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codeName="ThisWorkbook" defaultThemeVersion="124226"/>
  <mc:AlternateContent xmlns:mc="http://schemas.openxmlformats.org/markup-compatibility/2006">
    <mc:Choice Requires="x15">
      <x15ac:absPath xmlns:x15ac="http://schemas.microsoft.com/office/spreadsheetml/2010/11/ac" url="S:\Statistikproduktion\2102_Sjöfart\Fartyg\Fartygsstatistik 2019\Publicering\"/>
    </mc:Choice>
  </mc:AlternateContent>
  <xr:revisionPtr revIDLastSave="0" documentId="13_ncr:1_{9B235672-7354-4B4C-8161-FFFFD19671EA}" xr6:coauthVersionLast="45" xr6:coauthVersionMax="45" xr10:uidLastSave="{00000000-0000-0000-0000-000000000000}"/>
  <bookViews>
    <workbookView xWindow="-120" yWindow="-120" windowWidth="29040" windowHeight="15840" tabRatio="941" xr2:uid="{00000000-000D-0000-FFFF-FFFF00000000}"/>
  </bookViews>
  <sheets>
    <sheet name="Titel" sheetId="61" r:id="rId1"/>
    <sheet name="Innehåll Contents" sheetId="87" r:id="rId2"/>
    <sheet name="Definitioner" sheetId="88" r:id="rId3"/>
    <sheet name="tab1a b" sheetId="65" r:id="rId4"/>
    <sheet name="tab2a b" sheetId="66" r:id="rId5"/>
    <sheet name="tab3a b" sheetId="67" r:id="rId6"/>
    <sheet name="tab4a b" sheetId="68" r:id="rId7"/>
    <sheet name="tab5" sheetId="69" r:id="rId8"/>
    <sheet name="tab6" sheetId="70" r:id="rId9"/>
    <sheet name="tab7" sheetId="71" r:id="rId10"/>
    <sheet name="tab8" sheetId="72" r:id="rId11"/>
    <sheet name="tab 9 &amp; 10" sheetId="73" r:id="rId12"/>
    <sheet name="tab11" sheetId="74" r:id="rId13"/>
    <sheet name="tab12" sheetId="75" r:id="rId14"/>
    <sheet name="tab13" sheetId="76" r:id="rId15"/>
    <sheet name="tab14" sheetId="77" r:id="rId16"/>
    <sheet name="tab 15" sheetId="78" r:id="rId17"/>
    <sheet name="tab16" sheetId="79" r:id="rId18"/>
    <sheet name="tab17" sheetId="80" r:id="rId19"/>
    <sheet name="tab18" sheetId="81" r:id="rId20"/>
    <sheet name="tab19" sheetId="82" r:id="rId21"/>
    <sheet name="tab20" sheetId="83" r:id="rId22"/>
    <sheet name="tab21a" sheetId="84" r:id="rId23"/>
    <sheet name="tab21b" sheetId="85" r:id="rId24"/>
    <sheet name="tab22" sheetId="86" r:id="rId25"/>
    <sheet name="tab23" sheetId="56" r:id="rId26"/>
    <sheet name="Tab24" sheetId="63" r:id="rId27"/>
    <sheet name="Tab25" sheetId="64" r:id="rId28"/>
  </sheets>
  <definedNames>
    <definedName name="OLE_LINK2" localSheetId="2">#REF!</definedName>
    <definedName name="OLE_LINK2" localSheetId="1">#REF!</definedName>
    <definedName name="OLE_LINK2" localSheetId="16">#REF!</definedName>
    <definedName name="OLE_LINK2" localSheetId="11">#REF!</definedName>
    <definedName name="OLE_LINK2" localSheetId="12">#REF!</definedName>
    <definedName name="OLE_LINK2" localSheetId="13">#REF!</definedName>
    <definedName name="OLE_LINK2" localSheetId="14">#REF!</definedName>
    <definedName name="OLE_LINK2" localSheetId="15">#REF!</definedName>
    <definedName name="OLE_LINK2" localSheetId="17">#REF!</definedName>
    <definedName name="OLE_LINK2" localSheetId="18">#REF!</definedName>
    <definedName name="OLE_LINK2" localSheetId="19">#REF!</definedName>
    <definedName name="OLE_LINK2" localSheetId="20">#REF!</definedName>
    <definedName name="OLE_LINK2" localSheetId="3">#REF!</definedName>
    <definedName name="OLE_LINK2" localSheetId="21">#REF!</definedName>
    <definedName name="OLE_LINK2" localSheetId="22">#REF!</definedName>
    <definedName name="OLE_LINK2" localSheetId="23">#REF!</definedName>
    <definedName name="OLE_LINK2" localSheetId="24">#REF!</definedName>
    <definedName name="OLE_LINK2" localSheetId="26">#REF!</definedName>
    <definedName name="OLE_LINK2" localSheetId="27">#REF!</definedName>
    <definedName name="OLE_LINK2" localSheetId="4">#REF!</definedName>
    <definedName name="OLE_LINK2" localSheetId="5">#REF!</definedName>
    <definedName name="OLE_LINK2" localSheetId="6">#REF!</definedName>
    <definedName name="OLE_LINK2" localSheetId="7">#REF!</definedName>
    <definedName name="OLE_LINK2" localSheetId="8">#REF!</definedName>
    <definedName name="OLE_LINK2" localSheetId="9">#REF!</definedName>
    <definedName name="OLE_LINK2" localSheetId="10">#REF!</definedName>
    <definedName name="OLE_LINK2">#REF!</definedName>
    <definedName name="_xlnm.Print_Area" localSheetId="2">Definitioner!$A$1:$R$2</definedName>
    <definedName name="_xlnm.Print_Area" localSheetId="1">'Innehåll Contents'!$A$1:$R$86</definedName>
    <definedName name="_xlnm.Print_Area" localSheetId="16">'tab 15'!$A$1:$M$62</definedName>
    <definedName name="_xlnm.Print_Area" localSheetId="11">'tab 9 &amp; 10'!$A$1:$E$41</definedName>
    <definedName name="_xlnm.Print_Area" localSheetId="12">'tab11'!$A$1:$J$19</definedName>
    <definedName name="_xlnm.Print_Area" localSheetId="13">'tab12'!$A$1:$D$28</definedName>
    <definedName name="_xlnm.Print_Area" localSheetId="14">'tab13'!$A$1:$M$35</definedName>
    <definedName name="_xlnm.Print_Area" localSheetId="15">'tab14'!$A$1:$F$21</definedName>
    <definedName name="_xlnm.Print_Area" localSheetId="17">'tab16'!$A$1:$H$47</definedName>
    <definedName name="_xlnm.Print_Area" localSheetId="18">'tab17'!$A$1:$M$35</definedName>
    <definedName name="_xlnm.Print_Area" localSheetId="19">'tab18'!$A$1:$L$68</definedName>
    <definedName name="_xlnm.Print_Area" localSheetId="20">'tab19'!$A$1:$L$67</definedName>
    <definedName name="_xlnm.Print_Area" localSheetId="3">'tab1a b'!$A$1:$M$54</definedName>
    <definedName name="_xlnm.Print_Area" localSheetId="21">'tab20'!$A$1:$J$61</definedName>
    <definedName name="_xlnm.Print_Area" localSheetId="22">tab21a!$A$1:$R$90</definedName>
    <definedName name="_xlnm.Print_Area" localSheetId="23">tab21b!$A$1:$R$91</definedName>
    <definedName name="_xlnm.Print_Area" localSheetId="24">'tab22'!$A$1:$N$45</definedName>
    <definedName name="_xlnm.Print_Area" localSheetId="25">'tab23'!$A$1:$X$44</definedName>
    <definedName name="_xlnm.Print_Area" localSheetId="26">'Tab24'!$A$1:$L$26</definedName>
    <definedName name="_xlnm.Print_Area" localSheetId="27">'Tab25'!$A$1:$N$26</definedName>
    <definedName name="_xlnm.Print_Area" localSheetId="4">'tab2a b'!$A$1:$R$52</definedName>
    <definedName name="_xlnm.Print_Area" localSheetId="5">'tab3a b'!$A$1:$G$50</definedName>
    <definedName name="_xlnm.Print_Area" localSheetId="6">'tab4a b'!$A$1:$M$50</definedName>
    <definedName name="_xlnm.Print_Area" localSheetId="8">'tab6'!$A$1:$N$62</definedName>
    <definedName name="_xlnm.Print_Area" localSheetId="9">'tab7'!$A$1:$P$53</definedName>
    <definedName name="_xlnm.Print_Area" localSheetId="10">'tab8'!$A$1:$K$53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53" i="82" l="1"/>
  <c r="J53" i="82"/>
  <c r="L53" i="81"/>
  <c r="J53" i="81"/>
  <c r="L9" i="68" l="1"/>
  <c r="J9" i="68"/>
  <c r="L10" i="68"/>
  <c r="L11" i="68"/>
  <c r="J10" i="68"/>
  <c r="J11" i="68"/>
  <c r="N21" i="80" l="1"/>
  <c r="P21" i="80"/>
  <c r="J38" i="66" l="1"/>
  <c r="P81" i="85" l="1"/>
  <c r="N81" i="85"/>
  <c r="L81" i="85"/>
  <c r="J81" i="85"/>
  <c r="H81" i="85"/>
  <c r="F81" i="85"/>
  <c r="D81" i="85"/>
  <c r="P80" i="85"/>
  <c r="N80" i="85"/>
  <c r="L80" i="85"/>
  <c r="J80" i="85"/>
  <c r="H80" i="85"/>
  <c r="F80" i="85"/>
  <c r="D80" i="85"/>
  <c r="P78" i="85"/>
  <c r="N78" i="85"/>
  <c r="L78" i="85"/>
  <c r="J78" i="85"/>
  <c r="H78" i="85"/>
  <c r="F78" i="85"/>
  <c r="P77" i="85"/>
  <c r="N77" i="85"/>
  <c r="L77" i="85"/>
  <c r="J77" i="85"/>
  <c r="H77" i="85"/>
  <c r="F77" i="85"/>
  <c r="D77" i="85"/>
  <c r="R77" i="84" l="1"/>
  <c r="R77" i="85" s="1"/>
  <c r="R78" i="84"/>
  <c r="R78" i="85" s="1"/>
  <c r="J24" i="83" l="1"/>
  <c r="J25" i="83"/>
  <c r="J26" i="83"/>
  <c r="J27" i="83"/>
  <c r="F55" i="83" s="1"/>
  <c r="J23" i="83"/>
  <c r="I24" i="83"/>
  <c r="E52" i="83" s="1"/>
  <c r="I25" i="83"/>
  <c r="I26" i="83"/>
  <c r="E54" i="83" s="1"/>
  <c r="I27" i="83"/>
  <c r="I23" i="83"/>
  <c r="H24" i="83"/>
  <c r="H25" i="83"/>
  <c r="D53" i="83" s="1"/>
  <c r="H26" i="83"/>
  <c r="H27" i="83"/>
  <c r="H23" i="83"/>
  <c r="J44" i="82"/>
  <c r="L44" i="82"/>
  <c r="J47" i="82"/>
  <c r="L47" i="82"/>
  <c r="J50" i="82"/>
  <c r="L50" i="82"/>
  <c r="J59" i="82"/>
  <c r="L59" i="82"/>
  <c r="J12" i="74"/>
  <c r="I12" i="74"/>
  <c r="I13" i="74" s="1"/>
  <c r="H12" i="74"/>
  <c r="H8" i="74"/>
  <c r="X34" i="56"/>
  <c r="N18" i="69"/>
  <c r="J34" i="68"/>
  <c r="N37" i="66"/>
  <c r="G13" i="74"/>
  <c r="D13" i="74"/>
  <c r="C13" i="74"/>
  <c r="B13" i="74"/>
  <c r="H35" i="79"/>
  <c r="H34" i="79"/>
  <c r="H29" i="79"/>
  <c r="H28" i="79"/>
  <c r="H23" i="79"/>
  <c r="H22" i="79"/>
  <c r="H17" i="79"/>
  <c r="H16" i="79"/>
  <c r="H11" i="79"/>
  <c r="H10" i="79"/>
  <c r="B18" i="77"/>
  <c r="D14" i="70"/>
  <c r="C14" i="70"/>
  <c r="O48" i="71"/>
  <c r="N45" i="71"/>
  <c r="M45" i="71"/>
  <c r="M50" i="71" s="1"/>
  <c r="L48" i="71"/>
  <c r="K48" i="71"/>
  <c r="L47" i="71"/>
  <c r="K47" i="71"/>
  <c r="L46" i="71"/>
  <c r="K46" i="71"/>
  <c r="L45" i="71"/>
  <c r="K45" i="71"/>
  <c r="J48" i="71"/>
  <c r="I48" i="71"/>
  <c r="J47" i="71"/>
  <c r="I47" i="71"/>
  <c r="J46" i="71"/>
  <c r="I46" i="71"/>
  <c r="J45" i="71"/>
  <c r="I45" i="71"/>
  <c r="H47" i="71"/>
  <c r="G47" i="71"/>
  <c r="H46" i="71"/>
  <c r="G46" i="71"/>
  <c r="H45" i="71"/>
  <c r="G45" i="71"/>
  <c r="F47" i="71"/>
  <c r="E47" i="71"/>
  <c r="F45" i="71"/>
  <c r="E45" i="71"/>
  <c r="C46" i="71"/>
  <c r="D46" i="71"/>
  <c r="D50" i="71" s="1"/>
  <c r="D45" i="71"/>
  <c r="C45" i="71"/>
  <c r="P38" i="71"/>
  <c r="O38" i="71"/>
  <c r="O47" i="71" s="1"/>
  <c r="P37" i="71"/>
  <c r="O37" i="71"/>
  <c r="P36" i="71"/>
  <c r="O36" i="71"/>
  <c r="O45" i="71" s="1"/>
  <c r="O50" i="71" s="1"/>
  <c r="O27" i="71"/>
  <c r="P29" i="71"/>
  <c r="O29" i="71"/>
  <c r="P28" i="71"/>
  <c r="O28" i="71"/>
  <c r="P27" i="71"/>
  <c r="O10" i="71"/>
  <c r="O46" i="71" s="1"/>
  <c r="P10" i="71"/>
  <c r="P46" i="71" s="1"/>
  <c r="O11" i="71"/>
  <c r="P11" i="71"/>
  <c r="P47" i="71" s="1"/>
  <c r="P14" i="71"/>
  <c r="O12" i="71"/>
  <c r="P12" i="71"/>
  <c r="P48" i="71" s="1"/>
  <c r="O9" i="71"/>
  <c r="O14" i="71"/>
  <c r="L32" i="71"/>
  <c r="K32" i="71"/>
  <c r="J32" i="71"/>
  <c r="I32" i="71"/>
  <c r="H32" i="71"/>
  <c r="G32" i="71"/>
  <c r="D32" i="71"/>
  <c r="C32" i="71"/>
  <c r="P9" i="71"/>
  <c r="P45" i="71" s="1"/>
  <c r="P50" i="71" s="1"/>
  <c r="N50" i="71"/>
  <c r="N41" i="71"/>
  <c r="M41" i="71"/>
  <c r="N14" i="71"/>
  <c r="M14" i="71"/>
  <c r="O32" i="71"/>
  <c r="M57" i="70"/>
  <c r="L57" i="70"/>
  <c r="K57" i="70"/>
  <c r="L56" i="70"/>
  <c r="K56" i="70"/>
  <c r="L55" i="70"/>
  <c r="K55" i="70"/>
  <c r="L54" i="70"/>
  <c r="K54" i="70"/>
  <c r="J58" i="70"/>
  <c r="I58" i="70"/>
  <c r="J57" i="70"/>
  <c r="I57" i="70"/>
  <c r="J56" i="70"/>
  <c r="I56" i="70"/>
  <c r="J55" i="70"/>
  <c r="I55" i="70"/>
  <c r="J54" i="70"/>
  <c r="I54" i="70"/>
  <c r="H58" i="70"/>
  <c r="G58" i="70"/>
  <c r="H57" i="70"/>
  <c r="G57" i="70"/>
  <c r="H56" i="70"/>
  <c r="G56" i="70"/>
  <c r="H55" i="70"/>
  <c r="G55" i="70"/>
  <c r="H54" i="70"/>
  <c r="G54" i="70"/>
  <c r="F57" i="70"/>
  <c r="E57" i="70"/>
  <c r="F56" i="70"/>
  <c r="E56" i="70"/>
  <c r="F55" i="70"/>
  <c r="E55" i="70"/>
  <c r="F54" i="70"/>
  <c r="E54" i="70"/>
  <c r="D55" i="70"/>
  <c r="D56" i="70"/>
  <c r="D57" i="70"/>
  <c r="D58" i="70"/>
  <c r="D54" i="70"/>
  <c r="C55" i="70"/>
  <c r="C56" i="70"/>
  <c r="C57" i="70"/>
  <c r="C58" i="70"/>
  <c r="C54" i="70"/>
  <c r="N48" i="70"/>
  <c r="N46" i="70"/>
  <c r="N45" i="70"/>
  <c r="M48" i="70"/>
  <c r="M46" i="70"/>
  <c r="M45" i="70"/>
  <c r="M50" i="70" s="1"/>
  <c r="N40" i="70"/>
  <c r="N39" i="70"/>
  <c r="N37" i="70"/>
  <c r="N36" i="70"/>
  <c r="M40" i="70"/>
  <c r="M39" i="70"/>
  <c r="M37" i="70"/>
  <c r="M36" i="70"/>
  <c r="M41" i="70" s="1"/>
  <c r="N31" i="70"/>
  <c r="N58" i="70" s="1"/>
  <c r="N30" i="70"/>
  <c r="N57" i="70" s="1"/>
  <c r="N29" i="70"/>
  <c r="N28" i="70"/>
  <c r="N27" i="70"/>
  <c r="M31" i="70"/>
  <c r="M58" i="70" s="1"/>
  <c r="M30" i="70"/>
  <c r="M29" i="70"/>
  <c r="M28" i="70"/>
  <c r="M27" i="70"/>
  <c r="N21" i="70"/>
  <c r="M21" i="70"/>
  <c r="N20" i="70"/>
  <c r="M20" i="70"/>
  <c r="N19" i="70"/>
  <c r="M19" i="70"/>
  <c r="M55" i="70" s="1"/>
  <c r="N18" i="70"/>
  <c r="M18" i="70"/>
  <c r="N12" i="70"/>
  <c r="N11" i="70"/>
  <c r="N56" i="70" s="1"/>
  <c r="N10" i="70"/>
  <c r="N9" i="70"/>
  <c r="M12" i="70"/>
  <c r="M11" i="70"/>
  <c r="M56" i="70" s="1"/>
  <c r="M10" i="70"/>
  <c r="M9" i="70"/>
  <c r="R8" i="66"/>
  <c r="P8" i="66"/>
  <c r="N8" i="66"/>
  <c r="D11" i="65"/>
  <c r="L11" i="65" s="1"/>
  <c r="B11" i="65"/>
  <c r="N20" i="64"/>
  <c r="N18" i="64" s="1"/>
  <c r="N21" i="64"/>
  <c r="N21" i="63"/>
  <c r="N18" i="63" s="1"/>
  <c r="N20" i="63"/>
  <c r="N13" i="64"/>
  <c r="N6" i="64"/>
  <c r="N13" i="63"/>
  <c r="N6" i="63"/>
  <c r="N33" i="66"/>
  <c r="P33" i="66"/>
  <c r="P34" i="66"/>
  <c r="R33" i="66"/>
  <c r="F34" i="67"/>
  <c r="D34" i="67"/>
  <c r="D36" i="67" s="1"/>
  <c r="B34" i="67"/>
  <c r="F30" i="67"/>
  <c r="F36" i="67"/>
  <c r="D30" i="67"/>
  <c r="B30" i="67"/>
  <c r="P30" i="80"/>
  <c r="L57" i="78"/>
  <c r="J57" i="78"/>
  <c r="L56" i="78"/>
  <c r="J56" i="78"/>
  <c r="L55" i="78"/>
  <c r="J55" i="78"/>
  <c r="L54" i="78"/>
  <c r="J54" i="78"/>
  <c r="L53" i="78"/>
  <c r="J53" i="78"/>
  <c r="L52" i="78"/>
  <c r="J52" i="78"/>
  <c r="L51" i="78"/>
  <c r="J51" i="78"/>
  <c r="L49" i="78"/>
  <c r="R18" i="69"/>
  <c r="P18" i="69"/>
  <c r="F14" i="69"/>
  <c r="R14" i="69"/>
  <c r="F13" i="69"/>
  <c r="D14" i="69"/>
  <c r="P14" i="69" s="1"/>
  <c r="D13" i="69"/>
  <c r="P13" i="69" s="1"/>
  <c r="B14" i="69"/>
  <c r="B15" i="69"/>
  <c r="B13" i="69"/>
  <c r="F10" i="69"/>
  <c r="F9" i="69"/>
  <c r="F8" i="69"/>
  <c r="D10" i="69"/>
  <c r="P10" i="69" s="1"/>
  <c r="D9" i="69"/>
  <c r="D8" i="69"/>
  <c r="B10" i="69"/>
  <c r="N10" i="69"/>
  <c r="B9" i="69"/>
  <c r="B8" i="69"/>
  <c r="H11" i="65"/>
  <c r="F11" i="65"/>
  <c r="F13" i="86"/>
  <c r="F31" i="86" s="1"/>
  <c r="F12" i="86"/>
  <c r="F8" i="86"/>
  <c r="F9" i="86"/>
  <c r="F7" i="86"/>
  <c r="D13" i="86"/>
  <c r="D31" i="86" s="1"/>
  <c r="D12" i="86"/>
  <c r="D30" i="86" s="1"/>
  <c r="J30" i="86" s="1"/>
  <c r="D8" i="86"/>
  <c r="D26" i="86" s="1"/>
  <c r="J26" i="86" s="1"/>
  <c r="D9" i="86"/>
  <c r="D27" i="86" s="1"/>
  <c r="J27" i="86" s="1"/>
  <c r="D7" i="86"/>
  <c r="B13" i="86"/>
  <c r="B31" i="86" s="1"/>
  <c r="B12" i="86"/>
  <c r="B15" i="86" s="1"/>
  <c r="B8" i="86"/>
  <c r="B9" i="86"/>
  <c r="B27" i="86" s="1"/>
  <c r="H27" i="86" s="1"/>
  <c r="B7" i="86"/>
  <c r="B25" i="86" s="1"/>
  <c r="H25" i="86" s="1"/>
  <c r="P72" i="85"/>
  <c r="N72" i="85"/>
  <c r="L72" i="85"/>
  <c r="J72" i="85"/>
  <c r="H72" i="85"/>
  <c r="F72" i="85"/>
  <c r="D72" i="85"/>
  <c r="P71" i="85"/>
  <c r="N71" i="85"/>
  <c r="L71" i="85"/>
  <c r="J71" i="85"/>
  <c r="H71" i="85"/>
  <c r="F71" i="85"/>
  <c r="D71" i="85"/>
  <c r="P69" i="85"/>
  <c r="N69" i="85"/>
  <c r="L69" i="85"/>
  <c r="J69" i="85"/>
  <c r="H69" i="85"/>
  <c r="F69" i="85"/>
  <c r="P68" i="85"/>
  <c r="N68" i="85"/>
  <c r="L68" i="85"/>
  <c r="J68" i="85"/>
  <c r="H68" i="85"/>
  <c r="F68" i="85"/>
  <c r="D68" i="85"/>
  <c r="P63" i="85"/>
  <c r="N63" i="85"/>
  <c r="L63" i="85"/>
  <c r="J63" i="85"/>
  <c r="H63" i="85"/>
  <c r="F63" i="85"/>
  <c r="D63" i="85"/>
  <c r="P62" i="85"/>
  <c r="N62" i="85"/>
  <c r="L62" i="85"/>
  <c r="J62" i="85"/>
  <c r="H62" i="85"/>
  <c r="F62" i="85"/>
  <c r="D62" i="85"/>
  <c r="P60" i="85"/>
  <c r="N60" i="85"/>
  <c r="L60" i="85"/>
  <c r="J60" i="85"/>
  <c r="H60" i="85"/>
  <c r="F60" i="85"/>
  <c r="P59" i="85"/>
  <c r="N59" i="85"/>
  <c r="L59" i="85"/>
  <c r="J59" i="85"/>
  <c r="H59" i="85"/>
  <c r="F59" i="85"/>
  <c r="D59" i="85"/>
  <c r="B30" i="86"/>
  <c r="H30" i="86" s="1"/>
  <c r="F26" i="86"/>
  <c r="L26" i="86" s="1"/>
  <c r="L15" i="86"/>
  <c r="J15" i="86"/>
  <c r="H15" i="86"/>
  <c r="L10" i="86"/>
  <c r="J10" i="86"/>
  <c r="H10" i="86"/>
  <c r="H18" i="86" s="1"/>
  <c r="P54" i="85"/>
  <c r="N54" i="85"/>
  <c r="L54" i="85"/>
  <c r="J54" i="85"/>
  <c r="H54" i="85"/>
  <c r="F54" i="85"/>
  <c r="D54" i="85"/>
  <c r="P53" i="85"/>
  <c r="N53" i="85"/>
  <c r="L53" i="85"/>
  <c r="J53" i="85"/>
  <c r="H53" i="85"/>
  <c r="F53" i="85"/>
  <c r="D53" i="85"/>
  <c r="P51" i="85"/>
  <c r="N51" i="85"/>
  <c r="L51" i="85"/>
  <c r="J51" i="85"/>
  <c r="H51" i="85"/>
  <c r="F51" i="85"/>
  <c r="P50" i="85"/>
  <c r="N50" i="85"/>
  <c r="L50" i="85"/>
  <c r="J50" i="85"/>
  <c r="H50" i="85"/>
  <c r="F50" i="85"/>
  <c r="D50" i="85"/>
  <c r="P45" i="85"/>
  <c r="N45" i="85"/>
  <c r="L45" i="85"/>
  <c r="J45" i="85"/>
  <c r="H45" i="85"/>
  <c r="F45" i="85"/>
  <c r="D45" i="85"/>
  <c r="P44" i="85"/>
  <c r="N44" i="85"/>
  <c r="L44" i="85"/>
  <c r="J44" i="85"/>
  <c r="H44" i="85"/>
  <c r="F44" i="85"/>
  <c r="D44" i="85"/>
  <c r="P42" i="85"/>
  <c r="N42" i="85"/>
  <c r="L42" i="85"/>
  <c r="J42" i="85"/>
  <c r="H42" i="85"/>
  <c r="F42" i="85"/>
  <c r="P41" i="85"/>
  <c r="N41" i="85"/>
  <c r="L41" i="85"/>
  <c r="J41" i="85"/>
  <c r="H41" i="85"/>
  <c r="F41" i="85"/>
  <c r="D41" i="85"/>
  <c r="P37" i="85"/>
  <c r="N37" i="85"/>
  <c r="L37" i="85"/>
  <c r="J37" i="85"/>
  <c r="H37" i="85"/>
  <c r="F37" i="85"/>
  <c r="P36" i="85"/>
  <c r="N36" i="85"/>
  <c r="L36" i="85"/>
  <c r="J36" i="85"/>
  <c r="H36" i="85"/>
  <c r="F36" i="85"/>
  <c r="D36" i="85"/>
  <c r="P35" i="85"/>
  <c r="N35" i="85"/>
  <c r="L35" i="85"/>
  <c r="J35" i="85"/>
  <c r="H35" i="85"/>
  <c r="F35" i="85"/>
  <c r="D35" i="85"/>
  <c r="P34" i="85"/>
  <c r="N34" i="85"/>
  <c r="L34" i="85"/>
  <c r="J34" i="85"/>
  <c r="H34" i="85"/>
  <c r="F34" i="85"/>
  <c r="P33" i="85"/>
  <c r="N33" i="85"/>
  <c r="L33" i="85"/>
  <c r="J33" i="85"/>
  <c r="H33" i="85"/>
  <c r="F33" i="85"/>
  <c r="P32" i="85"/>
  <c r="N32" i="85"/>
  <c r="L32" i="85"/>
  <c r="J32" i="85"/>
  <c r="H32" i="85"/>
  <c r="F32" i="85"/>
  <c r="D32" i="85"/>
  <c r="P27" i="85"/>
  <c r="N27" i="85"/>
  <c r="L27" i="85"/>
  <c r="J27" i="85"/>
  <c r="H27" i="85"/>
  <c r="F27" i="85"/>
  <c r="D27" i="85"/>
  <c r="P26" i="85"/>
  <c r="N26" i="85"/>
  <c r="L26" i="85"/>
  <c r="J26" i="85"/>
  <c r="H26" i="85"/>
  <c r="F26" i="85"/>
  <c r="D26" i="85"/>
  <c r="P24" i="85"/>
  <c r="N24" i="85"/>
  <c r="L24" i="85"/>
  <c r="J24" i="85"/>
  <c r="H24" i="85"/>
  <c r="F24" i="85"/>
  <c r="P23" i="85"/>
  <c r="N23" i="85"/>
  <c r="L23" i="85"/>
  <c r="J23" i="85"/>
  <c r="H23" i="85"/>
  <c r="F23" i="85"/>
  <c r="D23" i="85"/>
  <c r="P18" i="85"/>
  <c r="N18" i="85"/>
  <c r="L18" i="85"/>
  <c r="J18" i="85"/>
  <c r="H18" i="85"/>
  <c r="F18" i="85"/>
  <c r="D18" i="85"/>
  <c r="P17" i="85"/>
  <c r="N17" i="85"/>
  <c r="L17" i="85"/>
  <c r="J17" i="85"/>
  <c r="H17" i="85"/>
  <c r="F17" i="85"/>
  <c r="D17" i="85"/>
  <c r="P15" i="85"/>
  <c r="N15" i="85"/>
  <c r="L15" i="85"/>
  <c r="J15" i="85"/>
  <c r="H15" i="85"/>
  <c r="F15" i="85"/>
  <c r="P14" i="85"/>
  <c r="N14" i="85"/>
  <c r="L14" i="85"/>
  <c r="J14" i="85"/>
  <c r="H14" i="85"/>
  <c r="F14" i="85"/>
  <c r="D14" i="85"/>
  <c r="P9" i="85"/>
  <c r="N9" i="85"/>
  <c r="L9" i="85"/>
  <c r="J9" i="85"/>
  <c r="H9" i="85"/>
  <c r="F9" i="85"/>
  <c r="D9" i="85"/>
  <c r="P8" i="85"/>
  <c r="N8" i="85"/>
  <c r="L8" i="85"/>
  <c r="J8" i="85"/>
  <c r="H8" i="85"/>
  <c r="F8" i="85"/>
  <c r="D8" i="85"/>
  <c r="P6" i="85"/>
  <c r="N6" i="85"/>
  <c r="L6" i="85"/>
  <c r="J6" i="85"/>
  <c r="H6" i="85"/>
  <c r="F6" i="85"/>
  <c r="P5" i="85"/>
  <c r="N5" i="85"/>
  <c r="L5" i="85"/>
  <c r="J5" i="85"/>
  <c r="H5" i="85"/>
  <c r="F5" i="85"/>
  <c r="D5" i="85"/>
  <c r="R80" i="84"/>
  <c r="R80" i="85" s="1"/>
  <c r="P84" i="84"/>
  <c r="P84" i="85" s="1"/>
  <c r="N84" i="84"/>
  <c r="N84" i="85" s="1"/>
  <c r="L84" i="84"/>
  <c r="L84" i="85" s="1"/>
  <c r="J84" i="84"/>
  <c r="J84" i="85" s="1"/>
  <c r="H84" i="84"/>
  <c r="H84" i="85" s="1"/>
  <c r="F84" i="84"/>
  <c r="F84" i="85" s="1"/>
  <c r="D84" i="84"/>
  <c r="D84" i="85" s="1"/>
  <c r="P83" i="84"/>
  <c r="P83" i="85" s="1"/>
  <c r="N83" i="84"/>
  <c r="N83" i="85" s="1"/>
  <c r="L83" i="84"/>
  <c r="L83" i="85" s="1"/>
  <c r="J83" i="84"/>
  <c r="J83" i="85" s="1"/>
  <c r="H83" i="84"/>
  <c r="H83" i="85" s="1"/>
  <c r="F83" i="84"/>
  <c r="F83" i="85" s="1"/>
  <c r="D83" i="84"/>
  <c r="D83" i="85" s="1"/>
  <c r="P82" i="84"/>
  <c r="P82" i="85" s="1"/>
  <c r="N82" i="84"/>
  <c r="N82" i="85" s="1"/>
  <c r="L82" i="84"/>
  <c r="L82" i="85" s="1"/>
  <c r="J82" i="84"/>
  <c r="J82" i="85" s="1"/>
  <c r="H82" i="84"/>
  <c r="H82" i="85" s="1"/>
  <c r="F82" i="84"/>
  <c r="F82" i="85" s="1"/>
  <c r="D82" i="84"/>
  <c r="D82" i="85" s="1"/>
  <c r="R81" i="84"/>
  <c r="R81" i="85" s="1"/>
  <c r="P79" i="84"/>
  <c r="P79" i="85" s="1"/>
  <c r="N79" i="84"/>
  <c r="N79" i="85" s="1"/>
  <c r="L79" i="84"/>
  <c r="L79" i="85" s="1"/>
  <c r="J79" i="84"/>
  <c r="J79" i="85" s="1"/>
  <c r="H79" i="84"/>
  <c r="H79" i="85" s="1"/>
  <c r="F79" i="84"/>
  <c r="F79" i="85" s="1"/>
  <c r="D79" i="84"/>
  <c r="D79" i="85" s="1"/>
  <c r="P75" i="84"/>
  <c r="P75" i="85" s="1"/>
  <c r="N75" i="84"/>
  <c r="N75" i="85" s="1"/>
  <c r="L75" i="84"/>
  <c r="L75" i="85" s="1"/>
  <c r="J75" i="84"/>
  <c r="J75" i="85" s="1"/>
  <c r="H75" i="84"/>
  <c r="H75" i="85" s="1"/>
  <c r="F75" i="84"/>
  <c r="D75" i="84"/>
  <c r="P74" i="84"/>
  <c r="P74" i="85" s="1"/>
  <c r="N74" i="84"/>
  <c r="N74" i="85" s="1"/>
  <c r="L74" i="84"/>
  <c r="L74" i="85" s="1"/>
  <c r="J74" i="84"/>
  <c r="H74" i="84"/>
  <c r="H74" i="85" s="1"/>
  <c r="F74" i="84"/>
  <c r="F74" i="85" s="1"/>
  <c r="D74" i="84"/>
  <c r="D74" i="85" s="1"/>
  <c r="P73" i="84"/>
  <c r="P73" i="85" s="1"/>
  <c r="N73" i="84"/>
  <c r="N73" i="85" s="1"/>
  <c r="L73" i="84"/>
  <c r="L73" i="85" s="1"/>
  <c r="J73" i="84"/>
  <c r="J73" i="85" s="1"/>
  <c r="H73" i="84"/>
  <c r="H73" i="85" s="1"/>
  <c r="F73" i="84"/>
  <c r="F73" i="85" s="1"/>
  <c r="D73" i="84"/>
  <c r="D73" i="85" s="1"/>
  <c r="R72" i="84"/>
  <c r="R72" i="85" s="1"/>
  <c r="R71" i="84"/>
  <c r="R71" i="85" s="1"/>
  <c r="P70" i="84"/>
  <c r="P70" i="85" s="1"/>
  <c r="N70" i="84"/>
  <c r="N70" i="85" s="1"/>
  <c r="L70" i="84"/>
  <c r="L70" i="85" s="1"/>
  <c r="J70" i="84"/>
  <c r="J70" i="85" s="1"/>
  <c r="H70" i="84"/>
  <c r="H70" i="85" s="1"/>
  <c r="F70" i="84"/>
  <c r="D70" i="84"/>
  <c r="D70" i="85" s="1"/>
  <c r="R69" i="84"/>
  <c r="R69" i="85" s="1"/>
  <c r="R68" i="84"/>
  <c r="R68" i="85" s="1"/>
  <c r="P66" i="84"/>
  <c r="P66" i="85" s="1"/>
  <c r="N66" i="84"/>
  <c r="N66" i="85" s="1"/>
  <c r="L66" i="84"/>
  <c r="J66" i="84"/>
  <c r="J66" i="85" s="1"/>
  <c r="H66" i="84"/>
  <c r="H66" i="85" s="1"/>
  <c r="F66" i="84"/>
  <c r="F66" i="85" s="1"/>
  <c r="D66" i="84"/>
  <c r="D66" i="85" s="1"/>
  <c r="P65" i="84"/>
  <c r="N65" i="84"/>
  <c r="L65" i="84"/>
  <c r="L65" i="85" s="1"/>
  <c r="J65" i="84"/>
  <c r="H65" i="84"/>
  <c r="F65" i="84"/>
  <c r="D65" i="84"/>
  <c r="D65" i="85" s="1"/>
  <c r="P64" i="84"/>
  <c r="P64" i="85" s="1"/>
  <c r="N64" i="84"/>
  <c r="N64" i="85" s="1"/>
  <c r="L64" i="84"/>
  <c r="L64" i="85" s="1"/>
  <c r="J64" i="84"/>
  <c r="J64" i="85" s="1"/>
  <c r="H64" i="84"/>
  <c r="H64" i="85" s="1"/>
  <c r="F64" i="84"/>
  <c r="D64" i="84"/>
  <c r="D64" i="85" s="1"/>
  <c r="R63" i="84"/>
  <c r="R63" i="85" s="1"/>
  <c r="R62" i="84"/>
  <c r="R62" i="85" s="1"/>
  <c r="P61" i="84"/>
  <c r="P61" i="85" s="1"/>
  <c r="N61" i="84"/>
  <c r="N61" i="85" s="1"/>
  <c r="L61" i="84"/>
  <c r="L61" i="85" s="1"/>
  <c r="J61" i="84"/>
  <c r="J61" i="85" s="1"/>
  <c r="H61" i="84"/>
  <c r="H61" i="85" s="1"/>
  <c r="F61" i="84"/>
  <c r="F61" i="85" s="1"/>
  <c r="D61" i="84"/>
  <c r="D61" i="85" s="1"/>
  <c r="R60" i="84"/>
  <c r="R60" i="85" s="1"/>
  <c r="R59" i="84"/>
  <c r="R59" i="85" s="1"/>
  <c r="P57" i="84"/>
  <c r="P57" i="85" s="1"/>
  <c r="N57" i="84"/>
  <c r="L57" i="84"/>
  <c r="L57" i="85" s="1"/>
  <c r="J57" i="84"/>
  <c r="J57" i="85" s="1"/>
  <c r="H57" i="84"/>
  <c r="H57" i="85" s="1"/>
  <c r="F57" i="84"/>
  <c r="D57" i="84"/>
  <c r="D57" i="85" s="1"/>
  <c r="P56" i="84"/>
  <c r="P56" i="85" s="1"/>
  <c r="N56" i="84"/>
  <c r="N56" i="85" s="1"/>
  <c r="L56" i="84"/>
  <c r="L56" i="85" s="1"/>
  <c r="J56" i="84"/>
  <c r="J56" i="85" s="1"/>
  <c r="H56" i="84"/>
  <c r="H56" i="85" s="1"/>
  <c r="F56" i="84"/>
  <c r="F56" i="85" s="1"/>
  <c r="D56" i="84"/>
  <c r="P55" i="84"/>
  <c r="P55" i="85" s="1"/>
  <c r="N55" i="84"/>
  <c r="N55" i="85" s="1"/>
  <c r="L55" i="84"/>
  <c r="L55" i="85" s="1"/>
  <c r="J55" i="84"/>
  <c r="J55" i="85" s="1"/>
  <c r="H55" i="84"/>
  <c r="H55" i="85" s="1"/>
  <c r="F55" i="84"/>
  <c r="F55" i="85" s="1"/>
  <c r="D55" i="84"/>
  <c r="D55" i="85" s="1"/>
  <c r="R54" i="84"/>
  <c r="R54" i="85" s="1"/>
  <c r="R53" i="84"/>
  <c r="R53" i="85" s="1"/>
  <c r="P52" i="84"/>
  <c r="P52" i="85" s="1"/>
  <c r="N52" i="84"/>
  <c r="N52" i="85" s="1"/>
  <c r="L52" i="84"/>
  <c r="L52" i="85" s="1"/>
  <c r="J52" i="84"/>
  <c r="J52" i="85" s="1"/>
  <c r="H52" i="84"/>
  <c r="H52" i="85" s="1"/>
  <c r="F52" i="84"/>
  <c r="D52" i="84"/>
  <c r="D52" i="85" s="1"/>
  <c r="R51" i="84"/>
  <c r="R51" i="85" s="1"/>
  <c r="R50" i="84"/>
  <c r="R50" i="85" s="1"/>
  <c r="P48" i="84"/>
  <c r="P48" i="85" s="1"/>
  <c r="N48" i="84"/>
  <c r="N48" i="85" s="1"/>
  <c r="L48" i="84"/>
  <c r="J48" i="84"/>
  <c r="J48" i="85" s="1"/>
  <c r="H48" i="84"/>
  <c r="H48" i="85" s="1"/>
  <c r="F48" i="84"/>
  <c r="F48" i="85" s="1"/>
  <c r="D48" i="84"/>
  <c r="D48" i="85" s="1"/>
  <c r="P47" i="84"/>
  <c r="P47" i="85" s="1"/>
  <c r="N47" i="84"/>
  <c r="N47" i="85" s="1"/>
  <c r="L47" i="84"/>
  <c r="L47" i="85" s="1"/>
  <c r="J47" i="84"/>
  <c r="J47" i="85" s="1"/>
  <c r="H47" i="84"/>
  <c r="H47" i="85" s="1"/>
  <c r="F47" i="84"/>
  <c r="D47" i="84"/>
  <c r="D47" i="85" s="1"/>
  <c r="P46" i="84"/>
  <c r="P46" i="85" s="1"/>
  <c r="N46" i="84"/>
  <c r="N46" i="85" s="1"/>
  <c r="L46" i="84"/>
  <c r="L46" i="85" s="1"/>
  <c r="J46" i="84"/>
  <c r="J46" i="85" s="1"/>
  <c r="H46" i="84"/>
  <c r="H46" i="85" s="1"/>
  <c r="F46" i="84"/>
  <c r="D46" i="84"/>
  <c r="D46" i="85" s="1"/>
  <c r="R45" i="84"/>
  <c r="R45" i="85" s="1"/>
  <c r="R44" i="84"/>
  <c r="R44" i="85" s="1"/>
  <c r="P43" i="84"/>
  <c r="P43" i="85" s="1"/>
  <c r="N43" i="84"/>
  <c r="N43" i="85" s="1"/>
  <c r="L43" i="84"/>
  <c r="L43" i="85" s="1"/>
  <c r="J43" i="84"/>
  <c r="J43" i="85" s="1"/>
  <c r="H43" i="84"/>
  <c r="H43" i="85" s="1"/>
  <c r="F43" i="84"/>
  <c r="F43" i="85" s="1"/>
  <c r="D43" i="84"/>
  <c r="D43" i="85" s="1"/>
  <c r="R42" i="84"/>
  <c r="R42" i="85" s="1"/>
  <c r="R41" i="84"/>
  <c r="R41" i="85" s="1"/>
  <c r="P40" i="84"/>
  <c r="P40" i="85" s="1"/>
  <c r="N40" i="84"/>
  <c r="N40" i="85" s="1"/>
  <c r="L40" i="84"/>
  <c r="L40" i="85" s="1"/>
  <c r="J40" i="84"/>
  <c r="J40" i="85" s="1"/>
  <c r="H40" i="84"/>
  <c r="H40" i="85" s="1"/>
  <c r="F40" i="84"/>
  <c r="P39" i="84"/>
  <c r="P39" i="85" s="1"/>
  <c r="N39" i="84"/>
  <c r="N39" i="85" s="1"/>
  <c r="L39" i="84"/>
  <c r="L39" i="85" s="1"/>
  <c r="J39" i="84"/>
  <c r="J39" i="85" s="1"/>
  <c r="H39" i="84"/>
  <c r="H39" i="85" s="1"/>
  <c r="F39" i="84"/>
  <c r="F39" i="85" s="1"/>
  <c r="D39" i="84"/>
  <c r="D39" i="85" s="1"/>
  <c r="P38" i="84"/>
  <c r="P38" i="85" s="1"/>
  <c r="N38" i="84"/>
  <c r="N38" i="85" s="1"/>
  <c r="L38" i="84"/>
  <c r="L38" i="85" s="1"/>
  <c r="J38" i="84"/>
  <c r="J38" i="85" s="1"/>
  <c r="H38" i="84"/>
  <c r="H38" i="85" s="1"/>
  <c r="F38" i="84"/>
  <c r="F38" i="85" s="1"/>
  <c r="D38" i="84"/>
  <c r="D38" i="85" s="1"/>
  <c r="D37" i="84"/>
  <c r="D37" i="85" s="1"/>
  <c r="R36" i="84"/>
  <c r="R36" i="85" s="1"/>
  <c r="R35" i="84"/>
  <c r="R35" i="85" s="1"/>
  <c r="D34" i="84"/>
  <c r="D34" i="85" s="1"/>
  <c r="R33" i="84"/>
  <c r="R33" i="85" s="1"/>
  <c r="R32" i="84"/>
  <c r="R32" i="85" s="1"/>
  <c r="P30" i="84"/>
  <c r="P30" i="85" s="1"/>
  <c r="N30" i="84"/>
  <c r="N30" i="85" s="1"/>
  <c r="L30" i="84"/>
  <c r="L30" i="85" s="1"/>
  <c r="J30" i="84"/>
  <c r="J30" i="85" s="1"/>
  <c r="H30" i="84"/>
  <c r="H30" i="85" s="1"/>
  <c r="F30" i="84"/>
  <c r="F30" i="85" s="1"/>
  <c r="D30" i="84"/>
  <c r="D30" i="85" s="1"/>
  <c r="P29" i="84"/>
  <c r="N29" i="84"/>
  <c r="N29" i="85" s="1"/>
  <c r="L29" i="84"/>
  <c r="J29" i="84"/>
  <c r="J29" i="85" s="1"/>
  <c r="H29" i="84"/>
  <c r="F29" i="84"/>
  <c r="F29" i="85" s="1"/>
  <c r="D29" i="84"/>
  <c r="D29" i="85" s="1"/>
  <c r="P28" i="84"/>
  <c r="P28" i="85" s="1"/>
  <c r="N28" i="84"/>
  <c r="N28" i="85" s="1"/>
  <c r="L28" i="84"/>
  <c r="L28" i="85" s="1"/>
  <c r="J28" i="84"/>
  <c r="J28" i="85" s="1"/>
  <c r="H28" i="84"/>
  <c r="H28" i="85" s="1"/>
  <c r="F28" i="84"/>
  <c r="D28" i="84"/>
  <c r="D28" i="85" s="1"/>
  <c r="R27" i="84"/>
  <c r="R27" i="85" s="1"/>
  <c r="R26" i="84"/>
  <c r="R26" i="85" s="1"/>
  <c r="P25" i="84"/>
  <c r="P25" i="85" s="1"/>
  <c r="N25" i="84"/>
  <c r="N25" i="85" s="1"/>
  <c r="L25" i="84"/>
  <c r="L25" i="85" s="1"/>
  <c r="J25" i="84"/>
  <c r="J25" i="85" s="1"/>
  <c r="H25" i="84"/>
  <c r="H25" i="85" s="1"/>
  <c r="F25" i="84"/>
  <c r="D25" i="84"/>
  <c r="D25" i="85" s="1"/>
  <c r="R24" i="84"/>
  <c r="R24" i="85" s="1"/>
  <c r="R23" i="84"/>
  <c r="P21" i="84"/>
  <c r="P21" i="85" s="1"/>
  <c r="N21" i="84"/>
  <c r="N21" i="85" s="1"/>
  <c r="L21" i="84"/>
  <c r="L21" i="85" s="1"/>
  <c r="J21" i="84"/>
  <c r="J21" i="85" s="1"/>
  <c r="H21" i="84"/>
  <c r="H21" i="85" s="1"/>
  <c r="F21" i="84"/>
  <c r="F21" i="85" s="1"/>
  <c r="D21" i="84"/>
  <c r="D21" i="85" s="1"/>
  <c r="P20" i="84"/>
  <c r="N20" i="84"/>
  <c r="N20" i="85" s="1"/>
  <c r="L20" i="84"/>
  <c r="J20" i="84"/>
  <c r="J20" i="85" s="1"/>
  <c r="H20" i="84"/>
  <c r="H20" i="85" s="1"/>
  <c r="F20" i="84"/>
  <c r="F20" i="85" s="1"/>
  <c r="D20" i="84"/>
  <c r="D20" i="85" s="1"/>
  <c r="P19" i="84"/>
  <c r="P19" i="85" s="1"/>
  <c r="N19" i="84"/>
  <c r="N19" i="85" s="1"/>
  <c r="L19" i="84"/>
  <c r="L19" i="85" s="1"/>
  <c r="J19" i="84"/>
  <c r="J19" i="85" s="1"/>
  <c r="H19" i="84"/>
  <c r="H19" i="85" s="1"/>
  <c r="F19" i="84"/>
  <c r="F19" i="85" s="1"/>
  <c r="D19" i="84"/>
  <c r="D19" i="85" s="1"/>
  <c r="R18" i="84"/>
  <c r="R18" i="85" s="1"/>
  <c r="R17" i="84"/>
  <c r="R17" i="85" s="1"/>
  <c r="P16" i="84"/>
  <c r="P16" i="85" s="1"/>
  <c r="N16" i="84"/>
  <c r="N16" i="85" s="1"/>
  <c r="L16" i="84"/>
  <c r="L16" i="85" s="1"/>
  <c r="J16" i="84"/>
  <c r="J16" i="85" s="1"/>
  <c r="H16" i="84"/>
  <c r="H16" i="85" s="1"/>
  <c r="F16" i="84"/>
  <c r="F16" i="85" s="1"/>
  <c r="D16" i="84"/>
  <c r="D16" i="85" s="1"/>
  <c r="R15" i="84"/>
  <c r="R15" i="85" s="1"/>
  <c r="R14" i="84"/>
  <c r="R14" i="85" s="1"/>
  <c r="P12" i="84"/>
  <c r="P12" i="85" s="1"/>
  <c r="N12" i="84"/>
  <c r="N12" i="85" s="1"/>
  <c r="L12" i="84"/>
  <c r="L12" i="85" s="1"/>
  <c r="J12" i="84"/>
  <c r="J12" i="85" s="1"/>
  <c r="H12" i="84"/>
  <c r="H12" i="85" s="1"/>
  <c r="F12" i="84"/>
  <c r="F12" i="85" s="1"/>
  <c r="D12" i="84"/>
  <c r="D12" i="85" s="1"/>
  <c r="P11" i="84"/>
  <c r="P11" i="85" s="1"/>
  <c r="N11" i="84"/>
  <c r="N11" i="85" s="1"/>
  <c r="L11" i="84"/>
  <c r="L11" i="85" s="1"/>
  <c r="J11" i="84"/>
  <c r="J11" i="85" s="1"/>
  <c r="H11" i="84"/>
  <c r="H11" i="85" s="1"/>
  <c r="F11" i="84"/>
  <c r="F11" i="85" s="1"/>
  <c r="D11" i="84"/>
  <c r="P10" i="84"/>
  <c r="P10" i="85" s="1"/>
  <c r="N10" i="84"/>
  <c r="N10" i="85" s="1"/>
  <c r="L10" i="84"/>
  <c r="L10" i="85" s="1"/>
  <c r="J10" i="84"/>
  <c r="J10" i="85" s="1"/>
  <c r="H10" i="84"/>
  <c r="H10" i="85" s="1"/>
  <c r="F10" i="84"/>
  <c r="F10" i="85" s="1"/>
  <c r="D10" i="84"/>
  <c r="D10" i="85" s="1"/>
  <c r="R9" i="84"/>
  <c r="R9" i="85" s="1"/>
  <c r="R8" i="84"/>
  <c r="R8" i="85" s="1"/>
  <c r="P7" i="84"/>
  <c r="P7" i="85" s="1"/>
  <c r="N7" i="84"/>
  <c r="N7" i="85" s="1"/>
  <c r="L7" i="84"/>
  <c r="L7" i="85" s="1"/>
  <c r="J7" i="84"/>
  <c r="J7" i="85" s="1"/>
  <c r="H7" i="84"/>
  <c r="H7" i="85" s="1"/>
  <c r="F7" i="84"/>
  <c r="F7" i="85" s="1"/>
  <c r="D7" i="84"/>
  <c r="D7" i="85" s="1"/>
  <c r="R6" i="84"/>
  <c r="R6" i="85" s="1"/>
  <c r="R5" i="84"/>
  <c r="J42" i="83"/>
  <c r="I42" i="83"/>
  <c r="H42" i="83"/>
  <c r="F42" i="83"/>
  <c r="E42" i="83"/>
  <c r="D42" i="83"/>
  <c r="F28" i="83"/>
  <c r="E28" i="83"/>
  <c r="D28" i="83"/>
  <c r="E55" i="83"/>
  <c r="D55" i="83"/>
  <c r="F54" i="83"/>
  <c r="D54" i="83"/>
  <c r="F53" i="83"/>
  <c r="E53" i="83"/>
  <c r="F52" i="83"/>
  <c r="D52" i="83"/>
  <c r="F51" i="83"/>
  <c r="E51" i="83"/>
  <c r="D51" i="83"/>
  <c r="J15" i="83"/>
  <c r="I15" i="83"/>
  <c r="H15" i="83"/>
  <c r="F15" i="83"/>
  <c r="E15" i="83"/>
  <c r="D15" i="83"/>
  <c r="H62" i="82"/>
  <c r="F62" i="82"/>
  <c r="D62" i="82"/>
  <c r="B62" i="82"/>
  <c r="L62" i="82"/>
  <c r="L32" i="82"/>
  <c r="J32" i="82"/>
  <c r="H32" i="82"/>
  <c r="F32" i="82"/>
  <c r="D32" i="82"/>
  <c r="B32" i="82"/>
  <c r="H62" i="81"/>
  <c r="F62" i="81"/>
  <c r="D62" i="81"/>
  <c r="B62" i="81"/>
  <c r="L59" i="81"/>
  <c r="J59" i="81"/>
  <c r="L56" i="81"/>
  <c r="J56" i="81"/>
  <c r="L50" i="81"/>
  <c r="J50" i="81"/>
  <c r="L47" i="81"/>
  <c r="J47" i="81"/>
  <c r="L44" i="81"/>
  <c r="J44" i="81"/>
  <c r="L41" i="81"/>
  <c r="J41" i="81"/>
  <c r="L32" i="81"/>
  <c r="J32" i="81"/>
  <c r="H32" i="81"/>
  <c r="F32" i="81"/>
  <c r="D32" i="81"/>
  <c r="B32" i="81"/>
  <c r="T30" i="80"/>
  <c r="R30" i="80"/>
  <c r="N30" i="80"/>
  <c r="M30" i="80"/>
  <c r="L30" i="80"/>
  <c r="J30" i="80"/>
  <c r="H30" i="80"/>
  <c r="G30" i="80"/>
  <c r="F30" i="80"/>
  <c r="E30" i="80"/>
  <c r="D30" i="80"/>
  <c r="C30" i="80"/>
  <c r="B30" i="80"/>
  <c r="G41" i="79"/>
  <c r="G42" i="79" s="1"/>
  <c r="H42" i="79" s="1"/>
  <c r="F41" i="79"/>
  <c r="E41" i="79"/>
  <c r="P16" i="63"/>
  <c r="D41" i="79"/>
  <c r="C41" i="79"/>
  <c r="C42" i="79" s="1"/>
  <c r="B41" i="79"/>
  <c r="P9" i="63"/>
  <c r="P21" i="63" s="1"/>
  <c r="G40" i="79"/>
  <c r="F40" i="79"/>
  <c r="E40" i="79"/>
  <c r="P15" i="63"/>
  <c r="P13" i="63" s="1"/>
  <c r="D40" i="79"/>
  <c r="P8" i="64"/>
  <c r="C40" i="79"/>
  <c r="B40" i="79"/>
  <c r="P8" i="63"/>
  <c r="P20" i="63" s="1"/>
  <c r="G36" i="79"/>
  <c r="H36" i="79"/>
  <c r="F36" i="79"/>
  <c r="E36" i="79"/>
  <c r="D36" i="79"/>
  <c r="C36" i="79"/>
  <c r="B36" i="79"/>
  <c r="G30" i="79"/>
  <c r="F30" i="79"/>
  <c r="E30" i="79"/>
  <c r="D30" i="79"/>
  <c r="H30" i="79"/>
  <c r="C30" i="79"/>
  <c r="B30" i="79"/>
  <c r="G24" i="79"/>
  <c r="F24" i="79"/>
  <c r="E24" i="79"/>
  <c r="D24" i="79"/>
  <c r="H24" i="79" s="1"/>
  <c r="C24" i="79"/>
  <c r="B24" i="79"/>
  <c r="G18" i="79"/>
  <c r="F18" i="79"/>
  <c r="E18" i="79"/>
  <c r="D18" i="79"/>
  <c r="H18" i="79"/>
  <c r="C18" i="79"/>
  <c r="B18" i="79"/>
  <c r="G12" i="79"/>
  <c r="F12" i="79"/>
  <c r="E12" i="79"/>
  <c r="D12" i="79"/>
  <c r="H12" i="79" s="1"/>
  <c r="C12" i="79"/>
  <c r="B12" i="79"/>
  <c r="L50" i="78"/>
  <c r="J50" i="78"/>
  <c r="J49" i="78"/>
  <c r="L48" i="78"/>
  <c r="J48" i="78"/>
  <c r="L47" i="78"/>
  <c r="J47" i="78"/>
  <c r="L46" i="78"/>
  <c r="J46" i="78"/>
  <c r="L45" i="78"/>
  <c r="J45" i="78"/>
  <c r="L44" i="78"/>
  <c r="J44" i="78"/>
  <c r="L43" i="78"/>
  <c r="J43" i="78"/>
  <c r="L42" i="78"/>
  <c r="J42" i="78"/>
  <c r="L41" i="78"/>
  <c r="J41" i="78"/>
  <c r="L40" i="78"/>
  <c r="J40" i="78"/>
  <c r="L39" i="78"/>
  <c r="J39" i="78"/>
  <c r="L38" i="78"/>
  <c r="J38" i="78"/>
  <c r="L37" i="78"/>
  <c r="J37" i="78"/>
  <c r="L36" i="78"/>
  <c r="J36" i="78"/>
  <c r="L35" i="78"/>
  <c r="J35" i="78"/>
  <c r="L34" i="78"/>
  <c r="J34" i="78"/>
  <c r="L33" i="78"/>
  <c r="J33" i="78"/>
  <c r="L32" i="78"/>
  <c r="J32" i="78"/>
  <c r="L31" i="78"/>
  <c r="J31" i="78"/>
  <c r="L30" i="78"/>
  <c r="J30" i="78"/>
  <c r="L29" i="78"/>
  <c r="J29" i="78"/>
  <c r="L28" i="78"/>
  <c r="J28" i="78"/>
  <c r="L27" i="78"/>
  <c r="J27" i="78"/>
  <c r="L26" i="78"/>
  <c r="J26" i="78"/>
  <c r="L25" i="78"/>
  <c r="J25" i="78"/>
  <c r="L24" i="78"/>
  <c r="J24" i="78"/>
  <c r="L23" i="78"/>
  <c r="J23" i="78"/>
  <c r="L22" i="78"/>
  <c r="J22" i="78"/>
  <c r="L21" i="78"/>
  <c r="J21" i="78"/>
  <c r="L20" i="78"/>
  <c r="J20" i="78"/>
  <c r="L19" i="78"/>
  <c r="J19" i="78"/>
  <c r="L18" i="78"/>
  <c r="J18" i="78"/>
  <c r="L17" i="78"/>
  <c r="J17" i="78"/>
  <c r="L16" i="78"/>
  <c r="J16" i="78"/>
  <c r="L15" i="78"/>
  <c r="J15" i="78"/>
  <c r="L14" i="78"/>
  <c r="J14" i="78"/>
  <c r="L13" i="78"/>
  <c r="J13" i="78"/>
  <c r="L12" i="78"/>
  <c r="J12" i="78"/>
  <c r="L11" i="78"/>
  <c r="J11" i="78"/>
  <c r="L10" i="78"/>
  <c r="J10" i="78"/>
  <c r="L9" i="78"/>
  <c r="J9" i="78"/>
  <c r="F18" i="77"/>
  <c r="D18" i="77"/>
  <c r="I31" i="76"/>
  <c r="G31" i="76"/>
  <c r="F31" i="76"/>
  <c r="D31" i="76"/>
  <c r="M30" i="76"/>
  <c r="J30" i="76"/>
  <c r="M29" i="76"/>
  <c r="J29" i="76"/>
  <c r="M28" i="76"/>
  <c r="J28" i="76"/>
  <c r="M27" i="76"/>
  <c r="J27" i="76"/>
  <c r="M26" i="76"/>
  <c r="J26" i="76"/>
  <c r="M25" i="76"/>
  <c r="M31" i="76" s="1"/>
  <c r="J25" i="76"/>
  <c r="M16" i="76"/>
  <c r="J16" i="76"/>
  <c r="I16" i="76"/>
  <c r="G16" i="76"/>
  <c r="F16" i="76"/>
  <c r="D16" i="76"/>
  <c r="D16" i="75"/>
  <c r="C16" i="75"/>
  <c r="B16" i="75"/>
  <c r="D11" i="75"/>
  <c r="D18" i="75"/>
  <c r="C11" i="75"/>
  <c r="B11" i="75"/>
  <c r="F13" i="74"/>
  <c r="E13" i="74"/>
  <c r="E15" i="74" s="1"/>
  <c r="G9" i="74"/>
  <c r="G15" i="74" s="1"/>
  <c r="F9" i="74"/>
  <c r="F15" i="74" s="1"/>
  <c r="E9" i="74"/>
  <c r="D9" i="74"/>
  <c r="C9" i="74"/>
  <c r="C15" i="74" s="1"/>
  <c r="B9" i="74"/>
  <c r="J8" i="74"/>
  <c r="I8" i="74"/>
  <c r="J6" i="74"/>
  <c r="J9" i="74" s="1"/>
  <c r="J15" i="74" s="1"/>
  <c r="I6" i="74"/>
  <c r="H6" i="74"/>
  <c r="H9" i="74" s="1"/>
  <c r="H15" i="74" s="1"/>
  <c r="C39" i="73"/>
  <c r="B39" i="73"/>
  <c r="C17" i="73"/>
  <c r="B17" i="73"/>
  <c r="H50" i="72"/>
  <c r="G50" i="72"/>
  <c r="F50" i="72"/>
  <c r="E50" i="72"/>
  <c r="D50" i="72"/>
  <c r="C50" i="72"/>
  <c r="K49" i="72"/>
  <c r="J49" i="72"/>
  <c r="I49" i="72"/>
  <c r="K48" i="72"/>
  <c r="J48" i="72"/>
  <c r="I48" i="72"/>
  <c r="K47" i="72"/>
  <c r="J47" i="72"/>
  <c r="I47" i="72"/>
  <c r="K46" i="72"/>
  <c r="J46" i="72"/>
  <c r="I46" i="72"/>
  <c r="K45" i="72"/>
  <c r="K50" i="72" s="1"/>
  <c r="J45" i="72"/>
  <c r="I45" i="72"/>
  <c r="I50" i="72" s="1"/>
  <c r="K44" i="72"/>
  <c r="J44" i="72"/>
  <c r="J50" i="72" s="1"/>
  <c r="I44" i="72"/>
  <c r="H40" i="72"/>
  <c r="G40" i="72"/>
  <c r="F40" i="72"/>
  <c r="E40" i="72"/>
  <c r="D40" i="72"/>
  <c r="C40" i="72"/>
  <c r="K39" i="72"/>
  <c r="J39" i="72"/>
  <c r="I39" i="72"/>
  <c r="K38" i="72"/>
  <c r="J38" i="72"/>
  <c r="I38" i="72"/>
  <c r="K37" i="72"/>
  <c r="J37" i="72"/>
  <c r="I37" i="72"/>
  <c r="I40" i="72" s="1"/>
  <c r="K36" i="72"/>
  <c r="J36" i="72"/>
  <c r="J40" i="72" s="1"/>
  <c r="I36" i="72"/>
  <c r="K35" i="72"/>
  <c r="K40" i="72" s="1"/>
  <c r="J35" i="72"/>
  <c r="I35" i="72"/>
  <c r="K26" i="72"/>
  <c r="J26" i="72"/>
  <c r="I26" i="72"/>
  <c r="H26" i="72"/>
  <c r="G26" i="72"/>
  <c r="F26" i="72"/>
  <c r="E26" i="72"/>
  <c r="D26" i="72"/>
  <c r="C26" i="72"/>
  <c r="K16" i="72"/>
  <c r="J16" i="72"/>
  <c r="I16" i="72"/>
  <c r="H16" i="72"/>
  <c r="G16" i="72"/>
  <c r="F16" i="72"/>
  <c r="E16" i="72"/>
  <c r="D16" i="72"/>
  <c r="C16" i="72"/>
  <c r="L50" i="71"/>
  <c r="K50" i="71"/>
  <c r="J50" i="71"/>
  <c r="I50" i="71"/>
  <c r="H50" i="71"/>
  <c r="G50" i="71"/>
  <c r="F50" i="71"/>
  <c r="E50" i="71"/>
  <c r="C50" i="71"/>
  <c r="P41" i="71"/>
  <c r="O41" i="71"/>
  <c r="L41" i="71"/>
  <c r="K41" i="71"/>
  <c r="J41" i="71"/>
  <c r="I41" i="71"/>
  <c r="H41" i="71"/>
  <c r="G41" i="71"/>
  <c r="F41" i="71"/>
  <c r="E41" i="71"/>
  <c r="L14" i="71"/>
  <c r="K14" i="71"/>
  <c r="J14" i="71"/>
  <c r="I14" i="71"/>
  <c r="H14" i="71"/>
  <c r="G14" i="71"/>
  <c r="F14" i="71"/>
  <c r="E14" i="71"/>
  <c r="D14" i="71"/>
  <c r="C14" i="71"/>
  <c r="L59" i="70"/>
  <c r="K59" i="70"/>
  <c r="J59" i="70"/>
  <c r="I59" i="70"/>
  <c r="H59" i="70"/>
  <c r="G59" i="70"/>
  <c r="F59" i="70"/>
  <c r="E59" i="70"/>
  <c r="N50" i="70"/>
  <c r="L50" i="70"/>
  <c r="K50" i="70"/>
  <c r="J50" i="70"/>
  <c r="I50" i="70"/>
  <c r="H50" i="70"/>
  <c r="G50" i="70"/>
  <c r="F50" i="70"/>
  <c r="E50" i="70"/>
  <c r="D50" i="70"/>
  <c r="C50" i="70"/>
  <c r="N41" i="70"/>
  <c r="L41" i="70"/>
  <c r="K41" i="70"/>
  <c r="J41" i="70"/>
  <c r="I41" i="70"/>
  <c r="H41" i="70"/>
  <c r="G41" i="70"/>
  <c r="N32" i="70"/>
  <c r="L32" i="70"/>
  <c r="K32" i="70"/>
  <c r="J32" i="70"/>
  <c r="I32" i="70"/>
  <c r="H32" i="70"/>
  <c r="G32" i="70"/>
  <c r="F32" i="70"/>
  <c r="E32" i="70"/>
  <c r="D32" i="70"/>
  <c r="C32" i="70"/>
  <c r="N23" i="70"/>
  <c r="L23" i="70"/>
  <c r="K23" i="70"/>
  <c r="N14" i="70"/>
  <c r="L14" i="70"/>
  <c r="K14" i="70"/>
  <c r="J14" i="70"/>
  <c r="I14" i="70"/>
  <c r="H14" i="70"/>
  <c r="G14" i="70"/>
  <c r="F14" i="70"/>
  <c r="E14" i="70"/>
  <c r="J11" i="65"/>
  <c r="L36" i="65"/>
  <c r="D34" i="65"/>
  <c r="L15" i="69"/>
  <c r="J15" i="69"/>
  <c r="H15" i="69"/>
  <c r="N14" i="69"/>
  <c r="N15" i="69" s="1"/>
  <c r="R13" i="69"/>
  <c r="N13" i="69"/>
  <c r="L11" i="69"/>
  <c r="J11" i="69"/>
  <c r="J17" i="69" s="1"/>
  <c r="H11" i="69"/>
  <c r="R10" i="69"/>
  <c r="R9" i="69"/>
  <c r="P9" i="69"/>
  <c r="N9" i="69"/>
  <c r="H35" i="68"/>
  <c r="H38" i="68" s="1"/>
  <c r="F35" i="68"/>
  <c r="F38" i="68" s="1"/>
  <c r="D35" i="68"/>
  <c r="D38" i="68" s="1"/>
  <c r="B35" i="68"/>
  <c r="B38" i="68" s="1"/>
  <c r="L34" i="68"/>
  <c r="L33" i="68"/>
  <c r="J33" i="68"/>
  <c r="L32" i="68"/>
  <c r="J32" i="68"/>
  <c r="J35" i="68" s="1"/>
  <c r="J38" i="68" s="1"/>
  <c r="L30" i="68"/>
  <c r="J30" i="68"/>
  <c r="H12" i="68"/>
  <c r="H12" i="65"/>
  <c r="L12" i="65" s="1"/>
  <c r="F12" i="68"/>
  <c r="F15" i="68"/>
  <c r="D12" i="68"/>
  <c r="D15" i="68"/>
  <c r="B12" i="68"/>
  <c r="B12" i="65"/>
  <c r="B14" i="65" s="1"/>
  <c r="J12" i="68"/>
  <c r="J15" i="68" s="1"/>
  <c r="L7" i="68"/>
  <c r="J7" i="68"/>
  <c r="F14" i="67"/>
  <c r="D14" i="67"/>
  <c r="D16" i="67" s="1"/>
  <c r="B14" i="67"/>
  <c r="F10" i="67"/>
  <c r="F16" i="67" s="1"/>
  <c r="D10" i="67"/>
  <c r="B10" i="67"/>
  <c r="L38" i="66"/>
  <c r="H38" i="66"/>
  <c r="F38" i="66"/>
  <c r="D38" i="66"/>
  <c r="B38" i="66"/>
  <c r="R37" i="66"/>
  <c r="P37" i="66"/>
  <c r="R36" i="66"/>
  <c r="R38" i="66" s="1"/>
  <c r="P36" i="66"/>
  <c r="P38" i="66" s="1"/>
  <c r="P40" i="66" s="1"/>
  <c r="N36" i="66"/>
  <c r="N38" i="66" s="1"/>
  <c r="L34" i="66"/>
  <c r="J34" i="66"/>
  <c r="H34" i="66"/>
  <c r="H40" i="66" s="1"/>
  <c r="F34" i="66"/>
  <c r="D34" i="66"/>
  <c r="D40" i="66" s="1"/>
  <c r="B34" i="66"/>
  <c r="B40" i="66" s="1"/>
  <c r="R31" i="66"/>
  <c r="R34" i="66" s="1"/>
  <c r="R40" i="66" s="1"/>
  <c r="P31" i="66"/>
  <c r="N31" i="66"/>
  <c r="N34" i="66" s="1"/>
  <c r="N40" i="66" s="1"/>
  <c r="L14" i="66"/>
  <c r="J14" i="66"/>
  <c r="H8" i="65"/>
  <c r="H58" i="78" s="1"/>
  <c r="H14" i="66"/>
  <c r="H16" i="66" s="1"/>
  <c r="F14" i="66"/>
  <c r="D14" i="66"/>
  <c r="D8" i="65" s="1"/>
  <c r="B14" i="66"/>
  <c r="B8" i="65" s="1"/>
  <c r="R13" i="66"/>
  <c r="P13" i="66"/>
  <c r="N13" i="66"/>
  <c r="R12" i="66"/>
  <c r="P12" i="66"/>
  <c r="N12" i="66"/>
  <c r="N14" i="66"/>
  <c r="L10" i="66"/>
  <c r="L16" i="66"/>
  <c r="J10" i="66"/>
  <c r="H7" i="65"/>
  <c r="L7" i="65" s="1"/>
  <c r="H10" i="66"/>
  <c r="F7" i="65"/>
  <c r="F10" i="66"/>
  <c r="D10" i="66"/>
  <c r="B10" i="66"/>
  <c r="B7" i="65" s="1"/>
  <c r="J7" i="65" s="1"/>
  <c r="R9" i="66"/>
  <c r="P9" i="66"/>
  <c r="P10" i="66" s="1"/>
  <c r="N9" i="66"/>
  <c r="R7" i="66"/>
  <c r="R10" i="66" s="1"/>
  <c r="R16" i="66" s="1"/>
  <c r="P7" i="66"/>
  <c r="N7" i="66"/>
  <c r="N10" i="66" s="1"/>
  <c r="N16" i="66" s="1"/>
  <c r="D7" i="65"/>
  <c r="D9" i="65" s="1"/>
  <c r="H39" i="65"/>
  <c r="H41" i="65" s="1"/>
  <c r="F39" i="65"/>
  <c r="F41" i="65" s="1"/>
  <c r="D39" i="65"/>
  <c r="D41" i="65"/>
  <c r="B39" i="65"/>
  <c r="L37" i="65"/>
  <c r="L39" i="65" s="1"/>
  <c r="J37" i="65"/>
  <c r="J36" i="65"/>
  <c r="J39" i="65" s="1"/>
  <c r="B34" i="65"/>
  <c r="B41" i="65" s="1"/>
  <c r="L33" i="65"/>
  <c r="J33" i="65"/>
  <c r="L32" i="65"/>
  <c r="J32" i="65"/>
  <c r="J34" i="65"/>
  <c r="M21" i="64"/>
  <c r="L21" i="64"/>
  <c r="L18" i="64" s="1"/>
  <c r="K21" i="64"/>
  <c r="J21" i="64"/>
  <c r="I21" i="64"/>
  <c r="H21" i="64"/>
  <c r="G21" i="64"/>
  <c r="F21" i="64"/>
  <c r="E21" i="64"/>
  <c r="D21" i="64"/>
  <c r="D18" i="64" s="1"/>
  <c r="M20" i="64"/>
  <c r="M18" i="64" s="1"/>
  <c r="L20" i="64"/>
  <c r="K20" i="64"/>
  <c r="K18" i="64" s="1"/>
  <c r="J20" i="64"/>
  <c r="I20" i="64"/>
  <c r="I18" i="64" s="1"/>
  <c r="H20" i="64"/>
  <c r="G20" i="64"/>
  <c r="G18" i="64" s="1"/>
  <c r="F20" i="64"/>
  <c r="E20" i="64"/>
  <c r="E18" i="64" s="1"/>
  <c r="D20" i="64"/>
  <c r="H18" i="64"/>
  <c r="M13" i="64"/>
  <c r="L13" i="64"/>
  <c r="K13" i="64"/>
  <c r="J13" i="64"/>
  <c r="I13" i="64"/>
  <c r="H13" i="64"/>
  <c r="G13" i="64"/>
  <c r="F13" i="64"/>
  <c r="E13" i="64"/>
  <c r="D13" i="64"/>
  <c r="M6" i="64"/>
  <c r="L6" i="64"/>
  <c r="K6" i="64"/>
  <c r="J6" i="64"/>
  <c r="I6" i="64"/>
  <c r="H6" i="64"/>
  <c r="G6" i="64"/>
  <c r="F6" i="64"/>
  <c r="E6" i="64"/>
  <c r="D6" i="64"/>
  <c r="M21" i="63"/>
  <c r="L21" i="63"/>
  <c r="K21" i="63"/>
  <c r="J21" i="63"/>
  <c r="I21" i="63"/>
  <c r="H21" i="63"/>
  <c r="G21" i="63"/>
  <c r="F21" i="63"/>
  <c r="E21" i="63"/>
  <c r="D21" i="63"/>
  <c r="M20" i="63"/>
  <c r="L20" i="63"/>
  <c r="L18" i="63" s="1"/>
  <c r="K20" i="63"/>
  <c r="K18" i="63" s="1"/>
  <c r="J20" i="63"/>
  <c r="I20" i="63"/>
  <c r="I18" i="63" s="1"/>
  <c r="H20" i="63"/>
  <c r="H18" i="63" s="1"/>
  <c r="G20" i="63"/>
  <c r="G18" i="63" s="1"/>
  <c r="F20" i="63"/>
  <c r="E20" i="63"/>
  <c r="D20" i="63"/>
  <c r="D18" i="63" s="1"/>
  <c r="J18" i="63"/>
  <c r="M13" i="63"/>
  <c r="L13" i="63"/>
  <c r="K13" i="63"/>
  <c r="J13" i="63"/>
  <c r="I13" i="63"/>
  <c r="H13" i="63"/>
  <c r="G13" i="63"/>
  <c r="F13" i="63"/>
  <c r="E13" i="63"/>
  <c r="D13" i="63"/>
  <c r="L6" i="63"/>
  <c r="K6" i="63"/>
  <c r="J6" i="63"/>
  <c r="I6" i="63"/>
  <c r="H6" i="63"/>
  <c r="G6" i="63"/>
  <c r="F6" i="63"/>
  <c r="E6" i="63"/>
  <c r="D6" i="63"/>
  <c r="X33" i="56"/>
  <c r="X32" i="56"/>
  <c r="X31" i="56"/>
  <c r="X30" i="56"/>
  <c r="X29" i="56"/>
  <c r="X28" i="56"/>
  <c r="X27" i="56"/>
  <c r="X26" i="56"/>
  <c r="X25" i="56"/>
  <c r="X24" i="56"/>
  <c r="X23" i="56"/>
  <c r="X22" i="56"/>
  <c r="X21" i="56"/>
  <c r="X20" i="56"/>
  <c r="X19" i="56"/>
  <c r="X18" i="56"/>
  <c r="X17" i="56"/>
  <c r="X16" i="56"/>
  <c r="X15" i="56"/>
  <c r="X14" i="56"/>
  <c r="X13" i="56"/>
  <c r="X12" i="56"/>
  <c r="X11" i="56"/>
  <c r="X10" i="56"/>
  <c r="X9" i="56"/>
  <c r="X8" i="56"/>
  <c r="X7" i="56"/>
  <c r="X6" i="56"/>
  <c r="F42" i="79"/>
  <c r="E42" i="79"/>
  <c r="C18" i="75"/>
  <c r="L40" i="66"/>
  <c r="J40" i="66"/>
  <c r="P15" i="64"/>
  <c r="H40" i="79"/>
  <c r="I9" i="74"/>
  <c r="B15" i="74"/>
  <c r="J13" i="74"/>
  <c r="B18" i="75"/>
  <c r="H13" i="74"/>
  <c r="B42" i="79"/>
  <c r="P9" i="64"/>
  <c r="D42" i="79"/>
  <c r="H17" i="69"/>
  <c r="B16" i="67"/>
  <c r="L12" i="68"/>
  <c r="L15" i="68" s="1"/>
  <c r="F12" i="65"/>
  <c r="F14" i="65"/>
  <c r="H15" i="68"/>
  <c r="D12" i="65"/>
  <c r="B15" i="68"/>
  <c r="R15" i="69"/>
  <c r="R14" i="66"/>
  <c r="F15" i="69"/>
  <c r="L8" i="65"/>
  <c r="L9" i="65" s="1"/>
  <c r="D58" i="78"/>
  <c r="L58" i="78" s="1"/>
  <c r="J16" i="66"/>
  <c r="B35" i="56" s="1"/>
  <c r="X35" i="56" s="1"/>
  <c r="H9" i="65"/>
  <c r="P8" i="69"/>
  <c r="P11" i="69" s="1"/>
  <c r="B58" i="78"/>
  <c r="J12" i="65"/>
  <c r="H31" i="86" l="1"/>
  <c r="L18" i="86"/>
  <c r="D15" i="86"/>
  <c r="J18" i="86"/>
  <c r="L31" i="86"/>
  <c r="J31" i="86"/>
  <c r="D56" i="83"/>
  <c r="H28" i="83"/>
  <c r="E56" i="83"/>
  <c r="I28" i="83"/>
  <c r="J28" i="83"/>
  <c r="F56" i="83"/>
  <c r="J62" i="82"/>
  <c r="L62" i="81"/>
  <c r="J62" i="81"/>
  <c r="J14" i="65"/>
  <c r="D14" i="65"/>
  <c r="P15" i="69"/>
  <c r="P17" i="69"/>
  <c r="B9" i="65"/>
  <c r="B16" i="65" s="1"/>
  <c r="B26" i="86"/>
  <c r="H26" i="86" s="1"/>
  <c r="B10" i="86"/>
  <c r="D25" i="86"/>
  <c r="D10" i="86"/>
  <c r="F8" i="65"/>
  <c r="D16" i="65"/>
  <c r="D11" i="69"/>
  <c r="H14" i="65"/>
  <c r="H16" i="65" s="1"/>
  <c r="P16" i="64"/>
  <c r="P13" i="64" s="1"/>
  <c r="F18" i="63"/>
  <c r="D16" i="66"/>
  <c r="L35" i="68"/>
  <c r="L38" i="68" s="1"/>
  <c r="L17" i="69"/>
  <c r="J31" i="76"/>
  <c r="F11" i="69"/>
  <c r="F17" i="69" s="1"/>
  <c r="R8" i="69"/>
  <c r="R11" i="69" s="1"/>
  <c r="R17" i="69" s="1"/>
  <c r="M14" i="70"/>
  <c r="M54" i="70"/>
  <c r="M59" i="70" s="1"/>
  <c r="N54" i="70"/>
  <c r="M23" i="70"/>
  <c r="M32" i="70"/>
  <c r="C59" i="70"/>
  <c r="D59" i="70"/>
  <c r="P32" i="71"/>
  <c r="B19" i="75"/>
  <c r="L34" i="65"/>
  <c r="L41" i="65" s="1"/>
  <c r="B33" i="86"/>
  <c r="H33" i="86" s="1"/>
  <c r="J25" i="86"/>
  <c r="F30" i="86"/>
  <c r="L30" i="86" s="1"/>
  <c r="F15" i="86"/>
  <c r="N8" i="69"/>
  <c r="N11" i="69" s="1"/>
  <c r="N17" i="69" s="1"/>
  <c r="B11" i="69"/>
  <c r="B17" i="69" s="1"/>
  <c r="B36" i="67"/>
  <c r="N55" i="70"/>
  <c r="H41" i="79"/>
  <c r="J41" i="65"/>
  <c r="F27" i="86"/>
  <c r="L27" i="86" s="1"/>
  <c r="B16" i="66"/>
  <c r="F9" i="65"/>
  <c r="F16" i="65" s="1"/>
  <c r="P14" i="66"/>
  <c r="P16" i="66" s="1"/>
  <c r="F16" i="66"/>
  <c r="D19" i="75"/>
  <c r="P6" i="64"/>
  <c r="D33" i="86"/>
  <c r="J33" i="86" s="1"/>
  <c r="F10" i="86"/>
  <c r="F25" i="86"/>
  <c r="L25" i="86" s="1"/>
  <c r="D15" i="69"/>
  <c r="L14" i="65"/>
  <c r="L16" i="65" s="1"/>
  <c r="D15" i="74"/>
  <c r="I15" i="74"/>
  <c r="E18" i="63"/>
  <c r="M18" i="63"/>
  <c r="F18" i="64"/>
  <c r="J18" i="64"/>
  <c r="C19" i="75"/>
  <c r="P21" i="64"/>
  <c r="P20" i="64"/>
  <c r="P18" i="63"/>
  <c r="P6" i="63"/>
  <c r="D13" i="84"/>
  <c r="D13" i="85" s="1"/>
  <c r="D22" i="84"/>
  <c r="D22" i="85" s="1"/>
  <c r="F49" i="84"/>
  <c r="F49" i="85" s="1"/>
  <c r="D49" i="84"/>
  <c r="D49" i="85" s="1"/>
  <c r="D76" i="84"/>
  <c r="D76" i="85" s="1"/>
  <c r="J76" i="84"/>
  <c r="J76" i="85" s="1"/>
  <c r="R34" i="84"/>
  <c r="R34" i="85" s="1"/>
  <c r="R37" i="84"/>
  <c r="R37" i="85" s="1"/>
  <c r="N49" i="84"/>
  <c r="N49" i="85" s="1"/>
  <c r="D58" i="84"/>
  <c r="R21" i="84"/>
  <c r="R21" i="85" s="1"/>
  <c r="D40" i="84"/>
  <c r="D40" i="85" s="1"/>
  <c r="D75" i="85"/>
  <c r="D31" i="84"/>
  <c r="D31" i="85" s="1"/>
  <c r="D67" i="84"/>
  <c r="D67" i="85" s="1"/>
  <c r="D11" i="85"/>
  <c r="D56" i="85"/>
  <c r="R11" i="84"/>
  <c r="R11" i="85" s="1"/>
  <c r="J22" i="84"/>
  <c r="J22" i="85" s="1"/>
  <c r="R29" i="84"/>
  <c r="R29" i="85" s="1"/>
  <c r="F31" i="84"/>
  <c r="F31" i="85" s="1"/>
  <c r="H76" i="84"/>
  <c r="H76" i="85" s="1"/>
  <c r="R23" i="85"/>
  <c r="R5" i="85"/>
  <c r="R48" i="84"/>
  <c r="R48" i="85" s="1"/>
  <c r="R12" i="84"/>
  <c r="R12" i="85" s="1"/>
  <c r="R20" i="84"/>
  <c r="R20" i="85" s="1"/>
  <c r="R30" i="84"/>
  <c r="R30" i="85" s="1"/>
  <c r="N31" i="84"/>
  <c r="N31" i="85" s="1"/>
  <c r="J49" i="84"/>
  <c r="J49" i="85" s="1"/>
  <c r="H67" i="84"/>
  <c r="H67" i="85" s="1"/>
  <c r="P67" i="84"/>
  <c r="P67" i="85" s="1"/>
  <c r="R73" i="84"/>
  <c r="R73" i="85" s="1"/>
  <c r="R74" i="84"/>
  <c r="R74" i="85" s="1"/>
  <c r="N22" i="84"/>
  <c r="N22" i="85" s="1"/>
  <c r="P49" i="84"/>
  <c r="P49" i="85" s="1"/>
  <c r="R61" i="84"/>
  <c r="R61" i="85" s="1"/>
  <c r="P76" i="84"/>
  <c r="P76" i="85" s="1"/>
  <c r="R38" i="84"/>
  <c r="R38" i="85" s="1"/>
  <c r="R39" i="84"/>
  <c r="R39" i="85" s="1"/>
  <c r="R43" i="84"/>
  <c r="R43" i="85" s="1"/>
  <c r="H49" i="84"/>
  <c r="H49" i="85" s="1"/>
  <c r="R55" i="84"/>
  <c r="R55" i="85" s="1"/>
  <c r="R56" i="84"/>
  <c r="R56" i="85" s="1"/>
  <c r="J58" i="84"/>
  <c r="J58" i="85" s="1"/>
  <c r="P58" i="84"/>
  <c r="P58" i="85" s="1"/>
  <c r="L76" i="84"/>
  <c r="L76" i="85" s="1"/>
  <c r="R10" i="84"/>
  <c r="R10" i="85" s="1"/>
  <c r="R19" i="84"/>
  <c r="R19" i="85" s="1"/>
  <c r="P22" i="84"/>
  <c r="P22" i="85" s="1"/>
  <c r="P20" i="85"/>
  <c r="F25" i="85"/>
  <c r="R25" i="84"/>
  <c r="R25" i="85" s="1"/>
  <c r="H31" i="84"/>
  <c r="H31" i="85" s="1"/>
  <c r="H29" i="85"/>
  <c r="L49" i="84"/>
  <c r="L49" i="85" s="1"/>
  <c r="L48" i="85"/>
  <c r="D58" i="85"/>
  <c r="R7" i="84"/>
  <c r="R7" i="85" s="1"/>
  <c r="H13" i="84"/>
  <c r="H13" i="85" s="1"/>
  <c r="L13" i="84"/>
  <c r="L13" i="85" s="1"/>
  <c r="P13" i="84"/>
  <c r="P13" i="85" s="1"/>
  <c r="R16" i="84"/>
  <c r="R16" i="85" s="1"/>
  <c r="H22" i="84"/>
  <c r="H22" i="85" s="1"/>
  <c r="L20" i="85"/>
  <c r="L22" i="84"/>
  <c r="L22" i="85" s="1"/>
  <c r="J31" i="84"/>
  <c r="J31" i="85" s="1"/>
  <c r="F46" i="85"/>
  <c r="R46" i="84"/>
  <c r="R46" i="85" s="1"/>
  <c r="F47" i="85"/>
  <c r="R47" i="84"/>
  <c r="R47" i="85" s="1"/>
  <c r="H58" i="84"/>
  <c r="H58" i="85" s="1"/>
  <c r="L58" i="84"/>
  <c r="L58" i="85" s="1"/>
  <c r="F65" i="85"/>
  <c r="F67" i="84"/>
  <c r="R65" i="84"/>
  <c r="R65" i="85" s="1"/>
  <c r="N65" i="85"/>
  <c r="N67" i="84"/>
  <c r="N67" i="85" s="1"/>
  <c r="F28" i="85"/>
  <c r="R28" i="84"/>
  <c r="R28" i="85" s="1"/>
  <c r="P31" i="84"/>
  <c r="P31" i="85" s="1"/>
  <c r="P29" i="85"/>
  <c r="F40" i="85"/>
  <c r="R52" i="84"/>
  <c r="R52" i="85" s="1"/>
  <c r="F52" i="85"/>
  <c r="R64" i="84"/>
  <c r="R64" i="85" s="1"/>
  <c r="F64" i="85"/>
  <c r="F70" i="85"/>
  <c r="R70" i="84"/>
  <c r="R70" i="85" s="1"/>
  <c r="F75" i="85"/>
  <c r="R75" i="84"/>
  <c r="R75" i="85" s="1"/>
  <c r="F13" i="84"/>
  <c r="J13" i="84"/>
  <c r="J13" i="85" s="1"/>
  <c r="N13" i="84"/>
  <c r="N13" i="85" s="1"/>
  <c r="F22" i="84"/>
  <c r="L29" i="85"/>
  <c r="L31" i="84"/>
  <c r="L31" i="85" s="1"/>
  <c r="R57" i="84"/>
  <c r="R57" i="85" s="1"/>
  <c r="F58" i="84"/>
  <c r="F58" i="85" s="1"/>
  <c r="F57" i="85"/>
  <c r="N58" i="84"/>
  <c r="N58" i="85" s="1"/>
  <c r="N57" i="85"/>
  <c r="J67" i="84"/>
  <c r="J67" i="85" s="1"/>
  <c r="J65" i="85"/>
  <c r="R66" i="84"/>
  <c r="R66" i="85" s="1"/>
  <c r="L66" i="85"/>
  <c r="H65" i="85"/>
  <c r="P65" i="85"/>
  <c r="L67" i="84"/>
  <c r="L67" i="85" s="1"/>
  <c r="J74" i="85"/>
  <c r="F76" i="84"/>
  <c r="N76" i="84"/>
  <c r="N76" i="85" s="1"/>
  <c r="R82" i="84"/>
  <c r="R82" i="85" s="1"/>
  <c r="R83" i="84"/>
  <c r="R83" i="85" s="1"/>
  <c r="L85" i="84"/>
  <c r="L85" i="85" s="1"/>
  <c r="F85" i="84"/>
  <c r="F85" i="85" s="1"/>
  <c r="N85" i="84"/>
  <c r="N85" i="85" s="1"/>
  <c r="R79" i="84"/>
  <c r="R79" i="85" s="1"/>
  <c r="D85" i="84"/>
  <c r="D85" i="85" s="1"/>
  <c r="H85" i="84"/>
  <c r="H85" i="85" s="1"/>
  <c r="P85" i="84"/>
  <c r="P85" i="85" s="1"/>
  <c r="J85" i="84"/>
  <c r="J85" i="85" s="1"/>
  <c r="R84" i="84"/>
  <c r="R84" i="85" s="1"/>
  <c r="F18" i="86" l="1"/>
  <c r="F33" i="86"/>
  <c r="L33" i="86" s="1"/>
  <c r="D17" i="69"/>
  <c r="N59" i="70"/>
  <c r="D28" i="86"/>
  <c r="J28" i="86" s="1"/>
  <c r="P18" i="64"/>
  <c r="F28" i="86"/>
  <c r="L28" i="86" s="1"/>
  <c r="J8" i="65"/>
  <c r="J9" i="65" s="1"/>
  <c r="J16" i="65" s="1"/>
  <c r="F58" i="78"/>
  <c r="J58" i="78" s="1"/>
  <c r="B18" i="86"/>
  <c r="B28" i="86"/>
  <c r="H28" i="86" s="1"/>
  <c r="D18" i="86"/>
  <c r="R76" i="84"/>
  <c r="R40" i="84"/>
  <c r="R40" i="85" s="1"/>
  <c r="R49" i="84"/>
  <c r="R49" i="85" s="1"/>
  <c r="R58" i="84"/>
  <c r="R58" i="85" s="1"/>
  <c r="F13" i="85"/>
  <c r="R13" i="84"/>
  <c r="R13" i="85" s="1"/>
  <c r="F76" i="85"/>
  <c r="R76" i="85"/>
  <c r="F22" i="85"/>
  <c r="R22" i="84"/>
  <c r="R22" i="85" s="1"/>
  <c r="R31" i="84"/>
  <c r="R31" i="85" s="1"/>
  <c r="R67" i="84"/>
  <c r="R67" i="85" s="1"/>
  <c r="F67" i="85"/>
  <c r="R85" i="84"/>
  <c r="R85" i="85" s="1"/>
  <c r="D36" i="86" l="1"/>
  <c r="J36" i="86" s="1"/>
  <c r="B36" i="86"/>
  <c r="H36" i="86" s="1"/>
  <c r="F36" i="86"/>
  <c r="L36" i="86" s="1"/>
</calcChain>
</file>

<file path=xl/sharedStrings.xml><?xml version="1.0" encoding="utf-8"?>
<sst xmlns="http://schemas.openxmlformats.org/spreadsheetml/2006/main" count="2707" uniqueCount="477">
  <si>
    <t>Totalt</t>
  </si>
  <si>
    <t>Total</t>
  </si>
  <si>
    <t>China</t>
  </si>
  <si>
    <t>Japan</t>
  </si>
  <si>
    <t>Norway</t>
  </si>
  <si>
    <t>Sverige</t>
  </si>
  <si>
    <t>Övriga EU</t>
  </si>
  <si>
    <t>Norge</t>
  </si>
  <si>
    <t>USA</t>
  </si>
  <si>
    <t>Kina</t>
  </si>
  <si>
    <t>Year</t>
  </si>
  <si>
    <t>Sweden</t>
  </si>
  <si>
    <t>Other EU</t>
  </si>
  <si>
    <t>År</t>
  </si>
  <si>
    <t>Resten av 
världen</t>
  </si>
  <si>
    <t>Övriga 
Europa</t>
  </si>
  <si>
    <t>Other 
Europe</t>
  </si>
  <si>
    <t>Rest of 
world</t>
  </si>
  <si>
    <t>..</t>
  </si>
  <si>
    <t>Kontaktperson:</t>
  </si>
  <si>
    <t>Trafikanalys</t>
  </si>
  <si>
    <t>Danmark</t>
  </si>
  <si>
    <t xml:space="preserve">Denmark </t>
  </si>
  <si>
    <t xml:space="preserve">Finland </t>
  </si>
  <si>
    <t xml:space="preserve">Anmärkning: Fram till 2011 ingår Danmark och Finland i Övriga EU, från och med 2012 redovisas de separat. </t>
  </si>
  <si>
    <t xml:space="preserve">Until 2011 Denmark and Finland are included in Other EU, from 2012 they are shown as separate countries. </t>
  </si>
  <si>
    <t>Data about foreign registered ships are adapted and sourced from  Lloyd's List Intelligence ships information database</t>
  </si>
  <si>
    <t>Uppgifter om utlandsregistrerade fartyg är en bearbetning av data från Lloyd's List Intelligence ships information database</t>
  </si>
  <si>
    <r>
      <t>Övriga 
Amerika</t>
    </r>
    <r>
      <rPr>
        <b/>
        <vertAlign val="superscript"/>
        <sz val="10"/>
        <color theme="1"/>
        <rFont val="Arial"/>
        <family val="2"/>
      </rPr>
      <t>1</t>
    </r>
  </si>
  <si>
    <r>
      <t>Other 
America</t>
    </r>
    <r>
      <rPr>
        <i/>
        <vertAlign val="superscript"/>
        <sz val="10"/>
        <color theme="1"/>
        <rFont val="Arial"/>
        <family val="2"/>
      </rPr>
      <t>1</t>
    </r>
  </si>
  <si>
    <r>
      <rPr>
        <vertAlign val="superscript"/>
        <sz val="10"/>
        <color theme="1"/>
        <rFont val="Arial"/>
        <family val="2"/>
      </rPr>
      <t xml:space="preserve">1 </t>
    </r>
    <r>
      <rPr>
        <sz val="10"/>
        <color theme="1"/>
        <rFont val="Arial"/>
        <family val="2"/>
      </rPr>
      <t>I Övriga Amerika ingår Kanada, Central- samt Sydamerika.</t>
    </r>
  </si>
  <si>
    <r>
      <rPr>
        <i/>
        <vertAlign val="superscript"/>
        <sz val="10"/>
        <color theme="1"/>
        <rFont val="Arial"/>
        <family val="2"/>
      </rPr>
      <t xml:space="preserve">1 </t>
    </r>
    <r>
      <rPr>
        <i/>
        <sz val="10"/>
        <color theme="1"/>
        <rFont val="Arial"/>
        <family val="2"/>
      </rPr>
      <t xml:space="preserve">Other America includes Canada, Central and South America.  </t>
    </r>
  </si>
  <si>
    <t>tel: 010-414 42 24, e-post: bjorn.tano@trafa.se</t>
  </si>
  <si>
    <t>Björn Tano</t>
  </si>
  <si>
    <t>Fartyg 2019 − Svenska och utländska fartyg i svensk regi</t>
  </si>
  <si>
    <t>Publiceringsdatum: 2020-05-26</t>
  </si>
  <si>
    <t>Swedish vessels and foreign vessels chartered from abroad, 2019</t>
  </si>
  <si>
    <t>23. Världshandelsflottans utveckling den 31 december 1990–2019, per register, brd i 1 000. 
Fartyg med en bruttodräktighet om minst 100.</t>
  </si>
  <si>
    <t xml:space="preserve">23. World merchant fleet development on 31st December 1990–2019, by register, gross tonnage in 1 000. Vessels with a gross tonnage of 100 and above.  </t>
  </si>
  <si>
    <r>
      <t xml:space="preserve">Handelsfartyg i svensk regi/
</t>
    </r>
    <r>
      <rPr>
        <b/>
        <i/>
        <sz val="10"/>
        <rFont val="Arial"/>
        <family val="2"/>
      </rPr>
      <t>Merchant vessels controlled by Swedish companies</t>
    </r>
  </si>
  <si>
    <r>
      <t>Därav/</t>
    </r>
    <r>
      <rPr>
        <i/>
        <sz val="10"/>
        <rFont val="Arial"/>
        <family val="2"/>
      </rPr>
      <t>whereof</t>
    </r>
  </si>
  <si>
    <r>
      <rPr>
        <sz val="10"/>
        <rFont val="Arial"/>
        <family val="2"/>
      </rPr>
      <t>Svenskregistrerade fartyg</t>
    </r>
    <r>
      <rPr>
        <i/>
        <sz val="10"/>
        <rFont val="Arial"/>
        <family val="2"/>
      </rPr>
      <t>/Swedish vessels</t>
    </r>
  </si>
  <si>
    <r>
      <rPr>
        <sz val="10"/>
        <rFont val="Arial"/>
        <family val="2"/>
      </rPr>
      <t>Inhyrda utländska fartyg</t>
    </r>
    <r>
      <rPr>
        <i/>
        <sz val="10"/>
        <rFont val="Arial"/>
        <family val="2"/>
      </rPr>
      <t>/Vessels chartered from abroad</t>
    </r>
  </si>
  <si>
    <r>
      <rPr>
        <sz val="10"/>
        <rFont val="Arial"/>
        <family val="2"/>
      </rPr>
      <t>Vidareuthyrda utländska fartyg</t>
    </r>
    <r>
      <rPr>
        <i/>
        <sz val="10"/>
        <rFont val="Arial"/>
        <family val="2"/>
      </rPr>
      <t>/Rechartered foreign vessels</t>
    </r>
  </si>
  <si>
    <t>Anmärkning: I tabellen ingår uppgifter om fartyg som endast en del av året varit svenskregistrerade eller inhyrda från utlandet.</t>
  </si>
  <si>
    <t xml:space="preserve">The table includes figures about vessels in Swedish register or chartered from abroad during part of the year. </t>
  </si>
  <si>
    <t>1a. Svenskregistrerade handels- och specialfartyg den 31 december 2019.</t>
  </si>
  <si>
    <t>1a. Swedish merchant- and special vessels on 31st December 2019.</t>
  </si>
  <si>
    <t>Typ av fartyg</t>
  </si>
  <si>
    <t>Bruttodräktighet 0–99</t>
  </si>
  <si>
    <t>Bruttodräktighet 100–</t>
  </si>
  <si>
    <t>Gross tonnage 0–99</t>
  </si>
  <si>
    <t>Gross tonnage 100–</t>
  </si>
  <si>
    <t>Type of vessel/ship</t>
  </si>
  <si>
    <t>Antal</t>
  </si>
  <si>
    <t>Brd i 1 000</t>
  </si>
  <si>
    <t>Number</t>
  </si>
  <si>
    <t>Gross tonnage 
in 1 000</t>
  </si>
  <si>
    <r>
      <t>Lastfartyg/</t>
    </r>
    <r>
      <rPr>
        <i/>
        <sz val="10"/>
        <color theme="1"/>
        <rFont val="Arial"/>
        <family val="2"/>
      </rPr>
      <t>Cargo ships</t>
    </r>
  </si>
  <si>
    <r>
      <t>Passagerarfartyg/</t>
    </r>
    <r>
      <rPr>
        <i/>
        <sz val="10"/>
        <color theme="1"/>
        <rFont val="Arial"/>
        <family val="2"/>
      </rPr>
      <t>Passenger ships</t>
    </r>
  </si>
  <si>
    <r>
      <t>Handelsfartyg/</t>
    </r>
    <r>
      <rPr>
        <b/>
        <i/>
        <sz val="10"/>
        <color theme="1"/>
        <rFont val="Arial"/>
        <family val="2"/>
      </rPr>
      <t>Merchant ships</t>
    </r>
  </si>
  <si>
    <r>
      <t>Pråmar/</t>
    </r>
    <r>
      <rPr>
        <i/>
        <sz val="10"/>
        <color theme="1"/>
        <rFont val="Arial"/>
        <family val="2"/>
      </rPr>
      <t>Barges</t>
    </r>
  </si>
  <si>
    <t>Övriga specialfartyg med motor/</t>
  </si>
  <si>
    <t>Other special vessels driven by machinery</t>
  </si>
  <si>
    <r>
      <t>Specialfartyg/</t>
    </r>
    <r>
      <rPr>
        <b/>
        <i/>
        <sz val="10"/>
        <color theme="1"/>
        <rFont val="Arial"/>
        <family val="2"/>
      </rPr>
      <t>Special Ships</t>
    </r>
  </si>
  <si>
    <r>
      <t>Samtliga fartyg/</t>
    </r>
    <r>
      <rPr>
        <b/>
        <i/>
        <sz val="10"/>
        <color theme="1"/>
        <rFont val="Arial"/>
        <family val="2"/>
      </rPr>
      <t>All vessels</t>
    </r>
  </si>
  <si>
    <t>Från och med 1 februari 2018 är skepp ett fartyg som är längre än 24 meter, är fartyget max 24 meter långt är det en båt. Innan 1 februari 2018 var skepp ett fartyg</t>
  </si>
  <si>
    <t>som är minst 12 meter långt och 4 meter brett, annars var det en båt. I denna undersökning är båtar undantagna.</t>
  </si>
  <si>
    <t>As of February 1, 2018, ship is a vessel that is longer than 24 meters, if the vessel is maximum 24 meters long it is a boat. Before February 1, 2018, ship was a vessel</t>
  </si>
  <si>
    <t>that is at least 12 meters long and 4 meters wide, otherwise it was a boat. In this survey, boats are excluded.</t>
  </si>
  <si>
    <t>1b. Svenskregistrerade handels- och specialfartyg den 31 december 2018.</t>
  </si>
  <si>
    <t>1b. Swedish merchant- and special vessels on 31st December 2018.</t>
  </si>
  <si>
    <r>
      <t>Samtliga fartyg 2018/</t>
    </r>
    <r>
      <rPr>
        <b/>
        <i/>
        <sz val="10"/>
        <color theme="1"/>
        <rFont val="Arial"/>
        <family val="2"/>
      </rPr>
      <t>All vessels 2018</t>
    </r>
  </si>
  <si>
    <t>Samtliga fartyg 2017/All vessels 2017</t>
  </si>
  <si>
    <t>Samtliga fartyg 2016/All vessels 2016</t>
  </si>
  <si>
    <t>Samtliga fartyg 2015/All vessels 2015</t>
  </si>
  <si>
    <t>Samtliga fartyg 2014/All vessels 2014</t>
  </si>
  <si>
    <t>Samtliga fartyg 2013/All vessels 2013</t>
  </si>
  <si>
    <t>Samtliga fartyg 2012/All vessels 2012</t>
  </si>
  <si>
    <t>Samtliga fartyg 2011/All vessels 2011</t>
  </si>
  <si>
    <t>Samtliga fartyg 2010/All vessels 2010</t>
  </si>
  <si>
    <t>2a. Svenskregistrerade handelsfartyg fördelade efter typ den 31 december 2019.</t>
  </si>
  <si>
    <t>2a. Swedish merchant vessels classified by type on 31st December 2019.</t>
  </si>
  <si>
    <t>Dv i 1 000 ton</t>
  </si>
  <si>
    <t>Deadweight in 1 000 tonnes</t>
  </si>
  <si>
    <r>
      <t>Tankfartyg/</t>
    </r>
    <r>
      <rPr>
        <i/>
        <sz val="10"/>
        <color theme="1"/>
        <rFont val="Arial"/>
        <family val="2"/>
      </rPr>
      <t>Tankers</t>
    </r>
  </si>
  <si>
    <r>
      <t>Bulkfartyg/</t>
    </r>
    <r>
      <rPr>
        <i/>
        <sz val="10"/>
        <color theme="1"/>
        <rFont val="Arial"/>
        <family val="2"/>
      </rPr>
      <t>Bulk carriers</t>
    </r>
  </si>
  <si>
    <r>
      <t>Torrlastfartyg/</t>
    </r>
    <r>
      <rPr>
        <i/>
        <sz val="10"/>
        <color theme="1"/>
        <rFont val="Arial"/>
        <family val="2"/>
      </rPr>
      <t>Dry cargo ships</t>
    </r>
  </si>
  <si>
    <r>
      <t>Lastfartyg/</t>
    </r>
    <r>
      <rPr>
        <b/>
        <i/>
        <sz val="10"/>
        <color theme="1"/>
        <rFont val="Arial"/>
        <family val="2"/>
      </rPr>
      <t>Cargo ships</t>
    </r>
  </si>
  <si>
    <r>
      <t>Passagerarfärjor/</t>
    </r>
    <r>
      <rPr>
        <i/>
        <sz val="10"/>
        <color theme="1"/>
        <rFont val="Arial"/>
        <family val="2"/>
      </rPr>
      <t>Passenger ferries</t>
    </r>
  </si>
  <si>
    <r>
      <t>Övriga passagerarfartyg/</t>
    </r>
    <r>
      <rPr>
        <i/>
        <sz val="10"/>
        <color theme="1"/>
        <rFont val="Arial"/>
        <family val="2"/>
      </rPr>
      <t>Other passenger ships</t>
    </r>
  </si>
  <si>
    <r>
      <t>Passagerarfartyg/</t>
    </r>
    <r>
      <rPr>
        <b/>
        <i/>
        <sz val="10"/>
        <color theme="1"/>
        <rFont val="Arial"/>
        <family val="2"/>
      </rPr>
      <t>Passenger vessels</t>
    </r>
  </si>
  <si>
    <r>
      <t>Samtliga handelsfartyg/</t>
    </r>
    <r>
      <rPr>
        <b/>
        <i/>
        <sz val="10"/>
        <color theme="1"/>
        <rFont val="Arial"/>
        <family val="2"/>
      </rPr>
      <t>All merchant vessels</t>
    </r>
  </si>
  <si>
    <t>2b. Svenskregistrerade handelsfartyg fördelade efter typ den 31 december 2018.</t>
  </si>
  <si>
    <t>2b. Swedish merchant vessels classified by type on 31st December 2018.</t>
  </si>
  <si>
    <r>
      <t>Bulkfartyg/</t>
    </r>
    <r>
      <rPr>
        <i/>
        <sz val="10"/>
        <color theme="1"/>
        <rFont val="Arial"/>
        <family val="2"/>
      </rPr>
      <t>Bulkers</t>
    </r>
  </si>
  <si>
    <t>–</t>
  </si>
  <si>
    <r>
      <t>Samtliga handelsfartyg 2018/</t>
    </r>
    <r>
      <rPr>
        <b/>
        <i/>
        <sz val="10"/>
        <color theme="1"/>
        <rFont val="Arial"/>
        <family val="2"/>
      </rPr>
      <t>All merchant vessels 2018</t>
    </r>
  </si>
  <si>
    <t>Samtliga handelsfartyg 2017/All merchant vessels 2017</t>
  </si>
  <si>
    <t>Samtliga handelsfartyg 2016/All merchant vessels 2016</t>
  </si>
  <si>
    <t>Samtliga handelsfartyg 2015/All merchant vessels 2015</t>
  </si>
  <si>
    <t>Samtliga handelsfartyg 2014/All merchant vessels 2014</t>
  </si>
  <si>
    <t>Samtliga handelsfartyg 2013/All merchant vessels 2013</t>
  </si>
  <si>
    <t>Samtliga handelsfartyg 2012/All merchant vessels 2012</t>
  </si>
  <si>
    <t>Samtliga handelsfartyg 2011/All merchant vessels 2011</t>
  </si>
  <si>
    <t>Samtliga handelsfartyg 2010/All merchant vessels 2010</t>
  </si>
  <si>
    <t xml:space="preserve">3a. Svenskregistrerade handelsfartyg fördelade efter typ den 31 december 2019. 
Fartyg med en bruttodräktighet större än 500. </t>
  </si>
  <si>
    <t xml:space="preserve">3a. Swedish merchant vessels classified by type on 31st December 2019. Vessels with a gross tonnage of 500 and above. </t>
  </si>
  <si>
    <t>Bruttodräktighet 500–</t>
  </si>
  <si>
    <t>Gross tonnage 500–</t>
  </si>
  <si>
    <t>Deadweight
in 1 000 tonnes</t>
  </si>
  <si>
    <t>3b. Svenskregistrerade handelsfartyg fördelade efter typ den 31 december 2018.</t>
  </si>
  <si>
    <t>3b. Swedish merchant vessels classified by type on 31st December 2018.</t>
  </si>
  <si>
    <t>4a. Svenskregistrerade specialfartyg fördelade efter typ den 31 december 2019.</t>
  </si>
  <si>
    <t>4a. Swedish special vessels classified by type on 31st December 2019.</t>
  </si>
  <si>
    <r>
      <t>Pråmar/</t>
    </r>
    <r>
      <rPr>
        <b/>
        <i/>
        <sz val="10"/>
        <color theme="1"/>
        <rFont val="Arial"/>
        <family val="2"/>
      </rPr>
      <t>Barges</t>
    </r>
  </si>
  <si>
    <r>
      <t>Isbrytare/</t>
    </r>
    <r>
      <rPr>
        <i/>
        <sz val="10"/>
        <color theme="1"/>
        <rFont val="Arial"/>
        <family val="2"/>
      </rPr>
      <t>Ice breakers</t>
    </r>
  </si>
  <si>
    <r>
      <t>Bogser- och bärgningsfartyg/</t>
    </r>
    <r>
      <rPr>
        <i/>
        <sz val="10"/>
        <color theme="1"/>
        <rFont val="Arial"/>
        <family val="2"/>
      </rPr>
      <t>Tugs and salvage ships</t>
    </r>
  </si>
  <si>
    <r>
      <t>Övriga specialfartyg/</t>
    </r>
    <r>
      <rPr>
        <i/>
        <sz val="10"/>
        <color theme="1"/>
        <rFont val="Arial"/>
        <family val="2"/>
      </rPr>
      <t>Other special ships</t>
    </r>
  </si>
  <si>
    <r>
      <t>Samtliga specialfartyg/</t>
    </r>
    <r>
      <rPr>
        <b/>
        <i/>
        <sz val="10"/>
        <color theme="1"/>
        <rFont val="Arial"/>
        <family val="2"/>
      </rPr>
      <t>All special ships</t>
    </r>
  </si>
  <si>
    <t>4b. Svenskregistrerade specialfartyg fördelade efter typ den 31 december 2018.</t>
  </si>
  <si>
    <t>4b. Swedish special vessels classified by type on 31st December 2018.</t>
  </si>
  <si>
    <t>Pråmar/Barges</t>
  </si>
  <si>
    <r>
      <t>Samtliga specialfartyg 2018/</t>
    </r>
    <r>
      <rPr>
        <b/>
        <i/>
        <sz val="10"/>
        <color theme="1"/>
        <rFont val="Arial"/>
        <family val="2"/>
      </rPr>
      <t>All special ships 2018</t>
    </r>
  </si>
  <si>
    <t>Samtliga specialfartyg 2017/All special ships 2017</t>
  </si>
  <si>
    <t>Samtliga specialfartyg 2016/All special ships 2016</t>
  </si>
  <si>
    <t>Samtliga specialfartyg 2015/All special ships 2015</t>
  </si>
  <si>
    <t>Samtliga specialfartyg 2014/All special ships 2014</t>
  </si>
  <si>
    <t>Samtliga specialfartyg 2013/All special ships 2013</t>
  </si>
  <si>
    <t>Samtliga specialfartyg 2012/All special ships 2012</t>
  </si>
  <si>
    <t>Samtliga specialfartyg 2011/All special ships 2011</t>
  </si>
  <si>
    <t>Samtliga specialfartyg 2010/All special ships 2010</t>
  </si>
  <si>
    <t xml:space="preserve">5. Swedish merchant vessels and merchant vessels chartered from abroad classified by type on 31st December 2019. 
Vessels with a gross tonnage of 100 and above.  </t>
  </si>
  <si>
    <r>
      <t xml:space="preserve">Svenska handelsfartyg
</t>
    </r>
    <r>
      <rPr>
        <b/>
        <i/>
        <sz val="10"/>
        <color theme="1"/>
        <rFont val="Arial"/>
        <family val="2"/>
      </rPr>
      <t>Swedish merchant ships</t>
    </r>
  </si>
  <si>
    <r>
      <t xml:space="preserve">Inhyrda handelsfartyg
</t>
    </r>
    <r>
      <rPr>
        <b/>
        <i/>
        <sz val="10"/>
        <color theme="1"/>
        <rFont val="Arial"/>
        <family val="2"/>
      </rPr>
      <t>Chartered merchant ships</t>
    </r>
  </si>
  <si>
    <r>
      <t xml:space="preserve">Totalt
</t>
    </r>
    <r>
      <rPr>
        <b/>
        <i/>
        <sz val="10"/>
        <color theme="1"/>
        <rFont val="Arial"/>
        <family val="2"/>
      </rPr>
      <t>Total</t>
    </r>
  </si>
  <si>
    <t>Gross 
tonnage 
in 1 000</t>
  </si>
  <si>
    <r>
      <t>Samtliga handelsfartyg 2019/</t>
    </r>
    <r>
      <rPr>
        <b/>
        <i/>
        <sz val="10"/>
        <color theme="1"/>
        <rFont val="Arial"/>
        <family val="2"/>
      </rPr>
      <t>All merchant vessels 2019</t>
    </r>
  </si>
  <si>
    <t>6. Storleks- och åldersfördelning av den svenskregistrerade handelsflottan den 31 december 2019.
Fartyg med en bruttodräktighet om minst 100.</t>
  </si>
  <si>
    <t xml:space="preserve">6. The Swedish merchant fleet classified by age and size on 31st December 2019. Vessels with a gross tonnage of 100 and above.  </t>
  </si>
  <si>
    <t>Typ av fartyg, brd</t>
  </si>
  <si>
    <t>0 år</t>
  </si>
  <si>
    <t>1–4 år</t>
  </si>
  <si>
    <t>5–14 år</t>
  </si>
  <si>
    <t>15–39 år</t>
  </si>
  <si>
    <t>40– år</t>
  </si>
  <si>
    <t>Samtliga fartyg</t>
  </si>
  <si>
    <t>Type of vessel/ship, gross tonnage</t>
  </si>
  <si>
    <t>Tankfartyg</t>
  </si>
  <si>
    <t>Tankers</t>
  </si>
  <si>
    <t>100 –</t>
  </si>
  <si>
    <t>500 –</t>
  </si>
  <si>
    <t>1 500 –</t>
  </si>
  <si>
    <t>5 000 –</t>
  </si>
  <si>
    <t>40 000 –</t>
  </si>
  <si>
    <r>
      <t>Totalt/</t>
    </r>
    <r>
      <rPr>
        <b/>
        <i/>
        <sz val="10"/>
        <rFont val="Arial"/>
        <family val="2"/>
      </rPr>
      <t>Total</t>
    </r>
  </si>
  <si>
    <t>Bulkfartyg</t>
  </si>
  <si>
    <t>Bulk carriers</t>
  </si>
  <si>
    <t>Torrlastfartyg</t>
  </si>
  <si>
    <t>Dry cargo ships</t>
  </si>
  <si>
    <t>Passagerarfärjor</t>
  </si>
  <si>
    <t>Passenger ferries</t>
  </si>
  <si>
    <t>Övriga passagerarfartyg</t>
  </si>
  <si>
    <t>Other passenger ships</t>
  </si>
  <si>
    <t>Samtliga handelsfartyg</t>
  </si>
  <si>
    <t>All merchant vessels/ships</t>
  </si>
  <si>
    <t>7. Storleks- och åldersfördelning av svenskregistrerade specialfartyg den 31 december 2019.
Fartyg med en bruttodräktighet om minst 100.</t>
  </si>
  <si>
    <t xml:space="preserve">7. Swedish special vessels classified by size and age on 31st December 2019. Vessels with a gross tonnage of 100 and above.  </t>
  </si>
  <si>
    <t>Pråmar</t>
  </si>
  <si>
    <t>Barges</t>
  </si>
  <si>
    <t>Isbrytare</t>
  </si>
  <si>
    <t>Ice breakers</t>
  </si>
  <si>
    <t>Bogser- och bärgningsfartyg</t>
  </si>
  <si>
    <t>Tugs and salvage ships</t>
  </si>
  <si>
    <t>Övriga specialfartyg</t>
  </si>
  <si>
    <t>Other special vessels</t>
  </si>
  <si>
    <t>Samtliga specialfartyg</t>
  </si>
  <si>
    <t>All special vessels/ships</t>
  </si>
  <si>
    <t>8. Dödviktskapacitet och bruttodräktighet på svenskregistrerade handelsfartyg den 31 december 2019. Fartyg med en bruttodräktighet om minst 100.</t>
  </si>
  <si>
    <t xml:space="preserve">8. Deadweight capacity and gross tonnage on Swedish merchant vessels on 31st December 2019.
Vessels with a gross tonnage of 100 and above.  </t>
  </si>
  <si>
    <t>Typ av fartyg, brd, dödvikt i ton</t>
  </si>
  <si>
    <t>Type of vessel/ship, 
gross tonnage, dw in tonnes</t>
  </si>
  <si>
    <t>Fördelning efter bruttodräktighet</t>
  </si>
  <si>
    <t>Classified by gross tonnage</t>
  </si>
  <si>
    <t>Fördelning efter dödvikt</t>
  </si>
  <si>
    <t>Classified by deadweight</t>
  </si>
  <si>
    <t>1 –</t>
  </si>
  <si>
    <t>Other passenger vessels</t>
  </si>
  <si>
    <t>Deadweight in 1 000</t>
  </si>
  <si>
    <t>9. De största hemmahamnarna, efter bruttodräktighet, för svenskregistrerade handelsfartyg den 31 december 2019. Fartyg med en bruttodräktighet om minst 100.</t>
  </si>
  <si>
    <t>9. The largest home ports, by gross tonnage, of merchant vessels on 31st December 2019.
Vessels with a gross tonnage of 100 and above.</t>
  </si>
  <si>
    <t>Hemmahamn</t>
  </si>
  <si>
    <t>Antal fartyg</t>
  </si>
  <si>
    <t>Bruttodräktighet i 1 000</t>
  </si>
  <si>
    <t>Home port</t>
  </si>
  <si>
    <t>Number of ships</t>
  </si>
  <si>
    <t>Gross tonnage</t>
  </si>
  <si>
    <t>Övriga</t>
  </si>
  <si>
    <r>
      <t>Totalt/</t>
    </r>
    <r>
      <rPr>
        <b/>
        <i/>
        <sz val="10"/>
        <color theme="1"/>
        <rFont val="Arial"/>
        <family val="2"/>
      </rPr>
      <t>Total</t>
    </r>
  </si>
  <si>
    <t>10. De största hemmahamnarna, efter bruttodräktighet, för svenskregistrerade specialfartyg den 31 december 2019. Fartyg med en bruttodräktighet om minst 100.</t>
  </si>
  <si>
    <t xml:space="preserve">10. The largest home ports, by gross tonnage, of special vessels on 31st December 2019.
Vessels with a gross tonnage of 100 and above.  </t>
  </si>
  <si>
    <t>11. Nettoförändringar för respektive typ av handelsfartyg år 2019. Fartyg med en bruttodräktighet om minst 100.</t>
  </si>
  <si>
    <t xml:space="preserve">11. Net changes by each type of merchant ships 2019. Vessels with a gross tonnage of 100 and above.  </t>
  </si>
  <si>
    <r>
      <t>Ökning/</t>
    </r>
    <r>
      <rPr>
        <b/>
        <i/>
        <sz val="10"/>
        <rFont val="Arial"/>
        <family val="2"/>
      </rPr>
      <t>Additions</t>
    </r>
  </si>
  <si>
    <r>
      <t>Minskning/</t>
    </r>
    <r>
      <rPr>
        <b/>
        <i/>
        <sz val="10"/>
        <rFont val="Arial"/>
        <family val="2"/>
      </rPr>
      <t>Reductions</t>
    </r>
  </si>
  <si>
    <r>
      <t>Nettoförändring/</t>
    </r>
    <r>
      <rPr>
        <b/>
        <i/>
        <sz val="10"/>
        <rFont val="Arial"/>
        <family val="2"/>
      </rPr>
      <t>Net changes</t>
    </r>
  </si>
  <si>
    <t>Dv i 1 000 
ton</t>
  </si>
  <si>
    <r>
      <t>Tankfartyg /</t>
    </r>
    <r>
      <rPr>
        <i/>
        <sz val="10"/>
        <rFont val="Arial"/>
        <family val="2"/>
      </rPr>
      <t>Tankers</t>
    </r>
  </si>
  <si>
    <r>
      <t>Bulkfartyg /</t>
    </r>
    <r>
      <rPr>
        <i/>
        <sz val="10"/>
        <rFont val="Arial"/>
        <family val="2"/>
      </rPr>
      <t>Bulk carriers</t>
    </r>
  </si>
  <si>
    <r>
      <t>Torrlastfartyg/</t>
    </r>
    <r>
      <rPr>
        <i/>
        <sz val="10"/>
        <rFont val="Arial"/>
        <family val="2"/>
      </rPr>
      <t>Dry cargo ships</t>
    </r>
  </si>
  <si>
    <r>
      <t>Lastfartyg/</t>
    </r>
    <r>
      <rPr>
        <b/>
        <i/>
        <sz val="10"/>
        <rFont val="Arial"/>
        <family val="2"/>
      </rPr>
      <t>Cargo ships</t>
    </r>
  </si>
  <si>
    <r>
      <t>Passagerarfärjor/</t>
    </r>
    <r>
      <rPr>
        <i/>
        <sz val="10"/>
        <rFont val="Arial"/>
        <family val="2"/>
      </rPr>
      <t>Passenger ferries</t>
    </r>
  </si>
  <si>
    <r>
      <t xml:space="preserve">Övriga passagerarfartyg / </t>
    </r>
    <r>
      <rPr>
        <i/>
        <sz val="10"/>
        <rFont val="Arial"/>
        <family val="2"/>
      </rPr>
      <t>Other passenger ships</t>
    </r>
  </si>
  <si>
    <r>
      <t>Passagerarfartyg/</t>
    </r>
    <r>
      <rPr>
        <b/>
        <i/>
        <sz val="10"/>
        <rFont val="Arial"/>
        <family val="2"/>
      </rPr>
      <t>Passenger ships</t>
    </r>
  </si>
  <si>
    <r>
      <t xml:space="preserve">Samtliga handelsfartyg/
</t>
    </r>
    <r>
      <rPr>
        <b/>
        <i/>
        <sz val="10"/>
        <rFont val="Arial"/>
        <family val="2"/>
      </rPr>
      <t>All merchant vessels/ships</t>
    </r>
  </si>
  <si>
    <t>12. Orsaker till förändringar av den svenska handelsflottan år 2019.
Fartyg med en bruttodräktighet om minst 100.</t>
  </si>
  <si>
    <t xml:space="preserve">12. Reasons of change in the Swedish merchant fleet 2019. Vessels with a gross tonnage of 100 and above.  </t>
  </si>
  <si>
    <t>Förändring</t>
  </si>
  <si>
    <t>Change</t>
  </si>
  <si>
    <r>
      <t>Nybyggd i utlandet/</t>
    </r>
    <r>
      <rPr>
        <i/>
        <sz val="10"/>
        <rFont val="Arial"/>
        <family val="2"/>
      </rPr>
      <t>New built abroad</t>
    </r>
  </si>
  <si>
    <r>
      <t>Nybyggd i Sverige/</t>
    </r>
    <r>
      <rPr>
        <i/>
        <sz val="10"/>
        <rFont val="Arial"/>
        <family val="2"/>
      </rPr>
      <t>New built in Sweden</t>
    </r>
  </si>
  <si>
    <t>Inköpt begagnad från utlandet/Second hand tonnage bought from abroad</t>
  </si>
  <si>
    <r>
      <t>Inregistrerad/</t>
    </r>
    <r>
      <rPr>
        <i/>
        <sz val="10"/>
        <rFont val="Arial"/>
        <family val="2"/>
      </rPr>
      <t>Change to Swedish register</t>
    </r>
  </si>
  <si>
    <r>
      <t>Total ökning/</t>
    </r>
    <r>
      <rPr>
        <b/>
        <i/>
        <sz val="10"/>
        <rFont val="Arial"/>
        <family val="2"/>
      </rPr>
      <t>Total additions</t>
    </r>
  </si>
  <si>
    <r>
      <t>Såld till utlandet</t>
    </r>
    <r>
      <rPr>
        <i/>
        <sz val="10"/>
        <rFont val="Arial"/>
        <family val="2"/>
      </rPr>
      <t>/Sold abroad</t>
    </r>
  </si>
  <si>
    <r>
      <t>Utregistrerad/</t>
    </r>
    <r>
      <rPr>
        <i/>
        <sz val="10"/>
        <rFont val="Arial"/>
        <family val="2"/>
      </rPr>
      <t>Change to foreign register</t>
    </r>
  </si>
  <si>
    <r>
      <t>Total minskning/</t>
    </r>
    <r>
      <rPr>
        <b/>
        <i/>
        <sz val="10"/>
        <rFont val="Arial"/>
        <family val="2"/>
      </rPr>
      <t>Total reductions</t>
    </r>
  </si>
  <si>
    <r>
      <t>Nettoförändring/</t>
    </r>
    <r>
      <rPr>
        <b/>
        <i/>
        <sz val="10"/>
        <rFont val="Arial"/>
        <family val="2"/>
      </rPr>
      <t>Net change</t>
    </r>
  </si>
  <si>
    <r>
      <t>Nettoförändring %/</t>
    </r>
    <r>
      <rPr>
        <b/>
        <i/>
        <sz val="10"/>
        <rFont val="Arial"/>
        <family val="2"/>
      </rPr>
      <t>Net change %</t>
    </r>
  </si>
  <si>
    <t>13. Dödviktskapaciteten och genomsnittsåldern på svenskregistrerade handelsfartyg den 31 december 2019. Fartyg med en bruttodräktighet om minst 100.</t>
  </si>
  <si>
    <t xml:space="preserve">13. Deadweight capacity and average age on Swedish merchant vessels on 31st December 2019. Vessels with a gross tonnage of 100 and above.  </t>
  </si>
  <si>
    <t>Ålder</t>
  </si>
  <si>
    <t>Age</t>
  </si>
  <si>
    <t>14. Svenskregistrerade handelsfartyg den 31 december 2019 med en bruttodräktighet om minst 100, fördelat på operatörernas storlek i antal kontrollerade fartyg.</t>
  </si>
  <si>
    <t xml:space="preserve">14. Swedish merchant vessels on 31st December 2019, by operator size in number of controlled ships. Vessels with a gross tonnage of 100 and above.  </t>
  </si>
  <si>
    <t>Operatörsstorlek 
(Antal fartyg)</t>
  </si>
  <si>
    <t>Dödvikt i 1 000 ton</t>
  </si>
  <si>
    <t>Operator size
(Number of ships)</t>
  </si>
  <si>
    <t>Deadweight 
in 1 000 tonnes</t>
  </si>
  <si>
    <t>Okänd operatör</t>
  </si>
  <si>
    <t>8+</t>
  </si>
  <si>
    <t>15. Antal svenskregistrerade handelsfartyg den 31 december 1970–2019 fördelade efter typ av fartyg. Fartyg med bruttodräktighet om minst 100.</t>
  </si>
  <si>
    <t xml:space="preserve">15. Number of Swedish merchant vessels 1970–2019 classified by type. Vessels with a gross tonnage of 100 and above.  </t>
  </si>
  <si>
    <t>Lastfartyg</t>
  </si>
  <si>
    <t>Passagerarfartyg</t>
  </si>
  <si>
    <t>Cargo ships</t>
  </si>
  <si>
    <t>Passenger vessels</t>
  </si>
  <si>
    <t>All merchant vessels</t>
  </si>
  <si>
    <t xml:space="preserve">   Antal</t>
  </si>
  <si>
    <t>in 1 000</t>
  </si>
  <si>
    <t>16. Fartyg i svensk regi, fartyg uthyrda till utlandet samt disponerat tonnage 2019. 
Fartyg med en bruttodräktighet om minst 100.</t>
  </si>
  <si>
    <t>Fartyg i svensk regi</t>
  </si>
  <si>
    <t>varav uthyrda till utlandet</t>
  </si>
  <si>
    <t>Disponerat tonnage</t>
  </si>
  <si>
    <t>Vessels in Swedish service</t>
  </si>
  <si>
    <t>of which chartered to foreign countries</t>
  </si>
  <si>
    <t>Tonnage at Swedish disposal</t>
  </si>
  <si>
    <t xml:space="preserve">Brd-dagar i 
1 000 </t>
  </si>
  <si>
    <t>Brd-dagar i 
1 000</t>
  </si>
  <si>
    <t>Gross 
tonnage days 
in 1 000</t>
  </si>
  <si>
    <t>Gross tonnage 
days in 1 000</t>
  </si>
  <si>
    <r>
      <t>Svenska/</t>
    </r>
    <r>
      <rPr>
        <i/>
        <sz val="10"/>
        <rFont val="Arial"/>
        <family val="2"/>
      </rPr>
      <t>Swedish</t>
    </r>
  </si>
  <si>
    <r>
      <t>Utländska/</t>
    </r>
    <r>
      <rPr>
        <i/>
        <sz val="10"/>
        <rFont val="Arial"/>
        <family val="2"/>
      </rPr>
      <t>Foreign</t>
    </r>
  </si>
  <si>
    <r>
      <t>Totalt/</t>
    </r>
    <r>
      <rPr>
        <i/>
        <sz val="10"/>
        <rFont val="Arial"/>
        <family val="2"/>
      </rPr>
      <t>Total</t>
    </r>
  </si>
  <si>
    <t>Anmärkning: I tabellen ingår uppgifter om fartyg som endast en del av året varit svenskregistrerade, inhyrda från utlandet eller uthyrda till utlandet.</t>
  </si>
  <si>
    <t xml:space="preserve">The table shows figures about vessels in Swedish register, chartered from abroad, or chartered to foreign countries part of the year. </t>
  </si>
  <si>
    <t>17. Den svenskregistrerade handelsflottans fartyg fördelade efter användning 2013–2019.
 Fartyg med en bruttodräktighet om minst 100.</t>
  </si>
  <si>
    <t>17. The Swedish merchant fleet classified by different routes 2013–2019. Vessels with a gross tonnage of 100 and above.</t>
  </si>
  <si>
    <r>
      <t>Brd-dagar i 1</t>
    </r>
    <r>
      <rPr>
        <sz val="10"/>
        <rFont val="Calibri"/>
        <family val="2"/>
      </rPr>
      <t> </t>
    </r>
    <r>
      <rPr>
        <sz val="10"/>
        <rFont val="Arial"/>
        <family val="2"/>
      </rPr>
      <t>000</t>
    </r>
  </si>
  <si>
    <t>Gross tonnage days in 1 000</t>
  </si>
  <si>
    <t>Huvudsaklig användning</t>
  </si>
  <si>
    <t>Main traffic</t>
  </si>
  <si>
    <t>I fart mellan svenska hamnar</t>
  </si>
  <si>
    <t>In service between Swedish ports</t>
  </si>
  <si>
    <t>I fart mellan svenska hamnar och EU-hamnar</t>
  </si>
  <si>
    <t>In service between Swedish ports and EU ports</t>
  </si>
  <si>
    <t xml:space="preserve">I fart mellan svenska hamnar och 
hamnar utanför EU. </t>
  </si>
  <si>
    <t>In service between Swedish ports 
and ports outside EU</t>
  </si>
  <si>
    <t>I fart mellan utländska hamnar</t>
  </si>
  <si>
    <t>In service between foreign ports</t>
  </si>
  <si>
    <t>Uthyrda till utlandet</t>
  </si>
  <si>
    <t>Chartered to foreign countries</t>
  </si>
  <si>
    <t>Ej använda under året</t>
  </si>
  <si>
    <t>Vessels not in use during the whole year</t>
  </si>
  <si>
    <t>Okänd användning</t>
  </si>
  <si>
    <t>Use unknown</t>
  </si>
  <si>
    <t xml:space="preserve">Anmärkning: I tabellen ingår uppgifter om fartyg som endast en del av året varit svenskregistrerade. </t>
  </si>
  <si>
    <r>
      <t>The table</t>
    </r>
    <r>
      <rPr>
        <i/>
        <sz val="9"/>
        <color theme="1"/>
        <rFont val="Arial"/>
        <family val="2"/>
      </rPr>
      <t xml:space="preserve">includes figures about vessels sailing under Swedish flag part of the year. </t>
    </r>
  </si>
  <si>
    <t xml:space="preserve">18. Den svenskregistrerade handelsflottans fartyg fördelade efter användning och fartygstyp 2019. Fartyg med en bruttodräktighet om minst 100. </t>
  </si>
  <si>
    <t xml:space="preserve">18. The Swedish merchant fleet classified by different routes and by type 2019. Vessels with a gross tonnage of 100 and above.  </t>
  </si>
  <si>
    <t>Huvudsakligen i fart mellan utländska hamnar</t>
  </si>
  <si>
    <t xml:space="preserve">All merchant vessels </t>
  </si>
  <si>
    <r>
      <t xml:space="preserve">The table </t>
    </r>
    <r>
      <rPr>
        <i/>
        <sz val="9"/>
        <color theme="1"/>
        <rFont val="Arial"/>
        <family val="2"/>
      </rPr>
      <t xml:space="preserve">includes figures about vessels sailing under Swedish flag part of the year. </t>
    </r>
  </si>
  <si>
    <t xml:space="preserve">19. Fartyg inhyrda från utlandet fördelade efter användning och fartygstyp 2019.
Fartyg med en bruttodräktighet om minst 100. </t>
  </si>
  <si>
    <t xml:space="preserve">19. Vessels chartered from abroad classified by different routes and by type 2019. Vessels with a gross tonnage of 100 and above.  </t>
  </si>
  <si>
    <t>Brd-dagar i         1 000</t>
  </si>
  <si>
    <t>Brd-dagar i       1 000</t>
  </si>
  <si>
    <t>I fart mellan svenska hamnar och 
hamnar utanför EU</t>
  </si>
  <si>
    <t xml:space="preserve">Anmärkning: I tabellen ingår fartyg som endast del av året varit inhyrda från utlandet. </t>
  </si>
  <si>
    <t xml:space="preserve">The table includes figures about vessels chartered from abroad part of the year. </t>
  </si>
  <si>
    <t xml:space="preserve">20. Fartyg inhyrda från utlandet fördelade efter fartygstyp och storlek 2019. Exklusive fartyg vidareuthyrda  till utlandet. Fartyg med en bruttodräktighet om minst 100. </t>
  </si>
  <si>
    <t xml:space="preserve">20. Vessels chartered from abroad, excl. rechartered vessels classified by type and by size 2019.
Vessels with a gross tonnage of 100 and above.  </t>
  </si>
  <si>
    <t>Brd-dagar i   1 000</t>
  </si>
  <si>
    <t>Gross tonnage in 1 000</t>
  </si>
  <si>
    <t>Samtliga lastfartyg</t>
  </si>
  <si>
    <t>All cargo ships</t>
  </si>
  <si>
    <t>Brd-dagar i     1 000</t>
  </si>
  <si>
    <t>Gross tonnage days in 1000</t>
  </si>
  <si>
    <r>
      <t>The table</t>
    </r>
    <r>
      <rPr>
        <i/>
        <sz val="9"/>
        <color theme="1"/>
        <rFont val="Arial"/>
        <family val="2"/>
      </rPr>
      <t xml:space="preserve"> includes figures about vessels chartered from abroad part of the year. </t>
    </r>
  </si>
  <si>
    <t xml:space="preserve">21a. Antal utförda sjödagar per yrkeskategori för män och kvinnor med svenskt respektive utländskt medborgarskap, svenskregistrerade handelsfartyg med en bruttodräktighet om minst 100. Åren 2011–2019. </t>
  </si>
  <si>
    <t>21a. Number of days worked at sea by profession, men and women with Swedish or foreign citizenship, Swedish merchant vessels with a gross tonnage of 100 and above, 2011–2019.</t>
  </si>
  <si>
    <r>
      <t xml:space="preserve">Befälhavare/
</t>
    </r>
    <r>
      <rPr>
        <b/>
        <i/>
        <sz val="9"/>
        <color indexed="8"/>
        <rFont val="Arial"/>
        <family val="2"/>
      </rPr>
      <t>Masters</t>
    </r>
  </si>
  <si>
    <r>
      <t xml:space="preserve">Styrmän/
</t>
    </r>
    <r>
      <rPr>
        <b/>
        <i/>
        <sz val="9"/>
        <color indexed="8"/>
        <rFont val="Arial"/>
        <family val="2"/>
      </rPr>
      <t>Mates</t>
    </r>
  </si>
  <si>
    <r>
      <t xml:space="preserve">Däcks-
personal/
</t>
    </r>
    <r>
      <rPr>
        <b/>
        <i/>
        <sz val="9"/>
        <color indexed="8"/>
        <rFont val="Arial"/>
        <family val="2"/>
      </rPr>
      <t>Deck hands</t>
    </r>
  </si>
  <si>
    <r>
      <t xml:space="preserve">Maskin-
befäl/
</t>
    </r>
    <r>
      <rPr>
        <b/>
        <i/>
        <sz val="9"/>
        <color indexed="8"/>
        <rFont val="Arial"/>
        <family val="2"/>
      </rPr>
      <t>Engineers</t>
    </r>
  </si>
  <si>
    <r>
      <t xml:space="preserve">Maskin-
personal/
</t>
    </r>
    <r>
      <rPr>
        <b/>
        <i/>
        <sz val="9"/>
        <color indexed="8"/>
        <rFont val="Arial"/>
        <family val="2"/>
      </rPr>
      <t>Engine room staff</t>
    </r>
  </si>
  <si>
    <r>
      <t xml:space="preserve">Ekonomi-
föreståndare/
</t>
    </r>
    <r>
      <rPr>
        <b/>
        <i/>
        <sz val="9"/>
        <color indexed="8"/>
        <rFont val="Arial"/>
        <family val="2"/>
      </rPr>
      <t>First steward</t>
    </r>
  </si>
  <si>
    <r>
      <t xml:space="preserve">Övrig ekonomipersonal/
</t>
    </r>
    <r>
      <rPr>
        <b/>
        <i/>
        <sz val="9"/>
        <color indexed="8"/>
        <rFont val="Arial"/>
        <family val="2"/>
      </rPr>
      <t>Kitchen staff</t>
    </r>
  </si>
  <si>
    <r>
      <t xml:space="preserve">Totalt/
</t>
    </r>
    <r>
      <rPr>
        <b/>
        <i/>
        <sz val="9"/>
        <color indexed="8"/>
        <rFont val="Arial"/>
        <family val="2"/>
      </rPr>
      <t>Total</t>
    </r>
  </si>
  <si>
    <t>2011</t>
  </si>
  <si>
    <t>Kvinnor</t>
  </si>
  <si>
    <t>Svenska medborgare</t>
  </si>
  <si>
    <t>Utländska medborgare</t>
  </si>
  <si>
    <t>Män</t>
  </si>
  <si>
    <t>Totalt, båda könen</t>
  </si>
  <si>
    <t>2012</t>
  </si>
  <si>
    <t>2013</t>
  </si>
  <si>
    <r>
      <t>Kvinnor/</t>
    </r>
    <r>
      <rPr>
        <b/>
        <i/>
        <sz val="9"/>
        <color indexed="8"/>
        <rFont val="Arial"/>
        <family val="2"/>
      </rPr>
      <t>Women</t>
    </r>
  </si>
  <si>
    <r>
      <t>Svenska medborgare/</t>
    </r>
    <r>
      <rPr>
        <i/>
        <sz val="9"/>
        <rFont val="Arial"/>
        <family val="2"/>
      </rPr>
      <t>Swedish citizens</t>
    </r>
  </si>
  <si>
    <r>
      <t>Utländska medborgare/</t>
    </r>
    <r>
      <rPr>
        <i/>
        <sz val="9"/>
        <rFont val="Arial"/>
        <family val="2"/>
      </rPr>
      <t>Foreign citizens</t>
    </r>
  </si>
  <si>
    <r>
      <t>Totalt, kvinnor/</t>
    </r>
    <r>
      <rPr>
        <b/>
        <i/>
        <sz val="9"/>
        <color indexed="8"/>
        <rFont val="Arial"/>
        <family val="2"/>
      </rPr>
      <t>Total, women</t>
    </r>
  </si>
  <si>
    <r>
      <t>Män/</t>
    </r>
    <r>
      <rPr>
        <b/>
        <i/>
        <sz val="9"/>
        <color indexed="8"/>
        <rFont val="Arial"/>
        <family val="2"/>
      </rPr>
      <t>Men</t>
    </r>
  </si>
  <si>
    <r>
      <t>Totalt, män/</t>
    </r>
    <r>
      <rPr>
        <b/>
        <i/>
        <sz val="9"/>
        <color indexed="8"/>
        <rFont val="Arial"/>
        <family val="2"/>
      </rPr>
      <t>Total, men</t>
    </r>
  </si>
  <si>
    <r>
      <t>Totalt, båda könen/</t>
    </r>
    <r>
      <rPr>
        <b/>
        <i/>
        <sz val="9"/>
        <color indexed="8"/>
        <rFont val="Arial"/>
        <family val="2"/>
      </rPr>
      <t>Total, both sexes</t>
    </r>
  </si>
  <si>
    <r>
      <t>Totalt/</t>
    </r>
    <r>
      <rPr>
        <b/>
        <i/>
        <sz val="9"/>
        <color indexed="8"/>
        <rFont val="Arial"/>
        <family val="2"/>
      </rPr>
      <t>Total</t>
    </r>
  </si>
  <si>
    <t>21b. Genomsnittligt antal ombordanställda per dag och yrkeskategori, för män och kvinnor med svenskt respektive utländskt medborgarskap, svenskregistrerade handelsfartyg med en bruttodräktighet om minst 100, 2011–2019.</t>
  </si>
  <si>
    <t>21b. Average number of employees per day and profession, men and women with Swedish or foreign citizenship, Swedish merchant vessels with a gross tonnage of 100 and above, 2011–2019.</t>
  </si>
  <si>
    <r>
      <rPr>
        <b/>
        <sz val="9"/>
        <color theme="1"/>
        <rFont val="Arial"/>
        <family val="2"/>
      </rPr>
      <t xml:space="preserve">Befälhavare/
</t>
    </r>
    <r>
      <rPr>
        <b/>
        <i/>
        <sz val="9"/>
        <color indexed="8"/>
        <rFont val="Arial"/>
        <family val="2"/>
      </rPr>
      <t>Masters</t>
    </r>
  </si>
  <si>
    <t>22. Världshandelsflottan den 31 december 2019. Fartyg med en bruttodräktighet om minst 100.</t>
  </si>
  <si>
    <t xml:space="preserve">22. World merchant fleet by type on 31st December 2019. Vessels with a gross tonnage of 100 and above.  </t>
  </si>
  <si>
    <t>Svenskregistrerat</t>
  </si>
  <si>
    <t>Utlandsregistrerat</t>
  </si>
  <si>
    <t>Swedish register</t>
  </si>
  <si>
    <t>Foreign registers</t>
  </si>
  <si>
    <t>Type of vessel</t>
  </si>
  <si>
    <t xml:space="preserve">Number </t>
  </si>
  <si>
    <t>Övriga passagerarfartyg/</t>
  </si>
  <si>
    <t>Passagerarfartyg/</t>
  </si>
  <si>
    <t>Samtliga handelsfartyg/</t>
  </si>
  <si>
    <t xml:space="preserve">Världshandelsflottan </t>
  </si>
  <si>
    <t>Svenskregistrerat, andel i %</t>
  </si>
  <si>
    <t>World fleet</t>
  </si>
  <si>
    <t>Share Swedish register, %</t>
  </si>
  <si>
    <r>
      <t xml:space="preserve">Uppgifter om utlandsregistrerade fartyg är en bearbetning av data från </t>
    </r>
    <r>
      <rPr>
        <i/>
        <sz val="10"/>
        <color theme="1"/>
        <rFont val="Arial"/>
        <family val="2"/>
      </rPr>
      <t>Lloyd's List Intelligence ships information database</t>
    </r>
  </si>
  <si>
    <r>
      <t>I</t>
    </r>
    <r>
      <rPr>
        <i/>
        <sz val="10"/>
        <color theme="1"/>
        <rFont val="Arial"/>
        <family val="2"/>
      </rPr>
      <t xml:space="preserve"> Lloyd’s List intelligence ship database</t>
    </r>
    <r>
      <rPr>
        <sz val="10"/>
        <color theme="1"/>
        <rFont val="Arial"/>
        <family val="2"/>
      </rPr>
      <t xml:space="preserve"> kategoriseras vissa Övriga passagerarfartyg som Färjor. </t>
    </r>
  </si>
  <si>
    <t xml:space="preserve">Andelen svenskregistrerade Övriga Passagerarfartyg är således något hög och andelen svenskregistrerade Färjor något låg. </t>
  </si>
  <si>
    <t xml:space="preserve">In Lloyd's List Intelligence ship database are some Other passenger vessels categorized as Ferries. </t>
  </si>
  <si>
    <t xml:space="preserve">This means that the Swedish share of Other Passenger vessels is too high and the Swedish share of Ferries too low. </t>
  </si>
  <si>
    <t>tel: 010-414 42 18, e-post: henrik.petterson@trafa.se</t>
  </si>
  <si>
    <t>Henrik Petterson</t>
  </si>
  <si>
    <t>k</t>
  </si>
  <si>
    <t>Statistik 2020:16</t>
  </si>
  <si>
    <t>Okänd ålder</t>
  </si>
  <si>
    <t>Göteborg</t>
  </si>
  <si>
    <t>Stockholm</t>
  </si>
  <si>
    <t>Donsö</t>
  </si>
  <si>
    <t>Malmö</t>
  </si>
  <si>
    <t>Trelleborg</t>
  </si>
  <si>
    <t>Visby</t>
  </si>
  <si>
    <t>Lidköping</t>
  </si>
  <si>
    <t>Sundsvall</t>
  </si>
  <si>
    <t>Skärhamn</t>
  </si>
  <si>
    <t>Piteå</t>
  </si>
  <si>
    <t>Lysekil</t>
  </si>
  <si>
    <t>Ystad</t>
  </si>
  <si>
    <t>Agnesberg</t>
  </si>
  <si>
    <t>Solna</t>
  </si>
  <si>
    <t>Kalmar</t>
  </si>
  <si>
    <t>Gävle</t>
  </si>
  <si>
    <t>Anmärkning: Skillnaderna utgår från hur flottan såg ut 31 december 2018 och 2019. /</t>
  </si>
  <si>
    <r>
      <rPr>
        <i/>
        <sz val="8"/>
        <rFont val="Arial"/>
        <family val="2"/>
      </rPr>
      <t>k</t>
    </r>
    <r>
      <rPr>
        <sz val="8"/>
        <rFont val="Arial"/>
        <family val="2"/>
      </rPr>
      <t>: Korrigeringar för 2018 beror på uppdaterade databasuppgifter för enskilda fartyg.</t>
    </r>
  </si>
  <si>
    <t>k: Corrections for 2018 are due to updated data for certain vessels.</t>
  </si>
  <si>
    <r>
      <t>r</t>
    </r>
    <r>
      <rPr>
        <sz val="9"/>
        <rFont val="Arial"/>
        <family val="2"/>
      </rPr>
      <t xml:space="preserve">Reviderade uppgifter – </t>
    </r>
    <r>
      <rPr>
        <i/>
        <sz val="9"/>
        <rFont val="Arial"/>
        <family val="2"/>
      </rPr>
      <t>Revised figures.</t>
    </r>
  </si>
  <si>
    <t>Refers to all employess onboard, regardless of terms of employment. Vessels registered in more than one register may lack days worked at sea. Please note that shipping companies can change the pattern data up to two calendar years after the survey year. We are only revising last years data. Data from May 11, 2020 for 2018 and 2019 sea days. Only vessels in fleet 31st December every year.</t>
  </si>
  <si>
    <t>r</t>
  </si>
  <si>
    <t>Anmärkning: Avser alla mönstringspliktiga som är verksamma ombord, oavsett anställningsförhållande. Observera att rederierna kan ändra mönstringsuppgifterna upp till två kalenderår efter undersökningsåret. Vi reviderar enbart föregående år. Utdraget 11 maj 2020 för 2018 och 2019 års sjödagar. Dubbelregistrerade fartyg kan sakna sjödagar. Enbart fartyg i flottan den 31 december varje år. /</t>
  </si>
  <si>
    <r>
      <t>Innehåll/</t>
    </r>
    <r>
      <rPr>
        <b/>
        <i/>
        <sz val="16"/>
        <color rgb="FF0000FF"/>
        <rFont val="Arial"/>
        <family val="2"/>
      </rPr>
      <t>Contents</t>
    </r>
  </si>
  <si>
    <r>
      <t xml:space="preserve">   Uthyrda fartyg till utlandet/   
</t>
    </r>
    <r>
      <rPr>
        <b/>
        <i/>
        <sz val="10"/>
        <rFont val="Arial"/>
        <family val="2"/>
      </rPr>
      <t xml:space="preserve">   Vessels chartered to foreign countries</t>
    </r>
  </si>
  <si>
    <r>
      <t xml:space="preserve">   Av svenska rederier disponerat tonnage/
</t>
    </r>
    <r>
      <rPr>
        <b/>
        <i/>
        <sz val="10"/>
        <rFont val="Arial"/>
        <family val="2"/>
      </rPr>
      <t xml:space="preserve">   Tonnage at Swedish disposal</t>
    </r>
  </si>
  <si>
    <t>Därav</t>
  </si>
  <si>
    <r>
      <t xml:space="preserve">   Uthyrda fartyg till utlandet/
</t>
    </r>
    <r>
      <rPr>
        <b/>
        <i/>
        <sz val="10"/>
        <rFont val="Arial"/>
        <family val="2"/>
      </rPr>
      <t xml:space="preserve">   Vessels chartered to foreign countries</t>
    </r>
  </si>
  <si>
    <t>5. Svenskregistrerade och inhyrda utlandsregistrerade handelsfartyg fördelade efter typ av fartyg den 31 december 2019. 
Fartyg med en bruttodräktighet om minst 100.</t>
  </si>
  <si>
    <r>
      <t>Bruttodräktighet,</t>
    </r>
    <r>
      <rPr>
        <sz val="9"/>
        <color theme="1"/>
        <rFont val="Arial"/>
        <family val="2"/>
      </rPr>
      <t xml:space="preserve"> eller </t>
    </r>
    <r>
      <rPr>
        <b/>
        <sz val="9"/>
        <color theme="1"/>
        <rFont val="Arial"/>
        <family val="2"/>
      </rPr>
      <t>brutto,</t>
    </r>
    <r>
      <rPr>
        <sz val="9"/>
        <color theme="1"/>
        <rFont val="Arial"/>
        <family val="2"/>
      </rPr>
      <t xml:space="preserve"> är ett storleksmått och brukar anges utan enhet. Brutto är K x V, där K=0,2 + 0,02 x log</t>
    </r>
    <r>
      <rPr>
        <vertAlign val="subscript"/>
        <sz val="9"/>
        <color theme="1"/>
        <rFont val="Arial"/>
        <family val="2"/>
      </rPr>
      <t>10</t>
    </r>
    <r>
      <rPr>
        <sz val="9"/>
        <color theme="1"/>
        <rFont val="Arial"/>
        <family val="2"/>
      </rPr>
      <t>V och V är volymen av fartygets inneslutna utrymmen i kubikmeter.</t>
    </r>
  </si>
  <si>
    <r>
      <t>Dödvikt</t>
    </r>
    <r>
      <rPr>
        <sz val="9"/>
        <color theme="1"/>
        <rFont val="Arial"/>
        <family val="2"/>
      </rPr>
      <t xml:space="preserve"> är ett storleksmått som anges i ton och anger vikten av den last som ett fartyg maximalt kan bära inklusive vikten av fartygsbränsle, färskvatten, proviant och besättning.</t>
    </r>
  </si>
  <si>
    <r>
      <t>Bruttodräktighetsdagar</t>
    </r>
    <r>
      <rPr>
        <sz val="9"/>
        <color theme="1"/>
        <rFont val="Arial"/>
        <family val="2"/>
      </rPr>
      <t xml:space="preserve"> används som ett mått på transportkapacitet och räknas fram som respektive fartygs bruttodräktighet multiplicerat med antalet dagar det disponerats under året.</t>
    </r>
  </si>
  <si>
    <r>
      <t xml:space="preserve">Handelsflottan </t>
    </r>
    <r>
      <rPr>
        <sz val="9"/>
        <color theme="1"/>
        <rFont val="Arial"/>
        <family val="2"/>
      </rPr>
      <t>består av lastfartyg (</t>
    </r>
    <r>
      <rPr>
        <i/>
        <sz val="9"/>
        <color theme="1"/>
        <rFont val="Arial"/>
        <family val="2"/>
      </rPr>
      <t>Tankfartyg</t>
    </r>
    <r>
      <rPr>
        <sz val="9"/>
        <color theme="1"/>
        <rFont val="Arial"/>
        <family val="2"/>
      </rPr>
      <t xml:space="preserve">, </t>
    </r>
    <r>
      <rPr>
        <i/>
        <sz val="9"/>
        <color theme="1"/>
        <rFont val="Arial"/>
        <family val="2"/>
      </rPr>
      <t>Bulkfartyg</t>
    </r>
    <r>
      <rPr>
        <sz val="9"/>
        <color theme="1"/>
        <rFont val="Arial"/>
        <family val="2"/>
      </rPr>
      <t xml:space="preserve">, </t>
    </r>
    <r>
      <rPr>
        <i/>
        <sz val="9"/>
        <color theme="1"/>
        <rFont val="Arial"/>
        <family val="2"/>
      </rPr>
      <t>Torrlastfartyg</t>
    </r>
    <r>
      <rPr>
        <sz val="9"/>
        <color theme="1"/>
        <rFont val="Arial"/>
        <family val="2"/>
      </rPr>
      <t>) samt passagerarfartyg (</t>
    </r>
    <r>
      <rPr>
        <i/>
        <sz val="9"/>
        <color theme="1"/>
        <rFont val="Arial"/>
        <family val="2"/>
      </rPr>
      <t>Passagerarfärjor</t>
    </r>
    <r>
      <rPr>
        <sz val="9"/>
        <color theme="1"/>
        <rFont val="Arial"/>
        <family val="2"/>
      </rPr>
      <t xml:space="preserve"> och </t>
    </r>
    <r>
      <rPr>
        <i/>
        <sz val="9"/>
        <color theme="1"/>
        <rFont val="Arial"/>
        <family val="2"/>
      </rPr>
      <t>Övriga passagerarfartyg</t>
    </r>
    <r>
      <rPr>
        <sz val="9"/>
        <color theme="1"/>
        <rFont val="Arial"/>
        <family val="2"/>
      </rPr>
      <t>).</t>
    </r>
  </si>
  <si>
    <t>Definitioner</t>
  </si>
  <si>
    <t xml:space="preserve">24. Användning av svenskregistrerade och utlandsregistrerade handelsfartyg i svensk regi 2008–2019. Antal fartyg. Fartyg med en bruttodräktighet om minst 100. </t>
  </si>
  <si>
    <t xml:space="preserve">25. Användning av svenskregistrerade och utlandsregistrerade handelsfartyg i svensk regi 2008–2019. Miljoner bruttodräktighetsdagar. Fartyg med en bruttodräktighet om minst 100. </t>
  </si>
  <si>
    <t xml:space="preserve">25. Merchant vessels in Swedish register and in foreign register in Swedish service 2008–2019. Millions of gross tonnage days. Vessels with a gross tonnage of 100 and above.  </t>
  </si>
  <si>
    <t xml:space="preserve">24. Merchant vessels in Swedish register and in foreign register in Swedish service 2008–2019. Number of ships. Vessels with a gross tonnage of 100 and above.  </t>
  </si>
  <si>
    <t>25. Merchant vessels in Swedish register and in foreign register in Swedish service 2008–2019. Millions of gross tonnage days. Vessels with a gross tonnage of 100 and above.</t>
  </si>
  <si>
    <t>1a. Swedish merchant and special vessels on 31st December 2019.</t>
  </si>
  <si>
    <t xml:space="preserve">2a. Svenskregistrerade handelsfartyg fördelade efter typ den 31 december 2019. Fartyg med en bruttodräktighet om minst 100. </t>
  </si>
  <si>
    <t xml:space="preserve">2a. Swedish merchant vessels classified by type on 31st December 2019. Vessels with a gross tonnage of 100 and above. </t>
  </si>
  <si>
    <t xml:space="preserve">3a. Svenskregistrerade handelsfartyg fördelade efter typ den 31 december 2019. Fartyg med en bruttodräktighet om minst 500. </t>
  </si>
  <si>
    <t>5. Svenskregistrerade och inhyrda utlandsregistrerade handelsfartyg fördelade efter typ av fartyg den 31 december 2019. Fartyg med en bruttodräktighet om minst 100.</t>
  </si>
  <si>
    <t>5. Swedish merchant vessels and merchant vessels chartered from abroad classified by type on 31st December 2019. Vessels with a gross tonnage of 100 and above.</t>
  </si>
  <si>
    <t>6. Storleks- och åldersfördelning av den svenskregistrerade handelsflottan den 31 december 2019.</t>
  </si>
  <si>
    <t>6. The Swedish merchant fleet classified by age and size on 31st December 2019.</t>
  </si>
  <si>
    <t>7. Storleks- och åldersfördelning av svenskregistrerade specialfartyg den 31 december 2019. Fartyg med en bruttodräktighet om minst 100.</t>
  </si>
  <si>
    <t>7. Swedish special vessels classified by size and age on 31st December 2019. Vessels with a gross tonnage of 100 and above.</t>
  </si>
  <si>
    <t>8. Deadweight capacity and gross tonnage on Swedish merchant vessels on 31st December 2019. Vessels with a gross tonnage of 100 and above.</t>
  </si>
  <si>
    <t xml:space="preserve">9. The largest home ports, by gross tonnage, of merchant vessels on 31st December 2019. Vessels with a gross tonnage of 100 and above.  </t>
  </si>
  <si>
    <t xml:space="preserve">10. The largest home ports, by gross tonnage, of special vessels on 31st December 2019. Vessels with a gross tonnage of 100 and above.  </t>
  </si>
  <si>
    <t>11. Nettoförändringar för respektive typ av handelsfartyg år 2019. Fartyg med en bruttodräktighet om minst 100</t>
  </si>
  <si>
    <t>11. Net changes by each type of merchant ships 2019. Vessels with a gross tonnage of 100 and above.</t>
  </si>
  <si>
    <t xml:space="preserve">12. Orsaker till förändringar av den svenska handelsflottan år 2019. </t>
  </si>
  <si>
    <t>12. Reasons of change in the Swedish merchant fleet 2019.</t>
  </si>
  <si>
    <t>13. Deadweight capacity and average age on Swedish merchant vessels on 31st December 2019. Vessels with a gross tonnage of 100 and above.</t>
  </si>
  <si>
    <t>15. Antalet svenskregistrerade handelsfartyg den 31 december 1970–2019 fördelade efter typ av fartyg. Fartyg med bruttodräktighet om minst 100.</t>
  </si>
  <si>
    <t>15. Number of Swedish merchant vessels 1970–2019 classified by type. Vessels with a gross tonnage of 100 and above.</t>
  </si>
  <si>
    <t>16. Fartyg i svensk regi, fartyg uthyrda till utlandet samt disponerat tonnage 2019. Fartyg med en bruttodräktighet om minst 100.</t>
  </si>
  <si>
    <t>16. Vessels in Swedish service, vessels chartered to foreign countries and tonnage at Swedish disposal 2019. Vessels with a gross tonnage of 100 and above.</t>
  </si>
  <si>
    <t>17. Den svenskregistrerade handelsflottans fartyg fördelade efter användning 2012–2019. Fartyg med en bruttodräktighet om minst 100.</t>
  </si>
  <si>
    <t>17. The Swedish merchant fleet classified by different routes 2012–2019. Vessels with a gross tonnage of 100 and above.</t>
  </si>
  <si>
    <t>18. Den svenskregistrerade handelsflottans fartyg fördelade efter användning och fartygstyp 2019. Fartyg med en bruttodräktighet om minst 100.</t>
  </si>
  <si>
    <t>18. The Swedish merchant fleet classified by different routes and by type 2019. Vessels with a gross tonnage of 100 and above.</t>
  </si>
  <si>
    <t>19. Fartyg inhyrda från utlandet fördelade efter användning och fartygstyp 2019. Fartyg med en bruttodräktighet om minst 100.</t>
  </si>
  <si>
    <t>19. Vessels chartered from abroad classified by different routes and by type 2019. Vessels with a gross tonnage of 100 and above.</t>
  </si>
  <si>
    <t>20. Fartyg inhyrda från utlandet fördelade efter fartygstyp och storlek 2019. Exklusive fartyg vidareuthyrda  till utlandet. Fartyg med en bruttodräktighet om minst 100.</t>
  </si>
  <si>
    <t>20. Vessels chartered from abroad classified by type and by size 2019. Vessels with a gross tonnage of 100 and above.</t>
  </si>
  <si>
    <t xml:space="preserve">21a. Antal utförda sjödagar per yrkeskategori för män och kvinnor med svenskt respektive utländskt medborgarskap, svenskregistrerade handelsfartyg med en bruttodräktighet om minst 100, 2011–2019. </t>
  </si>
  <si>
    <t>23. Världshandelsflottans utveckling den 31 december 1990–2019, per register, brd i 1 000. Fartyg med en bruttodräktighet om minst 100.</t>
  </si>
  <si>
    <t>23. World merchant fleet development on 31st December 1990–2019, by register, gross tonnage in 1 000. Vessels with a gross tonnage of 100 and above.</t>
  </si>
  <si>
    <t xml:space="preserve">24. Användning av svenskregistrerade och utlandsregistrerade fartyg i svensk regi 2008–2019. Antal fartyg. Fartyg med en bruttodräktighet om minst 100. </t>
  </si>
  <si>
    <t xml:space="preserve">25. Användning av svenskregistrerade och utlandsregistrerade fartyg i svensk regi 2008–2019. Miljoner bruttodräktighetsdagar. Fartyg med en bruttodräktighet om minst 100. </t>
  </si>
  <si>
    <t>1b. Swedish merchant and special vessels on 31st December 2018.</t>
  </si>
  <si>
    <t xml:space="preserve">2b. Svenskregistrerade handelsfartyg den 31 december 2018. Fartyg med en bruttodräktighet om minst 100. </t>
  </si>
  <si>
    <t xml:space="preserve">2b. Swedish merchant vessels classified by type on 31st December 2018. Vessels with a gross tonnage of 100 and above. </t>
  </si>
  <si>
    <t xml:space="preserve">3b. Svenskregistrerade handelsfartyg den 31 december 2018. Fartyg med en bruttodräktighet om minst 500. </t>
  </si>
  <si>
    <t xml:space="preserve">3b. Swedish merchant vessels classified by type on 31st December 2018. Vessels with a gross tonnage of 500 and above. </t>
  </si>
  <si>
    <t xml:space="preserve">16. Vessels in Swedish service, vessels chartered to foreign countries and tonnage at Swedish disposal 2019. Vessels with a gross tonnage of 100 and above.  </t>
  </si>
  <si>
    <t>The differences are based on what the fleet looked like on December 31 2018 and 2019.</t>
  </si>
  <si>
    <r>
      <t>Svenska fartygsregistret</t>
    </r>
    <r>
      <rPr>
        <sz val="9"/>
        <color theme="1"/>
        <rFont val="Arial"/>
        <family val="2"/>
      </rPr>
      <t xml:space="preserve"> är inrättat för registrering av svenska fartyg. Registret innehåller uppgifter om svenska fartyg dvs. fartyg som till mer än hälften ägs av svenska medborgare eller svenska juridiska personer. Det är dessa fartyg som ingår i den officiella statistiken.</t>
    </r>
  </si>
  <si>
    <r>
      <t>Avregistrerad/</t>
    </r>
    <r>
      <rPr>
        <i/>
        <sz val="10"/>
        <rFont val="Arial"/>
        <family val="2"/>
      </rPr>
      <t>Deregistered</t>
    </r>
  </si>
  <si>
    <r>
      <t>Samtliga handelsfartyg 2017</t>
    </r>
    <r>
      <rPr>
        <b/>
        <i/>
        <sz val="10"/>
        <color theme="1"/>
        <rFont val="Arial"/>
        <family val="2"/>
      </rPr>
      <t>/All merchant vessels 2017</t>
    </r>
  </si>
  <si>
    <r>
      <t>Samtliga handelsfartyg 2016/</t>
    </r>
    <r>
      <rPr>
        <b/>
        <i/>
        <sz val="10"/>
        <color theme="1"/>
        <rFont val="Arial"/>
        <family val="2"/>
      </rPr>
      <t>All merchant vessels 2016</t>
    </r>
  </si>
  <si>
    <r>
      <t>Samtliga handelsfartyg 2015/</t>
    </r>
    <r>
      <rPr>
        <b/>
        <i/>
        <sz val="10"/>
        <color theme="1"/>
        <rFont val="Arial"/>
        <family val="2"/>
      </rPr>
      <t>All merchant vessels 2015</t>
    </r>
  </si>
  <si>
    <r>
      <t>Samtliga handelsfartyg 2014/</t>
    </r>
    <r>
      <rPr>
        <b/>
        <i/>
        <sz val="10"/>
        <color theme="1"/>
        <rFont val="Arial"/>
        <family val="2"/>
      </rPr>
      <t>All merchant vessels 2014</t>
    </r>
  </si>
  <si>
    <r>
      <t>Samtliga handelsfartyg 2013/</t>
    </r>
    <r>
      <rPr>
        <b/>
        <i/>
        <sz val="10"/>
        <color theme="1"/>
        <rFont val="Arial"/>
        <family val="2"/>
      </rPr>
      <t>All merchant vessels 2013</t>
    </r>
  </si>
  <si>
    <r>
      <t>Samtliga handelsfartyg 2012/</t>
    </r>
    <r>
      <rPr>
        <b/>
        <i/>
        <sz val="10"/>
        <color theme="1"/>
        <rFont val="Arial"/>
        <family val="2"/>
      </rPr>
      <t>All merchant vessels 2012</t>
    </r>
  </si>
  <si>
    <r>
      <t>Samtliga handelsfartyg 2011/</t>
    </r>
    <r>
      <rPr>
        <b/>
        <i/>
        <sz val="10"/>
        <color theme="1"/>
        <rFont val="Arial"/>
        <family val="2"/>
      </rPr>
      <t>All merchant vessels 2011</t>
    </r>
  </si>
  <si>
    <r>
      <t>Samtliga handelsfartyg 2010/</t>
    </r>
    <r>
      <rPr>
        <b/>
        <i/>
        <sz val="10"/>
        <color theme="1"/>
        <rFont val="Arial"/>
        <family val="2"/>
      </rPr>
      <t>All merchant vessels 2010</t>
    </r>
  </si>
  <si>
    <r>
      <t>Passagerarfartyg/</t>
    </r>
    <r>
      <rPr>
        <b/>
        <i/>
        <sz val="10"/>
        <color theme="1"/>
        <rFont val="Arial"/>
        <family val="2"/>
      </rPr>
      <t>Passenger ships</t>
    </r>
  </si>
  <si>
    <t>Korrigerad: 2021-05-20</t>
  </si>
  <si>
    <t>Teckenförklaring</t>
  </si>
  <si>
    <t>Legends</t>
  </si>
  <si>
    <t xml:space="preserve">..   </t>
  </si>
  <si>
    <t>uppgift inte tillgänglig eller alltför osäker</t>
  </si>
  <si>
    <t>data not available</t>
  </si>
  <si>
    <t xml:space="preserve">.    </t>
  </si>
  <si>
    <t>uppgift kan inte förekomma</t>
  </si>
  <si>
    <t>not applicable</t>
  </si>
  <si>
    <t>noll (inget finns att redovisa)</t>
  </si>
  <si>
    <t>zero</t>
  </si>
  <si>
    <t>mindre än hälften av enheten, men större än noll</t>
  </si>
  <si>
    <t>less than half of unit used, but more than zero</t>
  </si>
  <si>
    <t xml:space="preserve">k   </t>
  </si>
  <si>
    <t>korrigerad uppgift</t>
  </si>
  <si>
    <t>corrected figure</t>
  </si>
  <si>
    <t xml:space="preserve">r    </t>
  </si>
  <si>
    <t>reviderad uppgift</t>
  </si>
  <si>
    <t>revised figure</t>
  </si>
  <si>
    <t>xxx</t>
  </si>
  <si>
    <t>betydande skillnad i jämförbarheten i en tidsserie markeras med en horisontell eller vertikal linje</t>
  </si>
  <si>
    <t>significant difference in the comparability of time series are marked with a horizontal or vertical line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</si>
</sst>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 ###\ ##0"/>
    <numFmt numFmtId="165" formatCode="0.0%"/>
    <numFmt numFmtId="166" formatCode="#\ ##0"/>
    <numFmt numFmtId="167" formatCode="0.000"/>
    <numFmt numFmtId="168" formatCode="#"/>
    <numFmt numFmtId="169" formatCode="0.000000"/>
    <numFmt numFmtId="170" formatCode="#.000\ ##0"/>
    <numFmt numFmtId="171" formatCode="#.00\ ##0"/>
    <numFmt numFmtId="172" formatCode="#.0\ ##0"/>
    <numFmt numFmtId="173" formatCode="#,##0.000"/>
    <numFmt numFmtId="174" formatCode="#.##"/>
    <numFmt numFmtId="175" formatCode="#,##0.0000"/>
    <numFmt numFmtId="176" formatCode="0.0000"/>
    <numFmt numFmtId="177" formatCode="#.0000\ ##0"/>
    <numFmt numFmtId="178" formatCode="0.0"/>
    <numFmt numFmtId="179" formatCode="0.0&quot; &quot;%"/>
    <numFmt numFmtId="180" formatCode="0&quot; &quot;%"/>
  </numFmts>
  <fonts count="64" x14ac:knownFonts="1">
    <font>
      <sz val="8"/>
      <color theme="1"/>
      <name val="Arial"/>
      <family val="2"/>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10"/>
      <name val="Arial"/>
      <family val="2"/>
    </font>
    <font>
      <i/>
      <sz val="8"/>
      <color theme="1"/>
      <name val="Arial"/>
      <family val="2"/>
    </font>
    <font>
      <sz val="10"/>
      <color theme="1"/>
      <name val="Arial"/>
      <family val="2"/>
    </font>
    <font>
      <i/>
      <sz val="10"/>
      <color theme="1"/>
      <name val="Arial"/>
      <family val="2"/>
    </font>
    <font>
      <b/>
      <sz val="10"/>
      <color theme="1"/>
      <name val="Arial"/>
      <family val="2"/>
    </font>
    <font>
      <b/>
      <i/>
      <sz val="10"/>
      <color theme="1"/>
      <name val="Arial"/>
      <family val="2"/>
    </font>
    <font>
      <b/>
      <i/>
      <sz val="10"/>
      <name val="Arial"/>
      <family val="2"/>
    </font>
    <font>
      <b/>
      <sz val="8"/>
      <color theme="1"/>
      <name val="Arial"/>
      <family val="2"/>
    </font>
    <font>
      <sz val="8"/>
      <color theme="1"/>
      <name val="Arial"/>
      <family val="2"/>
    </font>
    <font>
      <u/>
      <sz val="8"/>
      <color theme="10"/>
      <name val="Arial"/>
      <family val="2"/>
    </font>
    <font>
      <b/>
      <sz val="11"/>
      <color theme="1"/>
      <name val="Arial"/>
      <family val="2"/>
    </font>
    <font>
      <b/>
      <sz val="16"/>
      <color indexed="9"/>
      <name val="Tahoma"/>
      <family val="2"/>
    </font>
    <font>
      <b/>
      <sz val="20"/>
      <name val="Arial"/>
      <family val="2"/>
    </font>
    <font>
      <b/>
      <i/>
      <sz val="16"/>
      <name val="Arial"/>
      <family val="2"/>
    </font>
    <font>
      <b/>
      <i/>
      <sz val="14"/>
      <name val="Arial"/>
      <family val="2"/>
    </font>
    <font>
      <u/>
      <sz val="10"/>
      <color indexed="12"/>
      <name val="Arial"/>
      <family val="2"/>
    </font>
    <font>
      <sz val="10"/>
      <color indexed="8"/>
      <name val="Arial"/>
      <family val="2"/>
    </font>
    <font>
      <b/>
      <vertAlign val="superscript"/>
      <sz val="10"/>
      <color theme="1"/>
      <name val="Arial"/>
      <family val="2"/>
    </font>
    <font>
      <i/>
      <vertAlign val="superscript"/>
      <sz val="10"/>
      <color theme="1"/>
      <name val="Arial"/>
      <family val="2"/>
    </font>
    <font>
      <vertAlign val="superscript"/>
      <sz val="10"/>
      <color theme="1"/>
      <name val="Arial"/>
      <family val="2"/>
    </font>
    <font>
      <b/>
      <sz val="8"/>
      <color rgb="FFFF0000"/>
      <name val="Arial"/>
      <family val="2"/>
    </font>
    <font>
      <sz val="11"/>
      <color rgb="FFFF0000"/>
      <name val="Calibri"/>
      <family val="2"/>
      <scheme val="minor"/>
    </font>
    <font>
      <b/>
      <sz val="11"/>
      <name val="Arial"/>
      <family val="2"/>
    </font>
    <font>
      <sz val="8"/>
      <color rgb="FFFF0000"/>
      <name val="Arial"/>
      <family val="2"/>
    </font>
    <font>
      <i/>
      <sz val="10"/>
      <name val="Arial"/>
      <family val="2"/>
    </font>
    <font>
      <sz val="8"/>
      <name val="Arial"/>
      <family val="2"/>
    </font>
    <font>
      <sz val="10"/>
      <name val="MS Sans Serif"/>
      <family val="2"/>
    </font>
    <font>
      <sz val="9"/>
      <color theme="1"/>
      <name val="Arial"/>
      <family val="2"/>
    </font>
    <font>
      <i/>
      <sz val="9"/>
      <color theme="1"/>
      <name val="Arial"/>
      <family val="2"/>
    </font>
    <font>
      <b/>
      <i/>
      <sz val="8"/>
      <color theme="1"/>
      <name val="Arial"/>
      <family val="2"/>
    </font>
    <font>
      <sz val="11"/>
      <name val="Arial"/>
      <family val="2"/>
    </font>
    <font>
      <i/>
      <sz val="8"/>
      <name val="Arial"/>
      <family val="2"/>
    </font>
    <font>
      <sz val="11"/>
      <color theme="1"/>
      <name val="Arial"/>
      <family val="2"/>
    </font>
    <font>
      <sz val="10"/>
      <color rgb="FFFF0000"/>
      <name val="Arial"/>
      <family val="2"/>
    </font>
    <font>
      <b/>
      <sz val="10"/>
      <color rgb="FFFF0000"/>
      <name val="Arial"/>
      <family val="2"/>
    </font>
    <font>
      <sz val="10"/>
      <name val="Calibri"/>
      <family val="2"/>
    </font>
    <font>
      <b/>
      <sz val="12"/>
      <color theme="1"/>
      <name val="Arial"/>
      <family val="2"/>
    </font>
    <font>
      <b/>
      <sz val="9"/>
      <color indexed="8"/>
      <name val="Arial"/>
      <family val="2"/>
    </font>
    <font>
      <b/>
      <i/>
      <sz val="9"/>
      <color indexed="8"/>
      <name val="Arial"/>
      <family val="2"/>
    </font>
    <font>
      <sz val="9"/>
      <color indexed="8"/>
      <name val="Arial"/>
      <family val="2"/>
    </font>
    <font>
      <sz val="9"/>
      <name val="Arial"/>
      <family val="2"/>
    </font>
    <font>
      <b/>
      <sz val="9"/>
      <color theme="1"/>
      <name val="Arial"/>
      <family val="2"/>
    </font>
    <font>
      <i/>
      <sz val="9"/>
      <name val="Arial"/>
      <family val="2"/>
    </font>
    <font>
      <vertAlign val="superscript"/>
      <sz val="9"/>
      <name val="Arial"/>
      <family val="2"/>
    </font>
    <font>
      <i/>
      <sz val="8"/>
      <color indexed="8"/>
      <name val="Arial"/>
      <family val="2"/>
    </font>
    <font>
      <b/>
      <i/>
      <sz val="8"/>
      <color indexed="8"/>
      <name val="Arial"/>
      <family val="2"/>
    </font>
    <font>
      <b/>
      <i/>
      <sz val="8"/>
      <name val="Arial"/>
      <family val="2"/>
    </font>
    <font>
      <b/>
      <sz val="16"/>
      <color rgb="FF0000FF"/>
      <name val="Arial"/>
      <family val="2"/>
    </font>
    <font>
      <b/>
      <i/>
      <sz val="16"/>
      <color rgb="FF0000FF"/>
      <name val="Arial"/>
      <family val="2"/>
    </font>
    <font>
      <sz val="8"/>
      <color rgb="FF0000FF"/>
      <name val="Arial"/>
      <family val="2"/>
    </font>
    <font>
      <u/>
      <sz val="8"/>
      <color rgb="FF0000FF"/>
      <name val="Arial"/>
      <family val="2"/>
    </font>
    <font>
      <i/>
      <u/>
      <sz val="8"/>
      <color theme="10"/>
      <name val="Arial"/>
      <family val="2"/>
    </font>
    <font>
      <i/>
      <sz val="8"/>
      <color rgb="FF0000FF"/>
      <name val="Arial"/>
      <family val="2"/>
    </font>
    <font>
      <i/>
      <u/>
      <sz val="8"/>
      <color rgb="FF0000FF"/>
      <name val="Arial"/>
      <family val="2"/>
    </font>
    <font>
      <vertAlign val="subscript"/>
      <sz val="9"/>
      <color theme="1"/>
      <name val="Arial"/>
      <family val="2"/>
    </font>
    <font>
      <i/>
      <sz val="8"/>
      <color rgb="FFFF0000"/>
      <name val="Arial"/>
      <family val="2"/>
    </font>
    <font>
      <i/>
      <sz val="8"/>
      <color rgb="FF000000"/>
      <name val="Arial"/>
      <family val="2"/>
    </font>
    <font>
      <sz val="10"/>
      <color rgb="FF000000"/>
      <name val="Arial"/>
      <family val="2"/>
    </font>
    <font>
      <u/>
      <sz val="10"/>
      <name val="Arial"/>
      <family val="2"/>
    </font>
  </fonts>
  <fills count="5">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rgb="FFFFFFFF"/>
        <bgColor rgb="FF000000"/>
      </patternFill>
    </fill>
  </fills>
  <borders count="53">
    <border>
      <left/>
      <right/>
      <top/>
      <bottom/>
      <diagonal/>
    </border>
    <border>
      <left style="thin">
        <color indexed="64"/>
      </left>
      <right style="thin">
        <color theme="0" tint="-0.24994659260841701"/>
      </right>
      <top/>
      <bottom/>
      <diagonal/>
    </border>
    <border>
      <left style="thin">
        <color theme="0" tint="-0.24994659260841701"/>
      </left>
      <right style="thin">
        <color indexed="64"/>
      </right>
      <top/>
      <bottom/>
      <diagonal/>
    </border>
    <border>
      <left style="thin">
        <color indexed="64"/>
      </left>
      <right style="thin">
        <color theme="0" tint="-0.24994659260841701"/>
      </right>
      <top/>
      <bottom style="thin">
        <color indexed="64"/>
      </bottom>
      <diagonal/>
    </border>
    <border>
      <left style="thin">
        <color theme="0" tint="-0.24994659260841701"/>
      </left>
      <right style="thin">
        <color indexed="64"/>
      </right>
      <top/>
      <bottom style="thin">
        <color indexed="64"/>
      </bottom>
      <diagonal/>
    </border>
    <border>
      <left style="thin">
        <color indexed="64"/>
      </left>
      <right style="thin">
        <color theme="0" tint="-0.24994659260841701"/>
      </right>
      <top style="thin">
        <color indexed="64"/>
      </top>
      <bottom/>
      <diagonal/>
    </border>
    <border>
      <left style="thin">
        <color theme="0" tint="-0.24994659260841701"/>
      </left>
      <right style="thin">
        <color indexed="64"/>
      </right>
      <top style="thin">
        <color indexed="64"/>
      </top>
      <bottom/>
      <diagonal/>
    </border>
    <border>
      <left/>
      <right/>
      <top style="medium">
        <color indexed="64"/>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4659260841701"/>
      </left>
      <right/>
      <top/>
      <bottom/>
      <diagonal/>
    </border>
    <border>
      <left style="thin">
        <color theme="0" tint="-0.24994659260841701"/>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24994659260841701"/>
      </left>
      <right/>
      <top style="thin">
        <color indexed="64"/>
      </top>
      <bottom/>
      <diagonal/>
    </border>
    <border>
      <left/>
      <right style="thin">
        <color theme="0" tint="-0.24994659260841701"/>
      </right>
      <top style="thin">
        <color indexed="64"/>
      </top>
      <bottom/>
      <diagonal/>
    </border>
    <border>
      <left/>
      <right style="thin">
        <color theme="0" tint="-0.24994659260841701"/>
      </right>
      <top/>
      <bottom/>
      <diagonal/>
    </border>
    <border>
      <left/>
      <right style="thin">
        <color theme="0" tint="-0.24994659260841701"/>
      </right>
      <top/>
      <bottom style="thin">
        <color indexed="64"/>
      </bottom>
      <diagonal/>
    </border>
    <border>
      <left style="thin">
        <color indexed="64"/>
      </left>
      <right style="thin">
        <color indexed="22"/>
      </right>
      <top style="thin">
        <color indexed="64"/>
      </top>
      <bottom/>
      <diagonal/>
    </border>
    <border>
      <left style="thin">
        <color indexed="22"/>
      </left>
      <right style="thin">
        <color indexed="64"/>
      </right>
      <top style="thin">
        <color indexed="64"/>
      </top>
      <bottom/>
      <diagonal/>
    </border>
    <border>
      <left/>
      <right style="thin">
        <color indexed="22"/>
      </right>
      <top style="thin">
        <color indexed="64"/>
      </top>
      <bottom/>
      <diagonal/>
    </border>
    <border>
      <left style="thin">
        <color indexed="22"/>
      </left>
      <right/>
      <top style="thin">
        <color indexed="64"/>
      </top>
      <bottom/>
      <diagonal/>
    </border>
    <border>
      <left style="thin">
        <color indexed="64"/>
      </left>
      <right style="thin">
        <color indexed="22"/>
      </right>
      <top/>
      <bottom/>
      <diagonal/>
    </border>
    <border>
      <left style="thin">
        <color indexed="22"/>
      </left>
      <right style="thin">
        <color indexed="64"/>
      </right>
      <top/>
      <bottom/>
      <diagonal/>
    </border>
    <border>
      <left/>
      <right style="thin">
        <color indexed="22"/>
      </right>
      <top/>
      <bottom/>
      <diagonal/>
    </border>
    <border>
      <left style="thin">
        <color indexed="22"/>
      </left>
      <right/>
      <top/>
      <bottom/>
      <diagonal/>
    </border>
    <border>
      <left style="thin">
        <color indexed="22"/>
      </left>
      <right style="thin">
        <color indexed="22"/>
      </right>
      <top style="thin">
        <color indexed="64"/>
      </top>
      <bottom/>
      <diagonal/>
    </border>
    <border>
      <left style="thin">
        <color indexed="22"/>
      </left>
      <right style="thin">
        <color indexed="22"/>
      </right>
      <top/>
      <bottom/>
      <diagonal/>
    </border>
    <border>
      <left style="thin">
        <color indexed="64"/>
      </left>
      <right style="thin">
        <color indexed="22"/>
      </right>
      <top/>
      <bottom style="thin">
        <color indexed="64"/>
      </bottom>
      <diagonal/>
    </border>
    <border>
      <left style="thin">
        <color indexed="22"/>
      </left>
      <right style="thin">
        <color indexed="22"/>
      </right>
      <top/>
      <bottom style="thin">
        <color indexed="64"/>
      </bottom>
      <diagonal/>
    </border>
    <border>
      <left style="thin">
        <color indexed="22"/>
      </left>
      <right style="thin">
        <color indexed="64"/>
      </right>
      <top/>
      <bottom style="thin">
        <color indexed="64"/>
      </bottom>
      <diagonal/>
    </border>
    <border>
      <left/>
      <right style="thin">
        <color indexed="22"/>
      </right>
      <top/>
      <bottom style="thin">
        <color indexed="64"/>
      </bottom>
      <diagonal/>
    </border>
    <border>
      <left style="thin">
        <color indexed="64"/>
      </left>
      <right style="thin">
        <color indexed="64"/>
      </right>
      <top style="thin">
        <color indexed="64"/>
      </top>
      <bottom/>
      <diagonal/>
    </border>
    <border>
      <left style="thin">
        <color indexed="22"/>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diagonal/>
    </border>
    <border>
      <left style="thin">
        <color auto="1"/>
      </left>
      <right style="thin">
        <color theme="0" tint="-0.24994659260841701"/>
      </right>
      <top/>
      <bottom/>
      <diagonal/>
    </border>
    <border>
      <left style="thin">
        <color auto="1"/>
      </left>
      <right style="thin">
        <color indexed="22"/>
      </right>
      <top/>
      <bottom/>
      <diagonal/>
    </border>
    <border>
      <left style="thin">
        <color indexed="22"/>
      </left>
      <right style="thin">
        <color indexed="22"/>
      </right>
      <top/>
      <bottom/>
      <diagonal/>
    </border>
    <border>
      <left style="thin">
        <color indexed="64"/>
      </left>
      <right/>
      <top/>
      <bottom/>
      <diagonal/>
    </border>
    <border>
      <left/>
      <right style="thin">
        <color auto="1"/>
      </right>
      <top/>
      <bottom/>
      <diagonal/>
    </border>
    <border>
      <left/>
      <right style="thin">
        <color auto="1"/>
      </right>
      <top/>
      <bottom style="thin">
        <color auto="1"/>
      </bottom>
      <diagonal/>
    </border>
    <border>
      <left/>
      <right style="thin">
        <color auto="1"/>
      </right>
      <top style="thin">
        <color auto="1"/>
      </top>
      <bottom/>
      <diagonal/>
    </border>
    <border>
      <left style="thin">
        <color indexed="22"/>
      </left>
      <right/>
      <top/>
      <bottom/>
      <diagonal/>
    </border>
  </borders>
  <cellStyleXfs count="12">
    <xf numFmtId="0" fontId="0" fillId="0" borderId="0"/>
    <xf numFmtId="0" fontId="5" fillId="0" borderId="0"/>
    <xf numFmtId="9" fontId="13" fillId="0" borderId="0" applyFont="0" applyFill="0" applyBorder="0" applyAlignment="0" applyProtection="0"/>
    <xf numFmtId="0" fontId="3" fillId="0" borderId="0"/>
    <xf numFmtId="0" fontId="20" fillId="0" borderId="0" applyNumberFormat="0" applyFill="0" applyBorder="0" applyAlignment="0" applyProtection="0">
      <alignment vertical="top"/>
      <protection locked="0"/>
    </xf>
    <xf numFmtId="0" fontId="14" fillId="0" borderId="0" applyNumberFormat="0" applyFill="0" applyBorder="0" applyAlignment="0" applyProtection="0"/>
    <xf numFmtId="0" fontId="21" fillId="0" borderId="0">
      <alignment vertical="top"/>
    </xf>
    <xf numFmtId="0" fontId="2" fillId="0" borderId="0"/>
    <xf numFmtId="0" fontId="14" fillId="0" borderId="0" applyNumberFormat="0" applyFill="0" applyBorder="0" applyAlignment="0" applyProtection="0">
      <alignment vertical="top"/>
      <protection locked="0"/>
    </xf>
    <xf numFmtId="0" fontId="14" fillId="0" borderId="0" applyNumberFormat="0" applyFill="0" applyBorder="0" applyAlignment="0" applyProtection="0"/>
    <xf numFmtId="0" fontId="1" fillId="0" borderId="0"/>
    <xf numFmtId="0" fontId="30" fillId="0" borderId="0"/>
  </cellStyleXfs>
  <cellXfs count="960">
    <xf numFmtId="0" fontId="0" fillId="0" borderId="0" xfId="0"/>
    <xf numFmtId="0" fontId="0" fillId="2" borderId="0" xfId="0" applyFill="1"/>
    <xf numFmtId="0" fontId="7" fillId="2" borderId="0" xfId="0" applyFont="1" applyFill="1"/>
    <xf numFmtId="0" fontId="4" fillId="2" borderId="0" xfId="0" applyFont="1" applyFill="1"/>
    <xf numFmtId="3" fontId="0" fillId="2" borderId="0" xfId="0" applyNumberFormat="1" applyFill="1"/>
    <xf numFmtId="0" fontId="12" fillId="2" borderId="0" xfId="0" applyFont="1" applyFill="1"/>
    <xf numFmtId="0" fontId="9" fillId="2" borderId="5" xfId="0" applyFont="1" applyFill="1" applyBorder="1" applyAlignment="1">
      <alignment vertical="top"/>
    </xf>
    <xf numFmtId="0" fontId="8" fillId="2" borderId="3" xfId="0" applyFont="1" applyFill="1" applyBorder="1" applyAlignment="1">
      <alignment vertical="top"/>
    </xf>
    <xf numFmtId="1" fontId="7" fillId="2" borderId="1" xfId="0" applyNumberFormat="1" applyFont="1" applyFill="1" applyBorder="1"/>
    <xf numFmtId="9" fontId="0" fillId="2" borderId="0" xfId="2" applyFont="1" applyFill="1"/>
    <xf numFmtId="0" fontId="17" fillId="2" borderId="0" xfId="0" applyFont="1" applyFill="1"/>
    <xf numFmtId="0" fontId="18" fillId="2" borderId="0" xfId="0" applyFont="1" applyFill="1"/>
    <xf numFmtId="0" fontId="19" fillId="2" borderId="0" xfId="0" applyFont="1" applyFill="1"/>
    <xf numFmtId="0" fontId="20" fillId="2" borderId="0" xfId="4" applyFill="1" applyAlignment="1" applyProtection="1">
      <alignment horizontal="left"/>
    </xf>
    <xf numFmtId="0" fontId="5" fillId="2" borderId="0" xfId="0" applyFont="1" applyFill="1" applyAlignment="1">
      <alignment horizontal="left"/>
    </xf>
    <xf numFmtId="0" fontId="8" fillId="2" borderId="0" xfId="0" applyFont="1" applyFill="1"/>
    <xf numFmtId="10" fontId="0" fillId="2" borderId="0" xfId="2" applyNumberFormat="1" applyFont="1" applyFill="1"/>
    <xf numFmtId="0" fontId="6" fillId="2" borderId="0" xfId="0" applyFont="1" applyFill="1" applyAlignment="1">
      <alignment vertical="center"/>
    </xf>
    <xf numFmtId="0" fontId="0" fillId="2" borderId="0" xfId="0" applyFill="1" applyAlignment="1">
      <alignment horizontal="right"/>
    </xf>
    <xf numFmtId="2" fontId="0" fillId="2" borderId="0" xfId="0" applyNumberFormat="1" applyFill="1"/>
    <xf numFmtId="2" fontId="0" fillId="2" borderId="0" xfId="2" applyNumberFormat="1" applyFont="1" applyFill="1"/>
    <xf numFmtId="164" fontId="7" fillId="2" borderId="0" xfId="0" applyNumberFormat="1" applyFont="1" applyFill="1" applyAlignment="1">
      <alignment horizontal="right" indent="1"/>
    </xf>
    <xf numFmtId="14" fontId="0" fillId="2" borderId="0" xfId="0" applyNumberFormat="1" applyFill="1"/>
    <xf numFmtId="165" fontId="0" fillId="2" borderId="0" xfId="2" applyNumberFormat="1" applyFont="1" applyFill="1"/>
    <xf numFmtId="3" fontId="0" fillId="2" borderId="0" xfId="2" applyNumberFormat="1" applyFont="1" applyFill="1"/>
    <xf numFmtId="1" fontId="7" fillId="2" borderId="3" xfId="0" applyNumberFormat="1" applyFont="1" applyFill="1" applyBorder="1"/>
    <xf numFmtId="1" fontId="7" fillId="2" borderId="0" xfId="0" applyNumberFormat="1" applyFont="1" applyFill="1"/>
    <xf numFmtId="164" fontId="9" fillId="2" borderId="0" xfId="0" applyNumberFormat="1" applyFont="1" applyFill="1" applyAlignment="1">
      <alignment horizontal="right" indent="1"/>
    </xf>
    <xf numFmtId="0" fontId="25" fillId="2" borderId="0" xfId="0" applyFont="1" applyFill="1"/>
    <xf numFmtId="0" fontId="11" fillId="2" borderId="0" xfId="0" applyFont="1" applyFill="1"/>
    <xf numFmtId="0" fontId="15" fillId="2" borderId="0" xfId="0" applyFont="1" applyFill="1"/>
    <xf numFmtId="0" fontId="0" fillId="0" borderId="0" xfId="0"/>
    <xf numFmtId="0" fontId="2" fillId="2" borderId="0" xfId="7" applyFill="1" applyAlignment="1">
      <alignment horizontal="right" wrapText="1"/>
    </xf>
    <xf numFmtId="0" fontId="2" fillId="2" borderId="0" xfId="7" applyFill="1" applyAlignment="1">
      <alignment wrapText="1"/>
    </xf>
    <xf numFmtId="0" fontId="26" fillId="2" borderId="0" xfId="7" applyFont="1" applyFill="1" applyAlignment="1">
      <alignment wrapText="1"/>
    </xf>
    <xf numFmtId="0" fontId="6" fillId="2" borderId="0" xfId="7" applyFont="1" applyFill="1"/>
    <xf numFmtId="0" fontId="2" fillId="2" borderId="0" xfId="7" applyFill="1"/>
    <xf numFmtId="0" fontId="2" fillId="2" borderId="0" xfId="7" applyFill="1" applyAlignment="1">
      <alignment horizontal="right"/>
    </xf>
    <xf numFmtId="0" fontId="28" fillId="2" borderId="0" xfId="0" applyFont="1" applyFill="1"/>
    <xf numFmtId="0" fontId="4" fillId="2" borderId="7" xfId="7" applyFont="1" applyFill="1" applyBorder="1"/>
    <xf numFmtId="0" fontId="4" fillId="2" borderId="7" xfId="7" applyFont="1" applyFill="1" applyBorder="1" applyAlignment="1">
      <alignment horizontal="right"/>
    </xf>
    <xf numFmtId="0" fontId="7" fillId="2" borderId="0" xfId="7" applyFont="1" applyFill="1"/>
    <xf numFmtId="0" fontId="5" fillId="2" borderId="0" xfId="7" applyFont="1" applyFill="1"/>
    <xf numFmtId="166" fontId="5" fillId="2" borderId="0" xfId="7" applyNumberFormat="1" applyFont="1" applyFill="1"/>
    <xf numFmtId="166" fontId="5" fillId="2" borderId="0" xfId="7" applyNumberFormat="1" applyFont="1" applyFill="1" applyAlignment="1">
      <alignment horizontal="right"/>
    </xf>
    <xf numFmtId="166" fontId="4" fillId="2" borderId="0" xfId="0" applyNumberFormat="1" applyFont="1" applyFill="1" applyAlignment="1">
      <alignment horizontal="right"/>
    </xf>
    <xf numFmtId="166" fontId="6" fillId="2" borderId="0" xfId="0" applyNumberFormat="1" applyFont="1" applyFill="1"/>
    <xf numFmtId="0" fontId="30" fillId="2" borderId="0" xfId="0" applyFont="1" applyFill="1"/>
    <xf numFmtId="0" fontId="30" fillId="2" borderId="0" xfId="0" applyFont="1" applyFill="1" applyAlignment="1">
      <alignment horizontal="right"/>
    </xf>
    <xf numFmtId="0" fontId="29" fillId="2" borderId="0" xfId="7" applyFont="1" applyFill="1"/>
    <xf numFmtId="166" fontId="29" fillId="2" borderId="0" xfId="0" applyNumberFormat="1" applyFont="1" applyFill="1"/>
    <xf numFmtId="166" fontId="29" fillId="2" borderId="0" xfId="0" applyNumberFormat="1" applyFont="1" applyFill="1" applyAlignment="1">
      <alignment horizontal="right"/>
    </xf>
    <xf numFmtId="0" fontId="5" fillId="2" borderId="0" xfId="7" applyFont="1" applyFill="1" applyAlignment="1">
      <alignment horizontal="left" indent="1"/>
    </xf>
    <xf numFmtId="0" fontId="5" fillId="2" borderId="8" xfId="7" applyFont="1" applyFill="1" applyBorder="1" applyAlignment="1">
      <alignment horizontal="left" indent="1"/>
    </xf>
    <xf numFmtId="0" fontId="29" fillId="2" borderId="8" xfId="7" applyFont="1" applyFill="1" applyBorder="1"/>
    <xf numFmtId="166" fontId="29" fillId="2" borderId="8" xfId="0" applyNumberFormat="1" applyFont="1" applyFill="1" applyBorder="1"/>
    <xf numFmtId="166" fontId="29" fillId="2" borderId="8" xfId="0" applyNumberFormat="1" applyFont="1" applyFill="1" applyBorder="1" applyAlignment="1">
      <alignment horizontal="right"/>
    </xf>
    <xf numFmtId="166" fontId="0" fillId="2" borderId="0" xfId="0" applyNumberFormat="1" applyFill="1" applyAlignment="1">
      <alignment horizontal="right"/>
    </xf>
    <xf numFmtId="167" fontId="0" fillId="2" borderId="0" xfId="0" applyNumberFormat="1" applyFill="1" applyAlignment="1">
      <alignment horizontal="right"/>
    </xf>
    <xf numFmtId="166" fontId="0" fillId="2" borderId="0" xfId="0" applyNumberFormat="1" applyFill="1" applyAlignment="1">
      <alignment horizontal="center"/>
    </xf>
    <xf numFmtId="0" fontId="6" fillId="2" borderId="0" xfId="0" applyFont="1" applyFill="1"/>
    <xf numFmtId="0" fontId="4" fillId="2" borderId="7" xfId="0" applyFont="1" applyFill="1" applyBorder="1"/>
    <xf numFmtId="0" fontId="4" fillId="2" borderId="7" xfId="0" applyFont="1" applyFill="1" applyBorder="1" applyAlignment="1">
      <alignment horizontal="right"/>
    </xf>
    <xf numFmtId="166" fontId="5" fillId="2" borderId="0" xfId="0" applyNumberFormat="1" applyFont="1" applyFill="1" applyAlignment="1">
      <alignment horizontal="right"/>
    </xf>
    <xf numFmtId="0" fontId="5" fillId="2" borderId="0" xfId="0" applyFont="1" applyFill="1"/>
    <xf numFmtId="0" fontId="5" fillId="2" borderId="0" xfId="0" applyFont="1" applyFill="1" applyAlignment="1">
      <alignment horizontal="right"/>
    </xf>
    <xf numFmtId="3" fontId="0" fillId="2" borderId="0" xfId="0" applyNumberFormat="1" applyFill="1" applyAlignment="1">
      <alignment horizontal="right"/>
    </xf>
    <xf numFmtId="0" fontId="31" fillId="2" borderId="0" xfId="0" applyFont="1" applyFill="1" applyAlignment="1">
      <alignment horizontal="right"/>
    </xf>
    <xf numFmtId="0" fontId="32" fillId="2" borderId="0" xfId="0" applyFont="1" applyFill="1"/>
    <xf numFmtId="0" fontId="33" fillId="2" borderId="0" xfId="0" applyFont="1" applyFill="1"/>
    <xf numFmtId="166" fontId="4" fillId="2" borderId="0" xfId="0" applyNumberFormat="1" applyFont="1" applyFill="1"/>
    <xf numFmtId="0" fontId="27" fillId="2" borderId="0" xfId="0" applyFont="1" applyFill="1"/>
    <xf numFmtId="0" fontId="0" fillId="2" borderId="0" xfId="0" applyFill="1" applyAlignment="1">
      <alignment horizontal="center"/>
    </xf>
    <xf numFmtId="0" fontId="7" fillId="2" borderId="9" xfId="0" applyFont="1" applyFill="1" applyBorder="1"/>
    <xf numFmtId="0" fontId="9" fillId="2" borderId="11" xfId="0" applyFont="1" applyFill="1" applyBorder="1" applyAlignment="1">
      <alignment horizontal="center"/>
    </xf>
    <xf numFmtId="0" fontId="9" fillId="2" borderId="10" xfId="0" applyFont="1" applyFill="1" applyBorder="1" applyAlignment="1">
      <alignment horizontal="center"/>
    </xf>
    <xf numFmtId="0" fontId="0" fillId="2" borderId="11" xfId="0" applyFill="1" applyBorder="1"/>
    <xf numFmtId="0" fontId="7" fillId="2" borderId="12" xfId="0" applyFont="1" applyFill="1" applyBorder="1"/>
    <xf numFmtId="0" fontId="9" fillId="2" borderId="13" xfId="0" applyFont="1" applyFill="1" applyBorder="1" applyAlignment="1">
      <alignment horizontal="center"/>
    </xf>
    <xf numFmtId="0" fontId="9" fillId="2" borderId="0" xfId="0" applyFont="1" applyFill="1" applyAlignment="1">
      <alignment horizontal="center"/>
    </xf>
    <xf numFmtId="0" fontId="0" fillId="2" borderId="13" xfId="0" applyFill="1" applyBorder="1"/>
    <xf numFmtId="0" fontId="8" fillId="2" borderId="12" xfId="0" applyFont="1" applyFill="1" applyBorder="1"/>
    <xf numFmtId="0" fontId="7" fillId="2" borderId="13" xfId="0" applyFont="1" applyFill="1" applyBorder="1"/>
    <xf numFmtId="0" fontId="7" fillId="2" borderId="14" xfId="0" applyFont="1" applyFill="1" applyBorder="1"/>
    <xf numFmtId="0" fontId="8" fillId="2" borderId="14" xfId="0" applyFont="1" applyFill="1" applyBorder="1" applyAlignment="1">
      <alignment vertical="center" wrapText="1"/>
    </xf>
    <xf numFmtId="0" fontId="8" fillId="2" borderId="15" xfId="0" applyFont="1" applyFill="1" applyBorder="1" applyAlignment="1">
      <alignment vertical="center" wrapText="1"/>
    </xf>
    <xf numFmtId="0" fontId="8" fillId="2" borderId="16" xfId="0" applyFont="1" applyFill="1" applyBorder="1" applyAlignment="1">
      <alignment vertical="center" wrapText="1"/>
    </xf>
    <xf numFmtId="0" fontId="6" fillId="2" borderId="16" xfId="0" applyFont="1" applyFill="1" applyBorder="1" applyAlignment="1">
      <alignment vertical="center"/>
    </xf>
    <xf numFmtId="166" fontId="7" fillId="2" borderId="12" xfId="0" applyNumberFormat="1" applyFont="1" applyFill="1" applyBorder="1" applyAlignment="1">
      <alignment horizontal="right"/>
    </xf>
    <xf numFmtId="166" fontId="7" fillId="2" borderId="17" xfId="0" applyNumberFormat="1" applyFont="1" applyFill="1" applyBorder="1"/>
    <xf numFmtId="166" fontId="6" fillId="2" borderId="11" xfId="0" applyNumberFormat="1" applyFont="1" applyFill="1" applyBorder="1"/>
    <xf numFmtId="166" fontId="7" fillId="2" borderId="0" xfId="0" applyNumberFormat="1" applyFont="1" applyFill="1"/>
    <xf numFmtId="166" fontId="7" fillId="2" borderId="9" xfId="0" applyNumberFormat="1" applyFont="1" applyFill="1" applyBorder="1"/>
    <xf numFmtId="166" fontId="0" fillId="2" borderId="0" xfId="0" applyNumberFormat="1" applyFill="1"/>
    <xf numFmtId="166" fontId="0" fillId="2" borderId="11" xfId="0" applyNumberFormat="1" applyFill="1" applyBorder="1"/>
    <xf numFmtId="166" fontId="6" fillId="2" borderId="13" xfId="0" applyNumberFormat="1" applyFont="1" applyFill="1" applyBorder="1"/>
    <xf numFmtId="166" fontId="7" fillId="2" borderId="12" xfId="0" applyNumberFormat="1" applyFont="1" applyFill="1" applyBorder="1"/>
    <xf numFmtId="0" fontId="9" fillId="2" borderId="12" xfId="0" applyFont="1" applyFill="1" applyBorder="1"/>
    <xf numFmtId="166" fontId="9" fillId="2" borderId="12" xfId="0" applyNumberFormat="1" applyFont="1" applyFill="1" applyBorder="1" applyAlignment="1">
      <alignment horizontal="right"/>
    </xf>
    <xf numFmtId="166" fontId="9" fillId="2" borderId="17" xfId="0" applyNumberFormat="1" applyFont="1" applyFill="1" applyBorder="1"/>
    <xf numFmtId="166" fontId="9" fillId="2" borderId="0" xfId="0" applyNumberFormat="1" applyFont="1" applyFill="1"/>
    <xf numFmtId="168" fontId="9" fillId="2" borderId="17" xfId="0" applyNumberFormat="1" applyFont="1" applyFill="1" applyBorder="1"/>
    <xf numFmtId="166" fontId="9" fillId="2" borderId="12" xfId="0" applyNumberFormat="1" applyFont="1" applyFill="1" applyBorder="1"/>
    <xf numFmtId="166" fontId="34" fillId="2" borderId="0" xfId="0" applyNumberFormat="1" applyFont="1" applyFill="1"/>
    <xf numFmtId="166" fontId="34" fillId="2" borderId="13" xfId="0" applyNumberFormat="1" applyFont="1" applyFill="1" applyBorder="1"/>
    <xf numFmtId="166" fontId="12" fillId="2" borderId="0" xfId="0" applyNumberFormat="1" applyFont="1" applyFill="1"/>
    <xf numFmtId="166" fontId="12" fillId="2" borderId="13" xfId="0" applyNumberFormat="1" applyFont="1" applyFill="1" applyBorder="1"/>
    <xf numFmtId="166" fontId="7" fillId="2" borderId="14" xfId="0" applyNumberFormat="1" applyFont="1" applyFill="1" applyBorder="1" applyAlignment="1">
      <alignment horizontal="right"/>
    </xf>
    <xf numFmtId="166" fontId="6" fillId="2" borderId="15" xfId="0" applyNumberFormat="1" applyFont="1" applyFill="1" applyBorder="1"/>
    <xf numFmtId="166" fontId="7" fillId="2" borderId="18" xfId="0" applyNumberFormat="1" applyFont="1" applyFill="1" applyBorder="1"/>
    <xf numFmtId="166" fontId="6" fillId="2" borderId="16" xfId="0" applyNumberFormat="1" applyFont="1" applyFill="1" applyBorder="1"/>
    <xf numFmtId="166" fontId="7" fillId="2" borderId="15" xfId="0" applyNumberFormat="1" applyFont="1" applyFill="1" applyBorder="1"/>
    <xf numFmtId="166" fontId="7" fillId="2" borderId="14" xfId="0" applyNumberFormat="1" applyFont="1" applyFill="1" applyBorder="1"/>
    <xf numFmtId="166" fontId="7" fillId="2" borderId="0" xfId="0" applyNumberFormat="1" applyFont="1" applyFill="1" applyAlignment="1">
      <alignment horizontal="right"/>
    </xf>
    <xf numFmtId="168" fontId="0" fillId="2" borderId="0" xfId="0" applyNumberFormat="1" applyFill="1"/>
    <xf numFmtId="0" fontId="9" fillId="2" borderId="19" xfId="0" applyFont="1" applyFill="1" applyBorder="1"/>
    <xf numFmtId="0" fontId="12" fillId="2" borderId="0" xfId="0" applyFont="1" applyFill="1" applyAlignment="1">
      <alignment horizontal="center"/>
    </xf>
    <xf numFmtId="0" fontId="0" fillId="2" borderId="20" xfId="0" applyFill="1" applyBorder="1"/>
    <xf numFmtId="166" fontId="0" fillId="2" borderId="15" xfId="0" applyNumberFormat="1" applyFill="1" applyBorder="1"/>
    <xf numFmtId="166" fontId="0" fillId="2" borderId="16" xfId="0" applyNumberFormat="1" applyFill="1" applyBorder="1"/>
    <xf numFmtId="0" fontId="7" fillId="2" borderId="9" xfId="0" applyFont="1" applyFill="1" applyBorder="1" applyAlignment="1">
      <alignment vertical="top"/>
    </xf>
    <xf numFmtId="0" fontId="9" fillId="2" borderId="10" xfId="0" applyFont="1" applyFill="1" applyBorder="1" applyAlignment="1">
      <alignment horizontal="center" vertical="top"/>
    </xf>
    <xf numFmtId="0" fontId="0" fillId="2" borderId="11" xfId="0" applyFill="1" applyBorder="1" applyAlignment="1">
      <alignment vertical="top"/>
    </xf>
    <xf numFmtId="0" fontId="0" fillId="2" borderId="0" xfId="0" applyFill="1" applyAlignment="1">
      <alignment vertical="top"/>
    </xf>
    <xf numFmtId="0" fontId="7" fillId="2" borderId="12" xfId="0" applyFont="1" applyFill="1" applyBorder="1" applyAlignment="1">
      <alignment vertical="top"/>
    </xf>
    <xf numFmtId="0" fontId="10" fillId="2" borderId="0" xfId="0" applyFont="1" applyFill="1" applyAlignment="1">
      <alignment horizontal="center" vertical="top"/>
    </xf>
    <xf numFmtId="0" fontId="0" fillId="2" borderId="13" xfId="0" applyFill="1" applyBorder="1" applyAlignment="1">
      <alignment vertical="top"/>
    </xf>
    <xf numFmtId="0" fontId="8" fillId="2" borderId="12" xfId="0" applyFont="1" applyFill="1" applyBorder="1" applyAlignment="1">
      <alignment vertical="top"/>
    </xf>
    <xf numFmtId="0" fontId="7" fillId="2" borderId="0" xfId="0" applyFont="1" applyFill="1" applyAlignment="1">
      <alignment vertical="top"/>
    </xf>
    <xf numFmtId="0" fontId="7" fillId="2" borderId="14" xfId="0" applyFont="1" applyFill="1" applyBorder="1" applyAlignment="1">
      <alignment vertical="top"/>
    </xf>
    <xf numFmtId="0" fontId="8" fillId="2" borderId="14" xfId="0" applyFont="1" applyFill="1" applyBorder="1" applyAlignment="1">
      <alignment vertical="top" wrapText="1"/>
    </xf>
    <xf numFmtId="0" fontId="8" fillId="2" borderId="15" xfId="0" applyFont="1" applyFill="1" applyBorder="1" applyAlignment="1">
      <alignment vertical="top" wrapText="1"/>
    </xf>
    <xf numFmtId="0" fontId="0" fillId="2" borderId="16" xfId="0" applyFill="1" applyBorder="1" applyAlignment="1">
      <alignment vertical="center"/>
    </xf>
    <xf numFmtId="0" fontId="0" fillId="2" borderId="0" xfId="0" applyFill="1" applyAlignment="1">
      <alignment vertical="center"/>
    </xf>
    <xf numFmtId="169" fontId="0" fillId="2" borderId="0" xfId="0" applyNumberFormat="1" applyFill="1"/>
    <xf numFmtId="166" fontId="7" fillId="2" borderId="10" xfId="0" applyNumberFormat="1" applyFont="1" applyFill="1" applyBorder="1"/>
    <xf numFmtId="166" fontId="7" fillId="2" borderId="21" xfId="0" applyNumberFormat="1" applyFont="1" applyFill="1" applyBorder="1"/>
    <xf numFmtId="166" fontId="7" fillId="2" borderId="22" xfId="0" applyNumberFormat="1" applyFont="1" applyFill="1" applyBorder="1"/>
    <xf numFmtId="166" fontId="7" fillId="2" borderId="11" xfId="0" applyNumberFormat="1" applyFont="1" applyFill="1" applyBorder="1"/>
    <xf numFmtId="166" fontId="7" fillId="2" borderId="12" xfId="0" applyNumberFormat="1" applyFont="1" applyFill="1" applyBorder="1" applyAlignment="1">
      <alignment horizontal="right" vertical="top"/>
    </xf>
    <xf numFmtId="166" fontId="7" fillId="2" borderId="0" xfId="0" applyNumberFormat="1" applyFont="1" applyFill="1" applyAlignment="1">
      <alignment horizontal="right" vertical="top"/>
    </xf>
    <xf numFmtId="3" fontId="7" fillId="2" borderId="12" xfId="0" applyNumberFormat="1" applyFont="1" applyFill="1" applyBorder="1" applyAlignment="1">
      <alignment horizontal="right"/>
    </xf>
    <xf numFmtId="3" fontId="7" fillId="2" borderId="0" xfId="0" applyNumberFormat="1" applyFont="1" applyFill="1" applyAlignment="1">
      <alignment horizontal="right"/>
    </xf>
    <xf numFmtId="166" fontId="7" fillId="2" borderId="17" xfId="0" applyNumberFormat="1" applyFont="1" applyFill="1" applyBorder="1" applyAlignment="1">
      <alignment horizontal="right"/>
    </xf>
    <xf numFmtId="166" fontId="7" fillId="2" borderId="23" xfId="0" applyNumberFormat="1" applyFont="1" applyFill="1" applyBorder="1" applyAlignment="1">
      <alignment horizontal="right"/>
    </xf>
    <xf numFmtId="166" fontId="7" fillId="2" borderId="13" xfId="0" applyNumberFormat="1" applyFont="1" applyFill="1" applyBorder="1" applyAlignment="1">
      <alignment horizontal="right"/>
    </xf>
    <xf numFmtId="166" fontId="7" fillId="2" borderId="23" xfId="0" applyNumberFormat="1" applyFont="1" applyFill="1" applyBorder="1"/>
    <xf numFmtId="166" fontId="0" fillId="2" borderId="13" xfId="0" applyNumberFormat="1" applyFill="1" applyBorder="1"/>
    <xf numFmtId="166" fontId="7" fillId="2" borderId="13" xfId="0" applyNumberFormat="1" applyFont="1" applyFill="1" applyBorder="1"/>
    <xf numFmtId="170" fontId="0" fillId="2" borderId="0" xfId="0" applyNumberFormat="1" applyFill="1"/>
    <xf numFmtId="166" fontId="9" fillId="2" borderId="23" xfId="0" applyNumberFormat="1" applyFont="1" applyFill="1" applyBorder="1"/>
    <xf numFmtId="166" fontId="9" fillId="2" borderId="13" xfId="0" applyNumberFormat="1" applyFont="1" applyFill="1" applyBorder="1"/>
    <xf numFmtId="166" fontId="9" fillId="2" borderId="12" xfId="0" applyNumberFormat="1" applyFont="1" applyFill="1" applyBorder="1" applyAlignment="1">
      <alignment horizontal="right" vertical="top"/>
    </xf>
    <xf numFmtId="166" fontId="9" fillId="2" borderId="0" xfId="0" applyNumberFormat="1" applyFont="1" applyFill="1" applyAlignment="1">
      <alignment horizontal="right" vertical="top"/>
    </xf>
    <xf numFmtId="171" fontId="0" fillId="2" borderId="0" xfId="0" applyNumberFormat="1" applyFill="1" applyAlignment="1">
      <alignment horizontal="center"/>
    </xf>
    <xf numFmtId="0" fontId="10" fillId="2" borderId="12" xfId="0" applyFont="1" applyFill="1" applyBorder="1"/>
    <xf numFmtId="0" fontId="10" fillId="2" borderId="14" xfId="0" applyFont="1" applyFill="1" applyBorder="1"/>
    <xf numFmtId="3" fontId="9" fillId="2" borderId="14" xfId="0" applyNumberFormat="1" applyFont="1" applyFill="1" applyBorder="1"/>
    <xf numFmtId="3" fontId="9" fillId="2" borderId="15" xfId="0" applyNumberFormat="1" applyFont="1" applyFill="1" applyBorder="1"/>
    <xf numFmtId="3" fontId="9" fillId="2" borderId="18" xfId="0" applyNumberFormat="1" applyFont="1" applyFill="1" applyBorder="1"/>
    <xf numFmtId="3" fontId="9" fillId="2" borderId="24" xfId="0" applyNumberFormat="1" applyFont="1" applyFill="1" applyBorder="1"/>
    <xf numFmtId="3" fontId="9" fillId="2" borderId="16" xfId="0" applyNumberFormat="1" applyFont="1" applyFill="1" applyBorder="1"/>
    <xf numFmtId="0" fontId="0" fillId="2" borderId="16" xfId="0" applyFill="1" applyBorder="1"/>
    <xf numFmtId="172" fontId="0" fillId="2" borderId="0" xfId="0" applyNumberFormat="1" applyFill="1"/>
    <xf numFmtId="3" fontId="9" fillId="2" borderId="0" xfId="0" applyNumberFormat="1" applyFont="1" applyFill="1"/>
    <xf numFmtId="171" fontId="0" fillId="2" borderId="0" xfId="0" applyNumberFormat="1" applyFill="1"/>
    <xf numFmtId="173" fontId="9" fillId="2" borderId="0" xfId="0" applyNumberFormat="1" applyFont="1" applyFill="1"/>
    <xf numFmtId="174" fontId="0" fillId="2" borderId="0" xfId="0" applyNumberFormat="1" applyFill="1"/>
    <xf numFmtId="175" fontId="0" fillId="2" borderId="0" xfId="2" applyNumberFormat="1" applyFont="1" applyFill="1"/>
    <xf numFmtId="176" fontId="0" fillId="2" borderId="0" xfId="0" applyNumberFormat="1" applyFill="1"/>
    <xf numFmtId="166" fontId="8" fillId="2" borderId="23" xfId="0" applyNumberFormat="1" applyFont="1" applyFill="1" applyBorder="1"/>
    <xf numFmtId="166" fontId="8" fillId="2" borderId="13" xfId="0" applyNumberFormat="1" applyFont="1" applyFill="1" applyBorder="1"/>
    <xf numFmtId="177" fontId="0" fillId="2" borderId="0" xfId="0" applyNumberFormat="1" applyFill="1"/>
    <xf numFmtId="166" fontId="6" fillId="2" borderId="23" xfId="0" applyNumberFormat="1" applyFont="1" applyFill="1" applyBorder="1"/>
    <xf numFmtId="166" fontId="7" fillId="2" borderId="24" xfId="0" applyNumberFormat="1" applyFont="1" applyFill="1" applyBorder="1"/>
    <xf numFmtId="166" fontId="7" fillId="2" borderId="16" xfId="0" applyNumberFormat="1" applyFont="1" applyFill="1" applyBorder="1"/>
    <xf numFmtId="0" fontId="0" fillId="2" borderId="14" xfId="0" applyFill="1" applyBorder="1"/>
    <xf numFmtId="0" fontId="9" fillId="2" borderId="11" xfId="0" applyFont="1" applyFill="1" applyBorder="1" applyAlignment="1">
      <alignment horizontal="center" vertical="top"/>
    </xf>
    <xf numFmtId="0" fontId="10" fillId="2" borderId="13" xfId="0" applyFont="1" applyFill="1" applyBorder="1" applyAlignment="1">
      <alignment horizontal="center" vertical="top"/>
    </xf>
    <xf numFmtId="0" fontId="7" fillId="2" borderId="13" xfId="0" applyFont="1" applyFill="1" applyBorder="1" applyAlignment="1">
      <alignment vertical="top"/>
    </xf>
    <xf numFmtId="0" fontId="8" fillId="2" borderId="16" xfId="0" applyFont="1" applyFill="1" applyBorder="1" applyAlignment="1">
      <alignment vertical="top" wrapText="1"/>
    </xf>
    <xf numFmtId="0" fontId="9" fillId="2" borderId="9" xfId="0" applyFont="1" applyFill="1" applyBorder="1"/>
    <xf numFmtId="3" fontId="4" fillId="2" borderId="9" xfId="0" applyNumberFormat="1" applyFont="1" applyFill="1" applyBorder="1"/>
    <xf numFmtId="3" fontId="4" fillId="2" borderId="10" xfId="0" applyNumberFormat="1" applyFont="1" applyFill="1" applyBorder="1"/>
    <xf numFmtId="3" fontId="4" fillId="2" borderId="21" xfId="0" applyNumberFormat="1" applyFont="1" applyFill="1" applyBorder="1"/>
    <xf numFmtId="3" fontId="4" fillId="2" borderId="11" xfId="0" applyNumberFormat="1" applyFont="1" applyFill="1" applyBorder="1"/>
    <xf numFmtId="3" fontId="4" fillId="2" borderId="22" xfId="0" applyNumberFormat="1" applyFont="1" applyFill="1" applyBorder="1"/>
    <xf numFmtId="3" fontId="9" fillId="2" borderId="13" xfId="0" applyNumberFormat="1" applyFont="1" applyFill="1" applyBorder="1"/>
    <xf numFmtId="3" fontId="9" fillId="2" borderId="9" xfId="0" applyNumberFormat="1" applyFont="1" applyFill="1" applyBorder="1"/>
    <xf numFmtId="3" fontId="9" fillId="2" borderId="22" xfId="0" applyNumberFormat="1" applyFont="1" applyFill="1" applyBorder="1"/>
    <xf numFmtId="3" fontId="9" fillId="2" borderId="17" xfId="0" applyNumberFormat="1" applyFont="1" applyFill="1" applyBorder="1"/>
    <xf numFmtId="3" fontId="7" fillId="2" borderId="12" xfId="0" applyNumberFormat="1" applyFont="1" applyFill="1" applyBorder="1"/>
    <xf numFmtId="3" fontId="7" fillId="2" borderId="0" xfId="0" applyNumberFormat="1" applyFont="1" applyFill="1"/>
    <xf numFmtId="3" fontId="7" fillId="2" borderId="17" xfId="0" applyNumberFormat="1" applyFont="1" applyFill="1" applyBorder="1"/>
    <xf numFmtId="3" fontId="7" fillId="2" borderId="13" xfId="0" applyNumberFormat="1" applyFont="1" applyFill="1" applyBorder="1"/>
    <xf numFmtId="3" fontId="7" fillId="2" borderId="23" xfId="0" applyNumberFormat="1" applyFont="1" applyFill="1" applyBorder="1"/>
    <xf numFmtId="3" fontId="7" fillId="2" borderId="17" xfId="0" applyNumberFormat="1" applyFont="1" applyFill="1" applyBorder="1" applyAlignment="1">
      <alignment horizontal="right"/>
    </xf>
    <xf numFmtId="3" fontId="7" fillId="2" borderId="13" xfId="0" applyNumberFormat="1" applyFont="1" applyFill="1" applyBorder="1" applyAlignment="1">
      <alignment horizontal="right"/>
    </xf>
    <xf numFmtId="3" fontId="9" fillId="2" borderId="12" xfId="0" applyNumberFormat="1" applyFont="1" applyFill="1" applyBorder="1"/>
    <xf numFmtId="3" fontId="9" fillId="2" borderId="23" xfId="0" applyNumberFormat="1" applyFont="1" applyFill="1" applyBorder="1"/>
    <xf numFmtId="0" fontId="7" fillId="2" borderId="19" xfId="0" applyFont="1" applyFill="1" applyBorder="1"/>
    <xf numFmtId="3" fontId="7" fillId="2" borderId="14" xfId="0" applyNumberFormat="1" applyFont="1" applyFill="1" applyBorder="1"/>
    <xf numFmtId="3" fontId="7" fillId="2" borderId="15" xfId="0" applyNumberFormat="1" applyFont="1" applyFill="1" applyBorder="1"/>
    <xf numFmtId="3" fontId="7" fillId="2" borderId="18" xfId="0" applyNumberFormat="1" applyFont="1" applyFill="1" applyBorder="1"/>
    <xf numFmtId="3" fontId="7" fillId="2" borderId="16" xfId="0" applyNumberFormat="1" applyFont="1" applyFill="1" applyBorder="1"/>
    <xf numFmtId="3" fontId="7" fillId="2" borderId="24" xfId="0" applyNumberFormat="1" applyFont="1" applyFill="1" applyBorder="1"/>
    <xf numFmtId="3" fontId="6" fillId="2" borderId="23" xfId="0" applyNumberFormat="1" applyFont="1" applyFill="1" applyBorder="1"/>
    <xf numFmtId="3" fontId="6" fillId="2" borderId="13" xfId="0" applyNumberFormat="1" applyFont="1" applyFill="1" applyBorder="1"/>
    <xf numFmtId="3" fontId="6" fillId="2" borderId="0" xfId="0" applyNumberFormat="1" applyFont="1" applyFill="1"/>
    <xf numFmtId="3" fontId="0" fillId="2" borderId="24" xfId="0" applyNumberFormat="1" applyFill="1" applyBorder="1"/>
    <xf numFmtId="3" fontId="0" fillId="2" borderId="16" xfId="0" applyNumberFormat="1" applyFill="1" applyBorder="1"/>
    <xf numFmtId="0" fontId="15" fillId="2" borderId="0" xfId="0" applyFont="1" applyFill="1" applyAlignment="1">
      <alignment vertical="center" wrapText="1"/>
    </xf>
    <xf numFmtId="0" fontId="6" fillId="0" borderId="0" xfId="0" applyFont="1" applyAlignment="1">
      <alignment vertical="center"/>
    </xf>
    <xf numFmtId="166" fontId="7" fillId="2" borderId="9" xfId="0" applyNumberFormat="1" applyFont="1" applyFill="1" applyBorder="1" applyAlignment="1">
      <alignment vertical="top"/>
    </xf>
    <xf numFmtId="166" fontId="9" fillId="2" borderId="11" xfId="0" applyNumberFormat="1" applyFont="1" applyFill="1" applyBorder="1" applyAlignment="1">
      <alignment horizontal="center" vertical="top"/>
    </xf>
    <xf numFmtId="166" fontId="9" fillId="2" borderId="10" xfId="0" applyNumberFormat="1" applyFont="1" applyFill="1" applyBorder="1" applyAlignment="1">
      <alignment horizontal="center" vertical="top"/>
    </xf>
    <xf numFmtId="166" fontId="8" fillId="2" borderId="12" xfId="0" applyNumberFormat="1" applyFont="1" applyFill="1" applyBorder="1" applyAlignment="1">
      <alignment vertical="top"/>
    </xf>
    <xf numFmtId="166" fontId="7" fillId="2" borderId="12" xfId="0" applyNumberFormat="1" applyFont="1" applyFill="1" applyBorder="1" applyAlignment="1">
      <alignment vertical="top"/>
    </xf>
    <xf numFmtId="166" fontId="7" fillId="2" borderId="0" xfId="0" applyNumberFormat="1" applyFont="1" applyFill="1" applyAlignment="1">
      <alignment vertical="top"/>
    </xf>
    <xf numFmtId="166" fontId="7" fillId="2" borderId="13" xfId="0" applyNumberFormat="1" applyFont="1" applyFill="1" applyBorder="1" applyAlignment="1">
      <alignment vertical="top"/>
    </xf>
    <xf numFmtId="166" fontId="7" fillId="2" borderId="14" xfId="0" applyNumberFormat="1" applyFont="1" applyFill="1" applyBorder="1" applyAlignment="1">
      <alignment vertical="top"/>
    </xf>
    <xf numFmtId="166" fontId="8" fillId="2" borderId="14" xfId="0" applyNumberFormat="1" applyFont="1" applyFill="1" applyBorder="1" applyAlignment="1">
      <alignment vertical="top" wrapText="1"/>
    </xf>
    <xf numFmtId="166" fontId="8" fillId="2" borderId="15" xfId="0" applyNumberFormat="1" applyFont="1" applyFill="1" applyBorder="1" applyAlignment="1">
      <alignment vertical="top" wrapText="1"/>
    </xf>
    <xf numFmtId="166" fontId="8" fillId="2" borderId="16" xfId="0" applyNumberFormat="1" applyFont="1" applyFill="1" applyBorder="1" applyAlignment="1">
      <alignment vertical="top" wrapText="1"/>
    </xf>
    <xf numFmtId="166" fontId="7" fillId="2" borderId="0" xfId="0" applyNumberFormat="1" applyFont="1" applyFill="1" applyAlignment="1">
      <alignment horizontal="right" indent="1"/>
    </xf>
    <xf numFmtId="166" fontId="7" fillId="2" borderId="23" xfId="0" applyNumberFormat="1" applyFont="1" applyFill="1" applyBorder="1" applyAlignment="1">
      <alignment horizontal="right" indent="1"/>
    </xf>
    <xf numFmtId="166" fontId="7" fillId="2" borderId="17" xfId="0" applyNumberFormat="1" applyFont="1" applyFill="1" applyBorder="1" applyAlignment="1">
      <alignment horizontal="right" indent="1"/>
    </xf>
    <xf numFmtId="166" fontId="4" fillId="2" borderId="0" xfId="0" applyNumberFormat="1" applyFont="1" applyFill="1" applyAlignment="1">
      <alignment horizontal="right" indent="1"/>
    </xf>
    <xf numFmtId="166" fontId="9" fillId="2" borderId="23" xfId="0" applyNumberFormat="1" applyFont="1" applyFill="1" applyBorder="1" applyAlignment="1">
      <alignment horizontal="right" indent="1"/>
    </xf>
    <xf numFmtId="166" fontId="9" fillId="2" borderId="17" xfId="0" applyNumberFormat="1" applyFont="1" applyFill="1" applyBorder="1" applyAlignment="1">
      <alignment horizontal="right" indent="1"/>
    </xf>
    <xf numFmtId="166" fontId="9" fillId="2" borderId="0" xfId="0" applyNumberFormat="1" applyFont="1" applyFill="1" applyAlignment="1">
      <alignment horizontal="right" indent="1"/>
    </xf>
    <xf numFmtId="166" fontId="10" fillId="2" borderId="12" xfId="0" applyNumberFormat="1" applyFont="1" applyFill="1" applyBorder="1"/>
    <xf numFmtId="166" fontId="9" fillId="2" borderId="12" xfId="0" applyNumberFormat="1" applyFont="1" applyFill="1" applyBorder="1" applyAlignment="1">
      <alignment wrapText="1"/>
    </xf>
    <xf numFmtId="166" fontId="9" fillId="2" borderId="13" xfId="0" applyNumberFormat="1" applyFont="1" applyFill="1" applyBorder="1" applyAlignment="1">
      <alignment horizontal="right" indent="1"/>
    </xf>
    <xf numFmtId="0" fontId="12" fillId="2" borderId="13" xfId="0" applyFont="1" applyFill="1" applyBorder="1"/>
    <xf numFmtId="166" fontId="9" fillId="2" borderId="14" xfId="0" applyNumberFormat="1" applyFont="1" applyFill="1" applyBorder="1"/>
    <xf numFmtId="166" fontId="9" fillId="2" borderId="18" xfId="0" applyNumberFormat="1" applyFont="1" applyFill="1" applyBorder="1"/>
    <xf numFmtId="166" fontId="9" fillId="2" borderId="15" xfId="0" applyNumberFormat="1" applyFont="1" applyFill="1" applyBorder="1" applyAlignment="1">
      <alignment horizontal="right" indent="1"/>
    </xf>
    <xf numFmtId="166" fontId="9" fillId="2" borderId="24" xfId="0" applyNumberFormat="1" applyFont="1" applyFill="1" applyBorder="1" applyAlignment="1">
      <alignment horizontal="right" indent="1"/>
    </xf>
    <xf numFmtId="166" fontId="9" fillId="2" borderId="18" xfId="0" applyNumberFormat="1" applyFont="1" applyFill="1" applyBorder="1" applyAlignment="1">
      <alignment horizontal="right" indent="1"/>
    </xf>
    <xf numFmtId="166" fontId="9" fillId="2" borderId="16" xfId="0" applyNumberFormat="1" applyFont="1" applyFill="1" applyBorder="1" applyAlignment="1">
      <alignment horizontal="right" indent="1"/>
    </xf>
    <xf numFmtId="166" fontId="9" fillId="2" borderId="15" xfId="0" applyNumberFormat="1" applyFont="1" applyFill="1" applyBorder="1"/>
    <xf numFmtId="166" fontId="9" fillId="2" borderId="24" xfId="0" applyNumberFormat="1" applyFont="1" applyFill="1" applyBorder="1"/>
    <xf numFmtId="0" fontId="36" fillId="2" borderId="0" xfId="0" applyFont="1" applyFill="1"/>
    <xf numFmtId="0" fontId="5" fillId="2" borderId="9" xfId="0" applyFont="1" applyFill="1" applyBorder="1" applyAlignment="1">
      <alignment vertical="top"/>
    </xf>
    <xf numFmtId="0" fontId="5" fillId="2" borderId="10" xfId="0" applyFont="1" applyFill="1" applyBorder="1" applyAlignment="1">
      <alignment vertical="top"/>
    </xf>
    <xf numFmtId="0" fontId="29" fillId="2" borderId="12" xfId="0" applyFont="1" applyFill="1" applyBorder="1" applyAlignment="1">
      <alignment vertical="top"/>
    </xf>
    <xf numFmtId="0" fontId="29" fillId="2" borderId="0" xfId="0" applyFont="1" applyFill="1" applyAlignment="1">
      <alignment vertical="top"/>
    </xf>
    <xf numFmtId="0" fontId="5" fillId="2" borderId="12" xfId="0" applyFont="1" applyFill="1" applyBorder="1" applyAlignment="1">
      <alignment horizontal="center" vertical="top"/>
    </xf>
    <xf numFmtId="0" fontId="5" fillId="2" borderId="13" xfId="0" applyFont="1" applyFill="1" applyBorder="1" applyAlignment="1">
      <alignment horizontal="center" vertical="top"/>
    </xf>
    <xf numFmtId="0" fontId="5" fillId="2" borderId="0" xfId="0" applyFont="1" applyFill="1" applyAlignment="1">
      <alignment horizontal="center" vertical="top"/>
    </xf>
    <xf numFmtId="0" fontId="30" fillId="2" borderId="0" xfId="0" applyFont="1" applyFill="1" applyAlignment="1">
      <alignment vertical="top"/>
    </xf>
    <xf numFmtId="0" fontId="5" fillId="2" borderId="14" xfId="0" applyFont="1" applyFill="1" applyBorder="1" applyAlignment="1">
      <alignment wrapText="1"/>
    </xf>
    <xf numFmtId="0" fontId="5" fillId="2" borderId="15" xfId="0" applyFont="1" applyFill="1" applyBorder="1" applyAlignment="1">
      <alignment wrapText="1"/>
    </xf>
    <xf numFmtId="0" fontId="36" fillId="2" borderId="14" xfId="0" applyFont="1" applyFill="1" applyBorder="1" applyAlignment="1">
      <alignment horizontal="center" vertical="top" wrapText="1"/>
    </xf>
    <xf numFmtId="0" fontId="36" fillId="2" borderId="16" xfId="0" applyFont="1" applyFill="1" applyBorder="1" applyAlignment="1">
      <alignment horizontal="center" vertical="top" wrapText="1"/>
    </xf>
    <xf numFmtId="0" fontId="36" fillId="2" borderId="15" xfId="0" applyFont="1" applyFill="1" applyBorder="1" applyAlignment="1">
      <alignment horizontal="center" vertical="top" wrapText="1"/>
    </xf>
    <xf numFmtId="0" fontId="4" fillId="2" borderId="9" xfId="0" applyFont="1" applyFill="1" applyBorder="1"/>
    <xf numFmtId="0" fontId="5" fillId="2" borderId="10" xfId="0" applyFont="1" applyFill="1" applyBorder="1"/>
    <xf numFmtId="166" fontId="5" fillId="2" borderId="5" xfId="0" applyNumberFormat="1" applyFont="1" applyFill="1" applyBorder="1" applyAlignment="1">
      <alignment horizontal="right" indent="1"/>
    </xf>
    <xf numFmtId="166" fontId="5" fillId="2" borderId="6" xfId="0" applyNumberFormat="1" applyFont="1" applyFill="1" applyBorder="1" applyAlignment="1">
      <alignment horizontal="right" indent="1"/>
    </xf>
    <xf numFmtId="166" fontId="5" fillId="2" borderId="22" xfId="0" applyNumberFormat="1" applyFont="1" applyFill="1" applyBorder="1" applyAlignment="1">
      <alignment horizontal="right" indent="1"/>
    </xf>
    <xf numFmtId="166" fontId="5" fillId="2" borderId="21" xfId="0" applyNumberFormat="1" applyFont="1" applyFill="1" applyBorder="1" applyAlignment="1">
      <alignment horizontal="right" indent="1"/>
    </xf>
    <xf numFmtId="166" fontId="5" fillId="2" borderId="2" xfId="0" applyNumberFormat="1" applyFont="1" applyFill="1" applyBorder="1" applyAlignment="1">
      <alignment horizontal="right" indent="1"/>
    </xf>
    <xf numFmtId="0" fontId="29" fillId="2" borderId="12" xfId="0" applyFont="1" applyFill="1" applyBorder="1"/>
    <xf numFmtId="166" fontId="5" fillId="2" borderId="1" xfId="0" applyNumberFormat="1" applyFont="1" applyFill="1" applyBorder="1" applyAlignment="1">
      <alignment horizontal="right" indent="1"/>
    </xf>
    <xf numFmtId="166" fontId="5" fillId="2" borderId="23" xfId="0" applyNumberFormat="1" applyFont="1" applyFill="1" applyBorder="1" applyAlignment="1">
      <alignment horizontal="right" indent="1"/>
    </xf>
    <xf numFmtId="166" fontId="5" fillId="2" borderId="17" xfId="0" applyNumberFormat="1" applyFont="1" applyFill="1" applyBorder="1" applyAlignment="1">
      <alignment horizontal="right" indent="1"/>
    </xf>
    <xf numFmtId="0" fontId="5" fillId="2" borderId="12" xfId="0" applyFont="1" applyFill="1" applyBorder="1" applyAlignment="1">
      <alignment horizontal="right"/>
    </xf>
    <xf numFmtId="166" fontId="5" fillId="2" borderId="0" xfId="0" applyNumberFormat="1" applyFont="1" applyFill="1"/>
    <xf numFmtId="0" fontId="4" fillId="2" borderId="12" xfId="0" applyFont="1" applyFill="1" applyBorder="1"/>
    <xf numFmtId="166" fontId="4" fillId="2" borderId="1" xfId="0" applyNumberFormat="1" applyFont="1" applyFill="1" applyBorder="1" applyAlignment="1">
      <alignment horizontal="right" indent="1"/>
    </xf>
    <xf numFmtId="166" fontId="4" fillId="2" borderId="2" xfId="0" applyNumberFormat="1" applyFont="1" applyFill="1" applyBorder="1" applyAlignment="1">
      <alignment horizontal="right" indent="1"/>
    </xf>
    <xf numFmtId="0" fontId="5" fillId="2" borderId="12" xfId="0" applyFont="1" applyFill="1" applyBorder="1"/>
    <xf numFmtId="166" fontId="4" fillId="2" borderId="23" xfId="0" applyNumberFormat="1" applyFont="1" applyFill="1" applyBorder="1" applyAlignment="1">
      <alignment horizontal="right" indent="1"/>
    </xf>
    <xf numFmtId="166" fontId="4" fillId="2" borderId="17" xfId="0" applyNumberFormat="1" applyFont="1" applyFill="1" applyBorder="1" applyAlignment="1">
      <alignment horizontal="right" indent="1"/>
    </xf>
    <xf numFmtId="0" fontId="4" fillId="2" borderId="14" xfId="0" applyFont="1" applyFill="1" applyBorder="1"/>
    <xf numFmtId="0" fontId="5" fillId="2" borderId="15" xfId="0" applyFont="1" applyFill="1" applyBorder="1"/>
    <xf numFmtId="166" fontId="4" fillId="2" borderId="3" xfId="0" applyNumberFormat="1" applyFont="1" applyFill="1" applyBorder="1" applyAlignment="1">
      <alignment horizontal="right" indent="1"/>
    </xf>
    <xf numFmtId="166" fontId="4" fillId="2" borderId="4" xfId="0" applyNumberFormat="1" applyFont="1" applyFill="1" applyBorder="1" applyAlignment="1">
      <alignment horizontal="right" indent="1"/>
    </xf>
    <xf numFmtId="170" fontId="30" fillId="2" borderId="0" xfId="0" applyNumberFormat="1" applyFont="1" applyFill="1"/>
    <xf numFmtId="166" fontId="5" fillId="2" borderId="25" xfId="0" applyNumberFormat="1" applyFont="1" applyFill="1" applyBorder="1"/>
    <xf numFmtId="166" fontId="5" fillId="2" borderId="26" xfId="0" applyNumberFormat="1" applyFont="1" applyFill="1" applyBorder="1"/>
    <xf numFmtId="166" fontId="5" fillId="2" borderId="27" xfId="0" applyNumberFormat="1" applyFont="1" applyFill="1" applyBorder="1"/>
    <xf numFmtId="166" fontId="5" fillId="2" borderId="28" xfId="0" applyNumberFormat="1" applyFont="1" applyFill="1" applyBorder="1"/>
    <xf numFmtId="166" fontId="5" fillId="2" borderId="29" xfId="0" applyNumberFormat="1" applyFont="1" applyFill="1" applyBorder="1"/>
    <xf numFmtId="166" fontId="5" fillId="2" borderId="30" xfId="0" applyNumberFormat="1" applyFont="1" applyFill="1" applyBorder="1"/>
    <xf numFmtId="166" fontId="5" fillId="2" borderId="31" xfId="0" applyNumberFormat="1" applyFont="1" applyFill="1" applyBorder="1"/>
    <xf numFmtId="166" fontId="5" fillId="2" borderId="32" xfId="0" applyNumberFormat="1" applyFont="1" applyFill="1" applyBorder="1"/>
    <xf numFmtId="166" fontId="5" fillId="2" borderId="29" xfId="0" applyNumberFormat="1" applyFont="1" applyFill="1" applyBorder="1" applyAlignment="1">
      <alignment horizontal="right" indent="1"/>
    </xf>
    <xf numFmtId="166" fontId="5" fillId="2" borderId="30" xfId="0" applyNumberFormat="1" applyFont="1" applyFill="1" applyBorder="1" applyAlignment="1">
      <alignment horizontal="right" indent="1"/>
    </xf>
    <xf numFmtId="166" fontId="5" fillId="2" borderId="31" xfId="0" applyNumberFormat="1" applyFont="1" applyFill="1" applyBorder="1" applyAlignment="1">
      <alignment horizontal="right" indent="1"/>
    </xf>
    <xf numFmtId="166" fontId="5" fillId="2" borderId="32" xfId="0" applyNumberFormat="1" applyFont="1" applyFill="1" applyBorder="1" applyAlignment="1">
      <alignment horizontal="right" indent="1"/>
    </xf>
    <xf numFmtId="3" fontId="30" fillId="2" borderId="0" xfId="0" applyNumberFormat="1" applyFont="1" applyFill="1"/>
    <xf numFmtId="0" fontId="5" fillId="2" borderId="12" xfId="0" applyFont="1" applyFill="1" applyBorder="1" applyAlignment="1">
      <alignment vertical="top"/>
    </xf>
    <xf numFmtId="0" fontId="5" fillId="2" borderId="0" xfId="0" applyFont="1" applyFill="1" applyAlignment="1">
      <alignment vertical="top"/>
    </xf>
    <xf numFmtId="0" fontId="5" fillId="2" borderId="13" xfId="0" applyFont="1" applyFill="1" applyBorder="1" applyAlignment="1">
      <alignment horizontal="center" vertical="top" wrapText="1"/>
    </xf>
    <xf numFmtId="166" fontId="5" fillId="2" borderId="25" xfId="0" applyNumberFormat="1" applyFont="1" applyFill="1" applyBorder="1" applyAlignment="1">
      <alignment horizontal="right" indent="1"/>
    </xf>
    <xf numFmtId="166" fontId="5" fillId="2" borderId="33" xfId="0" applyNumberFormat="1" applyFont="1" applyFill="1" applyBorder="1" applyAlignment="1">
      <alignment horizontal="right" indent="1"/>
    </xf>
    <xf numFmtId="166" fontId="5" fillId="2" borderId="26" xfId="0" applyNumberFormat="1" applyFont="1" applyFill="1" applyBorder="1" applyAlignment="1">
      <alignment horizontal="right" indent="1"/>
    </xf>
    <xf numFmtId="166" fontId="5" fillId="2" borderId="34" xfId="0" applyNumberFormat="1" applyFont="1" applyFill="1" applyBorder="1" applyAlignment="1">
      <alignment horizontal="right" indent="1"/>
    </xf>
    <xf numFmtId="166" fontId="4" fillId="2" borderId="29" xfId="0" applyNumberFormat="1" applyFont="1" applyFill="1" applyBorder="1" applyAlignment="1">
      <alignment horizontal="right" indent="1"/>
    </xf>
    <xf numFmtId="166" fontId="4" fillId="2" borderId="34" xfId="0" applyNumberFormat="1" applyFont="1" applyFill="1" applyBorder="1" applyAlignment="1">
      <alignment horizontal="right" indent="1"/>
    </xf>
    <xf numFmtId="166" fontId="4" fillId="2" borderId="30" xfId="0" applyNumberFormat="1" applyFont="1" applyFill="1" applyBorder="1" applyAlignment="1">
      <alignment horizontal="right" indent="1"/>
    </xf>
    <xf numFmtId="166" fontId="4" fillId="2" borderId="35" xfId="0" applyNumberFormat="1" applyFont="1" applyFill="1" applyBorder="1" applyAlignment="1">
      <alignment horizontal="right" indent="1"/>
    </xf>
    <xf numFmtId="166" fontId="4" fillId="2" borderId="36" xfId="0" applyNumberFormat="1" applyFont="1" applyFill="1" applyBorder="1" applyAlignment="1">
      <alignment horizontal="right" indent="1"/>
    </xf>
    <xf numFmtId="166" fontId="4" fillId="2" borderId="37" xfId="0" applyNumberFormat="1" applyFont="1" applyFill="1" applyBorder="1" applyAlignment="1">
      <alignment horizontal="right" indent="1"/>
    </xf>
    <xf numFmtId="166" fontId="5" fillId="2" borderId="27" xfId="0" applyNumberFormat="1" applyFont="1" applyFill="1" applyBorder="1" applyAlignment="1">
      <alignment horizontal="right" indent="1"/>
    </xf>
    <xf numFmtId="166" fontId="5" fillId="2" borderId="28" xfId="0" applyNumberFormat="1" applyFont="1" applyFill="1" applyBorder="1" applyAlignment="1">
      <alignment horizontal="right" indent="1"/>
    </xf>
    <xf numFmtId="166" fontId="5" fillId="2" borderId="13" xfId="0" applyNumberFormat="1" applyFont="1" applyFill="1" applyBorder="1" applyAlignment="1">
      <alignment horizontal="right" indent="1"/>
    </xf>
    <xf numFmtId="166" fontId="4" fillId="2" borderId="31" xfId="0" applyNumberFormat="1" applyFont="1" applyFill="1" applyBorder="1" applyAlignment="1">
      <alignment horizontal="right" indent="1"/>
    </xf>
    <xf numFmtId="166" fontId="4" fillId="2" borderId="38" xfId="0" applyNumberFormat="1" applyFont="1" applyFill="1" applyBorder="1" applyAlignment="1">
      <alignment horizontal="right" indent="1"/>
    </xf>
    <xf numFmtId="0" fontId="9" fillId="2" borderId="10" xfId="0" applyFont="1" applyFill="1" applyBorder="1"/>
    <xf numFmtId="0" fontId="10" fillId="2" borderId="15" xfId="0" applyFont="1" applyFill="1" applyBorder="1"/>
    <xf numFmtId="0" fontId="10" fillId="2" borderId="15" xfId="0" applyFont="1" applyFill="1" applyBorder="1" applyAlignment="1">
      <alignment horizontal="center"/>
    </xf>
    <xf numFmtId="0" fontId="7" fillId="2" borderId="0" xfId="0" applyFont="1" applyFill="1" applyAlignment="1">
      <alignment horizontal="center"/>
    </xf>
    <xf numFmtId="0" fontId="9" fillId="2" borderId="15" xfId="0" applyFont="1" applyFill="1" applyBorder="1"/>
    <xf numFmtId="0" fontId="9" fillId="2" borderId="15" xfId="0" applyFont="1" applyFill="1" applyBorder="1" applyAlignment="1">
      <alignment horizontal="center"/>
    </xf>
    <xf numFmtId="166" fontId="4" fillId="2" borderId="15" xfId="0" applyNumberFormat="1" applyFont="1" applyFill="1" applyBorder="1" applyAlignment="1">
      <alignment horizontal="right"/>
    </xf>
    <xf numFmtId="3" fontId="7" fillId="2" borderId="0" xfId="0" applyNumberFormat="1" applyFont="1" applyFill="1" applyAlignment="1">
      <alignment horizontal="right" indent="1"/>
    </xf>
    <xf numFmtId="1" fontId="9" fillId="2" borderId="15" xfId="0" applyNumberFormat="1" applyFont="1" applyFill="1" applyBorder="1" applyAlignment="1">
      <alignment horizontal="right" indent="1"/>
    </xf>
    <xf numFmtId="0" fontId="5" fillId="2" borderId="14" xfId="0" applyFont="1" applyFill="1" applyBorder="1" applyAlignment="1">
      <alignment vertical="top" wrapText="1"/>
    </xf>
    <xf numFmtId="3" fontId="5" fillId="2" borderId="29" xfId="0" applyNumberFormat="1" applyFont="1" applyFill="1" applyBorder="1" applyAlignment="1">
      <alignment horizontal="right" indent="1"/>
    </xf>
    <xf numFmtId="3" fontId="5" fillId="2" borderId="33" xfId="0" applyNumberFormat="1" applyFont="1" applyFill="1" applyBorder="1" applyAlignment="1">
      <alignment horizontal="right" indent="1"/>
    </xf>
    <xf numFmtId="3" fontId="5" fillId="2" borderId="34" xfId="0" applyNumberFormat="1" applyFont="1" applyFill="1" applyBorder="1" applyAlignment="1">
      <alignment horizontal="right" indent="1"/>
    </xf>
    <xf numFmtId="3" fontId="5" fillId="2" borderId="25" xfId="0" applyNumberFormat="1" applyFont="1" applyFill="1" applyBorder="1" applyAlignment="1">
      <alignment horizontal="right" indent="1"/>
    </xf>
    <xf numFmtId="3" fontId="5" fillId="2" borderId="26" xfId="0" applyNumberFormat="1" applyFont="1" applyFill="1" applyBorder="1" applyAlignment="1">
      <alignment horizontal="right" indent="1"/>
    </xf>
    <xf numFmtId="3" fontId="5" fillId="2" borderId="30" xfId="0" applyNumberFormat="1" applyFont="1" applyFill="1" applyBorder="1" applyAlignment="1">
      <alignment horizontal="right" indent="1"/>
    </xf>
    <xf numFmtId="3" fontId="5" fillId="0" borderId="30" xfId="0" applyNumberFormat="1" applyFont="1" applyBorder="1" applyAlignment="1">
      <alignment horizontal="right" indent="1"/>
    </xf>
    <xf numFmtId="1" fontId="4" fillId="2" borderId="29" xfId="0" applyNumberFormat="1" applyFont="1" applyFill="1" applyBorder="1" applyAlignment="1">
      <alignment horizontal="right" indent="1"/>
    </xf>
    <xf numFmtId="1" fontId="4" fillId="2" borderId="34" xfId="0" applyNumberFormat="1" applyFont="1" applyFill="1" applyBorder="1" applyAlignment="1">
      <alignment horizontal="right" indent="1"/>
    </xf>
    <xf numFmtId="1" fontId="4" fillId="2" borderId="30" xfId="0" applyNumberFormat="1" applyFont="1" applyFill="1" applyBorder="1" applyAlignment="1">
      <alignment horizontal="right" indent="1"/>
    </xf>
    <xf numFmtId="3" fontId="4" fillId="2" borderId="29" xfId="0" applyNumberFormat="1" applyFont="1" applyFill="1" applyBorder="1" applyAlignment="1">
      <alignment horizontal="right" indent="1"/>
    </xf>
    <xf numFmtId="3" fontId="4" fillId="2" borderId="34" xfId="0" applyNumberFormat="1" applyFont="1" applyFill="1" applyBorder="1" applyAlignment="1">
      <alignment horizontal="right" indent="1"/>
    </xf>
    <xf numFmtId="3" fontId="4" fillId="2" borderId="30" xfId="0" applyNumberFormat="1" applyFont="1" applyFill="1" applyBorder="1" applyAlignment="1">
      <alignment horizontal="right" indent="1"/>
    </xf>
    <xf numFmtId="1" fontId="5" fillId="2" borderId="29" xfId="0" applyNumberFormat="1" applyFont="1" applyFill="1" applyBorder="1" applyAlignment="1">
      <alignment horizontal="right" indent="1"/>
    </xf>
    <xf numFmtId="1" fontId="5" fillId="2" borderId="34" xfId="0" applyNumberFormat="1" applyFont="1" applyFill="1" applyBorder="1" applyAlignment="1">
      <alignment horizontal="right" indent="1"/>
    </xf>
    <xf numFmtId="1" fontId="5" fillId="2" borderId="30" xfId="0" applyNumberFormat="1" applyFont="1" applyFill="1" applyBorder="1" applyAlignment="1">
      <alignment horizontal="right" indent="1"/>
    </xf>
    <xf numFmtId="0" fontId="5" fillId="2" borderId="12" xfId="0" applyFont="1" applyFill="1" applyBorder="1" applyAlignment="1">
      <alignment horizontal="left"/>
    </xf>
    <xf numFmtId="0" fontId="5" fillId="2" borderId="12" xfId="0" applyFont="1" applyFill="1" applyBorder="1" applyAlignment="1">
      <alignment horizontal="left" wrapText="1"/>
    </xf>
    <xf numFmtId="175" fontId="0" fillId="2" borderId="0" xfId="0" applyNumberFormat="1" applyFill="1"/>
    <xf numFmtId="0" fontId="4" fillId="2" borderId="12" xfId="0" applyFont="1" applyFill="1" applyBorder="1" applyAlignment="1">
      <alignment vertical="center" wrapText="1"/>
    </xf>
    <xf numFmtId="3" fontId="9" fillId="2" borderId="29" xfId="0" applyNumberFormat="1" applyFont="1" applyFill="1" applyBorder="1" applyAlignment="1">
      <alignment horizontal="right" indent="1"/>
    </xf>
    <xf numFmtId="3" fontId="9" fillId="2" borderId="34" xfId="0" applyNumberFormat="1" applyFont="1" applyFill="1" applyBorder="1" applyAlignment="1">
      <alignment horizontal="right" indent="1"/>
    </xf>
    <xf numFmtId="3" fontId="9" fillId="2" borderId="30" xfId="0" applyNumberFormat="1" applyFont="1" applyFill="1" applyBorder="1" applyAlignment="1">
      <alignment horizontal="right" indent="1"/>
    </xf>
    <xf numFmtId="1" fontId="4" fillId="2" borderId="34" xfId="0" applyNumberFormat="1" applyFont="1" applyFill="1" applyBorder="1" applyAlignment="1">
      <alignment horizontal="right" vertical="center" indent="1"/>
    </xf>
    <xf numFmtId="3" fontId="4" fillId="2" borderId="34" xfId="0" applyNumberFormat="1" applyFont="1" applyFill="1" applyBorder="1" applyAlignment="1">
      <alignment horizontal="right" vertical="center" indent="1"/>
    </xf>
    <xf numFmtId="3" fontId="4" fillId="2" borderId="29" xfId="0" applyNumberFormat="1" applyFont="1" applyFill="1" applyBorder="1" applyAlignment="1">
      <alignment horizontal="right" vertical="center" indent="1"/>
    </xf>
    <xf numFmtId="1" fontId="4" fillId="2" borderId="30" xfId="0" applyNumberFormat="1" applyFont="1" applyFill="1" applyBorder="1" applyAlignment="1">
      <alignment horizontal="right" vertical="center" indent="1"/>
    </xf>
    <xf numFmtId="0" fontId="5" fillId="2" borderId="12" xfId="0" applyFont="1" applyFill="1" applyBorder="1" applyAlignment="1">
      <alignment horizontal="left" indent="1"/>
    </xf>
    <xf numFmtId="0" fontId="4" fillId="2" borderId="14" xfId="0" applyFont="1" applyFill="1" applyBorder="1" applyAlignment="1">
      <alignment wrapText="1"/>
    </xf>
    <xf numFmtId="1" fontId="4" fillId="2" borderId="35" xfId="0" applyNumberFormat="1" applyFont="1" applyFill="1" applyBorder="1" applyAlignment="1">
      <alignment horizontal="right" indent="1"/>
    </xf>
    <xf numFmtId="1" fontId="4" fillId="2" borderId="36" xfId="0" applyNumberFormat="1" applyFont="1" applyFill="1" applyBorder="1" applyAlignment="1">
      <alignment horizontal="right" indent="1"/>
    </xf>
    <xf numFmtId="1" fontId="4" fillId="2" borderId="37" xfId="0" applyNumberFormat="1" applyFont="1" applyFill="1" applyBorder="1" applyAlignment="1">
      <alignment horizontal="right" indent="1"/>
    </xf>
    <xf numFmtId="1" fontId="4" fillId="0" borderId="36" xfId="0" applyNumberFormat="1" applyFont="1" applyBorder="1" applyAlignment="1">
      <alignment horizontal="right" indent="1"/>
    </xf>
    <xf numFmtId="1" fontId="4" fillId="0" borderId="37" xfId="0" applyNumberFormat="1" applyFont="1" applyBorder="1" applyAlignment="1">
      <alignment horizontal="right" indent="1"/>
    </xf>
    <xf numFmtId="1" fontId="0" fillId="2" borderId="0" xfId="0" applyNumberFormat="1" applyFill="1"/>
    <xf numFmtId="167" fontId="0" fillId="2" borderId="0" xfId="0" applyNumberFormat="1" applyFill="1"/>
    <xf numFmtId="0" fontId="30" fillId="0" borderId="0" xfId="0" applyFont="1"/>
    <xf numFmtId="0" fontId="5" fillId="2" borderId="9" xfId="0" applyFont="1" applyFill="1" applyBorder="1" applyAlignment="1">
      <alignment horizontal="center" vertical="top"/>
    </xf>
    <xf numFmtId="0" fontId="5" fillId="2" borderId="10" xfId="0" applyFont="1" applyFill="1" applyBorder="1" applyAlignment="1">
      <alignment horizontal="center" vertical="top"/>
    </xf>
    <xf numFmtId="0" fontId="5" fillId="2" borderId="11" xfId="0" applyFont="1" applyFill="1" applyBorder="1" applyAlignment="1">
      <alignment horizontal="center" vertical="top" wrapText="1"/>
    </xf>
    <xf numFmtId="0" fontId="29" fillId="2" borderId="14" xfId="0" applyFont="1" applyFill="1" applyBorder="1" applyAlignment="1">
      <alignment vertical="top"/>
    </xf>
    <xf numFmtId="166" fontId="5" fillId="2" borderId="11" xfId="0" applyNumberFormat="1" applyFont="1" applyFill="1" applyBorder="1" applyAlignment="1">
      <alignment horizontal="right" indent="1"/>
    </xf>
    <xf numFmtId="3" fontId="5" fillId="2" borderId="13" xfId="0" applyNumberFormat="1" applyFont="1" applyFill="1" applyBorder="1" applyAlignment="1">
      <alignment horizontal="right" indent="1"/>
    </xf>
    <xf numFmtId="0" fontId="5" fillId="2" borderId="12" xfId="0" applyFont="1" applyFill="1" applyBorder="1" applyAlignment="1">
      <alignment wrapText="1"/>
    </xf>
    <xf numFmtId="1" fontId="4" fillId="2" borderId="29" xfId="0" applyNumberFormat="1" applyFont="1" applyFill="1" applyBorder="1" applyAlignment="1">
      <alignment horizontal="right" vertical="center" indent="1"/>
    </xf>
    <xf numFmtId="1" fontId="4" fillId="2" borderId="13" xfId="0" applyNumberFormat="1" applyFont="1" applyFill="1" applyBorder="1" applyAlignment="1">
      <alignment horizontal="right" vertical="center" indent="1"/>
    </xf>
    <xf numFmtId="1" fontId="5" fillId="2" borderId="34" xfId="0" applyNumberFormat="1" applyFont="1" applyFill="1" applyBorder="1" applyAlignment="1">
      <alignment horizontal="right" vertical="center" indent="1"/>
    </xf>
    <xf numFmtId="166" fontId="4" fillId="2" borderId="12" xfId="0" applyNumberFormat="1" applyFont="1" applyFill="1" applyBorder="1" applyAlignment="1">
      <alignment horizontal="right" indent="1"/>
    </xf>
    <xf numFmtId="9" fontId="4" fillId="2" borderId="0" xfId="2" applyFont="1" applyFill="1" applyAlignment="1">
      <alignment horizontal="right" vertical="center" indent="1"/>
    </xf>
    <xf numFmtId="9" fontId="4" fillId="2" borderId="0" xfId="2" applyFont="1" applyFill="1" applyAlignment="1">
      <alignment horizontal="right" indent="1"/>
    </xf>
    <xf numFmtId="0" fontId="5" fillId="2" borderId="9" xfId="0" applyFont="1" applyFill="1" applyBorder="1"/>
    <xf numFmtId="0" fontId="29" fillId="2" borderId="0" xfId="0" applyFont="1" applyFill="1"/>
    <xf numFmtId="0" fontId="5" fillId="2" borderId="12" xfId="0" applyFont="1" applyFill="1" applyBorder="1" applyAlignment="1">
      <alignment horizontal="center"/>
    </xf>
    <xf numFmtId="0" fontId="5" fillId="2" borderId="0" xfId="0" applyFont="1" applyFill="1" applyAlignment="1">
      <alignment horizontal="center"/>
    </xf>
    <xf numFmtId="0" fontId="5" fillId="2" borderId="13" xfId="0" applyFont="1" applyFill="1" applyBorder="1" applyAlignment="1">
      <alignment horizontal="center" wrapText="1"/>
    </xf>
    <xf numFmtId="0" fontId="36" fillId="2" borderId="14" xfId="0" applyFont="1" applyFill="1" applyBorder="1" applyAlignment="1">
      <alignment horizontal="center" vertical="center" wrapText="1"/>
    </xf>
    <xf numFmtId="0" fontId="36" fillId="2" borderId="15" xfId="0" applyFont="1" applyFill="1" applyBorder="1" applyAlignment="1">
      <alignment horizontal="center" vertical="center" wrapText="1"/>
    </xf>
    <xf numFmtId="0" fontId="36" fillId="2" borderId="16" xfId="0" applyFont="1" applyFill="1" applyBorder="1" applyAlignment="1">
      <alignment horizontal="center" vertical="center" wrapText="1"/>
    </xf>
    <xf numFmtId="3" fontId="5" fillId="2" borderId="0" xfId="0" applyNumberFormat="1" applyFont="1" applyFill="1"/>
    <xf numFmtId="0" fontId="5" fillId="2" borderId="15" xfId="0" applyFont="1" applyFill="1" applyBorder="1" applyAlignment="1">
      <alignment vertical="top" wrapText="1"/>
    </xf>
    <xf numFmtId="0" fontId="7" fillId="2" borderId="10" xfId="0" applyFont="1" applyFill="1" applyBorder="1"/>
    <xf numFmtId="0" fontId="4" fillId="2" borderId="0" xfId="0" applyFont="1" applyFill="1" applyAlignment="1">
      <alignment vertical="top" wrapText="1"/>
    </xf>
    <xf numFmtId="0" fontId="4" fillId="2" borderId="0" xfId="0" applyFont="1" applyFill="1" applyAlignment="1">
      <alignment horizontal="right" vertical="top"/>
    </xf>
    <xf numFmtId="3" fontId="38" fillId="2" borderId="0" xfId="0" applyNumberFormat="1" applyFont="1" applyFill="1" applyAlignment="1">
      <alignment horizontal="left" indent="1"/>
    </xf>
    <xf numFmtId="0" fontId="29" fillId="2" borderId="15" xfId="0" applyFont="1" applyFill="1" applyBorder="1" applyAlignment="1">
      <alignment vertical="top" wrapText="1"/>
    </xf>
    <xf numFmtId="0" fontId="29" fillId="2" borderId="15" xfId="0" applyFont="1" applyFill="1" applyBorder="1" applyAlignment="1">
      <alignment horizontal="right" vertical="top"/>
    </xf>
    <xf numFmtId="0" fontId="29" fillId="2" borderId="15" xfId="0" applyFont="1" applyFill="1" applyBorder="1" applyAlignment="1">
      <alignment horizontal="right" vertical="top" wrapText="1"/>
    </xf>
    <xf numFmtId="0" fontId="7" fillId="2" borderId="0" xfId="0" applyFont="1" applyFill="1" applyAlignment="1">
      <alignment horizontal="left"/>
    </xf>
    <xf numFmtId="3" fontId="39" fillId="2" borderId="0" xfId="0" applyNumberFormat="1" applyFont="1" applyFill="1" applyAlignment="1">
      <alignment horizontal="left" indent="1"/>
    </xf>
    <xf numFmtId="0" fontId="7" fillId="2" borderId="15" xfId="0" applyFont="1" applyFill="1" applyBorder="1" applyAlignment="1">
      <alignment horizontal="left"/>
    </xf>
    <xf numFmtId="3" fontId="7" fillId="2" borderId="15" xfId="0" applyNumberFormat="1" applyFont="1" applyFill="1" applyBorder="1" applyAlignment="1">
      <alignment horizontal="right" indent="1"/>
    </xf>
    <xf numFmtId="166" fontId="7" fillId="2" borderId="15" xfId="0" applyNumberFormat="1" applyFont="1" applyFill="1" applyBorder="1" applyAlignment="1">
      <alignment horizontal="right" indent="1"/>
    </xf>
    <xf numFmtId="3" fontId="4" fillId="2" borderId="0" xfId="0" applyNumberFormat="1" applyFont="1" applyFill="1" applyAlignment="1">
      <alignment horizontal="right" indent="1"/>
    </xf>
    <xf numFmtId="2" fontId="7" fillId="2" borderId="0" xfId="0" applyNumberFormat="1" applyFont="1" applyFill="1"/>
    <xf numFmtId="0" fontId="9" fillId="2" borderId="0" xfId="0" applyFont="1" applyFill="1"/>
    <xf numFmtId="0" fontId="0" fillId="2" borderId="13" xfId="0" applyFill="1" applyBorder="1" applyAlignment="1">
      <alignment horizontal="center"/>
    </xf>
    <xf numFmtId="0" fontId="9" fillId="2" borderId="12" xfId="0" applyFont="1" applyFill="1" applyBorder="1" applyAlignment="1">
      <alignment horizontal="right"/>
    </xf>
    <xf numFmtId="0" fontId="9" fillId="2" borderId="0" xfId="0" applyFont="1" applyFill="1" applyAlignment="1">
      <alignment horizontal="right"/>
    </xf>
    <xf numFmtId="0" fontId="9" fillId="2" borderId="13" xfId="0" applyFont="1" applyFill="1" applyBorder="1" applyAlignment="1">
      <alignment horizontal="right"/>
    </xf>
    <xf numFmtId="0" fontId="9" fillId="2" borderId="13" xfId="0" applyFont="1" applyFill="1" applyBorder="1"/>
    <xf numFmtId="0" fontId="8" fillId="2" borderId="12" xfId="0" applyFont="1" applyFill="1" applyBorder="1" applyAlignment="1">
      <alignment horizontal="right"/>
    </xf>
    <xf numFmtId="0" fontId="8" fillId="2" borderId="0" xfId="0" applyFont="1" applyFill="1" applyAlignment="1">
      <alignment horizontal="right"/>
    </xf>
    <xf numFmtId="0" fontId="8" fillId="2" borderId="13" xfId="0" applyFont="1" applyFill="1" applyBorder="1"/>
    <xf numFmtId="0" fontId="8" fillId="2" borderId="14" xfId="0" applyFont="1" applyFill="1" applyBorder="1"/>
    <xf numFmtId="0" fontId="8" fillId="2" borderId="14" xfId="0" applyFont="1" applyFill="1" applyBorder="1" applyAlignment="1">
      <alignment horizontal="right"/>
    </xf>
    <xf numFmtId="0" fontId="8" fillId="2" borderId="15" xfId="0" applyFont="1" applyFill="1" applyBorder="1" applyAlignment="1">
      <alignment horizontal="right"/>
    </xf>
    <xf numFmtId="0" fontId="8" fillId="2" borderId="16" xfId="0" applyFont="1" applyFill="1" applyBorder="1"/>
    <xf numFmtId="0" fontId="7" fillId="2" borderId="12" xfId="0" applyFont="1" applyFill="1" applyBorder="1" applyAlignment="1">
      <alignment horizontal="left"/>
    </xf>
    <xf numFmtId="164" fontId="7" fillId="2" borderId="12" xfId="0" applyNumberFormat="1" applyFont="1" applyFill="1" applyBorder="1"/>
    <xf numFmtId="164" fontId="7" fillId="2" borderId="0" xfId="0" applyNumberFormat="1" applyFont="1" applyFill="1"/>
    <xf numFmtId="164" fontId="7" fillId="2" borderId="13" xfId="0" applyNumberFormat="1" applyFont="1" applyFill="1" applyBorder="1" applyAlignment="1">
      <alignment horizontal="right" indent="1"/>
    </xf>
    <xf numFmtId="164" fontId="7" fillId="2" borderId="9" xfId="0" applyNumberFormat="1" applyFont="1" applyFill="1" applyBorder="1"/>
    <xf numFmtId="164" fontId="7" fillId="2" borderId="10" xfId="0" applyNumberFormat="1" applyFont="1" applyFill="1" applyBorder="1" applyAlignment="1">
      <alignment horizontal="right" indent="1"/>
    </xf>
    <xf numFmtId="164" fontId="7" fillId="2" borderId="10" xfId="0" applyNumberFormat="1" applyFont="1" applyFill="1" applyBorder="1"/>
    <xf numFmtId="164" fontId="0" fillId="2" borderId="13" xfId="0" applyNumberFormat="1" applyFill="1" applyBorder="1" applyAlignment="1">
      <alignment horizontal="right" indent="1"/>
    </xf>
    <xf numFmtId="164" fontId="6" fillId="2" borderId="0" xfId="0" applyNumberFormat="1" applyFont="1" applyFill="1"/>
    <xf numFmtId="164" fontId="6" fillId="2" borderId="13" xfId="0" applyNumberFormat="1" applyFont="1" applyFill="1" applyBorder="1"/>
    <xf numFmtId="164" fontId="0" fillId="2" borderId="0" xfId="0" applyNumberFormat="1" applyFill="1"/>
    <xf numFmtId="164" fontId="6" fillId="2" borderId="0" xfId="0" applyNumberFormat="1" applyFont="1" applyFill="1" applyAlignment="1">
      <alignment horizontal="right" indent="1"/>
    </xf>
    <xf numFmtId="164" fontId="6" fillId="2" borderId="13" xfId="0" applyNumberFormat="1" applyFont="1" applyFill="1" applyBorder="1" applyAlignment="1">
      <alignment horizontal="right" indent="1"/>
    </xf>
    <xf numFmtId="0" fontId="7" fillId="2" borderId="14" xfId="0" applyFont="1" applyFill="1" applyBorder="1" applyAlignment="1">
      <alignment horizontal="left"/>
    </xf>
    <xf numFmtId="164" fontId="7" fillId="2" borderId="14" xfId="0" applyNumberFormat="1" applyFont="1" applyFill="1" applyBorder="1"/>
    <xf numFmtId="164" fontId="7" fillId="2" borderId="15" xfId="0" applyNumberFormat="1" applyFont="1" applyFill="1" applyBorder="1" applyAlignment="1">
      <alignment horizontal="right" indent="1"/>
    </xf>
    <xf numFmtId="164" fontId="7" fillId="2" borderId="15" xfId="0" applyNumberFormat="1" applyFont="1" applyFill="1" applyBorder="1"/>
    <xf numFmtId="164" fontId="7" fillId="2" borderId="16" xfId="0" applyNumberFormat="1" applyFont="1" applyFill="1" applyBorder="1" applyAlignment="1">
      <alignment horizontal="right" indent="1"/>
    </xf>
    <xf numFmtId="164" fontId="0" fillId="2" borderId="16" xfId="0" applyNumberFormat="1" applyFill="1" applyBorder="1" applyAlignment="1">
      <alignment horizontal="right" indent="1"/>
    </xf>
    <xf numFmtId="0" fontId="4" fillId="2" borderId="39" xfId="0" applyFont="1" applyFill="1" applyBorder="1" applyAlignment="1">
      <alignment horizontal="center" vertical="top" wrapText="1"/>
    </xf>
    <xf numFmtId="0" fontId="29" fillId="2" borderId="12" xfId="0" applyFont="1" applyFill="1" applyBorder="1" applyAlignment="1">
      <alignment vertical="center"/>
    </xf>
    <xf numFmtId="0" fontId="11" fillId="2" borderId="19" xfId="0" applyFont="1" applyFill="1" applyBorder="1" applyAlignment="1">
      <alignment horizontal="center" vertical="center" wrapText="1"/>
    </xf>
    <xf numFmtId="0" fontId="5" fillId="2" borderId="0" xfId="0" applyFont="1" applyFill="1" applyAlignment="1">
      <alignment horizontal="center" vertical="top" wrapText="1"/>
    </xf>
    <xf numFmtId="0" fontId="5" fillId="2" borderId="19" xfId="0" applyFont="1" applyFill="1" applyBorder="1" applyAlignment="1">
      <alignment horizontal="center" vertical="top" wrapText="1"/>
    </xf>
    <xf numFmtId="164" fontId="5" fillId="2" borderId="25" xfId="0" applyNumberFormat="1" applyFont="1" applyFill="1" applyBorder="1" applyAlignment="1">
      <alignment horizontal="right" indent="1"/>
    </xf>
    <xf numFmtId="164" fontId="5" fillId="2" borderId="33" xfId="0" applyNumberFormat="1" applyFont="1" applyFill="1" applyBorder="1" applyAlignment="1">
      <alignment horizontal="right" indent="1"/>
    </xf>
    <xf numFmtId="164" fontId="5" fillId="2" borderId="26" xfId="0" applyNumberFormat="1" applyFont="1" applyFill="1" applyBorder="1" applyAlignment="1">
      <alignment horizontal="right" indent="1"/>
    </xf>
    <xf numFmtId="164" fontId="5" fillId="2" borderId="11" xfId="0" applyNumberFormat="1" applyFont="1" applyFill="1" applyBorder="1" applyAlignment="1">
      <alignment horizontal="right" indent="1"/>
    </xf>
    <xf numFmtId="164" fontId="5" fillId="2" borderId="29" xfId="0" applyNumberFormat="1" applyFont="1" applyFill="1" applyBorder="1" applyAlignment="1">
      <alignment horizontal="right" indent="1"/>
    </xf>
    <xf numFmtId="164" fontId="5" fillId="2" borderId="34" xfId="0" applyNumberFormat="1" applyFont="1" applyFill="1" applyBorder="1" applyAlignment="1">
      <alignment horizontal="right" indent="1"/>
    </xf>
    <xf numFmtId="164" fontId="5" fillId="2" borderId="30" xfId="0" applyNumberFormat="1" applyFont="1" applyFill="1" applyBorder="1" applyAlignment="1">
      <alignment horizontal="right" indent="1"/>
    </xf>
    <xf numFmtId="164" fontId="5" fillId="2" borderId="13" xfId="0" applyNumberFormat="1" applyFont="1" applyFill="1" applyBorder="1" applyAlignment="1">
      <alignment horizontal="right" indent="1"/>
    </xf>
    <xf numFmtId="164" fontId="4" fillId="2" borderId="29" xfId="0" applyNumberFormat="1" applyFont="1" applyFill="1" applyBorder="1" applyAlignment="1">
      <alignment horizontal="right" indent="1"/>
    </xf>
    <xf numFmtId="164" fontId="4" fillId="2" borderId="34" xfId="0" applyNumberFormat="1" applyFont="1" applyFill="1" applyBorder="1" applyAlignment="1">
      <alignment horizontal="right" indent="1"/>
    </xf>
    <xf numFmtId="164" fontId="4" fillId="2" borderId="30" xfId="0" applyNumberFormat="1" applyFont="1" applyFill="1" applyBorder="1" applyAlignment="1">
      <alignment horizontal="right" indent="1"/>
    </xf>
    <xf numFmtId="164" fontId="5" fillId="0" borderId="29" xfId="0" applyNumberFormat="1" applyFont="1" applyBorder="1" applyAlignment="1">
      <alignment horizontal="right" indent="1"/>
    </xf>
    <xf numFmtId="164" fontId="4" fillId="2" borderId="35" xfId="0" applyNumberFormat="1" applyFont="1" applyFill="1" applyBorder="1" applyAlignment="1">
      <alignment horizontal="right" indent="1"/>
    </xf>
    <xf numFmtId="164" fontId="4" fillId="2" borderId="36" xfId="0" applyNumberFormat="1" applyFont="1" applyFill="1" applyBorder="1" applyAlignment="1">
      <alignment horizontal="right" indent="1"/>
    </xf>
    <xf numFmtId="164" fontId="4" fillId="2" borderId="37" xfId="0" applyNumberFormat="1" applyFont="1" applyFill="1" applyBorder="1" applyAlignment="1">
      <alignment horizontal="right" indent="1"/>
    </xf>
    <xf numFmtId="0" fontId="36" fillId="2" borderId="12" xfId="0" applyFont="1" applyFill="1" applyBorder="1" applyAlignment="1">
      <alignment vertical="top"/>
    </xf>
    <xf numFmtId="0" fontId="30" fillId="2" borderId="14" xfId="0" applyFont="1" applyFill="1" applyBorder="1" applyAlignment="1">
      <alignment wrapText="1"/>
    </xf>
    <xf numFmtId="164" fontId="5" fillId="2" borderId="9" xfId="0" applyNumberFormat="1" applyFont="1" applyFill="1" applyBorder="1" applyAlignment="1">
      <alignment horizontal="right" indent="1"/>
    </xf>
    <xf numFmtId="164" fontId="5" fillId="2" borderId="27" xfId="0" applyNumberFormat="1" applyFont="1" applyFill="1" applyBorder="1" applyAlignment="1">
      <alignment horizontal="right" indent="1"/>
    </xf>
    <xf numFmtId="164" fontId="5" fillId="2" borderId="28" xfId="0" applyNumberFormat="1" applyFont="1" applyFill="1" applyBorder="1" applyAlignment="1">
      <alignment horizontal="right" indent="1"/>
    </xf>
    <xf numFmtId="0" fontId="11" fillId="2" borderId="12" xfId="0" applyFont="1" applyFill="1" applyBorder="1"/>
    <xf numFmtId="164" fontId="5" fillId="2" borderId="12" xfId="0" applyNumberFormat="1" applyFont="1" applyFill="1" applyBorder="1" applyAlignment="1">
      <alignment horizontal="right" indent="1"/>
    </xf>
    <xf numFmtId="164" fontId="5" fillId="2" borderId="31" xfId="0" applyNumberFormat="1" applyFont="1" applyFill="1" applyBorder="1" applyAlignment="1">
      <alignment horizontal="right" indent="1"/>
    </xf>
    <xf numFmtId="164" fontId="5" fillId="2" borderId="32" xfId="0" applyNumberFormat="1" applyFont="1" applyFill="1" applyBorder="1" applyAlignment="1">
      <alignment horizontal="right" indent="1"/>
    </xf>
    <xf numFmtId="164" fontId="5" fillId="2" borderId="12" xfId="0" applyNumberFormat="1" applyFont="1" applyFill="1" applyBorder="1"/>
    <xf numFmtId="164" fontId="5" fillId="2" borderId="30" xfId="0" applyNumberFormat="1" applyFont="1" applyFill="1" applyBorder="1"/>
    <xf numFmtId="164" fontId="36" fillId="2" borderId="31" xfId="0" applyNumberFormat="1" applyFont="1" applyFill="1" applyBorder="1"/>
    <xf numFmtId="164" fontId="5" fillId="2" borderId="32" xfId="0" applyNumberFormat="1" applyFont="1" applyFill="1" applyBorder="1"/>
    <xf numFmtId="164" fontId="36" fillId="2" borderId="13" xfId="0" applyNumberFormat="1" applyFont="1" applyFill="1" applyBorder="1"/>
    <xf numFmtId="164" fontId="5" fillId="2" borderId="29" xfId="0" applyNumberFormat="1" applyFont="1" applyFill="1" applyBorder="1"/>
    <xf numFmtId="0" fontId="29" fillId="2" borderId="12" xfId="0" applyFont="1" applyFill="1" applyBorder="1" applyAlignment="1">
      <alignment horizontal="left" wrapText="1"/>
    </xf>
    <xf numFmtId="164" fontId="5" fillId="2" borderId="31" xfId="0" applyNumberFormat="1" applyFont="1" applyFill="1" applyBorder="1"/>
    <xf numFmtId="164" fontId="5" fillId="2" borderId="13" xfId="0" applyNumberFormat="1" applyFont="1" applyFill="1" applyBorder="1"/>
    <xf numFmtId="164" fontId="5" fillId="2" borderId="12" xfId="0" applyNumberFormat="1" applyFont="1" applyFill="1" applyBorder="1" applyAlignment="1">
      <alignment horizontal="right"/>
    </xf>
    <xf numFmtId="164" fontId="5" fillId="2" borderId="31" xfId="0" applyNumberFormat="1" applyFont="1" applyFill="1" applyBorder="1" applyAlignment="1">
      <alignment horizontal="right"/>
    </xf>
    <xf numFmtId="164" fontId="5" fillId="2" borderId="32" xfId="0" applyNumberFormat="1" applyFont="1" applyFill="1" applyBorder="1" applyAlignment="1">
      <alignment horizontal="right"/>
    </xf>
    <xf numFmtId="164" fontId="5" fillId="2" borderId="13" xfId="0" applyNumberFormat="1" applyFont="1" applyFill="1" applyBorder="1" applyAlignment="1">
      <alignment horizontal="right"/>
    </xf>
    <xf numFmtId="164" fontId="5" fillId="2" borderId="29" xfId="0" applyNumberFormat="1" applyFont="1" applyFill="1" applyBorder="1" applyAlignment="1">
      <alignment horizontal="right"/>
    </xf>
    <xf numFmtId="0" fontId="29" fillId="2" borderId="12" xfId="0" applyFont="1" applyFill="1" applyBorder="1" applyAlignment="1">
      <alignment wrapText="1"/>
    </xf>
    <xf numFmtId="164" fontId="5" fillId="2" borderId="30" xfId="0" applyNumberFormat="1" applyFont="1" applyFill="1" applyBorder="1" applyAlignment="1">
      <alignment horizontal="right"/>
    </xf>
    <xf numFmtId="164" fontId="36" fillId="2" borderId="31" xfId="0" applyNumberFormat="1" applyFont="1" applyFill="1" applyBorder="1" applyAlignment="1">
      <alignment horizontal="right"/>
    </xf>
    <xf numFmtId="164" fontId="36" fillId="2" borderId="13" xfId="0" applyNumberFormat="1" applyFont="1" applyFill="1" applyBorder="1" applyAlignment="1">
      <alignment horizontal="right"/>
    </xf>
    <xf numFmtId="164" fontId="4" fillId="2" borderId="14" xfId="0" applyNumberFormat="1" applyFont="1" applyFill="1" applyBorder="1"/>
    <xf numFmtId="164" fontId="4" fillId="2" borderId="37" xfId="0" applyNumberFormat="1" applyFont="1" applyFill="1" applyBorder="1"/>
    <xf numFmtId="164" fontId="4" fillId="2" borderId="38" xfId="0" applyNumberFormat="1" applyFont="1" applyFill="1" applyBorder="1"/>
    <xf numFmtId="164" fontId="4" fillId="2" borderId="40" xfId="0" applyNumberFormat="1" applyFont="1" applyFill="1" applyBorder="1"/>
    <xf numFmtId="164" fontId="4" fillId="2" borderId="16" xfId="0" applyNumberFormat="1" applyFont="1" applyFill="1" applyBorder="1"/>
    <xf numFmtId="164" fontId="4" fillId="2" borderId="35" xfId="0" applyNumberFormat="1" applyFont="1" applyFill="1" applyBorder="1"/>
    <xf numFmtId="171" fontId="25" fillId="2" borderId="0" xfId="0" applyNumberFormat="1" applyFont="1" applyFill="1"/>
    <xf numFmtId="3" fontId="6" fillId="2" borderId="15" xfId="0" applyNumberFormat="1" applyFont="1" applyFill="1" applyBorder="1" applyAlignment="1">
      <alignment horizontal="left" vertical="center"/>
    </xf>
    <xf numFmtId="3" fontId="0" fillId="2" borderId="15" xfId="0" applyNumberFormat="1" applyFill="1" applyBorder="1" applyAlignment="1">
      <alignment horizontal="left" vertical="center"/>
    </xf>
    <xf numFmtId="0" fontId="0" fillId="2" borderId="0" xfId="0" applyFill="1" applyAlignment="1">
      <alignment horizontal="left" vertical="center"/>
    </xf>
    <xf numFmtId="3" fontId="5" fillId="2" borderId="9" xfId="0" applyNumberFormat="1" applyFont="1" applyFill="1" applyBorder="1"/>
    <xf numFmtId="3" fontId="5" fillId="2" borderId="12" xfId="0" applyNumberFormat="1" applyFont="1" applyFill="1" applyBorder="1"/>
    <xf numFmtId="3" fontId="29" fillId="2" borderId="12" xfId="0" applyNumberFormat="1" applyFont="1" applyFill="1" applyBorder="1" applyAlignment="1">
      <alignment vertical="top"/>
    </xf>
    <xf numFmtId="3" fontId="5" fillId="2" borderId="12" xfId="0" applyNumberFormat="1" applyFont="1" applyFill="1" applyBorder="1" applyAlignment="1">
      <alignment horizontal="center" vertical="top"/>
    </xf>
    <xf numFmtId="3" fontId="5" fillId="2" borderId="13" xfId="0" applyNumberFormat="1" applyFont="1" applyFill="1" applyBorder="1" applyAlignment="1">
      <alignment horizontal="center" vertical="top" wrapText="1"/>
    </xf>
    <xf numFmtId="3" fontId="5" fillId="2" borderId="0" xfId="0" applyNumberFormat="1" applyFont="1" applyFill="1" applyAlignment="1">
      <alignment horizontal="center" vertical="top"/>
    </xf>
    <xf numFmtId="3" fontId="5" fillId="2" borderId="14" xfId="0" applyNumberFormat="1" applyFont="1" applyFill="1" applyBorder="1" applyAlignment="1">
      <alignment vertical="top" wrapText="1"/>
    </xf>
    <xf numFmtId="3" fontId="36" fillId="2" borderId="14" xfId="0" applyNumberFormat="1" applyFont="1" applyFill="1" applyBorder="1" applyAlignment="1">
      <alignment horizontal="center" vertical="top" wrapText="1"/>
    </xf>
    <xf numFmtId="3" fontId="36" fillId="2" borderId="16" xfId="0" applyNumberFormat="1" applyFont="1" applyFill="1" applyBorder="1" applyAlignment="1">
      <alignment horizontal="center" vertical="top" wrapText="1"/>
    </xf>
    <xf numFmtId="3" fontId="36" fillId="2" borderId="15" xfId="0" applyNumberFormat="1" applyFont="1" applyFill="1" applyBorder="1" applyAlignment="1">
      <alignment horizontal="center" vertical="top" wrapText="1"/>
    </xf>
    <xf numFmtId="164" fontId="5" fillId="2" borderId="25" xfId="0" applyNumberFormat="1" applyFont="1" applyFill="1" applyBorder="1"/>
    <xf numFmtId="164" fontId="5" fillId="2" borderId="27" xfId="0" applyNumberFormat="1" applyFont="1" applyFill="1" applyBorder="1"/>
    <xf numFmtId="164" fontId="5" fillId="2" borderId="28" xfId="0" applyNumberFormat="1" applyFont="1" applyFill="1" applyBorder="1"/>
    <xf numFmtId="3" fontId="11" fillId="2" borderId="12" xfId="0" applyNumberFormat="1" applyFont="1" applyFill="1" applyBorder="1"/>
    <xf numFmtId="3" fontId="5" fillId="2" borderId="12" xfId="0" applyNumberFormat="1" applyFont="1" applyFill="1" applyBorder="1" applyAlignment="1">
      <alignment horizontal="left" wrapText="1"/>
    </xf>
    <xf numFmtId="3" fontId="29" fillId="2" borderId="12" xfId="0" applyNumberFormat="1" applyFont="1" applyFill="1" applyBorder="1" applyAlignment="1">
      <alignment horizontal="left" wrapText="1"/>
    </xf>
    <xf numFmtId="3" fontId="5" fillId="2" borderId="12" xfId="0" applyNumberFormat="1" applyFont="1" applyFill="1" applyBorder="1" applyAlignment="1">
      <alignment horizontal="left"/>
    </xf>
    <xf numFmtId="3" fontId="0" fillId="2" borderId="12" xfId="0" applyNumberFormat="1" applyFill="1" applyBorder="1"/>
    <xf numFmtId="3" fontId="29" fillId="2" borderId="12" xfId="0" applyNumberFormat="1" applyFont="1" applyFill="1" applyBorder="1"/>
    <xf numFmtId="3" fontId="4" fillId="2" borderId="14" xfId="0" applyNumberFormat="1" applyFont="1" applyFill="1" applyBorder="1"/>
    <xf numFmtId="3" fontId="5" fillId="2" borderId="41" xfId="0" applyNumberFormat="1" applyFont="1" applyFill="1" applyBorder="1"/>
    <xf numFmtId="3" fontId="5" fillId="2" borderId="14" xfId="0" applyNumberFormat="1" applyFont="1" applyFill="1" applyBorder="1" applyAlignment="1">
      <alignment wrapText="1"/>
    </xf>
    <xf numFmtId="0" fontId="6" fillId="2" borderId="15" xfId="0" applyFont="1" applyFill="1" applyBorder="1"/>
    <xf numFmtId="0" fontId="0" fillId="2" borderId="15" xfId="0" applyFill="1" applyBorder="1"/>
    <xf numFmtId="0" fontId="7" fillId="2" borderId="12" xfId="0" applyFont="1" applyFill="1" applyBorder="1" applyAlignment="1">
      <alignment horizontal="center" vertical="top"/>
    </xf>
    <xf numFmtId="0" fontId="7" fillId="2" borderId="13" xfId="0" applyFont="1" applyFill="1" applyBorder="1" applyAlignment="1">
      <alignment horizontal="center" vertical="top" wrapText="1"/>
    </xf>
    <xf numFmtId="0" fontId="7" fillId="2" borderId="0" xfId="0" applyFont="1" applyFill="1" applyAlignment="1">
      <alignment horizontal="center" vertical="top"/>
    </xf>
    <xf numFmtId="0" fontId="7" fillId="2" borderId="14" xfId="0" applyFont="1" applyFill="1" applyBorder="1" applyAlignment="1">
      <alignment wrapText="1"/>
    </xf>
    <xf numFmtId="0" fontId="6" fillId="2" borderId="14" xfId="0" applyFont="1" applyFill="1" applyBorder="1" applyAlignment="1">
      <alignment horizontal="center" vertical="top" wrapText="1"/>
    </xf>
    <xf numFmtId="0" fontId="6" fillId="2" borderId="16" xfId="0" applyFont="1" applyFill="1" applyBorder="1" applyAlignment="1">
      <alignment horizontal="center" vertical="top" wrapText="1"/>
    </xf>
    <xf numFmtId="0" fontId="6" fillId="2" borderId="15" xfId="0" applyFont="1" applyFill="1" applyBorder="1" applyAlignment="1">
      <alignment horizontal="center" vertical="top" wrapText="1"/>
    </xf>
    <xf numFmtId="3" fontId="7" fillId="2" borderId="27" xfId="0" applyNumberFormat="1" applyFont="1" applyFill="1" applyBorder="1" applyAlignment="1">
      <alignment horizontal="right" indent="1"/>
    </xf>
    <xf numFmtId="3" fontId="7" fillId="2" borderId="28" xfId="0" applyNumberFormat="1" applyFont="1" applyFill="1" applyBorder="1" applyAlignment="1">
      <alignment horizontal="right" indent="1"/>
    </xf>
    <xf numFmtId="3" fontId="10" fillId="2" borderId="12" xfId="0" applyNumberFormat="1" applyFont="1" applyFill="1" applyBorder="1"/>
    <xf numFmtId="164" fontId="7" fillId="2" borderId="31" xfId="0" applyNumberFormat="1" applyFont="1" applyFill="1" applyBorder="1" applyAlignment="1">
      <alignment horizontal="right" indent="1"/>
    </xf>
    <xf numFmtId="164" fontId="7" fillId="2" borderId="32" xfId="0" applyNumberFormat="1" applyFont="1" applyFill="1" applyBorder="1" applyAlignment="1">
      <alignment horizontal="right" indent="1"/>
    </xf>
    <xf numFmtId="3" fontId="7" fillId="2" borderId="12" xfId="0" applyNumberFormat="1" applyFont="1" applyFill="1" applyBorder="1" applyAlignment="1">
      <alignment horizontal="left" wrapText="1"/>
    </xf>
    <xf numFmtId="3" fontId="8" fillId="2" borderId="12" xfId="0" applyNumberFormat="1" applyFont="1" applyFill="1" applyBorder="1" applyAlignment="1">
      <alignment horizontal="left" wrapText="1"/>
    </xf>
    <xf numFmtId="3" fontId="7" fillId="2" borderId="12" xfId="0" applyNumberFormat="1" applyFont="1" applyFill="1" applyBorder="1" applyAlignment="1">
      <alignment horizontal="left"/>
    </xf>
    <xf numFmtId="0" fontId="7" fillId="2" borderId="12" xfId="0" applyFont="1" applyFill="1" applyBorder="1" applyAlignment="1">
      <alignment horizontal="left" wrapText="1"/>
    </xf>
    <xf numFmtId="0" fontId="8" fillId="2" borderId="12" xfId="0" applyFont="1" applyFill="1" applyBorder="1" applyAlignment="1">
      <alignment horizontal="left" wrapText="1"/>
    </xf>
    <xf numFmtId="3" fontId="7" fillId="2" borderId="41" xfId="0" applyNumberFormat="1" applyFont="1" applyFill="1" applyBorder="1"/>
    <xf numFmtId="3" fontId="7" fillId="2" borderId="9" xfId="0" applyNumberFormat="1" applyFont="1" applyFill="1" applyBorder="1" applyAlignment="1">
      <alignment vertical="top"/>
    </xf>
    <xf numFmtId="3" fontId="7" fillId="2" borderId="12" xfId="0" applyNumberFormat="1" applyFont="1" applyFill="1" applyBorder="1" applyAlignment="1">
      <alignment vertical="top"/>
    </xf>
    <xf numFmtId="3" fontId="8" fillId="2" borderId="12" xfId="0" applyNumberFormat="1" applyFont="1" applyFill="1" applyBorder="1" applyAlignment="1">
      <alignment vertical="top"/>
    </xf>
    <xf numFmtId="3" fontId="7" fillId="2" borderId="12" xfId="0" applyNumberFormat="1" applyFont="1" applyFill="1" applyBorder="1" applyAlignment="1">
      <alignment horizontal="center" vertical="top"/>
    </xf>
    <xf numFmtId="3" fontId="7" fillId="2" borderId="13" xfId="0" applyNumberFormat="1" applyFont="1" applyFill="1" applyBorder="1" applyAlignment="1">
      <alignment horizontal="center" vertical="top" wrapText="1"/>
    </xf>
    <xf numFmtId="3" fontId="7" fillId="2" borderId="0" xfId="0" applyNumberFormat="1" applyFont="1" applyFill="1" applyAlignment="1">
      <alignment horizontal="center" vertical="top"/>
    </xf>
    <xf numFmtId="3" fontId="7" fillId="2" borderId="14" xfId="0" applyNumberFormat="1" applyFont="1" applyFill="1" applyBorder="1" applyAlignment="1">
      <alignment wrapText="1"/>
    </xf>
    <xf numFmtId="3" fontId="6" fillId="2" borderId="14" xfId="0" applyNumberFormat="1" applyFont="1" applyFill="1" applyBorder="1" applyAlignment="1">
      <alignment horizontal="center" vertical="top" wrapText="1"/>
    </xf>
    <xf numFmtId="3" fontId="6" fillId="2" borderId="16" xfId="0" applyNumberFormat="1" applyFont="1" applyFill="1" applyBorder="1" applyAlignment="1">
      <alignment horizontal="center" vertical="top" wrapText="1"/>
    </xf>
    <xf numFmtId="3" fontId="6" fillId="2" borderId="15" xfId="0" applyNumberFormat="1" applyFont="1" applyFill="1" applyBorder="1" applyAlignment="1">
      <alignment horizontal="center" vertical="top" wrapText="1"/>
    </xf>
    <xf numFmtId="164" fontId="7" fillId="2" borderId="27" xfId="0" applyNumberFormat="1" applyFont="1" applyFill="1" applyBorder="1" applyAlignment="1">
      <alignment horizontal="right" indent="1"/>
    </xf>
    <xf numFmtId="164" fontId="7" fillId="2" borderId="28" xfId="0" applyNumberFormat="1" applyFont="1" applyFill="1" applyBorder="1" applyAlignment="1">
      <alignment horizontal="right" indent="1"/>
    </xf>
    <xf numFmtId="3" fontId="8" fillId="2" borderId="12" xfId="0" applyNumberFormat="1" applyFont="1" applyFill="1" applyBorder="1"/>
    <xf numFmtId="3" fontId="5" fillId="2" borderId="9" xfId="0" applyNumberFormat="1" applyFont="1" applyFill="1" applyBorder="1" applyAlignment="1">
      <alignment vertical="top"/>
    </xf>
    <xf numFmtId="3" fontId="5" fillId="2" borderId="10" xfId="0" applyNumberFormat="1" applyFont="1" applyFill="1" applyBorder="1" applyAlignment="1">
      <alignment vertical="top"/>
    </xf>
    <xf numFmtId="3" fontId="5" fillId="2" borderId="11" xfId="0" applyNumberFormat="1" applyFont="1" applyFill="1" applyBorder="1" applyAlignment="1">
      <alignment vertical="top"/>
    </xf>
    <xf numFmtId="3" fontId="0" fillId="2" borderId="0" xfId="0" applyNumberFormat="1" applyFill="1" applyAlignment="1">
      <alignment vertical="top"/>
    </xf>
    <xf numFmtId="3" fontId="5" fillId="2" borderId="0" xfId="0" applyNumberFormat="1" applyFont="1" applyFill="1" applyAlignment="1">
      <alignment vertical="top"/>
    </xf>
    <xf numFmtId="3" fontId="5" fillId="2" borderId="13" xfId="0" applyNumberFormat="1" applyFont="1" applyFill="1" applyBorder="1" applyAlignment="1">
      <alignment vertical="top"/>
    </xf>
    <xf numFmtId="3" fontId="29" fillId="2" borderId="0" xfId="0" applyNumberFormat="1" applyFont="1" applyFill="1" applyAlignment="1">
      <alignment vertical="top"/>
    </xf>
    <xf numFmtId="3" fontId="29" fillId="2" borderId="13" xfId="0" applyNumberFormat="1" applyFont="1" applyFill="1" applyBorder="1" applyAlignment="1">
      <alignment vertical="top"/>
    </xf>
    <xf numFmtId="3" fontId="5" fillId="2" borderId="15" xfId="0" applyNumberFormat="1" applyFont="1" applyFill="1" applyBorder="1" applyAlignment="1">
      <alignment wrapText="1"/>
    </xf>
    <xf numFmtId="3" fontId="5" fillId="2" borderId="16" xfId="0" applyNumberFormat="1" applyFont="1" applyFill="1" applyBorder="1" applyAlignment="1">
      <alignment wrapText="1"/>
    </xf>
    <xf numFmtId="164" fontId="5" fillId="2" borderId="33" xfId="0" applyNumberFormat="1" applyFont="1" applyFill="1" applyBorder="1"/>
    <xf numFmtId="3" fontId="5" fillId="2" borderId="13" xfId="0" applyNumberFormat="1" applyFont="1" applyFill="1" applyBorder="1"/>
    <xf numFmtId="164" fontId="5" fillId="2" borderId="34" xfId="0" applyNumberFormat="1" applyFont="1" applyFill="1" applyBorder="1"/>
    <xf numFmtId="3" fontId="5" fillId="2" borderId="12" xfId="0" applyNumberFormat="1" applyFont="1" applyFill="1" applyBorder="1" applyAlignment="1">
      <alignment horizontal="right"/>
    </xf>
    <xf numFmtId="3" fontId="5" fillId="2" borderId="15" xfId="0" applyNumberFormat="1" applyFont="1" applyFill="1" applyBorder="1"/>
    <xf numFmtId="3" fontId="5" fillId="2" borderId="16" xfId="0" applyNumberFormat="1" applyFont="1" applyFill="1" applyBorder="1"/>
    <xf numFmtId="0" fontId="5" fillId="2" borderId="0" xfId="1" applyFill="1"/>
    <xf numFmtId="0" fontId="5" fillId="0" borderId="0" xfId="1"/>
    <xf numFmtId="0" fontId="41" fillId="2" borderId="0" xfId="0" applyFont="1" applyFill="1"/>
    <xf numFmtId="0" fontId="41" fillId="2" borderId="15" xfId="0" applyFont="1" applyFill="1" applyBorder="1"/>
    <xf numFmtId="0" fontId="32" fillId="2" borderId="42" xfId="0" applyFont="1" applyFill="1" applyBorder="1" applyAlignment="1">
      <alignment horizontal="center" vertical="top"/>
    </xf>
    <xf numFmtId="0" fontId="32" fillId="2" borderId="41" xfId="0" applyFont="1" applyFill="1" applyBorder="1" applyAlignment="1">
      <alignment horizontal="center" vertical="top"/>
    </xf>
    <xf numFmtId="0" fontId="32" fillId="2" borderId="43" xfId="0" applyFont="1" applyFill="1" applyBorder="1" applyAlignment="1">
      <alignment horizontal="center" vertical="top"/>
    </xf>
    <xf numFmtId="0" fontId="42" fillId="2" borderId="42" xfId="0" applyFont="1" applyFill="1" applyBorder="1" applyAlignment="1">
      <alignment horizontal="center" vertical="top" wrapText="1" readingOrder="1"/>
    </xf>
    <xf numFmtId="0" fontId="42" fillId="2" borderId="9" xfId="0" applyFont="1" applyFill="1" applyBorder="1" applyAlignment="1">
      <alignment horizontal="center" vertical="top" wrapText="1" readingOrder="1"/>
    </xf>
    <xf numFmtId="0" fontId="5" fillId="2" borderId="0" xfId="1" applyFill="1" applyAlignment="1">
      <alignment horizontal="center"/>
    </xf>
    <xf numFmtId="0" fontId="42" fillId="2" borderId="12" xfId="0" applyFont="1" applyFill="1" applyBorder="1" applyAlignment="1">
      <alignment horizontal="left" vertical="top" readingOrder="1"/>
    </xf>
    <xf numFmtId="0" fontId="42" fillId="2" borderId="0" xfId="0" applyFont="1" applyFill="1" applyAlignment="1">
      <alignment horizontal="left" vertical="top" readingOrder="1"/>
    </xf>
    <xf numFmtId="0" fontId="44" fillId="2" borderId="13" xfId="0" applyFont="1" applyFill="1" applyBorder="1" applyAlignment="1">
      <alignment horizontal="right" vertical="top" wrapText="1" readingOrder="1"/>
    </xf>
    <xf numFmtId="164" fontId="44" fillId="2" borderId="9" xfId="0" applyNumberFormat="1" applyFont="1" applyFill="1" applyBorder="1" applyAlignment="1">
      <alignment horizontal="right" vertical="top" indent="1"/>
    </xf>
    <xf numFmtId="9" fontId="5" fillId="2" borderId="0" xfId="2" applyFont="1" applyFill="1"/>
    <xf numFmtId="0" fontId="42" fillId="2" borderId="0" xfId="0" applyFont="1" applyFill="1" applyAlignment="1">
      <alignment vertical="top"/>
    </xf>
    <xf numFmtId="0" fontId="42" fillId="2" borderId="13" xfId="0" applyFont="1" applyFill="1" applyBorder="1" applyAlignment="1">
      <alignment horizontal="right" vertical="top" readingOrder="1"/>
    </xf>
    <xf numFmtId="0" fontId="42" fillId="2" borderId="13" xfId="0" applyFont="1" applyFill="1" applyBorder="1" applyAlignment="1">
      <alignment horizontal="right" vertical="top" wrapText="1" readingOrder="1"/>
    </xf>
    <xf numFmtId="0" fontId="42" fillId="2" borderId="14" xfId="0" applyFont="1" applyFill="1" applyBorder="1" applyAlignment="1">
      <alignment vertical="top"/>
    </xf>
    <xf numFmtId="0" fontId="45" fillId="2" borderId="15" xfId="1" applyFont="1" applyFill="1" applyBorder="1"/>
    <xf numFmtId="0" fontId="42" fillId="2" borderId="15" xfId="0" applyFont="1" applyFill="1" applyBorder="1" applyAlignment="1">
      <alignment horizontal="right" vertical="top" readingOrder="1"/>
    </xf>
    <xf numFmtId="164" fontId="42" fillId="2" borderId="14" xfId="0" applyNumberFormat="1" applyFont="1" applyFill="1" applyBorder="1" applyAlignment="1">
      <alignment horizontal="right" vertical="top" indent="1"/>
    </xf>
    <xf numFmtId="0" fontId="42" fillId="2" borderId="9" xfId="0" applyFont="1" applyFill="1" applyBorder="1" applyAlignment="1">
      <alignment horizontal="left" vertical="top" readingOrder="1"/>
    </xf>
    <xf numFmtId="0" fontId="42" fillId="2" borderId="10" xfId="0" applyFont="1" applyFill="1" applyBorder="1" applyAlignment="1">
      <alignment horizontal="left" vertical="top" readingOrder="1"/>
    </xf>
    <xf numFmtId="0" fontId="46" fillId="2" borderId="12" xfId="0" applyFont="1" applyFill="1" applyBorder="1" applyAlignment="1">
      <alignment horizontal="left" vertical="top"/>
    </xf>
    <xf numFmtId="0" fontId="45" fillId="2" borderId="11" xfId="0" applyFont="1" applyFill="1" applyBorder="1" applyAlignment="1">
      <alignment horizontal="right" vertical="top" wrapText="1" readingOrder="1"/>
    </xf>
    <xf numFmtId="0" fontId="32" fillId="2" borderId="12" xfId="0" applyFont="1" applyFill="1" applyBorder="1" applyAlignment="1">
      <alignment vertical="top"/>
    </xf>
    <xf numFmtId="0" fontId="45" fillId="2" borderId="13" xfId="0" applyFont="1" applyFill="1" applyBorder="1" applyAlignment="1">
      <alignment horizontal="right" vertical="top" wrapText="1" readingOrder="1"/>
    </xf>
    <xf numFmtId="0" fontId="45" fillId="2" borderId="0" xfId="1" applyFont="1" applyFill="1"/>
    <xf numFmtId="0" fontId="32" fillId="2" borderId="14" xfId="0" applyFont="1" applyFill="1" applyBorder="1" applyAlignment="1">
      <alignment vertical="top"/>
    </xf>
    <xf numFmtId="0" fontId="46" fillId="2" borderId="9" xfId="0" applyFont="1" applyFill="1" applyBorder="1" applyAlignment="1">
      <alignment horizontal="left" vertical="top"/>
    </xf>
    <xf numFmtId="0" fontId="47" fillId="2" borderId="0" xfId="1" applyFont="1" applyFill="1"/>
    <xf numFmtId="164" fontId="5" fillId="2" borderId="0" xfId="1" applyNumberFormat="1" applyFill="1"/>
    <xf numFmtId="0" fontId="32" fillId="2" borderId="42" xfId="0" applyFont="1" applyFill="1" applyBorder="1" applyAlignment="1">
      <alignment vertical="top"/>
    </xf>
    <xf numFmtId="0" fontId="32" fillId="2" borderId="41" xfId="0" applyFont="1" applyFill="1" applyBorder="1" applyAlignment="1">
      <alignment vertical="top"/>
    </xf>
    <xf numFmtId="0" fontId="32" fillId="2" borderId="43" xfId="0" applyFont="1" applyFill="1" applyBorder="1" applyAlignment="1">
      <alignment vertical="top"/>
    </xf>
    <xf numFmtId="178" fontId="5" fillId="2" borderId="0" xfId="1" applyNumberFormat="1" applyFill="1"/>
    <xf numFmtId="0" fontId="42" fillId="2" borderId="0" xfId="0" applyFont="1" applyFill="1" applyAlignment="1">
      <alignment horizontal="left" vertical="top" wrapText="1" readingOrder="1"/>
    </xf>
    <xf numFmtId="0" fontId="7" fillId="2" borderId="39" xfId="0" applyFont="1" applyFill="1" applyBorder="1" applyAlignment="1">
      <alignment vertical="top"/>
    </xf>
    <xf numFmtId="0" fontId="7" fillId="2" borderId="19" xfId="0" applyFont="1" applyFill="1" applyBorder="1" applyAlignment="1">
      <alignment vertical="top"/>
    </xf>
    <xf numFmtId="0" fontId="8" fillId="2" borderId="20" xfId="0" applyFont="1" applyFill="1" applyBorder="1" applyAlignment="1">
      <alignment vertical="top"/>
    </xf>
    <xf numFmtId="0" fontId="8" fillId="2" borderId="14" xfId="0" applyFont="1" applyFill="1" applyBorder="1" applyAlignment="1">
      <alignment vertical="top"/>
    </xf>
    <xf numFmtId="0" fontId="8" fillId="2" borderId="19" xfId="0" applyFont="1" applyFill="1" applyBorder="1"/>
    <xf numFmtId="0" fontId="10" fillId="2" borderId="19" xfId="0" applyFont="1" applyFill="1" applyBorder="1"/>
    <xf numFmtId="0" fontId="10" fillId="2" borderId="20" xfId="0" applyFont="1" applyFill="1" applyBorder="1"/>
    <xf numFmtId="166" fontId="7" fillId="2" borderId="9" xfId="0" applyNumberFormat="1" applyFont="1" applyFill="1" applyBorder="1" applyAlignment="1">
      <alignment horizontal="right" indent="1"/>
    </xf>
    <xf numFmtId="166" fontId="7" fillId="2" borderId="22" xfId="0" applyNumberFormat="1" applyFont="1" applyFill="1" applyBorder="1" applyAlignment="1">
      <alignment horizontal="right" indent="1"/>
    </xf>
    <xf numFmtId="166" fontId="7" fillId="2" borderId="21" xfId="0" applyNumberFormat="1" applyFont="1" applyFill="1" applyBorder="1" applyAlignment="1">
      <alignment horizontal="right" indent="1"/>
    </xf>
    <xf numFmtId="166" fontId="7" fillId="2" borderId="12" xfId="0" applyNumberFormat="1" applyFont="1" applyFill="1" applyBorder="1" applyAlignment="1">
      <alignment horizontal="right" indent="1"/>
    </xf>
    <xf numFmtId="166" fontId="7" fillId="2" borderId="0" xfId="0" applyNumberFormat="1" applyFont="1" applyFill="1" applyBorder="1" applyAlignment="1">
      <alignment horizontal="right" indent="1"/>
    </xf>
    <xf numFmtId="166" fontId="9" fillId="2" borderId="0" xfId="0" applyNumberFormat="1" applyFont="1" applyFill="1" applyBorder="1" applyAlignment="1">
      <alignment horizontal="right" indent="1"/>
    </xf>
    <xf numFmtId="166" fontId="9" fillId="2" borderId="12" xfId="0" applyNumberFormat="1" applyFont="1" applyFill="1" applyBorder="1" applyAlignment="1">
      <alignment horizontal="right" indent="1"/>
    </xf>
    <xf numFmtId="166" fontId="9" fillId="2" borderId="14" xfId="0" applyNumberFormat="1" applyFont="1" applyFill="1" applyBorder="1" applyAlignment="1">
      <alignment horizontal="right" indent="1"/>
    </xf>
    <xf numFmtId="166" fontId="7" fillId="2" borderId="13" xfId="0" applyNumberFormat="1" applyFont="1" applyFill="1" applyBorder="1" applyAlignment="1">
      <alignment horizontal="right" indent="1"/>
    </xf>
    <xf numFmtId="166" fontId="9" fillId="2" borderId="44" xfId="0" applyNumberFormat="1" applyFont="1" applyFill="1" applyBorder="1" applyAlignment="1">
      <alignment horizontal="right" indent="1"/>
    </xf>
    <xf numFmtId="0" fontId="9" fillId="2" borderId="21" xfId="0" applyFont="1" applyFill="1" applyBorder="1" applyAlignment="1">
      <alignment vertical="top"/>
    </xf>
    <xf numFmtId="0" fontId="8" fillId="2" borderId="18" xfId="0" applyFont="1" applyFill="1" applyBorder="1" applyAlignment="1">
      <alignment vertical="top"/>
    </xf>
    <xf numFmtId="164" fontId="7" fillId="2" borderId="17" xfId="0" applyNumberFormat="1" applyFont="1" applyFill="1" applyBorder="1" applyAlignment="1">
      <alignment horizontal="right" indent="1"/>
    </xf>
    <xf numFmtId="164" fontId="5" fillId="2" borderId="18" xfId="0" applyNumberFormat="1" applyFont="1" applyFill="1" applyBorder="1" applyAlignment="1">
      <alignment horizontal="right" indent="1"/>
    </xf>
    <xf numFmtId="0" fontId="0" fillId="2" borderId="0" xfId="0" applyFill="1" applyBorder="1"/>
    <xf numFmtId="0" fontId="9" fillId="2" borderId="22" xfId="0" applyFont="1" applyFill="1" applyBorder="1" applyAlignment="1">
      <alignment vertical="top"/>
    </xf>
    <xf numFmtId="0" fontId="8" fillId="2" borderId="24" xfId="0" applyFont="1" applyFill="1" applyBorder="1" applyAlignment="1">
      <alignment vertical="top"/>
    </xf>
    <xf numFmtId="164" fontId="7" fillId="2" borderId="23" xfId="0" applyNumberFormat="1" applyFont="1" applyFill="1" applyBorder="1" applyAlignment="1">
      <alignment horizontal="right" indent="1"/>
    </xf>
    <xf numFmtId="164" fontId="5" fillId="2" borderId="24" xfId="0" applyNumberFormat="1" applyFont="1" applyFill="1" applyBorder="1" applyAlignment="1">
      <alignment horizontal="right" indent="1"/>
    </xf>
    <xf numFmtId="164" fontId="7" fillId="2" borderId="0" xfId="0" applyNumberFormat="1" applyFont="1" applyFill="1" applyBorder="1" applyAlignment="1">
      <alignment horizontal="right" indent="1"/>
    </xf>
    <xf numFmtId="9" fontId="0" fillId="2" borderId="0" xfId="2" applyFont="1" applyFill="1" applyBorder="1"/>
    <xf numFmtId="3" fontId="0" fillId="2" borderId="0" xfId="0" applyNumberFormat="1" applyFill="1" applyBorder="1"/>
    <xf numFmtId="0" fontId="10" fillId="2" borderId="18" xfId="0" applyFont="1" applyFill="1" applyBorder="1" applyAlignment="1">
      <alignment vertical="top"/>
    </xf>
    <xf numFmtId="164" fontId="9" fillId="2" borderId="21" xfId="0" applyNumberFormat="1" applyFont="1" applyFill="1" applyBorder="1" applyAlignment="1">
      <alignment horizontal="right" indent="1"/>
    </xf>
    <xf numFmtId="164" fontId="9" fillId="2" borderId="17" xfId="0" applyNumberFormat="1" applyFont="1" applyFill="1" applyBorder="1" applyAlignment="1">
      <alignment horizontal="right" indent="1"/>
    </xf>
    <xf numFmtId="164" fontId="9" fillId="2" borderId="18" xfId="0" applyNumberFormat="1" applyFont="1" applyFill="1" applyBorder="1" applyAlignment="1">
      <alignment horizontal="right" indent="1"/>
    </xf>
    <xf numFmtId="10" fontId="0" fillId="2" borderId="13" xfId="2" applyNumberFormat="1" applyFont="1" applyFill="1" applyBorder="1"/>
    <xf numFmtId="9" fontId="0" fillId="2" borderId="13" xfId="2" applyFont="1" applyFill="1" applyBorder="1"/>
    <xf numFmtId="9" fontId="6" fillId="2" borderId="13" xfId="2" applyFont="1" applyFill="1" applyBorder="1"/>
    <xf numFmtId="0" fontId="12" fillId="2" borderId="16" xfId="0" applyFont="1" applyFill="1" applyBorder="1"/>
    <xf numFmtId="166" fontId="7" fillId="2" borderId="44" xfId="0" applyNumberFormat="1" applyFont="1" applyFill="1" applyBorder="1" applyAlignment="1">
      <alignment horizontal="right"/>
    </xf>
    <xf numFmtId="166" fontId="9" fillId="2" borderId="44" xfId="0" applyNumberFormat="1" applyFont="1" applyFill="1" applyBorder="1"/>
    <xf numFmtId="166" fontId="7" fillId="2" borderId="44" xfId="0" applyNumberFormat="1" applyFont="1" applyFill="1" applyBorder="1"/>
    <xf numFmtId="0" fontId="6" fillId="2" borderId="13" xfId="0" applyFont="1" applyFill="1" applyBorder="1"/>
    <xf numFmtId="0" fontId="4" fillId="2" borderId="11" xfId="0" applyFont="1" applyFill="1" applyBorder="1" applyAlignment="1">
      <alignment horizontal="center" vertical="top"/>
    </xf>
    <xf numFmtId="0" fontId="0" fillId="2" borderId="0" xfId="0" applyFill="1" applyAlignment="1">
      <alignment horizontal="center"/>
    </xf>
    <xf numFmtId="164" fontId="6" fillId="2" borderId="23" xfId="0" applyNumberFormat="1" applyFont="1" applyFill="1" applyBorder="1" applyAlignment="1">
      <alignment horizontal="center"/>
    </xf>
    <xf numFmtId="166" fontId="36" fillId="2" borderId="0" xfId="0" applyNumberFormat="1" applyFont="1" applyFill="1" applyAlignment="1">
      <alignment horizontal="left"/>
    </xf>
    <xf numFmtId="166" fontId="36" fillId="2" borderId="8" xfId="0" applyNumberFormat="1" applyFont="1" applyFill="1" applyBorder="1" applyAlignment="1">
      <alignment horizontal="left"/>
    </xf>
    <xf numFmtId="0" fontId="2" fillId="2" borderId="0" xfId="7" applyFill="1" applyAlignment="1">
      <alignment horizontal="center" wrapText="1"/>
    </xf>
    <xf numFmtId="0" fontId="4" fillId="2" borderId="7" xfId="7" applyFont="1" applyFill="1" applyBorder="1" applyAlignment="1">
      <alignment horizontal="center"/>
    </xf>
    <xf numFmtId="166" fontId="4" fillId="2" borderId="0" xfId="0" applyNumberFormat="1" applyFont="1" applyFill="1" applyAlignment="1">
      <alignment horizontal="center"/>
    </xf>
    <xf numFmtId="166" fontId="29" fillId="2" borderId="0" xfId="0" applyNumberFormat="1" applyFont="1" applyFill="1" applyAlignment="1">
      <alignment horizontal="center"/>
    </xf>
    <xf numFmtId="166" fontId="29" fillId="2" borderId="8" xfId="0" applyNumberFormat="1" applyFont="1" applyFill="1" applyBorder="1" applyAlignment="1">
      <alignment horizontal="center"/>
    </xf>
    <xf numFmtId="0" fontId="4" fillId="2" borderId="7" xfId="0" applyFont="1" applyFill="1" applyBorder="1" applyAlignment="1">
      <alignment horizontal="center"/>
    </xf>
    <xf numFmtId="0" fontId="5" fillId="2" borderId="0" xfId="0" applyFont="1" applyFill="1" applyBorder="1" applyAlignment="1">
      <alignment horizontal="center" vertical="top" wrapText="1"/>
    </xf>
    <xf numFmtId="164" fontId="5" fillId="2" borderId="10" xfId="0" applyNumberFormat="1" applyFont="1" applyFill="1" applyBorder="1" applyAlignment="1">
      <alignment horizontal="right" indent="1"/>
    </xf>
    <xf numFmtId="164" fontId="5" fillId="2" borderId="0" xfId="0" applyNumberFormat="1" applyFont="1" applyFill="1" applyBorder="1" applyAlignment="1">
      <alignment horizontal="right" indent="1"/>
    </xf>
    <xf numFmtId="164" fontId="5" fillId="2" borderId="0" xfId="0" applyNumberFormat="1" applyFont="1" applyFill="1" applyBorder="1"/>
    <xf numFmtId="0" fontId="5" fillId="2" borderId="0" xfId="0" applyFont="1" applyFill="1" applyBorder="1" applyAlignment="1">
      <alignment horizontal="center" vertical="top"/>
    </xf>
    <xf numFmtId="164" fontId="36" fillId="2" borderId="15" xfId="0" applyNumberFormat="1" applyFont="1" applyFill="1" applyBorder="1"/>
    <xf numFmtId="164" fontId="36" fillId="2" borderId="0" xfId="0" applyNumberFormat="1" applyFont="1" applyFill="1" applyBorder="1"/>
    <xf numFmtId="164" fontId="5" fillId="2" borderId="44" xfId="0" applyNumberFormat="1" applyFont="1" applyFill="1" applyBorder="1" applyAlignment="1">
      <alignment horizontal="right" indent="1"/>
    </xf>
    <xf numFmtId="164" fontId="5" fillId="2" borderId="44" xfId="0" applyNumberFormat="1" applyFont="1" applyFill="1" applyBorder="1"/>
    <xf numFmtId="164" fontId="5" fillId="2" borderId="44" xfId="0" applyNumberFormat="1" applyFont="1" applyFill="1" applyBorder="1" applyAlignment="1">
      <alignment horizontal="right"/>
    </xf>
    <xf numFmtId="0" fontId="0" fillId="0" borderId="0" xfId="0"/>
    <xf numFmtId="166" fontId="5" fillId="2" borderId="45" xfId="0" applyNumberFormat="1" applyFont="1" applyFill="1" applyBorder="1" applyAlignment="1">
      <alignment horizontal="right" indent="1"/>
    </xf>
    <xf numFmtId="166" fontId="4" fillId="2" borderId="45" xfId="0" applyNumberFormat="1" applyFont="1" applyFill="1" applyBorder="1" applyAlignment="1">
      <alignment horizontal="right" indent="1"/>
    </xf>
    <xf numFmtId="166" fontId="5" fillId="2" borderId="46" xfId="0" applyNumberFormat="1" applyFont="1" applyFill="1" applyBorder="1" applyAlignment="1">
      <alignment horizontal="right" indent="1"/>
    </xf>
    <xf numFmtId="0" fontId="0" fillId="0" borderId="0" xfId="0"/>
    <xf numFmtId="168" fontId="9" fillId="2" borderId="12" xfId="0" applyNumberFormat="1" applyFont="1" applyFill="1" applyBorder="1"/>
    <xf numFmtId="3" fontId="29" fillId="2" borderId="12" xfId="0" applyNumberFormat="1" applyFont="1" applyFill="1" applyBorder="1" applyAlignment="1">
      <alignment horizontal="left"/>
    </xf>
    <xf numFmtId="3" fontId="8" fillId="2" borderId="12" xfId="0" applyNumberFormat="1" applyFont="1" applyFill="1" applyBorder="1" applyAlignment="1">
      <alignment horizontal="left"/>
    </xf>
    <xf numFmtId="173" fontId="0" fillId="2" borderId="0" xfId="0" applyNumberFormat="1" applyFill="1"/>
    <xf numFmtId="1" fontId="0" fillId="0" borderId="0" xfId="0" applyNumberFormat="1"/>
    <xf numFmtId="0" fontId="4" fillId="2" borderId="0" xfId="0" applyFont="1" applyFill="1" applyBorder="1"/>
    <xf numFmtId="9" fontId="4" fillId="2" borderId="0" xfId="2" applyFont="1" applyFill="1" applyBorder="1" applyAlignment="1">
      <alignment horizontal="right" vertical="center" indent="1"/>
    </xf>
    <xf numFmtId="9" fontId="4" fillId="0" borderId="0" xfId="2" applyFont="1" applyBorder="1" applyAlignment="1">
      <alignment horizontal="right" indent="1"/>
    </xf>
    <xf numFmtId="9" fontId="4" fillId="0" borderId="0" xfId="2" applyFont="1" applyBorder="1" applyAlignment="1">
      <alignment horizontal="right" vertical="center" indent="1"/>
    </xf>
    <xf numFmtId="0" fontId="0" fillId="2" borderId="0" xfId="0" applyFont="1" applyFill="1"/>
    <xf numFmtId="168" fontId="0" fillId="2" borderId="0" xfId="0" applyNumberFormat="1" applyFill="1" applyAlignment="1">
      <alignment horizontal="center"/>
    </xf>
    <xf numFmtId="0" fontId="4" fillId="2" borderId="44" xfId="0" applyFont="1" applyFill="1" applyBorder="1"/>
    <xf numFmtId="166" fontId="4" fillId="2" borderId="44" xfId="0" applyNumberFormat="1" applyFont="1" applyFill="1" applyBorder="1" applyAlignment="1">
      <alignment horizontal="right" indent="1"/>
    </xf>
    <xf numFmtId="3" fontId="4" fillId="2" borderId="47" xfId="0" applyNumberFormat="1" applyFont="1" applyFill="1" applyBorder="1" applyAlignment="1">
      <alignment horizontal="right" indent="1"/>
    </xf>
    <xf numFmtId="9" fontId="4" fillId="0" borderId="0" xfId="2" applyNumberFormat="1" applyFont="1" applyBorder="1" applyAlignment="1">
      <alignment horizontal="right" vertical="center" indent="1"/>
    </xf>
    <xf numFmtId="0" fontId="0" fillId="0" borderId="0" xfId="0"/>
    <xf numFmtId="166" fontId="0" fillId="0" borderId="0" xfId="0" applyNumberFormat="1"/>
    <xf numFmtId="0" fontId="15" fillId="2" borderId="0" xfId="0" applyFont="1" applyFill="1"/>
    <xf numFmtId="0" fontId="48" fillId="2" borderId="0" xfId="1" applyFont="1" applyFill="1"/>
    <xf numFmtId="164" fontId="44" fillId="2" borderId="48" xfId="0" applyNumberFormat="1" applyFont="1" applyFill="1" applyBorder="1" applyAlignment="1">
      <alignment horizontal="right" vertical="top" indent="1"/>
    </xf>
    <xf numFmtId="164" fontId="42" fillId="2" borderId="48" xfId="0" applyNumberFormat="1" applyFont="1" applyFill="1" applyBorder="1" applyAlignment="1">
      <alignment horizontal="right" vertical="top" indent="1"/>
    </xf>
    <xf numFmtId="0" fontId="5" fillId="2" borderId="0" xfId="1" applyFill="1" applyBorder="1"/>
    <xf numFmtId="0" fontId="41" fillId="2" borderId="0" xfId="0" applyFont="1" applyFill="1" applyBorder="1"/>
    <xf numFmtId="164" fontId="49" fillId="2" borderId="10" xfId="0" applyNumberFormat="1" applyFont="1" applyFill="1" applyBorder="1" applyAlignment="1">
      <alignment horizontal="right" vertical="top" indent="1"/>
    </xf>
    <xf numFmtId="164" fontId="45" fillId="2" borderId="48" xfId="0" applyNumberFormat="1" applyFont="1" applyFill="1" applyBorder="1" applyAlignment="1">
      <alignment horizontal="right" indent="1"/>
    </xf>
    <xf numFmtId="0" fontId="34" fillId="2" borderId="0" xfId="0" applyFont="1" applyFill="1"/>
    <xf numFmtId="0" fontId="36" fillId="2" borderId="0" xfId="1" applyFont="1" applyFill="1"/>
    <xf numFmtId="0" fontId="34" fillId="2" borderId="15" xfId="0" applyFont="1" applyFill="1" applyBorder="1"/>
    <xf numFmtId="0" fontId="34" fillId="2" borderId="0" xfId="0" applyFont="1" applyFill="1" applyBorder="1"/>
    <xf numFmtId="0" fontId="36" fillId="0" borderId="0" xfId="1" applyFont="1"/>
    <xf numFmtId="9" fontId="36" fillId="2" borderId="0" xfId="2" applyFont="1" applyFill="1"/>
    <xf numFmtId="164" fontId="36" fillId="2" borderId="0" xfId="1" applyNumberFormat="1" applyFont="1" applyFill="1"/>
    <xf numFmtId="164" fontId="42" fillId="2" borderId="9" xfId="0" applyNumberFormat="1" applyFont="1" applyFill="1" applyBorder="1" applyAlignment="1">
      <alignment horizontal="right" vertical="top" indent="1"/>
    </xf>
    <xf numFmtId="0" fontId="50" fillId="2" borderId="41" xfId="0" applyFont="1" applyFill="1" applyBorder="1" applyAlignment="1">
      <alignment horizontal="center" vertical="top" wrapText="1" readingOrder="1"/>
    </xf>
    <xf numFmtId="164" fontId="49" fillId="2" borderId="0" xfId="0" applyNumberFormat="1" applyFont="1" applyFill="1" applyBorder="1" applyAlignment="1">
      <alignment horizontal="right" vertical="top" indent="1"/>
    </xf>
    <xf numFmtId="164" fontId="36" fillId="2" borderId="0" xfId="0" applyNumberFormat="1" applyFont="1" applyFill="1" applyBorder="1" applyAlignment="1">
      <alignment horizontal="right" indent="1"/>
    </xf>
    <xf numFmtId="164" fontId="50" fillId="2" borderId="0" xfId="0" applyNumberFormat="1" applyFont="1" applyFill="1" applyBorder="1" applyAlignment="1">
      <alignment horizontal="right" vertical="top" indent="1"/>
    </xf>
    <xf numFmtId="164" fontId="50" fillId="2" borderId="15" xfId="0" applyNumberFormat="1" applyFont="1" applyFill="1" applyBorder="1" applyAlignment="1">
      <alignment horizontal="right" vertical="top" indent="1"/>
    </xf>
    <xf numFmtId="0" fontId="50" fillId="2" borderId="10" xfId="0" applyFont="1" applyFill="1" applyBorder="1" applyAlignment="1">
      <alignment horizontal="center" vertical="top" wrapText="1" readingOrder="1"/>
    </xf>
    <xf numFmtId="0" fontId="50" fillId="2" borderId="11" xfId="0" applyFont="1" applyFill="1" applyBorder="1" applyAlignment="1">
      <alignment horizontal="center" vertical="top" wrapText="1" readingOrder="1"/>
    </xf>
    <xf numFmtId="164" fontId="49" fillId="2" borderId="11" xfId="0" applyNumberFormat="1" applyFont="1" applyFill="1" applyBorder="1" applyAlignment="1">
      <alignment horizontal="right" vertical="top" indent="1"/>
    </xf>
    <xf numFmtId="164" fontId="49" fillId="2" borderId="49" xfId="0" applyNumberFormat="1" applyFont="1" applyFill="1" applyBorder="1" applyAlignment="1">
      <alignment horizontal="right" vertical="top" indent="1"/>
    </xf>
    <xf numFmtId="164" fontId="50" fillId="2" borderId="49" xfId="0" applyNumberFormat="1" applyFont="1" applyFill="1" applyBorder="1" applyAlignment="1">
      <alignment horizontal="right" vertical="top" indent="1"/>
    </xf>
    <xf numFmtId="9" fontId="36" fillId="2" borderId="49" xfId="2" applyFont="1" applyFill="1" applyBorder="1"/>
    <xf numFmtId="0" fontId="36" fillId="2" borderId="49" xfId="1" applyFont="1" applyFill="1" applyBorder="1"/>
    <xf numFmtId="0" fontId="51" fillId="2" borderId="49" xfId="1" applyFont="1" applyFill="1" applyBorder="1"/>
    <xf numFmtId="9" fontId="51" fillId="2" borderId="49" xfId="2" applyFont="1" applyFill="1" applyBorder="1"/>
    <xf numFmtId="9" fontId="36" fillId="2" borderId="50" xfId="2" applyFont="1" applyFill="1" applyBorder="1"/>
    <xf numFmtId="9" fontId="36" fillId="2" borderId="43" xfId="2" applyFont="1" applyFill="1" applyBorder="1"/>
    <xf numFmtId="0" fontId="52" fillId="0" borderId="0" xfId="0" applyFont="1"/>
    <xf numFmtId="0" fontId="54" fillId="0" borderId="0" xfId="0" applyFont="1"/>
    <xf numFmtId="0" fontId="55" fillId="0" borderId="0" xfId="8" applyFont="1" applyAlignment="1" applyProtection="1"/>
    <xf numFmtId="0" fontId="56" fillId="0" borderId="0" xfId="8" applyFont="1" applyAlignment="1" applyProtection="1"/>
    <xf numFmtId="0" fontId="57" fillId="0" borderId="0" xfId="0" applyFont="1"/>
    <xf numFmtId="0" fontId="58" fillId="0" borderId="0" xfId="8" quotePrefix="1" applyFont="1" applyAlignment="1" applyProtection="1"/>
    <xf numFmtId="0" fontId="58" fillId="0" borderId="0" xfId="8" applyFont="1" applyAlignment="1" applyProtection="1"/>
    <xf numFmtId="0" fontId="14" fillId="0" borderId="0" xfId="8" applyAlignment="1" applyProtection="1"/>
    <xf numFmtId="3" fontId="14" fillId="0" borderId="0" xfId="8" applyNumberFormat="1" applyAlignment="1" applyProtection="1"/>
    <xf numFmtId="3" fontId="56" fillId="0" borderId="0" xfId="8" applyNumberFormat="1" applyFont="1" applyAlignment="1" applyProtection="1"/>
    <xf numFmtId="0" fontId="0" fillId="0" borderId="0" xfId="0" applyBorder="1" applyAlignment="1">
      <alignment wrapText="1"/>
    </xf>
    <xf numFmtId="0" fontId="0" fillId="2" borderId="0" xfId="0" applyFill="1" applyAlignment="1">
      <alignment horizontal="center"/>
    </xf>
    <xf numFmtId="0" fontId="11" fillId="2" borderId="0" xfId="7" applyFont="1" applyFill="1"/>
    <xf numFmtId="0" fontId="14" fillId="0" borderId="0" xfId="9" quotePrefix="1" applyAlignment="1" applyProtection="1"/>
    <xf numFmtId="0" fontId="14" fillId="0" borderId="0" xfId="9" applyAlignment="1" applyProtection="1"/>
    <xf numFmtId="164" fontId="36" fillId="2" borderId="0" xfId="0" applyNumberFormat="1" applyFont="1" applyFill="1" applyAlignment="1">
      <alignment horizontal="right" indent="1"/>
    </xf>
    <xf numFmtId="164" fontId="49" fillId="2" borderId="0" xfId="0" applyNumberFormat="1" applyFont="1" applyFill="1" applyAlignment="1">
      <alignment horizontal="right" vertical="top" indent="1"/>
    </xf>
    <xf numFmtId="164" fontId="50" fillId="2" borderId="0" xfId="0" applyNumberFormat="1" applyFont="1" applyFill="1" applyAlignment="1">
      <alignment horizontal="right" vertical="top" indent="1"/>
    </xf>
    <xf numFmtId="166" fontId="5" fillId="0" borderId="29" xfId="0" applyNumberFormat="1" applyFont="1" applyFill="1" applyBorder="1" applyAlignment="1">
      <alignment horizontal="right" indent="1"/>
    </xf>
    <xf numFmtId="166" fontId="5" fillId="0" borderId="34" xfId="0" applyNumberFormat="1" applyFont="1" applyFill="1" applyBorder="1" applyAlignment="1">
      <alignment horizontal="right" indent="1"/>
    </xf>
    <xf numFmtId="166" fontId="5" fillId="0" borderId="30" xfId="0" applyNumberFormat="1" applyFont="1" applyFill="1" applyBorder="1" applyAlignment="1">
      <alignment horizontal="right" indent="1"/>
    </xf>
    <xf numFmtId="164" fontId="5" fillId="2" borderId="32" xfId="0" applyNumberFormat="1" applyFont="1" applyFill="1" applyBorder="1" applyAlignment="1"/>
    <xf numFmtId="0" fontId="60" fillId="2" borderId="0" xfId="0" applyFont="1" applyFill="1"/>
    <xf numFmtId="164" fontId="5" fillId="2" borderId="0" xfId="0" applyNumberFormat="1" applyFont="1" applyFill="1" applyBorder="1" applyAlignment="1">
      <alignment horizontal="right"/>
    </xf>
    <xf numFmtId="164" fontId="4" fillId="2" borderId="15" xfId="0" applyNumberFormat="1" applyFont="1" applyFill="1" applyBorder="1"/>
    <xf numFmtId="164" fontId="5" fillId="2" borderId="48" xfId="0" applyNumberFormat="1" applyFont="1" applyFill="1" applyBorder="1" applyAlignment="1">
      <alignment horizontal="right" indent="1"/>
    </xf>
    <xf numFmtId="164" fontId="5" fillId="2" borderId="48" xfId="0" applyNumberFormat="1" applyFont="1" applyFill="1" applyBorder="1"/>
    <xf numFmtId="0" fontId="0" fillId="2" borderId="51" xfId="0" applyFill="1" applyBorder="1"/>
    <xf numFmtId="0" fontId="0" fillId="2" borderId="49" xfId="0" applyFill="1" applyBorder="1"/>
    <xf numFmtId="0" fontId="0" fillId="2" borderId="50" xfId="0" applyFill="1" applyBorder="1"/>
    <xf numFmtId="166" fontId="61" fillId="4" borderId="49" xfId="0" applyNumberFormat="1" applyFont="1" applyFill="1" applyBorder="1"/>
    <xf numFmtId="166" fontId="61" fillId="4" borderId="0" xfId="0" applyNumberFormat="1" applyFont="1" applyFill="1"/>
    <xf numFmtId="166" fontId="62" fillId="4" borderId="0" xfId="0" applyNumberFormat="1" applyFont="1" applyFill="1"/>
    <xf numFmtId="166" fontId="8" fillId="2" borderId="49" xfId="0" applyNumberFormat="1" applyFont="1" applyFill="1" applyBorder="1"/>
    <xf numFmtId="166" fontId="6" fillId="2" borderId="49" xfId="0" applyNumberFormat="1" applyFont="1" applyFill="1" applyBorder="1"/>
    <xf numFmtId="166" fontId="6" fillId="2" borderId="51" xfId="0" applyNumberFormat="1" applyFont="1" applyFill="1" applyBorder="1"/>
    <xf numFmtId="164" fontId="36" fillId="2" borderId="0" xfId="0" applyNumberFormat="1" applyFont="1" applyFill="1"/>
    <xf numFmtId="164" fontId="5" fillId="2" borderId="0" xfId="0" applyNumberFormat="1" applyFont="1" applyFill="1"/>
    <xf numFmtId="164" fontId="36" fillId="2" borderId="49" xfId="0" applyNumberFormat="1" applyFont="1" applyFill="1" applyBorder="1"/>
    <xf numFmtId="164" fontId="5" fillId="2" borderId="49" xfId="0" applyNumberFormat="1" applyFont="1" applyFill="1" applyBorder="1"/>
    <xf numFmtId="164" fontId="36" fillId="2" borderId="50" xfId="0" applyNumberFormat="1" applyFont="1" applyFill="1" applyBorder="1"/>
    <xf numFmtId="0" fontId="6" fillId="2" borderId="49" xfId="0" applyFont="1" applyFill="1" applyBorder="1"/>
    <xf numFmtId="0" fontId="9" fillId="2" borderId="10" xfId="0" applyFont="1" applyFill="1" applyBorder="1" applyAlignment="1">
      <alignment horizontal="center" vertical="top"/>
    </xf>
    <xf numFmtId="0" fontId="10" fillId="2" borderId="0" xfId="0" applyFont="1" applyFill="1" applyAlignment="1">
      <alignment horizontal="center" vertical="top"/>
    </xf>
    <xf numFmtId="0" fontId="0" fillId="0" borderId="0" xfId="0"/>
    <xf numFmtId="3" fontId="4" fillId="2" borderId="11" xfId="0" applyNumberFormat="1" applyFont="1" applyFill="1" applyBorder="1" applyAlignment="1">
      <alignment horizontal="center" vertical="top"/>
    </xf>
    <xf numFmtId="3" fontId="4" fillId="2" borderId="10" xfId="0" applyNumberFormat="1" applyFont="1" applyFill="1" applyBorder="1" applyAlignment="1">
      <alignment horizontal="center" vertical="top"/>
    </xf>
    <xf numFmtId="3" fontId="11" fillId="2" borderId="13" xfId="0" applyNumberFormat="1" applyFont="1" applyFill="1" applyBorder="1" applyAlignment="1">
      <alignment horizontal="center" vertical="top"/>
    </xf>
    <xf numFmtId="3" fontId="11" fillId="2" borderId="0" xfId="0" applyNumberFormat="1" applyFont="1" applyFill="1" applyAlignment="1">
      <alignment horizontal="center" vertical="top"/>
    </xf>
    <xf numFmtId="0" fontId="9" fillId="2" borderId="11" xfId="0" applyFont="1" applyFill="1" applyBorder="1" applyAlignment="1">
      <alignment horizontal="center" vertical="top"/>
    </xf>
    <xf numFmtId="0" fontId="10" fillId="2" borderId="13" xfId="0" applyFont="1" applyFill="1" applyBorder="1" applyAlignment="1">
      <alignment horizontal="center" vertical="top"/>
    </xf>
    <xf numFmtId="3" fontId="9" fillId="2" borderId="11" xfId="0" applyNumberFormat="1" applyFont="1" applyFill="1" applyBorder="1" applyAlignment="1">
      <alignment horizontal="center" vertical="top"/>
    </xf>
    <xf numFmtId="3" fontId="9" fillId="2" borderId="10" xfId="0" applyNumberFormat="1" applyFont="1" applyFill="1" applyBorder="1" applyAlignment="1">
      <alignment horizontal="center" vertical="top"/>
    </xf>
    <xf numFmtId="3" fontId="10" fillId="2" borderId="13" xfId="0" applyNumberFormat="1" applyFont="1" applyFill="1" applyBorder="1" applyAlignment="1">
      <alignment horizontal="center" vertical="top"/>
    </xf>
    <xf numFmtId="3" fontId="10" fillId="2" borderId="0" xfId="0" applyNumberFormat="1" applyFont="1" applyFill="1" applyAlignment="1">
      <alignment horizontal="center" vertical="top"/>
    </xf>
    <xf numFmtId="0" fontId="0" fillId="2" borderId="13" xfId="0" applyFill="1" applyBorder="1" applyAlignment="1">
      <alignment horizontal="center" vertical="top"/>
    </xf>
    <xf numFmtId="180" fontId="4" fillId="2" borderId="35" xfId="2" applyNumberFormat="1" applyFont="1" applyFill="1" applyBorder="1" applyAlignment="1">
      <alignment horizontal="right" vertical="center" indent="1"/>
    </xf>
    <xf numFmtId="180" fontId="4" fillId="0" borderId="36" xfId="2" applyNumberFormat="1" applyFont="1" applyFill="1" applyBorder="1" applyAlignment="1">
      <alignment horizontal="right" indent="1"/>
    </xf>
    <xf numFmtId="180" fontId="4" fillId="0" borderId="50" xfId="2" applyNumberFormat="1" applyFont="1" applyFill="1" applyBorder="1" applyAlignment="1">
      <alignment horizontal="right" vertical="center" indent="1"/>
    </xf>
    <xf numFmtId="166" fontId="5" fillId="2" borderId="52" xfId="0" applyNumberFormat="1" applyFont="1" applyFill="1" applyBorder="1" applyAlignment="1">
      <alignment horizontal="right" indent="1"/>
    </xf>
    <xf numFmtId="1" fontId="5" fillId="2" borderId="52" xfId="0" applyNumberFormat="1" applyFont="1" applyFill="1" applyBorder="1" applyAlignment="1">
      <alignment horizontal="right" indent="1"/>
    </xf>
    <xf numFmtId="1" fontId="4" fillId="2" borderId="40" xfId="0" applyNumberFormat="1" applyFont="1" applyFill="1" applyBorder="1" applyAlignment="1">
      <alignment horizontal="right" indent="1"/>
    </xf>
    <xf numFmtId="1" fontId="5" fillId="2" borderId="31" xfId="0" applyNumberFormat="1" applyFont="1" applyFill="1" applyBorder="1" applyAlignment="1">
      <alignment horizontal="right" indent="1"/>
    </xf>
    <xf numFmtId="1" fontId="4" fillId="2" borderId="38" xfId="0" applyNumberFormat="1" applyFont="1" applyFill="1" applyBorder="1" applyAlignment="1">
      <alignment horizontal="right" indent="1"/>
    </xf>
    <xf numFmtId="49" fontId="36" fillId="2" borderId="31" xfId="0" applyNumberFormat="1" applyFont="1" applyFill="1" applyBorder="1" applyAlignment="1"/>
    <xf numFmtId="3" fontId="6" fillId="2" borderId="0" xfId="0" applyNumberFormat="1" applyFont="1" applyFill="1" applyAlignment="1"/>
    <xf numFmtId="3" fontId="6" fillId="2" borderId="15" xfId="0" applyNumberFormat="1" applyFont="1" applyFill="1" applyBorder="1" applyAlignment="1"/>
    <xf numFmtId="3" fontId="6" fillId="2" borderId="10" xfId="0" applyNumberFormat="1" applyFont="1" applyFill="1" applyBorder="1" applyAlignment="1"/>
    <xf numFmtId="3" fontId="5" fillId="2" borderId="0" xfId="0" applyNumberFormat="1" applyFont="1" applyFill="1" applyBorder="1" applyAlignment="1">
      <alignment horizontal="center" vertical="top"/>
    </xf>
    <xf numFmtId="164" fontId="5" fillId="2" borderId="10" xfId="0" applyNumberFormat="1" applyFont="1" applyFill="1" applyBorder="1"/>
    <xf numFmtId="164" fontId="4" fillId="2" borderId="15" xfId="0" applyNumberFormat="1" applyFont="1" applyFill="1" applyBorder="1" applyAlignment="1">
      <alignment horizontal="right" indent="1"/>
    </xf>
    <xf numFmtId="3" fontId="5" fillId="2" borderId="0" xfId="0" applyNumberFormat="1" applyFont="1" applyFill="1" applyBorder="1" applyAlignment="1">
      <alignment horizontal="center" vertical="top" wrapText="1"/>
    </xf>
    <xf numFmtId="164" fontId="5" fillId="2" borderId="52" xfId="0" applyNumberFormat="1" applyFont="1" applyFill="1" applyBorder="1"/>
    <xf numFmtId="164" fontId="5" fillId="2" borderId="52" xfId="0" applyNumberFormat="1" applyFont="1" applyFill="1" applyBorder="1" applyAlignment="1">
      <alignment horizontal="right" indent="1"/>
    </xf>
    <xf numFmtId="164" fontId="4" fillId="2" borderId="40" xfId="0" applyNumberFormat="1" applyFont="1" applyFill="1" applyBorder="1" applyAlignment="1">
      <alignment horizontal="right" indent="1"/>
    </xf>
    <xf numFmtId="164" fontId="4" fillId="2" borderId="38" xfId="0" applyNumberFormat="1" applyFont="1" applyFill="1" applyBorder="1" applyAlignment="1">
      <alignment horizontal="right" indent="1"/>
    </xf>
    <xf numFmtId="164" fontId="5" fillId="2" borderId="11" xfId="0" applyNumberFormat="1" applyFont="1" applyFill="1" applyBorder="1"/>
    <xf numFmtId="164" fontId="4" fillId="2" borderId="16" xfId="0" applyNumberFormat="1" applyFont="1" applyFill="1" applyBorder="1" applyAlignment="1">
      <alignment horizontal="right" indent="1"/>
    </xf>
    <xf numFmtId="164" fontId="5" fillId="2" borderId="9" xfId="0" applyNumberFormat="1" applyFont="1" applyFill="1" applyBorder="1"/>
    <xf numFmtId="164" fontId="4" fillId="2" borderId="14" xfId="0" applyNumberFormat="1" applyFont="1" applyFill="1" applyBorder="1" applyAlignment="1">
      <alignment horizontal="right" indent="1"/>
    </xf>
    <xf numFmtId="164" fontId="4" fillId="2" borderId="52" xfId="0" applyNumberFormat="1" applyFont="1" applyFill="1" applyBorder="1" applyAlignment="1">
      <alignment horizontal="right" indent="1"/>
    </xf>
    <xf numFmtId="0" fontId="0" fillId="2" borderId="49" xfId="0" applyFill="1" applyBorder="1" applyAlignment="1">
      <alignment vertical="top"/>
    </xf>
    <xf numFmtId="0" fontId="0" fillId="2" borderId="16" xfId="0" applyFill="1" applyBorder="1" applyAlignment="1">
      <alignment vertical="top"/>
    </xf>
    <xf numFmtId="164" fontId="5" fillId="2" borderId="49" xfId="0" applyNumberFormat="1" applyFont="1" applyFill="1" applyBorder="1" applyAlignment="1">
      <alignment horizontal="right" indent="1"/>
    </xf>
    <xf numFmtId="164" fontId="36" fillId="2" borderId="31" xfId="0" applyNumberFormat="1" applyFont="1" applyFill="1" applyBorder="1" applyAlignment="1"/>
    <xf numFmtId="164" fontId="36" fillId="2" borderId="13" xfId="0" applyNumberFormat="1" applyFont="1" applyFill="1" applyBorder="1" applyAlignment="1"/>
    <xf numFmtId="164" fontId="4" fillId="2" borderId="13" xfId="0" applyNumberFormat="1" applyFont="1" applyFill="1" applyBorder="1" applyAlignment="1">
      <alignment horizontal="right" indent="1"/>
    </xf>
    <xf numFmtId="0" fontId="7" fillId="2" borderId="0" xfId="0" applyFont="1" applyFill="1" applyBorder="1" applyAlignment="1">
      <alignment horizontal="center" vertical="top"/>
    </xf>
    <xf numFmtId="3" fontId="7" fillId="2" borderId="10" xfId="0" applyNumberFormat="1" applyFont="1" applyFill="1" applyBorder="1" applyAlignment="1">
      <alignment horizontal="right" indent="1"/>
    </xf>
    <xf numFmtId="164" fontId="9" fillId="2" borderId="15" xfId="0" applyNumberFormat="1" applyFont="1" applyFill="1" applyBorder="1" applyAlignment="1">
      <alignment horizontal="right" indent="1"/>
    </xf>
    <xf numFmtId="3" fontId="7" fillId="2" borderId="0" xfId="0" applyNumberFormat="1" applyFont="1" applyFill="1" applyBorder="1" applyAlignment="1">
      <alignment horizontal="center" vertical="top"/>
    </xf>
    <xf numFmtId="0" fontId="7" fillId="2" borderId="0" xfId="0" applyFont="1" applyFill="1" applyBorder="1" applyAlignment="1">
      <alignment horizontal="center" vertical="top" wrapText="1"/>
    </xf>
    <xf numFmtId="3" fontId="7" fillId="2" borderId="0" xfId="0" applyNumberFormat="1" applyFont="1" applyFill="1" applyBorder="1" applyAlignment="1">
      <alignment horizontal="center" vertical="top" wrapText="1"/>
    </xf>
    <xf numFmtId="3" fontId="7" fillId="2" borderId="9" xfId="0" applyNumberFormat="1" applyFont="1" applyFill="1" applyBorder="1" applyAlignment="1">
      <alignment horizontal="right" indent="1"/>
    </xf>
    <xf numFmtId="164" fontId="7" fillId="2" borderId="48" xfId="0" applyNumberFormat="1" applyFont="1" applyFill="1" applyBorder="1" applyAlignment="1">
      <alignment horizontal="right" indent="1"/>
    </xf>
    <xf numFmtId="164" fontId="9" fillId="2" borderId="14" xfId="0" applyNumberFormat="1" applyFont="1" applyFill="1" applyBorder="1" applyAlignment="1">
      <alignment horizontal="right" indent="1"/>
    </xf>
    <xf numFmtId="164" fontId="9" fillId="2" borderId="38" xfId="0" applyNumberFormat="1" applyFont="1" applyFill="1" applyBorder="1" applyAlignment="1">
      <alignment horizontal="right" indent="1"/>
    </xf>
    <xf numFmtId="164" fontId="7" fillId="2" borderId="9" xfId="0" applyNumberFormat="1" applyFont="1" applyFill="1" applyBorder="1" applyAlignment="1">
      <alignment horizontal="right" indent="1"/>
    </xf>
    <xf numFmtId="164" fontId="7" fillId="2" borderId="52" xfId="0" applyNumberFormat="1" applyFont="1" applyFill="1" applyBorder="1" applyAlignment="1">
      <alignment horizontal="right" indent="1"/>
    </xf>
    <xf numFmtId="164" fontId="9" fillId="2" borderId="40" xfId="0" applyNumberFormat="1" applyFont="1" applyFill="1" applyBorder="1" applyAlignment="1">
      <alignment horizontal="right" indent="1"/>
    </xf>
    <xf numFmtId="164" fontId="9" fillId="2" borderId="16" xfId="0" applyNumberFormat="1" applyFont="1" applyFill="1" applyBorder="1" applyAlignment="1">
      <alignment horizontal="right" indent="1"/>
    </xf>
    <xf numFmtId="164" fontId="6" fillId="2" borderId="31" xfId="0" applyNumberFormat="1" applyFont="1" applyFill="1" applyBorder="1" applyAlignment="1"/>
    <xf numFmtId="3" fontId="7" fillId="2" borderId="11" xfId="0" applyNumberFormat="1" applyFont="1" applyFill="1" applyBorder="1" applyAlignment="1">
      <alignment horizontal="right" indent="1"/>
    </xf>
    <xf numFmtId="164" fontId="7" fillId="2" borderId="11" xfId="0" applyNumberFormat="1" applyFont="1" applyFill="1" applyBorder="1" applyAlignment="1">
      <alignment horizontal="right" indent="1"/>
    </xf>
    <xf numFmtId="164" fontId="6" fillId="2" borderId="13" xfId="0" applyNumberFormat="1" applyFont="1" applyFill="1" applyBorder="1" applyAlignment="1"/>
    <xf numFmtId="3" fontId="0" fillId="2" borderId="11" xfId="0" applyNumberFormat="1" applyFill="1" applyBorder="1" applyAlignment="1">
      <alignment vertical="top"/>
    </xf>
    <xf numFmtId="3" fontId="0" fillId="2" borderId="13" xfId="0" applyNumberFormat="1" applyFill="1" applyBorder="1" applyAlignment="1">
      <alignment vertical="top"/>
    </xf>
    <xf numFmtId="3" fontId="0" fillId="2" borderId="13" xfId="0" applyNumberFormat="1" applyFill="1" applyBorder="1"/>
    <xf numFmtId="3" fontId="0" fillId="2" borderId="11" xfId="0" applyNumberFormat="1" applyFill="1" applyBorder="1"/>
    <xf numFmtId="164" fontId="36" fillId="2" borderId="16" xfId="0" applyNumberFormat="1" applyFont="1" applyFill="1" applyBorder="1" applyAlignment="1"/>
    <xf numFmtId="0" fontId="7" fillId="2" borderId="0" xfId="0" applyFont="1" applyFill="1" applyBorder="1" applyAlignment="1">
      <alignment vertical="top"/>
    </xf>
    <xf numFmtId="164" fontId="7" fillId="2" borderId="18" xfId="0" applyNumberFormat="1" applyFont="1" applyFill="1" applyBorder="1" applyAlignment="1">
      <alignment horizontal="right" indent="1"/>
    </xf>
    <xf numFmtId="164" fontId="9" fillId="2" borderId="13" xfId="0" applyNumberFormat="1" applyFont="1" applyFill="1" applyBorder="1" applyAlignment="1">
      <alignment horizontal="right" indent="1"/>
    </xf>
    <xf numFmtId="0" fontId="9" fillId="2" borderId="21" xfId="0" applyFont="1" applyFill="1" applyBorder="1" applyAlignment="1">
      <alignment vertical="top" wrapText="1"/>
    </xf>
    <xf numFmtId="0" fontId="8" fillId="2" borderId="18" xfId="0" applyFont="1" applyFill="1" applyBorder="1" applyAlignment="1">
      <alignment vertical="top" wrapText="1"/>
    </xf>
    <xf numFmtId="0" fontId="9" fillId="2" borderId="22" xfId="0" applyFont="1" applyFill="1" applyBorder="1" applyAlignment="1">
      <alignment vertical="top" wrapText="1"/>
    </xf>
    <xf numFmtId="0" fontId="8" fillId="2" borderId="24" xfId="0" applyFont="1" applyFill="1" applyBorder="1" applyAlignment="1">
      <alignment vertical="top" wrapText="1"/>
    </xf>
    <xf numFmtId="9" fontId="6" fillId="2" borderId="16" xfId="2" applyFont="1" applyFill="1" applyBorder="1"/>
    <xf numFmtId="164" fontId="36" fillId="2" borderId="24" xfId="0" applyNumberFormat="1" applyFont="1" applyFill="1" applyBorder="1" applyAlignment="1"/>
    <xf numFmtId="0" fontId="8" fillId="2" borderId="15" xfId="0" applyFont="1" applyFill="1" applyBorder="1" applyAlignment="1">
      <alignment vertical="top"/>
    </xf>
    <xf numFmtId="164" fontId="38" fillId="2" borderId="23" xfId="0" applyNumberFormat="1" applyFont="1" applyFill="1" applyBorder="1" applyAlignment="1">
      <alignment horizontal="right" indent="1"/>
    </xf>
    <xf numFmtId="164" fontId="9" fillId="2" borderId="24" xfId="0" applyNumberFormat="1" applyFont="1" applyFill="1" applyBorder="1" applyAlignment="1">
      <alignment horizontal="right" indent="1"/>
    </xf>
    <xf numFmtId="179" fontId="7" fillId="2" borderId="23" xfId="2" applyNumberFormat="1" applyFont="1" applyFill="1" applyBorder="1" applyAlignment="1">
      <alignment horizontal="right" indent="1"/>
    </xf>
    <xf numFmtId="179" fontId="9" fillId="2" borderId="23" xfId="2" applyNumberFormat="1" applyFont="1" applyFill="1" applyBorder="1" applyAlignment="1">
      <alignment horizontal="right" indent="1"/>
    </xf>
    <xf numFmtId="179" fontId="7" fillId="2" borderId="24" xfId="2" applyNumberFormat="1" applyFont="1" applyFill="1" applyBorder="1" applyAlignment="1">
      <alignment horizontal="right" indent="1"/>
    </xf>
    <xf numFmtId="164" fontId="7" fillId="2" borderId="44" xfId="0" applyNumberFormat="1" applyFont="1" applyFill="1" applyBorder="1" applyAlignment="1">
      <alignment horizontal="right" indent="1"/>
    </xf>
    <xf numFmtId="164" fontId="38" fillId="2" borderId="17" xfId="0" applyNumberFormat="1" applyFont="1" applyFill="1" applyBorder="1" applyAlignment="1">
      <alignment horizontal="right" indent="1"/>
    </xf>
    <xf numFmtId="164" fontId="9" fillId="2" borderId="44" xfId="0" applyNumberFormat="1" applyFont="1" applyFill="1" applyBorder="1" applyAlignment="1">
      <alignment horizontal="right" indent="1"/>
    </xf>
    <xf numFmtId="179" fontId="7" fillId="2" borderId="17" xfId="2" applyNumberFormat="1" applyFont="1" applyFill="1" applyBorder="1" applyAlignment="1">
      <alignment horizontal="right" indent="1"/>
    </xf>
    <xf numFmtId="179" fontId="9" fillId="2" borderId="17" xfId="2" applyNumberFormat="1" applyFont="1" applyFill="1" applyBorder="1" applyAlignment="1">
      <alignment horizontal="right" indent="1"/>
    </xf>
    <xf numFmtId="179" fontId="7" fillId="2" borderId="18" xfId="2" applyNumberFormat="1" applyFont="1" applyFill="1" applyBorder="1" applyAlignment="1">
      <alignment horizontal="right" indent="1"/>
    </xf>
    <xf numFmtId="164" fontId="38" fillId="2" borderId="44" xfId="0" applyNumberFormat="1" applyFont="1" applyFill="1" applyBorder="1" applyAlignment="1">
      <alignment horizontal="right" indent="1"/>
    </xf>
    <xf numFmtId="164" fontId="6" fillId="2" borderId="22" xfId="0" applyNumberFormat="1" applyFont="1" applyFill="1" applyBorder="1" applyAlignment="1"/>
    <xf numFmtId="164" fontId="6" fillId="2" borderId="23" xfId="0" applyNumberFormat="1" applyFont="1" applyFill="1" applyBorder="1" applyAlignment="1"/>
    <xf numFmtId="164" fontId="9" fillId="2" borderId="23" xfId="0" applyNumberFormat="1" applyFont="1" applyFill="1" applyBorder="1" applyAlignment="1">
      <alignment horizontal="right" indent="1"/>
    </xf>
    <xf numFmtId="164" fontId="6" fillId="2" borderId="51" xfId="0" applyNumberFormat="1" applyFont="1" applyFill="1" applyBorder="1" applyAlignment="1"/>
    <xf numFmtId="164" fontId="6" fillId="2" borderId="49" xfId="0" applyNumberFormat="1" applyFont="1" applyFill="1" applyBorder="1" applyAlignment="1"/>
    <xf numFmtId="164" fontId="38" fillId="2" borderId="49" xfId="0" applyNumberFormat="1" applyFont="1" applyFill="1" applyBorder="1" applyAlignment="1">
      <alignment horizontal="right" indent="1"/>
    </xf>
    <xf numFmtId="164" fontId="9" fillId="2" borderId="49" xfId="0" applyNumberFormat="1" applyFont="1" applyFill="1" applyBorder="1" applyAlignment="1">
      <alignment horizontal="right" indent="1"/>
    </xf>
    <xf numFmtId="164" fontId="9" fillId="2" borderId="50" xfId="0" applyNumberFormat="1" applyFont="1" applyFill="1" applyBorder="1" applyAlignment="1">
      <alignment horizontal="right" indent="1"/>
    </xf>
    <xf numFmtId="0" fontId="9" fillId="2" borderId="51" xfId="0" applyFont="1" applyFill="1" applyBorder="1" applyAlignment="1">
      <alignment horizontal="center" vertical="top"/>
    </xf>
    <xf numFmtId="0" fontId="0" fillId="2" borderId="49" xfId="0" applyFill="1" applyBorder="1" applyAlignment="1">
      <alignment horizontal="center" vertical="top"/>
    </xf>
    <xf numFmtId="0" fontId="7" fillId="2" borderId="49" xfId="0" applyFont="1" applyFill="1" applyBorder="1" applyAlignment="1">
      <alignment vertical="top"/>
    </xf>
    <xf numFmtId="0" fontId="8" fillId="2" borderId="50" xfId="0" applyFont="1" applyFill="1" applyBorder="1" applyAlignment="1">
      <alignment vertical="top" wrapText="1"/>
    </xf>
    <xf numFmtId="179" fontId="7" fillId="2" borderId="49" xfId="2" applyNumberFormat="1" applyFont="1" applyFill="1" applyBorder="1" applyAlignment="1">
      <alignment horizontal="right" indent="1"/>
    </xf>
    <xf numFmtId="179" fontId="9" fillId="2" borderId="49" xfId="2" applyNumberFormat="1" applyFont="1" applyFill="1" applyBorder="1" applyAlignment="1">
      <alignment horizontal="right" indent="1"/>
    </xf>
    <xf numFmtId="179" fontId="7" fillId="2" borderId="50" xfId="2" applyNumberFormat="1" applyFont="1" applyFill="1" applyBorder="1" applyAlignment="1">
      <alignment horizontal="right" indent="1"/>
    </xf>
    <xf numFmtId="179" fontId="7" fillId="2" borderId="44" xfId="2" applyNumberFormat="1" applyFont="1" applyFill="1" applyBorder="1" applyAlignment="1">
      <alignment horizontal="right" indent="1"/>
    </xf>
    <xf numFmtId="179" fontId="9" fillId="2" borderId="44" xfId="2" applyNumberFormat="1" applyFont="1" applyFill="1" applyBorder="1" applyAlignment="1">
      <alignment horizontal="right" indent="1"/>
    </xf>
    <xf numFmtId="179" fontId="7" fillId="2" borderId="14" xfId="2" applyNumberFormat="1" applyFont="1" applyFill="1" applyBorder="1" applyAlignment="1">
      <alignment horizontal="right" indent="1"/>
    </xf>
    <xf numFmtId="179" fontId="7" fillId="2" borderId="22" xfId="2" applyNumberFormat="1" applyFont="1" applyFill="1" applyBorder="1" applyAlignment="1">
      <alignment horizontal="right" indent="1"/>
    </xf>
    <xf numFmtId="164" fontId="7" fillId="2" borderId="24" xfId="0" applyNumberFormat="1" applyFont="1" applyFill="1" applyBorder="1" applyAlignment="1">
      <alignment horizontal="right" indent="1"/>
    </xf>
    <xf numFmtId="164" fontId="7" fillId="2" borderId="14" xfId="0" applyNumberFormat="1" applyFont="1" applyFill="1" applyBorder="1" applyAlignment="1">
      <alignment horizontal="right" indent="1"/>
    </xf>
    <xf numFmtId="164" fontId="7" fillId="2" borderId="22" xfId="0" applyNumberFormat="1" applyFont="1" applyFill="1" applyBorder="1" applyAlignment="1">
      <alignment horizontal="right" indent="1"/>
    </xf>
    <xf numFmtId="0" fontId="1" fillId="2" borderId="0" xfId="10" applyFill="1"/>
    <xf numFmtId="0" fontId="4" fillId="2" borderId="0" xfId="10" applyFont="1" applyFill="1"/>
    <xf numFmtId="0" fontId="5" fillId="2" borderId="0" xfId="11" applyFont="1" applyFill="1" applyAlignment="1">
      <alignment horizontal="left"/>
    </xf>
    <xf numFmtId="0" fontId="40" fillId="2" borderId="0" xfId="11" applyFont="1" applyFill="1" applyAlignment="1">
      <alignment horizontal="left"/>
    </xf>
    <xf numFmtId="0" fontId="5" fillId="2" borderId="0" xfId="11" applyFont="1" applyFill="1"/>
    <xf numFmtId="0" fontId="5" fillId="2" borderId="0" xfId="11" quotePrefix="1" applyFont="1" applyFill="1" applyAlignment="1">
      <alignment horizontal="left"/>
    </xf>
    <xf numFmtId="0" fontId="63" fillId="2" borderId="0" xfId="11" applyFont="1" applyFill="1" applyAlignment="1">
      <alignment horizontal="left" vertical="top"/>
    </xf>
    <xf numFmtId="0" fontId="1" fillId="2" borderId="0" xfId="10" applyFill="1" applyAlignment="1">
      <alignment vertical="top" wrapText="1"/>
    </xf>
    <xf numFmtId="0" fontId="5" fillId="2" borderId="0" xfId="11" applyFont="1" applyFill="1" applyAlignment="1">
      <alignment vertical="top" wrapText="1"/>
    </xf>
    <xf numFmtId="0" fontId="54" fillId="2" borderId="0" xfId="0" applyFont="1" applyFill="1"/>
    <xf numFmtId="0" fontId="52" fillId="2" borderId="0" xfId="0" applyFont="1" applyFill="1"/>
    <xf numFmtId="0" fontId="46" fillId="2" borderId="0" xfId="0" applyFont="1" applyFill="1" applyAlignment="1">
      <alignment vertical="center"/>
    </xf>
    <xf numFmtId="0" fontId="16" fillId="3" borderId="0" xfId="0" applyFont="1" applyFill="1" applyAlignment="1">
      <alignment horizontal="center" vertical="center"/>
    </xf>
    <xf numFmtId="0" fontId="0" fillId="0" borderId="0" xfId="0" applyAlignment="1">
      <alignment horizontal="center"/>
    </xf>
    <xf numFmtId="0" fontId="9" fillId="2" borderId="9" xfId="0" applyFont="1" applyFill="1" applyBorder="1" applyAlignment="1">
      <alignment horizontal="center"/>
    </xf>
    <xf numFmtId="0" fontId="9" fillId="2" borderId="10" xfId="0" applyFont="1" applyFill="1" applyBorder="1" applyAlignment="1">
      <alignment horizontal="center"/>
    </xf>
    <xf numFmtId="0" fontId="10" fillId="2" borderId="12" xfId="0" applyFont="1" applyFill="1" applyBorder="1" applyAlignment="1">
      <alignment horizontal="center"/>
    </xf>
    <xf numFmtId="0" fontId="10" fillId="2" borderId="0" xfId="0" applyFont="1" applyFill="1" applyAlignment="1">
      <alignment horizontal="center"/>
    </xf>
    <xf numFmtId="0" fontId="9" fillId="2" borderId="9" xfId="0" applyFont="1" applyFill="1" applyBorder="1" applyAlignment="1">
      <alignment horizontal="center" vertical="top"/>
    </xf>
    <xf numFmtId="0" fontId="9" fillId="2" borderId="10" xfId="0" applyFont="1" applyFill="1" applyBorder="1" applyAlignment="1">
      <alignment horizontal="center" vertical="top"/>
    </xf>
    <xf numFmtId="0" fontId="10" fillId="2" borderId="12" xfId="0" applyFont="1" applyFill="1" applyBorder="1" applyAlignment="1">
      <alignment horizontal="center" vertical="top"/>
    </xf>
    <xf numFmtId="0" fontId="10" fillId="2" borderId="0" xfId="0" applyFont="1" applyFill="1" applyAlignment="1">
      <alignment horizontal="center" vertical="top"/>
    </xf>
    <xf numFmtId="0" fontId="27" fillId="2" borderId="0" xfId="0" applyFont="1" applyFill="1" applyAlignment="1">
      <alignment wrapText="1"/>
    </xf>
    <xf numFmtId="0" fontId="0" fillId="0" borderId="0" xfId="0"/>
    <xf numFmtId="0" fontId="15" fillId="2" borderId="0" xfId="0" applyFont="1" applyFill="1" applyAlignment="1">
      <alignment vertical="center" wrapText="1"/>
    </xf>
    <xf numFmtId="0" fontId="6" fillId="2" borderId="0" xfId="0" applyFont="1" applyFill="1" applyAlignment="1">
      <alignment vertical="center" wrapText="1"/>
    </xf>
    <xf numFmtId="0" fontId="6" fillId="0" borderId="0" xfId="0" applyFont="1" applyAlignment="1">
      <alignment vertical="center"/>
    </xf>
    <xf numFmtId="0" fontId="6" fillId="0" borderId="15" xfId="0" applyFont="1" applyBorder="1" applyAlignment="1">
      <alignment vertical="center"/>
    </xf>
    <xf numFmtId="166" fontId="9" fillId="2" borderId="9" xfId="0" applyNumberFormat="1" applyFont="1" applyFill="1" applyBorder="1" applyAlignment="1">
      <alignment horizontal="center" vertical="top" wrapText="1"/>
    </xf>
    <xf numFmtId="166" fontId="9" fillId="2" borderId="10" xfId="0" applyNumberFormat="1" applyFont="1" applyFill="1" applyBorder="1" applyAlignment="1">
      <alignment horizontal="center" vertical="top" wrapText="1"/>
    </xf>
    <xf numFmtId="166" fontId="9" fillId="2" borderId="10" xfId="0" applyNumberFormat="1" applyFont="1" applyFill="1" applyBorder="1" applyAlignment="1">
      <alignment horizontal="center" vertical="top"/>
    </xf>
    <xf numFmtId="0" fontId="35" fillId="0" borderId="0" xfId="0" applyFont="1"/>
    <xf numFmtId="0" fontId="4" fillId="2" borderId="9" xfId="0" applyFont="1" applyFill="1" applyBorder="1" applyAlignment="1">
      <alignment horizontal="center" vertical="top"/>
    </xf>
    <xf numFmtId="0" fontId="4" fillId="2" borderId="11" xfId="0" applyFont="1" applyFill="1" applyBorder="1" applyAlignment="1">
      <alignment horizontal="center" vertical="top"/>
    </xf>
    <xf numFmtId="0" fontId="4" fillId="2" borderId="10" xfId="0" applyFont="1" applyFill="1" applyBorder="1" applyAlignment="1">
      <alignment horizontal="center" vertical="top"/>
    </xf>
    <xf numFmtId="0" fontId="27" fillId="2" borderId="0" xfId="0" applyFont="1" applyFill="1"/>
    <xf numFmtId="0" fontId="11" fillId="2" borderId="12" xfId="0" applyFont="1" applyFill="1" applyBorder="1" applyAlignment="1">
      <alignment horizontal="center" vertical="top"/>
    </xf>
    <xf numFmtId="0" fontId="11" fillId="2" borderId="0" xfId="0" applyFont="1" applyFill="1" applyAlignment="1">
      <alignment horizontal="center" vertical="top"/>
    </xf>
    <xf numFmtId="0" fontId="11" fillId="2" borderId="13" xfId="0" applyFont="1" applyFill="1" applyBorder="1" applyAlignment="1">
      <alignment horizontal="center" vertical="top"/>
    </xf>
    <xf numFmtId="0" fontId="29" fillId="2" borderId="12" xfId="0" applyFont="1" applyFill="1" applyBorder="1" applyAlignment="1">
      <alignment vertical="top" wrapText="1"/>
    </xf>
    <xf numFmtId="0" fontId="0" fillId="0" borderId="0" xfId="0" applyAlignment="1">
      <alignment vertical="top" wrapText="1"/>
    </xf>
    <xf numFmtId="0" fontId="0" fillId="0" borderId="14" xfId="0" applyBorder="1" applyAlignment="1">
      <alignment vertical="top" wrapText="1"/>
    </xf>
    <xf numFmtId="0" fontId="0" fillId="0" borderId="15" xfId="0" applyBorder="1" applyAlignment="1">
      <alignment vertical="top"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xf numFmtId="0" fontId="4" fillId="2" borderId="12" xfId="0" applyFont="1" applyFill="1" applyBorder="1" applyAlignment="1">
      <alignment horizontal="left" wrapText="1"/>
    </xf>
    <xf numFmtId="0" fontId="4" fillId="2" borderId="0" xfId="0" applyFont="1" applyFill="1" applyAlignment="1">
      <alignment horizontal="left" wrapText="1"/>
    </xf>
    <xf numFmtId="0" fontId="6" fillId="2" borderId="0" xfId="0" applyFont="1" applyFill="1" applyAlignment="1">
      <alignment wrapText="1"/>
    </xf>
    <xf numFmtId="0" fontId="15" fillId="2" borderId="0" xfId="0" applyFont="1" applyFill="1" applyAlignment="1">
      <alignment wrapText="1"/>
    </xf>
    <xf numFmtId="0" fontId="15" fillId="2" borderId="0" xfId="0" applyFont="1" applyFill="1" applyAlignment="1">
      <alignment horizontal="left" wrapText="1"/>
    </xf>
    <xf numFmtId="0" fontId="15" fillId="2" borderId="0" xfId="0" applyFont="1" applyFill="1" applyAlignment="1">
      <alignment horizontal="left"/>
    </xf>
    <xf numFmtId="0" fontId="4" fillId="2" borderId="0" xfId="0" applyFont="1" applyFill="1" applyAlignment="1">
      <alignment horizontal="center" vertical="top"/>
    </xf>
    <xf numFmtId="0" fontId="4" fillId="2" borderId="13" xfId="0" applyFont="1" applyFill="1" applyBorder="1" applyAlignment="1">
      <alignment horizontal="center" vertical="top"/>
    </xf>
    <xf numFmtId="0" fontId="37" fillId="0" borderId="0" xfId="0" applyFont="1" applyAlignment="1">
      <alignment vertical="center" wrapText="1"/>
    </xf>
    <xf numFmtId="0" fontId="6" fillId="2" borderId="0" xfId="0" applyFont="1" applyFill="1" applyAlignment="1">
      <alignment horizontal="left" vertical="center" wrapText="1"/>
    </xf>
    <xf numFmtId="0" fontId="6" fillId="0" borderId="0" xfId="0" applyFont="1" applyAlignment="1">
      <alignment horizontal="left" vertical="center" wrapText="1"/>
    </xf>
    <xf numFmtId="0" fontId="6" fillId="0" borderId="15" xfId="0" applyFont="1" applyBorder="1" applyAlignment="1">
      <alignment horizontal="left" vertical="center" wrapText="1"/>
    </xf>
    <xf numFmtId="0" fontId="8" fillId="2" borderId="12" xfId="0" applyFont="1" applyFill="1" applyBorder="1" applyAlignment="1">
      <alignment horizontal="center"/>
    </xf>
    <xf numFmtId="0" fontId="8" fillId="2" borderId="0" xfId="0" applyFont="1" applyFill="1" applyAlignment="1">
      <alignment horizontal="center"/>
    </xf>
    <xf numFmtId="0" fontId="0" fillId="2" borderId="0" xfId="0" applyFill="1" applyAlignment="1">
      <alignment horizontal="center"/>
    </xf>
    <xf numFmtId="0" fontId="11" fillId="2" borderId="12" xfId="0" applyFont="1" applyFill="1" applyBorder="1" applyAlignment="1">
      <alignment horizontal="center" vertical="center"/>
    </xf>
    <xf numFmtId="0" fontId="11" fillId="2" borderId="0" xfId="0" applyFont="1" applyFill="1" applyAlignment="1">
      <alignment horizontal="center" vertical="center"/>
    </xf>
    <xf numFmtId="0" fontId="11" fillId="2" borderId="13" xfId="0" applyFont="1" applyFill="1" applyBorder="1" applyAlignment="1">
      <alignment horizontal="center" vertical="center"/>
    </xf>
    <xf numFmtId="0" fontId="37" fillId="0" borderId="0" xfId="0" applyFont="1"/>
    <xf numFmtId="0" fontId="0" fillId="0" borderId="11" xfId="0" applyBorder="1" applyAlignment="1">
      <alignment horizontal="center" vertical="top"/>
    </xf>
    <xf numFmtId="3" fontId="15" fillId="2" borderId="0" xfId="0" applyNumberFormat="1" applyFont="1" applyFill="1" applyAlignment="1">
      <alignment horizontal="left" wrapText="1"/>
    </xf>
    <xf numFmtId="3" fontId="15" fillId="2" borderId="0" xfId="0" applyNumberFormat="1" applyFont="1" applyFill="1" applyAlignment="1">
      <alignment horizontal="left"/>
    </xf>
    <xf numFmtId="3" fontId="4" fillId="2" borderId="9" xfId="0" applyNumberFormat="1" applyFont="1" applyFill="1" applyBorder="1" applyAlignment="1">
      <alignment horizontal="center" vertical="top"/>
    </xf>
    <xf numFmtId="3" fontId="4" fillId="2" borderId="10" xfId="0" applyNumberFormat="1" applyFont="1" applyFill="1" applyBorder="1" applyAlignment="1">
      <alignment horizontal="center" vertical="top"/>
    </xf>
    <xf numFmtId="3" fontId="11" fillId="2" borderId="12" xfId="0" applyNumberFormat="1" applyFont="1" applyFill="1" applyBorder="1" applyAlignment="1">
      <alignment horizontal="center" vertical="top"/>
    </xf>
    <xf numFmtId="3" fontId="11" fillId="2" borderId="0" xfId="0" applyNumberFormat="1" applyFont="1" applyFill="1" applyBorder="1" applyAlignment="1">
      <alignment horizontal="center" vertical="top"/>
    </xf>
    <xf numFmtId="3" fontId="11" fillId="2" borderId="0" xfId="0" applyNumberFormat="1" applyFont="1" applyFill="1" applyAlignment="1">
      <alignment horizontal="center" vertical="top"/>
    </xf>
    <xf numFmtId="0" fontId="10" fillId="2" borderId="0" xfId="0" applyFont="1" applyFill="1" applyBorder="1" applyAlignment="1">
      <alignment horizontal="center" vertical="top"/>
    </xf>
    <xf numFmtId="3" fontId="9" fillId="2" borderId="9" xfId="0" applyNumberFormat="1" applyFont="1" applyFill="1" applyBorder="1" applyAlignment="1">
      <alignment horizontal="center" vertical="top"/>
    </xf>
    <xf numFmtId="3" fontId="9" fillId="2" borderId="10" xfId="0" applyNumberFormat="1" applyFont="1" applyFill="1" applyBorder="1" applyAlignment="1">
      <alignment horizontal="center" vertical="top"/>
    </xf>
    <xf numFmtId="3" fontId="10" fillId="2" borderId="12" xfId="0" applyNumberFormat="1" applyFont="1" applyFill="1" applyBorder="1" applyAlignment="1">
      <alignment horizontal="center" vertical="top"/>
    </xf>
    <xf numFmtId="3" fontId="10" fillId="2" borderId="0" xfId="0" applyNumberFormat="1" applyFont="1" applyFill="1" applyBorder="1" applyAlignment="1">
      <alignment horizontal="center" vertical="top"/>
    </xf>
    <xf numFmtId="3" fontId="10" fillId="2" borderId="0" xfId="0" applyNumberFormat="1" applyFont="1" applyFill="1" applyAlignment="1">
      <alignment horizontal="center" vertical="top"/>
    </xf>
    <xf numFmtId="3" fontId="4" fillId="2" borderId="9" xfId="0" applyNumberFormat="1" applyFont="1" applyFill="1" applyBorder="1" applyAlignment="1">
      <alignment horizontal="left" wrapText="1"/>
    </xf>
    <xf numFmtId="3" fontId="4" fillId="2" borderId="10" xfId="0" applyNumberFormat="1" applyFont="1" applyFill="1" applyBorder="1" applyAlignment="1">
      <alignment horizontal="left" wrapText="1"/>
    </xf>
    <xf numFmtId="3" fontId="4" fillId="2" borderId="11" xfId="0" applyNumberFormat="1" applyFont="1" applyFill="1" applyBorder="1" applyAlignment="1">
      <alignment horizontal="left" wrapText="1"/>
    </xf>
    <xf numFmtId="3" fontId="33" fillId="2" borderId="15" xfId="0" applyNumberFormat="1" applyFont="1" applyFill="1" applyBorder="1" applyAlignment="1">
      <alignment wrapText="1"/>
    </xf>
    <xf numFmtId="0" fontId="0" fillId="0" borderId="15" xfId="0" applyBorder="1"/>
    <xf numFmtId="0" fontId="15" fillId="2" borderId="0" xfId="0" applyFont="1" applyFill="1"/>
    <xf numFmtId="0" fontId="45" fillId="2" borderId="10" xfId="1" applyFont="1" applyFill="1" applyBorder="1" applyAlignment="1">
      <alignment wrapText="1"/>
    </xf>
    <xf numFmtId="0" fontId="0" fillId="0" borderId="10" xfId="0" applyBorder="1" applyAlignment="1">
      <alignment wrapText="1"/>
    </xf>
    <xf numFmtId="0" fontId="47" fillId="2" borderId="0" xfId="1" applyFont="1" applyFill="1" applyAlignment="1">
      <alignment wrapText="1"/>
    </xf>
    <xf numFmtId="0" fontId="0" fillId="0" borderId="0" xfId="0" applyAlignment="1"/>
    <xf numFmtId="0" fontId="45" fillId="2" borderId="0" xfId="1" applyFont="1" applyFill="1" applyBorder="1" applyAlignment="1">
      <alignment wrapText="1"/>
    </xf>
    <xf numFmtId="0" fontId="0" fillId="2" borderId="0" xfId="0" applyFill="1" applyAlignment="1">
      <alignment horizontal="center" vertical="top"/>
    </xf>
    <xf numFmtId="0" fontId="0" fillId="2" borderId="0" xfId="0" applyFill="1" applyBorder="1" applyAlignment="1">
      <alignment horizontal="center" vertical="top"/>
    </xf>
    <xf numFmtId="0" fontId="9" fillId="2" borderId="39" xfId="0" applyFont="1" applyFill="1" applyBorder="1" applyAlignment="1">
      <alignment horizontal="center" vertical="top"/>
    </xf>
    <xf numFmtId="0" fontId="27" fillId="2" borderId="0" xfId="7" applyFont="1" applyFill="1" applyAlignment="1">
      <alignment wrapText="1"/>
    </xf>
    <xf numFmtId="0" fontId="2" fillId="2" borderId="0" xfId="7" applyFill="1" applyAlignment="1">
      <alignment wrapText="1"/>
    </xf>
    <xf numFmtId="0" fontId="4" fillId="2" borderId="0" xfId="7" applyFont="1" applyFill="1" applyAlignment="1">
      <alignment wrapText="1"/>
    </xf>
    <xf numFmtId="0" fontId="0" fillId="2" borderId="0" xfId="0" applyFill="1" applyAlignment="1">
      <alignment wrapText="1"/>
    </xf>
  </cellXfs>
  <cellStyles count="12">
    <cellStyle name="Hyperlänk" xfId="9" builtinId="8"/>
    <cellStyle name="Hyperlänk 2" xfId="4" xr:uid="{00000000-0005-0000-0000-000000000000}"/>
    <cellStyle name="Hyperlänk 3" xfId="5" xr:uid="{00000000-0005-0000-0000-000001000000}"/>
    <cellStyle name="Hyperlänk 4" xfId="8" xr:uid="{75BA3D4D-CA1C-4B99-A99B-651F4A3C23D3}"/>
    <cellStyle name="Normal" xfId="0" builtinId="0"/>
    <cellStyle name="Normal 2" xfId="1" xr:uid="{00000000-0005-0000-0000-000004000000}"/>
    <cellStyle name="Normal 3" xfId="3" xr:uid="{00000000-0005-0000-0000-000005000000}"/>
    <cellStyle name="Normal 3 2" xfId="7" xr:uid="{D4665191-B3FE-4A9C-9E57-31E38FD50AC3}"/>
    <cellStyle name="Normal 4" xfId="6" xr:uid="{00000000-0005-0000-0000-000006000000}"/>
    <cellStyle name="Normal 5" xfId="10" xr:uid="{E9E115C9-B295-4B8E-93AA-FA37C0534299}"/>
    <cellStyle name="Normal 6 2" xfId="11" xr:uid="{C45E9AEE-0069-4A30-994C-CB415973EFE7}"/>
    <cellStyle name="Procent" xfId="2" builtinId="5"/>
  </cellStyles>
  <dxfs count="0"/>
  <tableStyles count="0" defaultTableStyle="TableStyleMedium9" defaultPivotStyle="PivotStyleLight16"/>
  <colors>
    <mruColors>
      <color rgb="FF52AF32"/>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1" Type="http://schemas.openxmlformats.org/officeDocument/2006/relationships/image" Target="../media/image3.png"/></Relationships>
</file>

<file path=xl/drawings/_rels/drawing16.xml.rels><?xml version="1.0" encoding="UTF-8" standalone="yes"?>
<Relationships xmlns="http://schemas.openxmlformats.org/package/2006/relationships"><Relationship Id="rId1" Type="http://schemas.openxmlformats.org/officeDocument/2006/relationships/image" Target="../media/image4.png"/></Relationships>
</file>

<file path=xl/drawings/_rels/drawing17.xml.rels><?xml version="1.0" encoding="UTF-8" standalone="yes"?>
<Relationships xmlns="http://schemas.openxmlformats.org/package/2006/relationships"><Relationship Id="rId1" Type="http://schemas.openxmlformats.org/officeDocument/2006/relationships/image" Target="../media/image3.png"/></Relationships>
</file>

<file path=xl/drawings/_rels/drawing18.xml.rels><?xml version="1.0" encoding="UTF-8" standalone="yes"?>
<Relationships xmlns="http://schemas.openxmlformats.org/package/2006/relationships"><Relationship Id="rId1" Type="http://schemas.openxmlformats.org/officeDocument/2006/relationships/image" Target="../media/image4.png"/></Relationships>
</file>

<file path=xl/drawings/_rels/drawing19.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4.png"/></Relationships>
</file>

<file path=xl/drawings/_rels/drawing2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1" Type="http://schemas.openxmlformats.org/officeDocument/2006/relationships/image" Target="../media/image4.png"/></Relationships>
</file>

<file path=xl/drawings/_rels/drawing24.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5</xdr:col>
      <xdr:colOff>523874</xdr:colOff>
      <xdr:row>7</xdr:row>
      <xdr:rowOff>35717</xdr:rowOff>
    </xdr:from>
    <xdr:to>
      <xdr:col>11</xdr:col>
      <xdr:colOff>405186</xdr:colOff>
      <xdr:row>10</xdr:row>
      <xdr:rowOff>64292</xdr:rowOff>
    </xdr:to>
    <xdr:pic>
      <xdr:nvPicPr>
        <xdr:cNvPr id="3" name="Bildobjekt 2" descr="sos_farg_sve.png">
          <a:extLst>
            <a:ext uri="{FF2B5EF4-FFF2-40B4-BE49-F238E27FC236}">
              <a16:creationId xmlns:a16="http://schemas.microsoft.com/office/drawing/2014/main" id="{00000000-0008-0000-0000-000003000000}"/>
            </a:ext>
          </a:extLst>
        </xdr:cNvPr>
        <xdr:cNvPicPr>
          <a:picLocks/>
        </xdr:cNvPicPr>
      </xdr:nvPicPr>
      <xdr:blipFill>
        <a:blip xmlns:r="http://schemas.openxmlformats.org/officeDocument/2006/relationships" r:embed="rId1" cstate="print"/>
        <a:stretch>
          <a:fillRect/>
        </a:stretch>
      </xdr:blipFill>
      <xdr:spPr>
        <a:xfrm>
          <a:off x="3202780" y="1142998"/>
          <a:ext cx="3096000" cy="457200"/>
        </a:xfrm>
        <a:prstGeom prst="rect">
          <a:avLst/>
        </a:prstGeom>
      </xdr:spPr>
    </xdr:pic>
    <xdr:clientData/>
  </xdr:twoCellAnchor>
  <xdr:twoCellAnchor editAs="oneCell">
    <xdr:from>
      <xdr:col>1</xdr:col>
      <xdr:colOff>57150</xdr:colOff>
      <xdr:row>6</xdr:row>
      <xdr:rowOff>19051</xdr:rowOff>
    </xdr:from>
    <xdr:to>
      <xdr:col>5</xdr:col>
      <xdr:colOff>47625</xdr:colOff>
      <xdr:row>10</xdr:row>
      <xdr:rowOff>37351</xdr:rowOff>
    </xdr:to>
    <xdr:pic>
      <xdr:nvPicPr>
        <xdr:cNvPr id="5" name="Bildobjekt 4">
          <a:extLst>
            <a:ext uri="{FF2B5EF4-FFF2-40B4-BE49-F238E27FC236}">
              <a16:creationId xmlns:a16="http://schemas.microsoft.com/office/drawing/2014/main" id="{9A7BD977-B2AE-4B78-9043-CAC21EFC6D0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0550" y="981076"/>
          <a:ext cx="2124075" cy="5898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17</xdr:row>
      <xdr:rowOff>38100</xdr:rowOff>
    </xdr:from>
    <xdr:to>
      <xdr:col>1</xdr:col>
      <xdr:colOff>658749</xdr:colOff>
      <xdr:row>18</xdr:row>
      <xdr:rowOff>90060</xdr:rowOff>
    </xdr:to>
    <xdr:pic>
      <xdr:nvPicPr>
        <xdr:cNvPr id="2" name="Bildobjekt 2">
          <a:extLst>
            <a:ext uri="{FF2B5EF4-FFF2-40B4-BE49-F238E27FC236}">
              <a16:creationId xmlns:a16="http://schemas.microsoft.com/office/drawing/2014/main" id="{8D301333-2962-468D-8815-950BD4D0DFF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3657600"/>
          <a:ext cx="1554099" cy="213885"/>
        </a:xfrm>
        <a:prstGeom prst="rect">
          <a:avLst/>
        </a:prstGeom>
      </xdr:spPr>
    </xdr:pic>
    <xdr:clientData/>
  </xdr:twoCellAnchor>
  <xdr:twoCellAnchor editAs="oneCell">
    <xdr:from>
      <xdr:col>0</xdr:col>
      <xdr:colOff>19050</xdr:colOff>
      <xdr:row>39</xdr:row>
      <xdr:rowOff>28575</xdr:rowOff>
    </xdr:from>
    <xdr:to>
      <xdr:col>1</xdr:col>
      <xdr:colOff>630174</xdr:colOff>
      <xdr:row>40</xdr:row>
      <xdr:rowOff>80535</xdr:rowOff>
    </xdr:to>
    <xdr:pic>
      <xdr:nvPicPr>
        <xdr:cNvPr id="3" name="Bildobjekt 2">
          <a:extLst>
            <a:ext uri="{FF2B5EF4-FFF2-40B4-BE49-F238E27FC236}">
              <a16:creationId xmlns:a16="http://schemas.microsoft.com/office/drawing/2014/main" id="{C65FD39C-E77A-4EAC-9216-23369F20B3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7886700"/>
          <a:ext cx="1554099" cy="21388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28575</xdr:colOff>
      <xdr:row>15</xdr:row>
      <xdr:rowOff>38100</xdr:rowOff>
    </xdr:from>
    <xdr:to>
      <xdr:col>0</xdr:col>
      <xdr:colOff>1515999</xdr:colOff>
      <xdr:row>16</xdr:row>
      <xdr:rowOff>128160</xdr:rowOff>
    </xdr:to>
    <xdr:pic>
      <xdr:nvPicPr>
        <xdr:cNvPr id="2" name="Bildobjekt 2">
          <a:extLst>
            <a:ext uri="{FF2B5EF4-FFF2-40B4-BE49-F238E27FC236}">
              <a16:creationId xmlns:a16="http://schemas.microsoft.com/office/drawing/2014/main" id="{86BE0404-DE7F-4F4D-9346-B7185466E4C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3590925"/>
          <a:ext cx="1487424" cy="23293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19</xdr:row>
      <xdr:rowOff>47625</xdr:rowOff>
    </xdr:from>
    <xdr:to>
      <xdr:col>0</xdr:col>
      <xdr:colOff>1487424</xdr:colOff>
      <xdr:row>20</xdr:row>
      <xdr:rowOff>118635</xdr:rowOff>
    </xdr:to>
    <xdr:pic>
      <xdr:nvPicPr>
        <xdr:cNvPr id="2" name="Bildobjekt 2">
          <a:extLst>
            <a:ext uri="{FF2B5EF4-FFF2-40B4-BE49-F238E27FC236}">
              <a16:creationId xmlns:a16="http://schemas.microsoft.com/office/drawing/2014/main" id="{6AABC98D-752F-4E40-88AF-5B76EB15609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5172075"/>
          <a:ext cx="1487424" cy="23293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38100</xdr:colOff>
      <xdr:row>31</xdr:row>
      <xdr:rowOff>38100</xdr:rowOff>
    </xdr:from>
    <xdr:to>
      <xdr:col>2</xdr:col>
      <xdr:colOff>428244</xdr:colOff>
      <xdr:row>32</xdr:row>
      <xdr:rowOff>128160</xdr:rowOff>
    </xdr:to>
    <xdr:pic>
      <xdr:nvPicPr>
        <xdr:cNvPr id="2" name="Bildobjekt 2">
          <a:extLst>
            <a:ext uri="{FF2B5EF4-FFF2-40B4-BE49-F238E27FC236}">
              <a16:creationId xmlns:a16="http://schemas.microsoft.com/office/drawing/2014/main" id="{553FBBC4-798F-4A41-8F21-D099D09A83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6010275"/>
          <a:ext cx="1571244" cy="23293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19050</xdr:colOff>
      <xdr:row>18</xdr:row>
      <xdr:rowOff>47625</xdr:rowOff>
    </xdr:from>
    <xdr:to>
      <xdr:col>0</xdr:col>
      <xdr:colOff>1506474</xdr:colOff>
      <xdr:row>19</xdr:row>
      <xdr:rowOff>99585</xdr:rowOff>
    </xdr:to>
    <xdr:pic>
      <xdr:nvPicPr>
        <xdr:cNvPr id="2" name="Bildobjekt 2">
          <a:extLst>
            <a:ext uri="{FF2B5EF4-FFF2-40B4-BE49-F238E27FC236}">
              <a16:creationId xmlns:a16="http://schemas.microsoft.com/office/drawing/2014/main" id="{EE008B95-6318-47FF-9B92-C81328C58E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3800475"/>
          <a:ext cx="1487424" cy="21388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19050</xdr:colOff>
      <xdr:row>60</xdr:row>
      <xdr:rowOff>19050</xdr:rowOff>
    </xdr:from>
    <xdr:to>
      <xdr:col>2</xdr:col>
      <xdr:colOff>110109</xdr:colOff>
      <xdr:row>61</xdr:row>
      <xdr:rowOff>118635</xdr:rowOff>
    </xdr:to>
    <xdr:pic>
      <xdr:nvPicPr>
        <xdr:cNvPr id="2" name="Bildobjekt 2">
          <a:extLst>
            <a:ext uri="{FF2B5EF4-FFF2-40B4-BE49-F238E27FC236}">
              <a16:creationId xmlns:a16="http://schemas.microsoft.com/office/drawing/2014/main" id="{966D7FF1-606F-4756-8F02-07D79BFF04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9925050"/>
          <a:ext cx="1592199" cy="24627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44</xdr:row>
      <xdr:rowOff>0</xdr:rowOff>
    </xdr:from>
    <xdr:to>
      <xdr:col>0</xdr:col>
      <xdr:colOff>1487424</xdr:colOff>
      <xdr:row>45</xdr:row>
      <xdr:rowOff>90060</xdr:rowOff>
    </xdr:to>
    <xdr:pic>
      <xdr:nvPicPr>
        <xdr:cNvPr id="2" name="Bildobjekt 2">
          <a:extLst>
            <a:ext uri="{FF2B5EF4-FFF2-40B4-BE49-F238E27FC236}">
              <a16:creationId xmlns:a16="http://schemas.microsoft.com/office/drawing/2014/main" id="{850A7478-9CC5-4422-88CD-13BD3352AC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8477250"/>
          <a:ext cx="1487424" cy="23293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47625</xdr:colOff>
      <xdr:row>32</xdr:row>
      <xdr:rowOff>26670</xdr:rowOff>
    </xdr:from>
    <xdr:to>
      <xdr:col>0</xdr:col>
      <xdr:colOff>1527429</xdr:colOff>
      <xdr:row>33</xdr:row>
      <xdr:rowOff>82440</xdr:rowOff>
    </xdr:to>
    <xdr:pic>
      <xdr:nvPicPr>
        <xdr:cNvPr id="2" name="Bildobjekt 2">
          <a:extLst>
            <a:ext uri="{FF2B5EF4-FFF2-40B4-BE49-F238E27FC236}">
              <a16:creationId xmlns:a16="http://schemas.microsoft.com/office/drawing/2014/main" id="{A2C7792A-AC1A-4F4F-BA96-98F77DC5F96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6617970"/>
          <a:ext cx="1479804" cy="236745"/>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64</xdr:row>
      <xdr:rowOff>45720</xdr:rowOff>
    </xdr:from>
    <xdr:to>
      <xdr:col>0</xdr:col>
      <xdr:colOff>1487424</xdr:colOff>
      <xdr:row>66</xdr:row>
      <xdr:rowOff>6240</xdr:rowOff>
    </xdr:to>
    <xdr:pic>
      <xdr:nvPicPr>
        <xdr:cNvPr id="2" name="Bildobjekt 2">
          <a:extLst>
            <a:ext uri="{FF2B5EF4-FFF2-40B4-BE49-F238E27FC236}">
              <a16:creationId xmlns:a16="http://schemas.microsoft.com/office/drawing/2014/main" id="{BF8B2551-17AF-4572-800B-5E7444B987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2247245"/>
          <a:ext cx="1487424" cy="24627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26670</xdr:colOff>
      <xdr:row>64</xdr:row>
      <xdr:rowOff>5715</xdr:rowOff>
    </xdr:from>
    <xdr:to>
      <xdr:col>0</xdr:col>
      <xdr:colOff>1514094</xdr:colOff>
      <xdr:row>65</xdr:row>
      <xdr:rowOff>109110</xdr:rowOff>
    </xdr:to>
    <xdr:pic>
      <xdr:nvPicPr>
        <xdr:cNvPr id="2" name="Bildobjekt 2">
          <a:extLst>
            <a:ext uri="{FF2B5EF4-FFF2-40B4-BE49-F238E27FC236}">
              <a16:creationId xmlns:a16="http://schemas.microsoft.com/office/drawing/2014/main" id="{13BF0B01-5AC2-4D0A-A824-CC2F938546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 y="12121515"/>
          <a:ext cx="1487424" cy="2462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50</xdr:row>
      <xdr:rowOff>53340</xdr:rowOff>
    </xdr:from>
    <xdr:to>
      <xdr:col>0</xdr:col>
      <xdr:colOff>1487424</xdr:colOff>
      <xdr:row>52</xdr:row>
      <xdr:rowOff>4335</xdr:rowOff>
    </xdr:to>
    <xdr:pic>
      <xdr:nvPicPr>
        <xdr:cNvPr id="2" name="Bildobjekt 2">
          <a:extLst>
            <a:ext uri="{FF2B5EF4-FFF2-40B4-BE49-F238E27FC236}">
              <a16:creationId xmlns:a16="http://schemas.microsoft.com/office/drawing/2014/main" id="{49BF46EF-078C-4DC5-8B57-068AE31B36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9216390"/>
          <a:ext cx="1487424" cy="236745"/>
        </a:xfrm>
        <a:prstGeom prst="rect">
          <a:avLst/>
        </a:prstGeom>
      </xdr:spPr>
    </xdr:pic>
    <xdr:clientData/>
  </xdr:twoCellAnchor>
  <xdr:twoCellAnchor editAs="oneCell">
    <xdr:from>
      <xdr:col>0</xdr:col>
      <xdr:colOff>0</xdr:colOff>
      <xdr:row>21</xdr:row>
      <xdr:rowOff>0</xdr:rowOff>
    </xdr:from>
    <xdr:to>
      <xdr:col>0</xdr:col>
      <xdr:colOff>1487424</xdr:colOff>
      <xdr:row>22</xdr:row>
      <xdr:rowOff>80535</xdr:rowOff>
    </xdr:to>
    <xdr:pic>
      <xdr:nvPicPr>
        <xdr:cNvPr id="3" name="Bildobjekt 2">
          <a:extLst>
            <a:ext uri="{FF2B5EF4-FFF2-40B4-BE49-F238E27FC236}">
              <a16:creationId xmlns:a16="http://schemas.microsoft.com/office/drawing/2014/main" id="{94C07168-D5BB-4020-9099-45A2883C34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962400"/>
          <a:ext cx="1487424" cy="23293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22860</xdr:colOff>
      <xdr:row>58</xdr:row>
      <xdr:rowOff>24765</xdr:rowOff>
    </xdr:from>
    <xdr:to>
      <xdr:col>1</xdr:col>
      <xdr:colOff>656844</xdr:colOff>
      <xdr:row>59</xdr:row>
      <xdr:rowOff>128160</xdr:rowOff>
    </xdr:to>
    <xdr:pic>
      <xdr:nvPicPr>
        <xdr:cNvPr id="2" name="Bildobjekt 2">
          <a:extLst>
            <a:ext uri="{FF2B5EF4-FFF2-40B4-BE49-F238E27FC236}">
              <a16:creationId xmlns:a16="http://schemas.microsoft.com/office/drawing/2014/main" id="{413E7E93-BE2C-465D-AC66-A430ABB187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860" y="11340465"/>
          <a:ext cx="1548384" cy="24627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28575</xdr:colOff>
      <xdr:row>89</xdr:row>
      <xdr:rowOff>47625</xdr:rowOff>
    </xdr:from>
    <xdr:to>
      <xdr:col>1</xdr:col>
      <xdr:colOff>1043559</xdr:colOff>
      <xdr:row>90</xdr:row>
      <xdr:rowOff>99585</xdr:rowOff>
    </xdr:to>
    <xdr:pic>
      <xdr:nvPicPr>
        <xdr:cNvPr id="2" name="Bildobjekt 2">
          <a:extLst>
            <a:ext uri="{FF2B5EF4-FFF2-40B4-BE49-F238E27FC236}">
              <a16:creationId xmlns:a16="http://schemas.microsoft.com/office/drawing/2014/main" id="{F50DE95F-9A38-4568-A816-D8F650196FE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5049500"/>
          <a:ext cx="1519809" cy="213885"/>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38100</xdr:colOff>
      <xdr:row>92</xdr:row>
      <xdr:rowOff>89535</xdr:rowOff>
    </xdr:from>
    <xdr:to>
      <xdr:col>1</xdr:col>
      <xdr:colOff>1053084</xdr:colOff>
      <xdr:row>93</xdr:row>
      <xdr:rowOff>131970</xdr:rowOff>
    </xdr:to>
    <xdr:pic>
      <xdr:nvPicPr>
        <xdr:cNvPr id="2" name="Bildobjekt 2">
          <a:extLst>
            <a:ext uri="{FF2B5EF4-FFF2-40B4-BE49-F238E27FC236}">
              <a16:creationId xmlns:a16="http://schemas.microsoft.com/office/drawing/2014/main" id="{55580D24-71E7-4D4F-97E5-740AD2080F1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5653385"/>
          <a:ext cx="1519809" cy="20436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38100</xdr:colOff>
      <xdr:row>25</xdr:row>
      <xdr:rowOff>19050</xdr:rowOff>
    </xdr:from>
    <xdr:to>
      <xdr:col>1</xdr:col>
      <xdr:colOff>1319784</xdr:colOff>
      <xdr:row>26</xdr:row>
      <xdr:rowOff>109110</xdr:rowOff>
    </xdr:to>
    <xdr:pic>
      <xdr:nvPicPr>
        <xdr:cNvPr id="2" name="Bildobjekt 1">
          <a:extLst>
            <a:ext uri="{FF2B5EF4-FFF2-40B4-BE49-F238E27FC236}">
              <a16:creationId xmlns:a16="http://schemas.microsoft.com/office/drawing/2014/main" id="{66C38E22-D185-4953-99AB-E4D7070ED2C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743450"/>
          <a:ext cx="1500759" cy="232935"/>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47625</xdr:colOff>
      <xdr:row>25</xdr:row>
      <xdr:rowOff>9525</xdr:rowOff>
    </xdr:from>
    <xdr:to>
      <xdr:col>1</xdr:col>
      <xdr:colOff>1268349</xdr:colOff>
      <xdr:row>26</xdr:row>
      <xdr:rowOff>74820</xdr:rowOff>
    </xdr:to>
    <xdr:pic>
      <xdr:nvPicPr>
        <xdr:cNvPr id="2" name="Bildobjekt 1">
          <a:extLst>
            <a:ext uri="{FF2B5EF4-FFF2-40B4-BE49-F238E27FC236}">
              <a16:creationId xmlns:a16="http://schemas.microsoft.com/office/drawing/2014/main" id="{71C56D43-C9C9-493C-A0B6-D7831A9C8F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4638675"/>
          <a:ext cx="1506474" cy="2272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21</xdr:row>
      <xdr:rowOff>0</xdr:rowOff>
    </xdr:from>
    <xdr:to>
      <xdr:col>0</xdr:col>
      <xdr:colOff>1487424</xdr:colOff>
      <xdr:row>22</xdr:row>
      <xdr:rowOff>80535</xdr:rowOff>
    </xdr:to>
    <xdr:pic>
      <xdr:nvPicPr>
        <xdr:cNvPr id="2" name="Bildobjekt 2">
          <a:extLst>
            <a:ext uri="{FF2B5EF4-FFF2-40B4-BE49-F238E27FC236}">
              <a16:creationId xmlns:a16="http://schemas.microsoft.com/office/drawing/2014/main" id="{181C8A15-7F32-4308-B3C9-4C7653E30E2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276725"/>
          <a:ext cx="1487424" cy="232935"/>
        </a:xfrm>
        <a:prstGeom prst="rect">
          <a:avLst/>
        </a:prstGeom>
      </xdr:spPr>
    </xdr:pic>
    <xdr:clientData/>
  </xdr:twoCellAnchor>
  <xdr:twoCellAnchor editAs="oneCell">
    <xdr:from>
      <xdr:col>0</xdr:col>
      <xdr:colOff>24765</xdr:colOff>
      <xdr:row>49</xdr:row>
      <xdr:rowOff>51435</xdr:rowOff>
    </xdr:from>
    <xdr:to>
      <xdr:col>0</xdr:col>
      <xdr:colOff>1519809</xdr:colOff>
      <xdr:row>50</xdr:row>
      <xdr:rowOff>128160</xdr:rowOff>
    </xdr:to>
    <xdr:pic>
      <xdr:nvPicPr>
        <xdr:cNvPr id="3" name="Bildobjekt 2">
          <a:extLst>
            <a:ext uri="{FF2B5EF4-FFF2-40B4-BE49-F238E27FC236}">
              <a16:creationId xmlns:a16="http://schemas.microsoft.com/office/drawing/2014/main" id="{3190ED89-D9E7-44C6-AF78-D4424541C7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 y="9662160"/>
          <a:ext cx="1495044" cy="2386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28575</xdr:colOff>
      <xdr:row>17</xdr:row>
      <xdr:rowOff>28575</xdr:rowOff>
    </xdr:from>
    <xdr:to>
      <xdr:col>0</xdr:col>
      <xdr:colOff>1519809</xdr:colOff>
      <xdr:row>18</xdr:row>
      <xdr:rowOff>118635</xdr:rowOff>
    </xdr:to>
    <xdr:pic>
      <xdr:nvPicPr>
        <xdr:cNvPr id="2" name="Bildobjekt 2">
          <a:extLst>
            <a:ext uri="{FF2B5EF4-FFF2-40B4-BE49-F238E27FC236}">
              <a16:creationId xmlns:a16="http://schemas.microsoft.com/office/drawing/2014/main" id="{9BFA9E5C-E073-4CC2-B6D5-23A2E355156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3143250"/>
          <a:ext cx="1487424" cy="232935"/>
        </a:xfrm>
        <a:prstGeom prst="rect">
          <a:avLst/>
        </a:prstGeom>
      </xdr:spPr>
    </xdr:pic>
    <xdr:clientData/>
  </xdr:twoCellAnchor>
  <xdr:twoCellAnchor editAs="oneCell">
    <xdr:from>
      <xdr:col>0</xdr:col>
      <xdr:colOff>28575</xdr:colOff>
      <xdr:row>45</xdr:row>
      <xdr:rowOff>57150</xdr:rowOff>
    </xdr:from>
    <xdr:to>
      <xdr:col>0</xdr:col>
      <xdr:colOff>1519809</xdr:colOff>
      <xdr:row>47</xdr:row>
      <xdr:rowOff>4335</xdr:rowOff>
    </xdr:to>
    <xdr:pic>
      <xdr:nvPicPr>
        <xdr:cNvPr id="3" name="Bildobjekt 2">
          <a:extLst>
            <a:ext uri="{FF2B5EF4-FFF2-40B4-BE49-F238E27FC236}">
              <a16:creationId xmlns:a16="http://schemas.microsoft.com/office/drawing/2014/main" id="{A09054D9-9F83-482A-B7D4-2DB7105F0F0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8575" y="7820025"/>
          <a:ext cx="1487424" cy="23293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20</xdr:row>
      <xdr:rowOff>0</xdr:rowOff>
    </xdr:from>
    <xdr:to>
      <xdr:col>0</xdr:col>
      <xdr:colOff>1487424</xdr:colOff>
      <xdr:row>21</xdr:row>
      <xdr:rowOff>90060</xdr:rowOff>
    </xdr:to>
    <xdr:pic>
      <xdr:nvPicPr>
        <xdr:cNvPr id="2" name="Bildobjekt 2">
          <a:extLst>
            <a:ext uri="{FF2B5EF4-FFF2-40B4-BE49-F238E27FC236}">
              <a16:creationId xmlns:a16="http://schemas.microsoft.com/office/drawing/2014/main" id="{36B8F208-ADAA-4AA1-8BCF-95B38973B5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4086225"/>
          <a:ext cx="1487424" cy="232935"/>
        </a:xfrm>
        <a:prstGeom prst="rect">
          <a:avLst/>
        </a:prstGeom>
      </xdr:spPr>
    </xdr:pic>
    <xdr:clientData/>
  </xdr:twoCellAnchor>
  <xdr:twoCellAnchor editAs="oneCell">
    <xdr:from>
      <xdr:col>0</xdr:col>
      <xdr:colOff>66675</xdr:colOff>
      <xdr:row>49</xdr:row>
      <xdr:rowOff>76200</xdr:rowOff>
    </xdr:from>
    <xdr:to>
      <xdr:col>0</xdr:col>
      <xdr:colOff>1554099</xdr:colOff>
      <xdr:row>51</xdr:row>
      <xdr:rowOff>23385</xdr:rowOff>
    </xdr:to>
    <xdr:pic>
      <xdr:nvPicPr>
        <xdr:cNvPr id="3" name="Bildobjekt 2">
          <a:extLst>
            <a:ext uri="{FF2B5EF4-FFF2-40B4-BE49-F238E27FC236}">
              <a16:creationId xmlns:a16="http://schemas.microsoft.com/office/drawing/2014/main" id="{A9028C12-C880-4DF2-BE52-5AF437B224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5" y="9620250"/>
          <a:ext cx="1487424" cy="23293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36195</xdr:colOff>
      <xdr:row>27</xdr:row>
      <xdr:rowOff>97155</xdr:rowOff>
    </xdr:from>
    <xdr:to>
      <xdr:col>0</xdr:col>
      <xdr:colOff>1523619</xdr:colOff>
      <xdr:row>29</xdr:row>
      <xdr:rowOff>67200</xdr:rowOff>
    </xdr:to>
    <xdr:pic>
      <xdr:nvPicPr>
        <xdr:cNvPr id="2" name="Bildobjekt 2">
          <a:extLst>
            <a:ext uri="{FF2B5EF4-FFF2-40B4-BE49-F238E27FC236}">
              <a16:creationId xmlns:a16="http://schemas.microsoft.com/office/drawing/2014/main" id="{1550782B-0382-4A50-B906-ADE941CB14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195" y="5545455"/>
          <a:ext cx="1487424" cy="25579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59</xdr:row>
      <xdr:rowOff>47625</xdr:rowOff>
    </xdr:from>
    <xdr:to>
      <xdr:col>0</xdr:col>
      <xdr:colOff>1515999</xdr:colOff>
      <xdr:row>60</xdr:row>
      <xdr:rowOff>137685</xdr:rowOff>
    </xdr:to>
    <xdr:pic>
      <xdr:nvPicPr>
        <xdr:cNvPr id="2" name="Bildobjekt 2">
          <a:extLst>
            <a:ext uri="{FF2B5EF4-FFF2-40B4-BE49-F238E27FC236}">
              <a16:creationId xmlns:a16="http://schemas.microsoft.com/office/drawing/2014/main" id="{77626091-6390-4CF2-83E1-5A7E0A3953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0353675"/>
          <a:ext cx="1487424" cy="23293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38100</xdr:colOff>
      <xdr:row>50</xdr:row>
      <xdr:rowOff>38100</xdr:rowOff>
    </xdr:from>
    <xdr:to>
      <xdr:col>0</xdr:col>
      <xdr:colOff>1525524</xdr:colOff>
      <xdr:row>51</xdr:row>
      <xdr:rowOff>128160</xdr:rowOff>
    </xdr:to>
    <xdr:pic>
      <xdr:nvPicPr>
        <xdr:cNvPr id="2" name="Bildobjekt 2">
          <a:extLst>
            <a:ext uri="{FF2B5EF4-FFF2-40B4-BE49-F238E27FC236}">
              <a16:creationId xmlns:a16="http://schemas.microsoft.com/office/drawing/2014/main" id="{792E1C5D-200C-4255-9D9F-E203A8FAA2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8867775"/>
          <a:ext cx="1487424" cy="23293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10583</xdr:colOff>
      <xdr:row>50</xdr:row>
      <xdr:rowOff>21167</xdr:rowOff>
    </xdr:from>
    <xdr:to>
      <xdr:col>1</xdr:col>
      <xdr:colOff>202607</xdr:colOff>
      <xdr:row>51</xdr:row>
      <xdr:rowOff>111227</xdr:rowOff>
    </xdr:to>
    <xdr:pic>
      <xdr:nvPicPr>
        <xdr:cNvPr id="2" name="Bildobjekt 1">
          <a:extLst>
            <a:ext uri="{FF2B5EF4-FFF2-40B4-BE49-F238E27FC236}">
              <a16:creationId xmlns:a16="http://schemas.microsoft.com/office/drawing/2014/main" id="{0C3DE618-4160-44B4-BBEA-8D179A000D1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3" y="9469967"/>
          <a:ext cx="1582674" cy="232935"/>
        </a:xfrm>
        <a:prstGeom prst="rect">
          <a:avLst/>
        </a:prstGeom>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28"/>
  <sheetViews>
    <sheetView tabSelected="1" zoomScaleNormal="100" workbookViewId="0">
      <selection sqref="A1:T1"/>
    </sheetView>
  </sheetViews>
  <sheetFormatPr defaultColWidth="9.33203125" defaultRowHeight="11.25" x14ac:dyDescent="0.2"/>
  <cols>
    <col min="1" max="19" width="9.33203125" style="1"/>
    <col min="20" max="20" width="0.1640625" style="1" customWidth="1"/>
    <col min="21" max="21" width="10.5" style="1" bestFit="1" customWidth="1"/>
    <col min="22" max="16384" width="9.33203125" style="1"/>
  </cols>
  <sheetData>
    <row r="1" spans="1:21" ht="33.75" customHeight="1" x14ac:dyDescent="0.2">
      <c r="A1" s="876" t="s">
        <v>361</v>
      </c>
      <c r="B1" s="877"/>
      <c r="C1" s="877"/>
      <c r="D1" s="877"/>
      <c r="E1" s="877"/>
      <c r="F1" s="877"/>
      <c r="G1" s="877"/>
      <c r="H1" s="877"/>
      <c r="I1" s="877"/>
      <c r="J1" s="877"/>
      <c r="K1" s="877"/>
      <c r="L1" s="877"/>
      <c r="M1" s="877"/>
      <c r="N1" s="877"/>
      <c r="O1" s="877"/>
      <c r="P1" s="877"/>
      <c r="Q1" s="877"/>
      <c r="R1" s="877"/>
      <c r="S1" s="877"/>
      <c r="T1" s="877"/>
    </row>
    <row r="2" spans="1:21" x14ac:dyDescent="0.2">
      <c r="J2" s="28"/>
    </row>
    <row r="11" spans="1:21" ht="66" customHeight="1" x14ac:dyDescent="0.4">
      <c r="B11" s="10" t="s">
        <v>34</v>
      </c>
    </row>
    <row r="12" spans="1:21" ht="20.25" x14ac:dyDescent="0.3">
      <c r="B12" s="11" t="s">
        <v>36</v>
      </c>
    </row>
    <row r="13" spans="1:21" ht="18.75" x14ac:dyDescent="0.3">
      <c r="B13" s="12"/>
    </row>
    <row r="14" spans="1:21" ht="12.75" x14ac:dyDescent="0.2">
      <c r="B14" s="3" t="s">
        <v>35</v>
      </c>
      <c r="U14" s="22"/>
    </row>
    <row r="15" spans="1:21" ht="12.75" x14ac:dyDescent="0.2">
      <c r="B15" s="3" t="s">
        <v>455</v>
      </c>
      <c r="U15" s="22"/>
    </row>
    <row r="16" spans="1:21" ht="12.75" x14ac:dyDescent="0.2">
      <c r="B16" s="29"/>
    </row>
    <row r="17" spans="2:2" ht="12.75" x14ac:dyDescent="0.2">
      <c r="B17" s="3" t="s">
        <v>19</v>
      </c>
    </row>
    <row r="18" spans="2:2" ht="12.75" x14ac:dyDescent="0.2">
      <c r="B18" s="3" t="s">
        <v>20</v>
      </c>
    </row>
    <row r="19" spans="2:2" x14ac:dyDescent="0.2">
      <c r="B19" s="1" t="s">
        <v>33</v>
      </c>
    </row>
    <row r="20" spans="2:2" x14ac:dyDescent="0.2">
      <c r="B20" s="1" t="s">
        <v>32</v>
      </c>
    </row>
    <row r="21" spans="2:2" ht="12.75" x14ac:dyDescent="0.2">
      <c r="B21" s="13"/>
    </row>
    <row r="22" spans="2:2" x14ac:dyDescent="0.2">
      <c r="B22" s="1" t="s">
        <v>359</v>
      </c>
    </row>
    <row r="23" spans="2:2" x14ac:dyDescent="0.2">
      <c r="B23" s="1" t="s">
        <v>358</v>
      </c>
    </row>
    <row r="25" spans="2:2" ht="12.75" x14ac:dyDescent="0.2">
      <c r="B25" s="13"/>
    </row>
    <row r="26" spans="2:2" ht="12.75" x14ac:dyDescent="0.2">
      <c r="B26" s="13"/>
    </row>
    <row r="27" spans="2:2" ht="12.75" x14ac:dyDescent="0.2">
      <c r="B27" s="13"/>
    </row>
    <row r="28" spans="2:2" ht="12.75" x14ac:dyDescent="0.2">
      <c r="B28" s="14"/>
    </row>
  </sheetData>
  <mergeCells count="1">
    <mergeCell ref="A1:T1"/>
  </mergeCells>
  <pageMargins left="0.7" right="0.7" top="0.75" bottom="0.75" header="0.3" footer="0.3"/>
  <pageSetup paperSize="9" scale="57"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E387A-5C35-44A6-8A41-3FE7A2D34B20}">
  <sheetPr>
    <pageSetUpPr fitToPage="1"/>
  </sheetPr>
  <dimension ref="A1:Q56"/>
  <sheetViews>
    <sheetView zoomScaleNormal="100" workbookViewId="0">
      <selection sqref="A1:J2"/>
    </sheetView>
  </sheetViews>
  <sheetFormatPr defaultColWidth="9.33203125" defaultRowHeight="11.25" x14ac:dyDescent="0.2"/>
  <cols>
    <col min="1" max="1" width="29.83203125" style="47" customWidth="1"/>
    <col min="2" max="2" width="9.33203125" style="47" customWidth="1"/>
    <col min="3" max="3" width="11.6640625" style="47" customWidth="1"/>
    <col min="4" max="4" width="12.83203125" style="47" customWidth="1"/>
    <col min="5" max="5" width="11.6640625" style="47" customWidth="1"/>
    <col min="6" max="6" width="12.83203125" style="47" customWidth="1"/>
    <col min="7" max="7" width="11.6640625" style="47" customWidth="1"/>
    <col min="8" max="8" width="12.83203125" style="47" customWidth="1"/>
    <col min="9" max="9" width="11.6640625" style="47" customWidth="1"/>
    <col min="10" max="10" width="12.83203125" style="47" customWidth="1"/>
    <col min="11" max="11" width="11.6640625" style="47" customWidth="1"/>
    <col min="12" max="14" width="12.83203125" style="47" customWidth="1"/>
    <col min="15" max="15" width="11.6640625" style="47" customWidth="1"/>
    <col min="16" max="16" width="12.83203125" style="47" customWidth="1"/>
    <col min="17" max="16384" width="9.33203125" style="47"/>
  </cols>
  <sheetData>
    <row r="1" spans="1:16" ht="22.5" customHeight="1" x14ac:dyDescent="0.2">
      <c r="A1" s="886" t="s">
        <v>166</v>
      </c>
      <c r="B1" s="899"/>
      <c r="C1" s="899"/>
      <c r="D1" s="899"/>
      <c r="E1" s="899"/>
      <c r="F1" s="899"/>
      <c r="G1" s="899"/>
      <c r="H1" s="899"/>
      <c r="I1" s="899"/>
      <c r="J1" s="899"/>
    </row>
    <row r="2" spans="1:16" ht="18" customHeight="1" x14ac:dyDescent="0.2">
      <c r="A2" s="899"/>
      <c r="B2" s="899"/>
      <c r="C2" s="899"/>
      <c r="D2" s="899"/>
      <c r="E2" s="899"/>
      <c r="F2" s="899"/>
      <c r="G2" s="899"/>
      <c r="H2" s="899"/>
      <c r="I2" s="899"/>
      <c r="J2" s="899"/>
    </row>
    <row r="3" spans="1:16" ht="17.25" customHeight="1" x14ac:dyDescent="0.2">
      <c r="A3" s="243" t="s">
        <v>167</v>
      </c>
    </row>
    <row r="4" spans="1:16" s="251" customFormat="1" ht="15.75" customHeight="1" x14ac:dyDescent="0.2">
      <c r="A4" s="244" t="s">
        <v>140</v>
      </c>
      <c r="B4" s="245"/>
      <c r="C4" s="896" t="s">
        <v>141</v>
      </c>
      <c r="D4" s="897"/>
      <c r="E4" s="898" t="s">
        <v>142</v>
      </c>
      <c r="F4" s="898"/>
      <c r="G4" s="896" t="s">
        <v>143</v>
      </c>
      <c r="H4" s="897"/>
      <c r="I4" s="898" t="s">
        <v>144</v>
      </c>
      <c r="J4" s="898"/>
      <c r="K4" s="896" t="s">
        <v>145</v>
      </c>
      <c r="L4" s="897"/>
      <c r="M4" s="896" t="s">
        <v>362</v>
      </c>
      <c r="N4" s="897"/>
      <c r="O4" s="896" t="s">
        <v>146</v>
      </c>
      <c r="P4" s="897"/>
    </row>
    <row r="5" spans="1:16" s="251" customFormat="1" ht="15" customHeight="1" x14ac:dyDescent="0.2">
      <c r="A5" s="246" t="s">
        <v>147</v>
      </c>
      <c r="B5" s="247"/>
      <c r="C5" s="248" t="s">
        <v>54</v>
      </c>
      <c r="D5" s="249" t="s">
        <v>55</v>
      </c>
      <c r="E5" s="250" t="s">
        <v>54</v>
      </c>
      <c r="F5" s="250" t="s">
        <v>55</v>
      </c>
      <c r="G5" s="248" t="s">
        <v>54</v>
      </c>
      <c r="H5" s="249" t="s">
        <v>55</v>
      </c>
      <c r="I5" s="250" t="s">
        <v>54</v>
      </c>
      <c r="J5" s="250" t="s">
        <v>55</v>
      </c>
      <c r="K5" s="248" t="s">
        <v>54</v>
      </c>
      <c r="L5" s="249" t="s">
        <v>55</v>
      </c>
      <c r="M5" s="248" t="s">
        <v>54</v>
      </c>
      <c r="N5" s="249" t="s">
        <v>55</v>
      </c>
      <c r="O5" s="248" t="s">
        <v>54</v>
      </c>
      <c r="P5" s="249" t="s">
        <v>55</v>
      </c>
    </row>
    <row r="6" spans="1:16" ht="45.75" customHeight="1" x14ac:dyDescent="0.2">
      <c r="A6" s="252"/>
      <c r="B6" s="253"/>
      <c r="C6" s="254" t="s">
        <v>56</v>
      </c>
      <c r="D6" s="255" t="s">
        <v>57</v>
      </c>
      <c r="E6" s="256" t="s">
        <v>56</v>
      </c>
      <c r="F6" s="255" t="s">
        <v>57</v>
      </c>
      <c r="G6" s="254" t="s">
        <v>56</v>
      </c>
      <c r="H6" s="255" t="s">
        <v>57</v>
      </c>
      <c r="I6" s="254" t="s">
        <v>56</v>
      </c>
      <c r="J6" s="255" t="s">
        <v>57</v>
      </c>
      <c r="K6" s="254" t="s">
        <v>56</v>
      </c>
      <c r="L6" s="255" t="s">
        <v>57</v>
      </c>
      <c r="M6" s="254" t="s">
        <v>56</v>
      </c>
      <c r="N6" s="255" t="s">
        <v>57</v>
      </c>
      <c r="O6" s="254" t="s">
        <v>56</v>
      </c>
      <c r="P6" s="255" t="s">
        <v>57</v>
      </c>
    </row>
    <row r="7" spans="1:16" ht="12.75" x14ac:dyDescent="0.2">
      <c r="A7" s="257" t="s">
        <v>168</v>
      </c>
      <c r="B7" s="258"/>
      <c r="C7" s="281"/>
      <c r="D7" s="282"/>
      <c r="E7" s="283"/>
      <c r="F7" s="284"/>
      <c r="G7" s="281"/>
      <c r="H7" s="282"/>
      <c r="I7" s="283"/>
      <c r="J7" s="284"/>
      <c r="K7" s="281"/>
      <c r="L7" s="282"/>
      <c r="M7" s="281"/>
      <c r="N7" s="282"/>
      <c r="O7" s="281"/>
      <c r="P7" s="263"/>
    </row>
    <row r="8" spans="1:16" ht="12.75" x14ac:dyDescent="0.2">
      <c r="A8" s="264" t="s">
        <v>169</v>
      </c>
      <c r="B8" s="64"/>
      <c r="C8" s="285"/>
      <c r="D8" s="286"/>
      <c r="E8" s="287"/>
      <c r="F8" s="288"/>
      <c r="G8" s="285"/>
      <c r="H8" s="286"/>
      <c r="I8" s="287"/>
      <c r="J8" s="288"/>
      <c r="K8" s="285"/>
      <c r="L8" s="286"/>
      <c r="M8" s="285"/>
      <c r="N8" s="286"/>
      <c r="O8" s="285"/>
      <c r="P8" s="286"/>
    </row>
    <row r="9" spans="1:16" ht="12.75" x14ac:dyDescent="0.2">
      <c r="A9" s="268" t="s">
        <v>150</v>
      </c>
      <c r="B9" s="269">
        <v>499</v>
      </c>
      <c r="C9" s="265">
        <v>1</v>
      </c>
      <c r="D9" s="263">
        <v>0.13100000000000001</v>
      </c>
      <c r="E9" s="265">
        <v>4</v>
      </c>
      <c r="F9" s="263">
        <v>1.2430000000000001</v>
      </c>
      <c r="G9" s="265">
        <v>14</v>
      </c>
      <c r="H9" s="263">
        <v>2.0049999999999999</v>
      </c>
      <c r="I9" s="265">
        <v>13</v>
      </c>
      <c r="J9" s="263">
        <v>2.5489999999999999</v>
      </c>
      <c r="K9" s="265">
        <v>47</v>
      </c>
      <c r="L9" s="263">
        <v>10.092000000000001</v>
      </c>
      <c r="M9" s="265">
        <v>11</v>
      </c>
      <c r="N9" s="263">
        <v>1.76</v>
      </c>
      <c r="O9" s="265">
        <f>SUM(C9,E9,G9,I9,K9,M9)</f>
        <v>90</v>
      </c>
      <c r="P9" s="263">
        <f>SUM(D9,F9,H9,J9,L9,N9)</f>
        <v>17.78</v>
      </c>
    </row>
    <row r="10" spans="1:16" ht="12.75" x14ac:dyDescent="0.2">
      <c r="A10" s="268" t="s">
        <v>151</v>
      </c>
      <c r="B10" s="269">
        <v>1499</v>
      </c>
      <c r="C10" s="265" t="s">
        <v>96</v>
      </c>
      <c r="D10" s="263" t="s">
        <v>96</v>
      </c>
      <c r="E10" s="265" t="s">
        <v>96</v>
      </c>
      <c r="F10" s="263" t="s">
        <v>96</v>
      </c>
      <c r="G10" s="265">
        <v>1</v>
      </c>
      <c r="H10" s="263">
        <v>1.155</v>
      </c>
      <c r="I10" s="265">
        <v>4</v>
      </c>
      <c r="J10" s="263">
        <v>3.069</v>
      </c>
      <c r="K10" s="265">
        <v>9</v>
      </c>
      <c r="L10" s="263">
        <v>7.6849999999999996</v>
      </c>
      <c r="M10" s="265" t="s">
        <v>96</v>
      </c>
      <c r="N10" s="263" t="s">
        <v>96</v>
      </c>
      <c r="O10" s="265">
        <f t="shared" ref="O10:O12" si="0">SUM(C10,E10,G10,I10,K10,M10)</f>
        <v>14</v>
      </c>
      <c r="P10" s="263">
        <f t="shared" ref="P10:P12" si="1">SUM(D10,F10,H10,J10,L10,N10)</f>
        <v>11.908999999999999</v>
      </c>
    </row>
    <row r="11" spans="1:16" ht="12.75" x14ac:dyDescent="0.2">
      <c r="A11" s="268" t="s">
        <v>152</v>
      </c>
      <c r="B11" s="269">
        <v>4999</v>
      </c>
      <c r="C11" s="265" t="s">
        <v>96</v>
      </c>
      <c r="D11" s="263" t="s">
        <v>96</v>
      </c>
      <c r="E11" s="265">
        <v>1</v>
      </c>
      <c r="F11" s="263">
        <v>2.601</v>
      </c>
      <c r="G11" s="265">
        <v>1</v>
      </c>
      <c r="H11" s="263">
        <v>3.62</v>
      </c>
      <c r="I11" s="265">
        <v>6</v>
      </c>
      <c r="J11" s="263">
        <v>14.72</v>
      </c>
      <c r="K11" s="265">
        <v>7</v>
      </c>
      <c r="L11" s="263">
        <v>22.431999999999999</v>
      </c>
      <c r="M11" s="265" t="s">
        <v>96</v>
      </c>
      <c r="N11" s="263" t="s">
        <v>96</v>
      </c>
      <c r="O11" s="265">
        <f t="shared" si="0"/>
        <v>15</v>
      </c>
      <c r="P11" s="263">
        <f t="shared" si="1"/>
        <v>43.373000000000005</v>
      </c>
    </row>
    <row r="12" spans="1:16" ht="12.75" x14ac:dyDescent="0.2">
      <c r="A12" s="268" t="s">
        <v>153</v>
      </c>
      <c r="B12" s="269">
        <v>39999</v>
      </c>
      <c r="C12" s="265" t="s">
        <v>96</v>
      </c>
      <c r="D12" s="263" t="s">
        <v>96</v>
      </c>
      <c r="E12" s="265" t="s">
        <v>96</v>
      </c>
      <c r="F12" s="263" t="s">
        <v>96</v>
      </c>
      <c r="G12" s="265" t="s">
        <v>96</v>
      </c>
      <c r="H12" s="263" t="s">
        <v>96</v>
      </c>
      <c r="I12" s="265">
        <v>1</v>
      </c>
      <c r="J12" s="263">
        <v>7.3140000000000001</v>
      </c>
      <c r="K12" s="265">
        <v>1</v>
      </c>
      <c r="L12" s="267">
        <v>6.93</v>
      </c>
      <c r="M12" s="657" t="s">
        <v>96</v>
      </c>
      <c r="N12" s="267" t="s">
        <v>96</v>
      </c>
      <c r="O12" s="265">
        <f t="shared" si="0"/>
        <v>2</v>
      </c>
      <c r="P12" s="263">
        <f t="shared" si="1"/>
        <v>14.244</v>
      </c>
    </row>
    <row r="13" spans="1:16" ht="12.75" x14ac:dyDescent="0.2">
      <c r="A13" s="268" t="s">
        <v>154</v>
      </c>
      <c r="B13" s="269"/>
      <c r="C13" s="265" t="s">
        <v>96</v>
      </c>
      <c r="D13" s="263" t="s">
        <v>96</v>
      </c>
      <c r="E13" s="265" t="s">
        <v>96</v>
      </c>
      <c r="F13" s="263" t="s">
        <v>96</v>
      </c>
      <c r="G13" s="265" t="s">
        <v>96</v>
      </c>
      <c r="H13" s="263" t="s">
        <v>96</v>
      </c>
      <c r="I13" s="265" t="s">
        <v>96</v>
      </c>
      <c r="J13" s="263" t="s">
        <v>96</v>
      </c>
      <c r="K13" s="265" t="s">
        <v>96</v>
      </c>
      <c r="L13" s="267" t="s">
        <v>96</v>
      </c>
      <c r="M13" s="657" t="s">
        <v>96</v>
      </c>
      <c r="N13" s="267" t="s">
        <v>96</v>
      </c>
      <c r="O13" s="265" t="s">
        <v>96</v>
      </c>
      <c r="P13" s="263" t="s">
        <v>96</v>
      </c>
    </row>
    <row r="14" spans="1:16" ht="12.75" x14ac:dyDescent="0.2">
      <c r="A14" s="270" t="s">
        <v>155</v>
      </c>
      <c r="B14" s="269"/>
      <c r="C14" s="271">
        <f>SUM(C9:C13)</f>
        <v>1</v>
      </c>
      <c r="D14" s="272">
        <f>SUM(D9:D13)</f>
        <v>0.13100000000000001</v>
      </c>
      <c r="E14" s="271">
        <f>SUM(E9:E13)</f>
        <v>5</v>
      </c>
      <c r="F14" s="272">
        <f>SUM(F9:F13)</f>
        <v>3.8440000000000003</v>
      </c>
      <c r="G14" s="274">
        <f t="shared" ref="G14:L14" si="2">SUM(G9:G13)</f>
        <v>16</v>
      </c>
      <c r="H14" s="275">
        <f t="shared" si="2"/>
        <v>6.78</v>
      </c>
      <c r="I14" s="271">
        <f t="shared" si="2"/>
        <v>24</v>
      </c>
      <c r="J14" s="272">
        <f t="shared" si="2"/>
        <v>27.652000000000001</v>
      </c>
      <c r="K14" s="274">
        <f t="shared" si="2"/>
        <v>64</v>
      </c>
      <c r="L14" s="275">
        <f t="shared" si="2"/>
        <v>47.139000000000003</v>
      </c>
      <c r="M14" s="658">
        <f t="shared" ref="M14:N14" si="3">SUM(M9:M13)</f>
        <v>11</v>
      </c>
      <c r="N14" s="275">
        <f t="shared" si="3"/>
        <v>1.76</v>
      </c>
      <c r="O14" s="271">
        <f>SUM(O9:O13)</f>
        <v>121</v>
      </c>
      <c r="P14" s="272">
        <f>SUM(P9:P13)</f>
        <v>87.306000000000012</v>
      </c>
    </row>
    <row r="15" spans="1:16" ht="12.75" x14ac:dyDescent="0.2">
      <c r="A15" s="273"/>
      <c r="B15" s="269"/>
      <c r="C15" s="289"/>
      <c r="D15" s="290"/>
      <c r="E15" s="291"/>
      <c r="F15" s="292"/>
      <c r="G15" s="289"/>
      <c r="H15" s="290"/>
      <c r="I15" s="291"/>
      <c r="J15" s="292"/>
      <c r="K15" s="289"/>
      <c r="L15" s="292"/>
      <c r="M15" s="659"/>
      <c r="N15" s="292"/>
      <c r="O15" s="289"/>
      <c r="P15" s="290"/>
    </row>
    <row r="16" spans="1:16" ht="12.75" x14ac:dyDescent="0.2">
      <c r="A16" s="270" t="s">
        <v>170</v>
      </c>
      <c r="B16" s="269"/>
      <c r="C16" s="289"/>
      <c r="D16" s="290"/>
      <c r="E16" s="291"/>
      <c r="F16" s="292"/>
      <c r="G16" s="289"/>
      <c r="H16" s="290"/>
      <c r="I16" s="291"/>
      <c r="J16" s="292"/>
      <c r="K16" s="289"/>
      <c r="L16" s="292"/>
      <c r="M16" s="659"/>
      <c r="N16" s="292"/>
      <c r="O16" s="289"/>
      <c r="P16" s="290"/>
    </row>
    <row r="17" spans="1:16" ht="12.75" x14ac:dyDescent="0.2">
      <c r="A17" s="264" t="s">
        <v>171</v>
      </c>
      <c r="B17" s="269"/>
      <c r="C17" s="289"/>
      <c r="D17" s="290"/>
      <c r="E17" s="291"/>
      <c r="F17" s="292"/>
      <c r="G17" s="289"/>
      <c r="H17" s="290"/>
      <c r="I17" s="291"/>
      <c r="J17" s="292"/>
      <c r="K17" s="289"/>
      <c r="L17" s="292"/>
      <c r="M17" s="659"/>
      <c r="N17" s="292"/>
      <c r="O17" s="289"/>
      <c r="P17" s="290"/>
    </row>
    <row r="18" spans="1:16" ht="12.75" x14ac:dyDescent="0.2">
      <c r="A18" s="268" t="s">
        <v>150</v>
      </c>
      <c r="B18" s="269">
        <v>499</v>
      </c>
      <c r="C18" s="265" t="s">
        <v>96</v>
      </c>
      <c r="D18" s="263" t="s">
        <v>96</v>
      </c>
      <c r="E18" s="265" t="s">
        <v>96</v>
      </c>
      <c r="F18" s="263" t="s">
        <v>96</v>
      </c>
      <c r="G18" s="265" t="s">
        <v>96</v>
      </c>
      <c r="H18" s="263" t="s">
        <v>96</v>
      </c>
      <c r="I18" s="265" t="s">
        <v>96</v>
      </c>
      <c r="J18" s="263" t="s">
        <v>96</v>
      </c>
      <c r="K18" s="265" t="s">
        <v>96</v>
      </c>
      <c r="L18" s="263" t="s">
        <v>96</v>
      </c>
      <c r="M18" s="265" t="s">
        <v>96</v>
      </c>
      <c r="N18" s="263" t="s">
        <v>96</v>
      </c>
      <c r="O18" s="265" t="s">
        <v>96</v>
      </c>
      <c r="P18" s="263" t="s">
        <v>96</v>
      </c>
    </row>
    <row r="19" spans="1:16" ht="12.75" x14ac:dyDescent="0.2">
      <c r="A19" s="268" t="s">
        <v>151</v>
      </c>
      <c r="B19" s="269">
        <v>1499</v>
      </c>
      <c r="C19" s="265" t="s">
        <v>96</v>
      </c>
      <c r="D19" s="263" t="s">
        <v>96</v>
      </c>
      <c r="E19" s="265" t="s">
        <v>96</v>
      </c>
      <c r="F19" s="263" t="s">
        <v>96</v>
      </c>
      <c r="G19" s="265" t="s">
        <v>96</v>
      </c>
      <c r="H19" s="263" t="s">
        <v>96</v>
      </c>
      <c r="I19" s="265" t="s">
        <v>96</v>
      </c>
      <c r="J19" s="263" t="s">
        <v>96</v>
      </c>
      <c r="K19" s="265" t="s">
        <v>96</v>
      </c>
      <c r="L19" s="263" t="s">
        <v>96</v>
      </c>
      <c r="M19" s="265" t="s">
        <v>96</v>
      </c>
      <c r="N19" s="263" t="s">
        <v>96</v>
      </c>
      <c r="O19" s="265" t="s">
        <v>96</v>
      </c>
      <c r="P19" s="263" t="s">
        <v>96</v>
      </c>
    </row>
    <row r="20" spans="1:16" ht="12.75" x14ac:dyDescent="0.2">
      <c r="A20" s="268" t="s">
        <v>152</v>
      </c>
      <c r="B20" s="269">
        <v>4999</v>
      </c>
      <c r="C20" s="265" t="s">
        <v>96</v>
      </c>
      <c r="D20" s="263" t="s">
        <v>96</v>
      </c>
      <c r="E20" s="265" t="s">
        <v>96</v>
      </c>
      <c r="F20" s="263" t="s">
        <v>96</v>
      </c>
      <c r="G20" s="265" t="s">
        <v>96</v>
      </c>
      <c r="H20" s="263" t="s">
        <v>96</v>
      </c>
      <c r="I20" s="265" t="s">
        <v>96</v>
      </c>
      <c r="J20" s="263" t="s">
        <v>96</v>
      </c>
      <c r="K20" s="265" t="s">
        <v>96</v>
      </c>
      <c r="L20" s="263" t="s">
        <v>96</v>
      </c>
      <c r="M20" s="265" t="s">
        <v>96</v>
      </c>
      <c r="N20" s="263" t="s">
        <v>96</v>
      </c>
      <c r="O20" s="265" t="s">
        <v>96</v>
      </c>
      <c r="P20" s="263" t="s">
        <v>96</v>
      </c>
    </row>
    <row r="21" spans="1:16" ht="12.75" x14ac:dyDescent="0.2">
      <c r="A21" s="268" t="s">
        <v>153</v>
      </c>
      <c r="B21" s="269">
        <v>39999</v>
      </c>
      <c r="C21" s="265" t="s">
        <v>96</v>
      </c>
      <c r="D21" s="263" t="s">
        <v>96</v>
      </c>
      <c r="E21" s="265" t="s">
        <v>96</v>
      </c>
      <c r="F21" s="263" t="s">
        <v>96</v>
      </c>
      <c r="G21" s="265" t="s">
        <v>96</v>
      </c>
      <c r="H21" s="263" t="s">
        <v>96</v>
      </c>
      <c r="I21" s="265" t="s">
        <v>96</v>
      </c>
      <c r="J21" s="263" t="s">
        <v>96</v>
      </c>
      <c r="K21" s="265" t="s">
        <v>96</v>
      </c>
      <c r="L21" s="263" t="s">
        <v>96</v>
      </c>
      <c r="M21" s="265" t="s">
        <v>96</v>
      </c>
      <c r="N21" s="263" t="s">
        <v>96</v>
      </c>
      <c r="O21" s="265" t="s">
        <v>96</v>
      </c>
      <c r="P21" s="263" t="s">
        <v>96</v>
      </c>
    </row>
    <row r="22" spans="1:16" ht="12.75" x14ac:dyDescent="0.2">
      <c r="A22" s="268" t="s">
        <v>154</v>
      </c>
      <c r="B22" s="269"/>
      <c r="C22" s="265" t="s">
        <v>96</v>
      </c>
      <c r="D22" s="263" t="s">
        <v>96</v>
      </c>
      <c r="E22" s="265" t="s">
        <v>96</v>
      </c>
      <c r="F22" s="263" t="s">
        <v>96</v>
      </c>
      <c r="G22" s="265" t="s">
        <v>96</v>
      </c>
      <c r="H22" s="263" t="s">
        <v>96</v>
      </c>
      <c r="I22" s="265" t="s">
        <v>96</v>
      </c>
      <c r="J22" s="263" t="s">
        <v>96</v>
      </c>
      <c r="K22" s="265" t="s">
        <v>96</v>
      </c>
      <c r="L22" s="263" t="s">
        <v>96</v>
      </c>
      <c r="M22" s="265" t="s">
        <v>96</v>
      </c>
      <c r="N22" s="263" t="s">
        <v>96</v>
      </c>
      <c r="O22" s="265" t="s">
        <v>96</v>
      </c>
      <c r="P22" s="263" t="s">
        <v>96</v>
      </c>
    </row>
    <row r="23" spans="1:16" ht="12.75" x14ac:dyDescent="0.2">
      <c r="A23" s="270" t="s">
        <v>155</v>
      </c>
      <c r="B23" s="269"/>
      <c r="C23" s="265" t="s">
        <v>96</v>
      </c>
      <c r="D23" s="263" t="s">
        <v>96</v>
      </c>
      <c r="E23" s="265" t="s">
        <v>96</v>
      </c>
      <c r="F23" s="263" t="s">
        <v>96</v>
      </c>
      <c r="G23" s="265" t="s">
        <v>96</v>
      </c>
      <c r="H23" s="263" t="s">
        <v>96</v>
      </c>
      <c r="I23" s="265" t="s">
        <v>96</v>
      </c>
      <c r="J23" s="263" t="s">
        <v>96</v>
      </c>
      <c r="K23" s="265" t="s">
        <v>96</v>
      </c>
      <c r="L23" s="263" t="s">
        <v>96</v>
      </c>
      <c r="M23" s="265" t="s">
        <v>96</v>
      </c>
      <c r="N23" s="263" t="s">
        <v>96</v>
      </c>
      <c r="O23" s="265" t="s">
        <v>96</v>
      </c>
      <c r="P23" s="263" t="s">
        <v>96</v>
      </c>
    </row>
    <row r="24" spans="1:16" ht="12.75" x14ac:dyDescent="0.2">
      <c r="A24" s="273"/>
      <c r="B24" s="269"/>
      <c r="C24" s="289"/>
      <c r="D24" s="290"/>
      <c r="E24" s="291"/>
      <c r="F24" s="292"/>
      <c r="G24" s="289"/>
      <c r="H24" s="290"/>
      <c r="I24" s="291"/>
      <c r="J24" s="292"/>
      <c r="K24" s="289"/>
      <c r="L24" s="292"/>
      <c r="M24" s="289"/>
      <c r="N24" s="292"/>
      <c r="O24" s="289"/>
      <c r="P24" s="290"/>
    </row>
    <row r="25" spans="1:16" ht="12.75" x14ac:dyDescent="0.2">
      <c r="A25" s="270" t="s">
        <v>172</v>
      </c>
      <c r="B25" s="269"/>
      <c r="C25" s="289"/>
      <c r="D25" s="290"/>
      <c r="E25" s="291"/>
      <c r="F25" s="292"/>
      <c r="G25" s="289"/>
      <c r="H25" s="290"/>
      <c r="I25" s="291"/>
      <c r="J25" s="292"/>
      <c r="K25" s="289"/>
      <c r="L25" s="292"/>
      <c r="M25" s="289"/>
      <c r="N25" s="292"/>
      <c r="O25" s="289"/>
      <c r="P25" s="290"/>
    </row>
    <row r="26" spans="1:16" ht="12.75" x14ac:dyDescent="0.2">
      <c r="A26" s="264" t="s">
        <v>173</v>
      </c>
      <c r="B26" s="269"/>
      <c r="C26" s="289"/>
      <c r="D26" s="290"/>
      <c r="E26" s="291"/>
      <c r="F26" s="292"/>
      <c r="G26" s="289"/>
      <c r="H26" s="290"/>
      <c r="I26" s="291"/>
      <c r="J26" s="292"/>
      <c r="K26" s="289"/>
      <c r="L26" s="292"/>
      <c r="M26" s="289"/>
      <c r="N26" s="292"/>
      <c r="O26" s="289"/>
      <c r="P26" s="290"/>
    </row>
    <row r="27" spans="1:16" ht="12.75" x14ac:dyDescent="0.2">
      <c r="A27" s="268" t="s">
        <v>150</v>
      </c>
      <c r="B27" s="269">
        <v>499</v>
      </c>
      <c r="C27" s="265" t="s">
        <v>96</v>
      </c>
      <c r="D27" s="263" t="s">
        <v>96</v>
      </c>
      <c r="E27" s="265" t="s">
        <v>96</v>
      </c>
      <c r="F27" s="263" t="s">
        <v>96</v>
      </c>
      <c r="G27" s="265">
        <v>2</v>
      </c>
      <c r="H27" s="263">
        <v>0.77</v>
      </c>
      <c r="I27" s="265">
        <v>8</v>
      </c>
      <c r="J27" s="263">
        <v>2.4350000000000001</v>
      </c>
      <c r="K27" s="265">
        <v>42</v>
      </c>
      <c r="L27" s="267">
        <v>8.8279999999999994</v>
      </c>
      <c r="M27" s="265" t="s">
        <v>96</v>
      </c>
      <c r="N27" s="263" t="s">
        <v>96</v>
      </c>
      <c r="O27" s="265">
        <f>SUM(C27,E27,G27,I27,K27,M27)</f>
        <v>52</v>
      </c>
      <c r="P27" s="263">
        <f>SUM(D27,F27,H27,J27,L27,N27)</f>
        <v>12.032999999999999</v>
      </c>
    </row>
    <row r="28" spans="1:16" ht="12.75" x14ac:dyDescent="0.2">
      <c r="A28" s="268" t="s">
        <v>151</v>
      </c>
      <c r="B28" s="269">
        <v>1499</v>
      </c>
      <c r="C28" s="265">
        <v>1</v>
      </c>
      <c r="D28" s="263">
        <v>0.77400000000000002</v>
      </c>
      <c r="E28" s="265" t="s">
        <v>96</v>
      </c>
      <c r="F28" s="263" t="s">
        <v>96</v>
      </c>
      <c r="G28" s="265" t="s">
        <v>96</v>
      </c>
      <c r="H28" s="263" t="s">
        <v>96</v>
      </c>
      <c r="I28" s="265">
        <v>1</v>
      </c>
      <c r="J28" s="263">
        <v>0.60299999999999998</v>
      </c>
      <c r="K28" s="265">
        <v>1</v>
      </c>
      <c r="L28" s="267">
        <v>0.51900000000000002</v>
      </c>
      <c r="M28" s="265" t="s">
        <v>96</v>
      </c>
      <c r="N28" s="263" t="s">
        <v>96</v>
      </c>
      <c r="O28" s="265">
        <f t="shared" ref="O28:O29" si="4">SUM(C28,E28,G28,I28,K28,M28)</f>
        <v>3</v>
      </c>
      <c r="P28" s="263">
        <f t="shared" ref="P28:P29" si="5">SUM(D28,F28,H28,J28,L28,N28)</f>
        <v>1.8959999999999999</v>
      </c>
    </row>
    <row r="29" spans="1:16" ht="12.75" x14ac:dyDescent="0.2">
      <c r="A29" s="268" t="s">
        <v>152</v>
      </c>
      <c r="B29" s="269">
        <v>4999</v>
      </c>
      <c r="C29" s="265" t="s">
        <v>96</v>
      </c>
      <c r="D29" s="263" t="s">
        <v>96</v>
      </c>
      <c r="E29" s="265" t="s">
        <v>96</v>
      </c>
      <c r="F29" s="263" t="s">
        <v>96</v>
      </c>
      <c r="G29" s="265" t="s">
        <v>96</v>
      </c>
      <c r="H29" s="263" t="s">
        <v>96</v>
      </c>
      <c r="I29" s="265" t="s">
        <v>96</v>
      </c>
      <c r="J29" s="263" t="s">
        <v>96</v>
      </c>
      <c r="K29" s="265">
        <v>1</v>
      </c>
      <c r="L29" s="267">
        <v>1.976</v>
      </c>
      <c r="M29" s="265" t="s">
        <v>96</v>
      </c>
      <c r="N29" s="263" t="s">
        <v>96</v>
      </c>
      <c r="O29" s="265">
        <f t="shared" si="4"/>
        <v>1</v>
      </c>
      <c r="P29" s="263">
        <f t="shared" si="5"/>
        <v>1.976</v>
      </c>
    </row>
    <row r="30" spans="1:16" ht="12.75" x14ac:dyDescent="0.2">
      <c r="A30" s="268" t="s">
        <v>153</v>
      </c>
      <c r="B30" s="269">
        <v>39999</v>
      </c>
      <c r="C30" s="265" t="s">
        <v>96</v>
      </c>
      <c r="D30" s="263" t="s">
        <v>96</v>
      </c>
      <c r="E30" s="265" t="s">
        <v>96</v>
      </c>
      <c r="F30" s="263" t="s">
        <v>96</v>
      </c>
      <c r="G30" s="265" t="s">
        <v>96</v>
      </c>
      <c r="H30" s="263" t="s">
        <v>96</v>
      </c>
      <c r="I30" s="265" t="s">
        <v>96</v>
      </c>
      <c r="J30" s="263" t="s">
        <v>96</v>
      </c>
      <c r="K30" s="265" t="s">
        <v>96</v>
      </c>
      <c r="L30" s="267" t="s">
        <v>96</v>
      </c>
      <c r="M30" s="265" t="s">
        <v>96</v>
      </c>
      <c r="N30" s="263" t="s">
        <v>96</v>
      </c>
      <c r="O30" s="265" t="s">
        <v>96</v>
      </c>
      <c r="P30" s="263" t="s">
        <v>96</v>
      </c>
    </row>
    <row r="31" spans="1:16" ht="12.75" x14ac:dyDescent="0.2">
      <c r="A31" s="268" t="s">
        <v>154</v>
      </c>
      <c r="B31" s="269"/>
      <c r="C31" s="265" t="s">
        <v>96</v>
      </c>
      <c r="D31" s="263" t="s">
        <v>96</v>
      </c>
      <c r="E31" s="265" t="s">
        <v>96</v>
      </c>
      <c r="F31" s="263" t="s">
        <v>96</v>
      </c>
      <c r="G31" s="265" t="s">
        <v>96</v>
      </c>
      <c r="H31" s="263" t="s">
        <v>96</v>
      </c>
      <c r="I31" s="265" t="s">
        <v>96</v>
      </c>
      <c r="J31" s="263" t="s">
        <v>96</v>
      </c>
      <c r="K31" s="265" t="s">
        <v>96</v>
      </c>
      <c r="L31" s="267" t="s">
        <v>96</v>
      </c>
      <c r="M31" s="265" t="s">
        <v>96</v>
      </c>
      <c r="N31" s="263" t="s">
        <v>96</v>
      </c>
      <c r="O31" s="265" t="s">
        <v>96</v>
      </c>
      <c r="P31" s="263" t="s">
        <v>96</v>
      </c>
    </row>
    <row r="32" spans="1:16" ht="12.75" x14ac:dyDescent="0.2">
      <c r="A32" s="270" t="s">
        <v>155</v>
      </c>
      <c r="B32" s="269"/>
      <c r="C32" s="271">
        <f>SUM(C27:C31)</f>
        <v>1</v>
      </c>
      <c r="D32" s="272">
        <f>SUM(D27:D31)</f>
        <v>0.77400000000000002</v>
      </c>
      <c r="E32" s="265" t="s">
        <v>96</v>
      </c>
      <c r="F32" s="263" t="s">
        <v>96</v>
      </c>
      <c r="G32" s="274">
        <f t="shared" ref="G32:L32" si="6">SUM(G27:G31)</f>
        <v>2</v>
      </c>
      <c r="H32" s="275">
        <f t="shared" si="6"/>
        <v>0.77</v>
      </c>
      <c r="I32" s="271">
        <f t="shared" si="6"/>
        <v>9</v>
      </c>
      <c r="J32" s="272">
        <f t="shared" si="6"/>
        <v>3.0380000000000003</v>
      </c>
      <c r="K32" s="274">
        <f t="shared" si="6"/>
        <v>44</v>
      </c>
      <c r="L32" s="275">
        <f t="shared" si="6"/>
        <v>11.323</v>
      </c>
      <c r="M32" s="265" t="s">
        <v>96</v>
      </c>
      <c r="N32" s="263" t="s">
        <v>96</v>
      </c>
      <c r="O32" s="271">
        <f>SUM(O27:O31)</f>
        <v>56</v>
      </c>
      <c r="P32" s="272">
        <f>SUM(P27:P31)</f>
        <v>15.904999999999998</v>
      </c>
    </row>
    <row r="33" spans="1:16" ht="12.75" x14ac:dyDescent="0.2">
      <c r="A33" s="273"/>
      <c r="B33" s="269"/>
      <c r="C33" s="289"/>
      <c r="D33" s="290"/>
      <c r="E33" s="291"/>
      <c r="F33" s="292"/>
      <c r="G33" s="289"/>
      <c r="H33" s="290"/>
      <c r="I33" s="291"/>
      <c r="J33" s="292"/>
      <c r="K33" s="289"/>
      <c r="L33" s="292"/>
      <c r="M33" s="289"/>
      <c r="N33" s="292"/>
      <c r="O33" s="289"/>
      <c r="P33" s="290"/>
    </row>
    <row r="34" spans="1:16" ht="12.75" x14ac:dyDescent="0.2">
      <c r="A34" s="270" t="s">
        <v>174</v>
      </c>
      <c r="B34" s="269"/>
      <c r="C34" s="289"/>
      <c r="D34" s="290"/>
      <c r="E34" s="291"/>
      <c r="F34" s="292"/>
      <c r="G34" s="289"/>
      <c r="H34" s="290"/>
      <c r="I34" s="291"/>
      <c r="J34" s="292"/>
      <c r="K34" s="289"/>
      <c r="L34" s="292"/>
      <c r="M34" s="289"/>
      <c r="N34" s="292"/>
      <c r="O34" s="289"/>
      <c r="P34" s="290"/>
    </row>
    <row r="35" spans="1:16" ht="12.75" x14ac:dyDescent="0.2">
      <c r="A35" s="264" t="s">
        <v>175</v>
      </c>
      <c r="B35" s="269"/>
      <c r="C35" s="289"/>
      <c r="D35" s="290"/>
      <c r="E35" s="291"/>
      <c r="F35" s="292"/>
      <c r="G35" s="289"/>
      <c r="H35" s="290"/>
      <c r="I35" s="291"/>
      <c r="J35" s="292"/>
      <c r="K35" s="289"/>
      <c r="L35" s="292"/>
      <c r="M35" s="289"/>
      <c r="N35" s="292"/>
      <c r="O35" s="289"/>
      <c r="P35" s="290"/>
    </row>
    <row r="36" spans="1:16" ht="12.75" x14ac:dyDescent="0.2">
      <c r="A36" s="268" t="s">
        <v>150</v>
      </c>
      <c r="B36" s="269">
        <v>499</v>
      </c>
      <c r="C36" s="265" t="s">
        <v>96</v>
      </c>
      <c r="D36" s="263" t="s">
        <v>96</v>
      </c>
      <c r="E36" s="265">
        <v>1</v>
      </c>
      <c r="F36" s="263">
        <v>0.20799999999999999</v>
      </c>
      <c r="G36" s="265">
        <v>3</v>
      </c>
      <c r="H36" s="263">
        <v>0.6</v>
      </c>
      <c r="I36" s="265">
        <v>3</v>
      </c>
      <c r="J36" s="263">
        <v>0.53600000000000003</v>
      </c>
      <c r="K36" s="265">
        <v>42</v>
      </c>
      <c r="L36" s="267">
        <v>8.3409999999999993</v>
      </c>
      <c r="M36" s="265">
        <v>2</v>
      </c>
      <c r="N36" s="267">
        <v>0.29499999999999998</v>
      </c>
      <c r="O36" s="265">
        <f>SUM(C36,E36,G36,I36,K36,M36)</f>
        <v>51</v>
      </c>
      <c r="P36" s="263">
        <f>SUM(D36,F36,H36,J36,L36,N36)</f>
        <v>9.9799999999999986</v>
      </c>
    </row>
    <row r="37" spans="1:16" ht="12.75" x14ac:dyDescent="0.2">
      <c r="A37" s="268" t="s">
        <v>151</v>
      </c>
      <c r="B37" s="269">
        <v>1499</v>
      </c>
      <c r="C37" s="265" t="s">
        <v>96</v>
      </c>
      <c r="D37" s="263" t="s">
        <v>96</v>
      </c>
      <c r="E37" s="265" t="s">
        <v>96</v>
      </c>
      <c r="F37" s="263" t="s">
        <v>96</v>
      </c>
      <c r="G37" s="265" t="s">
        <v>96</v>
      </c>
      <c r="H37" s="263" t="s">
        <v>96</v>
      </c>
      <c r="I37" s="265">
        <v>1</v>
      </c>
      <c r="J37" s="263">
        <v>0.67400000000000004</v>
      </c>
      <c r="K37" s="265">
        <v>4</v>
      </c>
      <c r="L37" s="267">
        <v>3.2839999999999998</v>
      </c>
      <c r="M37" s="265" t="s">
        <v>96</v>
      </c>
      <c r="N37" s="267" t="s">
        <v>96</v>
      </c>
      <c r="O37" s="265">
        <f t="shared" ref="O37:O38" si="7">SUM(C37,E37,G37,I37,K37,M37)</f>
        <v>5</v>
      </c>
      <c r="P37" s="263">
        <f t="shared" ref="P37:P38" si="8">SUM(D37,F37,H37,J37,L37,N37)</f>
        <v>3.9579999999999997</v>
      </c>
    </row>
    <row r="38" spans="1:16" ht="12.75" x14ac:dyDescent="0.2">
      <c r="A38" s="268" t="s">
        <v>152</v>
      </c>
      <c r="B38" s="269">
        <v>4999</v>
      </c>
      <c r="C38" s="265" t="s">
        <v>96</v>
      </c>
      <c r="D38" s="263" t="s">
        <v>96</v>
      </c>
      <c r="E38" s="265" t="s">
        <v>96</v>
      </c>
      <c r="F38" s="263" t="s">
        <v>96</v>
      </c>
      <c r="G38" s="265" t="s">
        <v>96</v>
      </c>
      <c r="H38" s="263" t="s">
        <v>96</v>
      </c>
      <c r="I38" s="265">
        <v>1</v>
      </c>
      <c r="J38" s="263">
        <v>2.5649999999999999</v>
      </c>
      <c r="K38" s="265">
        <v>2</v>
      </c>
      <c r="L38" s="267">
        <v>3.7360000000000002</v>
      </c>
      <c r="M38" s="265" t="s">
        <v>96</v>
      </c>
      <c r="N38" s="267" t="s">
        <v>96</v>
      </c>
      <c r="O38" s="265">
        <f t="shared" si="7"/>
        <v>3</v>
      </c>
      <c r="P38" s="263">
        <f t="shared" si="8"/>
        <v>6.3010000000000002</v>
      </c>
    </row>
    <row r="39" spans="1:16" ht="12.75" x14ac:dyDescent="0.2">
      <c r="A39" s="268" t="s">
        <v>153</v>
      </c>
      <c r="B39" s="269">
        <v>39999</v>
      </c>
      <c r="C39" s="265" t="s">
        <v>96</v>
      </c>
      <c r="D39" s="263" t="s">
        <v>96</v>
      </c>
      <c r="E39" s="265" t="s">
        <v>96</v>
      </c>
      <c r="F39" s="263" t="s">
        <v>96</v>
      </c>
      <c r="G39" s="265" t="s">
        <v>96</v>
      </c>
      <c r="H39" s="263" t="s">
        <v>96</v>
      </c>
      <c r="I39" s="265" t="s">
        <v>96</v>
      </c>
      <c r="J39" s="263" t="s">
        <v>96</v>
      </c>
      <c r="K39" s="265" t="s">
        <v>96</v>
      </c>
      <c r="L39" s="267" t="s">
        <v>96</v>
      </c>
      <c r="M39" s="265" t="s">
        <v>96</v>
      </c>
      <c r="N39" s="267" t="s">
        <v>96</v>
      </c>
      <c r="O39" s="265" t="s">
        <v>96</v>
      </c>
      <c r="P39" s="263" t="s">
        <v>96</v>
      </c>
    </row>
    <row r="40" spans="1:16" ht="12.75" x14ac:dyDescent="0.2">
      <c r="A40" s="268" t="s">
        <v>154</v>
      </c>
      <c r="B40" s="269"/>
      <c r="C40" s="265" t="s">
        <v>96</v>
      </c>
      <c r="D40" s="263" t="s">
        <v>96</v>
      </c>
      <c r="E40" s="265" t="s">
        <v>96</v>
      </c>
      <c r="F40" s="263" t="s">
        <v>96</v>
      </c>
      <c r="G40" s="265" t="s">
        <v>96</v>
      </c>
      <c r="H40" s="263" t="s">
        <v>96</v>
      </c>
      <c r="I40" s="265" t="s">
        <v>96</v>
      </c>
      <c r="J40" s="263" t="s">
        <v>96</v>
      </c>
      <c r="K40" s="265" t="s">
        <v>96</v>
      </c>
      <c r="L40" s="267" t="s">
        <v>96</v>
      </c>
      <c r="M40" s="265" t="s">
        <v>96</v>
      </c>
      <c r="N40" s="267" t="s">
        <v>96</v>
      </c>
      <c r="O40" s="265" t="s">
        <v>96</v>
      </c>
      <c r="P40" s="263" t="s">
        <v>96</v>
      </c>
    </row>
    <row r="41" spans="1:16" ht="12.75" x14ac:dyDescent="0.2">
      <c r="A41" s="270" t="s">
        <v>155</v>
      </c>
      <c r="B41" s="269"/>
      <c r="C41" s="271" t="s">
        <v>96</v>
      </c>
      <c r="D41" s="272" t="s">
        <v>96</v>
      </c>
      <c r="E41" s="271">
        <f t="shared" ref="E41:P41" si="9">SUM(E36:E40)</f>
        <v>1</v>
      </c>
      <c r="F41" s="272">
        <f t="shared" si="9"/>
        <v>0.20799999999999999</v>
      </c>
      <c r="G41" s="274">
        <f t="shared" si="9"/>
        <v>3</v>
      </c>
      <c r="H41" s="275">
        <f t="shared" si="9"/>
        <v>0.6</v>
      </c>
      <c r="I41" s="271">
        <f t="shared" si="9"/>
        <v>5</v>
      </c>
      <c r="J41" s="272">
        <f t="shared" si="9"/>
        <v>3.7749999999999999</v>
      </c>
      <c r="K41" s="271">
        <f t="shared" si="9"/>
        <v>48</v>
      </c>
      <c r="L41" s="275">
        <f t="shared" si="9"/>
        <v>15.361000000000001</v>
      </c>
      <c r="M41" s="271">
        <f t="shared" ref="M41:N41" si="10">SUM(M36:M40)</f>
        <v>2</v>
      </c>
      <c r="N41" s="275">
        <f t="shared" si="10"/>
        <v>0.29499999999999998</v>
      </c>
      <c r="O41" s="271">
        <f t="shared" si="9"/>
        <v>59</v>
      </c>
      <c r="P41" s="272">
        <f t="shared" si="9"/>
        <v>20.238999999999997</v>
      </c>
    </row>
    <row r="42" spans="1:16" ht="12.75" x14ac:dyDescent="0.2">
      <c r="A42" s="273"/>
      <c r="B42" s="269"/>
      <c r="C42" s="289"/>
      <c r="D42" s="290"/>
      <c r="E42" s="291"/>
      <c r="F42" s="292"/>
      <c r="G42" s="289"/>
      <c r="H42" s="290"/>
      <c r="I42" s="291"/>
      <c r="J42" s="292"/>
      <c r="K42" s="289"/>
      <c r="L42" s="292"/>
      <c r="M42" s="289"/>
      <c r="N42" s="292"/>
      <c r="O42" s="289"/>
      <c r="P42" s="290"/>
    </row>
    <row r="43" spans="1:16" ht="12.75" x14ac:dyDescent="0.2">
      <c r="A43" s="270" t="s">
        <v>176</v>
      </c>
      <c r="B43" s="269"/>
      <c r="C43" s="289"/>
      <c r="D43" s="290"/>
      <c r="E43" s="291"/>
      <c r="F43" s="292"/>
      <c r="G43" s="289"/>
      <c r="H43" s="290"/>
      <c r="I43" s="291"/>
      <c r="J43" s="292"/>
      <c r="K43" s="289"/>
      <c r="L43" s="292"/>
      <c r="M43" s="289"/>
      <c r="N43" s="292"/>
      <c r="O43" s="289"/>
      <c r="P43" s="290"/>
    </row>
    <row r="44" spans="1:16" ht="12.75" x14ac:dyDescent="0.2">
      <c r="A44" s="264" t="s">
        <v>177</v>
      </c>
      <c r="B44" s="269"/>
      <c r="C44" s="289"/>
      <c r="D44" s="290"/>
      <c r="E44" s="291"/>
      <c r="F44" s="292"/>
      <c r="G44" s="289"/>
      <c r="H44" s="290"/>
      <c r="I44" s="291"/>
      <c r="J44" s="292"/>
      <c r="K44" s="289"/>
      <c r="L44" s="292"/>
      <c r="M44" s="289"/>
      <c r="N44" s="292"/>
      <c r="O44" s="289"/>
      <c r="P44" s="290"/>
    </row>
    <row r="45" spans="1:16" ht="12.75" x14ac:dyDescent="0.2">
      <c r="A45" s="268" t="s">
        <v>150</v>
      </c>
      <c r="B45" s="269">
        <v>499</v>
      </c>
      <c r="C45" s="265">
        <f t="shared" ref="C45:P45" si="11">SUM(C9,C18,C27,C36)</f>
        <v>1</v>
      </c>
      <c r="D45" s="263">
        <f t="shared" si="11"/>
        <v>0.13100000000000001</v>
      </c>
      <c r="E45" s="265">
        <f t="shared" si="11"/>
        <v>5</v>
      </c>
      <c r="F45" s="263">
        <f t="shared" si="11"/>
        <v>1.4510000000000001</v>
      </c>
      <c r="G45" s="265">
        <f t="shared" si="11"/>
        <v>19</v>
      </c>
      <c r="H45" s="263">
        <f t="shared" si="11"/>
        <v>3.375</v>
      </c>
      <c r="I45" s="265">
        <f t="shared" si="11"/>
        <v>24</v>
      </c>
      <c r="J45" s="263">
        <f t="shared" si="11"/>
        <v>5.52</v>
      </c>
      <c r="K45" s="265">
        <f t="shared" si="11"/>
        <v>131</v>
      </c>
      <c r="L45" s="263">
        <f t="shared" si="11"/>
        <v>27.261000000000003</v>
      </c>
      <c r="M45" s="265">
        <f t="shared" si="11"/>
        <v>13</v>
      </c>
      <c r="N45" s="263">
        <f t="shared" si="11"/>
        <v>2.0550000000000002</v>
      </c>
      <c r="O45" s="265">
        <f t="shared" si="11"/>
        <v>193</v>
      </c>
      <c r="P45" s="263">
        <f t="shared" si="11"/>
        <v>39.792999999999999</v>
      </c>
    </row>
    <row r="46" spans="1:16" ht="12.75" x14ac:dyDescent="0.2">
      <c r="A46" s="268" t="s">
        <v>151</v>
      </c>
      <c r="B46" s="269">
        <v>1499</v>
      </c>
      <c r="C46" s="265">
        <f t="shared" ref="C46:D46" si="12">SUM(C10,C19,C28,C37)</f>
        <v>1</v>
      </c>
      <c r="D46" s="263">
        <f t="shared" si="12"/>
        <v>0.77400000000000002</v>
      </c>
      <c r="E46" s="265" t="s">
        <v>96</v>
      </c>
      <c r="F46" s="263" t="s">
        <v>96</v>
      </c>
      <c r="G46" s="265">
        <f t="shared" ref="G46:L46" si="13">SUM(G10,G19,G28,G37)</f>
        <v>1</v>
      </c>
      <c r="H46" s="263">
        <f t="shared" si="13"/>
        <v>1.155</v>
      </c>
      <c r="I46" s="265">
        <f t="shared" si="13"/>
        <v>6</v>
      </c>
      <c r="J46" s="263">
        <f t="shared" si="13"/>
        <v>4.3460000000000001</v>
      </c>
      <c r="K46" s="265">
        <f t="shared" si="13"/>
        <v>14</v>
      </c>
      <c r="L46" s="263">
        <f t="shared" si="13"/>
        <v>11.488</v>
      </c>
      <c r="M46" s="265" t="s">
        <v>96</v>
      </c>
      <c r="N46" s="263" t="s">
        <v>96</v>
      </c>
      <c r="O46" s="265">
        <f t="shared" ref="O46:P46" si="14">SUM(O10,O19,O28,O37)</f>
        <v>22</v>
      </c>
      <c r="P46" s="263">
        <f t="shared" si="14"/>
        <v>17.762999999999998</v>
      </c>
    </row>
    <row r="47" spans="1:16" ht="12.75" x14ac:dyDescent="0.2">
      <c r="A47" s="268" t="s">
        <v>152</v>
      </c>
      <c r="B47" s="269">
        <v>4999</v>
      </c>
      <c r="C47" s="265" t="s">
        <v>96</v>
      </c>
      <c r="D47" s="263" t="s">
        <v>96</v>
      </c>
      <c r="E47" s="265">
        <f t="shared" ref="E47:L47" si="15">SUM(E11,E20,E29,E38)</f>
        <v>1</v>
      </c>
      <c r="F47" s="263">
        <f t="shared" si="15"/>
        <v>2.601</v>
      </c>
      <c r="G47" s="265">
        <f t="shared" si="15"/>
        <v>1</v>
      </c>
      <c r="H47" s="263">
        <f t="shared" si="15"/>
        <v>3.62</v>
      </c>
      <c r="I47" s="265">
        <f t="shared" si="15"/>
        <v>7</v>
      </c>
      <c r="J47" s="263">
        <f t="shared" si="15"/>
        <v>17.285</v>
      </c>
      <c r="K47" s="265">
        <f t="shared" si="15"/>
        <v>10</v>
      </c>
      <c r="L47" s="263">
        <f t="shared" si="15"/>
        <v>28.143999999999998</v>
      </c>
      <c r="M47" s="265" t="s">
        <v>96</v>
      </c>
      <c r="N47" s="263" t="s">
        <v>96</v>
      </c>
      <c r="O47" s="265">
        <f t="shared" ref="O47:P47" si="16">SUM(O11,O20,O29,O38)</f>
        <v>19</v>
      </c>
      <c r="P47" s="263">
        <f t="shared" si="16"/>
        <v>51.650000000000006</v>
      </c>
    </row>
    <row r="48" spans="1:16" ht="12.75" x14ac:dyDescent="0.2">
      <c r="A48" s="268" t="s">
        <v>153</v>
      </c>
      <c r="B48" s="269">
        <v>39999</v>
      </c>
      <c r="C48" s="265" t="s">
        <v>96</v>
      </c>
      <c r="D48" s="263" t="s">
        <v>96</v>
      </c>
      <c r="E48" s="265" t="s">
        <v>96</v>
      </c>
      <c r="F48" s="263" t="s">
        <v>96</v>
      </c>
      <c r="G48" s="265" t="s">
        <v>96</v>
      </c>
      <c r="H48" s="263" t="s">
        <v>96</v>
      </c>
      <c r="I48" s="265">
        <f t="shared" ref="I48:L48" si="17">SUM(I12,I21,I30,I39)</f>
        <v>1</v>
      </c>
      <c r="J48" s="263">
        <f t="shared" si="17"/>
        <v>7.3140000000000001</v>
      </c>
      <c r="K48" s="265">
        <f t="shared" si="17"/>
        <v>1</v>
      </c>
      <c r="L48" s="263">
        <f t="shared" si="17"/>
        <v>6.93</v>
      </c>
      <c r="M48" s="265" t="s">
        <v>96</v>
      </c>
      <c r="N48" s="263" t="s">
        <v>96</v>
      </c>
      <c r="O48" s="265">
        <f t="shared" ref="O48:P48" si="18">SUM(O12,O21,O30,O39)</f>
        <v>2</v>
      </c>
      <c r="P48" s="263">
        <f t="shared" si="18"/>
        <v>14.244</v>
      </c>
    </row>
    <row r="49" spans="1:17" ht="12.75" x14ac:dyDescent="0.2">
      <c r="A49" s="268" t="s">
        <v>154</v>
      </c>
      <c r="B49" s="64"/>
      <c r="C49" s="265" t="s">
        <v>96</v>
      </c>
      <c r="D49" s="263" t="s">
        <v>96</v>
      </c>
      <c r="E49" s="265" t="s">
        <v>96</v>
      </c>
      <c r="F49" s="263" t="s">
        <v>96</v>
      </c>
      <c r="G49" s="265" t="s">
        <v>96</v>
      </c>
      <c r="H49" s="263" t="s">
        <v>96</v>
      </c>
      <c r="I49" s="265" t="s">
        <v>96</v>
      </c>
      <c r="J49" s="263" t="s">
        <v>96</v>
      </c>
      <c r="K49" s="265" t="s">
        <v>96</v>
      </c>
      <c r="L49" s="267" t="s">
        <v>96</v>
      </c>
      <c r="M49" s="265" t="s">
        <v>96</v>
      </c>
      <c r="N49" s="267" t="s">
        <v>96</v>
      </c>
      <c r="O49" s="265" t="s">
        <v>96</v>
      </c>
      <c r="P49" s="263" t="s">
        <v>96</v>
      </c>
    </row>
    <row r="50" spans="1:17" ht="12.75" x14ac:dyDescent="0.2">
      <c r="A50" s="276" t="s">
        <v>155</v>
      </c>
      <c r="B50" s="277"/>
      <c r="C50" s="278">
        <f t="shared" ref="C50:P50" si="19">SUM(C45:C49)</f>
        <v>2</v>
      </c>
      <c r="D50" s="279">
        <f t="shared" si="19"/>
        <v>0.90500000000000003</v>
      </c>
      <c r="E50" s="278">
        <f t="shared" si="19"/>
        <v>6</v>
      </c>
      <c r="F50" s="279">
        <f t="shared" si="19"/>
        <v>4.0519999999999996</v>
      </c>
      <c r="G50" s="278">
        <f t="shared" si="19"/>
        <v>21</v>
      </c>
      <c r="H50" s="279">
        <f t="shared" si="19"/>
        <v>8.15</v>
      </c>
      <c r="I50" s="278">
        <f t="shared" si="19"/>
        <v>38</v>
      </c>
      <c r="J50" s="279">
        <f t="shared" si="19"/>
        <v>34.465000000000003</v>
      </c>
      <c r="K50" s="278">
        <f t="shared" si="19"/>
        <v>156</v>
      </c>
      <c r="L50" s="279">
        <f t="shared" si="19"/>
        <v>73.823000000000008</v>
      </c>
      <c r="M50" s="278">
        <f t="shared" ref="M50:N50" si="20">SUM(M45:M49)</f>
        <v>13</v>
      </c>
      <c r="N50" s="279">
        <f t="shared" si="20"/>
        <v>2.0550000000000002</v>
      </c>
      <c r="O50" s="278">
        <f t="shared" si="19"/>
        <v>236</v>
      </c>
      <c r="P50" s="279">
        <f t="shared" si="19"/>
        <v>123.45</v>
      </c>
    </row>
    <row r="53" spans="1:17" x14ac:dyDescent="0.2">
      <c r="O53" s="293"/>
      <c r="P53" s="293"/>
      <c r="Q53" s="293"/>
    </row>
    <row r="56" spans="1:17" x14ac:dyDescent="0.2">
      <c r="P56" s="280"/>
    </row>
  </sheetData>
  <mergeCells count="8">
    <mergeCell ref="O4:P4"/>
    <mergeCell ref="A1:J2"/>
    <mergeCell ref="C4:D4"/>
    <mergeCell ref="E4:F4"/>
    <mergeCell ref="G4:H4"/>
    <mergeCell ref="I4:J4"/>
    <mergeCell ref="K4:L4"/>
    <mergeCell ref="M4:N4"/>
  </mergeCells>
  <pageMargins left="0.70866141732283472" right="0.27559055118110237" top="0.74803149606299213" bottom="0.74803149606299213" header="0.31496062992125984" footer="0.31496062992125984"/>
  <pageSetup paperSize="9" scale="63"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13D51-5677-4327-B879-FF12DB443902}">
  <dimension ref="A1:O57"/>
  <sheetViews>
    <sheetView zoomScaleNormal="100" workbookViewId="0">
      <selection sqref="A1:J2"/>
    </sheetView>
  </sheetViews>
  <sheetFormatPr defaultColWidth="9.33203125" defaultRowHeight="11.25" x14ac:dyDescent="0.2"/>
  <cols>
    <col min="1" max="1" width="24.33203125" style="1" customWidth="1"/>
    <col min="2" max="2" width="14.83203125" style="1" customWidth="1"/>
    <col min="3" max="3" width="11.33203125" style="1" customWidth="1"/>
    <col min="4" max="5" width="12.6640625" style="1" customWidth="1"/>
    <col min="6" max="6" width="11.33203125" style="1" customWidth="1"/>
    <col min="7" max="8" width="12.6640625" style="1" customWidth="1"/>
    <col min="9" max="9" width="11.33203125" style="1" customWidth="1"/>
    <col min="10" max="11" width="12.6640625" style="1" customWidth="1"/>
    <col min="12" max="16384" width="9.33203125" style="1"/>
  </cols>
  <sheetData>
    <row r="1" spans="1:11" ht="18" customHeight="1" x14ac:dyDescent="0.2">
      <c r="A1" s="886" t="s">
        <v>178</v>
      </c>
      <c r="B1" s="886"/>
      <c r="C1" s="886"/>
      <c r="D1" s="886"/>
      <c r="E1" s="886"/>
      <c r="F1" s="886"/>
      <c r="G1" s="886"/>
      <c r="H1" s="886"/>
      <c r="I1" s="886"/>
      <c r="J1" s="887"/>
    </row>
    <row r="2" spans="1:11" ht="18.75" customHeight="1" x14ac:dyDescent="0.2">
      <c r="A2" s="886"/>
      <c r="B2" s="886"/>
      <c r="C2" s="886"/>
      <c r="D2" s="886"/>
      <c r="E2" s="886"/>
      <c r="F2" s="886"/>
      <c r="G2" s="886"/>
      <c r="H2" s="886"/>
      <c r="I2" s="886"/>
      <c r="J2" s="887"/>
    </row>
    <row r="3" spans="1:11" ht="13.5" customHeight="1" x14ac:dyDescent="0.2">
      <c r="A3" s="889" t="s">
        <v>179</v>
      </c>
      <c r="B3" s="890"/>
      <c r="C3" s="890"/>
      <c r="D3" s="890"/>
      <c r="E3" s="890"/>
      <c r="F3" s="890"/>
      <c r="G3" s="890"/>
      <c r="H3" s="890"/>
      <c r="I3" s="890"/>
    </row>
    <row r="4" spans="1:11" ht="18.75" customHeight="1" x14ac:dyDescent="0.2">
      <c r="A4" s="891"/>
      <c r="B4" s="891"/>
      <c r="C4" s="891"/>
      <c r="D4" s="891"/>
      <c r="E4" s="891"/>
      <c r="F4" s="891"/>
      <c r="G4" s="891"/>
      <c r="H4" s="891"/>
      <c r="I4" s="891"/>
    </row>
    <row r="5" spans="1:11" ht="15" customHeight="1" x14ac:dyDescent="0.2">
      <c r="A5" s="244" t="s">
        <v>180</v>
      </c>
      <c r="B5" s="245"/>
      <c r="C5" s="896" t="s">
        <v>148</v>
      </c>
      <c r="D5" s="898"/>
      <c r="E5" s="897"/>
      <c r="F5" s="896" t="s">
        <v>156</v>
      </c>
      <c r="G5" s="898"/>
      <c r="H5" s="897"/>
      <c r="I5" s="896" t="s">
        <v>158</v>
      </c>
      <c r="J5" s="898"/>
      <c r="K5" s="897"/>
    </row>
    <row r="6" spans="1:11" ht="15.75" customHeight="1" x14ac:dyDescent="0.2">
      <c r="A6" s="294"/>
      <c r="B6" s="295"/>
      <c r="C6" s="900" t="s">
        <v>149</v>
      </c>
      <c r="D6" s="901"/>
      <c r="E6" s="902"/>
      <c r="F6" s="900" t="s">
        <v>157</v>
      </c>
      <c r="G6" s="901"/>
      <c r="H6" s="902"/>
      <c r="I6" s="900" t="s">
        <v>159</v>
      </c>
      <c r="J6" s="901"/>
      <c r="K6" s="902"/>
    </row>
    <row r="7" spans="1:11" ht="29.25" customHeight="1" x14ac:dyDescent="0.2">
      <c r="A7" s="903" t="s">
        <v>181</v>
      </c>
      <c r="B7" s="904"/>
      <c r="C7" s="248" t="s">
        <v>54</v>
      </c>
      <c r="D7" s="250" t="s">
        <v>55</v>
      </c>
      <c r="E7" s="296" t="s">
        <v>83</v>
      </c>
      <c r="F7" s="248" t="s">
        <v>54</v>
      </c>
      <c r="G7" s="250" t="s">
        <v>55</v>
      </c>
      <c r="H7" s="296" t="s">
        <v>83</v>
      </c>
      <c r="I7" s="248" t="s">
        <v>54</v>
      </c>
      <c r="J7" s="250" t="s">
        <v>55</v>
      </c>
      <c r="K7" s="296" t="s">
        <v>83</v>
      </c>
    </row>
    <row r="8" spans="1:11" ht="36.75" customHeight="1" x14ac:dyDescent="0.2">
      <c r="A8" s="905"/>
      <c r="B8" s="906"/>
      <c r="C8" s="254" t="s">
        <v>56</v>
      </c>
      <c r="D8" s="256" t="s">
        <v>57</v>
      </c>
      <c r="E8" s="255" t="s">
        <v>84</v>
      </c>
      <c r="F8" s="254" t="s">
        <v>56</v>
      </c>
      <c r="G8" s="256" t="s">
        <v>57</v>
      </c>
      <c r="H8" s="255" t="s">
        <v>84</v>
      </c>
      <c r="I8" s="254" t="s">
        <v>56</v>
      </c>
      <c r="J8" s="256" t="s">
        <v>57</v>
      </c>
      <c r="K8" s="255" t="s">
        <v>84</v>
      </c>
    </row>
    <row r="9" spans="1:11" ht="12.75" x14ac:dyDescent="0.2">
      <c r="A9" s="907" t="s">
        <v>182</v>
      </c>
      <c r="B9" s="908"/>
      <c r="C9" s="297"/>
      <c r="D9" s="298"/>
      <c r="E9" s="299"/>
      <c r="F9" s="297"/>
      <c r="G9" s="298"/>
      <c r="H9" s="299"/>
      <c r="I9" s="297"/>
      <c r="J9" s="298"/>
      <c r="K9" s="299"/>
    </row>
    <row r="10" spans="1:11" ht="12.75" x14ac:dyDescent="0.2">
      <c r="A10" s="264" t="s">
        <v>183</v>
      </c>
      <c r="B10" s="64"/>
      <c r="C10" s="289"/>
      <c r="D10" s="300"/>
      <c r="E10" s="290"/>
      <c r="F10" s="289"/>
      <c r="G10" s="300"/>
      <c r="H10" s="290"/>
      <c r="I10" s="289"/>
      <c r="J10" s="300"/>
      <c r="K10" s="290"/>
    </row>
    <row r="11" spans="1:11" ht="12.75" x14ac:dyDescent="0.2">
      <c r="A11" s="268" t="s">
        <v>150</v>
      </c>
      <c r="B11" s="269">
        <v>499</v>
      </c>
      <c r="C11" s="289">
        <v>6</v>
      </c>
      <c r="D11" s="300">
        <v>2.1720000000000002</v>
      </c>
      <c r="E11" s="290">
        <v>2.5830000000000002</v>
      </c>
      <c r="F11" s="289">
        <v>1</v>
      </c>
      <c r="G11" s="300">
        <v>0.20200000000000001</v>
      </c>
      <c r="H11" s="290">
        <v>0.32</v>
      </c>
      <c r="I11" s="289">
        <v>37</v>
      </c>
      <c r="J11" s="300">
        <v>6.681</v>
      </c>
      <c r="K11" s="290">
        <v>5.95</v>
      </c>
    </row>
    <row r="12" spans="1:11" ht="12.75" x14ac:dyDescent="0.2">
      <c r="A12" s="268" t="s">
        <v>151</v>
      </c>
      <c r="B12" s="269">
        <v>1499</v>
      </c>
      <c r="C12" s="289">
        <v>3</v>
      </c>
      <c r="D12" s="300">
        <v>2.3740000000000001</v>
      </c>
      <c r="E12" s="290">
        <v>2.355</v>
      </c>
      <c r="F12" s="289">
        <v>1</v>
      </c>
      <c r="G12" s="300">
        <v>0.83599999999999997</v>
      </c>
      <c r="H12" s="290">
        <v>1.59</v>
      </c>
      <c r="I12" s="289">
        <v>2</v>
      </c>
      <c r="J12" s="300">
        <v>2.8849999999999998</v>
      </c>
      <c r="K12" s="290">
        <v>4.0529999999999999</v>
      </c>
    </row>
    <row r="13" spans="1:11" ht="12.75" x14ac:dyDescent="0.2">
      <c r="A13" s="268" t="s">
        <v>152</v>
      </c>
      <c r="B13" s="269">
        <v>4999</v>
      </c>
      <c r="C13" s="289">
        <v>11</v>
      </c>
      <c r="D13" s="300">
        <v>38.042999999999999</v>
      </c>
      <c r="E13" s="290">
        <v>55.860999999999997</v>
      </c>
      <c r="F13" s="289">
        <v>2</v>
      </c>
      <c r="G13" s="300">
        <v>6.2690000000000001</v>
      </c>
      <c r="H13" s="290">
        <v>8.17</v>
      </c>
      <c r="I13" s="289">
        <v>14</v>
      </c>
      <c r="J13" s="300">
        <v>41.825000000000003</v>
      </c>
      <c r="K13" s="290">
        <v>60.335000000000001</v>
      </c>
    </row>
    <row r="14" spans="1:11" ht="12.75" x14ac:dyDescent="0.2">
      <c r="A14" s="268" t="s">
        <v>153</v>
      </c>
      <c r="B14" s="269">
        <v>39999</v>
      </c>
      <c r="C14" s="289">
        <v>28</v>
      </c>
      <c r="D14" s="300">
        <v>328.108</v>
      </c>
      <c r="E14" s="290">
        <v>542.57899999999995</v>
      </c>
      <c r="F14" s="289">
        <v>1</v>
      </c>
      <c r="G14" s="300">
        <v>7.4539999999999997</v>
      </c>
      <c r="H14" s="290">
        <v>9.06</v>
      </c>
      <c r="I14" s="289">
        <v>16</v>
      </c>
      <c r="J14" s="300">
        <v>301.27</v>
      </c>
      <c r="K14" s="290">
        <v>176.88300000000001</v>
      </c>
    </row>
    <row r="15" spans="1:11" ht="12.75" x14ac:dyDescent="0.2">
      <c r="A15" s="268" t="s">
        <v>154</v>
      </c>
      <c r="B15" s="64"/>
      <c r="C15" s="289" t="s">
        <v>96</v>
      </c>
      <c r="D15" s="300" t="s">
        <v>96</v>
      </c>
      <c r="E15" s="290" t="s">
        <v>96</v>
      </c>
      <c r="F15" s="289" t="s">
        <v>96</v>
      </c>
      <c r="G15" s="300" t="s">
        <v>96</v>
      </c>
      <c r="H15" s="290" t="s">
        <v>96</v>
      </c>
      <c r="I15" s="289">
        <v>12</v>
      </c>
      <c r="J15" s="300">
        <v>798.04899999999998</v>
      </c>
      <c r="K15" s="290">
        <v>336.74900000000002</v>
      </c>
    </row>
    <row r="16" spans="1:11" ht="12.75" x14ac:dyDescent="0.2">
      <c r="A16" s="270" t="s">
        <v>155</v>
      </c>
      <c r="B16" s="64"/>
      <c r="C16" s="301">
        <f t="shared" ref="C16:K16" si="0">SUM(C11:C15)</f>
        <v>48</v>
      </c>
      <c r="D16" s="302">
        <f t="shared" si="0"/>
        <v>370.697</v>
      </c>
      <c r="E16" s="303">
        <f t="shared" si="0"/>
        <v>603.37799999999993</v>
      </c>
      <c r="F16" s="301">
        <f t="shared" si="0"/>
        <v>5</v>
      </c>
      <c r="G16" s="302">
        <f t="shared" si="0"/>
        <v>14.760999999999999</v>
      </c>
      <c r="H16" s="303">
        <f t="shared" si="0"/>
        <v>19.14</v>
      </c>
      <c r="I16" s="301">
        <f t="shared" si="0"/>
        <v>81</v>
      </c>
      <c r="J16" s="302">
        <f t="shared" si="0"/>
        <v>1150.71</v>
      </c>
      <c r="K16" s="303">
        <f t="shared" si="0"/>
        <v>583.97</v>
      </c>
    </row>
    <row r="17" spans="1:11" ht="12.75" x14ac:dyDescent="0.2">
      <c r="A17" s="273"/>
      <c r="B17" s="64"/>
      <c r="C17" s="289"/>
      <c r="D17" s="300"/>
      <c r="E17" s="290"/>
      <c r="F17" s="289"/>
      <c r="G17" s="300"/>
      <c r="H17" s="290"/>
      <c r="I17" s="289"/>
      <c r="J17" s="300"/>
      <c r="K17" s="290"/>
    </row>
    <row r="18" spans="1:11" ht="12.75" x14ac:dyDescent="0.2">
      <c r="A18" s="909" t="s">
        <v>184</v>
      </c>
      <c r="B18" s="910"/>
      <c r="C18" s="289"/>
      <c r="D18" s="300"/>
      <c r="E18" s="290"/>
      <c r="F18" s="289"/>
      <c r="G18" s="300"/>
      <c r="H18" s="290"/>
      <c r="I18" s="289"/>
      <c r="J18" s="300"/>
      <c r="K18" s="290"/>
    </row>
    <row r="19" spans="1:11" ht="12.75" x14ac:dyDescent="0.2">
      <c r="A19" s="264" t="s">
        <v>185</v>
      </c>
      <c r="B19" s="64"/>
      <c r="C19" s="289"/>
      <c r="D19" s="300"/>
      <c r="E19" s="290"/>
      <c r="F19" s="289"/>
      <c r="G19" s="300"/>
      <c r="H19" s="290"/>
      <c r="I19" s="289"/>
      <c r="J19" s="300"/>
      <c r="K19" s="290"/>
    </row>
    <row r="20" spans="1:11" ht="12.75" x14ac:dyDescent="0.2">
      <c r="A20" s="268" t="s">
        <v>186</v>
      </c>
      <c r="B20" s="64">
        <v>99</v>
      </c>
      <c r="C20" s="289" t="s">
        <v>96</v>
      </c>
      <c r="D20" s="300" t="s">
        <v>96</v>
      </c>
      <c r="E20" s="290" t="s">
        <v>96</v>
      </c>
      <c r="F20" s="289" t="s">
        <v>96</v>
      </c>
      <c r="G20" s="300" t="s">
        <v>96</v>
      </c>
      <c r="H20" s="290" t="s">
        <v>96</v>
      </c>
      <c r="I20" s="289">
        <v>16</v>
      </c>
      <c r="J20" s="300">
        <v>4.2789999999999999</v>
      </c>
      <c r="K20" s="290">
        <v>0.67900000000000005</v>
      </c>
    </row>
    <row r="21" spans="1:11" ht="12.75" x14ac:dyDescent="0.2">
      <c r="A21" s="268" t="s">
        <v>150</v>
      </c>
      <c r="B21" s="269">
        <v>499</v>
      </c>
      <c r="C21" s="289">
        <v>5</v>
      </c>
      <c r="D21" s="300">
        <v>1.821</v>
      </c>
      <c r="E21" s="290">
        <v>1.5680000000000001</v>
      </c>
      <c r="F21" s="289">
        <v>1</v>
      </c>
      <c r="G21" s="300">
        <v>0.20200000000000001</v>
      </c>
      <c r="H21" s="290">
        <v>0.32</v>
      </c>
      <c r="I21" s="289">
        <v>22</v>
      </c>
      <c r="J21" s="300">
        <v>4.3869999999999996</v>
      </c>
      <c r="K21" s="290">
        <v>5.2709999999999999</v>
      </c>
    </row>
    <row r="22" spans="1:11" ht="12.75" x14ac:dyDescent="0.2">
      <c r="A22" s="268" t="s">
        <v>151</v>
      </c>
      <c r="B22" s="269">
        <v>1499</v>
      </c>
      <c r="C22" s="289">
        <v>4</v>
      </c>
      <c r="D22" s="300">
        <v>2.7250000000000001</v>
      </c>
      <c r="E22" s="290">
        <v>3.37</v>
      </c>
      <c r="F22" s="289" t="s">
        <v>96</v>
      </c>
      <c r="G22" s="300" t="s">
        <v>96</v>
      </c>
      <c r="H22" s="290" t="s">
        <v>96</v>
      </c>
      <c r="I22" s="289" t="s">
        <v>96</v>
      </c>
      <c r="J22" s="300" t="s">
        <v>96</v>
      </c>
      <c r="K22" s="290" t="s">
        <v>96</v>
      </c>
    </row>
    <row r="23" spans="1:11" ht="12.75" x14ac:dyDescent="0.2">
      <c r="A23" s="268" t="s">
        <v>152</v>
      </c>
      <c r="B23" s="269">
        <v>4999</v>
      </c>
      <c r="C23" s="289">
        <v>7</v>
      </c>
      <c r="D23" s="300">
        <v>19.574000000000002</v>
      </c>
      <c r="E23" s="290">
        <v>24.759</v>
      </c>
      <c r="F23" s="289">
        <v>3</v>
      </c>
      <c r="G23" s="300">
        <v>7.1050000000000004</v>
      </c>
      <c r="H23" s="290">
        <v>9.76</v>
      </c>
      <c r="I23" s="289">
        <v>13</v>
      </c>
      <c r="J23" s="300">
        <v>39.011000000000003</v>
      </c>
      <c r="K23" s="290">
        <v>48.673999999999999</v>
      </c>
    </row>
    <row r="24" spans="1:11" ht="12.75" x14ac:dyDescent="0.2">
      <c r="A24" s="268" t="s">
        <v>153</v>
      </c>
      <c r="B24" s="269">
        <v>39999</v>
      </c>
      <c r="C24" s="289">
        <v>30</v>
      </c>
      <c r="D24" s="300">
        <v>309.52999999999997</v>
      </c>
      <c r="E24" s="290">
        <v>442.15699999999998</v>
      </c>
      <c r="F24" s="289">
        <v>1</v>
      </c>
      <c r="G24" s="300">
        <v>7.4539999999999997</v>
      </c>
      <c r="H24" s="290">
        <v>9.06</v>
      </c>
      <c r="I24" s="289">
        <v>30</v>
      </c>
      <c r="J24" s="300">
        <v>1103.0329999999999</v>
      </c>
      <c r="K24" s="290">
        <v>529.346</v>
      </c>
    </row>
    <row r="25" spans="1:11" ht="12.75" x14ac:dyDescent="0.2">
      <c r="A25" s="268" t="s">
        <v>154</v>
      </c>
      <c r="B25" s="64"/>
      <c r="C25" s="289">
        <v>2</v>
      </c>
      <c r="D25" s="300">
        <v>37.046999999999997</v>
      </c>
      <c r="E25" s="290">
        <v>131.524</v>
      </c>
      <c r="F25" s="289" t="s">
        <v>96</v>
      </c>
      <c r="G25" s="300" t="s">
        <v>96</v>
      </c>
      <c r="H25" s="290" t="s">
        <v>96</v>
      </c>
      <c r="I25" s="289" t="s">
        <v>96</v>
      </c>
      <c r="J25" s="300" t="s">
        <v>96</v>
      </c>
      <c r="K25" s="290" t="s">
        <v>96</v>
      </c>
    </row>
    <row r="26" spans="1:11" ht="12.75" x14ac:dyDescent="0.2">
      <c r="A26" s="276" t="s">
        <v>155</v>
      </c>
      <c r="B26" s="277"/>
      <c r="C26" s="304">
        <f>SUM(C21:C25)</f>
        <v>48</v>
      </c>
      <c r="D26" s="305">
        <f>SUM(D21:D25)</f>
        <v>370.697</v>
      </c>
      <c r="E26" s="306">
        <f>SUM(E21:E25)</f>
        <v>603.37799999999993</v>
      </c>
      <c r="F26" s="304">
        <f t="shared" ref="F26:K26" si="1">SUM(F20:F25)</f>
        <v>5</v>
      </c>
      <c r="G26" s="305">
        <f t="shared" si="1"/>
        <v>14.760999999999999</v>
      </c>
      <c r="H26" s="306">
        <f t="shared" si="1"/>
        <v>19.14</v>
      </c>
      <c r="I26" s="304">
        <f t="shared" si="1"/>
        <v>81</v>
      </c>
      <c r="J26" s="305">
        <f t="shared" si="1"/>
        <v>1150.7099999999998</v>
      </c>
      <c r="K26" s="306">
        <f t="shared" si="1"/>
        <v>583.97</v>
      </c>
    </row>
    <row r="27" spans="1:11" ht="12.75" x14ac:dyDescent="0.2">
      <c r="A27" s="64"/>
      <c r="B27" s="64"/>
      <c r="C27" s="269"/>
      <c r="D27" s="269"/>
      <c r="E27" s="269"/>
      <c r="F27" s="269"/>
      <c r="G27" s="269"/>
      <c r="H27" s="269"/>
      <c r="I27" s="269"/>
      <c r="J27" s="269"/>
      <c r="K27" s="269"/>
    </row>
    <row r="28" spans="1:11" ht="12.75" x14ac:dyDescent="0.2">
      <c r="A28" s="64"/>
      <c r="B28" s="64"/>
      <c r="C28" s="64"/>
      <c r="D28" s="64"/>
      <c r="E28" s="64"/>
      <c r="F28" s="64"/>
      <c r="G28" s="64"/>
      <c r="H28" s="64"/>
      <c r="I28" s="64"/>
      <c r="J28" s="64"/>
      <c r="K28" s="64"/>
    </row>
    <row r="29" spans="1:11" ht="15.75" customHeight="1" x14ac:dyDescent="0.2">
      <c r="A29" s="244" t="s">
        <v>180</v>
      </c>
      <c r="B29" s="245"/>
      <c r="C29" s="896" t="s">
        <v>160</v>
      </c>
      <c r="D29" s="898"/>
      <c r="E29" s="897"/>
      <c r="F29" s="898" t="s">
        <v>162</v>
      </c>
      <c r="G29" s="898"/>
      <c r="H29" s="898"/>
      <c r="I29" s="896" t="s">
        <v>0</v>
      </c>
      <c r="J29" s="898"/>
      <c r="K29" s="897"/>
    </row>
    <row r="30" spans="1:11" ht="15" customHeight="1" x14ac:dyDescent="0.2">
      <c r="A30" s="294"/>
      <c r="B30" s="295"/>
      <c r="C30" s="900" t="s">
        <v>161</v>
      </c>
      <c r="D30" s="901"/>
      <c r="E30" s="902"/>
      <c r="F30" s="901" t="s">
        <v>187</v>
      </c>
      <c r="G30" s="901"/>
      <c r="H30" s="901"/>
      <c r="I30" s="900" t="s">
        <v>1</v>
      </c>
      <c r="J30" s="901"/>
      <c r="K30" s="902"/>
    </row>
    <row r="31" spans="1:11" ht="29.25" customHeight="1" x14ac:dyDescent="0.2">
      <c r="A31" s="903" t="s">
        <v>181</v>
      </c>
      <c r="B31" s="904"/>
      <c r="C31" s="248" t="s">
        <v>54</v>
      </c>
      <c r="D31" s="250" t="s">
        <v>55</v>
      </c>
      <c r="E31" s="296" t="s">
        <v>83</v>
      </c>
      <c r="F31" s="250" t="s">
        <v>54</v>
      </c>
      <c r="G31" s="250" t="s">
        <v>55</v>
      </c>
      <c r="H31" s="296" t="s">
        <v>83</v>
      </c>
      <c r="I31" s="248" t="s">
        <v>54</v>
      </c>
      <c r="J31" s="250" t="s">
        <v>55</v>
      </c>
      <c r="K31" s="296" t="s">
        <v>83</v>
      </c>
    </row>
    <row r="32" spans="1:11" ht="33.75" x14ac:dyDescent="0.2">
      <c r="A32" s="905"/>
      <c r="B32" s="906"/>
      <c r="C32" s="254" t="s">
        <v>56</v>
      </c>
      <c r="D32" s="256" t="s">
        <v>57</v>
      </c>
      <c r="E32" s="255" t="s">
        <v>188</v>
      </c>
      <c r="F32" s="256" t="s">
        <v>56</v>
      </c>
      <c r="G32" s="256" t="s">
        <v>57</v>
      </c>
      <c r="H32" s="256" t="s">
        <v>188</v>
      </c>
      <c r="I32" s="254" t="s">
        <v>56</v>
      </c>
      <c r="J32" s="256" t="s">
        <v>57</v>
      </c>
      <c r="K32" s="255" t="s">
        <v>188</v>
      </c>
    </row>
    <row r="33" spans="1:15" ht="12.75" customHeight="1" x14ac:dyDescent="0.2">
      <c r="A33" s="907" t="s">
        <v>182</v>
      </c>
      <c r="B33" s="908"/>
      <c r="C33" s="297"/>
      <c r="D33" s="298"/>
      <c r="E33" s="299"/>
      <c r="F33" s="307"/>
      <c r="G33" s="298"/>
      <c r="H33" s="308"/>
      <c r="I33" s="297"/>
      <c r="J33" s="298"/>
      <c r="K33" s="299"/>
    </row>
    <row r="34" spans="1:15" ht="12.75" x14ac:dyDescent="0.2">
      <c r="A34" s="264" t="s">
        <v>183</v>
      </c>
      <c r="B34" s="64"/>
      <c r="C34" s="289"/>
      <c r="D34" s="300"/>
      <c r="E34" s="290"/>
      <c r="F34" s="291"/>
      <c r="G34" s="300"/>
      <c r="H34" s="292"/>
      <c r="I34" s="289"/>
      <c r="J34" s="300"/>
      <c r="K34" s="290"/>
    </row>
    <row r="35" spans="1:15" ht="12.75" x14ac:dyDescent="0.2">
      <c r="A35" s="268" t="s">
        <v>150</v>
      </c>
      <c r="B35" s="269">
        <v>499</v>
      </c>
      <c r="C35" s="289">
        <v>22</v>
      </c>
      <c r="D35" s="291">
        <v>4.774</v>
      </c>
      <c r="E35" s="309">
        <v>1.3109999999999999</v>
      </c>
      <c r="F35" s="291">
        <v>127</v>
      </c>
      <c r="G35" s="291">
        <v>25.689</v>
      </c>
      <c r="H35" s="309">
        <v>5.9420000000000002</v>
      </c>
      <c r="I35" s="289">
        <f t="shared" ref="I35:K39" si="2">SUM(C11,F11,I11,C35,F35)</f>
        <v>193</v>
      </c>
      <c r="J35" s="300">
        <f t="shared" si="2"/>
        <v>39.518000000000001</v>
      </c>
      <c r="K35" s="290">
        <f t="shared" si="2"/>
        <v>16.106000000000002</v>
      </c>
      <c r="M35" s="93"/>
      <c r="N35" s="93"/>
      <c r="O35" s="93"/>
    </row>
    <row r="36" spans="1:15" ht="12.75" x14ac:dyDescent="0.2">
      <c r="A36" s="268" t="s">
        <v>151</v>
      </c>
      <c r="B36" s="269">
        <v>1499</v>
      </c>
      <c r="C36" s="289">
        <v>5</v>
      </c>
      <c r="D36" s="291">
        <v>3.7069999999999999</v>
      </c>
      <c r="E36" s="309">
        <v>0.63900000000000001</v>
      </c>
      <c r="F36" s="291">
        <v>6</v>
      </c>
      <c r="G36" s="291">
        <v>4.8380000000000001</v>
      </c>
      <c r="H36" s="309">
        <v>1.6180000000000001</v>
      </c>
      <c r="I36" s="289">
        <f t="shared" si="2"/>
        <v>17</v>
      </c>
      <c r="J36" s="300">
        <f t="shared" si="2"/>
        <v>14.64</v>
      </c>
      <c r="K36" s="290">
        <f t="shared" si="2"/>
        <v>10.255000000000001</v>
      </c>
      <c r="M36" s="93"/>
      <c r="N36" s="93"/>
      <c r="O36" s="93"/>
    </row>
    <row r="37" spans="1:15" ht="12.75" x14ac:dyDescent="0.2">
      <c r="A37" s="268" t="s">
        <v>152</v>
      </c>
      <c r="B37" s="269">
        <v>4999</v>
      </c>
      <c r="C37" s="289" t="s">
        <v>96</v>
      </c>
      <c r="D37" s="291" t="s">
        <v>96</v>
      </c>
      <c r="E37" s="309" t="s">
        <v>96</v>
      </c>
      <c r="F37" s="289" t="s">
        <v>96</v>
      </c>
      <c r="G37" s="300" t="s">
        <v>96</v>
      </c>
      <c r="H37" s="290" t="s">
        <v>96</v>
      </c>
      <c r="I37" s="289">
        <f t="shared" si="2"/>
        <v>27</v>
      </c>
      <c r="J37" s="300">
        <f t="shared" si="2"/>
        <v>86.137</v>
      </c>
      <c r="K37" s="290">
        <f t="shared" si="2"/>
        <v>124.36599999999999</v>
      </c>
      <c r="M37" s="93"/>
      <c r="N37" s="93"/>
      <c r="O37" s="93"/>
    </row>
    <row r="38" spans="1:15" ht="12.75" x14ac:dyDescent="0.2">
      <c r="A38" s="268" t="s">
        <v>153</v>
      </c>
      <c r="B38" s="269">
        <v>39999</v>
      </c>
      <c r="C38" s="289">
        <v>17</v>
      </c>
      <c r="D38" s="300">
        <v>419.31</v>
      </c>
      <c r="E38" s="290">
        <v>79.475999999999999</v>
      </c>
      <c r="F38" s="291">
        <v>4</v>
      </c>
      <c r="G38" s="300">
        <v>88.475999999999999</v>
      </c>
      <c r="H38" s="290">
        <v>14.743</v>
      </c>
      <c r="I38" s="289">
        <f t="shared" si="2"/>
        <v>66</v>
      </c>
      <c r="J38" s="300">
        <f t="shared" si="2"/>
        <v>1144.6179999999999</v>
      </c>
      <c r="K38" s="290">
        <f t="shared" si="2"/>
        <v>822.74099999999999</v>
      </c>
      <c r="M38" s="93"/>
      <c r="N38" s="93"/>
      <c r="O38" s="93"/>
    </row>
    <row r="39" spans="1:15" ht="12.75" x14ac:dyDescent="0.2">
      <c r="A39" s="268" t="s">
        <v>154</v>
      </c>
      <c r="B39" s="64"/>
      <c r="C39" s="289">
        <v>8</v>
      </c>
      <c r="D39" s="291">
        <v>397.73599999999999</v>
      </c>
      <c r="E39" s="309">
        <v>63.457999999999998</v>
      </c>
      <c r="F39" s="289" t="s">
        <v>96</v>
      </c>
      <c r="G39" s="300" t="s">
        <v>96</v>
      </c>
      <c r="H39" s="290" t="s">
        <v>96</v>
      </c>
      <c r="I39" s="289">
        <f t="shared" si="2"/>
        <v>20</v>
      </c>
      <c r="J39" s="300">
        <f t="shared" si="2"/>
        <v>1195.7849999999999</v>
      </c>
      <c r="K39" s="290">
        <f t="shared" si="2"/>
        <v>400.20699999999999</v>
      </c>
      <c r="M39" s="93"/>
      <c r="N39" s="93"/>
      <c r="O39" s="93"/>
    </row>
    <row r="40" spans="1:15" ht="12.75" x14ac:dyDescent="0.2">
      <c r="A40" s="270" t="s">
        <v>155</v>
      </c>
      <c r="B40" s="64"/>
      <c r="C40" s="301">
        <f>SUM(C35:C39)</f>
        <v>52</v>
      </c>
      <c r="D40" s="302">
        <f>SUM(D35:D39)</f>
        <v>825.52700000000004</v>
      </c>
      <c r="E40" s="303">
        <f>SUM(E35:E39)</f>
        <v>144.88400000000001</v>
      </c>
      <c r="F40" s="310">
        <f t="shared" ref="F40:H40" si="3">SUM(F35:F39)</f>
        <v>137</v>
      </c>
      <c r="G40" s="302">
        <f t="shared" si="3"/>
        <v>119.003</v>
      </c>
      <c r="H40" s="303">
        <f t="shared" si="3"/>
        <v>22.303000000000001</v>
      </c>
      <c r="I40" s="301">
        <f>SUM(I35:I39)</f>
        <v>323</v>
      </c>
      <c r="J40" s="302">
        <f>SUM(J35:J39)</f>
        <v>2480.6979999999999</v>
      </c>
      <c r="K40" s="303">
        <f>SUM(K35:K39)</f>
        <v>1373.675</v>
      </c>
      <c r="M40" s="93"/>
      <c r="N40" s="93"/>
      <c r="O40" s="93"/>
    </row>
    <row r="41" spans="1:15" ht="12.75" x14ac:dyDescent="0.2">
      <c r="A41" s="273"/>
      <c r="B41" s="64"/>
      <c r="C41" s="289"/>
      <c r="D41" s="300"/>
      <c r="E41" s="290"/>
      <c r="F41" s="291"/>
      <c r="G41" s="300"/>
      <c r="H41" s="292"/>
      <c r="I41" s="289"/>
      <c r="J41" s="300"/>
      <c r="K41" s="290"/>
    </row>
    <row r="42" spans="1:15" ht="12.75" customHeight="1" x14ac:dyDescent="0.2">
      <c r="A42" s="909" t="s">
        <v>184</v>
      </c>
      <c r="B42" s="910"/>
      <c r="C42" s="289"/>
      <c r="D42" s="300"/>
      <c r="E42" s="290"/>
      <c r="F42" s="291"/>
      <c r="G42" s="300"/>
      <c r="H42" s="292"/>
      <c r="I42" s="289"/>
      <c r="J42" s="300"/>
      <c r="K42" s="290"/>
    </row>
    <row r="43" spans="1:15" ht="12.75" x14ac:dyDescent="0.2">
      <c r="A43" s="264" t="s">
        <v>185</v>
      </c>
      <c r="B43" s="64"/>
      <c r="C43" s="289"/>
      <c r="D43" s="300"/>
      <c r="E43" s="290"/>
      <c r="F43" s="291"/>
      <c r="G43" s="300"/>
      <c r="H43" s="292"/>
      <c r="I43" s="289"/>
      <c r="J43" s="300"/>
      <c r="K43" s="290"/>
    </row>
    <row r="44" spans="1:15" ht="12.75" x14ac:dyDescent="0.2">
      <c r="A44" s="268" t="s">
        <v>186</v>
      </c>
      <c r="B44" s="64">
        <v>99</v>
      </c>
      <c r="C44" s="289">
        <v>20</v>
      </c>
      <c r="D44" s="300">
        <v>4.7130000000000001</v>
      </c>
      <c r="E44" s="290">
        <v>0.99399999999999999</v>
      </c>
      <c r="F44" s="291">
        <v>110</v>
      </c>
      <c r="G44" s="300">
        <v>23.872</v>
      </c>
      <c r="H44" s="290">
        <v>2.9550000000000001</v>
      </c>
      <c r="I44" s="289">
        <f t="shared" ref="I44:K49" si="4">SUM(C20,F20,I20,C44,F44)</f>
        <v>146</v>
      </c>
      <c r="J44" s="300">
        <f t="shared" si="4"/>
        <v>32.864000000000004</v>
      </c>
      <c r="K44" s="290">
        <f t="shared" si="4"/>
        <v>4.6280000000000001</v>
      </c>
    </row>
    <row r="45" spans="1:15" ht="12.75" x14ac:dyDescent="0.2">
      <c r="A45" s="268" t="s">
        <v>150</v>
      </c>
      <c r="B45" s="269">
        <v>499</v>
      </c>
      <c r="C45" s="289">
        <v>9</v>
      </c>
      <c r="D45" s="300">
        <v>18.030999999999999</v>
      </c>
      <c r="E45" s="290">
        <v>1.8859999999999999</v>
      </c>
      <c r="F45" s="291">
        <v>21</v>
      </c>
      <c r="G45" s="300">
        <v>5.13</v>
      </c>
      <c r="H45" s="290">
        <v>3.3940000000000001</v>
      </c>
      <c r="I45" s="289">
        <f t="shared" si="4"/>
        <v>58</v>
      </c>
      <c r="J45" s="300">
        <f t="shared" si="4"/>
        <v>29.570999999999998</v>
      </c>
      <c r="K45" s="290">
        <f t="shared" si="4"/>
        <v>12.439</v>
      </c>
    </row>
    <row r="46" spans="1:15" ht="12.75" x14ac:dyDescent="0.2">
      <c r="A46" s="268" t="s">
        <v>151</v>
      </c>
      <c r="B46" s="269">
        <v>1499</v>
      </c>
      <c r="C46" s="289" t="s">
        <v>96</v>
      </c>
      <c r="D46" s="300" t="s">
        <v>96</v>
      </c>
      <c r="E46" s="290" t="s">
        <v>96</v>
      </c>
      <c r="F46" s="291">
        <v>3</v>
      </c>
      <c r="G46" s="300">
        <v>8.0790000000000006</v>
      </c>
      <c r="H46" s="290">
        <v>1.79</v>
      </c>
      <c r="I46" s="289">
        <f t="shared" si="4"/>
        <v>7</v>
      </c>
      <c r="J46" s="300">
        <f t="shared" si="4"/>
        <v>10.804</v>
      </c>
      <c r="K46" s="290">
        <f t="shared" si="4"/>
        <v>5.16</v>
      </c>
    </row>
    <row r="47" spans="1:15" ht="12.75" x14ac:dyDescent="0.2">
      <c r="A47" s="268" t="s">
        <v>152</v>
      </c>
      <c r="B47" s="269">
        <v>4999</v>
      </c>
      <c r="C47" s="289">
        <v>10</v>
      </c>
      <c r="D47" s="300">
        <v>258.86099999999999</v>
      </c>
      <c r="E47" s="290">
        <v>33.921999999999997</v>
      </c>
      <c r="F47" s="291">
        <v>1</v>
      </c>
      <c r="G47" s="300">
        <v>34.923999999999999</v>
      </c>
      <c r="H47" s="290">
        <v>4.0220000000000002</v>
      </c>
      <c r="I47" s="289">
        <f t="shared" si="4"/>
        <v>34</v>
      </c>
      <c r="J47" s="300">
        <f t="shared" si="4"/>
        <v>359.47499999999997</v>
      </c>
      <c r="K47" s="290">
        <f t="shared" si="4"/>
        <v>121.137</v>
      </c>
    </row>
    <row r="48" spans="1:15" ht="12.75" x14ac:dyDescent="0.2">
      <c r="A48" s="268" t="s">
        <v>153</v>
      </c>
      <c r="B48" s="269">
        <v>39999</v>
      </c>
      <c r="C48" s="289">
        <v>13</v>
      </c>
      <c r="D48" s="300">
        <v>543.92200000000003</v>
      </c>
      <c r="E48" s="290">
        <v>108.08199999999999</v>
      </c>
      <c r="F48" s="289">
        <v>2</v>
      </c>
      <c r="G48" s="300">
        <v>46.997999999999998</v>
      </c>
      <c r="H48" s="290">
        <v>10.141999999999999</v>
      </c>
      <c r="I48" s="289">
        <f t="shared" si="4"/>
        <v>76</v>
      </c>
      <c r="J48" s="300">
        <f t="shared" si="4"/>
        <v>2010.9369999999999</v>
      </c>
      <c r="K48" s="290">
        <f t="shared" si="4"/>
        <v>1098.787</v>
      </c>
    </row>
    <row r="49" spans="1:11" ht="12.75" x14ac:dyDescent="0.2">
      <c r="A49" s="268" t="s">
        <v>154</v>
      </c>
      <c r="B49" s="64"/>
      <c r="C49" s="289" t="s">
        <v>96</v>
      </c>
      <c r="D49" s="291" t="s">
        <v>96</v>
      </c>
      <c r="E49" s="309" t="s">
        <v>96</v>
      </c>
      <c r="F49" s="289" t="s">
        <v>96</v>
      </c>
      <c r="G49" s="291" t="s">
        <v>96</v>
      </c>
      <c r="H49" s="309" t="s">
        <v>96</v>
      </c>
      <c r="I49" s="289">
        <f t="shared" si="4"/>
        <v>2</v>
      </c>
      <c r="J49" s="300">
        <f t="shared" si="4"/>
        <v>37.046999999999997</v>
      </c>
      <c r="K49" s="290">
        <f t="shared" si="4"/>
        <v>131.524</v>
      </c>
    </row>
    <row r="50" spans="1:11" ht="12.75" x14ac:dyDescent="0.2">
      <c r="A50" s="276" t="s">
        <v>155</v>
      </c>
      <c r="B50" s="277"/>
      <c r="C50" s="304">
        <f t="shared" ref="C50:K50" si="5">SUM(C44:C49)</f>
        <v>52</v>
      </c>
      <c r="D50" s="305">
        <f t="shared" si="5"/>
        <v>825.52700000000004</v>
      </c>
      <c r="E50" s="306">
        <f t="shared" si="5"/>
        <v>144.88399999999999</v>
      </c>
      <c r="F50" s="311">
        <f t="shared" si="5"/>
        <v>137</v>
      </c>
      <c r="G50" s="305">
        <f t="shared" si="5"/>
        <v>119.00299999999999</v>
      </c>
      <c r="H50" s="306">
        <f t="shared" si="5"/>
        <v>22.302999999999997</v>
      </c>
      <c r="I50" s="304">
        <f t="shared" si="5"/>
        <v>323</v>
      </c>
      <c r="J50" s="305">
        <f t="shared" si="5"/>
        <v>2480.6979999999999</v>
      </c>
      <c r="K50" s="306">
        <f t="shared" si="5"/>
        <v>1373.6750000000002</v>
      </c>
    </row>
    <row r="54" spans="1:11" x14ac:dyDescent="0.2">
      <c r="I54" s="149"/>
      <c r="J54" s="149"/>
      <c r="K54" s="149"/>
    </row>
    <row r="57" spans="1:11" x14ac:dyDescent="0.2">
      <c r="I57" s="149"/>
      <c r="J57" s="149"/>
      <c r="K57" s="149"/>
    </row>
  </sheetData>
  <mergeCells count="20">
    <mergeCell ref="A42:B42"/>
    <mergeCell ref="C30:E30"/>
    <mergeCell ref="F30:H30"/>
    <mergeCell ref="I30:K30"/>
    <mergeCell ref="A31:B32"/>
    <mergeCell ref="A33:B33"/>
    <mergeCell ref="F29:H29"/>
    <mergeCell ref="I29:K29"/>
    <mergeCell ref="A1:J2"/>
    <mergeCell ref="A3:I4"/>
    <mergeCell ref="C5:E5"/>
    <mergeCell ref="F5:H5"/>
    <mergeCell ref="I5:K5"/>
    <mergeCell ref="C6:E6"/>
    <mergeCell ref="F6:H6"/>
    <mergeCell ref="I6:K6"/>
    <mergeCell ref="A7:B8"/>
    <mergeCell ref="A9:B9"/>
    <mergeCell ref="A18:B18"/>
    <mergeCell ref="C29:E29"/>
  </mergeCells>
  <pageMargins left="0.70866141732283472" right="0.70866141732283472" top="0.74803149606299213" bottom="0.74803149606299213" header="0.31496062992125984" footer="0.31496062992125984"/>
  <pageSetup paperSize="9" scale="7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C78B4-F8D3-42A4-B77B-67E06B6A7772}">
  <sheetPr>
    <pageSetUpPr fitToPage="1"/>
  </sheetPr>
  <dimension ref="A1:E39"/>
  <sheetViews>
    <sheetView zoomScaleNormal="100" workbookViewId="0">
      <selection sqref="A1:E1"/>
    </sheetView>
  </sheetViews>
  <sheetFormatPr defaultColWidth="9.33203125" defaultRowHeight="12.75" x14ac:dyDescent="0.2"/>
  <cols>
    <col min="1" max="1" width="16.5" style="2" customWidth="1"/>
    <col min="2" max="2" width="21.83203125" style="2" customWidth="1"/>
    <col min="3" max="3" width="27.5" style="2" customWidth="1"/>
    <col min="4" max="16384" width="9.33203125" style="2"/>
  </cols>
  <sheetData>
    <row r="1" spans="1:5" ht="46.9" customHeight="1" x14ac:dyDescent="0.2">
      <c r="A1" s="888" t="s">
        <v>189</v>
      </c>
      <c r="B1" s="888"/>
      <c r="C1" s="888"/>
      <c r="D1" s="888"/>
      <c r="E1" s="888"/>
    </row>
    <row r="2" spans="1:5" ht="28.9" customHeight="1" x14ac:dyDescent="0.2">
      <c r="A2" s="911" t="s">
        <v>190</v>
      </c>
      <c r="B2" s="887"/>
      <c r="C2" s="887"/>
      <c r="D2" s="887"/>
      <c r="E2" s="887"/>
    </row>
    <row r="3" spans="1:5" ht="16.5" customHeight="1" x14ac:dyDescent="0.2">
      <c r="A3" s="312" t="s">
        <v>191</v>
      </c>
      <c r="B3" s="75" t="s">
        <v>192</v>
      </c>
      <c r="C3" s="75" t="s">
        <v>193</v>
      </c>
    </row>
    <row r="4" spans="1:5" ht="15" customHeight="1" x14ac:dyDescent="0.2">
      <c r="A4" s="313" t="s">
        <v>194</v>
      </c>
      <c r="B4" s="314" t="s">
        <v>195</v>
      </c>
      <c r="C4" s="314" t="s">
        <v>196</v>
      </c>
    </row>
    <row r="5" spans="1:5" x14ac:dyDescent="0.2">
      <c r="A5" s="2" t="s">
        <v>364</v>
      </c>
      <c r="B5" s="315">
        <v>73</v>
      </c>
      <c r="C5" s="63">
        <v>808.09699999999998</v>
      </c>
    </row>
    <row r="6" spans="1:5" x14ac:dyDescent="0.2">
      <c r="A6" s="2" t="s">
        <v>363</v>
      </c>
      <c r="B6" s="315">
        <v>60</v>
      </c>
      <c r="C6" s="63">
        <v>660.27</v>
      </c>
    </row>
    <row r="7" spans="1:5" x14ac:dyDescent="0.2">
      <c r="A7" s="2" t="s">
        <v>365</v>
      </c>
      <c r="B7" s="315">
        <v>32</v>
      </c>
      <c r="C7" s="63">
        <v>255.589</v>
      </c>
    </row>
    <row r="8" spans="1:5" x14ac:dyDescent="0.2">
      <c r="A8" s="2" t="s">
        <v>366</v>
      </c>
      <c r="B8" s="315">
        <v>7</v>
      </c>
      <c r="C8" s="63">
        <v>147.24199999999999</v>
      </c>
    </row>
    <row r="9" spans="1:5" x14ac:dyDescent="0.2">
      <c r="A9" s="2" t="s">
        <v>367</v>
      </c>
      <c r="B9" s="315">
        <v>3</v>
      </c>
      <c r="C9" s="63">
        <v>114.518</v>
      </c>
    </row>
    <row r="10" spans="1:5" x14ac:dyDescent="0.2">
      <c r="A10" s="2" t="s">
        <v>368</v>
      </c>
      <c r="B10" s="315">
        <v>6</v>
      </c>
      <c r="C10" s="63">
        <v>111.741</v>
      </c>
    </row>
    <row r="11" spans="1:5" x14ac:dyDescent="0.2">
      <c r="A11" s="2" t="s">
        <v>369</v>
      </c>
      <c r="B11" s="315">
        <v>13</v>
      </c>
      <c r="C11" s="63">
        <v>84.397999999999996</v>
      </c>
    </row>
    <row r="12" spans="1:5" x14ac:dyDescent="0.2">
      <c r="A12" s="2" t="s">
        <v>370</v>
      </c>
      <c r="B12" s="315">
        <v>3</v>
      </c>
      <c r="C12" s="63">
        <v>59.709000000000003</v>
      </c>
    </row>
    <row r="13" spans="1:5" x14ac:dyDescent="0.2">
      <c r="A13" s="2" t="s">
        <v>371</v>
      </c>
      <c r="B13" s="315">
        <v>6</v>
      </c>
      <c r="C13" s="63">
        <v>50.478000000000002</v>
      </c>
    </row>
    <row r="14" spans="1:5" x14ac:dyDescent="0.2">
      <c r="B14" s="315"/>
      <c r="C14" s="142"/>
    </row>
    <row r="15" spans="1:5" x14ac:dyDescent="0.2">
      <c r="A15" s="2" t="s">
        <v>197</v>
      </c>
      <c r="B15" s="315">
        <v>120</v>
      </c>
      <c r="C15" s="63">
        <v>188.6880000000001</v>
      </c>
      <c r="E15" s="91"/>
    </row>
    <row r="16" spans="1:5" x14ac:dyDescent="0.2">
      <c r="B16" s="315"/>
      <c r="C16" s="142"/>
    </row>
    <row r="17" spans="1:5" x14ac:dyDescent="0.2">
      <c r="A17" s="316" t="s">
        <v>198</v>
      </c>
      <c r="B17" s="317">
        <f>SUM(B5:B15)</f>
        <v>323</v>
      </c>
      <c r="C17" s="318">
        <f>SUM(C5:C15)</f>
        <v>2480.73</v>
      </c>
    </row>
    <row r="20" spans="1:5" ht="13.5" customHeight="1" x14ac:dyDescent="0.2"/>
    <row r="21" spans="1:5" ht="31.9" customHeight="1" x14ac:dyDescent="0.2">
      <c r="A21" s="912" t="s">
        <v>199</v>
      </c>
      <c r="B21" s="912"/>
      <c r="C21" s="912"/>
      <c r="D21" s="912"/>
      <c r="E21" s="912"/>
    </row>
    <row r="22" spans="1:5" ht="15.75" customHeight="1" x14ac:dyDescent="0.2">
      <c r="A22" s="912"/>
      <c r="B22" s="912"/>
      <c r="C22" s="912"/>
      <c r="D22" s="912"/>
      <c r="E22" s="912"/>
    </row>
    <row r="23" spans="1:5" ht="26.45" customHeight="1" x14ac:dyDescent="0.2">
      <c r="A23" s="911" t="s">
        <v>200</v>
      </c>
      <c r="B23" s="887"/>
      <c r="C23" s="887"/>
      <c r="D23" s="887"/>
      <c r="E23" s="887"/>
    </row>
    <row r="24" spans="1:5" ht="15" customHeight="1" x14ac:dyDescent="0.2">
      <c r="A24" s="312" t="s">
        <v>191</v>
      </c>
      <c r="B24" s="75" t="s">
        <v>192</v>
      </c>
      <c r="C24" s="75" t="s">
        <v>193</v>
      </c>
    </row>
    <row r="25" spans="1:5" ht="15" customHeight="1" x14ac:dyDescent="0.2">
      <c r="A25" s="313" t="s">
        <v>194</v>
      </c>
      <c r="B25" s="314" t="s">
        <v>195</v>
      </c>
      <c r="C25" s="314" t="s">
        <v>196</v>
      </c>
    </row>
    <row r="26" spans="1:5" x14ac:dyDescent="0.2">
      <c r="A26" s="2" t="s">
        <v>372</v>
      </c>
      <c r="B26" s="315">
        <v>10</v>
      </c>
      <c r="C26" s="319">
        <v>32.450000000000003</v>
      </c>
    </row>
    <row r="27" spans="1:5" x14ac:dyDescent="0.2">
      <c r="A27" s="2" t="s">
        <v>364</v>
      </c>
      <c r="B27" s="315">
        <v>49</v>
      </c>
      <c r="C27" s="319">
        <v>16.068000000000001</v>
      </c>
    </row>
    <row r="28" spans="1:5" x14ac:dyDescent="0.2">
      <c r="A28" s="2" t="s">
        <v>363</v>
      </c>
      <c r="B28" s="315">
        <v>24</v>
      </c>
      <c r="C28" s="319">
        <v>11.976000000000001</v>
      </c>
    </row>
    <row r="29" spans="1:5" x14ac:dyDescent="0.2">
      <c r="A29" s="2" t="s">
        <v>373</v>
      </c>
      <c r="B29" s="315">
        <v>11</v>
      </c>
      <c r="C29" s="319">
        <v>11.170999999999999</v>
      </c>
    </row>
    <row r="30" spans="1:5" x14ac:dyDescent="0.2">
      <c r="A30" s="2" t="s">
        <v>374</v>
      </c>
      <c r="B30" s="315">
        <v>3</v>
      </c>
      <c r="C30" s="319">
        <v>9.2010000000000005</v>
      </c>
    </row>
    <row r="31" spans="1:5" x14ac:dyDescent="0.2">
      <c r="A31" s="2" t="s">
        <v>375</v>
      </c>
      <c r="B31" s="315">
        <v>2</v>
      </c>
      <c r="C31" s="319">
        <v>4.9619999999999997</v>
      </c>
    </row>
    <row r="32" spans="1:5" x14ac:dyDescent="0.2">
      <c r="A32" s="2" t="s">
        <v>376</v>
      </c>
      <c r="B32" s="315">
        <v>20</v>
      </c>
      <c r="C32" s="319">
        <v>3.6259999999999999</v>
      </c>
    </row>
    <row r="33" spans="1:4" x14ac:dyDescent="0.2">
      <c r="A33" s="2" t="s">
        <v>366</v>
      </c>
      <c r="B33" s="315">
        <v>14</v>
      </c>
      <c r="C33" s="319">
        <v>3.2090000000000001</v>
      </c>
    </row>
    <row r="34" spans="1:4" x14ac:dyDescent="0.2">
      <c r="A34" s="2" t="s">
        <v>377</v>
      </c>
      <c r="B34" s="315">
        <v>3</v>
      </c>
      <c r="C34" s="319">
        <v>2.7320000000000002</v>
      </c>
    </row>
    <row r="35" spans="1:4" x14ac:dyDescent="0.2">
      <c r="A35" s="2" t="s">
        <v>378</v>
      </c>
      <c r="B35" s="315">
        <v>7</v>
      </c>
      <c r="C35" s="319">
        <v>2.4350000000000001</v>
      </c>
    </row>
    <row r="36" spans="1:4" x14ac:dyDescent="0.2">
      <c r="B36" s="315"/>
      <c r="C36" s="319"/>
    </row>
    <row r="37" spans="1:4" x14ac:dyDescent="0.2">
      <c r="A37" s="2" t="s">
        <v>197</v>
      </c>
      <c r="B37" s="315">
        <v>93</v>
      </c>
      <c r="C37" s="319">
        <v>25.61999999999999</v>
      </c>
      <c r="D37" s="315"/>
    </row>
    <row r="38" spans="1:4" x14ac:dyDescent="0.2">
      <c r="B38" s="315"/>
      <c r="C38" s="319"/>
    </row>
    <row r="39" spans="1:4" x14ac:dyDescent="0.2">
      <c r="A39" s="316" t="s">
        <v>198</v>
      </c>
      <c r="B39" s="317">
        <f>SUM(B26:B37)</f>
        <v>236</v>
      </c>
      <c r="C39" s="320">
        <f>SUM(C26:C37)</f>
        <v>123.44999999999999</v>
      </c>
    </row>
  </sheetData>
  <mergeCells count="4">
    <mergeCell ref="A1:E1"/>
    <mergeCell ref="A2:E2"/>
    <mergeCell ref="A21:E22"/>
    <mergeCell ref="A23:E2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93BD1C-C976-47C7-A5BC-F2A3FB04F3E7}">
  <sheetPr>
    <pageSetUpPr fitToPage="1"/>
  </sheetPr>
  <dimension ref="A1:U34"/>
  <sheetViews>
    <sheetView showGridLines="0" zoomScaleNormal="100" workbookViewId="0"/>
  </sheetViews>
  <sheetFormatPr defaultColWidth="9.33203125" defaultRowHeight="11.25" x14ac:dyDescent="0.2"/>
  <cols>
    <col min="1" max="1" width="41.83203125" style="1" customWidth="1"/>
    <col min="2" max="7" width="11.83203125" style="1" customWidth="1"/>
    <col min="8" max="10" width="12.33203125" style="1" customWidth="1"/>
    <col min="11" max="16384" width="9.33203125" style="1"/>
  </cols>
  <sheetData>
    <row r="1" spans="1:21" ht="20.25" customHeight="1" x14ac:dyDescent="0.25">
      <c r="A1" s="30" t="s">
        <v>201</v>
      </c>
    </row>
    <row r="2" spans="1:21" ht="15" customHeight="1" x14ac:dyDescent="0.2">
      <c r="A2" s="60" t="s">
        <v>202</v>
      </c>
    </row>
    <row r="3" spans="1:21" ht="18" customHeight="1" x14ac:dyDescent="0.2">
      <c r="A3" s="244" t="s">
        <v>48</v>
      </c>
      <c r="B3" s="896" t="s">
        <v>203</v>
      </c>
      <c r="C3" s="898"/>
      <c r="D3" s="897"/>
      <c r="E3" s="896" t="s">
        <v>204</v>
      </c>
      <c r="F3" s="898"/>
      <c r="G3" s="897"/>
      <c r="H3" s="896" t="s">
        <v>205</v>
      </c>
      <c r="I3" s="898"/>
      <c r="J3" s="897"/>
    </row>
    <row r="4" spans="1:21" ht="28.5" customHeight="1" x14ac:dyDescent="0.2">
      <c r="A4" s="246" t="s">
        <v>53</v>
      </c>
      <c r="B4" s="248" t="s">
        <v>54</v>
      </c>
      <c r="C4" s="250" t="s">
        <v>55</v>
      </c>
      <c r="D4" s="296" t="s">
        <v>206</v>
      </c>
      <c r="E4" s="248" t="s">
        <v>54</v>
      </c>
      <c r="F4" s="250" t="s">
        <v>55</v>
      </c>
      <c r="G4" s="296" t="s">
        <v>206</v>
      </c>
      <c r="H4" s="248" t="s">
        <v>54</v>
      </c>
      <c r="I4" s="250" t="s">
        <v>55</v>
      </c>
      <c r="J4" s="296" t="s">
        <v>206</v>
      </c>
    </row>
    <row r="5" spans="1:21" ht="33.75" x14ac:dyDescent="0.2">
      <c r="A5" s="321"/>
      <c r="B5" s="254" t="s">
        <v>56</v>
      </c>
      <c r="C5" s="256" t="s">
        <v>57</v>
      </c>
      <c r="D5" s="256" t="s">
        <v>84</v>
      </c>
      <c r="E5" s="254" t="s">
        <v>56</v>
      </c>
      <c r="F5" s="256" t="s">
        <v>57</v>
      </c>
      <c r="G5" s="256" t="s">
        <v>84</v>
      </c>
      <c r="H5" s="254" t="s">
        <v>56</v>
      </c>
      <c r="I5" s="256" t="s">
        <v>57</v>
      </c>
      <c r="J5" s="255" t="s">
        <v>84</v>
      </c>
      <c r="M5" s="676"/>
      <c r="N5" s="676"/>
      <c r="O5" s="676"/>
      <c r="P5" s="676"/>
    </row>
    <row r="6" spans="1:21" ht="12.75" customHeight="1" x14ac:dyDescent="0.2">
      <c r="A6" s="273" t="s">
        <v>207</v>
      </c>
      <c r="B6" s="322">
        <v>6</v>
      </c>
      <c r="C6" s="324">
        <v>85.560999999999993</v>
      </c>
      <c r="D6" s="327">
        <v>129.34700000000001</v>
      </c>
      <c r="E6" s="322">
        <v>2</v>
      </c>
      <c r="F6" s="323">
        <v>21.655999999999999</v>
      </c>
      <c r="G6" s="324">
        <v>30.710999999999999</v>
      </c>
      <c r="H6" s="325">
        <f t="shared" ref="H6:J8" si="0">B6-E6</f>
        <v>4</v>
      </c>
      <c r="I6" s="323">
        <f t="shared" si="0"/>
        <v>63.904999999999994</v>
      </c>
      <c r="J6" s="326">
        <f t="shared" si="0"/>
        <v>98.63600000000001</v>
      </c>
      <c r="M6" s="676"/>
      <c r="N6" s="676"/>
      <c r="O6" s="676"/>
      <c r="P6" s="676"/>
    </row>
    <row r="7" spans="1:21" ht="12.75" customHeight="1" x14ac:dyDescent="0.2">
      <c r="A7" s="273" t="s">
        <v>208</v>
      </c>
      <c r="B7" s="728" t="s">
        <v>96</v>
      </c>
      <c r="C7" s="729" t="s">
        <v>96</v>
      </c>
      <c r="D7" s="730" t="s">
        <v>96</v>
      </c>
      <c r="E7" s="728" t="s">
        <v>96</v>
      </c>
      <c r="F7" s="729" t="s">
        <v>96</v>
      </c>
      <c r="G7" s="730" t="s">
        <v>96</v>
      </c>
      <c r="H7" s="289" t="s">
        <v>96</v>
      </c>
      <c r="I7" s="300" t="s">
        <v>96</v>
      </c>
      <c r="J7" s="290" t="s">
        <v>96</v>
      </c>
      <c r="M7" s="676"/>
      <c r="N7" s="676"/>
      <c r="O7" s="676"/>
      <c r="P7" s="676"/>
      <c r="Q7" s="660"/>
      <c r="S7" s="660"/>
      <c r="U7" s="660"/>
    </row>
    <row r="8" spans="1:21" ht="12.75" customHeight="1" x14ac:dyDescent="0.2">
      <c r="A8" s="273" t="s">
        <v>209</v>
      </c>
      <c r="B8" s="322">
        <v>4</v>
      </c>
      <c r="C8" s="324">
        <v>75.22</v>
      </c>
      <c r="D8" s="327">
        <v>23.911000000000001</v>
      </c>
      <c r="E8" s="322">
        <v>5</v>
      </c>
      <c r="F8" s="324">
        <v>253.48400000000001</v>
      </c>
      <c r="G8" s="324">
        <v>104.703</v>
      </c>
      <c r="H8" s="322">
        <f>B8-E8</f>
        <v>-1</v>
      </c>
      <c r="I8" s="324">
        <f t="shared" si="0"/>
        <v>-178.26400000000001</v>
      </c>
      <c r="J8" s="328">
        <f t="shared" si="0"/>
        <v>-80.792000000000002</v>
      </c>
      <c r="M8" s="676"/>
      <c r="N8" s="676"/>
      <c r="O8" s="676"/>
      <c r="P8" s="676"/>
      <c r="Q8" s="660"/>
      <c r="S8" s="660"/>
    </row>
    <row r="9" spans="1:21" ht="17.25" customHeight="1" x14ac:dyDescent="0.2">
      <c r="A9" s="270" t="s">
        <v>210</v>
      </c>
      <c r="B9" s="329">
        <f t="shared" ref="B9:J9" si="1">SUM(B6:B8)</f>
        <v>10</v>
      </c>
      <c r="C9" s="330">
        <f t="shared" si="1"/>
        <v>160.78100000000001</v>
      </c>
      <c r="D9" s="331">
        <f t="shared" si="1"/>
        <v>153.25800000000001</v>
      </c>
      <c r="E9" s="332">
        <f t="shared" si="1"/>
        <v>7</v>
      </c>
      <c r="F9" s="333">
        <f t="shared" si="1"/>
        <v>275.14</v>
      </c>
      <c r="G9" s="333">
        <f t="shared" si="1"/>
        <v>135.41399999999999</v>
      </c>
      <c r="H9" s="332">
        <f t="shared" si="1"/>
        <v>3</v>
      </c>
      <c r="I9" s="333">
        <f t="shared" si="1"/>
        <v>-114.35900000000001</v>
      </c>
      <c r="J9" s="334">
        <f t="shared" si="1"/>
        <v>17.844000000000008</v>
      </c>
      <c r="K9" s="19"/>
      <c r="M9" s="676"/>
      <c r="N9" s="676"/>
      <c r="O9" s="676"/>
      <c r="P9" s="676"/>
      <c r="S9" s="660"/>
    </row>
    <row r="10" spans="1:21" ht="12.75" customHeight="1" x14ac:dyDescent="0.2">
      <c r="A10" s="273"/>
      <c r="B10" s="335"/>
      <c r="C10" s="336"/>
      <c r="D10" s="337"/>
      <c r="E10" s="322"/>
      <c r="F10" s="324"/>
      <c r="G10" s="324"/>
      <c r="H10" s="322"/>
      <c r="I10" s="324"/>
      <c r="J10" s="327"/>
      <c r="M10" s="676"/>
      <c r="N10" s="676"/>
      <c r="O10" s="676"/>
      <c r="P10" s="676"/>
      <c r="S10" s="660"/>
    </row>
    <row r="11" spans="1:21" ht="12.75" customHeight="1" x14ac:dyDescent="0.2">
      <c r="A11" s="338" t="s">
        <v>211</v>
      </c>
      <c r="B11" s="289" t="s">
        <v>96</v>
      </c>
      <c r="C11" s="300" t="s">
        <v>96</v>
      </c>
      <c r="D11" s="290" t="s">
        <v>96</v>
      </c>
      <c r="E11" s="289" t="s">
        <v>96</v>
      </c>
      <c r="F11" s="300" t="s">
        <v>96</v>
      </c>
      <c r="G11" s="290" t="s">
        <v>96</v>
      </c>
      <c r="H11" s="289" t="s">
        <v>96</v>
      </c>
      <c r="I11" s="300" t="s">
        <v>96</v>
      </c>
      <c r="J11" s="290" t="s">
        <v>96</v>
      </c>
      <c r="M11" s="676"/>
      <c r="N11" s="676"/>
      <c r="O11" s="676"/>
      <c r="P11" s="676"/>
      <c r="S11" s="660"/>
    </row>
    <row r="12" spans="1:21" ht="25.5" x14ac:dyDescent="0.2">
      <c r="A12" s="339" t="s">
        <v>212</v>
      </c>
      <c r="B12" s="322">
        <v>3</v>
      </c>
      <c r="C12" s="324">
        <v>0.53700000000000003</v>
      </c>
      <c r="D12" s="327">
        <v>1.4999999999999999E-2</v>
      </c>
      <c r="E12" s="335">
        <v>1</v>
      </c>
      <c r="F12" s="336">
        <v>0.25600000000000001</v>
      </c>
      <c r="G12" s="336">
        <v>0.8</v>
      </c>
      <c r="H12" s="322">
        <f>SUM(B12)-SUM(E12)</f>
        <v>2</v>
      </c>
      <c r="I12" s="324">
        <f>SUM(C12)-SUM(F12)</f>
        <v>0.28100000000000003</v>
      </c>
      <c r="J12" s="290">
        <f>SUM(D12)-SUM(G12)</f>
        <v>-0.78500000000000003</v>
      </c>
      <c r="K12" s="340"/>
      <c r="M12" s="676"/>
      <c r="N12" s="676"/>
      <c r="O12" s="676"/>
      <c r="P12" s="676"/>
    </row>
    <row r="13" spans="1:21" ht="17.25" customHeight="1" x14ac:dyDescent="0.2">
      <c r="A13" s="341" t="s">
        <v>213</v>
      </c>
      <c r="B13" s="342">
        <f>SUM(B11)+SUM(B12)</f>
        <v>3</v>
      </c>
      <c r="C13" s="343">
        <f>SUM(C11)+SUM(C12)</f>
        <v>0.53700000000000003</v>
      </c>
      <c r="D13" s="344">
        <f>SUM(D11)+SUM(D12)</f>
        <v>1.4999999999999999E-2</v>
      </c>
      <c r="E13" s="345">
        <f t="shared" ref="E13:J13" si="2">SUM(E11:E12)</f>
        <v>1</v>
      </c>
      <c r="F13" s="345">
        <f t="shared" si="2"/>
        <v>0.25600000000000001</v>
      </c>
      <c r="G13" s="346">
        <f>SUM(G11:G12)</f>
        <v>0.8</v>
      </c>
      <c r="H13" s="347">
        <f t="shared" si="2"/>
        <v>2</v>
      </c>
      <c r="I13" s="345">
        <f>SUM(I11:I12)</f>
        <v>0.28100000000000003</v>
      </c>
      <c r="J13" s="348">
        <f t="shared" si="2"/>
        <v>-0.78500000000000003</v>
      </c>
    </row>
    <row r="14" spans="1:21" ht="12.75" customHeight="1" x14ac:dyDescent="0.2">
      <c r="A14" s="349"/>
      <c r="B14" s="335"/>
      <c r="C14" s="336"/>
      <c r="D14" s="337"/>
      <c r="E14" s="322"/>
      <c r="F14" s="324"/>
      <c r="G14" s="324"/>
      <c r="H14" s="322"/>
      <c r="I14" s="324"/>
      <c r="J14" s="327"/>
      <c r="O14" s="660"/>
    </row>
    <row r="15" spans="1:21" ht="27.75" customHeight="1" x14ac:dyDescent="0.2">
      <c r="A15" s="350" t="s">
        <v>214</v>
      </c>
      <c r="B15" s="351">
        <f t="shared" ref="B15:J15" si="3">SUM(B13,B9)</f>
        <v>13</v>
      </c>
      <c r="C15" s="352">
        <f>SUM(C13,C9)</f>
        <v>161.31800000000001</v>
      </c>
      <c r="D15" s="353">
        <f>SUM(D13,D9)</f>
        <v>153.273</v>
      </c>
      <c r="E15" s="351">
        <f t="shared" si="3"/>
        <v>8</v>
      </c>
      <c r="F15" s="352">
        <f>SUM(F13,F9)</f>
        <v>275.39599999999996</v>
      </c>
      <c r="G15" s="352">
        <f>SUM(G13,G9)</f>
        <v>136.214</v>
      </c>
      <c r="H15" s="351">
        <f t="shared" si="3"/>
        <v>5</v>
      </c>
      <c r="I15" s="354">
        <f>SUM(I13,I9)</f>
        <v>-114.078</v>
      </c>
      <c r="J15" s="355">
        <f t="shared" si="3"/>
        <v>17.059000000000008</v>
      </c>
      <c r="O15" s="660"/>
    </row>
    <row r="16" spans="1:21" x14ac:dyDescent="0.2">
      <c r="B16" s="356"/>
      <c r="C16" s="356"/>
      <c r="D16" s="356"/>
      <c r="E16" s="356"/>
      <c r="F16" s="356"/>
      <c r="G16" s="356"/>
      <c r="H16" s="357"/>
      <c r="I16" s="357"/>
      <c r="J16" s="357"/>
    </row>
    <row r="17" spans="1:16" x14ac:dyDescent="0.2">
      <c r="C17" s="4"/>
      <c r="D17" s="4"/>
      <c r="G17" s="31"/>
      <c r="H17" s="358"/>
      <c r="I17" s="358"/>
      <c r="J17" s="358"/>
      <c r="K17" s="358"/>
      <c r="L17" s="31"/>
      <c r="M17" s="31"/>
      <c r="N17" s="31"/>
      <c r="O17" s="660"/>
      <c r="P17" s="660"/>
    </row>
    <row r="18" spans="1:16" x14ac:dyDescent="0.2">
      <c r="B18" s="47"/>
      <c r="C18" s="293"/>
      <c r="D18" s="293"/>
      <c r="E18" s="47"/>
      <c r="F18" s="47"/>
      <c r="G18" s="47"/>
      <c r="H18" s="47"/>
      <c r="I18" s="47"/>
      <c r="J18" s="47"/>
      <c r="K18" s="47"/>
      <c r="P18" s="660"/>
    </row>
    <row r="19" spans="1:16" x14ac:dyDescent="0.2">
      <c r="A19" s="47" t="s">
        <v>379</v>
      </c>
      <c r="B19" s="357"/>
      <c r="P19" s="660"/>
    </row>
    <row r="20" spans="1:16" x14ac:dyDescent="0.2">
      <c r="A20" s="243" t="s">
        <v>443</v>
      </c>
      <c r="B20" s="357"/>
      <c r="C20" s="660"/>
      <c r="D20" s="660"/>
      <c r="E20" s="660"/>
      <c r="F20" s="660"/>
      <c r="G20" s="169"/>
      <c r="P20" s="660"/>
    </row>
    <row r="21" spans="1:16" x14ac:dyDescent="0.2">
      <c r="B21" s="357"/>
      <c r="E21" s="357"/>
      <c r="F21" s="357"/>
      <c r="P21" s="660"/>
    </row>
    <row r="22" spans="1:16" x14ac:dyDescent="0.2">
      <c r="B22" s="357"/>
      <c r="C22" s="357"/>
      <c r="D22" s="357"/>
      <c r="F22" s="357"/>
    </row>
    <row r="23" spans="1:16" x14ac:dyDescent="0.2">
      <c r="B23" s="357"/>
      <c r="C23" s="357"/>
      <c r="D23" s="357"/>
      <c r="E23" s="357"/>
      <c r="F23" s="357"/>
      <c r="G23" s="4"/>
    </row>
    <row r="24" spans="1:16" x14ac:dyDescent="0.2">
      <c r="C24" s="357"/>
      <c r="D24" s="357"/>
      <c r="E24" s="357"/>
      <c r="F24" s="357"/>
      <c r="H24" s="19"/>
    </row>
    <row r="25" spans="1:16" x14ac:dyDescent="0.2">
      <c r="C25" s="4"/>
      <c r="D25" s="357"/>
      <c r="E25" s="357"/>
      <c r="F25" s="357"/>
      <c r="L25" s="38"/>
    </row>
    <row r="26" spans="1:16" x14ac:dyDescent="0.2">
      <c r="B26" s="664"/>
      <c r="C26" s="664"/>
      <c r="D26" s="664"/>
      <c r="E26" s="357"/>
      <c r="F26" s="357"/>
      <c r="G26" s="357"/>
    </row>
    <row r="27" spans="1:16" x14ac:dyDescent="0.2">
      <c r="D27" s="357"/>
      <c r="E27" s="357"/>
      <c r="F27" s="357"/>
      <c r="J27" s="38"/>
      <c r="L27" s="38"/>
    </row>
    <row r="28" spans="1:16" x14ac:dyDescent="0.2">
      <c r="D28" s="357"/>
      <c r="E28" s="357"/>
      <c r="F28" s="169"/>
      <c r="J28" s="38"/>
      <c r="L28" s="38"/>
    </row>
    <row r="29" spans="1:16" x14ac:dyDescent="0.2">
      <c r="D29" s="357"/>
      <c r="E29" s="357"/>
      <c r="F29" s="357"/>
    </row>
    <row r="30" spans="1:16" x14ac:dyDescent="0.2">
      <c r="D30" s="357"/>
      <c r="E30" s="357"/>
      <c r="F30" s="357"/>
    </row>
    <row r="32" spans="1:16" x14ac:dyDescent="0.2">
      <c r="L32" s="38"/>
    </row>
    <row r="34" spans="10:10" x14ac:dyDescent="0.2">
      <c r="J34" s="38"/>
    </row>
  </sheetData>
  <mergeCells count="3">
    <mergeCell ref="B3:D3"/>
    <mergeCell ref="E3:G3"/>
    <mergeCell ref="H3:J3"/>
  </mergeCells>
  <pageMargins left="0.7" right="0.7" top="0.75" bottom="0.75" header="0.3" footer="0.3"/>
  <pageSetup paperSize="9" scale="74"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9E05BA-A4FB-43F7-BD36-FFAD87706029}">
  <dimension ref="A1:L34"/>
  <sheetViews>
    <sheetView showGridLines="0" zoomScaleNormal="100" workbookViewId="0">
      <selection sqref="A1:D2"/>
    </sheetView>
  </sheetViews>
  <sheetFormatPr defaultColWidth="9.33203125" defaultRowHeight="11.25" x14ac:dyDescent="0.2"/>
  <cols>
    <col min="1" max="1" width="52" style="1" customWidth="1"/>
    <col min="2" max="4" width="14" style="1" customWidth="1"/>
    <col min="5" max="7" width="9.33203125" style="1"/>
    <col min="8" max="8" width="16.5" style="1" bestFit="1" customWidth="1"/>
    <col min="9" max="16384" width="9.33203125" style="1"/>
  </cols>
  <sheetData>
    <row r="1" spans="1:12" ht="15.75" customHeight="1" x14ac:dyDescent="0.2">
      <c r="A1" s="913" t="s">
        <v>215</v>
      </c>
      <c r="B1" s="914"/>
      <c r="C1" s="914"/>
      <c r="D1" s="914"/>
    </row>
    <row r="2" spans="1:12" ht="24.75" customHeight="1" x14ac:dyDescent="0.2">
      <c r="A2" s="914"/>
      <c r="B2" s="914"/>
      <c r="C2" s="914"/>
      <c r="D2" s="914"/>
    </row>
    <row r="3" spans="1:12" ht="21" customHeight="1" x14ac:dyDescent="0.2">
      <c r="A3" s="60" t="s">
        <v>216</v>
      </c>
    </row>
    <row r="4" spans="1:12" ht="34.5" customHeight="1" x14ac:dyDescent="0.2">
      <c r="A4" s="244" t="s">
        <v>217</v>
      </c>
      <c r="B4" s="359" t="s">
        <v>54</v>
      </c>
      <c r="C4" s="360" t="s">
        <v>55</v>
      </c>
      <c r="D4" s="361" t="s">
        <v>206</v>
      </c>
      <c r="K4" s="356"/>
      <c r="L4" s="356"/>
    </row>
    <row r="5" spans="1:12" ht="39.75" customHeight="1" x14ac:dyDescent="0.2">
      <c r="A5" s="362" t="s">
        <v>218</v>
      </c>
      <c r="B5" s="254" t="s">
        <v>56</v>
      </c>
      <c r="C5" s="256" t="s">
        <v>57</v>
      </c>
      <c r="D5" s="255" t="s">
        <v>84</v>
      </c>
    </row>
    <row r="6" spans="1:12" ht="12.75" x14ac:dyDescent="0.2">
      <c r="A6" s="273"/>
      <c r="B6" s="259"/>
      <c r="C6" s="323"/>
      <c r="D6" s="363"/>
      <c r="I6" s="66"/>
      <c r="J6" s="4"/>
    </row>
    <row r="7" spans="1:12" ht="12.75" x14ac:dyDescent="0.2">
      <c r="A7" s="273" t="s">
        <v>219</v>
      </c>
      <c r="B7" s="322">
        <v>7</v>
      </c>
      <c r="C7" s="324">
        <v>129.54400000000001</v>
      </c>
      <c r="D7" s="364">
        <v>101.161</v>
      </c>
    </row>
    <row r="8" spans="1:12" ht="12.75" x14ac:dyDescent="0.2">
      <c r="A8" s="273" t="s">
        <v>220</v>
      </c>
      <c r="B8" s="289" t="s">
        <v>96</v>
      </c>
      <c r="C8" s="300" t="s">
        <v>96</v>
      </c>
      <c r="D8" s="290" t="s">
        <v>96</v>
      </c>
    </row>
    <row r="9" spans="1:12" ht="25.5" x14ac:dyDescent="0.2">
      <c r="A9" s="365" t="s">
        <v>221</v>
      </c>
      <c r="B9" s="265">
        <v>1</v>
      </c>
      <c r="C9" s="324">
        <v>1.3919999999999999</v>
      </c>
      <c r="D9" s="309">
        <v>1.827</v>
      </c>
      <c r="F9" s="4"/>
    </row>
    <row r="10" spans="1:12" ht="12.75" x14ac:dyDescent="0.2">
      <c r="A10" s="273" t="s">
        <v>222</v>
      </c>
      <c r="B10" s="322">
        <v>5</v>
      </c>
      <c r="C10" s="336">
        <v>30.382000000000001</v>
      </c>
      <c r="D10" s="364">
        <v>50.284999999999997</v>
      </c>
      <c r="F10" s="356"/>
      <c r="G10" s="356"/>
      <c r="H10" s="356"/>
      <c r="I10" s="356"/>
    </row>
    <row r="11" spans="1:12" ht="12.75" x14ac:dyDescent="0.2">
      <c r="A11" s="270" t="s">
        <v>223</v>
      </c>
      <c r="B11" s="366">
        <f>SUM(B7:B10)</f>
        <v>13</v>
      </c>
      <c r="C11" s="330">
        <f>SUM(C7:C10)</f>
        <v>161.31800000000001</v>
      </c>
      <c r="D11" s="367">
        <f>SUM(D7:D10)</f>
        <v>153.273</v>
      </c>
      <c r="F11" s="356"/>
      <c r="G11" s="356"/>
      <c r="H11" s="4"/>
      <c r="I11" s="4"/>
    </row>
    <row r="12" spans="1:12" ht="12.75" x14ac:dyDescent="0.2">
      <c r="A12" s="273"/>
      <c r="B12" s="265"/>
      <c r="C12" s="336"/>
      <c r="D12" s="309"/>
      <c r="F12" s="356"/>
      <c r="G12" s="19"/>
      <c r="H12" s="4"/>
      <c r="I12" s="4"/>
    </row>
    <row r="13" spans="1:12" ht="12.75" x14ac:dyDescent="0.2">
      <c r="A13" s="273" t="s">
        <v>224</v>
      </c>
      <c r="B13" s="265">
        <v>2</v>
      </c>
      <c r="C13" s="368">
        <v>21.655999999999999</v>
      </c>
      <c r="D13" s="309">
        <v>30.710999999999999</v>
      </c>
      <c r="H13" s="656"/>
      <c r="I13" s="656"/>
    </row>
    <row r="14" spans="1:12" ht="12.75" x14ac:dyDescent="0.2">
      <c r="A14" s="273" t="s">
        <v>225</v>
      </c>
      <c r="B14" s="322">
        <v>5</v>
      </c>
      <c r="C14" s="324">
        <v>253.48399999999998</v>
      </c>
      <c r="D14" s="364">
        <v>104.703</v>
      </c>
      <c r="H14" s="665"/>
      <c r="I14" s="665"/>
      <c r="J14" s="665"/>
    </row>
    <row r="15" spans="1:12" ht="12.75" x14ac:dyDescent="0.2">
      <c r="A15" s="273" t="s">
        <v>445</v>
      </c>
      <c r="B15" s="265">
        <v>1</v>
      </c>
      <c r="C15" s="324">
        <v>0.25600000000000001</v>
      </c>
      <c r="D15" s="309">
        <v>0.8</v>
      </c>
      <c r="F15" s="4"/>
    </row>
    <row r="16" spans="1:12" ht="12.75" x14ac:dyDescent="0.2">
      <c r="A16" s="270" t="s">
        <v>226</v>
      </c>
      <c r="B16" s="369">
        <f>SUM(B13:B15)</f>
        <v>8</v>
      </c>
      <c r="C16" s="330">
        <f>SUM(C13:C15)</f>
        <v>275.39599999999996</v>
      </c>
      <c r="D16" s="367">
        <f>SUM(D13:D15)</f>
        <v>136.214</v>
      </c>
      <c r="F16" s="356"/>
      <c r="G16" s="4"/>
      <c r="H16" s="4"/>
      <c r="I16" s="656"/>
      <c r="J16" s="656"/>
    </row>
    <row r="17" spans="1:11" ht="12.75" x14ac:dyDescent="0.2">
      <c r="A17" s="672"/>
      <c r="B17" s="673"/>
      <c r="C17" s="674"/>
      <c r="D17" s="367"/>
      <c r="F17" s="356"/>
      <c r="G17" s="4"/>
      <c r="H17" s="4"/>
      <c r="I17" s="660"/>
      <c r="J17" s="660"/>
    </row>
    <row r="18" spans="1:11" ht="12.75" x14ac:dyDescent="0.2">
      <c r="A18" s="270" t="s">
        <v>227</v>
      </c>
      <c r="B18" s="366">
        <f>B11-B16</f>
        <v>5</v>
      </c>
      <c r="C18" s="330">
        <f>C11-C16</f>
        <v>-114.07799999999995</v>
      </c>
      <c r="D18" s="367">
        <f>D11-D16</f>
        <v>17.058999999999997</v>
      </c>
      <c r="I18" s="656"/>
      <c r="J18" s="656"/>
    </row>
    <row r="19" spans="1:11" ht="12.75" x14ac:dyDescent="0.2">
      <c r="A19" s="276" t="s">
        <v>228</v>
      </c>
      <c r="B19" s="766">
        <f>B18/'tab2a b'!H40</f>
        <v>1.5723270440251572E-2</v>
      </c>
      <c r="C19" s="767">
        <f>C18/'tab2a b'!J40</f>
        <v>-4.3950734862389547E-2</v>
      </c>
      <c r="D19" s="768">
        <f>D18/'tab2a b'!L40</f>
        <v>1.2573818389808271E-2</v>
      </c>
      <c r="E19" s="31"/>
      <c r="F19" s="31"/>
      <c r="G19" s="31"/>
      <c r="H19" s="31"/>
      <c r="I19" s="31"/>
      <c r="J19" s="31"/>
      <c r="K19" s="19"/>
    </row>
    <row r="20" spans="1:11" ht="12.75" x14ac:dyDescent="0.2">
      <c r="A20" s="666"/>
      <c r="B20" s="667"/>
      <c r="C20" s="668"/>
      <c r="D20" s="675"/>
      <c r="E20" s="660"/>
      <c r="F20" s="660"/>
      <c r="G20" s="660"/>
      <c r="H20" s="677"/>
      <c r="I20" s="660"/>
      <c r="J20" s="660"/>
    </row>
    <row r="21" spans="1:11" ht="21" customHeight="1" x14ac:dyDescent="0.2">
      <c r="A21" s="47" t="s">
        <v>379</v>
      </c>
      <c r="B21" s="667"/>
      <c r="C21" s="668"/>
      <c r="D21" s="669"/>
      <c r="E21" s="660"/>
      <c r="F21" s="660"/>
      <c r="G21" s="660"/>
      <c r="H21" s="665"/>
      <c r="I21" s="660"/>
      <c r="J21" s="660"/>
    </row>
    <row r="22" spans="1:11" ht="11.25" customHeight="1" x14ac:dyDescent="0.2">
      <c r="A22" s="243" t="s">
        <v>443</v>
      </c>
      <c r="B22" s="667"/>
      <c r="C22" s="668"/>
      <c r="D22" s="669"/>
      <c r="E22" s="660"/>
      <c r="F22" s="660"/>
      <c r="G22" s="660"/>
      <c r="H22" s="660"/>
      <c r="I22" s="660"/>
      <c r="J22" s="660"/>
    </row>
    <row r="23" spans="1:11" ht="11.25" customHeight="1" x14ac:dyDescent="0.2">
      <c r="A23" s="47"/>
      <c r="B23" s="667"/>
      <c r="C23" s="668"/>
      <c r="D23" s="669"/>
      <c r="E23" s="660"/>
      <c r="F23" s="660"/>
      <c r="G23" s="660"/>
      <c r="H23" s="660"/>
      <c r="I23" s="660"/>
      <c r="J23" s="660"/>
    </row>
    <row r="24" spans="1:11" ht="8.25" customHeight="1" x14ac:dyDescent="0.2">
      <c r="A24" s="243"/>
      <c r="B24" s="370"/>
      <c r="C24" s="371"/>
      <c r="D24" s="370"/>
    </row>
    <row r="25" spans="1:11" x14ac:dyDescent="0.2">
      <c r="B25" s="23"/>
      <c r="C25" s="23"/>
      <c r="D25" s="23"/>
    </row>
    <row r="26" spans="1:11" x14ac:dyDescent="0.2">
      <c r="C26" s="163"/>
      <c r="F26" s="4"/>
      <c r="G26" s="4"/>
      <c r="H26" s="4"/>
      <c r="I26" s="4"/>
    </row>
    <row r="27" spans="1:11" x14ac:dyDescent="0.2">
      <c r="B27" s="356"/>
      <c r="C27" s="356"/>
      <c r="D27" s="165"/>
      <c r="E27" s="165"/>
    </row>
    <row r="29" spans="1:11" x14ac:dyDescent="0.2">
      <c r="B29" s="149"/>
      <c r="C29" s="149"/>
      <c r="D29" s="149"/>
      <c r="E29" s="149"/>
    </row>
    <row r="30" spans="1:11" x14ac:dyDescent="0.2">
      <c r="B30" s="23"/>
      <c r="C30" s="23"/>
      <c r="D30" s="660"/>
      <c r="E30" s="660"/>
    </row>
    <row r="32" spans="1:11" x14ac:dyDescent="0.2">
      <c r="E32" s="660"/>
      <c r="F32" s="660"/>
    </row>
    <row r="34" spans="5:6" x14ac:dyDescent="0.2">
      <c r="E34" s="356"/>
      <c r="F34" s="356"/>
    </row>
  </sheetData>
  <mergeCells count="1">
    <mergeCell ref="A1:D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36B54-5086-49B4-992B-A3D37CBD994E}">
  <sheetPr>
    <pageSetUpPr fitToPage="1"/>
  </sheetPr>
  <dimension ref="A1:N31"/>
  <sheetViews>
    <sheetView zoomScaleNormal="100" workbookViewId="0">
      <selection sqref="A1:M2"/>
    </sheetView>
  </sheetViews>
  <sheetFormatPr defaultColWidth="9.33203125" defaultRowHeight="11.25" x14ac:dyDescent="0.2"/>
  <cols>
    <col min="1" max="1" width="11.1640625" style="1" customWidth="1"/>
    <col min="2" max="2" width="9.5" style="1" bestFit="1" customWidth="1"/>
    <col min="3" max="3" width="8.83203125" style="1" customWidth="1"/>
    <col min="4" max="5" width="11.5" style="1" customWidth="1"/>
    <col min="6" max="6" width="13.1640625" style="1" customWidth="1"/>
    <col min="7" max="8" width="11.5" style="1" customWidth="1"/>
    <col min="9" max="9" width="13.1640625" style="1" customWidth="1"/>
    <col min="10" max="11" width="11.5" style="1" customWidth="1"/>
    <col min="12" max="12" width="2.83203125" style="1" customWidth="1"/>
    <col min="13" max="13" width="13.1640625" style="1" customWidth="1"/>
    <col min="14" max="14" width="9.5" style="1" customWidth="1"/>
    <col min="15" max="16384" width="9.33203125" style="1"/>
  </cols>
  <sheetData>
    <row r="1" spans="1:14" ht="18" customHeight="1" x14ac:dyDescent="0.2">
      <c r="A1" s="886" t="s">
        <v>229</v>
      </c>
      <c r="B1" s="899"/>
      <c r="C1" s="899"/>
      <c r="D1" s="899"/>
      <c r="E1" s="899"/>
      <c r="F1" s="899"/>
      <c r="G1" s="899"/>
      <c r="H1" s="899"/>
      <c r="I1" s="899"/>
      <c r="J1" s="899"/>
      <c r="K1" s="899"/>
      <c r="L1" s="899"/>
      <c r="M1" s="899"/>
    </row>
    <row r="2" spans="1:14" ht="15" customHeight="1" x14ac:dyDescent="0.2">
      <c r="A2" s="899"/>
      <c r="B2" s="899"/>
      <c r="C2" s="899"/>
      <c r="D2" s="899"/>
      <c r="E2" s="899"/>
      <c r="F2" s="899"/>
      <c r="G2" s="899"/>
      <c r="H2" s="899"/>
      <c r="I2" s="899"/>
      <c r="J2" s="899"/>
      <c r="K2" s="899"/>
      <c r="L2" s="899"/>
      <c r="M2" s="899"/>
    </row>
    <row r="3" spans="1:14" ht="19.5" customHeight="1" x14ac:dyDescent="0.2">
      <c r="A3" s="60" t="s">
        <v>230</v>
      </c>
    </row>
    <row r="4" spans="1:14" ht="16.5" customHeight="1" x14ac:dyDescent="0.2">
      <c r="A4" s="372" t="s">
        <v>48</v>
      </c>
      <c r="B4" s="245"/>
      <c r="C4" s="245"/>
      <c r="D4" s="896" t="s">
        <v>148</v>
      </c>
      <c r="E4" s="898"/>
      <c r="F4" s="897"/>
      <c r="G4" s="896" t="s">
        <v>156</v>
      </c>
      <c r="H4" s="898"/>
      <c r="I4" s="897"/>
      <c r="J4" s="896" t="s">
        <v>158</v>
      </c>
      <c r="K4" s="898"/>
      <c r="L4" s="898"/>
      <c r="M4" s="897"/>
      <c r="N4" s="47"/>
    </row>
    <row r="5" spans="1:14" ht="16.5" customHeight="1" x14ac:dyDescent="0.2">
      <c r="A5" s="264" t="s">
        <v>53</v>
      </c>
      <c r="B5" s="295"/>
      <c r="C5" s="295"/>
      <c r="D5" s="900" t="s">
        <v>149</v>
      </c>
      <c r="E5" s="901"/>
      <c r="F5" s="902"/>
      <c r="G5" s="900" t="s">
        <v>157</v>
      </c>
      <c r="H5" s="901"/>
      <c r="I5" s="902"/>
      <c r="J5" s="900" t="s">
        <v>159</v>
      </c>
      <c r="K5" s="901"/>
      <c r="L5" s="901"/>
      <c r="M5" s="902"/>
      <c r="N5" s="47"/>
    </row>
    <row r="6" spans="1:14" ht="25.5" x14ac:dyDescent="0.2">
      <c r="A6" s="264"/>
      <c r="B6" s="373"/>
      <c r="C6" s="373"/>
      <c r="D6" s="374" t="s">
        <v>54</v>
      </c>
      <c r="E6" s="375" t="s">
        <v>231</v>
      </c>
      <c r="F6" s="376" t="s">
        <v>206</v>
      </c>
      <c r="G6" s="374" t="s">
        <v>54</v>
      </c>
      <c r="H6" s="375" t="s">
        <v>231</v>
      </c>
      <c r="I6" s="376" t="s">
        <v>206</v>
      </c>
      <c r="J6" s="374" t="s">
        <v>54</v>
      </c>
      <c r="K6" s="375" t="s">
        <v>231</v>
      </c>
      <c r="L6" s="375"/>
      <c r="M6" s="376" t="s">
        <v>206</v>
      </c>
      <c r="N6" s="47"/>
    </row>
    <row r="7" spans="1:14" ht="22.5" x14ac:dyDescent="0.2">
      <c r="A7" s="252"/>
      <c r="B7" s="253"/>
      <c r="C7" s="253"/>
      <c r="D7" s="377" t="s">
        <v>56</v>
      </c>
      <c r="E7" s="378" t="s">
        <v>232</v>
      </c>
      <c r="F7" s="379" t="s">
        <v>84</v>
      </c>
      <c r="G7" s="377" t="s">
        <v>56</v>
      </c>
      <c r="H7" s="378" t="s">
        <v>232</v>
      </c>
      <c r="I7" s="379" t="s">
        <v>84</v>
      </c>
      <c r="J7" s="377" t="s">
        <v>56</v>
      </c>
      <c r="K7" s="378" t="s">
        <v>232</v>
      </c>
      <c r="L7" s="378"/>
      <c r="M7" s="379" t="s">
        <v>84</v>
      </c>
      <c r="N7" s="47"/>
    </row>
    <row r="8" spans="1:14" ht="12.75" x14ac:dyDescent="0.2">
      <c r="A8" s="907" t="s">
        <v>184</v>
      </c>
      <c r="B8" s="908"/>
      <c r="C8" s="908"/>
      <c r="D8" s="297"/>
      <c r="E8" s="298"/>
      <c r="F8" s="299"/>
      <c r="G8" s="297"/>
      <c r="H8" s="298"/>
      <c r="I8" s="299"/>
      <c r="J8" s="297"/>
      <c r="K8" s="308"/>
      <c r="L8" s="307"/>
      <c r="M8" s="299"/>
      <c r="N8" s="47"/>
    </row>
    <row r="9" spans="1:14" ht="12.75" x14ac:dyDescent="0.2">
      <c r="A9" s="264" t="s">
        <v>185</v>
      </c>
      <c r="B9" s="64"/>
      <c r="C9" s="64"/>
      <c r="D9" s="289"/>
      <c r="E9" s="300"/>
      <c r="F9" s="290"/>
      <c r="G9" s="289"/>
      <c r="H9" s="300"/>
      <c r="I9" s="290"/>
      <c r="J9" s="289"/>
      <c r="K9" s="769"/>
      <c r="L9" s="291"/>
      <c r="M9" s="290"/>
      <c r="N9" s="47"/>
    </row>
    <row r="10" spans="1:14" ht="12.75" x14ac:dyDescent="0.2">
      <c r="A10" s="268" t="s">
        <v>186</v>
      </c>
      <c r="B10" s="64">
        <v>99</v>
      </c>
      <c r="C10" s="64"/>
      <c r="D10" s="289" t="s">
        <v>96</v>
      </c>
      <c r="E10" s="300" t="s">
        <v>96</v>
      </c>
      <c r="F10" s="290" t="s">
        <v>96</v>
      </c>
      <c r="G10" s="289" t="s">
        <v>96</v>
      </c>
      <c r="H10" s="300" t="s">
        <v>96</v>
      </c>
      <c r="I10" s="290" t="s">
        <v>96</v>
      </c>
      <c r="J10" s="289">
        <v>16</v>
      </c>
      <c r="K10" s="769">
        <v>58.75</v>
      </c>
      <c r="L10" s="291"/>
      <c r="M10" s="290">
        <v>0.67900000000000005</v>
      </c>
      <c r="N10" s="47"/>
    </row>
    <row r="11" spans="1:14" ht="12.75" x14ac:dyDescent="0.2">
      <c r="A11" s="268" t="s">
        <v>150</v>
      </c>
      <c r="B11" s="269">
        <v>499</v>
      </c>
      <c r="C11" s="64"/>
      <c r="D11" s="289">
        <v>5</v>
      </c>
      <c r="E11" s="336">
        <v>55</v>
      </c>
      <c r="F11" s="290">
        <v>1.5680000000000001</v>
      </c>
      <c r="G11" s="289">
        <v>1</v>
      </c>
      <c r="H11" s="336">
        <v>73</v>
      </c>
      <c r="I11" s="290">
        <v>0.32</v>
      </c>
      <c r="J11" s="289">
        <v>22</v>
      </c>
      <c r="K11" s="770">
        <v>84.363640000000004</v>
      </c>
      <c r="L11" s="772"/>
      <c r="M11" s="290">
        <v>5.2709999999999999</v>
      </c>
      <c r="N11" s="47"/>
    </row>
    <row r="12" spans="1:14" ht="12.75" x14ac:dyDescent="0.2">
      <c r="A12" s="268" t="s">
        <v>151</v>
      </c>
      <c r="B12" s="269">
        <v>1499</v>
      </c>
      <c r="C12" s="380"/>
      <c r="D12" s="289">
        <v>4</v>
      </c>
      <c r="E12" s="336">
        <v>21</v>
      </c>
      <c r="F12" s="290">
        <v>3.37</v>
      </c>
      <c r="G12" s="289" t="s">
        <v>96</v>
      </c>
      <c r="H12" s="300" t="s">
        <v>96</v>
      </c>
      <c r="I12" s="290" t="s">
        <v>96</v>
      </c>
      <c r="J12" s="289" t="s">
        <v>96</v>
      </c>
      <c r="K12" s="769" t="s">
        <v>96</v>
      </c>
      <c r="L12" s="291"/>
      <c r="M12" s="290" t="s">
        <v>96</v>
      </c>
      <c r="N12" s="47"/>
    </row>
    <row r="13" spans="1:14" ht="12.75" x14ac:dyDescent="0.2">
      <c r="A13" s="268" t="s">
        <v>152</v>
      </c>
      <c r="B13" s="269">
        <v>4999</v>
      </c>
      <c r="C13" s="380"/>
      <c r="D13" s="289">
        <v>7</v>
      </c>
      <c r="E13" s="336">
        <v>12.857139999999999</v>
      </c>
      <c r="F13" s="290">
        <v>24.759</v>
      </c>
      <c r="G13" s="289">
        <v>3</v>
      </c>
      <c r="H13" s="336">
        <v>49</v>
      </c>
      <c r="I13" s="290">
        <v>9.76</v>
      </c>
      <c r="J13" s="289">
        <v>13</v>
      </c>
      <c r="K13" s="770">
        <v>24.615379999999998</v>
      </c>
      <c r="L13" s="772"/>
      <c r="M13" s="290">
        <v>48.673999999999999</v>
      </c>
      <c r="N13" s="47"/>
    </row>
    <row r="14" spans="1:14" ht="12.75" x14ac:dyDescent="0.2">
      <c r="A14" s="268" t="s">
        <v>153</v>
      </c>
      <c r="B14" s="269">
        <v>39999</v>
      </c>
      <c r="C14" s="380"/>
      <c r="D14" s="289">
        <v>30</v>
      </c>
      <c r="E14" s="336">
        <v>9.1333300000000008</v>
      </c>
      <c r="F14" s="290">
        <v>442.15699999999998</v>
      </c>
      <c r="G14" s="289">
        <v>1</v>
      </c>
      <c r="H14" s="336">
        <v>41</v>
      </c>
      <c r="I14" s="290">
        <v>9.06</v>
      </c>
      <c r="J14" s="289">
        <v>30</v>
      </c>
      <c r="K14" s="770">
        <v>16.33333</v>
      </c>
      <c r="L14" s="772"/>
      <c r="M14" s="290">
        <v>529.346</v>
      </c>
      <c r="N14" s="47"/>
    </row>
    <row r="15" spans="1:14" ht="12.75" x14ac:dyDescent="0.2">
      <c r="A15" s="268" t="s">
        <v>154</v>
      </c>
      <c r="B15" s="64"/>
      <c r="C15" s="64"/>
      <c r="D15" s="289">
        <v>2</v>
      </c>
      <c r="E15" s="300">
        <v>5.5</v>
      </c>
      <c r="F15" s="290">
        <v>131.524</v>
      </c>
      <c r="G15" s="289" t="s">
        <v>96</v>
      </c>
      <c r="H15" s="300" t="s">
        <v>96</v>
      </c>
      <c r="I15" s="290" t="s">
        <v>96</v>
      </c>
      <c r="J15" s="289" t="s">
        <v>96</v>
      </c>
      <c r="K15" s="770" t="s">
        <v>96</v>
      </c>
      <c r="L15" s="772"/>
      <c r="M15" s="290" t="s">
        <v>96</v>
      </c>
      <c r="N15" s="47"/>
    </row>
    <row r="16" spans="1:14" ht="12.75" x14ac:dyDescent="0.2">
      <c r="A16" s="276" t="s">
        <v>155</v>
      </c>
      <c r="B16" s="277"/>
      <c r="C16" s="277"/>
      <c r="D16" s="304">
        <f>SUM(D10:D15)</f>
        <v>48</v>
      </c>
      <c r="E16" s="352">
        <v>15.29167</v>
      </c>
      <c r="F16" s="306">
        <f>SUM(F10:F15)</f>
        <v>603.37799999999993</v>
      </c>
      <c r="G16" s="304">
        <f>SUM(G10:G15)</f>
        <v>5</v>
      </c>
      <c r="H16" s="352">
        <v>52.2</v>
      </c>
      <c r="I16" s="306">
        <f>SUM(I10:I15)</f>
        <v>19.14</v>
      </c>
      <c r="J16" s="304">
        <f>SUM(J10:J15)</f>
        <v>81</v>
      </c>
      <c r="K16" s="771">
        <v>44.578519999999997</v>
      </c>
      <c r="L16" s="773"/>
      <c r="M16" s="306">
        <f>SUM(M10:M15)</f>
        <v>583.97</v>
      </c>
      <c r="N16" s="47"/>
    </row>
    <row r="17" spans="1:14" ht="12.75" x14ac:dyDescent="0.2">
      <c r="A17" s="64"/>
      <c r="B17" s="64"/>
      <c r="C17" s="64"/>
      <c r="D17" s="64"/>
      <c r="E17" s="64"/>
      <c r="F17" s="64"/>
      <c r="G17" s="64"/>
      <c r="H17" s="64"/>
      <c r="I17" s="64"/>
      <c r="J17" s="64"/>
      <c r="K17" s="64"/>
      <c r="L17" s="64"/>
      <c r="M17" s="64"/>
      <c r="N17" s="47"/>
    </row>
    <row r="18" spans="1:14" ht="12.75" x14ac:dyDescent="0.2">
      <c r="A18" s="64"/>
      <c r="B18" s="64"/>
      <c r="C18" s="64"/>
      <c r="D18" s="64"/>
      <c r="E18" s="64"/>
      <c r="F18" s="64"/>
      <c r="G18" s="64"/>
      <c r="H18" s="64"/>
      <c r="I18" s="64"/>
      <c r="J18" s="64"/>
      <c r="K18" s="64"/>
      <c r="L18" s="64"/>
      <c r="M18" s="64"/>
      <c r="N18" s="47"/>
    </row>
    <row r="19" spans="1:14" ht="16.5" customHeight="1" x14ac:dyDescent="0.2">
      <c r="A19" s="244" t="s">
        <v>48</v>
      </c>
      <c r="B19" s="245"/>
      <c r="C19" s="245"/>
      <c r="D19" s="896" t="s">
        <v>160</v>
      </c>
      <c r="E19" s="898"/>
      <c r="F19" s="897"/>
      <c r="G19" s="898" t="s">
        <v>162</v>
      </c>
      <c r="H19" s="898"/>
      <c r="I19" s="898"/>
      <c r="J19" s="896" t="s">
        <v>0</v>
      </c>
      <c r="K19" s="898"/>
      <c r="L19" s="898"/>
      <c r="M19" s="897"/>
      <c r="N19" s="47"/>
    </row>
    <row r="20" spans="1:14" ht="16.5" customHeight="1" x14ac:dyDescent="0.2">
      <c r="A20" s="246" t="s">
        <v>53</v>
      </c>
      <c r="B20" s="295"/>
      <c r="C20" s="295"/>
      <c r="D20" s="900" t="s">
        <v>161</v>
      </c>
      <c r="E20" s="915"/>
      <c r="F20" s="916"/>
      <c r="G20" s="901" t="s">
        <v>187</v>
      </c>
      <c r="H20" s="915"/>
      <c r="I20" s="915"/>
      <c r="J20" s="900" t="s">
        <v>1</v>
      </c>
      <c r="K20" s="915"/>
      <c r="L20" s="915"/>
      <c r="M20" s="916"/>
      <c r="N20" s="47"/>
    </row>
    <row r="21" spans="1:14" s="123" customFormat="1" ht="26.25" customHeight="1" x14ac:dyDescent="0.2">
      <c r="A21" s="246"/>
      <c r="B21" s="247"/>
      <c r="C21" s="247"/>
      <c r="D21" s="248" t="s">
        <v>54</v>
      </c>
      <c r="E21" s="250" t="s">
        <v>231</v>
      </c>
      <c r="F21" s="376" t="s">
        <v>206</v>
      </c>
      <c r="G21" s="250" t="s">
        <v>54</v>
      </c>
      <c r="H21" s="250" t="s">
        <v>231</v>
      </c>
      <c r="I21" s="376" t="s">
        <v>206</v>
      </c>
      <c r="J21" s="248" t="s">
        <v>54</v>
      </c>
      <c r="K21" s="250" t="s">
        <v>231</v>
      </c>
      <c r="L21" s="250"/>
      <c r="M21" s="376" t="s">
        <v>206</v>
      </c>
      <c r="N21" s="47"/>
    </row>
    <row r="22" spans="1:14" ht="22.5" x14ac:dyDescent="0.2">
      <c r="A22" s="252"/>
      <c r="B22" s="381"/>
      <c r="C22" s="381"/>
      <c r="D22" s="254" t="s">
        <v>56</v>
      </c>
      <c r="E22" s="256" t="s">
        <v>232</v>
      </c>
      <c r="F22" s="379" t="s">
        <v>84</v>
      </c>
      <c r="G22" s="256" t="s">
        <v>56</v>
      </c>
      <c r="H22" s="256" t="s">
        <v>232</v>
      </c>
      <c r="I22" s="379" t="s">
        <v>84</v>
      </c>
      <c r="J22" s="254" t="s">
        <v>56</v>
      </c>
      <c r="K22" s="256" t="s">
        <v>232</v>
      </c>
      <c r="L22" s="256"/>
      <c r="M22" s="379" t="s">
        <v>84</v>
      </c>
      <c r="N22" s="47"/>
    </row>
    <row r="23" spans="1:14" ht="12.75" x14ac:dyDescent="0.2">
      <c r="A23" s="907" t="s">
        <v>184</v>
      </c>
      <c r="B23" s="908"/>
      <c r="C23" s="908"/>
      <c r="D23" s="297"/>
      <c r="E23" s="298"/>
      <c r="F23" s="299"/>
      <c r="G23" s="307"/>
      <c r="H23" s="298"/>
      <c r="I23" s="299"/>
      <c r="J23" s="297"/>
      <c r="K23" s="308"/>
      <c r="L23" s="307"/>
      <c r="M23" s="299"/>
      <c r="N23" s="47"/>
    </row>
    <row r="24" spans="1:14" ht="12.75" x14ac:dyDescent="0.2">
      <c r="A24" s="264" t="s">
        <v>185</v>
      </c>
      <c r="B24" s="64"/>
      <c r="C24" s="64"/>
      <c r="D24" s="289"/>
      <c r="E24" s="300"/>
      <c r="F24" s="290"/>
      <c r="G24" s="291"/>
      <c r="H24" s="300"/>
      <c r="I24" s="290"/>
      <c r="J24" s="289"/>
      <c r="K24" s="769"/>
      <c r="L24" s="291"/>
      <c r="M24" s="290"/>
      <c r="N24" s="47"/>
    </row>
    <row r="25" spans="1:14" ht="12.75" x14ac:dyDescent="0.2">
      <c r="A25" s="268" t="s">
        <v>186</v>
      </c>
      <c r="B25" s="64">
        <v>99</v>
      </c>
      <c r="C25" s="64"/>
      <c r="D25" s="289">
        <v>20</v>
      </c>
      <c r="E25" s="300">
        <v>50.9</v>
      </c>
      <c r="F25" s="290">
        <v>0.99399999999999999</v>
      </c>
      <c r="G25" s="291">
        <v>110</v>
      </c>
      <c r="H25" s="336">
        <v>54.727269999999997</v>
      </c>
      <c r="I25" s="290">
        <v>2.9550000000000001</v>
      </c>
      <c r="J25" s="289">
        <f t="shared" ref="J25:J30" si="0">SUM(D10,G10,J10,D25,G25)</f>
        <v>146</v>
      </c>
      <c r="K25" s="769">
        <v>54.643835616438359</v>
      </c>
      <c r="L25" s="774" t="s">
        <v>360</v>
      </c>
      <c r="M25" s="290">
        <f t="shared" ref="M25:M30" si="1">SUM(F10,I10,M10,F25,I25)</f>
        <v>4.6280000000000001</v>
      </c>
      <c r="N25" s="47"/>
    </row>
    <row r="26" spans="1:14" ht="12.75" x14ac:dyDescent="0.2">
      <c r="A26" s="268" t="s">
        <v>150</v>
      </c>
      <c r="B26" s="269">
        <v>499</v>
      </c>
      <c r="C26" s="64"/>
      <c r="D26" s="289">
        <v>9</v>
      </c>
      <c r="E26" s="336">
        <v>46.44444</v>
      </c>
      <c r="F26" s="290">
        <v>1.8859999999999999</v>
      </c>
      <c r="G26" s="291">
        <v>21</v>
      </c>
      <c r="H26" s="336">
        <v>66</v>
      </c>
      <c r="I26" s="290">
        <v>3.3940000000000001</v>
      </c>
      <c r="J26" s="289">
        <f t="shared" si="0"/>
        <v>58</v>
      </c>
      <c r="K26" s="769">
        <v>69.103448275862064</v>
      </c>
      <c r="L26" s="774" t="s">
        <v>360</v>
      </c>
      <c r="M26" s="290">
        <f t="shared" si="1"/>
        <v>12.439</v>
      </c>
      <c r="N26" s="47"/>
    </row>
    <row r="27" spans="1:14" ht="12.75" x14ac:dyDescent="0.2">
      <c r="A27" s="268" t="s">
        <v>151</v>
      </c>
      <c r="B27" s="269">
        <v>1499</v>
      </c>
      <c r="C27" s="380"/>
      <c r="D27" s="289" t="s">
        <v>96</v>
      </c>
      <c r="E27" s="300" t="s">
        <v>96</v>
      </c>
      <c r="F27" s="290" t="s">
        <v>96</v>
      </c>
      <c r="G27" s="291">
        <v>3</v>
      </c>
      <c r="H27" s="336">
        <v>47.333329999999997</v>
      </c>
      <c r="I27" s="290">
        <v>1.79</v>
      </c>
      <c r="J27" s="289">
        <f t="shared" si="0"/>
        <v>7</v>
      </c>
      <c r="K27" s="769">
        <v>32.285714285714285</v>
      </c>
      <c r="L27" s="774" t="s">
        <v>360</v>
      </c>
      <c r="M27" s="290">
        <f t="shared" si="1"/>
        <v>5.16</v>
      </c>
      <c r="N27" s="47"/>
    </row>
    <row r="28" spans="1:14" ht="12.75" x14ac:dyDescent="0.2">
      <c r="A28" s="268" t="s">
        <v>152</v>
      </c>
      <c r="B28" s="269">
        <v>4999</v>
      </c>
      <c r="C28" s="380"/>
      <c r="D28" s="289">
        <v>10</v>
      </c>
      <c r="E28" s="300">
        <v>31.4</v>
      </c>
      <c r="F28" s="290">
        <v>33.921999999999997</v>
      </c>
      <c r="G28" s="291">
        <v>1</v>
      </c>
      <c r="H28" s="336">
        <v>15</v>
      </c>
      <c r="I28" s="290">
        <v>4.0220000000000002</v>
      </c>
      <c r="J28" s="289">
        <f t="shared" si="0"/>
        <v>34</v>
      </c>
      <c r="K28" s="769">
        <v>26.058823529411764</v>
      </c>
      <c r="L28" s="774" t="s">
        <v>360</v>
      </c>
      <c r="M28" s="290">
        <f t="shared" si="1"/>
        <v>121.137</v>
      </c>
      <c r="N28" s="47"/>
    </row>
    <row r="29" spans="1:14" ht="12.75" x14ac:dyDescent="0.2">
      <c r="A29" s="268" t="s">
        <v>153</v>
      </c>
      <c r="B29" s="269">
        <v>39999</v>
      </c>
      <c r="C29" s="380"/>
      <c r="D29" s="289">
        <v>13</v>
      </c>
      <c r="E29" s="336">
        <v>19.923079999999999</v>
      </c>
      <c r="F29" s="290">
        <v>108.08199999999999</v>
      </c>
      <c r="G29" s="289">
        <v>2</v>
      </c>
      <c r="H29" s="300">
        <v>7.5</v>
      </c>
      <c r="I29" s="290">
        <v>10.141999999999999</v>
      </c>
      <c r="J29" s="289">
        <f t="shared" si="0"/>
        <v>76</v>
      </c>
      <c r="K29" s="769">
        <v>14.197368421052632</v>
      </c>
      <c r="L29" s="774" t="s">
        <v>360</v>
      </c>
      <c r="M29" s="290">
        <f t="shared" si="1"/>
        <v>1098.787</v>
      </c>
      <c r="N29" s="47"/>
    </row>
    <row r="30" spans="1:14" ht="12.75" x14ac:dyDescent="0.2">
      <c r="A30" s="268" t="s">
        <v>154</v>
      </c>
      <c r="B30" s="64"/>
      <c r="C30" s="64"/>
      <c r="D30" s="289" t="s">
        <v>96</v>
      </c>
      <c r="E30" s="300" t="s">
        <v>96</v>
      </c>
      <c r="F30" s="290" t="s">
        <v>96</v>
      </c>
      <c r="G30" s="289" t="s">
        <v>96</v>
      </c>
      <c r="H30" s="300" t="s">
        <v>96</v>
      </c>
      <c r="I30" s="290" t="s">
        <v>96</v>
      </c>
      <c r="J30" s="289">
        <f t="shared" si="0"/>
        <v>2</v>
      </c>
      <c r="K30" s="769">
        <v>5.5</v>
      </c>
      <c r="L30" s="774" t="s">
        <v>360</v>
      </c>
      <c r="M30" s="290">
        <f t="shared" si="1"/>
        <v>131.524</v>
      </c>
      <c r="N30" s="47"/>
    </row>
    <row r="31" spans="1:14" ht="12.75" x14ac:dyDescent="0.2">
      <c r="A31" s="276" t="s">
        <v>155</v>
      </c>
      <c r="B31" s="277"/>
      <c r="C31" s="277"/>
      <c r="D31" s="304">
        <f>SUM(D25:D30)</f>
        <v>52</v>
      </c>
      <c r="E31" s="352">
        <v>38.634619999999998</v>
      </c>
      <c r="F31" s="306">
        <f>SUM(F25:F30)</f>
        <v>144.88399999999999</v>
      </c>
      <c r="G31" s="311">
        <f>SUM(G25:G30)</f>
        <v>137</v>
      </c>
      <c r="H31" s="352">
        <v>55.313870000000001</v>
      </c>
      <c r="I31" s="306">
        <f>SUM(I25:I30)</f>
        <v>22.302999999999997</v>
      </c>
      <c r="J31" s="304">
        <f>SUM(J25:J30)</f>
        <v>323</v>
      </c>
      <c r="K31" s="771">
        <v>43.925699999999999</v>
      </c>
      <c r="L31" s="773"/>
      <c r="M31" s="306">
        <f>SUM(M25:M30)</f>
        <v>1373.6750000000002</v>
      </c>
      <c r="N31" s="47"/>
    </row>
  </sheetData>
  <mergeCells count="15">
    <mergeCell ref="A23:C23"/>
    <mergeCell ref="A8:C8"/>
    <mergeCell ref="D19:F19"/>
    <mergeCell ref="G19:I19"/>
    <mergeCell ref="J19:M19"/>
    <mergeCell ref="D20:F20"/>
    <mergeCell ref="G20:I20"/>
    <mergeCell ref="J20:M20"/>
    <mergeCell ref="A1:M2"/>
    <mergeCell ref="D4:F4"/>
    <mergeCell ref="G4:I4"/>
    <mergeCell ref="J4:M4"/>
    <mergeCell ref="D5:F5"/>
    <mergeCell ref="G5:I5"/>
    <mergeCell ref="J5:M5"/>
  </mergeCells>
  <pageMargins left="0.7" right="0.7" top="0.75" bottom="0.75" header="0.3" footer="0.3"/>
  <pageSetup paperSize="9" scale="80"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D8137-56E9-4F7A-9EA9-45C5BE055C7E}">
  <dimension ref="A1:Q31"/>
  <sheetViews>
    <sheetView showGridLines="0" zoomScaleNormal="100" workbookViewId="0">
      <selection sqref="A1:F3"/>
    </sheetView>
  </sheetViews>
  <sheetFormatPr defaultColWidth="9.33203125" defaultRowHeight="11.25" x14ac:dyDescent="0.2"/>
  <cols>
    <col min="1" max="1" width="30.1640625" style="1" customWidth="1"/>
    <col min="2" max="2" width="18.83203125" style="1" customWidth="1"/>
    <col min="3" max="3" width="2.83203125" style="1" customWidth="1"/>
    <col min="4" max="4" width="25.5" style="1" bestFit="1" customWidth="1"/>
    <col min="5" max="5" width="2.83203125" style="1" customWidth="1"/>
    <col min="6" max="6" width="23" style="1" bestFit="1" customWidth="1"/>
    <col min="7" max="7" width="2.83203125" style="1" customWidth="1"/>
    <col min="8" max="16384" width="9.33203125" style="1"/>
  </cols>
  <sheetData>
    <row r="1" spans="1:17" ht="15.75" customHeight="1" x14ac:dyDescent="0.2">
      <c r="A1" s="888" t="s">
        <v>233</v>
      </c>
      <c r="B1" s="917"/>
      <c r="C1" s="917"/>
      <c r="D1" s="917"/>
      <c r="E1" s="917"/>
      <c r="F1" s="917"/>
    </row>
    <row r="2" spans="1:17" ht="16.5" customHeight="1" x14ac:dyDescent="0.2">
      <c r="A2" s="917"/>
      <c r="B2" s="917"/>
      <c r="C2" s="917"/>
      <c r="D2" s="917"/>
      <c r="E2" s="917"/>
      <c r="F2" s="917"/>
      <c r="G2" s="31"/>
      <c r="H2" s="31"/>
      <c r="I2" s="31"/>
      <c r="J2" s="31"/>
      <c r="K2" s="31"/>
      <c r="L2" s="31"/>
      <c r="M2" s="31"/>
      <c r="N2" s="31"/>
      <c r="O2" s="31"/>
      <c r="P2" s="31"/>
      <c r="Q2" s="31"/>
    </row>
    <row r="3" spans="1:17" ht="24.75" customHeight="1" x14ac:dyDescent="0.2">
      <c r="A3" s="917"/>
      <c r="B3" s="917"/>
      <c r="C3" s="917"/>
      <c r="D3" s="917"/>
      <c r="E3" s="917"/>
      <c r="F3" s="917"/>
    </row>
    <row r="4" spans="1:17" ht="15" customHeight="1" x14ac:dyDescent="0.2">
      <c r="A4" s="918" t="s">
        <v>234</v>
      </c>
      <c r="B4" s="919"/>
      <c r="C4" s="919"/>
      <c r="D4" s="919"/>
      <c r="E4" s="919"/>
      <c r="F4" s="919"/>
    </row>
    <row r="5" spans="1:17" ht="19.5" customHeight="1" x14ac:dyDescent="0.2">
      <c r="A5" s="920"/>
      <c r="B5" s="920"/>
      <c r="C5" s="920"/>
      <c r="D5" s="920"/>
      <c r="E5" s="920"/>
      <c r="F5" s="920"/>
      <c r="G5" s="508"/>
    </row>
    <row r="6" spans="1:17" ht="12.75" x14ac:dyDescent="0.2">
      <c r="A6" s="382"/>
      <c r="B6" s="382"/>
      <c r="C6" s="382"/>
      <c r="D6" s="382"/>
      <c r="E6" s="382"/>
      <c r="F6" s="382"/>
    </row>
    <row r="7" spans="1:17" ht="30.75" customHeight="1" x14ac:dyDescent="0.2">
      <c r="A7" s="383" t="s">
        <v>235</v>
      </c>
      <c r="B7" s="384" t="s">
        <v>192</v>
      </c>
      <c r="C7" s="384"/>
      <c r="D7" s="384" t="s">
        <v>55</v>
      </c>
      <c r="E7" s="384"/>
      <c r="F7" s="384" t="s">
        <v>236</v>
      </c>
      <c r="K7" s="385"/>
    </row>
    <row r="8" spans="1:17" ht="33" customHeight="1" x14ac:dyDescent="0.2">
      <c r="A8" s="386" t="s">
        <v>237</v>
      </c>
      <c r="B8" s="387" t="s">
        <v>195</v>
      </c>
      <c r="C8" s="387"/>
      <c r="D8" s="388" t="s">
        <v>57</v>
      </c>
      <c r="E8" s="388"/>
      <c r="F8" s="388" t="s">
        <v>238</v>
      </c>
    </row>
    <row r="9" spans="1:17" ht="12.75" x14ac:dyDescent="0.2">
      <c r="A9" s="389" t="s">
        <v>239</v>
      </c>
      <c r="B9" s="319">
        <v>92</v>
      </c>
      <c r="C9" s="775" t="s">
        <v>360</v>
      </c>
      <c r="D9" s="319">
        <v>18.788</v>
      </c>
      <c r="E9" s="775" t="s">
        <v>360</v>
      </c>
      <c r="F9" s="319">
        <v>5.7039999999999997</v>
      </c>
      <c r="G9" s="777" t="s">
        <v>360</v>
      </c>
    </row>
    <row r="10" spans="1:17" ht="12.75" x14ac:dyDescent="0.2">
      <c r="A10" s="389">
        <v>1</v>
      </c>
      <c r="B10" s="319">
        <v>72</v>
      </c>
      <c r="C10" s="319"/>
      <c r="D10" s="319">
        <v>144.47799999999998</v>
      </c>
      <c r="E10" s="319"/>
      <c r="F10" s="319">
        <v>203.12999999999994</v>
      </c>
    </row>
    <row r="11" spans="1:17" ht="12.75" x14ac:dyDescent="0.2">
      <c r="A11" s="389">
        <v>2</v>
      </c>
      <c r="B11" s="319">
        <v>32</v>
      </c>
      <c r="C11" s="319"/>
      <c r="D11" s="319">
        <v>444.755</v>
      </c>
      <c r="E11" s="319"/>
      <c r="F11" s="319">
        <v>153.22900000000001</v>
      </c>
    </row>
    <row r="12" spans="1:17" ht="12.75" x14ac:dyDescent="0.2">
      <c r="A12" s="389">
        <v>3</v>
      </c>
      <c r="B12" s="319">
        <v>12</v>
      </c>
      <c r="C12" s="319"/>
      <c r="D12" s="319">
        <v>206.63099999999997</v>
      </c>
      <c r="E12" s="319"/>
      <c r="F12" s="319">
        <v>191.31800000000001</v>
      </c>
      <c r="H12" s="390"/>
    </row>
    <row r="13" spans="1:17" ht="12.75" x14ac:dyDescent="0.2">
      <c r="A13" s="389">
        <v>4</v>
      </c>
      <c r="B13" s="319">
        <v>12</v>
      </c>
      <c r="C13" s="319"/>
      <c r="D13" s="319">
        <v>331.32499999999999</v>
      </c>
      <c r="E13" s="319"/>
      <c r="F13" s="319">
        <v>67.83</v>
      </c>
    </row>
    <row r="14" spans="1:17" ht="12.75" x14ac:dyDescent="0.2">
      <c r="A14" s="389">
        <v>5</v>
      </c>
      <c r="B14" s="319">
        <v>25</v>
      </c>
      <c r="C14" s="319"/>
      <c r="D14" s="319">
        <v>284.08000000000004</v>
      </c>
      <c r="E14" s="319"/>
      <c r="F14" s="319">
        <v>182.685</v>
      </c>
    </row>
    <row r="15" spans="1:17" ht="12.75" x14ac:dyDescent="0.2">
      <c r="A15" s="389">
        <v>6</v>
      </c>
      <c r="B15" s="319" t="s">
        <v>96</v>
      </c>
      <c r="C15" s="319"/>
      <c r="D15" s="319" t="s">
        <v>96</v>
      </c>
      <c r="E15" s="319"/>
      <c r="F15" s="319" t="s">
        <v>96</v>
      </c>
    </row>
    <row r="16" spans="1:17" ht="12.75" x14ac:dyDescent="0.2">
      <c r="A16" s="389">
        <v>7</v>
      </c>
      <c r="B16" s="319">
        <v>14</v>
      </c>
      <c r="C16" s="319"/>
      <c r="D16" s="319">
        <v>343.68399999999997</v>
      </c>
      <c r="E16" s="319"/>
      <c r="F16" s="319">
        <v>152.63</v>
      </c>
    </row>
    <row r="17" spans="1:9" ht="12.75" x14ac:dyDescent="0.2">
      <c r="A17" s="391" t="s">
        <v>240</v>
      </c>
      <c r="B17" s="392">
        <v>64</v>
      </c>
      <c r="C17" s="776" t="s">
        <v>360</v>
      </c>
      <c r="D17" s="393">
        <v>706.95699999999999</v>
      </c>
      <c r="E17" s="776" t="s">
        <v>360</v>
      </c>
      <c r="F17" s="392">
        <v>417.149</v>
      </c>
      <c r="G17" s="776" t="s">
        <v>360</v>
      </c>
      <c r="H17" s="4"/>
      <c r="I17" s="4"/>
    </row>
    <row r="18" spans="1:9" ht="12.75" x14ac:dyDescent="0.2">
      <c r="A18" s="3" t="s">
        <v>1</v>
      </c>
      <c r="B18" s="394">
        <f>SUM(B9:B17)</f>
        <v>323</v>
      </c>
      <c r="C18" s="394"/>
      <c r="D18" s="227">
        <f>SUM(D9:D17)</f>
        <v>2480.6979999999999</v>
      </c>
      <c r="E18" s="227"/>
      <c r="F18" s="227">
        <f>SUM(F9:F17)</f>
        <v>1373.675</v>
      </c>
    </row>
    <row r="19" spans="1:9" ht="12.75" x14ac:dyDescent="0.2">
      <c r="A19" s="395"/>
      <c r="B19" s="395"/>
      <c r="C19" s="395"/>
      <c r="D19" s="395"/>
      <c r="E19" s="395"/>
      <c r="F19" s="395"/>
    </row>
    <row r="20" spans="1:9" ht="12.75" x14ac:dyDescent="0.2">
      <c r="A20" s="395"/>
      <c r="B20" s="395"/>
      <c r="C20" s="395"/>
      <c r="D20" s="395"/>
      <c r="E20" s="395"/>
      <c r="F20" s="395"/>
    </row>
    <row r="21" spans="1:9" ht="12.75" x14ac:dyDescent="0.2">
      <c r="A21" s="2"/>
      <c r="B21" s="2"/>
      <c r="C21" s="2"/>
      <c r="D21" s="2"/>
      <c r="E21" s="2"/>
      <c r="F21" s="2"/>
    </row>
    <row r="31" spans="1:9" ht="12.75" x14ac:dyDescent="0.2">
      <c r="F31" s="2"/>
    </row>
  </sheetData>
  <mergeCells count="2">
    <mergeCell ref="A1:F3"/>
    <mergeCell ref="A4:F5"/>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C61CF6-A8D5-47A6-A04C-521858143FBB}">
  <sheetPr>
    <pageSetUpPr fitToPage="1"/>
  </sheetPr>
  <dimension ref="A1:P61"/>
  <sheetViews>
    <sheetView zoomScaleNormal="100" workbookViewId="0">
      <selection sqref="A1:L2"/>
    </sheetView>
  </sheetViews>
  <sheetFormatPr defaultColWidth="9.33203125" defaultRowHeight="11.25" x14ac:dyDescent="0.2"/>
  <cols>
    <col min="1" max="1" width="13.33203125" style="1" customWidth="1"/>
    <col min="2" max="2" width="13.1640625" style="1" customWidth="1"/>
    <col min="3" max="3" width="3.5" style="1" customWidth="1"/>
    <col min="4" max="4" width="16.1640625" style="1" customWidth="1"/>
    <col min="5" max="5" width="3.83203125" style="1" customWidth="1"/>
    <col min="6" max="6" width="13.1640625" style="1" customWidth="1"/>
    <col min="7" max="7" width="3.1640625" style="1" customWidth="1"/>
    <col min="8" max="8" width="16.1640625" style="1" customWidth="1"/>
    <col min="9" max="9" width="4" style="1" customWidth="1"/>
    <col min="10" max="10" width="13.1640625" style="1" customWidth="1"/>
    <col min="11" max="11" width="3.1640625" style="1" customWidth="1"/>
    <col min="12" max="12" width="16.1640625" style="1" customWidth="1"/>
    <col min="13" max="13" width="4" style="1" customWidth="1"/>
    <col min="14" max="16384" width="9.33203125" style="1"/>
  </cols>
  <sheetData>
    <row r="1" spans="1:13" ht="17.25" customHeight="1" x14ac:dyDescent="0.2">
      <c r="A1" s="912" t="s">
        <v>241</v>
      </c>
      <c r="B1" s="887"/>
      <c r="C1" s="887"/>
      <c r="D1" s="887"/>
      <c r="E1" s="887"/>
      <c r="F1" s="887"/>
      <c r="G1" s="887"/>
      <c r="H1" s="887"/>
      <c r="I1" s="887"/>
      <c r="J1" s="887"/>
      <c r="K1" s="887"/>
      <c r="L1" s="887"/>
    </row>
    <row r="2" spans="1:13" ht="18.75" customHeight="1" x14ac:dyDescent="0.2">
      <c r="A2" s="887"/>
      <c r="B2" s="887"/>
      <c r="C2" s="887"/>
      <c r="D2" s="887"/>
      <c r="E2" s="887"/>
      <c r="F2" s="887"/>
      <c r="G2" s="887"/>
      <c r="H2" s="887"/>
      <c r="I2" s="887"/>
      <c r="J2" s="887"/>
      <c r="K2" s="887"/>
      <c r="L2" s="887"/>
    </row>
    <row r="3" spans="1:13" ht="15.75" customHeight="1" x14ac:dyDescent="0.2">
      <c r="A3" s="60" t="s">
        <v>242</v>
      </c>
      <c r="B3" s="396"/>
      <c r="C3" s="396"/>
      <c r="D3" s="396"/>
      <c r="E3" s="396"/>
      <c r="F3" s="396"/>
      <c r="G3" s="396"/>
      <c r="H3" s="396"/>
      <c r="I3" s="396"/>
      <c r="J3" s="396"/>
      <c r="K3" s="396"/>
      <c r="L3" s="396"/>
    </row>
    <row r="4" spans="1:13" ht="15" customHeight="1" x14ac:dyDescent="0.2">
      <c r="A4" s="181" t="s">
        <v>13</v>
      </c>
      <c r="B4" s="878" t="s">
        <v>243</v>
      </c>
      <c r="C4" s="879"/>
      <c r="D4" s="879"/>
      <c r="E4" s="74"/>
      <c r="F4" s="878" t="s">
        <v>244</v>
      </c>
      <c r="G4" s="879"/>
      <c r="H4" s="879"/>
      <c r="I4" s="74"/>
      <c r="J4" s="878" t="s">
        <v>164</v>
      </c>
      <c r="K4" s="879"/>
      <c r="L4" s="879"/>
      <c r="M4" s="76"/>
    </row>
    <row r="5" spans="1:13" ht="15" customHeight="1" x14ac:dyDescent="0.2">
      <c r="A5" s="97"/>
      <c r="B5" s="921" t="s">
        <v>245</v>
      </c>
      <c r="C5" s="922"/>
      <c r="D5" s="923"/>
      <c r="E5" s="397"/>
      <c r="F5" s="921" t="s">
        <v>246</v>
      </c>
      <c r="G5" s="922"/>
      <c r="H5" s="923"/>
      <c r="I5" s="397"/>
      <c r="J5" s="921" t="s">
        <v>247</v>
      </c>
      <c r="K5" s="922"/>
      <c r="L5" s="923"/>
      <c r="M5" s="80"/>
    </row>
    <row r="6" spans="1:13" ht="12.75" x14ac:dyDescent="0.2">
      <c r="A6" s="155" t="s">
        <v>10</v>
      </c>
      <c r="B6" s="398" t="s">
        <v>248</v>
      </c>
      <c r="C6" s="399"/>
      <c r="D6" s="399" t="s">
        <v>55</v>
      </c>
      <c r="E6" s="400"/>
      <c r="F6" s="398" t="s">
        <v>248</v>
      </c>
      <c r="G6" s="399"/>
      <c r="H6" s="399" t="s">
        <v>55</v>
      </c>
      <c r="I6" s="401"/>
      <c r="J6" s="398" t="s">
        <v>248</v>
      </c>
      <c r="K6" s="399"/>
      <c r="L6" s="399" t="s">
        <v>55</v>
      </c>
      <c r="M6" s="80"/>
    </row>
    <row r="7" spans="1:13" ht="12.75" x14ac:dyDescent="0.2">
      <c r="A7" s="81"/>
      <c r="B7" s="402" t="s">
        <v>56</v>
      </c>
      <c r="C7" s="403"/>
      <c r="D7" s="403" t="s">
        <v>196</v>
      </c>
      <c r="E7" s="403"/>
      <c r="F7" s="402" t="s">
        <v>56</v>
      </c>
      <c r="G7" s="403"/>
      <c r="H7" s="403" t="s">
        <v>196</v>
      </c>
      <c r="I7" s="404"/>
      <c r="J7" s="402" t="s">
        <v>56</v>
      </c>
      <c r="K7" s="403"/>
      <c r="L7" s="403" t="s">
        <v>196</v>
      </c>
      <c r="M7" s="80"/>
    </row>
    <row r="8" spans="1:13" ht="12.75" x14ac:dyDescent="0.2">
      <c r="A8" s="405"/>
      <c r="B8" s="406"/>
      <c r="C8" s="407"/>
      <c r="D8" s="407" t="s">
        <v>249</v>
      </c>
      <c r="E8" s="407"/>
      <c r="F8" s="406"/>
      <c r="G8" s="407"/>
      <c r="H8" s="407" t="s">
        <v>249</v>
      </c>
      <c r="I8" s="408"/>
      <c r="J8" s="406"/>
      <c r="K8" s="407"/>
      <c r="L8" s="407" t="s">
        <v>249</v>
      </c>
      <c r="M8" s="162"/>
    </row>
    <row r="9" spans="1:13" ht="12.75" x14ac:dyDescent="0.2">
      <c r="A9" s="409">
        <v>1970</v>
      </c>
      <c r="B9" s="410">
        <v>655</v>
      </c>
      <c r="C9" s="21"/>
      <c r="D9" s="411">
        <v>4414</v>
      </c>
      <c r="E9" s="21"/>
      <c r="F9" s="410">
        <v>108</v>
      </c>
      <c r="G9" s="21"/>
      <c r="H9" s="411">
        <v>220</v>
      </c>
      <c r="I9" s="412"/>
      <c r="J9" s="413">
        <f t="shared" ref="J9:J50" si="0">SUM(B9,F9)</f>
        <v>763</v>
      </c>
      <c r="K9" s="414"/>
      <c r="L9" s="415">
        <f t="shared" ref="L9:L50" si="1">SUM(D9,H9)</f>
        <v>4634</v>
      </c>
      <c r="M9" s="416"/>
    </row>
    <row r="10" spans="1:13" ht="12.75" x14ac:dyDescent="0.2">
      <c r="A10" s="409">
        <v>1971</v>
      </c>
      <c r="B10" s="410">
        <v>612</v>
      </c>
      <c r="C10" s="21"/>
      <c r="D10" s="411">
        <v>4730</v>
      </c>
      <c r="E10" s="21"/>
      <c r="F10" s="410">
        <v>107</v>
      </c>
      <c r="G10" s="21"/>
      <c r="H10" s="411">
        <v>220</v>
      </c>
      <c r="I10" s="412"/>
      <c r="J10" s="410">
        <f t="shared" si="0"/>
        <v>719</v>
      </c>
      <c r="K10" s="21"/>
      <c r="L10" s="411">
        <f t="shared" si="1"/>
        <v>4950</v>
      </c>
      <c r="M10" s="416"/>
    </row>
    <row r="11" spans="1:13" ht="12.75" x14ac:dyDescent="0.2">
      <c r="A11" s="409">
        <v>1972</v>
      </c>
      <c r="B11" s="410">
        <v>586</v>
      </c>
      <c r="C11" s="21"/>
      <c r="D11" s="411">
        <v>5105</v>
      </c>
      <c r="E11" s="21"/>
      <c r="F11" s="410">
        <v>102</v>
      </c>
      <c r="G11" s="21"/>
      <c r="H11" s="411">
        <v>246</v>
      </c>
      <c r="I11" s="412"/>
      <c r="J11" s="410">
        <f t="shared" si="0"/>
        <v>688</v>
      </c>
      <c r="K11" s="21"/>
      <c r="L11" s="411">
        <f t="shared" si="1"/>
        <v>5351</v>
      </c>
      <c r="M11" s="416"/>
    </row>
    <row r="12" spans="1:13" ht="12.75" x14ac:dyDescent="0.2">
      <c r="A12" s="409">
        <v>1973</v>
      </c>
      <c r="B12" s="410">
        <v>546</v>
      </c>
      <c r="C12" s="21"/>
      <c r="D12" s="411">
        <v>5516</v>
      </c>
      <c r="E12" s="21"/>
      <c r="F12" s="410">
        <v>104</v>
      </c>
      <c r="G12" s="21"/>
      <c r="H12" s="411">
        <v>272</v>
      </c>
      <c r="I12" s="412"/>
      <c r="J12" s="410">
        <f t="shared" si="0"/>
        <v>650</v>
      </c>
      <c r="K12" s="21"/>
      <c r="L12" s="411">
        <f t="shared" si="1"/>
        <v>5788</v>
      </c>
      <c r="M12" s="416"/>
    </row>
    <row r="13" spans="1:13" ht="12.75" x14ac:dyDescent="0.2">
      <c r="A13" s="409">
        <v>1974</v>
      </c>
      <c r="B13" s="410">
        <v>513</v>
      </c>
      <c r="C13" s="21"/>
      <c r="D13" s="411">
        <v>6678</v>
      </c>
      <c r="E13" s="21"/>
      <c r="F13" s="410">
        <v>116</v>
      </c>
      <c r="G13" s="21"/>
      <c r="H13" s="411">
        <v>313</v>
      </c>
      <c r="I13" s="412"/>
      <c r="J13" s="410">
        <f t="shared" si="0"/>
        <v>629</v>
      </c>
      <c r="K13" s="21"/>
      <c r="L13" s="411">
        <f t="shared" si="1"/>
        <v>6991</v>
      </c>
      <c r="M13" s="416"/>
    </row>
    <row r="14" spans="1:13" ht="12.75" x14ac:dyDescent="0.2">
      <c r="A14" s="409">
        <v>1975</v>
      </c>
      <c r="B14" s="410">
        <v>497</v>
      </c>
      <c r="C14" s="21"/>
      <c r="D14" s="411">
        <v>7422</v>
      </c>
      <c r="E14" s="21"/>
      <c r="F14" s="410">
        <v>116</v>
      </c>
      <c r="G14" s="21"/>
      <c r="H14" s="411">
        <v>289</v>
      </c>
      <c r="I14" s="412"/>
      <c r="J14" s="410">
        <f t="shared" si="0"/>
        <v>613</v>
      </c>
      <c r="K14" s="21"/>
      <c r="L14" s="411">
        <f t="shared" si="1"/>
        <v>7711</v>
      </c>
      <c r="M14" s="416"/>
    </row>
    <row r="15" spans="1:13" ht="12.75" x14ac:dyDescent="0.2">
      <c r="A15" s="409">
        <v>1976</v>
      </c>
      <c r="B15" s="410">
        <v>456</v>
      </c>
      <c r="C15" s="21"/>
      <c r="D15" s="411">
        <v>6723</v>
      </c>
      <c r="E15" s="21"/>
      <c r="F15" s="410">
        <v>106</v>
      </c>
      <c r="G15" s="21"/>
      <c r="H15" s="411">
        <v>286</v>
      </c>
      <c r="I15" s="412"/>
      <c r="J15" s="410">
        <f t="shared" si="0"/>
        <v>562</v>
      </c>
      <c r="K15" s="21"/>
      <c r="L15" s="411">
        <f t="shared" si="1"/>
        <v>7009</v>
      </c>
      <c r="M15" s="416"/>
    </row>
    <row r="16" spans="1:13" ht="12.75" x14ac:dyDescent="0.2">
      <c r="A16" s="409">
        <v>1977</v>
      </c>
      <c r="B16" s="410">
        <v>443</v>
      </c>
      <c r="C16" s="21"/>
      <c r="D16" s="411">
        <v>6563</v>
      </c>
      <c r="E16" s="21"/>
      <c r="F16" s="410">
        <v>102</v>
      </c>
      <c r="G16" s="21"/>
      <c r="H16" s="411">
        <v>269</v>
      </c>
      <c r="I16" s="412"/>
      <c r="J16" s="410">
        <f t="shared" si="0"/>
        <v>545</v>
      </c>
      <c r="K16" s="21"/>
      <c r="L16" s="411">
        <f t="shared" si="1"/>
        <v>6832</v>
      </c>
      <c r="M16" s="416"/>
    </row>
    <row r="17" spans="1:13" ht="12.75" x14ac:dyDescent="0.2">
      <c r="A17" s="409">
        <v>1978</v>
      </c>
      <c r="B17" s="410">
        <v>410</v>
      </c>
      <c r="C17" s="21"/>
      <c r="D17" s="411">
        <v>5269</v>
      </c>
      <c r="E17" s="21"/>
      <c r="F17" s="410">
        <v>103</v>
      </c>
      <c r="G17" s="21"/>
      <c r="H17" s="411">
        <v>239</v>
      </c>
      <c r="I17" s="412"/>
      <c r="J17" s="410">
        <f t="shared" si="0"/>
        <v>513</v>
      </c>
      <c r="K17" s="21"/>
      <c r="L17" s="411">
        <f t="shared" si="1"/>
        <v>5508</v>
      </c>
      <c r="M17" s="416"/>
    </row>
    <row r="18" spans="1:13" ht="12.75" x14ac:dyDescent="0.2">
      <c r="A18" s="409">
        <v>1979</v>
      </c>
      <c r="B18" s="410">
        <v>406</v>
      </c>
      <c r="C18" s="21"/>
      <c r="D18" s="411">
        <v>4054</v>
      </c>
      <c r="E18" s="21"/>
      <c r="F18" s="410">
        <v>107</v>
      </c>
      <c r="G18" s="21"/>
      <c r="H18" s="411">
        <v>251</v>
      </c>
      <c r="I18" s="412"/>
      <c r="J18" s="410">
        <f t="shared" si="0"/>
        <v>513</v>
      </c>
      <c r="K18" s="21"/>
      <c r="L18" s="411">
        <f t="shared" si="1"/>
        <v>4305</v>
      </c>
      <c r="M18" s="416"/>
    </row>
    <row r="19" spans="1:13" ht="12.75" x14ac:dyDescent="0.2">
      <c r="A19" s="409">
        <v>1980</v>
      </c>
      <c r="B19" s="410">
        <v>398</v>
      </c>
      <c r="C19" s="21"/>
      <c r="D19" s="411">
        <v>3707</v>
      </c>
      <c r="E19" s="21"/>
      <c r="F19" s="410">
        <v>112</v>
      </c>
      <c r="G19" s="21"/>
      <c r="H19" s="411">
        <v>272</v>
      </c>
      <c r="I19" s="412"/>
      <c r="J19" s="410">
        <f t="shared" si="0"/>
        <v>510</v>
      </c>
      <c r="K19" s="21"/>
      <c r="L19" s="411">
        <f t="shared" si="1"/>
        <v>3979</v>
      </c>
      <c r="M19" s="416"/>
    </row>
    <row r="20" spans="1:13" ht="12.75" x14ac:dyDescent="0.2">
      <c r="A20" s="409">
        <v>1981</v>
      </c>
      <c r="B20" s="410">
        <v>374</v>
      </c>
      <c r="C20" s="21"/>
      <c r="D20" s="411">
        <v>3394</v>
      </c>
      <c r="E20" s="21"/>
      <c r="F20" s="410">
        <v>110</v>
      </c>
      <c r="G20" s="21"/>
      <c r="H20" s="411">
        <v>235</v>
      </c>
      <c r="I20" s="412"/>
      <c r="J20" s="410">
        <f t="shared" si="0"/>
        <v>484</v>
      </c>
      <c r="K20" s="21"/>
      <c r="L20" s="411">
        <f t="shared" si="1"/>
        <v>3629</v>
      </c>
      <c r="M20" s="416"/>
    </row>
    <row r="21" spans="1:13" ht="12.75" x14ac:dyDescent="0.2">
      <c r="A21" s="409">
        <v>1982</v>
      </c>
      <c r="B21" s="410">
        <v>354</v>
      </c>
      <c r="C21" s="21"/>
      <c r="D21" s="411">
        <v>3073</v>
      </c>
      <c r="E21" s="21"/>
      <c r="F21" s="410">
        <v>114</v>
      </c>
      <c r="G21" s="21"/>
      <c r="H21" s="411">
        <v>240</v>
      </c>
      <c r="I21" s="412"/>
      <c r="J21" s="410">
        <f t="shared" si="0"/>
        <v>468</v>
      </c>
      <c r="K21" s="21"/>
      <c r="L21" s="411">
        <f t="shared" si="1"/>
        <v>3313</v>
      </c>
      <c r="M21" s="416"/>
    </row>
    <row r="22" spans="1:13" ht="12.75" x14ac:dyDescent="0.2">
      <c r="A22" s="409">
        <v>1983</v>
      </c>
      <c r="B22" s="410">
        <v>353</v>
      </c>
      <c r="C22" s="21"/>
      <c r="D22" s="411">
        <v>3012</v>
      </c>
      <c r="E22" s="21"/>
      <c r="F22" s="410">
        <v>118</v>
      </c>
      <c r="G22" s="21"/>
      <c r="H22" s="411">
        <v>246</v>
      </c>
      <c r="I22" s="412"/>
      <c r="J22" s="410">
        <f t="shared" si="0"/>
        <v>471</v>
      </c>
      <c r="K22" s="21"/>
      <c r="L22" s="411">
        <f t="shared" si="1"/>
        <v>3258</v>
      </c>
      <c r="M22" s="416"/>
    </row>
    <row r="23" spans="1:13" ht="12.75" x14ac:dyDescent="0.2">
      <c r="A23" s="409">
        <v>1984</v>
      </c>
      <c r="B23" s="410">
        <v>354</v>
      </c>
      <c r="C23" s="21"/>
      <c r="D23" s="411">
        <v>2826</v>
      </c>
      <c r="E23" s="21"/>
      <c r="F23" s="410">
        <v>122</v>
      </c>
      <c r="G23" s="21"/>
      <c r="H23" s="411">
        <v>217</v>
      </c>
      <c r="I23" s="412"/>
      <c r="J23" s="410">
        <f t="shared" si="0"/>
        <v>476</v>
      </c>
      <c r="K23" s="21"/>
      <c r="L23" s="411">
        <f t="shared" si="1"/>
        <v>3043</v>
      </c>
      <c r="M23" s="416"/>
    </row>
    <row r="24" spans="1:13" ht="12.75" x14ac:dyDescent="0.2">
      <c r="A24" s="409">
        <v>1985</v>
      </c>
      <c r="B24" s="410">
        <v>321</v>
      </c>
      <c r="C24" s="21"/>
      <c r="D24" s="411">
        <v>2382</v>
      </c>
      <c r="E24" s="21"/>
      <c r="F24" s="410">
        <v>123</v>
      </c>
      <c r="G24" s="21"/>
      <c r="H24" s="411">
        <v>237</v>
      </c>
      <c r="I24" s="412"/>
      <c r="J24" s="410">
        <f t="shared" si="0"/>
        <v>444</v>
      </c>
      <c r="K24" s="21"/>
      <c r="L24" s="411">
        <f t="shared" si="1"/>
        <v>2619</v>
      </c>
      <c r="M24" s="416"/>
    </row>
    <row r="25" spans="1:13" ht="12.75" x14ac:dyDescent="0.2">
      <c r="A25" s="409">
        <v>1986</v>
      </c>
      <c r="B25" s="410">
        <v>305</v>
      </c>
      <c r="C25" s="21"/>
      <c r="D25" s="411">
        <v>1886</v>
      </c>
      <c r="E25" s="21"/>
      <c r="F25" s="410">
        <v>132</v>
      </c>
      <c r="G25" s="21"/>
      <c r="H25" s="411">
        <v>329</v>
      </c>
      <c r="I25" s="412"/>
      <c r="J25" s="410">
        <f t="shared" si="0"/>
        <v>437</v>
      </c>
      <c r="K25" s="21"/>
      <c r="L25" s="411">
        <f t="shared" si="1"/>
        <v>2215</v>
      </c>
      <c r="M25" s="416"/>
    </row>
    <row r="26" spans="1:13" ht="12.75" x14ac:dyDescent="0.2">
      <c r="A26" s="409">
        <v>1987</v>
      </c>
      <c r="B26" s="410">
        <v>279</v>
      </c>
      <c r="C26" s="21"/>
      <c r="D26" s="411">
        <v>1624</v>
      </c>
      <c r="E26" s="21"/>
      <c r="F26" s="410">
        <v>139</v>
      </c>
      <c r="G26" s="21"/>
      <c r="H26" s="411">
        <v>428</v>
      </c>
      <c r="I26" s="412"/>
      <c r="J26" s="410">
        <f t="shared" si="0"/>
        <v>418</v>
      </c>
      <c r="K26" s="21"/>
      <c r="L26" s="411">
        <f t="shared" si="1"/>
        <v>2052</v>
      </c>
      <c r="M26" s="416"/>
    </row>
    <row r="27" spans="1:13" ht="12.75" x14ac:dyDescent="0.2">
      <c r="A27" s="409">
        <v>1988</v>
      </c>
      <c r="B27" s="410">
        <v>266</v>
      </c>
      <c r="C27" s="21"/>
      <c r="D27" s="411">
        <v>1586</v>
      </c>
      <c r="E27" s="21"/>
      <c r="F27" s="410">
        <v>143</v>
      </c>
      <c r="G27" s="21"/>
      <c r="H27" s="411">
        <v>442</v>
      </c>
      <c r="I27" s="412"/>
      <c r="J27" s="410">
        <f t="shared" si="0"/>
        <v>409</v>
      </c>
      <c r="K27" s="21"/>
      <c r="L27" s="411">
        <f t="shared" si="1"/>
        <v>2028</v>
      </c>
      <c r="M27" s="416"/>
    </row>
    <row r="28" spans="1:13" ht="12.75" x14ac:dyDescent="0.2">
      <c r="A28" s="409">
        <v>1989</v>
      </c>
      <c r="B28" s="410">
        <v>273</v>
      </c>
      <c r="C28" s="21"/>
      <c r="D28" s="411">
        <v>1936</v>
      </c>
      <c r="E28" s="21"/>
      <c r="F28" s="410">
        <v>162</v>
      </c>
      <c r="G28" s="21"/>
      <c r="H28" s="411">
        <v>527</v>
      </c>
      <c r="I28" s="412"/>
      <c r="J28" s="410">
        <f t="shared" si="0"/>
        <v>435</v>
      </c>
      <c r="K28" s="21"/>
      <c r="L28" s="411">
        <f t="shared" si="1"/>
        <v>2463</v>
      </c>
      <c r="M28" s="416"/>
    </row>
    <row r="29" spans="1:13" ht="12.75" x14ac:dyDescent="0.2">
      <c r="A29" s="409">
        <v>1990</v>
      </c>
      <c r="B29" s="410">
        <v>274</v>
      </c>
      <c r="C29" s="21"/>
      <c r="D29" s="411">
        <v>2312</v>
      </c>
      <c r="E29" s="21"/>
      <c r="F29" s="410">
        <v>172</v>
      </c>
      <c r="G29" s="21"/>
      <c r="H29" s="411">
        <v>608</v>
      </c>
      <c r="I29" s="412"/>
      <c r="J29" s="410">
        <f t="shared" si="0"/>
        <v>446</v>
      </c>
      <c r="K29" s="21"/>
      <c r="L29" s="411">
        <f t="shared" si="1"/>
        <v>2920</v>
      </c>
      <c r="M29" s="416"/>
    </row>
    <row r="30" spans="1:13" ht="12.75" x14ac:dyDescent="0.2">
      <c r="A30" s="409">
        <v>1991</v>
      </c>
      <c r="B30" s="410">
        <v>274</v>
      </c>
      <c r="C30" s="21"/>
      <c r="D30" s="411">
        <v>2516</v>
      </c>
      <c r="E30" s="21"/>
      <c r="F30" s="410">
        <v>181</v>
      </c>
      <c r="G30" s="21"/>
      <c r="H30" s="411">
        <v>687</v>
      </c>
      <c r="I30" s="412"/>
      <c r="J30" s="410">
        <f t="shared" si="0"/>
        <v>455</v>
      </c>
      <c r="K30" s="21"/>
      <c r="L30" s="411">
        <f t="shared" si="1"/>
        <v>3203</v>
      </c>
      <c r="M30" s="416"/>
    </row>
    <row r="31" spans="1:13" ht="12.75" x14ac:dyDescent="0.2">
      <c r="A31" s="409">
        <v>1992</v>
      </c>
      <c r="B31" s="410">
        <v>257</v>
      </c>
      <c r="C31" s="21"/>
      <c r="D31" s="411">
        <v>2334</v>
      </c>
      <c r="E31" s="21"/>
      <c r="F31" s="410">
        <v>179</v>
      </c>
      <c r="G31" s="21"/>
      <c r="H31" s="411">
        <v>710</v>
      </c>
      <c r="I31" s="412"/>
      <c r="J31" s="410">
        <f t="shared" si="0"/>
        <v>436</v>
      </c>
      <c r="K31" s="21"/>
      <c r="L31" s="411">
        <f t="shared" si="1"/>
        <v>3044</v>
      </c>
      <c r="M31" s="416"/>
    </row>
    <row r="32" spans="1:13" ht="12.75" x14ac:dyDescent="0.2">
      <c r="A32" s="409">
        <v>1993</v>
      </c>
      <c r="B32" s="410">
        <v>232</v>
      </c>
      <c r="C32" s="21"/>
      <c r="D32" s="411">
        <v>1764</v>
      </c>
      <c r="E32" s="21"/>
      <c r="F32" s="410">
        <v>185</v>
      </c>
      <c r="G32" s="21"/>
      <c r="H32" s="411">
        <v>575</v>
      </c>
      <c r="I32" s="412"/>
      <c r="J32" s="410">
        <f t="shared" si="0"/>
        <v>417</v>
      </c>
      <c r="K32" s="21"/>
      <c r="L32" s="411">
        <f t="shared" si="1"/>
        <v>2339</v>
      </c>
      <c r="M32" s="416"/>
    </row>
    <row r="33" spans="1:13" ht="12.75" x14ac:dyDescent="0.2">
      <c r="A33" s="409">
        <v>1994</v>
      </c>
      <c r="B33" s="410">
        <v>227</v>
      </c>
      <c r="C33" s="21"/>
      <c r="D33" s="411">
        <v>2094</v>
      </c>
      <c r="E33" s="21"/>
      <c r="F33" s="410">
        <v>186</v>
      </c>
      <c r="G33" s="21"/>
      <c r="H33" s="411">
        <v>617</v>
      </c>
      <c r="I33" s="412"/>
      <c r="J33" s="410">
        <f t="shared" si="0"/>
        <v>413</v>
      </c>
      <c r="K33" s="21"/>
      <c r="L33" s="411">
        <f t="shared" si="1"/>
        <v>2711</v>
      </c>
      <c r="M33" s="416"/>
    </row>
    <row r="34" spans="1:13" ht="12.75" x14ac:dyDescent="0.2">
      <c r="A34" s="409">
        <v>1995</v>
      </c>
      <c r="B34" s="410">
        <v>241</v>
      </c>
      <c r="C34" s="21"/>
      <c r="D34" s="411">
        <v>2235</v>
      </c>
      <c r="E34" s="21"/>
      <c r="F34" s="410">
        <v>189</v>
      </c>
      <c r="G34" s="21"/>
      <c r="H34" s="411">
        <v>647</v>
      </c>
      <c r="I34" s="412"/>
      <c r="J34" s="410">
        <f t="shared" si="0"/>
        <v>430</v>
      </c>
      <c r="K34" s="21"/>
      <c r="L34" s="411">
        <f t="shared" si="1"/>
        <v>2882</v>
      </c>
      <c r="M34" s="416"/>
    </row>
    <row r="35" spans="1:13" ht="12.75" x14ac:dyDescent="0.2">
      <c r="A35" s="409">
        <v>1996</v>
      </c>
      <c r="B35" s="410">
        <v>254</v>
      </c>
      <c r="C35" s="21"/>
      <c r="D35" s="411">
        <v>2286</v>
      </c>
      <c r="E35" s="21"/>
      <c r="F35" s="410">
        <v>196</v>
      </c>
      <c r="G35" s="21"/>
      <c r="H35" s="411">
        <v>662</v>
      </c>
      <c r="I35" s="412"/>
      <c r="J35" s="410">
        <f t="shared" si="0"/>
        <v>450</v>
      </c>
      <c r="K35" s="21"/>
      <c r="L35" s="411">
        <f t="shared" si="1"/>
        <v>2948</v>
      </c>
      <c r="M35" s="416"/>
    </row>
    <row r="36" spans="1:13" ht="12.75" x14ac:dyDescent="0.2">
      <c r="A36" s="409">
        <v>1997</v>
      </c>
      <c r="B36" s="410">
        <v>236</v>
      </c>
      <c r="C36" s="21"/>
      <c r="D36" s="411">
        <v>2072</v>
      </c>
      <c r="E36" s="21"/>
      <c r="F36" s="410">
        <v>181</v>
      </c>
      <c r="G36" s="21"/>
      <c r="H36" s="411">
        <v>570</v>
      </c>
      <c r="I36" s="412"/>
      <c r="J36" s="410">
        <f t="shared" si="0"/>
        <v>417</v>
      </c>
      <c r="K36" s="21"/>
      <c r="L36" s="411">
        <f t="shared" si="1"/>
        <v>2642</v>
      </c>
      <c r="M36" s="416"/>
    </row>
    <row r="37" spans="1:13" ht="12.75" x14ac:dyDescent="0.2">
      <c r="A37" s="409">
        <v>1998</v>
      </c>
      <c r="B37" s="410">
        <v>226</v>
      </c>
      <c r="C37" s="21"/>
      <c r="D37" s="411">
        <v>2132</v>
      </c>
      <c r="E37" s="21"/>
      <c r="F37" s="410">
        <v>186</v>
      </c>
      <c r="G37" s="21"/>
      <c r="H37" s="411">
        <v>576</v>
      </c>
      <c r="I37" s="412"/>
      <c r="J37" s="410">
        <f t="shared" si="0"/>
        <v>412</v>
      </c>
      <c r="K37" s="21"/>
      <c r="L37" s="411">
        <f t="shared" si="1"/>
        <v>2708</v>
      </c>
      <c r="M37" s="416"/>
    </row>
    <row r="38" spans="1:13" ht="12.75" x14ac:dyDescent="0.2">
      <c r="A38" s="409">
        <v>1999</v>
      </c>
      <c r="B38" s="410">
        <v>229</v>
      </c>
      <c r="C38" s="21"/>
      <c r="D38" s="411">
        <v>2244</v>
      </c>
      <c r="E38" s="21"/>
      <c r="F38" s="410">
        <v>183</v>
      </c>
      <c r="G38" s="21"/>
      <c r="H38" s="411">
        <v>617</v>
      </c>
      <c r="I38" s="412"/>
      <c r="J38" s="410">
        <f t="shared" si="0"/>
        <v>412</v>
      </c>
      <c r="K38" s="21"/>
      <c r="L38" s="411">
        <f t="shared" si="1"/>
        <v>2861</v>
      </c>
      <c r="M38" s="416"/>
    </row>
    <row r="39" spans="1:13" ht="12.75" x14ac:dyDescent="0.2">
      <c r="A39" s="409">
        <v>2000</v>
      </c>
      <c r="B39" s="410">
        <v>225</v>
      </c>
      <c r="C39" s="21"/>
      <c r="D39" s="411">
        <v>2185</v>
      </c>
      <c r="E39" s="21"/>
      <c r="F39" s="410">
        <v>177</v>
      </c>
      <c r="G39" s="21"/>
      <c r="H39" s="411">
        <v>613</v>
      </c>
      <c r="I39" s="412"/>
      <c r="J39" s="410">
        <f t="shared" si="0"/>
        <v>402</v>
      </c>
      <c r="K39" s="21"/>
      <c r="L39" s="411">
        <f t="shared" si="1"/>
        <v>2798</v>
      </c>
      <c r="M39" s="416"/>
    </row>
    <row r="40" spans="1:13" ht="12.75" x14ac:dyDescent="0.2">
      <c r="A40" s="409">
        <v>2001</v>
      </c>
      <c r="B40" s="410">
        <v>220</v>
      </c>
      <c r="C40" s="21"/>
      <c r="D40" s="411">
        <v>2181</v>
      </c>
      <c r="E40" s="21"/>
      <c r="F40" s="410">
        <v>179</v>
      </c>
      <c r="G40" s="21"/>
      <c r="H40" s="411">
        <v>663</v>
      </c>
      <c r="I40" s="412"/>
      <c r="J40" s="410">
        <f t="shared" si="0"/>
        <v>399</v>
      </c>
      <c r="K40" s="21"/>
      <c r="L40" s="411">
        <f t="shared" si="1"/>
        <v>2844</v>
      </c>
      <c r="M40" s="416"/>
    </row>
    <row r="41" spans="1:13" ht="12.75" x14ac:dyDescent="0.2">
      <c r="A41" s="409">
        <v>2002</v>
      </c>
      <c r="B41" s="410">
        <v>229</v>
      </c>
      <c r="C41" s="21"/>
      <c r="D41" s="411">
        <v>2339</v>
      </c>
      <c r="E41" s="21"/>
      <c r="F41" s="410">
        <v>201</v>
      </c>
      <c r="G41" s="21"/>
      <c r="H41" s="411">
        <v>743</v>
      </c>
      <c r="I41" s="412"/>
      <c r="J41" s="410">
        <f t="shared" si="0"/>
        <v>430</v>
      </c>
      <c r="K41" s="21"/>
      <c r="L41" s="411">
        <f t="shared" si="1"/>
        <v>3082</v>
      </c>
      <c r="M41" s="416"/>
    </row>
    <row r="42" spans="1:13" ht="12.75" x14ac:dyDescent="0.2">
      <c r="A42" s="409">
        <v>2003</v>
      </c>
      <c r="B42" s="410">
        <v>195</v>
      </c>
      <c r="C42" s="21"/>
      <c r="D42" s="411">
        <v>2179.6570000000002</v>
      </c>
      <c r="E42" s="21"/>
      <c r="F42" s="410">
        <v>203</v>
      </c>
      <c r="G42" s="21"/>
      <c r="H42" s="411">
        <v>736.36500000000001</v>
      </c>
      <c r="I42" s="412"/>
      <c r="J42" s="410">
        <f t="shared" si="0"/>
        <v>398</v>
      </c>
      <c r="K42" s="21"/>
      <c r="L42" s="411">
        <f t="shared" si="1"/>
        <v>2916.0219999999999</v>
      </c>
      <c r="M42" s="416"/>
    </row>
    <row r="43" spans="1:13" ht="12.75" x14ac:dyDescent="0.2">
      <c r="A43" s="409">
        <v>2004</v>
      </c>
      <c r="B43" s="410">
        <v>196</v>
      </c>
      <c r="C43" s="21"/>
      <c r="D43" s="411">
        <v>2263.6280000000002</v>
      </c>
      <c r="E43" s="21"/>
      <c r="F43" s="410">
        <v>209</v>
      </c>
      <c r="G43" s="21"/>
      <c r="H43" s="411">
        <v>808.04200000000003</v>
      </c>
      <c r="I43" s="412"/>
      <c r="J43" s="410">
        <f t="shared" si="0"/>
        <v>405</v>
      </c>
      <c r="K43" s="21"/>
      <c r="L43" s="411">
        <f t="shared" si="1"/>
        <v>3071.67</v>
      </c>
      <c r="M43" s="416"/>
    </row>
    <row r="44" spans="1:13" ht="12.75" x14ac:dyDescent="0.2">
      <c r="A44" s="409">
        <v>2005</v>
      </c>
      <c r="B44" s="410">
        <v>207</v>
      </c>
      <c r="C44" s="21"/>
      <c r="D44" s="411">
        <v>2510.0050000000001</v>
      </c>
      <c r="E44" s="21"/>
      <c r="F44" s="410">
        <v>211</v>
      </c>
      <c r="G44" s="21"/>
      <c r="H44" s="411">
        <v>849.89400000000012</v>
      </c>
      <c r="I44" s="412"/>
      <c r="J44" s="410">
        <f t="shared" si="0"/>
        <v>418</v>
      </c>
      <c r="K44" s="21"/>
      <c r="L44" s="411">
        <f t="shared" si="1"/>
        <v>3359.8990000000003</v>
      </c>
      <c r="M44" s="416"/>
    </row>
    <row r="45" spans="1:13" ht="12.75" x14ac:dyDescent="0.2">
      <c r="A45" s="409">
        <v>2006</v>
      </c>
      <c r="B45" s="410">
        <v>222</v>
      </c>
      <c r="C45" s="21"/>
      <c r="D45" s="411">
        <v>2907.8990000000003</v>
      </c>
      <c r="E45" s="21"/>
      <c r="F45" s="410">
        <v>211</v>
      </c>
      <c r="G45" s="21"/>
      <c r="H45" s="411">
        <v>935.875</v>
      </c>
      <c r="I45" s="412"/>
      <c r="J45" s="410">
        <f t="shared" si="0"/>
        <v>433</v>
      </c>
      <c r="K45" s="21"/>
      <c r="L45" s="411">
        <f t="shared" si="1"/>
        <v>3843.7740000000003</v>
      </c>
      <c r="M45" s="416"/>
    </row>
    <row r="46" spans="1:13" ht="12.75" x14ac:dyDescent="0.2">
      <c r="A46" s="409">
        <v>2007</v>
      </c>
      <c r="B46" s="410">
        <v>212</v>
      </c>
      <c r="C46" s="21"/>
      <c r="D46" s="411">
        <v>3254</v>
      </c>
      <c r="E46" s="21"/>
      <c r="F46" s="410">
        <v>217</v>
      </c>
      <c r="G46" s="21"/>
      <c r="H46" s="411">
        <v>1012</v>
      </c>
      <c r="I46" s="412"/>
      <c r="J46" s="410">
        <f t="shared" si="0"/>
        <v>429</v>
      </c>
      <c r="K46" s="21"/>
      <c r="L46" s="411">
        <f t="shared" si="1"/>
        <v>4266</v>
      </c>
      <c r="M46" s="416"/>
    </row>
    <row r="47" spans="1:13" ht="12.75" x14ac:dyDescent="0.2">
      <c r="A47" s="409">
        <v>2008</v>
      </c>
      <c r="B47" s="410">
        <v>209</v>
      </c>
      <c r="C47" s="21"/>
      <c r="D47" s="411">
        <v>3435</v>
      </c>
      <c r="E47" s="21"/>
      <c r="F47" s="410">
        <v>208</v>
      </c>
      <c r="G47" s="417"/>
      <c r="H47" s="411">
        <v>1099.001</v>
      </c>
      <c r="I47" s="417"/>
      <c r="J47" s="410">
        <f t="shared" si="0"/>
        <v>417</v>
      </c>
      <c r="K47" s="417"/>
      <c r="L47" s="411">
        <f t="shared" si="1"/>
        <v>4534.0010000000002</v>
      </c>
      <c r="M47" s="418"/>
    </row>
    <row r="48" spans="1:13" ht="12.75" x14ac:dyDescent="0.2">
      <c r="A48" s="409">
        <v>2009</v>
      </c>
      <c r="B48" s="410">
        <v>191</v>
      </c>
      <c r="C48" s="21"/>
      <c r="D48" s="411">
        <v>3229</v>
      </c>
      <c r="E48" s="21"/>
      <c r="F48" s="410">
        <v>204</v>
      </c>
      <c r="G48" s="417"/>
      <c r="H48" s="411">
        <v>1089.5260000000001</v>
      </c>
      <c r="I48" s="417"/>
      <c r="J48" s="410">
        <f t="shared" si="0"/>
        <v>395</v>
      </c>
      <c r="K48" s="417"/>
      <c r="L48" s="411">
        <f t="shared" si="1"/>
        <v>4318.5259999999998</v>
      </c>
      <c r="M48" s="418"/>
    </row>
    <row r="49" spans="1:16" ht="12.75" x14ac:dyDescent="0.2">
      <c r="A49" s="409">
        <v>2010</v>
      </c>
      <c r="B49" s="410">
        <v>173</v>
      </c>
      <c r="C49" s="21"/>
      <c r="D49" s="411">
        <v>2925</v>
      </c>
      <c r="E49" s="21"/>
      <c r="F49" s="410">
        <v>212</v>
      </c>
      <c r="G49" s="417"/>
      <c r="H49" s="411">
        <v>1144.5619999999999</v>
      </c>
      <c r="I49" s="417"/>
      <c r="J49" s="410">
        <f t="shared" si="0"/>
        <v>385</v>
      </c>
      <c r="K49" s="417"/>
      <c r="L49" s="411">
        <f>SUM(D49,H49)</f>
        <v>4069.5619999999999</v>
      </c>
      <c r="M49" s="418"/>
    </row>
    <row r="50" spans="1:16" ht="12.75" x14ac:dyDescent="0.2">
      <c r="A50" s="409">
        <v>2011</v>
      </c>
      <c r="B50" s="410">
        <v>155</v>
      </c>
      <c r="C50" s="21"/>
      <c r="D50" s="411">
        <v>2683</v>
      </c>
      <c r="E50" s="21"/>
      <c r="F50" s="410">
        <v>209</v>
      </c>
      <c r="G50" s="417"/>
      <c r="H50" s="411">
        <v>1157.3009999999999</v>
      </c>
      <c r="I50" s="417"/>
      <c r="J50" s="410">
        <f t="shared" si="0"/>
        <v>364</v>
      </c>
      <c r="K50" s="417"/>
      <c r="L50" s="411">
        <f t="shared" si="1"/>
        <v>3840.3009999999999</v>
      </c>
      <c r="M50" s="418"/>
      <c r="N50" s="9"/>
      <c r="P50" s="419"/>
    </row>
    <row r="51" spans="1:16" ht="12.75" x14ac:dyDescent="0.2">
      <c r="A51" s="409">
        <v>2012</v>
      </c>
      <c r="B51" s="410">
        <v>140</v>
      </c>
      <c r="C51" s="21"/>
      <c r="D51" s="411">
        <v>2359.951</v>
      </c>
      <c r="E51" s="412"/>
      <c r="F51" s="411">
        <v>199</v>
      </c>
      <c r="G51" s="417"/>
      <c r="H51" s="411">
        <v>1001.2140000000001</v>
      </c>
      <c r="I51" s="417"/>
      <c r="J51" s="410">
        <f t="shared" ref="J51:J57" si="2">SUM(B51,F51)</f>
        <v>339</v>
      </c>
      <c r="K51" s="417"/>
      <c r="L51" s="411">
        <f t="shared" ref="L51:L57" si="3">SUM(D51,H51)</f>
        <v>3361.165</v>
      </c>
      <c r="M51" s="418"/>
      <c r="N51" s="9"/>
    </row>
    <row r="52" spans="1:16" ht="12.75" x14ac:dyDescent="0.2">
      <c r="A52" s="409">
        <v>2013</v>
      </c>
      <c r="B52" s="410">
        <v>132</v>
      </c>
      <c r="C52" s="21"/>
      <c r="D52" s="411">
        <v>2298.386</v>
      </c>
      <c r="E52" s="412"/>
      <c r="F52" s="411">
        <v>194</v>
      </c>
      <c r="G52" s="417"/>
      <c r="H52" s="411">
        <v>979.28700000000003</v>
      </c>
      <c r="I52" s="417"/>
      <c r="J52" s="410">
        <f t="shared" si="2"/>
        <v>326</v>
      </c>
      <c r="K52" s="417"/>
      <c r="L52" s="411">
        <f t="shared" si="3"/>
        <v>3277.6729999999998</v>
      </c>
      <c r="M52" s="418"/>
    </row>
    <row r="53" spans="1:16" ht="12.75" x14ac:dyDescent="0.2">
      <c r="A53" s="409">
        <v>2014</v>
      </c>
      <c r="B53" s="410">
        <v>128</v>
      </c>
      <c r="C53" s="21"/>
      <c r="D53" s="411">
        <v>2267.4780000000001</v>
      </c>
      <c r="E53" s="420"/>
      <c r="F53" s="410">
        <v>192</v>
      </c>
      <c r="G53" s="21"/>
      <c r="H53" s="411">
        <v>923.04499999999996</v>
      </c>
      <c r="I53" s="421"/>
      <c r="J53" s="410">
        <f t="shared" si="2"/>
        <v>320</v>
      </c>
      <c r="K53" s="417"/>
      <c r="L53" s="411">
        <f t="shared" si="3"/>
        <v>3190.5230000000001</v>
      </c>
      <c r="M53" s="421"/>
    </row>
    <row r="54" spans="1:16" ht="12.75" x14ac:dyDescent="0.2">
      <c r="A54" s="409">
        <v>2015</v>
      </c>
      <c r="B54" s="410">
        <v>125</v>
      </c>
      <c r="C54" s="21"/>
      <c r="D54" s="411">
        <v>2187.83</v>
      </c>
      <c r="E54" s="420"/>
      <c r="F54" s="410">
        <v>194</v>
      </c>
      <c r="G54" s="21"/>
      <c r="H54" s="411">
        <v>919.21600000000001</v>
      </c>
      <c r="I54" s="421"/>
      <c r="J54" s="410">
        <f t="shared" si="2"/>
        <v>319</v>
      </c>
      <c r="K54" s="417"/>
      <c r="L54" s="411">
        <f t="shared" si="3"/>
        <v>3107.0459999999998</v>
      </c>
      <c r="M54" s="421"/>
    </row>
    <row r="55" spans="1:16" ht="12.75" x14ac:dyDescent="0.2">
      <c r="A55" s="409">
        <v>2016</v>
      </c>
      <c r="B55" s="410">
        <v>118</v>
      </c>
      <c r="C55" s="21"/>
      <c r="D55" s="411">
        <v>1844.8720000000001</v>
      </c>
      <c r="E55" s="420"/>
      <c r="F55" s="410">
        <v>192</v>
      </c>
      <c r="G55" s="21"/>
      <c r="H55" s="411">
        <v>909.31899999999996</v>
      </c>
      <c r="I55" s="421"/>
      <c r="J55" s="410">
        <f t="shared" si="2"/>
        <v>310</v>
      </c>
      <c r="K55" s="417"/>
      <c r="L55" s="411">
        <f t="shared" si="3"/>
        <v>2754.1909999999998</v>
      </c>
      <c r="M55" s="421"/>
    </row>
    <row r="56" spans="1:16" ht="12.75" x14ac:dyDescent="0.2">
      <c r="A56" s="409">
        <v>2017</v>
      </c>
      <c r="B56" s="410">
        <v>114</v>
      </c>
      <c r="C56" s="21"/>
      <c r="D56" s="411">
        <v>1724.336</v>
      </c>
      <c r="E56" s="21"/>
      <c r="F56" s="410">
        <v>191</v>
      </c>
      <c r="G56" s="46"/>
      <c r="H56" s="411">
        <v>908.11299999999994</v>
      </c>
      <c r="I56" s="412"/>
      <c r="J56" s="410">
        <f t="shared" si="2"/>
        <v>305</v>
      </c>
      <c r="K56" s="417"/>
      <c r="L56" s="411">
        <f t="shared" si="3"/>
        <v>2632.4490000000001</v>
      </c>
      <c r="M56" s="416"/>
    </row>
    <row r="57" spans="1:16" ht="12.75" x14ac:dyDescent="0.2">
      <c r="A57" s="409">
        <v>2018</v>
      </c>
      <c r="B57" s="410">
        <v>131</v>
      </c>
      <c r="C57" s="420" t="s">
        <v>360</v>
      </c>
      <c r="D57" s="411">
        <v>1651.3140000000001</v>
      </c>
      <c r="E57" s="420" t="s">
        <v>360</v>
      </c>
      <c r="F57" s="410">
        <v>187</v>
      </c>
      <c r="G57" s="46"/>
      <c r="H57" s="411">
        <v>944.274</v>
      </c>
      <c r="I57" s="420" t="s">
        <v>360</v>
      </c>
      <c r="J57" s="410">
        <f t="shared" si="2"/>
        <v>318</v>
      </c>
      <c r="K57" s="420" t="s">
        <v>360</v>
      </c>
      <c r="L57" s="411">
        <f t="shared" si="3"/>
        <v>2595.5880000000002</v>
      </c>
      <c r="M57" s="421" t="s">
        <v>360</v>
      </c>
    </row>
    <row r="58" spans="1:16" ht="12.75" x14ac:dyDescent="0.2">
      <c r="A58" s="422">
        <v>2019</v>
      </c>
      <c r="B58" s="423">
        <f>'tab1a b'!F7</f>
        <v>134</v>
      </c>
      <c r="C58" s="424"/>
      <c r="D58" s="425">
        <f>'tab1a b'!H7</f>
        <v>1536.1680000000001</v>
      </c>
      <c r="E58" s="424"/>
      <c r="F58" s="423">
        <f>'tab1a b'!F8</f>
        <v>189</v>
      </c>
      <c r="G58" s="424"/>
      <c r="H58" s="425">
        <f>'tab1a b'!H8</f>
        <v>944.53000000000009</v>
      </c>
      <c r="I58" s="426"/>
      <c r="J58" s="423">
        <f>SUM(B58,F58)</f>
        <v>323</v>
      </c>
      <c r="K58" s="424"/>
      <c r="L58" s="425">
        <f>SUM(D58,H58)</f>
        <v>2480.6980000000003</v>
      </c>
      <c r="M58" s="427"/>
      <c r="N58" s="9"/>
    </row>
    <row r="59" spans="1:16" ht="11.45" customHeight="1" x14ac:dyDescent="0.2">
      <c r="A59" s="47" t="s">
        <v>380</v>
      </c>
      <c r="B59" s="411"/>
      <c r="C59" s="411"/>
      <c r="D59" s="411"/>
      <c r="E59" s="411"/>
      <c r="F59" s="411"/>
      <c r="G59" s="411"/>
      <c r="H59" s="411"/>
      <c r="I59" s="411"/>
      <c r="J59" s="411"/>
      <c r="K59" s="411"/>
      <c r="L59" s="411"/>
      <c r="M59" s="419"/>
    </row>
    <row r="60" spans="1:16" x14ac:dyDescent="0.2">
      <c r="A60" s="243" t="s">
        <v>381</v>
      </c>
      <c r="J60" s="9"/>
    </row>
    <row r="61" spans="1:16" x14ac:dyDescent="0.2">
      <c r="J61" s="9"/>
    </row>
  </sheetData>
  <mergeCells count="7">
    <mergeCell ref="A1:L2"/>
    <mergeCell ref="B4:D4"/>
    <mergeCell ref="F4:H4"/>
    <mergeCell ref="J4:L4"/>
    <mergeCell ref="B5:D5"/>
    <mergeCell ref="F5:H5"/>
    <mergeCell ref="J5:L5"/>
  </mergeCells>
  <pageMargins left="0.7" right="0.7" top="0.75" bottom="0.75" header="0.3" footer="0.3"/>
  <pageSetup paperSize="9" scale="90"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ABA6C2-FC6D-4061-B752-991A4543675C}">
  <sheetPr>
    <pageSetUpPr fitToPage="1"/>
  </sheetPr>
  <dimension ref="A1:H52"/>
  <sheetViews>
    <sheetView showGridLines="0" zoomScaleNormal="100" workbookViewId="0">
      <selection sqref="A1:G2"/>
    </sheetView>
  </sheetViews>
  <sheetFormatPr defaultColWidth="9.33203125" defaultRowHeight="11.25" x14ac:dyDescent="0.2"/>
  <cols>
    <col min="1" max="1" width="33.1640625" style="1" customWidth="1"/>
    <col min="2" max="2" width="11.1640625" style="1" customWidth="1"/>
    <col min="3" max="3" width="13.83203125" style="1" customWidth="1"/>
    <col min="4" max="4" width="20.1640625" style="1" customWidth="1"/>
    <col min="5" max="5" width="11.1640625" style="1" customWidth="1"/>
    <col min="6" max="6" width="13.83203125" style="1" customWidth="1"/>
    <col min="7" max="7" width="20.1640625" style="1" customWidth="1"/>
    <col min="8" max="8" width="17.6640625" style="1" customWidth="1"/>
    <col min="9" max="16384" width="9.33203125" style="1"/>
  </cols>
  <sheetData>
    <row r="1" spans="1:8" ht="16.5" customHeight="1" x14ac:dyDescent="0.2">
      <c r="A1" s="888" t="s">
        <v>250</v>
      </c>
      <c r="B1" s="888"/>
      <c r="C1" s="888"/>
      <c r="D1" s="888"/>
      <c r="E1" s="888"/>
      <c r="F1" s="888"/>
      <c r="G1" s="888"/>
    </row>
    <row r="2" spans="1:8" ht="17.25" customHeight="1" x14ac:dyDescent="0.2">
      <c r="A2" s="888"/>
      <c r="B2" s="888"/>
      <c r="C2" s="888"/>
      <c r="D2" s="888"/>
      <c r="E2" s="888"/>
      <c r="F2" s="888"/>
      <c r="G2" s="888"/>
    </row>
    <row r="3" spans="1:8" ht="14.25" customHeight="1" x14ac:dyDescent="0.2">
      <c r="A3" s="60" t="s">
        <v>442</v>
      </c>
    </row>
    <row r="4" spans="1:8" ht="30" customHeight="1" x14ac:dyDescent="0.2">
      <c r="A4" s="372" t="s">
        <v>48</v>
      </c>
      <c r="B4" s="896" t="s">
        <v>251</v>
      </c>
      <c r="C4" s="898"/>
      <c r="D4" s="897"/>
      <c r="E4" s="898" t="s">
        <v>252</v>
      </c>
      <c r="F4" s="898"/>
      <c r="G4" s="898"/>
      <c r="H4" s="428" t="s">
        <v>253</v>
      </c>
    </row>
    <row r="5" spans="1:8" s="133" customFormat="1" ht="53.25" customHeight="1" x14ac:dyDescent="0.2">
      <c r="A5" s="429" t="s">
        <v>53</v>
      </c>
      <c r="B5" s="924" t="s">
        <v>254</v>
      </c>
      <c r="C5" s="925"/>
      <c r="D5" s="926"/>
      <c r="E5" s="925" t="s">
        <v>255</v>
      </c>
      <c r="F5" s="925"/>
      <c r="G5" s="925"/>
      <c r="H5" s="430" t="s">
        <v>256</v>
      </c>
    </row>
    <row r="6" spans="1:8" ht="32.25" customHeight="1" x14ac:dyDescent="0.2">
      <c r="A6" s="246"/>
      <c r="B6" s="248" t="s">
        <v>54</v>
      </c>
      <c r="C6" s="250" t="s">
        <v>55</v>
      </c>
      <c r="D6" s="296" t="s">
        <v>257</v>
      </c>
      <c r="E6" s="250" t="s">
        <v>54</v>
      </c>
      <c r="F6" s="250" t="s">
        <v>55</v>
      </c>
      <c r="G6" s="431" t="s">
        <v>257</v>
      </c>
      <c r="H6" s="432" t="s">
        <v>258</v>
      </c>
    </row>
    <row r="7" spans="1:8" ht="33.75" x14ac:dyDescent="0.2">
      <c r="A7" s="252"/>
      <c r="B7" s="254" t="s">
        <v>56</v>
      </c>
      <c r="C7" s="256" t="s">
        <v>136</v>
      </c>
      <c r="D7" s="255" t="s">
        <v>259</v>
      </c>
      <c r="E7" s="256" t="s">
        <v>56</v>
      </c>
      <c r="F7" s="256" t="s">
        <v>136</v>
      </c>
      <c r="G7" s="255" t="s">
        <v>259</v>
      </c>
      <c r="H7" s="255" t="s">
        <v>260</v>
      </c>
    </row>
    <row r="8" spans="1:8" ht="12.75" x14ac:dyDescent="0.2">
      <c r="A8" s="257" t="s">
        <v>148</v>
      </c>
      <c r="B8" s="433"/>
      <c r="C8" s="434"/>
      <c r="D8" s="435"/>
      <c r="E8" s="433"/>
      <c r="F8" s="434"/>
      <c r="G8" s="435"/>
      <c r="H8" s="436"/>
    </row>
    <row r="9" spans="1:8" ht="12.75" x14ac:dyDescent="0.2">
      <c r="A9" s="264" t="s">
        <v>149</v>
      </c>
      <c r="B9" s="437"/>
      <c r="C9" s="438"/>
      <c r="D9" s="439"/>
      <c r="E9" s="437"/>
      <c r="F9" s="438"/>
      <c r="G9" s="439"/>
      <c r="H9" s="440"/>
    </row>
    <row r="10" spans="1:8" ht="12.75" x14ac:dyDescent="0.2">
      <c r="A10" s="338" t="s">
        <v>261</v>
      </c>
      <c r="B10" s="437">
        <v>50</v>
      </c>
      <c r="C10" s="438">
        <v>392.35300000000001</v>
      </c>
      <c r="D10" s="439">
        <v>138678.39999999999</v>
      </c>
      <c r="E10" s="437">
        <v>7</v>
      </c>
      <c r="F10" s="438">
        <v>86.951999999999998</v>
      </c>
      <c r="G10" s="439">
        <v>28557.75</v>
      </c>
      <c r="H10" s="439">
        <f>SUM(D10)-SUM(G10)</f>
        <v>110120.65</v>
      </c>
    </row>
    <row r="11" spans="1:8" ht="12.75" x14ac:dyDescent="0.2">
      <c r="A11" s="338" t="s">
        <v>262</v>
      </c>
      <c r="B11" s="437">
        <v>275</v>
      </c>
      <c r="C11" s="438">
        <v>9098.3610000000008</v>
      </c>
      <c r="D11" s="439">
        <v>2801915</v>
      </c>
      <c r="E11" s="437">
        <v>72</v>
      </c>
      <c r="F11" s="438">
        <v>1628.1310000000001</v>
      </c>
      <c r="G11" s="439">
        <v>592345.19999999995</v>
      </c>
      <c r="H11" s="439">
        <f>SUM(D11)-SUM(G11)</f>
        <v>2209569.7999999998</v>
      </c>
    </row>
    <row r="12" spans="1:8" ht="12.75" x14ac:dyDescent="0.2">
      <c r="A12" s="338" t="s">
        <v>263</v>
      </c>
      <c r="B12" s="441">
        <f t="shared" ref="B12:G12" si="0">SUM(B10:B11)</f>
        <v>325</v>
      </c>
      <c r="C12" s="442">
        <f t="shared" si="0"/>
        <v>9490.7139999999999</v>
      </c>
      <c r="D12" s="443">
        <f t="shared" si="0"/>
        <v>2940593.4</v>
      </c>
      <c r="E12" s="441">
        <f t="shared" si="0"/>
        <v>79</v>
      </c>
      <c r="F12" s="442">
        <f t="shared" si="0"/>
        <v>1715.0830000000001</v>
      </c>
      <c r="G12" s="443">
        <f t="shared" si="0"/>
        <v>620902.94999999995</v>
      </c>
      <c r="H12" s="443">
        <f>D12-G12</f>
        <v>2319690.4500000002</v>
      </c>
    </row>
    <row r="13" spans="1:8" ht="12.75" x14ac:dyDescent="0.2">
      <c r="A13" s="273"/>
      <c r="B13" s="437"/>
      <c r="C13" s="438"/>
      <c r="D13" s="439"/>
      <c r="E13" s="437"/>
      <c r="F13" s="438"/>
      <c r="G13" s="439"/>
      <c r="H13" s="439"/>
    </row>
    <row r="14" spans="1:8" ht="12.75" x14ac:dyDescent="0.2">
      <c r="A14" s="270" t="s">
        <v>156</v>
      </c>
      <c r="B14" s="437"/>
      <c r="C14" s="438"/>
      <c r="D14" s="439"/>
      <c r="E14" s="437"/>
      <c r="F14" s="438"/>
      <c r="G14" s="439"/>
      <c r="H14" s="439"/>
    </row>
    <row r="15" spans="1:8" ht="12.75" x14ac:dyDescent="0.2">
      <c r="A15" s="264" t="s">
        <v>157</v>
      </c>
      <c r="B15" s="437"/>
      <c r="C15" s="438"/>
      <c r="D15" s="439"/>
      <c r="E15" s="437"/>
      <c r="F15" s="438"/>
      <c r="G15" s="439"/>
      <c r="H15" s="439"/>
    </row>
    <row r="16" spans="1:8" ht="12.75" x14ac:dyDescent="0.2">
      <c r="A16" s="338" t="s">
        <v>261</v>
      </c>
      <c r="B16" s="437">
        <v>5</v>
      </c>
      <c r="C16" s="438">
        <v>14.760999999999999</v>
      </c>
      <c r="D16" s="439">
        <v>5387.7650000000003</v>
      </c>
      <c r="E16" s="437" t="s">
        <v>96</v>
      </c>
      <c r="F16" s="438" t="s">
        <v>96</v>
      </c>
      <c r="G16" s="439" t="s">
        <v>96</v>
      </c>
      <c r="H16" s="439">
        <f>SUM(D16)-SUM(G16)</f>
        <v>5387.7650000000003</v>
      </c>
    </row>
    <row r="17" spans="1:8" ht="12.75" x14ac:dyDescent="0.2">
      <c r="A17" s="338" t="s">
        <v>262</v>
      </c>
      <c r="B17" s="437">
        <v>12</v>
      </c>
      <c r="C17" s="438">
        <v>230.334</v>
      </c>
      <c r="D17" s="439">
        <v>58986.67</v>
      </c>
      <c r="E17" s="437">
        <v>4</v>
      </c>
      <c r="F17" s="438">
        <v>54.966999999999999</v>
      </c>
      <c r="G17" s="439">
        <v>20062.96</v>
      </c>
      <c r="H17" s="439">
        <f>SUM(D17)-SUM(G17)</f>
        <v>38923.71</v>
      </c>
    </row>
    <row r="18" spans="1:8" ht="12.75" x14ac:dyDescent="0.2">
      <c r="A18" s="338" t="s">
        <v>263</v>
      </c>
      <c r="B18" s="441">
        <f>SUM(B16:B17)</f>
        <v>17</v>
      </c>
      <c r="C18" s="442">
        <f>SUM(C16:C17)</f>
        <v>245.095</v>
      </c>
      <c r="D18" s="443">
        <f>SUM(D16:D17)</f>
        <v>64374.434999999998</v>
      </c>
      <c r="E18" s="441">
        <f t="shared" ref="E18:G18" si="1">SUM(E16:E17)</f>
        <v>4</v>
      </c>
      <c r="F18" s="442">
        <f t="shared" si="1"/>
        <v>54.966999999999999</v>
      </c>
      <c r="G18" s="443">
        <f t="shared" si="1"/>
        <v>20062.96</v>
      </c>
      <c r="H18" s="443">
        <f>D18-G18</f>
        <v>44311.474999999999</v>
      </c>
    </row>
    <row r="19" spans="1:8" ht="12.75" x14ac:dyDescent="0.2">
      <c r="A19" s="338"/>
      <c r="B19" s="441"/>
      <c r="C19" s="442"/>
      <c r="D19" s="443"/>
      <c r="E19" s="441"/>
      <c r="F19" s="442"/>
      <c r="G19" s="443"/>
      <c r="H19" s="443"/>
    </row>
    <row r="20" spans="1:8" ht="12.75" x14ac:dyDescent="0.2">
      <c r="A20" s="270" t="s">
        <v>158</v>
      </c>
      <c r="B20" s="437"/>
      <c r="C20" s="438"/>
      <c r="D20" s="439"/>
      <c r="E20" s="437"/>
      <c r="F20" s="438"/>
      <c r="G20" s="439"/>
      <c r="H20" s="439"/>
    </row>
    <row r="21" spans="1:8" ht="12.75" x14ac:dyDescent="0.2">
      <c r="A21" s="264" t="s">
        <v>159</v>
      </c>
      <c r="B21" s="437"/>
      <c r="C21" s="438"/>
      <c r="D21" s="439"/>
      <c r="E21" s="437"/>
      <c r="F21" s="438"/>
      <c r="G21" s="439"/>
      <c r="H21" s="439"/>
    </row>
    <row r="22" spans="1:8" ht="12.75" x14ac:dyDescent="0.2">
      <c r="A22" s="338" t="s">
        <v>261</v>
      </c>
      <c r="B22" s="437">
        <v>86</v>
      </c>
      <c r="C22" s="438">
        <v>1404.194</v>
      </c>
      <c r="D22" s="439">
        <v>480036</v>
      </c>
      <c r="E22" s="437">
        <v>4</v>
      </c>
      <c r="F22" s="438">
        <v>87.957999999999998</v>
      </c>
      <c r="G22" s="439">
        <v>32104.67</v>
      </c>
      <c r="H22" s="439">
        <f>SUM(D22)-SUM(G22)</f>
        <v>447931.33</v>
      </c>
    </row>
    <row r="23" spans="1:8" ht="12.75" x14ac:dyDescent="0.2">
      <c r="A23" s="338" t="s">
        <v>262</v>
      </c>
      <c r="B23" s="437">
        <v>157</v>
      </c>
      <c r="C23" s="438">
        <v>4663.7179999999998</v>
      </c>
      <c r="D23" s="439">
        <v>1642872</v>
      </c>
      <c r="E23" s="444">
        <v>11</v>
      </c>
      <c r="F23" s="438">
        <v>483.05200000000002</v>
      </c>
      <c r="G23" s="439">
        <v>176314</v>
      </c>
      <c r="H23" s="439">
        <f>SUM(D23)-SUM(G23)</f>
        <v>1466558</v>
      </c>
    </row>
    <row r="24" spans="1:8" ht="12.75" x14ac:dyDescent="0.2">
      <c r="A24" s="338" t="s">
        <v>263</v>
      </c>
      <c r="B24" s="441">
        <f t="shared" ref="B24:G24" si="2">SUM(B22:B23)</f>
        <v>243</v>
      </c>
      <c r="C24" s="442">
        <f t="shared" si="2"/>
        <v>6067.9120000000003</v>
      </c>
      <c r="D24" s="443">
        <f t="shared" si="2"/>
        <v>2122908</v>
      </c>
      <c r="E24" s="441">
        <f t="shared" si="2"/>
        <v>15</v>
      </c>
      <c r="F24" s="442">
        <f t="shared" si="2"/>
        <v>571.01</v>
      </c>
      <c r="G24" s="443">
        <f t="shared" si="2"/>
        <v>208418.66999999998</v>
      </c>
      <c r="H24" s="443">
        <f>D24-G24</f>
        <v>1914489.33</v>
      </c>
    </row>
    <row r="25" spans="1:8" ht="12.75" x14ac:dyDescent="0.2">
      <c r="A25" s="273"/>
      <c r="B25" s="437"/>
      <c r="C25" s="438"/>
      <c r="D25" s="439"/>
      <c r="E25" s="437"/>
      <c r="F25" s="438"/>
      <c r="G25" s="439"/>
      <c r="H25" s="439"/>
    </row>
    <row r="26" spans="1:8" ht="12.75" x14ac:dyDescent="0.2">
      <c r="A26" s="270" t="s">
        <v>160</v>
      </c>
      <c r="B26" s="437"/>
      <c r="C26" s="438"/>
      <c r="D26" s="439"/>
      <c r="E26" s="437"/>
      <c r="F26" s="438"/>
      <c r="G26" s="439"/>
      <c r="H26" s="439"/>
    </row>
    <row r="27" spans="1:8" ht="12.75" x14ac:dyDescent="0.2">
      <c r="A27" s="264" t="s">
        <v>161</v>
      </c>
      <c r="B27" s="437"/>
      <c r="C27" s="438"/>
      <c r="D27" s="439"/>
      <c r="E27" s="437"/>
      <c r="F27" s="438"/>
      <c r="G27" s="439"/>
      <c r="H27" s="439"/>
    </row>
    <row r="28" spans="1:8" ht="12.75" x14ac:dyDescent="0.2">
      <c r="A28" s="338" t="s">
        <v>261</v>
      </c>
      <c r="B28" s="437">
        <v>52</v>
      </c>
      <c r="C28" s="438">
        <v>825.52700000000004</v>
      </c>
      <c r="D28" s="439">
        <v>301317.40000000002</v>
      </c>
      <c r="E28" s="437">
        <v>2</v>
      </c>
      <c r="F28" s="438">
        <v>64.194999999999993</v>
      </c>
      <c r="G28" s="439">
        <v>23431.18</v>
      </c>
      <c r="H28" s="439">
        <f>SUM(D28)-SUM(G28)</f>
        <v>277886.22000000003</v>
      </c>
    </row>
    <row r="29" spans="1:8" ht="12.75" x14ac:dyDescent="0.2">
      <c r="A29" s="338" t="s">
        <v>262</v>
      </c>
      <c r="B29" s="437">
        <v>34</v>
      </c>
      <c r="C29" s="438">
        <v>883.40899999999999</v>
      </c>
      <c r="D29" s="439">
        <v>318412.59999999998</v>
      </c>
      <c r="E29" s="437">
        <v>5</v>
      </c>
      <c r="F29" s="438">
        <v>108.36199999999999</v>
      </c>
      <c r="G29" s="439">
        <v>35520.47</v>
      </c>
      <c r="H29" s="439">
        <f>SUM(D29)-SUM(G29)</f>
        <v>282892.13</v>
      </c>
    </row>
    <row r="30" spans="1:8" ht="12.75" x14ac:dyDescent="0.2">
      <c r="A30" s="338" t="s">
        <v>263</v>
      </c>
      <c r="B30" s="441">
        <f t="shared" ref="B30:G30" si="3">SUM(B28:B29)</f>
        <v>86</v>
      </c>
      <c r="C30" s="442">
        <f t="shared" si="3"/>
        <v>1708.9360000000001</v>
      </c>
      <c r="D30" s="443">
        <f t="shared" si="3"/>
        <v>619730</v>
      </c>
      <c r="E30" s="441">
        <f t="shared" si="3"/>
        <v>7</v>
      </c>
      <c r="F30" s="442">
        <f t="shared" si="3"/>
        <v>172.55699999999999</v>
      </c>
      <c r="G30" s="443">
        <f t="shared" si="3"/>
        <v>58951.65</v>
      </c>
      <c r="H30" s="443">
        <f>D30-G30</f>
        <v>560778.35</v>
      </c>
    </row>
    <row r="31" spans="1:8" ht="12.75" x14ac:dyDescent="0.2">
      <c r="A31" s="273"/>
      <c r="B31" s="437"/>
      <c r="C31" s="438"/>
      <c r="D31" s="439"/>
      <c r="E31" s="437"/>
      <c r="F31" s="438"/>
      <c r="G31" s="439"/>
      <c r="H31" s="439"/>
    </row>
    <row r="32" spans="1:8" ht="12.75" x14ac:dyDescent="0.2">
      <c r="A32" s="270" t="s">
        <v>162</v>
      </c>
      <c r="B32" s="437"/>
      <c r="C32" s="438"/>
      <c r="D32" s="439"/>
      <c r="E32" s="437"/>
      <c r="F32" s="438"/>
      <c r="G32" s="439"/>
      <c r="H32" s="439"/>
    </row>
    <row r="33" spans="1:8" ht="12.75" x14ac:dyDescent="0.2">
      <c r="A33" s="264" t="s">
        <v>163</v>
      </c>
      <c r="B33" s="437"/>
      <c r="C33" s="438"/>
      <c r="D33" s="439"/>
      <c r="E33" s="437"/>
      <c r="F33" s="438"/>
      <c r="G33" s="439"/>
      <c r="H33" s="439"/>
    </row>
    <row r="34" spans="1:8" ht="12.75" x14ac:dyDescent="0.2">
      <c r="A34" s="338" t="s">
        <v>261</v>
      </c>
      <c r="B34" s="437">
        <v>138</v>
      </c>
      <c r="C34" s="438">
        <v>119.30200000000001</v>
      </c>
      <c r="D34" s="439">
        <v>43325.16</v>
      </c>
      <c r="E34" s="437">
        <v>1</v>
      </c>
      <c r="F34" s="438">
        <v>34.923999999999999</v>
      </c>
      <c r="G34" s="439">
        <v>12747.26</v>
      </c>
      <c r="H34" s="439">
        <f>SUM(D34)-SUM(G34)</f>
        <v>30577.9</v>
      </c>
    </row>
    <row r="35" spans="1:8" ht="12.75" x14ac:dyDescent="0.2">
      <c r="A35" s="338" t="s">
        <v>262</v>
      </c>
      <c r="B35" s="437">
        <v>7</v>
      </c>
      <c r="C35" s="438">
        <v>18.456</v>
      </c>
      <c r="D35" s="439">
        <v>6646.7139999999999</v>
      </c>
      <c r="E35" s="437" t="s">
        <v>96</v>
      </c>
      <c r="F35" s="438" t="s">
        <v>96</v>
      </c>
      <c r="G35" s="439" t="s">
        <v>96</v>
      </c>
      <c r="H35" s="439">
        <f>SUM(D35)-SUM(G35)</f>
        <v>6646.7139999999999</v>
      </c>
    </row>
    <row r="36" spans="1:8" ht="12.75" x14ac:dyDescent="0.2">
      <c r="A36" s="338" t="s">
        <v>263</v>
      </c>
      <c r="B36" s="441">
        <f t="shared" ref="B36:G36" si="4">SUM(B34:B35)</f>
        <v>145</v>
      </c>
      <c r="C36" s="442">
        <f t="shared" si="4"/>
        <v>137.75800000000001</v>
      </c>
      <c r="D36" s="443">
        <f t="shared" si="4"/>
        <v>49971.874000000003</v>
      </c>
      <c r="E36" s="441">
        <f t="shared" si="4"/>
        <v>1</v>
      </c>
      <c r="F36" s="442">
        <f t="shared" si="4"/>
        <v>34.923999999999999</v>
      </c>
      <c r="G36" s="443">
        <f t="shared" si="4"/>
        <v>12747.26</v>
      </c>
      <c r="H36" s="443">
        <f>D36-G36</f>
        <v>37224.614000000001</v>
      </c>
    </row>
    <row r="37" spans="1:8" ht="12.75" x14ac:dyDescent="0.2">
      <c r="A37" s="273"/>
      <c r="B37" s="437"/>
      <c r="C37" s="438"/>
      <c r="D37" s="439"/>
      <c r="E37" s="437"/>
      <c r="F37" s="438"/>
      <c r="G37" s="439"/>
      <c r="H37" s="439"/>
    </row>
    <row r="38" spans="1:8" ht="12.75" x14ac:dyDescent="0.2">
      <c r="A38" s="270" t="s">
        <v>164</v>
      </c>
      <c r="B38" s="437"/>
      <c r="C38" s="438"/>
      <c r="D38" s="439"/>
      <c r="E38" s="437"/>
      <c r="F38" s="438"/>
      <c r="G38" s="439"/>
      <c r="H38" s="439"/>
    </row>
    <row r="39" spans="1:8" ht="12.75" x14ac:dyDescent="0.2">
      <c r="A39" s="264" t="s">
        <v>165</v>
      </c>
      <c r="B39" s="437"/>
      <c r="C39" s="438"/>
      <c r="D39" s="439"/>
      <c r="E39" s="437"/>
      <c r="F39" s="438"/>
      <c r="G39" s="439"/>
      <c r="H39" s="439"/>
    </row>
    <row r="40" spans="1:8" ht="12.75" x14ac:dyDescent="0.2">
      <c r="A40" s="338" t="s">
        <v>261</v>
      </c>
      <c r="B40" s="437">
        <f t="shared" ref="B40:F41" si="5">SUM(B10,B22,B16,B28,B34)</f>
        <v>331</v>
      </c>
      <c r="C40" s="438">
        <f t="shared" si="5"/>
        <v>2756.1370000000002</v>
      </c>
      <c r="D40" s="439">
        <f>SUM(D10,D22,D16,D28,D34)</f>
        <v>968744.72500000009</v>
      </c>
      <c r="E40" s="437">
        <f>SUM(E10,E22,E16,E28,E34)</f>
        <v>14</v>
      </c>
      <c r="F40" s="438">
        <f t="shared" si="5"/>
        <v>274.029</v>
      </c>
      <c r="G40" s="439">
        <f>SUM(G10,G22,G16,G28,G34)</f>
        <v>96840.86</v>
      </c>
      <c r="H40" s="439">
        <f>SUM(D40)-SUM(G40)</f>
        <v>871903.86500000011</v>
      </c>
    </row>
    <row r="41" spans="1:8" ht="12.75" x14ac:dyDescent="0.2">
      <c r="A41" s="338" t="s">
        <v>262</v>
      </c>
      <c r="B41" s="437">
        <f t="shared" si="5"/>
        <v>485</v>
      </c>
      <c r="C41" s="438">
        <f t="shared" si="5"/>
        <v>14894.278000000002</v>
      </c>
      <c r="D41" s="439">
        <f>SUM(D11,D23,D17,D29,D35)</f>
        <v>4828832.9839999992</v>
      </c>
      <c r="E41" s="437">
        <f t="shared" si="5"/>
        <v>92</v>
      </c>
      <c r="F41" s="438">
        <f t="shared" si="5"/>
        <v>2274.5120000000002</v>
      </c>
      <c r="G41" s="439">
        <f>SUM(G11,G23,G17,G29,G35)</f>
        <v>824242.62999999989</v>
      </c>
      <c r="H41" s="439">
        <f>SUM(D41)-SUM(G41)</f>
        <v>4004590.3539999994</v>
      </c>
    </row>
    <row r="42" spans="1:8" ht="12.75" x14ac:dyDescent="0.2">
      <c r="A42" s="276" t="s">
        <v>155</v>
      </c>
      <c r="B42" s="445">
        <f t="shared" ref="B42:G42" si="6">SUM(B40:B41)</f>
        <v>816</v>
      </c>
      <c r="C42" s="446">
        <f t="shared" si="6"/>
        <v>17650.415000000001</v>
      </c>
      <c r="D42" s="447">
        <f t="shared" si="6"/>
        <v>5797577.7089999989</v>
      </c>
      <c r="E42" s="445">
        <f t="shared" si="6"/>
        <v>106</v>
      </c>
      <c r="F42" s="446">
        <f t="shared" si="6"/>
        <v>2548.5410000000002</v>
      </c>
      <c r="G42" s="447">
        <f t="shared" si="6"/>
        <v>921083.48999999987</v>
      </c>
      <c r="H42" s="447">
        <f>D42-G42</f>
        <v>4876494.2189999986</v>
      </c>
    </row>
    <row r="43" spans="1:8" ht="12" x14ac:dyDescent="0.2">
      <c r="A43" s="68" t="s">
        <v>264</v>
      </c>
    </row>
    <row r="44" spans="1:8" ht="12" x14ac:dyDescent="0.2">
      <c r="A44" s="69" t="s">
        <v>265</v>
      </c>
    </row>
    <row r="45" spans="1:8" x14ac:dyDescent="0.2">
      <c r="E45" s="4"/>
      <c r="F45" s="4"/>
      <c r="G45" s="4"/>
    </row>
    <row r="48" spans="1:8" x14ac:dyDescent="0.2">
      <c r="D48" s="31"/>
      <c r="E48" s="31"/>
      <c r="F48" s="31"/>
      <c r="G48" s="31"/>
    </row>
    <row r="52" spans="8:8" x14ac:dyDescent="0.2">
      <c r="H52" s="419"/>
    </row>
  </sheetData>
  <mergeCells count="5">
    <mergeCell ref="A1:G2"/>
    <mergeCell ref="B4:D4"/>
    <mergeCell ref="E4:G4"/>
    <mergeCell ref="B5:D5"/>
    <mergeCell ref="E5:G5"/>
  </mergeCells>
  <pageMargins left="0.7" right="0.16" top="0.75" bottom="0.75" header="0.3" footer="0.3"/>
  <pageSetup paperSize="9" scale="83"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A35C4-1C30-494D-925C-3C059E76DA06}">
  <sheetPr>
    <pageSetUpPr fitToPage="1"/>
  </sheetPr>
  <dimension ref="A1:U34"/>
  <sheetViews>
    <sheetView zoomScaleNormal="100" workbookViewId="0">
      <selection sqref="A1:J1"/>
    </sheetView>
  </sheetViews>
  <sheetFormatPr defaultColWidth="9.33203125" defaultRowHeight="11.25" x14ac:dyDescent="0.2"/>
  <cols>
    <col min="1" max="1" width="52" style="1" customWidth="1"/>
    <col min="2" max="2" width="15.5" style="1" customWidth="1"/>
    <col min="3" max="3" width="14.1640625" style="1" bestFit="1" customWidth="1"/>
    <col min="4" max="4" width="15.5" style="1" customWidth="1"/>
    <col min="5" max="5" width="14.1640625" style="1" bestFit="1" customWidth="1"/>
    <col min="6" max="6" width="15.5" style="1" customWidth="1"/>
    <col min="7" max="7" width="14.1640625" style="1" bestFit="1" customWidth="1"/>
    <col min="8" max="8" width="8.5" style="1" bestFit="1" customWidth="1"/>
    <col min="9" max="9" width="2.83203125" style="1" bestFit="1" customWidth="1"/>
    <col min="10" max="10" width="14.1640625" style="1" bestFit="1" customWidth="1"/>
    <col min="11" max="11" width="2.83203125" style="1" bestFit="1" customWidth="1"/>
    <col min="12" max="12" width="15.5" style="1" customWidth="1"/>
    <col min="13" max="13" width="14.1640625" style="1" bestFit="1" customWidth="1"/>
    <col min="14" max="14" width="14.6640625" style="1" customWidth="1"/>
    <col min="15" max="15" width="2.5" style="1" customWidth="1"/>
    <col min="16" max="16" width="14.1640625" style="1" bestFit="1" customWidth="1"/>
    <col min="17" max="17" width="2.6640625" style="1" customWidth="1"/>
    <col min="18" max="18" width="14.6640625" style="1" customWidth="1"/>
    <col min="19" max="19" width="2.5" style="1" customWidth="1"/>
    <col min="20" max="20" width="14.1640625" style="1" bestFit="1" customWidth="1"/>
    <col min="21" max="21" width="2.5" style="1" customWidth="1"/>
    <col min="22" max="22" width="14.1640625" style="1" bestFit="1" customWidth="1"/>
    <col min="23" max="24" width="9.33203125" style="1"/>
    <col min="25" max="25" width="14.1640625" style="1" bestFit="1" customWidth="1"/>
    <col min="26" max="26" width="2.83203125" style="1" bestFit="1" customWidth="1"/>
    <col min="27" max="27" width="9.33203125" style="1"/>
    <col min="28" max="28" width="14.1640625" style="1" bestFit="1" customWidth="1"/>
    <col min="29" max="16384" width="9.33203125" style="1"/>
  </cols>
  <sheetData>
    <row r="1" spans="1:21" ht="39" customHeight="1" x14ac:dyDescent="0.25">
      <c r="A1" s="912" t="s">
        <v>266</v>
      </c>
      <c r="B1" s="912"/>
      <c r="C1" s="912"/>
      <c r="D1" s="912"/>
      <c r="E1" s="912"/>
      <c r="F1" s="927"/>
      <c r="G1" s="927"/>
      <c r="H1" s="927"/>
      <c r="I1" s="887"/>
      <c r="J1" s="887"/>
    </row>
    <row r="2" spans="1:21" ht="16.5" customHeight="1" x14ac:dyDescent="0.2">
      <c r="A2" s="17" t="s">
        <v>267</v>
      </c>
      <c r="B2" s="17"/>
      <c r="C2" s="17"/>
      <c r="D2" s="17"/>
      <c r="E2" s="17"/>
    </row>
    <row r="3" spans="1:21" ht="18.75" customHeight="1" x14ac:dyDescent="0.2">
      <c r="A3" s="372"/>
      <c r="B3" s="896">
        <v>2013</v>
      </c>
      <c r="C3" s="897"/>
      <c r="D3" s="896">
        <v>2014</v>
      </c>
      <c r="E3" s="897"/>
      <c r="F3" s="896">
        <v>2015</v>
      </c>
      <c r="G3" s="897"/>
      <c r="H3" s="896">
        <v>2016</v>
      </c>
      <c r="I3" s="898"/>
      <c r="J3" s="898"/>
      <c r="K3" s="928"/>
      <c r="L3" s="896">
        <v>2017</v>
      </c>
      <c r="M3" s="897"/>
      <c r="N3" s="896">
        <v>2018</v>
      </c>
      <c r="O3" s="898"/>
      <c r="P3" s="898"/>
      <c r="Q3" s="635"/>
      <c r="R3" s="896">
        <v>2019</v>
      </c>
      <c r="S3" s="898"/>
      <c r="T3" s="898"/>
      <c r="U3" s="737"/>
    </row>
    <row r="4" spans="1:21" ht="36" customHeight="1" x14ac:dyDescent="0.2">
      <c r="A4" s="448"/>
      <c r="B4" s="248" t="s">
        <v>54</v>
      </c>
      <c r="C4" s="296" t="s">
        <v>268</v>
      </c>
      <c r="D4" s="248" t="s">
        <v>54</v>
      </c>
      <c r="E4" s="296" t="s">
        <v>268</v>
      </c>
      <c r="F4" s="248" t="s">
        <v>54</v>
      </c>
      <c r="G4" s="296" t="s">
        <v>268</v>
      </c>
      <c r="H4" s="248" t="s">
        <v>54</v>
      </c>
      <c r="I4" s="250"/>
      <c r="J4" s="431" t="s">
        <v>268</v>
      </c>
      <c r="K4" s="431"/>
      <c r="L4" s="248" t="s">
        <v>54</v>
      </c>
      <c r="M4" s="296" t="s">
        <v>268</v>
      </c>
      <c r="N4" s="248" t="s">
        <v>54</v>
      </c>
      <c r="O4" s="650"/>
      <c r="P4" s="646" t="s">
        <v>268</v>
      </c>
      <c r="Q4" s="296"/>
      <c r="R4" s="248" t="s">
        <v>54</v>
      </c>
      <c r="S4" s="650"/>
      <c r="T4" s="646" t="s">
        <v>268</v>
      </c>
      <c r="U4" s="738"/>
    </row>
    <row r="5" spans="1:21" ht="33" customHeight="1" x14ac:dyDescent="0.2">
      <c r="A5" s="449"/>
      <c r="B5" s="254" t="s">
        <v>56</v>
      </c>
      <c r="C5" s="255" t="s">
        <v>269</v>
      </c>
      <c r="D5" s="254" t="s">
        <v>56</v>
      </c>
      <c r="E5" s="255" t="s">
        <v>269</v>
      </c>
      <c r="F5" s="254" t="s">
        <v>56</v>
      </c>
      <c r="G5" s="255" t="s">
        <v>269</v>
      </c>
      <c r="H5" s="254" t="s">
        <v>56</v>
      </c>
      <c r="I5" s="256"/>
      <c r="J5" s="256" t="s">
        <v>269</v>
      </c>
      <c r="K5" s="256"/>
      <c r="L5" s="254" t="s">
        <v>56</v>
      </c>
      <c r="M5" s="255" t="s">
        <v>269</v>
      </c>
      <c r="N5" s="254" t="s">
        <v>56</v>
      </c>
      <c r="O5" s="256"/>
      <c r="P5" s="256" t="s">
        <v>269</v>
      </c>
      <c r="Q5" s="255"/>
      <c r="R5" s="254" t="s">
        <v>56</v>
      </c>
      <c r="S5" s="256"/>
      <c r="T5" s="256" t="s">
        <v>269</v>
      </c>
      <c r="U5" s="739"/>
    </row>
    <row r="6" spans="1:21" ht="12.75" x14ac:dyDescent="0.2">
      <c r="A6" s="257" t="s">
        <v>270</v>
      </c>
      <c r="B6" s="450"/>
      <c r="C6" s="435"/>
      <c r="D6" s="450"/>
      <c r="E6" s="435"/>
      <c r="F6" s="450"/>
      <c r="G6" s="435"/>
      <c r="H6" s="450"/>
      <c r="I6" s="451"/>
      <c r="J6" s="452"/>
      <c r="K6" s="436"/>
      <c r="L6" s="433"/>
      <c r="M6" s="435"/>
      <c r="N6" s="450"/>
      <c r="O6" s="647"/>
      <c r="P6" s="452"/>
      <c r="Q6" s="436"/>
      <c r="R6" s="450"/>
      <c r="S6" s="647"/>
      <c r="T6" s="731"/>
      <c r="U6" s="738"/>
    </row>
    <row r="7" spans="1:21" ht="12.75" x14ac:dyDescent="0.2">
      <c r="A7" s="453" t="s">
        <v>271</v>
      </c>
      <c r="B7" s="454"/>
      <c r="C7" s="439"/>
      <c r="D7" s="454"/>
      <c r="E7" s="439"/>
      <c r="F7" s="454"/>
      <c r="G7" s="439"/>
      <c r="H7" s="454"/>
      <c r="I7" s="455"/>
      <c r="J7" s="456"/>
      <c r="K7" s="440"/>
      <c r="L7" s="437"/>
      <c r="M7" s="439"/>
      <c r="N7" s="653"/>
      <c r="O7" s="652"/>
      <c r="P7" s="456"/>
      <c r="Q7" s="440"/>
      <c r="R7" s="735"/>
      <c r="S7" s="648"/>
      <c r="T7" s="731"/>
      <c r="U7" s="738"/>
    </row>
    <row r="8" spans="1:21" ht="12.75" x14ac:dyDescent="0.2">
      <c r="A8" s="453"/>
      <c r="B8" s="454"/>
      <c r="C8" s="439"/>
      <c r="D8" s="454"/>
      <c r="E8" s="439"/>
      <c r="F8" s="454"/>
      <c r="G8" s="439"/>
      <c r="H8" s="454"/>
      <c r="I8" s="455"/>
      <c r="J8" s="456"/>
      <c r="K8" s="440"/>
      <c r="L8" s="437"/>
      <c r="M8" s="439"/>
      <c r="N8" s="653"/>
      <c r="O8" s="648"/>
      <c r="P8" s="456"/>
      <c r="Q8" s="440"/>
      <c r="R8" s="735"/>
      <c r="S8" s="648"/>
      <c r="T8" s="731"/>
      <c r="U8" s="738"/>
    </row>
    <row r="9" spans="1:21" ht="12.75" x14ac:dyDescent="0.2">
      <c r="A9" s="339" t="s">
        <v>272</v>
      </c>
      <c r="B9" s="457">
        <v>153</v>
      </c>
      <c r="C9" s="458">
        <v>40295.923999999999</v>
      </c>
      <c r="D9" s="457">
        <v>164</v>
      </c>
      <c r="E9" s="458">
        <v>44000.451999999997</v>
      </c>
      <c r="F9" s="457">
        <v>170</v>
      </c>
      <c r="G9" s="458">
        <v>38808.006000000001</v>
      </c>
      <c r="H9" s="457">
        <v>181</v>
      </c>
      <c r="I9" s="459"/>
      <c r="J9" s="460">
        <v>65298.370999999999</v>
      </c>
      <c r="K9" s="461"/>
      <c r="L9" s="462">
        <v>187</v>
      </c>
      <c r="M9" s="458">
        <v>48186.084000000003</v>
      </c>
      <c r="N9" s="654">
        <v>189</v>
      </c>
      <c r="O9" s="652"/>
      <c r="P9" s="731">
        <v>44912.976999999984</v>
      </c>
      <c r="Q9" s="465"/>
      <c r="R9" s="736">
        <v>169</v>
      </c>
      <c r="S9" s="649"/>
      <c r="T9" s="731">
        <v>55558.86399999998</v>
      </c>
      <c r="U9" s="738"/>
    </row>
    <row r="10" spans="1:21" ht="12.75" x14ac:dyDescent="0.2">
      <c r="A10" s="463" t="s">
        <v>273</v>
      </c>
      <c r="B10" s="457"/>
      <c r="C10" s="458"/>
      <c r="D10" s="457"/>
      <c r="E10" s="458"/>
      <c r="F10" s="457"/>
      <c r="G10" s="458"/>
      <c r="H10" s="457"/>
      <c r="I10" s="464"/>
      <c r="J10" s="460"/>
      <c r="K10" s="465"/>
      <c r="L10" s="462"/>
      <c r="M10" s="458"/>
      <c r="N10" s="654"/>
      <c r="O10" s="649"/>
      <c r="P10" s="460"/>
      <c r="Q10" s="465"/>
      <c r="R10" s="736"/>
      <c r="S10" s="649"/>
      <c r="T10" s="731"/>
      <c r="U10" s="738"/>
    </row>
    <row r="11" spans="1:21" ht="12.75" x14ac:dyDescent="0.2">
      <c r="A11" s="338"/>
      <c r="B11" s="457"/>
      <c r="C11" s="458"/>
      <c r="D11" s="457"/>
      <c r="E11" s="458"/>
      <c r="F11" s="457"/>
      <c r="G11" s="458"/>
      <c r="H11" s="457"/>
      <c r="I11" s="464"/>
      <c r="J11" s="460"/>
      <c r="K11" s="465"/>
      <c r="L11" s="462"/>
      <c r="M11" s="458"/>
      <c r="N11" s="654"/>
      <c r="O11" s="649"/>
      <c r="P11" s="460"/>
      <c r="Q11" s="465"/>
      <c r="R11" s="736"/>
      <c r="S11" s="649"/>
      <c r="T11" s="731"/>
      <c r="U11" s="738"/>
    </row>
    <row r="12" spans="1:21" ht="12.75" x14ac:dyDescent="0.2">
      <c r="A12" s="339" t="s">
        <v>274</v>
      </c>
      <c r="B12" s="457">
        <v>46</v>
      </c>
      <c r="C12" s="458">
        <v>156263.239</v>
      </c>
      <c r="D12" s="457">
        <v>35</v>
      </c>
      <c r="E12" s="458">
        <v>160124.44899999999</v>
      </c>
      <c r="F12" s="457">
        <v>52</v>
      </c>
      <c r="G12" s="458">
        <v>245223.08</v>
      </c>
      <c r="H12" s="457">
        <v>45</v>
      </c>
      <c r="I12" s="464"/>
      <c r="J12" s="460">
        <v>249778.125</v>
      </c>
      <c r="K12" s="465"/>
      <c r="L12" s="462">
        <v>49</v>
      </c>
      <c r="M12" s="458">
        <v>280605.83500000002</v>
      </c>
      <c r="N12" s="654">
        <v>53</v>
      </c>
      <c r="O12" s="652" t="s">
        <v>360</v>
      </c>
      <c r="P12" s="731">
        <v>209369.75500000006</v>
      </c>
      <c r="Q12" s="461" t="s">
        <v>360</v>
      </c>
      <c r="R12" s="736">
        <v>53</v>
      </c>
      <c r="S12" s="652" t="s">
        <v>360</v>
      </c>
      <c r="T12" s="731">
        <v>227678.43299999996</v>
      </c>
      <c r="U12" s="461" t="s">
        <v>360</v>
      </c>
    </row>
    <row r="13" spans="1:21" ht="12.75" x14ac:dyDescent="0.2">
      <c r="A13" s="264" t="s">
        <v>275</v>
      </c>
      <c r="B13" s="457"/>
      <c r="C13" s="458"/>
      <c r="D13" s="457"/>
      <c r="E13" s="458"/>
      <c r="F13" s="457"/>
      <c r="G13" s="458"/>
      <c r="H13" s="457"/>
      <c r="I13" s="464"/>
      <c r="J13" s="460"/>
      <c r="K13" s="465"/>
      <c r="L13" s="462"/>
      <c r="M13" s="458"/>
      <c r="N13" s="654"/>
      <c r="O13" s="649"/>
      <c r="P13" s="460"/>
      <c r="Q13" s="465"/>
      <c r="R13" s="736"/>
      <c r="S13" s="649"/>
      <c r="T13" s="731"/>
      <c r="U13" s="738"/>
    </row>
    <row r="14" spans="1:21" ht="12.75" x14ac:dyDescent="0.2">
      <c r="A14" s="264"/>
      <c r="B14" s="457"/>
      <c r="C14" s="458"/>
      <c r="D14" s="457"/>
      <c r="E14" s="458"/>
      <c r="F14" s="457"/>
      <c r="G14" s="458"/>
      <c r="H14" s="457"/>
      <c r="I14" s="464"/>
      <c r="J14" s="460"/>
      <c r="K14" s="465"/>
      <c r="L14" s="462"/>
      <c r="M14" s="458"/>
      <c r="N14" s="654"/>
      <c r="O14" s="649"/>
      <c r="P14" s="460"/>
      <c r="Q14" s="465"/>
      <c r="R14" s="736"/>
      <c r="S14" s="649"/>
      <c r="T14" s="731"/>
      <c r="U14" s="738"/>
    </row>
    <row r="15" spans="1:21" ht="25.5" x14ac:dyDescent="0.2">
      <c r="A15" s="339" t="s">
        <v>276</v>
      </c>
      <c r="B15" s="457">
        <v>14</v>
      </c>
      <c r="C15" s="458">
        <v>30608.535</v>
      </c>
      <c r="D15" s="457">
        <v>3</v>
      </c>
      <c r="E15" s="458">
        <v>1089.1600000000001</v>
      </c>
      <c r="F15" s="457">
        <v>2</v>
      </c>
      <c r="G15" s="458">
        <v>7617.1949999999997</v>
      </c>
      <c r="H15" s="466" t="s">
        <v>96</v>
      </c>
      <c r="I15" s="467"/>
      <c r="J15" s="468" t="s">
        <v>96</v>
      </c>
      <c r="K15" s="469"/>
      <c r="L15" s="470">
        <v>10</v>
      </c>
      <c r="M15" s="469">
        <v>67032.066999999995</v>
      </c>
      <c r="N15" s="655">
        <v>7</v>
      </c>
      <c r="O15" s="649"/>
      <c r="P15" s="731">
        <v>58686.531999999999</v>
      </c>
      <c r="Q15" s="469"/>
      <c r="R15" s="655">
        <v>12</v>
      </c>
      <c r="S15" s="652" t="s">
        <v>360</v>
      </c>
      <c r="T15" s="731">
        <v>31279.769999999997</v>
      </c>
      <c r="U15" s="461" t="s">
        <v>360</v>
      </c>
    </row>
    <row r="16" spans="1:21" ht="25.5" x14ac:dyDescent="0.2">
      <c r="A16" s="471" t="s">
        <v>277</v>
      </c>
      <c r="B16" s="457"/>
      <c r="C16" s="458"/>
      <c r="D16" s="457"/>
      <c r="E16" s="458"/>
      <c r="F16" s="457"/>
      <c r="G16" s="458"/>
      <c r="H16" s="457"/>
      <c r="I16" s="464"/>
      <c r="J16" s="460"/>
      <c r="K16" s="465"/>
      <c r="L16" s="462"/>
      <c r="M16" s="458"/>
      <c r="N16" s="654"/>
      <c r="O16" s="649"/>
      <c r="P16" s="460"/>
      <c r="Q16" s="465"/>
      <c r="R16" s="736"/>
      <c r="S16" s="649"/>
      <c r="T16" s="731"/>
      <c r="U16" s="738"/>
    </row>
    <row r="17" spans="1:21" ht="12.75" x14ac:dyDescent="0.2">
      <c r="A17" s="264"/>
      <c r="B17" s="457"/>
      <c r="C17" s="458"/>
      <c r="D17" s="457"/>
      <c r="E17" s="458"/>
      <c r="F17" s="457"/>
      <c r="G17" s="458"/>
      <c r="H17" s="457"/>
      <c r="I17" s="464"/>
      <c r="J17" s="460"/>
      <c r="K17" s="465"/>
      <c r="L17" s="462"/>
      <c r="M17" s="458"/>
      <c r="N17" s="654"/>
      <c r="O17" s="649"/>
      <c r="P17" s="460"/>
      <c r="Q17" s="465"/>
      <c r="R17" s="736"/>
      <c r="S17" s="649"/>
      <c r="T17" s="731"/>
      <c r="U17" s="738"/>
    </row>
    <row r="18" spans="1:21" ht="12.75" x14ac:dyDescent="0.2">
      <c r="A18" s="339" t="s">
        <v>278</v>
      </c>
      <c r="B18" s="457">
        <v>36</v>
      </c>
      <c r="C18" s="458">
        <v>433908.58</v>
      </c>
      <c r="D18" s="457">
        <v>44</v>
      </c>
      <c r="E18" s="458">
        <v>444587.01400000002</v>
      </c>
      <c r="F18" s="457">
        <v>29</v>
      </c>
      <c r="G18" s="458">
        <v>333667.40399999998</v>
      </c>
      <c r="H18" s="457">
        <v>19</v>
      </c>
      <c r="I18" s="464"/>
      <c r="J18" s="460">
        <v>288069.43199999997</v>
      </c>
      <c r="K18" s="465"/>
      <c r="L18" s="462">
        <v>24</v>
      </c>
      <c r="M18" s="458">
        <v>225954.08799999999</v>
      </c>
      <c r="N18" s="654">
        <v>53</v>
      </c>
      <c r="O18" s="652" t="s">
        <v>360</v>
      </c>
      <c r="P18" s="731">
        <v>553092.38000000012</v>
      </c>
      <c r="Q18" s="652" t="s">
        <v>360</v>
      </c>
      <c r="R18" s="655">
        <v>52</v>
      </c>
      <c r="S18" s="652" t="s">
        <v>360</v>
      </c>
      <c r="T18" s="731">
        <v>554617.21300000011</v>
      </c>
      <c r="U18" s="461" t="s">
        <v>360</v>
      </c>
    </row>
    <row r="19" spans="1:21" ht="12.75" x14ac:dyDescent="0.2">
      <c r="A19" s="463" t="s">
        <v>279</v>
      </c>
      <c r="B19" s="457"/>
      <c r="C19" s="458"/>
      <c r="D19" s="457"/>
      <c r="E19" s="458"/>
      <c r="F19" s="457"/>
      <c r="G19" s="458"/>
      <c r="H19" s="457"/>
      <c r="I19" s="464"/>
      <c r="J19" s="460"/>
      <c r="K19" s="465"/>
      <c r="L19" s="462"/>
      <c r="M19" s="458"/>
      <c r="N19" s="654"/>
      <c r="O19" s="649"/>
      <c r="P19" s="460"/>
      <c r="Q19" s="465"/>
      <c r="R19" s="736"/>
      <c r="S19" s="649"/>
      <c r="T19" s="731"/>
      <c r="U19" s="738"/>
    </row>
    <row r="20" spans="1:21" ht="12.75" x14ac:dyDescent="0.2">
      <c r="A20" s="338"/>
      <c r="B20" s="457"/>
      <c r="C20" s="458"/>
      <c r="D20" s="457"/>
      <c r="E20" s="458"/>
      <c r="F20" s="457"/>
      <c r="G20" s="458"/>
      <c r="H20" s="457"/>
      <c r="I20" s="464"/>
      <c r="J20" s="460"/>
      <c r="K20" s="465"/>
      <c r="L20" s="462"/>
      <c r="M20" s="458"/>
      <c r="N20" s="654"/>
      <c r="O20" s="649"/>
      <c r="P20" s="460"/>
      <c r="Q20" s="465"/>
      <c r="R20" s="736"/>
      <c r="S20" s="649"/>
      <c r="T20" s="731"/>
      <c r="U20" s="738"/>
    </row>
    <row r="21" spans="1:21" ht="12.75" x14ac:dyDescent="0.2">
      <c r="A21" s="339" t="s">
        <v>280</v>
      </c>
      <c r="B21" s="457">
        <v>72</v>
      </c>
      <c r="C21" s="458">
        <v>549314.10100000002</v>
      </c>
      <c r="D21" s="457">
        <v>55</v>
      </c>
      <c r="E21" s="458">
        <v>511354.93699999998</v>
      </c>
      <c r="F21" s="457">
        <v>48</v>
      </c>
      <c r="G21" s="458">
        <v>507688.60800000001</v>
      </c>
      <c r="H21" s="457">
        <v>56</v>
      </c>
      <c r="I21" s="464"/>
      <c r="J21" s="460">
        <v>467404.89399999997</v>
      </c>
      <c r="K21" s="465"/>
      <c r="L21" s="462">
        <v>39</v>
      </c>
      <c r="M21" s="458">
        <v>381629.59399999998</v>
      </c>
      <c r="N21" s="654">
        <f>21+4</f>
        <v>25</v>
      </c>
      <c r="O21" s="652" t="s">
        <v>360</v>
      </c>
      <c r="P21" s="731">
        <f>100393.045+8727.15</f>
        <v>109120.19499999999</v>
      </c>
      <c r="Q21" s="652" t="s">
        <v>360</v>
      </c>
      <c r="R21" s="655">
        <v>14</v>
      </c>
      <c r="S21" s="652" t="s">
        <v>360</v>
      </c>
      <c r="T21" s="731">
        <v>96840.854999999996</v>
      </c>
      <c r="U21" s="461" t="s">
        <v>360</v>
      </c>
    </row>
    <row r="22" spans="1:21" ht="12.75" x14ac:dyDescent="0.2">
      <c r="A22" s="463" t="s">
        <v>281</v>
      </c>
      <c r="B22" s="457"/>
      <c r="C22" s="458"/>
      <c r="D22" s="457"/>
      <c r="E22" s="458"/>
      <c r="F22" s="457"/>
      <c r="G22" s="458"/>
      <c r="H22" s="457"/>
      <c r="I22" s="464"/>
      <c r="J22" s="460"/>
      <c r="K22" s="465"/>
      <c r="L22" s="462"/>
      <c r="M22" s="458"/>
      <c r="N22" s="654"/>
      <c r="O22" s="649"/>
      <c r="P22" s="460"/>
      <c r="Q22" s="465"/>
      <c r="R22" s="736"/>
      <c r="S22" s="649"/>
      <c r="T22" s="731"/>
      <c r="U22" s="738"/>
    </row>
    <row r="23" spans="1:21" ht="12.75" x14ac:dyDescent="0.2">
      <c r="A23" s="463"/>
      <c r="B23" s="457"/>
      <c r="C23" s="458"/>
      <c r="D23" s="457"/>
      <c r="E23" s="458"/>
      <c r="F23" s="457"/>
      <c r="G23" s="458"/>
      <c r="H23" s="457"/>
      <c r="I23" s="464"/>
      <c r="J23" s="460"/>
      <c r="K23" s="465"/>
      <c r="L23" s="462"/>
      <c r="M23" s="458"/>
      <c r="N23" s="654"/>
      <c r="O23" s="649"/>
      <c r="P23" s="460"/>
      <c r="Q23" s="465"/>
      <c r="R23" s="736"/>
      <c r="S23" s="649"/>
      <c r="T23" s="731"/>
      <c r="U23" s="738"/>
    </row>
    <row r="24" spans="1:21" ht="12.75" x14ac:dyDescent="0.2">
      <c r="A24" s="339" t="s">
        <v>282</v>
      </c>
      <c r="B24" s="466" t="s">
        <v>96</v>
      </c>
      <c r="C24" s="472" t="s">
        <v>96</v>
      </c>
      <c r="D24" s="466" t="s">
        <v>96</v>
      </c>
      <c r="E24" s="472" t="s">
        <v>96</v>
      </c>
      <c r="F24" s="466">
        <v>1</v>
      </c>
      <c r="G24" s="472">
        <v>3150.3150000000001</v>
      </c>
      <c r="H24" s="466">
        <v>1</v>
      </c>
      <c r="I24" s="473"/>
      <c r="J24" s="468">
        <v>3150.3150000000001</v>
      </c>
      <c r="K24" s="474"/>
      <c r="L24" s="470">
        <v>4</v>
      </c>
      <c r="M24" s="469">
        <v>3320.4050000000002</v>
      </c>
      <c r="N24" s="655">
        <v>1</v>
      </c>
      <c r="O24" s="649"/>
      <c r="P24" s="731">
        <v>3150.3150000000001</v>
      </c>
      <c r="Q24" s="469"/>
      <c r="R24" s="655">
        <v>1</v>
      </c>
      <c r="S24" s="733"/>
      <c r="T24" s="731">
        <v>72.635000000000005</v>
      </c>
      <c r="U24" s="738"/>
    </row>
    <row r="25" spans="1:21" ht="12.75" x14ac:dyDescent="0.2">
      <c r="A25" s="463" t="s">
        <v>283</v>
      </c>
      <c r="B25" s="457"/>
      <c r="C25" s="458"/>
      <c r="D25" s="457"/>
      <c r="E25" s="458"/>
      <c r="F25" s="457"/>
      <c r="G25" s="458"/>
      <c r="H25" s="457"/>
      <c r="I25" s="464"/>
      <c r="J25" s="460"/>
      <c r="K25" s="465"/>
      <c r="L25" s="462"/>
      <c r="M25" s="458"/>
      <c r="N25" s="654"/>
      <c r="O25" s="649"/>
      <c r="P25" s="460"/>
      <c r="Q25" s="465"/>
      <c r="R25" s="736"/>
      <c r="S25" s="649"/>
      <c r="T25" s="731"/>
      <c r="U25" s="738"/>
    </row>
    <row r="26" spans="1:21" ht="12.75" x14ac:dyDescent="0.2">
      <c r="A26" s="264"/>
      <c r="B26" s="457"/>
      <c r="C26" s="458"/>
      <c r="D26" s="457"/>
      <c r="E26" s="458"/>
      <c r="F26" s="457"/>
      <c r="G26" s="458"/>
      <c r="H26" s="457"/>
      <c r="I26" s="464"/>
      <c r="J26" s="460"/>
      <c r="K26" s="465"/>
      <c r="L26" s="462"/>
      <c r="M26" s="458"/>
      <c r="N26" s="654"/>
      <c r="O26" s="649"/>
      <c r="P26" s="460"/>
      <c r="Q26" s="465"/>
      <c r="R26" s="736"/>
      <c r="S26" s="649"/>
      <c r="T26" s="731"/>
      <c r="U26" s="738"/>
    </row>
    <row r="27" spans="1:21" ht="15.75" customHeight="1" x14ac:dyDescent="0.2">
      <c r="A27" s="339" t="s">
        <v>284</v>
      </c>
      <c r="B27" s="457">
        <v>18</v>
      </c>
      <c r="C27" s="458">
        <v>955.57</v>
      </c>
      <c r="D27" s="457">
        <v>24</v>
      </c>
      <c r="E27" s="458">
        <v>2795.84</v>
      </c>
      <c r="F27" s="457">
        <v>26</v>
      </c>
      <c r="G27" s="458">
        <v>2811.5949999999998</v>
      </c>
      <c r="H27" s="457">
        <v>17</v>
      </c>
      <c r="I27" s="464"/>
      <c r="J27" s="460">
        <v>1275.876</v>
      </c>
      <c r="K27" s="465"/>
      <c r="L27" s="462">
        <v>3</v>
      </c>
      <c r="M27" s="458">
        <v>269.37</v>
      </c>
      <c r="N27" s="654">
        <v>3</v>
      </c>
      <c r="O27" s="746" t="s">
        <v>360</v>
      </c>
      <c r="P27" s="460">
        <v>838.40499999999997</v>
      </c>
      <c r="Q27" s="748" t="s">
        <v>360</v>
      </c>
      <c r="R27" s="655">
        <v>30</v>
      </c>
      <c r="S27" s="649"/>
      <c r="T27" s="731">
        <v>2696.9850000000001</v>
      </c>
      <c r="U27" s="738"/>
    </row>
    <row r="28" spans="1:21" ht="12.75" x14ac:dyDescent="0.2">
      <c r="A28" s="463" t="s">
        <v>285</v>
      </c>
      <c r="B28" s="457"/>
      <c r="C28" s="458"/>
      <c r="D28" s="457"/>
      <c r="E28" s="458"/>
      <c r="F28" s="457"/>
      <c r="G28" s="458"/>
      <c r="H28" s="457"/>
      <c r="I28" s="464"/>
      <c r="J28" s="460"/>
      <c r="K28" s="465"/>
      <c r="L28" s="462"/>
      <c r="M28" s="458"/>
      <c r="N28" s="654"/>
      <c r="O28" s="747"/>
      <c r="P28" s="460"/>
      <c r="Q28" s="749"/>
      <c r="R28" s="736"/>
      <c r="S28" s="649"/>
      <c r="T28" s="731"/>
      <c r="U28" s="738"/>
    </row>
    <row r="29" spans="1:21" ht="12.75" x14ac:dyDescent="0.2">
      <c r="A29" s="338"/>
      <c r="B29" s="457"/>
      <c r="C29" s="458"/>
      <c r="D29" s="457"/>
      <c r="E29" s="458"/>
      <c r="F29" s="457"/>
      <c r="G29" s="458"/>
      <c r="H29" s="457"/>
      <c r="I29" s="464"/>
      <c r="J29" s="460"/>
      <c r="K29" s="465"/>
      <c r="L29" s="462"/>
      <c r="M29" s="458"/>
      <c r="N29" s="654"/>
      <c r="O29" s="747"/>
      <c r="P29" s="460"/>
      <c r="Q29" s="748"/>
      <c r="R29" s="736"/>
      <c r="S29" s="649"/>
      <c r="T29" s="731"/>
      <c r="U29" s="738"/>
    </row>
    <row r="30" spans="1:21" ht="12.75" x14ac:dyDescent="0.2">
      <c r="A30" s="276" t="s">
        <v>155</v>
      </c>
      <c r="B30" s="475">
        <f>SUM(B9:B27)</f>
        <v>339</v>
      </c>
      <c r="C30" s="476">
        <f>SUM(C9:C27)</f>
        <v>1211345.9490000003</v>
      </c>
      <c r="D30" s="475">
        <f>SUM(D9:D27)</f>
        <v>325</v>
      </c>
      <c r="E30" s="476">
        <f>SUM(E9:E27)</f>
        <v>1163951.852</v>
      </c>
      <c r="F30" s="475">
        <f>SUM(F9:F29)</f>
        <v>328</v>
      </c>
      <c r="G30" s="476">
        <f>SUM(G9:G29)</f>
        <v>1138966.203</v>
      </c>
      <c r="H30" s="475">
        <f>SUM(H9:H29)</f>
        <v>319</v>
      </c>
      <c r="I30" s="477"/>
      <c r="J30" s="478">
        <f>SUM(J9:J29)</f>
        <v>1074977.0129999998</v>
      </c>
      <c r="K30" s="479"/>
      <c r="L30" s="480">
        <f t="shared" ref="L30:T30" si="0">SUM(L9:L29)</f>
        <v>316</v>
      </c>
      <c r="M30" s="476">
        <f t="shared" si="0"/>
        <v>1006997.4430000001</v>
      </c>
      <c r="N30" s="475">
        <f t="shared" si="0"/>
        <v>331</v>
      </c>
      <c r="O30" s="651" t="s">
        <v>360</v>
      </c>
      <c r="P30" s="478">
        <f t="shared" si="0"/>
        <v>979170.55900000001</v>
      </c>
      <c r="Q30" s="750" t="s">
        <v>360</v>
      </c>
      <c r="R30" s="475">
        <f t="shared" si="0"/>
        <v>331</v>
      </c>
      <c r="S30" s="734"/>
      <c r="T30" s="478">
        <f t="shared" si="0"/>
        <v>968744.755</v>
      </c>
      <c r="U30" s="739"/>
    </row>
    <row r="31" spans="1:21" ht="16.5" customHeight="1" x14ac:dyDescent="0.2">
      <c r="A31" s="68" t="s">
        <v>286</v>
      </c>
      <c r="B31" s="68"/>
      <c r="C31" s="68"/>
      <c r="D31" s="68"/>
      <c r="E31" s="68"/>
    </row>
    <row r="32" spans="1:21" ht="12" x14ac:dyDescent="0.2">
      <c r="A32" s="69" t="s">
        <v>287</v>
      </c>
      <c r="B32" s="69"/>
      <c r="C32" s="69"/>
      <c r="D32" s="69"/>
      <c r="E32" s="69"/>
    </row>
    <row r="33" spans="1:3" ht="14.25" customHeight="1" x14ac:dyDescent="0.2">
      <c r="A33" s="47"/>
      <c r="B33" s="68"/>
      <c r="C33" s="68"/>
    </row>
    <row r="34" spans="1:3" x14ac:dyDescent="0.2">
      <c r="A34" s="732"/>
    </row>
  </sheetData>
  <mergeCells count="8">
    <mergeCell ref="N3:P3"/>
    <mergeCell ref="R3:T3"/>
    <mergeCell ref="A1:J1"/>
    <mergeCell ref="B3:C3"/>
    <mergeCell ref="D3:E3"/>
    <mergeCell ref="F3:G3"/>
    <mergeCell ref="H3:K3"/>
    <mergeCell ref="L3:M3"/>
  </mergeCells>
  <pageMargins left="0.25" right="0.25" top="0.75" bottom="0.75" header="0.3" footer="0.3"/>
  <pageSetup paperSize="9"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9B25A-3EFE-4DFA-BCF2-F6B14D41DF20}">
  <dimension ref="B2:Q92"/>
  <sheetViews>
    <sheetView workbookViewId="0"/>
  </sheetViews>
  <sheetFormatPr defaultColWidth="9.33203125" defaultRowHeight="11.25" x14ac:dyDescent="0.2"/>
  <cols>
    <col min="1" max="1" width="1.5" style="711" customWidth="1"/>
    <col min="2" max="2" width="12.83203125" style="711" bestFit="1" customWidth="1"/>
    <col min="3" max="16384" width="9.33203125" style="711"/>
  </cols>
  <sheetData>
    <row r="2" spans="2:2" ht="20.25" x14ac:dyDescent="0.3">
      <c r="B2" s="710" t="s">
        <v>386</v>
      </c>
    </row>
    <row r="4" spans="2:2" x14ac:dyDescent="0.2">
      <c r="B4" s="712" t="s">
        <v>46</v>
      </c>
    </row>
    <row r="5" spans="2:2" s="714" customFormat="1" x14ac:dyDescent="0.2">
      <c r="B5" s="716" t="s">
        <v>402</v>
      </c>
    </row>
    <row r="7" spans="2:2" x14ac:dyDescent="0.2">
      <c r="B7" s="712" t="s">
        <v>70</v>
      </c>
    </row>
    <row r="8" spans="2:2" s="714" customFormat="1" x14ac:dyDescent="0.2">
      <c r="B8" s="716" t="s">
        <v>437</v>
      </c>
    </row>
    <row r="10" spans="2:2" x14ac:dyDescent="0.2">
      <c r="B10" s="712" t="s">
        <v>403</v>
      </c>
    </row>
    <row r="11" spans="2:2" s="714" customFormat="1" x14ac:dyDescent="0.2">
      <c r="B11" s="716" t="s">
        <v>404</v>
      </c>
    </row>
    <row r="13" spans="2:2" x14ac:dyDescent="0.2">
      <c r="B13" s="712" t="s">
        <v>438</v>
      </c>
    </row>
    <row r="14" spans="2:2" s="714" customFormat="1" x14ac:dyDescent="0.2">
      <c r="B14" s="716" t="s">
        <v>439</v>
      </c>
    </row>
    <row r="16" spans="2:2" x14ac:dyDescent="0.2">
      <c r="B16" s="717" t="s">
        <v>405</v>
      </c>
    </row>
    <row r="17" spans="2:2" x14ac:dyDescent="0.2">
      <c r="B17" s="717" t="s">
        <v>107</v>
      </c>
    </row>
    <row r="19" spans="2:2" x14ac:dyDescent="0.2">
      <c r="B19" s="712" t="s">
        <v>440</v>
      </c>
    </row>
    <row r="20" spans="2:2" x14ac:dyDescent="0.2">
      <c r="B20" s="716" t="s">
        <v>441</v>
      </c>
    </row>
    <row r="21" spans="2:2" x14ac:dyDescent="0.2">
      <c r="B21" s="716"/>
    </row>
    <row r="22" spans="2:2" x14ac:dyDescent="0.2">
      <c r="B22" s="717" t="s">
        <v>113</v>
      </c>
    </row>
    <row r="23" spans="2:2" s="714" customFormat="1" x14ac:dyDescent="0.2">
      <c r="B23" s="713" t="s">
        <v>114</v>
      </c>
    </row>
    <row r="25" spans="2:2" x14ac:dyDescent="0.2">
      <c r="B25" s="717" t="s">
        <v>120</v>
      </c>
    </row>
    <row r="26" spans="2:2" s="714" customFormat="1" x14ac:dyDescent="0.2">
      <c r="B26" s="713" t="s">
        <v>121</v>
      </c>
    </row>
    <row r="28" spans="2:2" x14ac:dyDescent="0.2">
      <c r="B28" s="717" t="s">
        <v>406</v>
      </c>
    </row>
    <row r="29" spans="2:2" s="714" customFormat="1" x14ac:dyDescent="0.2">
      <c r="B29" s="713" t="s">
        <v>407</v>
      </c>
    </row>
    <row r="31" spans="2:2" x14ac:dyDescent="0.2">
      <c r="B31" s="717" t="s">
        <v>408</v>
      </c>
    </row>
    <row r="32" spans="2:2" s="714" customFormat="1" x14ac:dyDescent="0.2">
      <c r="B32" s="713" t="s">
        <v>409</v>
      </c>
    </row>
    <row r="34" spans="2:17" x14ac:dyDescent="0.2">
      <c r="B34" s="717" t="s">
        <v>410</v>
      </c>
    </row>
    <row r="35" spans="2:17" s="714" customFormat="1" x14ac:dyDescent="0.2">
      <c r="B35" s="713" t="s">
        <v>411</v>
      </c>
    </row>
    <row r="37" spans="2:17" x14ac:dyDescent="0.2">
      <c r="B37" s="717" t="s">
        <v>178</v>
      </c>
    </row>
    <row r="38" spans="2:17" s="714" customFormat="1" x14ac:dyDescent="0.2">
      <c r="B38" s="713" t="s">
        <v>412</v>
      </c>
      <c r="Q38" s="716"/>
    </row>
    <row r="40" spans="2:17" x14ac:dyDescent="0.2">
      <c r="B40" s="717" t="s">
        <v>189</v>
      </c>
    </row>
    <row r="41" spans="2:17" s="714" customFormat="1" x14ac:dyDescent="0.2">
      <c r="B41" s="713" t="s">
        <v>413</v>
      </c>
    </row>
    <row r="43" spans="2:17" x14ac:dyDescent="0.2">
      <c r="B43" s="717" t="s">
        <v>199</v>
      </c>
    </row>
    <row r="44" spans="2:17" s="714" customFormat="1" x14ac:dyDescent="0.2">
      <c r="B44" s="713" t="s">
        <v>414</v>
      </c>
    </row>
    <row r="46" spans="2:17" x14ac:dyDescent="0.2">
      <c r="B46" s="717" t="s">
        <v>415</v>
      </c>
    </row>
    <row r="47" spans="2:17" s="714" customFormat="1" x14ac:dyDescent="0.2">
      <c r="B47" s="713" t="s">
        <v>416</v>
      </c>
    </row>
    <row r="49" spans="2:2" x14ac:dyDescent="0.2">
      <c r="B49" s="712" t="s">
        <v>417</v>
      </c>
    </row>
    <row r="50" spans="2:2" s="714" customFormat="1" x14ac:dyDescent="0.2">
      <c r="B50" s="713" t="s">
        <v>418</v>
      </c>
    </row>
    <row r="52" spans="2:2" x14ac:dyDescent="0.2">
      <c r="B52" s="717" t="s">
        <v>229</v>
      </c>
    </row>
    <row r="53" spans="2:2" s="714" customFormat="1" x14ac:dyDescent="0.2">
      <c r="B53" s="713" t="s">
        <v>419</v>
      </c>
    </row>
    <row r="55" spans="2:2" x14ac:dyDescent="0.2">
      <c r="B55" s="717" t="s">
        <v>233</v>
      </c>
    </row>
    <row r="56" spans="2:2" s="714" customFormat="1" x14ac:dyDescent="0.2">
      <c r="B56" s="713" t="s">
        <v>234</v>
      </c>
    </row>
    <row r="58" spans="2:2" x14ac:dyDescent="0.2">
      <c r="B58" s="718" t="s">
        <v>420</v>
      </c>
    </row>
    <row r="59" spans="2:2" s="714" customFormat="1" x14ac:dyDescent="0.2">
      <c r="B59" s="719" t="s">
        <v>421</v>
      </c>
    </row>
    <row r="61" spans="2:2" x14ac:dyDescent="0.2">
      <c r="B61" s="717" t="s">
        <v>422</v>
      </c>
    </row>
    <row r="62" spans="2:2" s="714" customFormat="1" x14ac:dyDescent="0.2">
      <c r="B62" s="713" t="s">
        <v>423</v>
      </c>
    </row>
    <row r="64" spans="2:2" ht="11.25" customHeight="1" x14ac:dyDescent="0.2">
      <c r="B64" s="718" t="s">
        <v>424</v>
      </c>
    </row>
    <row r="65" spans="2:16" s="714" customFormat="1" ht="11.25" customHeight="1" x14ac:dyDescent="0.2">
      <c r="B65" s="719" t="s">
        <v>425</v>
      </c>
    </row>
    <row r="67" spans="2:16" x14ac:dyDescent="0.2">
      <c r="B67" s="717" t="s">
        <v>426</v>
      </c>
    </row>
    <row r="68" spans="2:16" s="714" customFormat="1" x14ac:dyDescent="0.2">
      <c r="B68" s="713" t="s">
        <v>427</v>
      </c>
    </row>
    <row r="70" spans="2:16" x14ac:dyDescent="0.2">
      <c r="B70" s="712" t="s">
        <v>428</v>
      </c>
    </row>
    <row r="71" spans="2:16" x14ac:dyDescent="0.2">
      <c r="B71" s="713" t="s">
        <v>429</v>
      </c>
    </row>
    <row r="73" spans="2:16" x14ac:dyDescent="0.2">
      <c r="B73" s="717" t="s">
        <v>430</v>
      </c>
    </row>
    <row r="74" spans="2:16" s="714" customFormat="1" x14ac:dyDescent="0.2">
      <c r="B74" s="713" t="s">
        <v>431</v>
      </c>
    </row>
    <row r="76" spans="2:16" ht="10.5" customHeight="1" x14ac:dyDescent="0.2">
      <c r="B76" s="717" t="s">
        <v>432</v>
      </c>
    </row>
    <row r="77" spans="2:16" s="714" customFormat="1" x14ac:dyDescent="0.2">
      <c r="B77" s="717" t="s">
        <v>310</v>
      </c>
    </row>
    <row r="78" spans="2:16" x14ac:dyDescent="0.2">
      <c r="P78" s="715"/>
    </row>
    <row r="79" spans="2:16" x14ac:dyDescent="0.2">
      <c r="B79" s="717" t="s">
        <v>335</v>
      </c>
      <c r="P79" s="714"/>
    </row>
    <row r="80" spans="2:16" s="714" customFormat="1" x14ac:dyDescent="0.2">
      <c r="B80" s="713" t="s">
        <v>336</v>
      </c>
    </row>
    <row r="82" spans="2:2" x14ac:dyDescent="0.2">
      <c r="B82" s="717" t="s">
        <v>338</v>
      </c>
    </row>
    <row r="83" spans="2:2" s="714" customFormat="1" x14ac:dyDescent="0.2">
      <c r="B83" s="713" t="s">
        <v>339</v>
      </c>
    </row>
    <row r="85" spans="2:2" x14ac:dyDescent="0.2">
      <c r="B85" s="717" t="s">
        <v>433</v>
      </c>
    </row>
    <row r="86" spans="2:2" s="714" customFormat="1" x14ac:dyDescent="0.2">
      <c r="B86" s="713" t="s">
        <v>434</v>
      </c>
    </row>
    <row r="87" spans="2:2" s="714" customFormat="1" x14ac:dyDescent="0.2">
      <c r="B87" s="713"/>
    </row>
    <row r="88" spans="2:2" x14ac:dyDescent="0.2">
      <c r="B88" s="723" t="s">
        <v>435</v>
      </c>
    </row>
    <row r="89" spans="2:2" s="714" customFormat="1" x14ac:dyDescent="0.2">
      <c r="B89" s="724" t="s">
        <v>400</v>
      </c>
    </row>
    <row r="91" spans="2:2" x14ac:dyDescent="0.2">
      <c r="B91" s="723" t="s">
        <v>436</v>
      </c>
    </row>
    <row r="92" spans="2:2" s="714" customFormat="1" x14ac:dyDescent="0.2">
      <c r="B92" s="723" t="s">
        <v>401</v>
      </c>
    </row>
  </sheetData>
  <hyperlinks>
    <hyperlink ref="B4" location="'tab1a b'!A1" display="1a. Svenskregistrerade handels- och specialfartyg den 31 december 2012" xr:uid="{AA5606D4-9B8A-43F3-8E49-F8B8D11DB46B}"/>
    <hyperlink ref="B5" location="'tab1a b'!A1" display="1a. Swedish merchant and special vessels on 31st December 2012" xr:uid="{75658617-63AD-4AEC-8D3F-2A1DAE491537}"/>
    <hyperlink ref="B88" location="'Tab24'!A1" display="24. Användning av svenskregistrerade och utlandsregistrerade fartyg i svensk regi 2008–2018. Antal fartyg. Fartyg med en bruttodräktighet om minst 100. " xr:uid="{FF49F17A-3F7F-4AC9-B829-FA7061C07F84}"/>
    <hyperlink ref="B89" location="'Tab24'!A1" display="24. Merchant vessels in Swedish register and in foreign register in Swedish service 2008–2018. Number of ships. Vessels with a gross tonnage of 100 and above.  " xr:uid="{52A04071-BDE1-4618-96C7-35CD57968E75}"/>
    <hyperlink ref="B91" location="'Tab25'!A1" display="25. Användning av svenskregistrerade och utlandsregistrerade fartyg i svensk regi 2008–2018. Miljoner bruttodräktighetsdagar. Fartyg med en bruttodräktighet om minst 100. " xr:uid="{758B6EAA-F4FF-4AE7-8772-30042B175B6A}"/>
    <hyperlink ref="B92" location="'Tab25'!A1" display="25. Merchant vessels in Swedish register and in foreign register in Swedish service 2008–2019. Millions of gross tonnage days. Vessels with a gross tonnage of 100 and above." xr:uid="{25D8E3EF-77B0-4059-8186-380DFCAEBDF6}"/>
    <hyperlink ref="B7" location="'tab1a b'!A1" display="1b. Svenskregistrerade handels- och specialfartyg den 31 december 2013" xr:uid="{7AA36B02-01D2-4735-B11A-E819B2E04F74}"/>
    <hyperlink ref="B8" location="'tab1a b'!A1" display="1b. Swedish merchant and special vessels on 31st December 2013" xr:uid="{D1833812-6D54-4D98-8ACE-EE3ACEFAB45B}"/>
    <hyperlink ref="B10" location="'tab2a b'!A1" display="2a. Svenskregistrerade handelsfartyg den 31 december 2012" xr:uid="{8C284BAA-A957-48C3-B79B-DB461F8DA634}"/>
    <hyperlink ref="B11" location="'tab2a b'!A1" display="2a. Swedish merchant vessels classified by type on 31st December 2012" xr:uid="{4640D31E-C3B4-4A99-8303-210299E6BFD6}"/>
    <hyperlink ref="B13" location="'tab2a b'!A1" display="2b. Svenskregistrerade handelsfartyg den 31 december 2013" xr:uid="{625D9845-D86A-41F7-8897-644BB3B17196}"/>
    <hyperlink ref="B14" location="'tab2a b'!A1" display="2b. Swedish merchant vessels classified by type on 31st December 2013" xr:uid="{1E97F570-C9AA-4649-90B6-561B1483A6F6}"/>
    <hyperlink ref="B22" location="'tab4a b'!A1" display="4a. Svenskregistrerade specialfartyg fördelade efter typ den 31 december 2016." xr:uid="{7CFE7163-F525-4C87-BBE5-D945F5D2F158}"/>
    <hyperlink ref="B23" location="'tab4a b'!A1" display="4a. Swedish special vessels classified by type on 31st December 2016." xr:uid="{9B2E794B-00A4-4764-BD16-36D583D9134B}"/>
    <hyperlink ref="B25" location="'tab4a b'!A1" display="4b. Svenskregistrerade specialfartyg fördelade efter typ den 31 december 2015." xr:uid="{9AFDFECA-7296-4479-A3A7-C03B6542E17F}"/>
    <hyperlink ref="B26" location="'tab4a b'!A1" display="4b. Swedish special vessels classified by type on 31st December 2015." xr:uid="{577A8DD1-44B4-4949-8762-8351EB55BA52}"/>
    <hyperlink ref="B28" location="'tab5'!A1" display="5. Svenskregistrerade och inhyrda utlandsregistrerade handelsfartyg fördelade efter typ av fartyg den 31 december 2016. Fartyg med en bruttodräktighet om minst 100." xr:uid="{F60716D8-F54F-4ED9-A439-5057A3A0EB99}"/>
    <hyperlink ref="B29" location="'tab5'!A1" display="5. Swedish merchant vessels and merchant vessels chartered from abroad classified by type on 31st December 2016. Vessels with a gross tonnage of 100 and above." xr:uid="{8A6F83EF-F83D-4A26-99F5-17CF18568751}"/>
    <hyperlink ref="B31" location="'tab6'!A1" display="6. Storleks- och åldersfördelning av den svenskregistrerade handelsflottan den 31 december 2016." xr:uid="{114799FE-3DDE-4ACB-90E7-5F9C3905CC5F}"/>
    <hyperlink ref="B32" location="'tab6'!A1" display="6. The Swedish merchant fleet classified by age and size on 31st December 2016." xr:uid="{4CA831C9-72C0-4ADF-89FA-B2E030F901CD}"/>
    <hyperlink ref="B34" location="'tab7'!A1" display="7. Storleks- och åldersfördelning av svenskregistrerade specialfartyg den 31 december 2016. Fartyg med en bruttodräktighet om minst 100." xr:uid="{C8CC36D4-0684-4404-862B-FEC198E64A5B}"/>
    <hyperlink ref="B35" location="'tab7'!A1" display="7. Swedish special vessels classified by size and age on 31st December 2016. Vessels with a gross tonnage of 100 and above." xr:uid="{31392F67-2A05-4E48-AC2B-491622713607}"/>
    <hyperlink ref="B37" location="'tab8'!A1" display="8. Dödviktskapacitet och bruttodräktighet på svenskregistrerade handelsfartyg den 31 december 2016. Fartyg med en bruttodräktighet om minst 100." xr:uid="{0B606239-0F39-4EC8-896A-A9F200DCE6C1}"/>
    <hyperlink ref="B38" location="'tab8'!A1" display="8. Deadweight capacity and gross tonnage on Swedish merchant vessels on 31st December 2016. Vessels with a gross tonnage of 100 and above." xr:uid="{54837BD5-DEE2-4BDA-8C6F-55F917B7144C}"/>
    <hyperlink ref="B40" location="'tab 9 &amp; 10'!A1" display="9. De största hemmahamnarna, efter bruttodräktighet, för svenskregistrerade handelsfartyg den 31 december 2016. Fartyg med en bruttodräktighet om minst 100." xr:uid="{5E0B46CD-64E5-4CA4-956F-3BFBF6287C6E}"/>
    <hyperlink ref="B41" location="'tab 9 &amp; 10'!A1" display="9. The largest home ports, by gross tonnage, of merchant vessels on 31st December 2016. Vessels with a gross tonnage of 100 and above.  " xr:uid="{DBDCBAEB-CAC2-4332-80AF-B2B7B65FEA91}"/>
    <hyperlink ref="B43" location="'tab 9 &amp; 10'!A1" display="10. De största hemmahamnarna, efter bruttodräktighet, för svenskregistrerade specialfartyg den 31 december 2016. Fartyg med en bruttodräktighet om minst 100." xr:uid="{BD467B16-72C4-4A9D-B664-ADB191582BFA}"/>
    <hyperlink ref="B44" location="'tab 9 &amp; 10'!A1" display="10. The largest home ports, by gross tonnage, of special vessels on 31st December 2016. Vessels with a gross tonnage of 100 and above.  " xr:uid="{2EA6D7E4-9124-4334-A588-DB2D62514791}"/>
    <hyperlink ref="B46" location="'tab11'!A1" display="11. Nettoförändringar för respektive typ av handelsfartyg år 2016. Fartyg med en bruttodräktighet om minst 100" xr:uid="{BBF40A57-11B9-43DF-96F4-BD5CC1CA4018}"/>
    <hyperlink ref="B47" location="'tab11'!A1" display="11. Net changes by each type of merchant ships 2016. Vessels with a gross tonnage of 100 and above." xr:uid="{C98DE6EB-B234-410A-BFE9-A77E71D5AA0D}"/>
    <hyperlink ref="B49" location="'tab12'!A1" display="12. Orsaker till förändringar av den svenska handelsflottan år 2016. " xr:uid="{C8598594-E361-493B-BBCD-4DDCA327A080}"/>
    <hyperlink ref="B50" location="'tab12'!A1" display="12. Reasons of change in the Swedish merchant fleet 2016." xr:uid="{62F3A20D-A990-4B5B-BFA7-6B95902CC2B4}"/>
    <hyperlink ref="B52" location="'tab13'!A1" display="13. Dödviktskapaciteten och genomsnittsåldern på svenskregistrerade handelsfartyg den 31 december 2016. Fartyg med en bruttodräktighet om minst 100." xr:uid="{113E46BC-CB6C-406D-87ED-809CF7A32393}"/>
    <hyperlink ref="B53" location="'tab13'!A1" display="13. Deadweight capacity and average age on Swedish merchant vessels on 31st December 2016. Vessels with a gross tonnage of 100 and above." xr:uid="{BF2D229B-2335-483F-B421-E1F9F1A8CE80}"/>
    <hyperlink ref="B55" location="'tab14'!A1" display="14. Svenskregistrerade handelsfartyg den 31 december 2016 med en bruttodräktighet om minst 100, fördelat på operatörernas storlek i antal kontrollerade fartyg." xr:uid="{52AAA777-0058-49AF-B8FF-16D843ACDEA1}"/>
    <hyperlink ref="B56" location="'tab14'!A1" display="14. Swedish merchant vessels on 31st December 2016, by operator size in number of controlled ships. Vessels with a gross tonnage of 100 and above.  " xr:uid="{CF1D06B3-FCF2-4911-A450-FDD499D1520F}"/>
    <hyperlink ref="B58" location="'tab 15'!A1" display="15. Antalet svenskregistrerade handelsfartyg den 31 december 1970–2017 fördelade efter typ av fartyg. Fartyg med bruttodräktighet om minst 100." xr:uid="{931C97DC-E652-493C-AA70-5ADFBDCD325D}"/>
    <hyperlink ref="B59" location="'tab 15'!A1" display="15. Number of Swedish merchant vessels 1970–2016 classified by type. Vessels with a gross tonnage of 100 and above." xr:uid="{74018556-5596-4213-A3B4-AD0EA094A28B}"/>
    <hyperlink ref="B61" location="'tab16'!A1" display="16. Fartyg i svensk regi, fartyg uthyrda till utlandet samt disponerat tonnage 2016. Fartyg med en bruttodräktighet om minst 100." xr:uid="{080D4A2B-6A23-4419-8054-993BC8FDC052}"/>
    <hyperlink ref="B62" location="'tab16'!A1" display="16. Vessels in Swedish service, vessels chartered to foreign countries and tonnage at Swedish disposal 2016. Vessels with a gross tonnage of 100 and above." xr:uid="{057CF53F-AEC3-4038-B3AC-195513077EDC}"/>
    <hyperlink ref="B64" location="'tab17'!A1" display="17. Den svenskregistrerade handelsflottans fartyg fördelade efter användning 2011–2016. Fartyg med en bruttodräktighet om minst 100." xr:uid="{2921D719-94A9-40DF-97A9-4B9864CA72AF}"/>
    <hyperlink ref="B65" location="'tab17'!A1" display="17. The Swedish merchant fleet classified by different routes 2011–2016. Vessels with a gross tonnage of 100 and above." xr:uid="{1629B8C1-ED8C-4B0D-8E3E-1E61378854C0}"/>
    <hyperlink ref="B67" location="'tab18'!A1" display="18. Den svenskregistrerade handelsflottans fartyg fördelade efter användning och fartygstyp 2016. Fartyg med en bruttodräktighet om minst 100." xr:uid="{3DE0EB14-6C42-438D-853F-329834D4C7EC}"/>
    <hyperlink ref="B68" location="'tab18'!A1" display="18. The Swedish merchant fleet classified by different routes and by type 2016. Vessels with a gross tonnage of 100 and above." xr:uid="{281A178E-C593-4369-9F70-70EA08A6DF34}"/>
    <hyperlink ref="B73" location="'tab20'!A1" display="20. Fartyg inhyrda från utlandet fördelade efter fartygstyp och storlek 2016. Exklusive fartyg vidareuthyrda  till utlandet. Fartyg med en bruttodräktighet om minst 100." xr:uid="{882B8A1E-D9D0-4A17-94EE-F9098DA01AA9}"/>
    <hyperlink ref="B74" location="'tab20'!A1" display="20. Vessels chartered from abroad classified by type and by size 2016. Vessels with a gross tonnage of 100 and above." xr:uid="{2FF7F87E-FC04-4479-AD7B-3287C0B6E7A1}"/>
    <hyperlink ref="B76" location="tab21a!A1" display="21a. Antal utförda sjödagar per yrkeskategori för män och kvinnor med svenskt respektive utländskt medborgarskap, svenskregistrerade handelsfartyg med en bruttodräktighet om minst 100, 2011–2016. " xr:uid="{49A41515-5B7B-4F90-B561-D8D3D8F0EEE5}"/>
    <hyperlink ref="B77" location="tab21a!A1" display="21a. Number of days worked at sea by profession, men and women with Swedish or foreign citizenship, Swedish merchant vessels with a gross tonnage of 100 and above, 2011–2017." xr:uid="{5202DAB6-7585-464C-A4E5-5EE8300CA385}"/>
    <hyperlink ref="B79" location="tab21b!A1" display="21b. Genomsnittligt antal ombordanställda per dag och yrkeskategori, för män och kvinnor med svenskt respektive utländskt medborgarskap, svenskregistrerade handelsfartyg med en bruttodräktighet om minst 100, 2011–2017." xr:uid="{CD638113-1C5B-415D-8AD2-5530253BE80C}"/>
    <hyperlink ref="B80" location="tab21b!A1" display="21b. Average number of employees per day and profession, men and women with Swedish or foreign citizenship, Swedish merchant vessels with a gross tonnage of 100 and above, 2011–2016." xr:uid="{2542C2A3-0DA2-48CC-BA83-7A792B249D46}"/>
    <hyperlink ref="B82" location="'tab22'!A1" display="22. Världshandelsflottan den 31 december 2016. Fartyg med en bruttodräktighet om minst 100." xr:uid="{CAB0A439-5614-4527-85C8-239FA03621C6}"/>
    <hyperlink ref="B83" location="'tab22'!A1" display="22. World merchant fleet by type on 31st December 2016. Vessels with a gross tonnage of 100 and above.  " xr:uid="{967715B0-CC92-4726-8642-9DA3B488B365}"/>
    <hyperlink ref="B85" location="'tab23'!A1" display="23. Världshandelsflottans utveckling den 31 december 1990–2016, per register, brd i 1 000. Fartyg med en bruttodräktighet om minst 100." xr:uid="{C230D838-B8FF-47E2-9928-A0975BA234BA}"/>
    <hyperlink ref="B86" location="'tab23'!A1" display="23. World merchant fleet development on 31st December 1990–2016, by register, gross tonnage in 1 000. Vessels with a gross tonnage of 100 and above." xr:uid="{BC45EF41-52A2-41F2-920A-A8E8D18D2B5B}"/>
    <hyperlink ref="B70" location="'tab19'!A1" display="19. Fartyg inhyrda från utlandet fördelade efter användning och fartygstyp 2016. Fartyg med en bruttodräktighet om minst 100." xr:uid="{EE67440C-7408-4860-912F-040060734997}"/>
    <hyperlink ref="B71" location="'tab19'!A1" display="19. Vessels chartered from abroad classified by different routes and by type 2016. Vessels with a gross tonnage of 100 and above." xr:uid="{CD0711D9-2571-4C3A-9CFF-293A91D55FBB}"/>
    <hyperlink ref="B16" location="'tab3a b'!A1" display="3a. Svenskregistrerade handelsfartyg fördelade efter typ den 31 december 2016. Fartyg med en bruttodräktighet om minst 500. " xr:uid="{F626F516-94D0-4344-98B8-970898C5C5EE}"/>
    <hyperlink ref="B17" location="'tab3a b'!A1" display="3a. Swedish merchant vessels classified by type on 31st December 2017. Vessels with a gross tonnage of 500 and above. " xr:uid="{B96E3FB7-8B60-4DCF-A976-2B93BE8E6780}"/>
    <hyperlink ref="B19" location="'tab3a b'!A1" display="3b. Svenskregistrerade handelsfartyg den 31 december 2015. Fartyg med en bruttodräktighet om minst 100. " xr:uid="{38230DD5-0E11-426B-BE53-93DA25924277}"/>
    <hyperlink ref="B20" location="'tab3a b'!A1" display="3b. Swedish merchant vessels classified by type on 31st December 2015. Vessels with a gross tonnage of 500 and above. " xr:uid="{B849627D-2B49-4166-9843-DA300A7385C7}"/>
  </hyperlinks>
  <pageMargins left="0.7" right="0.34" top="0.75" bottom="0.75" header="0.3" footer="0.3"/>
  <pageSetup paperSize="9" scale="68" orientation="portrait" r:id="rId1"/>
  <colBreaks count="1" manualBreakCount="1">
    <brk id="18"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CC688-E7AA-43A1-B7CC-50A3721424BA}">
  <sheetPr>
    <pageSetUpPr fitToPage="1"/>
  </sheetPr>
  <dimension ref="A1:N64"/>
  <sheetViews>
    <sheetView zoomScaleNormal="100" zoomScaleSheetLayoutView="80" workbookViewId="0">
      <selection sqref="A1:J2"/>
    </sheetView>
  </sheetViews>
  <sheetFormatPr defaultColWidth="9.33203125" defaultRowHeight="11.25" x14ac:dyDescent="0.2"/>
  <cols>
    <col min="1" max="1" width="55.83203125" style="1" customWidth="1"/>
    <col min="2" max="2" width="13.83203125" style="1" customWidth="1"/>
    <col min="3" max="3" width="2.83203125" style="1" customWidth="1"/>
    <col min="4" max="4" width="15.83203125" style="1" customWidth="1"/>
    <col min="5" max="5" width="2.83203125" style="1" customWidth="1"/>
    <col min="6" max="6" width="13.83203125" style="1" customWidth="1"/>
    <col min="7" max="7" width="2.83203125" style="1" customWidth="1"/>
    <col min="8" max="8" width="15.83203125" style="1" customWidth="1"/>
    <col min="9" max="9" width="2.83203125" style="1" customWidth="1"/>
    <col min="10" max="10" width="13.83203125" style="1" customWidth="1"/>
    <col min="11" max="11" width="2.83203125" style="1" customWidth="1"/>
    <col min="12" max="12" width="15.83203125" style="1" customWidth="1"/>
    <col min="13" max="13" width="2.83203125" style="1" customWidth="1"/>
    <col min="14" max="16384" width="9.33203125" style="1"/>
  </cols>
  <sheetData>
    <row r="1" spans="1:14" ht="12.75" customHeight="1" x14ac:dyDescent="0.2">
      <c r="A1" s="929" t="s">
        <v>288</v>
      </c>
      <c r="B1" s="930"/>
      <c r="C1" s="930"/>
      <c r="D1" s="930"/>
      <c r="E1" s="930"/>
      <c r="F1" s="930"/>
      <c r="G1" s="930"/>
      <c r="H1" s="930"/>
      <c r="I1" s="930"/>
      <c r="J1" s="887"/>
      <c r="K1" s="4"/>
      <c r="L1" s="4"/>
    </row>
    <row r="2" spans="1:14" ht="21.75" customHeight="1" x14ac:dyDescent="0.2">
      <c r="A2" s="930"/>
      <c r="B2" s="930"/>
      <c r="C2" s="930"/>
      <c r="D2" s="930"/>
      <c r="E2" s="930"/>
      <c r="F2" s="930"/>
      <c r="G2" s="930"/>
      <c r="H2" s="930"/>
      <c r="I2" s="930"/>
      <c r="J2" s="887"/>
      <c r="K2" s="754"/>
      <c r="L2" s="4"/>
    </row>
    <row r="3" spans="1:14" s="484" customFormat="1" ht="19.5" customHeight="1" x14ac:dyDescent="0.2">
      <c r="A3" s="482" t="s">
        <v>289</v>
      </c>
      <c r="B3" s="483"/>
      <c r="C3" s="483"/>
      <c r="D3" s="483"/>
      <c r="E3" s="483"/>
      <c r="F3" s="483"/>
      <c r="G3" s="483"/>
      <c r="H3" s="483"/>
      <c r="I3" s="483"/>
      <c r="J3" s="483"/>
      <c r="K3" s="483"/>
      <c r="L3" s="483"/>
    </row>
    <row r="4" spans="1:14" ht="17.25" customHeight="1" x14ac:dyDescent="0.2">
      <c r="A4" s="485"/>
      <c r="B4" s="931" t="s">
        <v>148</v>
      </c>
      <c r="C4" s="932"/>
      <c r="D4" s="932"/>
      <c r="E4" s="755"/>
      <c r="F4" s="932" t="s">
        <v>156</v>
      </c>
      <c r="G4" s="932"/>
      <c r="H4" s="932"/>
      <c r="I4" s="756"/>
      <c r="J4" s="931" t="s">
        <v>158</v>
      </c>
      <c r="K4" s="932"/>
      <c r="L4" s="932"/>
      <c r="M4" s="737"/>
    </row>
    <row r="5" spans="1:14" ht="16.5" customHeight="1" x14ac:dyDescent="0.2">
      <c r="A5" s="486"/>
      <c r="B5" s="933" t="s">
        <v>149</v>
      </c>
      <c r="C5" s="934"/>
      <c r="D5" s="934"/>
      <c r="E5" s="757"/>
      <c r="F5" s="935" t="s">
        <v>157</v>
      </c>
      <c r="G5" s="935"/>
      <c r="H5" s="935"/>
      <c r="I5" s="758"/>
      <c r="J5" s="933" t="s">
        <v>159</v>
      </c>
      <c r="K5" s="934"/>
      <c r="L5" s="934"/>
      <c r="M5" s="738"/>
    </row>
    <row r="6" spans="1:14" s="123" customFormat="1" ht="29.25" customHeight="1" x14ac:dyDescent="0.2">
      <c r="A6" s="487"/>
      <c r="B6" s="488" t="s">
        <v>54</v>
      </c>
      <c r="C6" s="778"/>
      <c r="D6" s="781" t="s">
        <v>258</v>
      </c>
      <c r="E6" s="489"/>
      <c r="F6" s="490" t="s">
        <v>54</v>
      </c>
      <c r="G6" s="490"/>
      <c r="H6" s="781" t="s">
        <v>258</v>
      </c>
      <c r="I6" s="781"/>
      <c r="J6" s="488" t="s">
        <v>54</v>
      </c>
      <c r="K6" s="778"/>
      <c r="L6" s="781" t="s">
        <v>258</v>
      </c>
      <c r="M6" s="791"/>
      <c r="N6" s="1"/>
    </row>
    <row r="7" spans="1:14" s="123" customFormat="1" ht="27.75" customHeight="1" x14ac:dyDescent="0.2">
      <c r="A7" s="491"/>
      <c r="B7" s="492" t="s">
        <v>56</v>
      </c>
      <c r="C7" s="494"/>
      <c r="D7" s="494" t="s">
        <v>260</v>
      </c>
      <c r="E7" s="493"/>
      <c r="F7" s="494" t="s">
        <v>56</v>
      </c>
      <c r="G7" s="494"/>
      <c r="H7" s="494" t="s">
        <v>269</v>
      </c>
      <c r="I7" s="494"/>
      <c r="J7" s="492" t="s">
        <v>56</v>
      </c>
      <c r="K7" s="494"/>
      <c r="L7" s="494" t="s">
        <v>260</v>
      </c>
      <c r="M7" s="792"/>
      <c r="N7" s="1"/>
    </row>
    <row r="8" spans="1:14" ht="12.75" x14ac:dyDescent="0.2">
      <c r="A8" s="182" t="s">
        <v>270</v>
      </c>
      <c r="B8" s="788"/>
      <c r="C8" s="496"/>
      <c r="D8" s="497"/>
      <c r="E8" s="786"/>
      <c r="F8" s="779"/>
      <c r="G8" s="496"/>
      <c r="H8" s="497"/>
      <c r="I8" s="779"/>
      <c r="J8" s="788"/>
      <c r="K8" s="779"/>
      <c r="L8" s="497"/>
      <c r="M8" s="738"/>
    </row>
    <row r="9" spans="1:14" ht="12.75" x14ac:dyDescent="0.2">
      <c r="A9" s="498" t="s">
        <v>271</v>
      </c>
      <c r="B9" s="736"/>
      <c r="C9" s="464"/>
      <c r="D9" s="782"/>
      <c r="E9" s="465"/>
      <c r="F9" s="649"/>
      <c r="G9" s="464"/>
      <c r="H9" s="460"/>
      <c r="I9" s="649"/>
      <c r="J9" s="736"/>
      <c r="K9" s="649"/>
      <c r="L9" s="782"/>
      <c r="M9" s="738"/>
    </row>
    <row r="10" spans="1:14" ht="12.75" x14ac:dyDescent="0.2">
      <c r="A10" s="498"/>
      <c r="B10" s="736"/>
      <c r="C10" s="464"/>
      <c r="D10" s="782"/>
      <c r="E10" s="465"/>
      <c r="F10" s="649"/>
      <c r="G10" s="464"/>
      <c r="H10" s="460"/>
      <c r="I10" s="649"/>
      <c r="J10" s="736"/>
      <c r="K10" s="649"/>
      <c r="L10" s="782"/>
      <c r="M10" s="738"/>
    </row>
    <row r="11" spans="1:14" ht="12.75" x14ac:dyDescent="0.2">
      <c r="A11" s="499" t="s">
        <v>272</v>
      </c>
      <c r="B11" s="735">
        <v>1</v>
      </c>
      <c r="C11" s="455"/>
      <c r="D11" s="783">
        <v>228.49</v>
      </c>
      <c r="E11" s="440"/>
      <c r="F11" s="648">
        <v>1</v>
      </c>
      <c r="G11" s="455"/>
      <c r="H11" s="456">
        <v>305.14</v>
      </c>
      <c r="I11" s="648"/>
      <c r="J11" s="735">
        <v>7</v>
      </c>
      <c r="K11" s="648"/>
      <c r="L11" s="783">
        <v>401.86500000000001</v>
      </c>
      <c r="M11" s="738"/>
    </row>
    <row r="12" spans="1:14" ht="12.75" x14ac:dyDescent="0.2">
      <c r="A12" s="500" t="s">
        <v>273</v>
      </c>
      <c r="B12" s="735"/>
      <c r="C12" s="455"/>
      <c r="D12" s="783"/>
      <c r="E12" s="440"/>
      <c r="F12" s="648"/>
      <c r="G12" s="455"/>
      <c r="H12" s="456"/>
      <c r="I12" s="648"/>
      <c r="J12" s="735"/>
      <c r="K12" s="648"/>
      <c r="L12" s="783"/>
      <c r="M12" s="738"/>
    </row>
    <row r="13" spans="1:14" ht="12.75" x14ac:dyDescent="0.2">
      <c r="A13" s="501"/>
      <c r="B13" s="735"/>
      <c r="C13" s="455"/>
      <c r="D13" s="783"/>
      <c r="E13" s="440"/>
      <c r="F13" s="648"/>
      <c r="G13" s="455"/>
      <c r="H13" s="456"/>
      <c r="I13" s="648"/>
      <c r="J13" s="735"/>
      <c r="K13" s="648"/>
      <c r="L13" s="783"/>
      <c r="M13" s="738"/>
    </row>
    <row r="14" spans="1:14" ht="12.75" x14ac:dyDescent="0.2">
      <c r="A14" s="499" t="s">
        <v>274</v>
      </c>
      <c r="B14" s="735">
        <v>13</v>
      </c>
      <c r="C14" s="794" t="s">
        <v>360</v>
      </c>
      <c r="D14" s="783">
        <v>16847.498</v>
      </c>
      <c r="E14" s="795" t="s">
        <v>360</v>
      </c>
      <c r="F14" s="648">
        <v>2</v>
      </c>
      <c r="G14" s="455"/>
      <c r="H14" s="456">
        <v>4185.4549999999999</v>
      </c>
      <c r="I14" s="648"/>
      <c r="J14" s="735">
        <v>22</v>
      </c>
      <c r="K14" s="794" t="s">
        <v>360</v>
      </c>
      <c r="L14" s="783">
        <v>49293.98</v>
      </c>
      <c r="M14" s="795" t="s">
        <v>360</v>
      </c>
    </row>
    <row r="15" spans="1:14" ht="12.75" customHeight="1" x14ac:dyDescent="0.2">
      <c r="A15" s="500" t="s">
        <v>275</v>
      </c>
      <c r="B15" s="735"/>
      <c r="C15" s="455"/>
      <c r="D15" s="783"/>
      <c r="E15" s="440"/>
      <c r="F15" s="648"/>
      <c r="G15" s="455"/>
      <c r="H15" s="456"/>
      <c r="I15" s="648"/>
      <c r="J15" s="735"/>
      <c r="K15" s="648"/>
      <c r="L15" s="783"/>
      <c r="M15" s="738"/>
    </row>
    <row r="16" spans="1:14" ht="12.75" x14ac:dyDescent="0.2">
      <c r="A16" s="502"/>
      <c r="B16" s="735"/>
      <c r="C16" s="455"/>
      <c r="D16" s="783"/>
      <c r="E16" s="440"/>
      <c r="F16" s="648"/>
      <c r="G16" s="455"/>
      <c r="H16" s="456"/>
      <c r="I16" s="648"/>
      <c r="J16" s="735"/>
      <c r="K16" s="648"/>
      <c r="L16" s="783"/>
      <c r="M16" s="738"/>
    </row>
    <row r="17" spans="1:13" ht="12.75" x14ac:dyDescent="0.2">
      <c r="A17" s="501" t="s">
        <v>276</v>
      </c>
      <c r="B17" s="735">
        <v>8</v>
      </c>
      <c r="C17" s="794" t="s">
        <v>360</v>
      </c>
      <c r="D17" s="783">
        <v>12157.42</v>
      </c>
      <c r="E17" s="440"/>
      <c r="F17" s="648" t="s">
        <v>96</v>
      </c>
      <c r="G17" s="455"/>
      <c r="H17" s="783" t="s">
        <v>96</v>
      </c>
      <c r="I17" s="793"/>
      <c r="J17" s="735">
        <v>1</v>
      </c>
      <c r="K17" s="648"/>
      <c r="L17" s="783">
        <v>1943.625</v>
      </c>
      <c r="M17" s="738"/>
    </row>
    <row r="18" spans="1:13" ht="12.75" x14ac:dyDescent="0.2">
      <c r="A18" s="662" t="s">
        <v>277</v>
      </c>
      <c r="B18" s="735"/>
      <c r="C18" s="455"/>
      <c r="D18" s="783"/>
      <c r="E18" s="440"/>
      <c r="F18" s="648"/>
      <c r="G18" s="455"/>
      <c r="H18" s="783"/>
      <c r="I18" s="793"/>
      <c r="J18" s="735"/>
      <c r="K18" s="648"/>
      <c r="L18" s="783"/>
      <c r="M18" s="738"/>
    </row>
    <row r="19" spans="1:13" ht="12.75" x14ac:dyDescent="0.2">
      <c r="A19" s="503"/>
      <c r="B19" s="735"/>
      <c r="C19" s="455"/>
      <c r="D19" s="783"/>
      <c r="E19" s="440"/>
      <c r="F19" s="648"/>
      <c r="G19" s="455"/>
      <c r="H19" s="783"/>
      <c r="I19" s="793"/>
      <c r="J19" s="735"/>
      <c r="K19" s="648"/>
      <c r="L19" s="783"/>
      <c r="M19" s="738"/>
    </row>
    <row r="20" spans="1:13" ht="12.75" x14ac:dyDescent="0.2">
      <c r="A20" s="499" t="s">
        <v>290</v>
      </c>
      <c r="B20" s="735">
        <v>18</v>
      </c>
      <c r="C20" s="455"/>
      <c r="D20" s="783">
        <v>80625.58</v>
      </c>
      <c r="E20" s="795" t="s">
        <v>360</v>
      </c>
      <c r="F20" s="648">
        <v>1</v>
      </c>
      <c r="G20" s="455"/>
      <c r="H20" s="783">
        <v>823.44</v>
      </c>
      <c r="I20" s="793"/>
      <c r="J20" s="735">
        <v>25</v>
      </c>
      <c r="K20" s="794" t="s">
        <v>360</v>
      </c>
      <c r="L20" s="783">
        <v>393857.70799999998</v>
      </c>
      <c r="M20" s="795" t="s">
        <v>360</v>
      </c>
    </row>
    <row r="21" spans="1:13" ht="12.75" customHeight="1" x14ac:dyDescent="0.2">
      <c r="A21" s="500" t="s">
        <v>279</v>
      </c>
      <c r="B21" s="735"/>
      <c r="C21" s="455"/>
      <c r="D21" s="783"/>
      <c r="E21" s="440"/>
      <c r="F21" s="648"/>
      <c r="G21" s="455"/>
      <c r="H21" s="783"/>
      <c r="I21" s="793"/>
      <c r="J21" s="735"/>
      <c r="K21" s="648"/>
      <c r="L21" s="783"/>
      <c r="M21" s="738"/>
    </row>
    <row r="22" spans="1:13" ht="12.75" x14ac:dyDescent="0.2">
      <c r="A22" s="501"/>
      <c r="B22" s="735"/>
      <c r="C22" s="455"/>
      <c r="D22" s="783"/>
      <c r="E22" s="440"/>
      <c r="F22" s="648"/>
      <c r="G22" s="455"/>
      <c r="H22" s="783"/>
      <c r="I22" s="793"/>
      <c r="J22" s="735"/>
      <c r="K22" s="648"/>
      <c r="L22" s="783"/>
      <c r="M22" s="738"/>
    </row>
    <row r="23" spans="1:13" ht="12.75" x14ac:dyDescent="0.2">
      <c r="A23" s="499" t="s">
        <v>280</v>
      </c>
      <c r="B23" s="735">
        <v>7</v>
      </c>
      <c r="C23" s="794" t="s">
        <v>360</v>
      </c>
      <c r="D23" s="783">
        <v>28557.75</v>
      </c>
      <c r="E23" s="795" t="s">
        <v>360</v>
      </c>
      <c r="F23" s="648" t="s">
        <v>96</v>
      </c>
      <c r="G23" s="455"/>
      <c r="H23" s="783" t="s">
        <v>96</v>
      </c>
      <c r="I23" s="793"/>
      <c r="J23" s="735">
        <v>4</v>
      </c>
      <c r="K23" s="794" t="s">
        <v>360</v>
      </c>
      <c r="L23" s="783">
        <v>32104.67</v>
      </c>
      <c r="M23" s="795" t="s">
        <v>360</v>
      </c>
    </row>
    <row r="24" spans="1:13" ht="12.75" x14ac:dyDescent="0.2">
      <c r="A24" s="500" t="s">
        <v>281</v>
      </c>
      <c r="B24" s="735"/>
      <c r="C24" s="455"/>
      <c r="D24" s="783"/>
      <c r="E24" s="440"/>
      <c r="F24" s="648"/>
      <c r="G24" s="455"/>
      <c r="H24" s="783"/>
      <c r="I24" s="793"/>
      <c r="J24" s="735"/>
      <c r="K24" s="648"/>
      <c r="L24" s="783"/>
      <c r="M24" s="738"/>
    </row>
    <row r="25" spans="1:13" ht="12.75" x14ac:dyDescent="0.2">
      <c r="A25" s="500"/>
      <c r="B25" s="735"/>
      <c r="C25" s="455"/>
      <c r="D25" s="783"/>
      <c r="E25" s="440"/>
      <c r="F25" s="648"/>
      <c r="G25" s="455"/>
      <c r="H25" s="783"/>
      <c r="I25" s="793"/>
      <c r="J25" s="735"/>
      <c r="K25" s="648"/>
      <c r="L25" s="783"/>
      <c r="M25" s="738"/>
    </row>
    <row r="26" spans="1:13" ht="12.75" x14ac:dyDescent="0.2">
      <c r="A26" s="499" t="s">
        <v>282</v>
      </c>
      <c r="B26" s="735" t="s">
        <v>96</v>
      </c>
      <c r="C26" s="455"/>
      <c r="D26" s="783" t="s">
        <v>96</v>
      </c>
      <c r="E26" s="440"/>
      <c r="F26" s="648" t="s">
        <v>96</v>
      </c>
      <c r="G26" s="455"/>
      <c r="H26" s="783" t="s">
        <v>96</v>
      </c>
      <c r="I26" s="793"/>
      <c r="J26" s="735">
        <v>1</v>
      </c>
      <c r="K26" s="648"/>
      <c r="L26" s="783">
        <v>72.635000000000005</v>
      </c>
      <c r="M26" s="738"/>
    </row>
    <row r="27" spans="1:13" ht="12.75" x14ac:dyDescent="0.2">
      <c r="A27" s="500" t="s">
        <v>283</v>
      </c>
      <c r="B27" s="735"/>
      <c r="C27" s="455"/>
      <c r="D27" s="783"/>
      <c r="E27" s="440"/>
      <c r="F27" s="648"/>
      <c r="G27" s="455"/>
      <c r="H27" s="783"/>
      <c r="I27" s="793"/>
      <c r="J27" s="735"/>
      <c r="K27" s="648"/>
      <c r="L27" s="783"/>
      <c r="M27" s="738"/>
    </row>
    <row r="28" spans="1:13" ht="12.75" x14ac:dyDescent="0.2">
      <c r="A28" s="500"/>
      <c r="B28" s="735"/>
      <c r="C28" s="455"/>
      <c r="D28" s="783"/>
      <c r="E28" s="440"/>
      <c r="F28" s="648"/>
      <c r="G28" s="455"/>
      <c r="H28" s="783"/>
      <c r="I28" s="793"/>
      <c r="J28" s="735"/>
      <c r="K28" s="648"/>
      <c r="L28" s="783"/>
      <c r="M28" s="738"/>
    </row>
    <row r="29" spans="1:13" ht="12.75" x14ac:dyDescent="0.2">
      <c r="A29" s="339" t="s">
        <v>284</v>
      </c>
      <c r="B29" s="735">
        <v>3</v>
      </c>
      <c r="C29" s="455"/>
      <c r="D29" s="783">
        <v>261.70499999999998</v>
      </c>
      <c r="E29" s="440"/>
      <c r="F29" s="648">
        <v>1</v>
      </c>
      <c r="G29" s="455"/>
      <c r="H29" s="783">
        <v>73.73</v>
      </c>
      <c r="I29" s="793"/>
      <c r="J29" s="735">
        <v>26</v>
      </c>
      <c r="K29" s="648"/>
      <c r="L29" s="783">
        <v>2361.5500000000002</v>
      </c>
      <c r="M29" s="738"/>
    </row>
    <row r="30" spans="1:13" ht="12.75" x14ac:dyDescent="0.2">
      <c r="A30" s="463" t="s">
        <v>285</v>
      </c>
      <c r="B30" s="735"/>
      <c r="C30" s="455"/>
      <c r="D30" s="783"/>
      <c r="E30" s="440"/>
      <c r="F30" s="648"/>
      <c r="G30" s="455"/>
      <c r="H30" s="783"/>
      <c r="I30" s="793"/>
      <c r="J30" s="735"/>
      <c r="K30" s="648"/>
      <c r="L30" s="783"/>
      <c r="M30" s="738"/>
    </row>
    <row r="31" spans="1:13" ht="12.75" x14ac:dyDescent="0.2">
      <c r="A31" s="501"/>
      <c r="B31" s="735"/>
      <c r="C31" s="455"/>
      <c r="D31" s="783"/>
      <c r="E31" s="440"/>
      <c r="F31" s="648"/>
      <c r="G31" s="455"/>
      <c r="H31" s="783"/>
      <c r="I31" s="793"/>
      <c r="J31" s="735"/>
      <c r="K31" s="648"/>
      <c r="L31" s="783"/>
      <c r="M31" s="738"/>
    </row>
    <row r="32" spans="1:13" ht="12.75" x14ac:dyDescent="0.2">
      <c r="A32" s="504" t="s">
        <v>155</v>
      </c>
      <c r="B32" s="789">
        <f>SUM(B11:B29)</f>
        <v>50</v>
      </c>
      <c r="C32" s="785"/>
      <c r="D32" s="784">
        <f>SUM(D11:D31)</f>
        <v>138678.443</v>
      </c>
      <c r="E32" s="787"/>
      <c r="F32" s="780">
        <f>SUM(F11:F30)</f>
        <v>5</v>
      </c>
      <c r="G32" s="785"/>
      <c r="H32" s="784">
        <f>SUM(H11:H30)</f>
        <v>5387.7649999999994</v>
      </c>
      <c r="I32" s="787"/>
      <c r="J32" s="789">
        <f>SUM(J10:J29)</f>
        <v>86</v>
      </c>
      <c r="K32" s="780"/>
      <c r="L32" s="784">
        <f>SUM(L11:L29)</f>
        <v>480036.03299999994</v>
      </c>
      <c r="M32" s="162"/>
    </row>
    <row r="33" spans="1:13" ht="12.75" x14ac:dyDescent="0.2">
      <c r="A33" s="505"/>
      <c r="B33" s="505"/>
      <c r="C33" s="505"/>
      <c r="D33" s="505"/>
      <c r="E33" s="505"/>
      <c r="F33" s="505"/>
      <c r="G33" s="505"/>
      <c r="H33" s="505"/>
      <c r="I33" s="505"/>
      <c r="J33" s="505"/>
      <c r="K33" s="505"/>
      <c r="L33" s="505"/>
    </row>
    <row r="34" spans="1:13" ht="16.5" customHeight="1" x14ac:dyDescent="0.2">
      <c r="A34" s="485"/>
      <c r="B34" s="931" t="s">
        <v>160</v>
      </c>
      <c r="C34" s="932"/>
      <c r="D34" s="932"/>
      <c r="E34" s="755"/>
      <c r="F34" s="932" t="s">
        <v>162</v>
      </c>
      <c r="G34" s="932"/>
      <c r="H34" s="932"/>
      <c r="I34" s="755"/>
      <c r="J34" s="931" t="s">
        <v>164</v>
      </c>
      <c r="K34" s="932"/>
      <c r="L34" s="932"/>
      <c r="M34" s="76"/>
    </row>
    <row r="35" spans="1:13" ht="15.75" customHeight="1" x14ac:dyDescent="0.2">
      <c r="A35" s="486"/>
      <c r="B35" s="933" t="s">
        <v>161</v>
      </c>
      <c r="C35" s="934"/>
      <c r="D35" s="934"/>
      <c r="E35" s="757"/>
      <c r="F35" s="935" t="s">
        <v>163</v>
      </c>
      <c r="G35" s="935"/>
      <c r="H35" s="935"/>
      <c r="I35" s="757"/>
      <c r="J35" s="933" t="s">
        <v>291</v>
      </c>
      <c r="K35" s="934"/>
      <c r="L35" s="934"/>
      <c r="M35" s="80"/>
    </row>
    <row r="36" spans="1:13" ht="29.25" customHeight="1" x14ac:dyDescent="0.2">
      <c r="A36" s="487"/>
      <c r="B36" s="488" t="s">
        <v>54</v>
      </c>
      <c r="C36" s="778"/>
      <c r="D36" s="781" t="s">
        <v>258</v>
      </c>
      <c r="E36" s="489"/>
      <c r="F36" s="490" t="s">
        <v>54</v>
      </c>
      <c r="G36" s="490"/>
      <c r="H36" s="781" t="s">
        <v>258</v>
      </c>
      <c r="I36" s="489"/>
      <c r="J36" s="488" t="s">
        <v>54</v>
      </c>
      <c r="K36" s="778"/>
      <c r="L36" s="781" t="s">
        <v>258</v>
      </c>
      <c r="M36" s="80"/>
    </row>
    <row r="37" spans="1:13" ht="22.5" x14ac:dyDescent="0.2">
      <c r="A37" s="506"/>
      <c r="B37" s="492" t="s">
        <v>56</v>
      </c>
      <c r="C37" s="494"/>
      <c r="D37" s="494" t="s">
        <v>260</v>
      </c>
      <c r="E37" s="493"/>
      <c r="F37" s="494" t="s">
        <v>56</v>
      </c>
      <c r="G37" s="494"/>
      <c r="H37" s="494" t="s">
        <v>269</v>
      </c>
      <c r="I37" s="493"/>
      <c r="J37" s="492" t="s">
        <v>56</v>
      </c>
      <c r="K37" s="494"/>
      <c r="L37" s="494" t="s">
        <v>260</v>
      </c>
      <c r="M37" s="162"/>
    </row>
    <row r="38" spans="1:13" ht="12.75" x14ac:dyDescent="0.2">
      <c r="A38" s="182" t="s">
        <v>270</v>
      </c>
      <c r="B38" s="450"/>
      <c r="C38" s="451"/>
      <c r="D38" s="452"/>
      <c r="E38" s="436"/>
      <c r="F38" s="647"/>
      <c r="G38" s="451"/>
      <c r="H38" s="452"/>
      <c r="I38" s="436"/>
      <c r="J38" s="450"/>
      <c r="K38" s="451"/>
      <c r="L38" s="452"/>
      <c r="M38" s="80"/>
    </row>
    <row r="39" spans="1:13" ht="12.75" x14ac:dyDescent="0.2">
      <c r="A39" s="498" t="s">
        <v>271</v>
      </c>
      <c r="B39" s="735"/>
      <c r="C39" s="455"/>
      <c r="D39" s="783"/>
      <c r="E39" s="440"/>
      <c r="F39" s="648"/>
      <c r="G39" s="455"/>
      <c r="H39" s="783"/>
      <c r="I39" s="440"/>
      <c r="J39" s="735"/>
      <c r="K39" s="455"/>
      <c r="L39" s="783"/>
      <c r="M39" s="80"/>
    </row>
    <row r="40" spans="1:13" ht="12.75" x14ac:dyDescent="0.2">
      <c r="A40" s="498"/>
      <c r="B40" s="735"/>
      <c r="C40" s="455"/>
      <c r="D40" s="783"/>
      <c r="E40" s="440"/>
      <c r="F40" s="648"/>
      <c r="G40" s="455"/>
      <c r="H40" s="783"/>
      <c r="I40" s="440"/>
      <c r="J40" s="735"/>
      <c r="K40" s="455"/>
      <c r="L40" s="783"/>
      <c r="M40" s="80"/>
    </row>
    <row r="41" spans="1:13" ht="12.75" x14ac:dyDescent="0.2">
      <c r="A41" s="499" t="s">
        <v>272</v>
      </c>
      <c r="B41" s="735">
        <v>30</v>
      </c>
      <c r="C41" s="455"/>
      <c r="D41" s="783">
        <v>29967.595000000001</v>
      </c>
      <c r="E41" s="440"/>
      <c r="F41" s="648">
        <v>130</v>
      </c>
      <c r="G41" s="455"/>
      <c r="H41" s="783">
        <v>24655.774000000001</v>
      </c>
      <c r="I41" s="440"/>
      <c r="J41" s="735">
        <f>SUM(B11,F11,J11,B41,F41)</f>
        <v>169</v>
      </c>
      <c r="K41" s="455"/>
      <c r="L41" s="783">
        <f>SUM(D11,H11,L11,D41,H41)</f>
        <v>55558.864000000001</v>
      </c>
      <c r="M41" s="80"/>
    </row>
    <row r="42" spans="1:13" ht="12.75" x14ac:dyDescent="0.2">
      <c r="A42" s="500" t="s">
        <v>273</v>
      </c>
      <c r="B42" s="735"/>
      <c r="C42" s="455"/>
      <c r="D42" s="783"/>
      <c r="E42" s="440"/>
      <c r="F42" s="648"/>
      <c r="G42" s="455"/>
      <c r="H42" s="783"/>
      <c r="I42" s="440"/>
      <c r="J42" s="735"/>
      <c r="K42" s="455"/>
      <c r="L42" s="783"/>
      <c r="M42" s="80"/>
    </row>
    <row r="43" spans="1:13" ht="12.75" x14ac:dyDescent="0.2">
      <c r="A43" s="501"/>
      <c r="B43" s="735"/>
      <c r="C43" s="455"/>
      <c r="D43" s="783"/>
      <c r="E43" s="440"/>
      <c r="F43" s="648"/>
      <c r="G43" s="455"/>
      <c r="H43" s="783"/>
      <c r="I43" s="440"/>
      <c r="J43" s="735"/>
      <c r="K43" s="455"/>
      <c r="L43" s="783"/>
      <c r="M43" s="80"/>
    </row>
    <row r="44" spans="1:13" ht="12.75" x14ac:dyDescent="0.2">
      <c r="A44" s="499" t="s">
        <v>274</v>
      </c>
      <c r="B44" s="735">
        <v>12</v>
      </c>
      <c r="C44" s="794" t="s">
        <v>360</v>
      </c>
      <c r="D44" s="783">
        <v>151878.32499999998</v>
      </c>
      <c r="E44" s="795" t="s">
        <v>360</v>
      </c>
      <c r="F44" s="648">
        <v>4</v>
      </c>
      <c r="G44" s="455"/>
      <c r="H44" s="783">
        <v>5473.1750000000002</v>
      </c>
      <c r="I44" s="440"/>
      <c r="J44" s="735">
        <f>SUM(B14,F14,J14,B44,F44)</f>
        <v>53</v>
      </c>
      <c r="K44" s="794" t="s">
        <v>360</v>
      </c>
      <c r="L44" s="783">
        <f>SUM(D14,H14,L14,D44,H44)</f>
        <v>227678.43299999996</v>
      </c>
      <c r="M44" s="795" t="s">
        <v>360</v>
      </c>
    </row>
    <row r="45" spans="1:13" ht="12.75" customHeight="1" x14ac:dyDescent="0.2">
      <c r="A45" s="500" t="s">
        <v>275</v>
      </c>
      <c r="B45" s="735"/>
      <c r="C45" s="455"/>
      <c r="D45" s="783"/>
      <c r="E45" s="440"/>
      <c r="F45" s="648"/>
      <c r="G45" s="455"/>
      <c r="H45" s="783"/>
      <c r="I45" s="440"/>
      <c r="J45" s="735"/>
      <c r="K45" s="455"/>
      <c r="L45" s="783"/>
      <c r="M45" s="80"/>
    </row>
    <row r="46" spans="1:13" ht="12.75" x14ac:dyDescent="0.2">
      <c r="A46" s="502"/>
      <c r="B46" s="735"/>
      <c r="C46" s="455"/>
      <c r="D46" s="783"/>
      <c r="E46" s="440"/>
      <c r="F46" s="648"/>
      <c r="G46" s="455"/>
      <c r="H46" s="783"/>
      <c r="I46" s="440"/>
      <c r="J46" s="735"/>
      <c r="K46" s="455"/>
      <c r="L46" s="783"/>
      <c r="M46" s="80"/>
    </row>
    <row r="47" spans="1:13" ht="12.75" x14ac:dyDescent="0.2">
      <c r="A47" s="501" t="s">
        <v>297</v>
      </c>
      <c r="B47" s="735">
        <v>1</v>
      </c>
      <c r="C47" s="794" t="s">
        <v>360</v>
      </c>
      <c r="D47" s="783">
        <v>16935.27</v>
      </c>
      <c r="E47" s="795" t="s">
        <v>360</v>
      </c>
      <c r="F47" s="648">
        <v>2</v>
      </c>
      <c r="G47" s="794" t="s">
        <v>360</v>
      </c>
      <c r="H47" s="783">
        <v>243.45499999999998</v>
      </c>
      <c r="I47" s="795" t="s">
        <v>360</v>
      </c>
      <c r="J47" s="735">
        <f>SUM(B17,F17,J17,B47,F47)</f>
        <v>12</v>
      </c>
      <c r="K47" s="794" t="s">
        <v>360</v>
      </c>
      <c r="L47" s="783">
        <f>SUM(D17,H17,L17,D47,H47)</f>
        <v>31279.770000000004</v>
      </c>
      <c r="M47" s="795" t="s">
        <v>360</v>
      </c>
    </row>
    <row r="48" spans="1:13" ht="12.75" x14ac:dyDescent="0.2">
      <c r="A48" s="662" t="s">
        <v>277</v>
      </c>
      <c r="B48" s="735"/>
      <c r="C48" s="455"/>
      <c r="D48" s="783"/>
      <c r="E48" s="440"/>
      <c r="F48" s="648"/>
      <c r="H48" s="783"/>
      <c r="I48" s="440"/>
      <c r="J48" s="735"/>
      <c r="K48" s="455"/>
      <c r="L48" s="783"/>
      <c r="M48" s="80"/>
    </row>
    <row r="49" spans="1:13" ht="12.75" x14ac:dyDescent="0.2">
      <c r="A49" s="500"/>
      <c r="B49" s="735"/>
      <c r="C49" s="455"/>
      <c r="D49" s="783"/>
      <c r="E49" s="440"/>
      <c r="F49" s="648"/>
      <c r="G49" s="455"/>
      <c r="H49" s="783"/>
      <c r="I49" s="440"/>
      <c r="J49" s="735"/>
      <c r="K49" s="455"/>
      <c r="L49" s="783"/>
      <c r="M49" s="80"/>
    </row>
    <row r="50" spans="1:13" ht="12.75" x14ac:dyDescent="0.2">
      <c r="A50" s="499" t="s">
        <v>290</v>
      </c>
      <c r="B50" s="735">
        <v>7</v>
      </c>
      <c r="C50" s="455"/>
      <c r="D50" s="783">
        <v>79104.990000000005</v>
      </c>
      <c r="E50" s="440"/>
      <c r="F50" s="648">
        <v>1</v>
      </c>
      <c r="G50" s="455"/>
      <c r="H50" s="783">
        <v>205.495</v>
      </c>
      <c r="I50" s="440"/>
      <c r="J50" s="735">
        <f>SUM(B20,F20,J20,B50,F50)</f>
        <v>52</v>
      </c>
      <c r="K50" s="794" t="s">
        <v>360</v>
      </c>
      <c r="L50" s="783">
        <f>SUM(D20,H20,L20,D50,H50)</f>
        <v>554617.21299999999</v>
      </c>
      <c r="M50" s="795" t="s">
        <v>360</v>
      </c>
    </row>
    <row r="51" spans="1:13" ht="12.75" x14ac:dyDescent="0.2">
      <c r="A51" s="500" t="s">
        <v>279</v>
      </c>
      <c r="B51" s="735"/>
      <c r="C51" s="455"/>
      <c r="D51" s="783"/>
      <c r="E51" s="440"/>
      <c r="F51" s="648"/>
      <c r="G51" s="455"/>
      <c r="H51" s="783"/>
      <c r="I51" s="440"/>
      <c r="J51" s="735"/>
      <c r="K51" s="455"/>
      <c r="L51" s="783"/>
      <c r="M51" s="80"/>
    </row>
    <row r="52" spans="1:13" ht="12.75" x14ac:dyDescent="0.2">
      <c r="A52" s="501"/>
      <c r="B52" s="735"/>
      <c r="C52" s="455"/>
      <c r="D52" s="783"/>
      <c r="E52" s="440"/>
      <c r="F52" s="648"/>
      <c r="G52" s="455"/>
      <c r="H52" s="783"/>
      <c r="I52" s="440"/>
      <c r="J52" s="735"/>
      <c r="K52" s="455"/>
      <c r="L52" s="783"/>
      <c r="M52" s="80"/>
    </row>
    <row r="53" spans="1:13" ht="12.75" x14ac:dyDescent="0.2">
      <c r="A53" s="499" t="s">
        <v>280</v>
      </c>
      <c r="B53" s="735">
        <v>2</v>
      </c>
      <c r="C53" s="794" t="s">
        <v>360</v>
      </c>
      <c r="D53" s="783">
        <v>23431.175000000003</v>
      </c>
      <c r="E53" s="795" t="s">
        <v>360</v>
      </c>
      <c r="F53" s="648">
        <v>1</v>
      </c>
      <c r="G53" s="794" t="s">
        <v>360</v>
      </c>
      <c r="H53" s="783">
        <v>12747.26</v>
      </c>
      <c r="I53" s="795" t="s">
        <v>360</v>
      </c>
      <c r="J53" s="735">
        <f>SUM(B23,F23,J23,B53,F53)</f>
        <v>14</v>
      </c>
      <c r="K53" s="794" t="s">
        <v>360</v>
      </c>
      <c r="L53" s="783">
        <f>SUM(D23,H23,L23,D53,H53)</f>
        <v>96840.854999999996</v>
      </c>
      <c r="M53" s="795" t="s">
        <v>360</v>
      </c>
    </row>
    <row r="54" spans="1:13" ht="12.75" x14ac:dyDescent="0.2">
      <c r="A54" s="500" t="s">
        <v>281</v>
      </c>
      <c r="B54" s="735"/>
      <c r="C54" s="455"/>
      <c r="D54" s="783"/>
      <c r="E54" s="440"/>
      <c r="F54" s="648"/>
      <c r="G54" s="455"/>
      <c r="H54" s="783"/>
      <c r="I54" s="440"/>
      <c r="J54" s="735"/>
      <c r="K54" s="455"/>
      <c r="L54" s="783"/>
      <c r="M54" s="80"/>
    </row>
    <row r="55" spans="1:13" ht="12.75" x14ac:dyDescent="0.2">
      <c r="A55" s="500"/>
      <c r="B55" s="735"/>
      <c r="C55" s="455"/>
      <c r="D55" s="783"/>
      <c r="E55" s="440"/>
      <c r="F55" s="648"/>
      <c r="G55" s="455"/>
      <c r="H55" s="783"/>
      <c r="I55" s="440"/>
      <c r="J55" s="735"/>
      <c r="K55" s="455"/>
      <c r="L55" s="783"/>
      <c r="M55" s="80"/>
    </row>
    <row r="56" spans="1:13" ht="12.75" x14ac:dyDescent="0.2">
      <c r="A56" s="499" t="s">
        <v>282</v>
      </c>
      <c r="B56" s="735" t="s">
        <v>96</v>
      </c>
      <c r="C56" s="455"/>
      <c r="D56" s="783" t="s">
        <v>96</v>
      </c>
      <c r="E56" s="440"/>
      <c r="F56" s="648" t="s">
        <v>96</v>
      </c>
      <c r="G56" s="455"/>
      <c r="H56" s="783" t="s">
        <v>96</v>
      </c>
      <c r="I56" s="440"/>
      <c r="J56" s="735">
        <f>SUM(B26,F26,J26,B56,F56)</f>
        <v>1</v>
      </c>
      <c r="K56" s="455"/>
      <c r="L56" s="783">
        <f>SUM(D26,H26,L26,D56,H56)</f>
        <v>72.635000000000005</v>
      </c>
      <c r="M56" s="80"/>
    </row>
    <row r="57" spans="1:13" ht="12.75" x14ac:dyDescent="0.2">
      <c r="A57" s="500" t="s">
        <v>283</v>
      </c>
      <c r="B57" s="735"/>
      <c r="C57" s="455"/>
      <c r="D57" s="783"/>
      <c r="E57" s="440"/>
      <c r="F57" s="648"/>
      <c r="G57" s="455"/>
      <c r="H57" s="783"/>
      <c r="I57" s="440"/>
      <c r="J57" s="735"/>
      <c r="K57" s="455"/>
      <c r="L57" s="783"/>
      <c r="M57" s="80"/>
    </row>
    <row r="58" spans="1:13" ht="12.75" x14ac:dyDescent="0.2">
      <c r="A58" s="500"/>
      <c r="B58" s="735"/>
      <c r="C58" s="455"/>
      <c r="D58" s="783"/>
      <c r="E58" s="440"/>
      <c r="F58" s="648"/>
      <c r="G58" s="455"/>
      <c r="H58" s="783"/>
      <c r="I58" s="440"/>
      <c r="J58" s="735"/>
      <c r="K58" s="455"/>
      <c r="L58" s="783"/>
      <c r="M58" s="80"/>
    </row>
    <row r="59" spans="1:13" ht="12.75" x14ac:dyDescent="0.2">
      <c r="A59" s="339" t="s">
        <v>284</v>
      </c>
      <c r="B59" s="735" t="s">
        <v>96</v>
      </c>
      <c r="C59" s="455"/>
      <c r="D59" s="783" t="s">
        <v>96</v>
      </c>
      <c r="E59" s="440"/>
      <c r="F59" s="648" t="s">
        <v>96</v>
      </c>
      <c r="G59" s="455"/>
      <c r="H59" s="783" t="s">
        <v>96</v>
      </c>
      <c r="I59" s="440"/>
      <c r="J59" s="735">
        <f>SUM(B29,F29,J29,B59,F59)</f>
        <v>30</v>
      </c>
      <c r="K59" s="455"/>
      <c r="L59" s="783">
        <f>SUM(D29,H29,L29,D59,H59)</f>
        <v>2696.9850000000001</v>
      </c>
      <c r="M59" s="80"/>
    </row>
    <row r="60" spans="1:13" ht="12.75" x14ac:dyDescent="0.2">
      <c r="A60" s="463" t="s">
        <v>285</v>
      </c>
      <c r="B60" s="735"/>
      <c r="C60" s="455"/>
      <c r="D60" s="783"/>
      <c r="E60" s="440"/>
      <c r="F60" s="648"/>
      <c r="G60" s="455"/>
      <c r="H60" s="783"/>
      <c r="I60" s="440"/>
      <c r="J60" s="735"/>
      <c r="K60" s="455"/>
      <c r="L60" s="783"/>
      <c r="M60" s="80"/>
    </row>
    <row r="61" spans="1:13" ht="12.75" x14ac:dyDescent="0.2">
      <c r="A61" s="501"/>
      <c r="B61" s="735"/>
      <c r="C61" s="455"/>
      <c r="D61" s="790"/>
      <c r="E61" s="796"/>
      <c r="F61" s="648"/>
      <c r="G61" s="455"/>
      <c r="H61" s="790"/>
      <c r="I61" s="796"/>
      <c r="J61" s="735"/>
      <c r="K61" s="455"/>
      <c r="L61" s="790"/>
      <c r="M61" s="80"/>
    </row>
    <row r="62" spans="1:13" ht="12.75" x14ac:dyDescent="0.2">
      <c r="A62" s="504" t="s">
        <v>155</v>
      </c>
      <c r="B62" s="789">
        <f>SUM(B41:B61)</f>
        <v>52</v>
      </c>
      <c r="C62" s="785"/>
      <c r="D62" s="784">
        <f>SUM(D41:D61)</f>
        <v>301317.35499999998</v>
      </c>
      <c r="E62" s="787"/>
      <c r="F62" s="780">
        <f>SUM(F41:F60)</f>
        <v>138</v>
      </c>
      <c r="G62" s="785"/>
      <c r="H62" s="784">
        <f>SUM(H41:H60)</f>
        <v>43325.159</v>
      </c>
      <c r="I62" s="787"/>
      <c r="J62" s="789">
        <f>SUM(J41:J61)</f>
        <v>331</v>
      </c>
      <c r="K62" s="785"/>
      <c r="L62" s="784">
        <f>SUM(L41:L61)</f>
        <v>968744.755</v>
      </c>
      <c r="M62" s="162"/>
    </row>
    <row r="63" spans="1:13" ht="12" x14ac:dyDescent="0.2">
      <c r="A63" s="68" t="s">
        <v>286</v>
      </c>
    </row>
    <row r="64" spans="1:13" ht="12" x14ac:dyDescent="0.2">
      <c r="A64" s="69" t="s">
        <v>292</v>
      </c>
    </row>
  </sheetData>
  <mergeCells count="13">
    <mergeCell ref="B34:D34"/>
    <mergeCell ref="F34:H34"/>
    <mergeCell ref="J34:L34"/>
    <mergeCell ref="B35:D35"/>
    <mergeCell ref="F35:H35"/>
    <mergeCell ref="J35:L35"/>
    <mergeCell ref="A1:J2"/>
    <mergeCell ref="B4:D4"/>
    <mergeCell ref="F4:H4"/>
    <mergeCell ref="J4:L4"/>
    <mergeCell ref="B5:D5"/>
    <mergeCell ref="F5:H5"/>
    <mergeCell ref="J5:L5"/>
  </mergeCells>
  <pageMargins left="0.7" right="0.7" top="0.75" bottom="0.75" header="0.3" footer="0.3"/>
  <pageSetup paperSize="9" scale="80"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C97178-4F57-4773-A529-EDD206F8B38F}">
  <sheetPr>
    <pageSetUpPr fitToPage="1"/>
  </sheetPr>
  <dimension ref="A1:N65"/>
  <sheetViews>
    <sheetView zoomScaleNormal="100" workbookViewId="0">
      <selection sqref="A1:H2"/>
    </sheetView>
  </sheetViews>
  <sheetFormatPr defaultColWidth="9.33203125" defaultRowHeight="11.25" x14ac:dyDescent="0.2"/>
  <cols>
    <col min="1" max="1" width="56.1640625" style="1" customWidth="1"/>
    <col min="2" max="2" width="12.1640625" style="1" customWidth="1"/>
    <col min="3" max="3" width="2.83203125" style="1" customWidth="1"/>
    <col min="4" max="4" width="15.83203125" style="1" customWidth="1"/>
    <col min="5" max="5" width="2.83203125" style="1" customWidth="1"/>
    <col min="6" max="6" width="12.1640625" style="1" customWidth="1"/>
    <col min="7" max="7" width="2.83203125" style="1" customWidth="1"/>
    <col min="8" max="8" width="15.83203125" style="1" customWidth="1"/>
    <col min="9" max="9" width="2.83203125" style="1" customWidth="1"/>
    <col min="10" max="10" width="12.1640625" style="1" customWidth="1"/>
    <col min="11" max="11" width="2.83203125" style="1" customWidth="1"/>
    <col min="12" max="12" width="15.83203125" style="1" customWidth="1"/>
    <col min="13" max="13" width="2.83203125" style="1" customWidth="1"/>
    <col min="14" max="16384" width="9.33203125" style="1"/>
  </cols>
  <sheetData>
    <row r="1" spans="1:13" ht="12.75" customHeight="1" x14ac:dyDescent="0.2">
      <c r="A1" s="913" t="s">
        <v>293</v>
      </c>
      <c r="B1" s="914"/>
      <c r="C1" s="914"/>
      <c r="D1" s="914"/>
      <c r="E1" s="914"/>
      <c r="F1" s="914"/>
      <c r="G1" s="914"/>
      <c r="H1" s="887"/>
    </row>
    <row r="2" spans="1:13" ht="26.25" customHeight="1" x14ac:dyDescent="0.2">
      <c r="A2" s="914"/>
      <c r="B2" s="914"/>
      <c r="C2" s="914"/>
      <c r="D2" s="914"/>
      <c r="E2" s="914"/>
      <c r="F2" s="914"/>
      <c r="G2" s="914"/>
      <c r="H2" s="887"/>
      <c r="I2" s="754"/>
    </row>
    <row r="3" spans="1:13" ht="14.25" customHeight="1" x14ac:dyDescent="0.2">
      <c r="A3" s="507" t="s">
        <v>294</v>
      </c>
      <c r="B3" s="508"/>
      <c r="C3" s="508"/>
      <c r="D3" s="508"/>
      <c r="E3" s="508"/>
      <c r="F3" s="508"/>
      <c r="G3" s="508"/>
      <c r="H3" s="508"/>
      <c r="I3" s="508"/>
      <c r="J3" s="508"/>
      <c r="K3" s="508"/>
      <c r="L3" s="508"/>
    </row>
    <row r="4" spans="1:13" s="123" customFormat="1" ht="14.25" customHeight="1" x14ac:dyDescent="0.2">
      <c r="A4" s="120"/>
      <c r="B4" s="882" t="s">
        <v>148</v>
      </c>
      <c r="C4" s="883"/>
      <c r="D4" s="883"/>
      <c r="E4" s="759"/>
      <c r="F4" s="883" t="s">
        <v>156</v>
      </c>
      <c r="G4" s="883"/>
      <c r="H4" s="883"/>
      <c r="I4" s="752"/>
      <c r="J4" s="882" t="s">
        <v>158</v>
      </c>
      <c r="K4" s="883"/>
      <c r="L4" s="883"/>
      <c r="M4" s="122"/>
    </row>
    <row r="5" spans="1:13" s="123" customFormat="1" ht="15" customHeight="1" x14ac:dyDescent="0.2">
      <c r="A5" s="124"/>
      <c r="B5" s="884" t="s">
        <v>149</v>
      </c>
      <c r="C5" s="936"/>
      <c r="D5" s="936"/>
      <c r="E5" s="760"/>
      <c r="F5" s="885" t="s">
        <v>157</v>
      </c>
      <c r="G5" s="885"/>
      <c r="H5" s="885"/>
      <c r="I5" s="753"/>
      <c r="J5" s="884" t="s">
        <v>159</v>
      </c>
      <c r="K5" s="936"/>
      <c r="L5" s="936"/>
      <c r="M5" s="126"/>
    </row>
    <row r="6" spans="1:13" s="123" customFormat="1" ht="27" customHeight="1" x14ac:dyDescent="0.2">
      <c r="A6" s="127"/>
      <c r="B6" s="509" t="s">
        <v>54</v>
      </c>
      <c r="C6" s="797"/>
      <c r="D6" s="801" t="s">
        <v>295</v>
      </c>
      <c r="E6" s="510"/>
      <c r="F6" s="511" t="s">
        <v>54</v>
      </c>
      <c r="G6" s="511"/>
      <c r="H6" s="801" t="s">
        <v>296</v>
      </c>
      <c r="I6" s="510"/>
      <c r="J6" s="509" t="s">
        <v>54</v>
      </c>
      <c r="K6" s="797"/>
      <c r="L6" s="801" t="s">
        <v>295</v>
      </c>
      <c r="M6" s="126"/>
    </row>
    <row r="7" spans="1:13" ht="24.75" customHeight="1" x14ac:dyDescent="0.2">
      <c r="A7" s="512"/>
      <c r="B7" s="513" t="s">
        <v>56</v>
      </c>
      <c r="C7" s="515"/>
      <c r="D7" s="515" t="s">
        <v>269</v>
      </c>
      <c r="E7" s="514"/>
      <c r="F7" s="515" t="s">
        <v>56</v>
      </c>
      <c r="G7" s="515"/>
      <c r="H7" s="515" t="s">
        <v>269</v>
      </c>
      <c r="I7" s="514"/>
      <c r="J7" s="513" t="s">
        <v>56</v>
      </c>
      <c r="K7" s="515"/>
      <c r="L7" s="515" t="s">
        <v>269</v>
      </c>
      <c r="M7" s="162"/>
    </row>
    <row r="8" spans="1:13" ht="12.75" x14ac:dyDescent="0.2">
      <c r="A8" s="188" t="s">
        <v>270</v>
      </c>
      <c r="B8" s="803"/>
      <c r="C8" s="516"/>
      <c r="D8" s="517"/>
      <c r="E8" s="812"/>
      <c r="F8" s="798"/>
      <c r="G8" s="516"/>
      <c r="H8" s="517"/>
      <c r="I8" s="798"/>
      <c r="J8" s="803"/>
      <c r="K8" s="516"/>
      <c r="L8" s="517"/>
      <c r="M8" s="80"/>
    </row>
    <row r="9" spans="1:13" ht="12.75" x14ac:dyDescent="0.2">
      <c r="A9" s="518" t="s">
        <v>271</v>
      </c>
      <c r="B9" s="804"/>
      <c r="C9" s="519"/>
      <c r="D9" s="808"/>
      <c r="E9" s="412"/>
      <c r="F9" s="620"/>
      <c r="G9" s="519"/>
      <c r="H9" s="520"/>
      <c r="I9" s="620"/>
      <c r="J9" s="804"/>
      <c r="K9" s="519"/>
      <c r="L9" s="808"/>
      <c r="M9" s="80"/>
    </row>
    <row r="10" spans="1:13" ht="12.75" x14ac:dyDescent="0.2">
      <c r="A10" s="518"/>
      <c r="B10" s="804"/>
      <c r="C10" s="519"/>
      <c r="D10" s="808"/>
      <c r="E10" s="412"/>
      <c r="F10" s="620"/>
      <c r="G10" s="519"/>
      <c r="H10" s="520"/>
      <c r="I10" s="620"/>
      <c r="J10" s="804"/>
      <c r="K10" s="519"/>
      <c r="L10" s="808"/>
      <c r="M10" s="80"/>
    </row>
    <row r="11" spans="1:13" ht="12.75" x14ac:dyDescent="0.2">
      <c r="A11" s="521" t="s">
        <v>272</v>
      </c>
      <c r="B11" s="735" t="s">
        <v>96</v>
      </c>
      <c r="C11" s="455"/>
      <c r="D11" s="783" t="s">
        <v>96</v>
      </c>
      <c r="E11" s="440"/>
      <c r="F11" s="648" t="s">
        <v>96</v>
      </c>
      <c r="G11" s="455"/>
      <c r="H11" s="783" t="s">
        <v>96</v>
      </c>
      <c r="I11" s="440"/>
      <c r="J11" s="735" t="s">
        <v>96</v>
      </c>
      <c r="K11" s="455"/>
      <c r="L11" s="783" t="s">
        <v>96</v>
      </c>
      <c r="M11" s="80"/>
    </row>
    <row r="12" spans="1:13" ht="12.75" x14ac:dyDescent="0.2">
      <c r="A12" s="522" t="s">
        <v>273</v>
      </c>
      <c r="B12" s="804"/>
      <c r="C12" s="519"/>
      <c r="D12" s="808"/>
      <c r="E12" s="412"/>
      <c r="F12" s="620"/>
      <c r="G12" s="519"/>
      <c r="H12" s="808"/>
      <c r="I12" s="412"/>
      <c r="J12" s="804"/>
      <c r="K12" s="519"/>
      <c r="L12" s="808"/>
      <c r="M12" s="80"/>
    </row>
    <row r="13" spans="1:13" ht="12.75" x14ac:dyDescent="0.2">
      <c r="A13" s="523"/>
      <c r="B13" s="804"/>
      <c r="C13" s="519"/>
      <c r="D13" s="808"/>
      <c r="E13" s="412"/>
      <c r="F13" s="620"/>
      <c r="G13" s="519"/>
      <c r="H13" s="808"/>
      <c r="I13" s="412"/>
      <c r="J13" s="804"/>
      <c r="K13" s="519"/>
      <c r="L13" s="808"/>
      <c r="M13" s="80"/>
    </row>
    <row r="14" spans="1:13" ht="12.75" x14ac:dyDescent="0.2">
      <c r="A14" s="521" t="s">
        <v>274</v>
      </c>
      <c r="B14" s="804">
        <v>23</v>
      </c>
      <c r="C14" s="811" t="s">
        <v>360</v>
      </c>
      <c r="D14" s="808">
        <v>53074.451999999997</v>
      </c>
      <c r="E14" s="814" t="s">
        <v>360</v>
      </c>
      <c r="F14" s="804" t="s">
        <v>96</v>
      </c>
      <c r="G14" s="811" t="s">
        <v>360</v>
      </c>
      <c r="H14" s="808" t="s">
        <v>96</v>
      </c>
      <c r="I14" s="814" t="s">
        <v>360</v>
      </c>
      <c r="J14" s="804">
        <v>48</v>
      </c>
      <c r="K14" s="811" t="s">
        <v>360</v>
      </c>
      <c r="L14" s="808">
        <v>82386.781000000003</v>
      </c>
      <c r="M14" s="814" t="s">
        <v>360</v>
      </c>
    </row>
    <row r="15" spans="1:13" ht="13.5" customHeight="1" x14ac:dyDescent="0.2">
      <c r="A15" s="522" t="s">
        <v>275</v>
      </c>
      <c r="B15" s="804"/>
      <c r="C15" s="519"/>
      <c r="D15" s="808"/>
      <c r="E15" s="412"/>
      <c r="F15" s="804"/>
      <c r="G15" s="519"/>
      <c r="H15" s="808"/>
      <c r="I15" s="412"/>
      <c r="J15" s="804"/>
      <c r="K15" s="519"/>
      <c r="L15" s="808"/>
      <c r="M15" s="412"/>
    </row>
    <row r="16" spans="1:13" ht="12.75" x14ac:dyDescent="0.2">
      <c r="A16" s="502"/>
      <c r="B16" s="804"/>
      <c r="C16" s="519"/>
      <c r="D16" s="808"/>
      <c r="E16" s="412"/>
      <c r="F16" s="804"/>
      <c r="G16" s="519"/>
      <c r="H16" s="808"/>
      <c r="I16" s="412"/>
      <c r="J16" s="804"/>
      <c r="K16" s="519"/>
      <c r="L16" s="808"/>
      <c r="M16" s="412"/>
    </row>
    <row r="17" spans="1:13" ht="12.75" x14ac:dyDescent="0.2">
      <c r="A17" s="523" t="s">
        <v>297</v>
      </c>
      <c r="B17" s="804">
        <v>4</v>
      </c>
      <c r="C17" s="811" t="s">
        <v>360</v>
      </c>
      <c r="D17" s="808">
        <v>13056.414999999999</v>
      </c>
      <c r="E17" s="814" t="s">
        <v>360</v>
      </c>
      <c r="F17" s="804" t="s">
        <v>96</v>
      </c>
      <c r="G17" s="811" t="s">
        <v>360</v>
      </c>
      <c r="H17" s="808" t="s">
        <v>96</v>
      </c>
      <c r="I17" s="814" t="s">
        <v>360</v>
      </c>
      <c r="J17" s="804" t="s">
        <v>96</v>
      </c>
      <c r="K17" s="811" t="s">
        <v>360</v>
      </c>
      <c r="L17" s="808" t="s">
        <v>96</v>
      </c>
      <c r="M17" s="814" t="s">
        <v>360</v>
      </c>
    </row>
    <row r="18" spans="1:13" ht="12.75" x14ac:dyDescent="0.2">
      <c r="A18" s="663" t="s">
        <v>277</v>
      </c>
      <c r="B18" s="804"/>
      <c r="C18" s="519"/>
      <c r="D18" s="808"/>
      <c r="E18" s="412"/>
      <c r="F18" s="804"/>
      <c r="G18" s="519"/>
      <c r="H18" s="808"/>
      <c r="I18" s="412"/>
      <c r="J18" s="804"/>
      <c r="K18" s="519"/>
      <c r="L18" s="808"/>
      <c r="M18" s="412"/>
    </row>
    <row r="19" spans="1:13" ht="12.75" x14ac:dyDescent="0.2">
      <c r="A19" s="502"/>
      <c r="B19" s="804"/>
      <c r="C19" s="519"/>
      <c r="D19" s="808"/>
      <c r="E19" s="412"/>
      <c r="F19" s="804"/>
      <c r="G19" s="519"/>
      <c r="H19" s="808"/>
      <c r="I19" s="412"/>
      <c r="J19" s="804"/>
      <c r="K19" s="519"/>
      <c r="L19" s="808"/>
      <c r="M19" s="412"/>
    </row>
    <row r="20" spans="1:13" ht="12.75" x14ac:dyDescent="0.2">
      <c r="A20" s="521" t="s">
        <v>290</v>
      </c>
      <c r="B20" s="804">
        <v>174</v>
      </c>
      <c r="C20" s="811" t="s">
        <v>360</v>
      </c>
      <c r="D20" s="808">
        <v>2141149.0870000003</v>
      </c>
      <c r="E20" s="814" t="s">
        <v>360</v>
      </c>
      <c r="F20" s="804">
        <v>8</v>
      </c>
      <c r="G20" s="811" t="s">
        <v>360</v>
      </c>
      <c r="H20" s="808">
        <v>38923.713000000003</v>
      </c>
      <c r="I20" s="814" t="s">
        <v>360</v>
      </c>
      <c r="J20" s="804">
        <v>88</v>
      </c>
      <c r="K20" s="811" t="s">
        <v>360</v>
      </c>
      <c r="L20" s="808">
        <v>1377432.17</v>
      </c>
      <c r="M20" s="814" t="s">
        <v>360</v>
      </c>
    </row>
    <row r="21" spans="1:13" ht="12.75" x14ac:dyDescent="0.2">
      <c r="A21" s="522" t="s">
        <v>279</v>
      </c>
      <c r="B21" s="804"/>
      <c r="C21" s="519"/>
      <c r="D21" s="808"/>
      <c r="E21" s="412"/>
      <c r="F21" s="804"/>
      <c r="G21" s="519"/>
      <c r="H21" s="808"/>
      <c r="I21" s="412"/>
      <c r="J21" s="804"/>
      <c r="K21" s="519"/>
      <c r="L21" s="808"/>
      <c r="M21" s="412"/>
    </row>
    <row r="22" spans="1:13" ht="12.75" x14ac:dyDescent="0.2">
      <c r="A22" s="523"/>
      <c r="B22" s="804"/>
      <c r="C22" s="519"/>
      <c r="D22" s="808"/>
      <c r="E22" s="412"/>
      <c r="F22" s="804"/>
      <c r="G22" s="519"/>
      <c r="H22" s="808"/>
      <c r="I22" s="412"/>
      <c r="J22" s="804"/>
      <c r="K22" s="519"/>
      <c r="L22" s="808"/>
      <c r="M22" s="412"/>
    </row>
    <row r="23" spans="1:13" ht="12.75" x14ac:dyDescent="0.2">
      <c r="A23" s="521" t="s">
        <v>280</v>
      </c>
      <c r="B23" s="804">
        <v>72</v>
      </c>
      <c r="C23" s="811" t="s">
        <v>360</v>
      </c>
      <c r="D23" s="808">
        <v>592345.18000000017</v>
      </c>
      <c r="E23" s="814" t="s">
        <v>360</v>
      </c>
      <c r="F23" s="804">
        <v>4</v>
      </c>
      <c r="G23" s="811" t="s">
        <v>360</v>
      </c>
      <c r="H23" s="808">
        <v>20062.955000000002</v>
      </c>
      <c r="I23" s="814" t="s">
        <v>360</v>
      </c>
      <c r="J23" s="804">
        <v>11</v>
      </c>
      <c r="K23" s="811" t="s">
        <v>360</v>
      </c>
      <c r="L23" s="808">
        <v>176313.97999999998</v>
      </c>
      <c r="M23" s="814" t="s">
        <v>360</v>
      </c>
    </row>
    <row r="24" spans="1:13" ht="12.75" x14ac:dyDescent="0.2">
      <c r="A24" s="522" t="s">
        <v>281</v>
      </c>
      <c r="B24" s="804"/>
      <c r="C24" s="519"/>
      <c r="D24" s="808"/>
      <c r="E24" s="412"/>
      <c r="F24" s="620"/>
      <c r="G24" s="519"/>
      <c r="H24" s="808"/>
      <c r="I24" s="412"/>
      <c r="J24" s="804"/>
      <c r="K24" s="519"/>
      <c r="L24" s="808"/>
      <c r="M24" s="80"/>
    </row>
    <row r="25" spans="1:13" ht="12.75" x14ac:dyDescent="0.2">
      <c r="A25" s="522"/>
      <c r="B25" s="804"/>
      <c r="C25" s="519"/>
      <c r="D25" s="808"/>
      <c r="E25" s="412"/>
      <c r="F25" s="620"/>
      <c r="G25" s="519"/>
      <c r="H25" s="808"/>
      <c r="I25" s="412"/>
      <c r="J25" s="804"/>
      <c r="K25" s="519"/>
      <c r="L25" s="808"/>
      <c r="M25" s="80"/>
    </row>
    <row r="26" spans="1:13" ht="12.75" x14ac:dyDescent="0.2">
      <c r="A26" s="522" t="s">
        <v>282</v>
      </c>
      <c r="B26" s="735" t="s">
        <v>96</v>
      </c>
      <c r="C26" s="455"/>
      <c r="D26" s="783" t="s">
        <v>96</v>
      </c>
      <c r="E26" s="440"/>
      <c r="F26" s="648" t="s">
        <v>96</v>
      </c>
      <c r="G26" s="455"/>
      <c r="H26" s="783" t="s">
        <v>96</v>
      </c>
      <c r="I26" s="440"/>
      <c r="J26" s="735" t="s">
        <v>96</v>
      </c>
      <c r="K26" s="455"/>
      <c r="L26" s="783" t="s">
        <v>96</v>
      </c>
      <c r="M26" s="80"/>
    </row>
    <row r="27" spans="1:13" ht="12.75" x14ac:dyDescent="0.2">
      <c r="A27" s="522" t="s">
        <v>283</v>
      </c>
      <c r="B27" s="804"/>
      <c r="C27" s="519"/>
      <c r="D27" s="808"/>
      <c r="E27" s="412"/>
      <c r="F27" s="620"/>
      <c r="G27" s="519"/>
      <c r="H27" s="808"/>
      <c r="I27" s="412"/>
      <c r="J27" s="804"/>
      <c r="K27" s="519"/>
      <c r="L27" s="808"/>
      <c r="M27" s="80"/>
    </row>
    <row r="28" spans="1:13" ht="12.75" x14ac:dyDescent="0.2">
      <c r="A28" s="522"/>
      <c r="B28" s="804"/>
      <c r="C28" s="519"/>
      <c r="D28" s="808"/>
      <c r="E28" s="412"/>
      <c r="F28" s="620"/>
      <c r="G28" s="519"/>
      <c r="H28" s="808"/>
      <c r="I28" s="412"/>
      <c r="J28" s="804"/>
      <c r="K28" s="519"/>
      <c r="L28" s="808"/>
      <c r="M28" s="80"/>
    </row>
    <row r="29" spans="1:13" ht="12.75" x14ac:dyDescent="0.2">
      <c r="A29" s="524" t="s">
        <v>284</v>
      </c>
      <c r="B29" s="804">
        <v>2</v>
      </c>
      <c r="C29" s="519"/>
      <c r="D29" s="808">
        <v>2289.5219999999999</v>
      </c>
      <c r="E29" s="412"/>
      <c r="F29" s="648" t="s">
        <v>96</v>
      </c>
      <c r="G29" s="455"/>
      <c r="H29" s="783" t="s">
        <v>96</v>
      </c>
      <c r="I29" s="440"/>
      <c r="J29" s="804">
        <v>10</v>
      </c>
      <c r="K29" s="519"/>
      <c r="L29" s="808">
        <v>6738.8130000000001</v>
      </c>
      <c r="M29" s="80"/>
    </row>
    <row r="30" spans="1:13" ht="12.75" x14ac:dyDescent="0.2">
      <c r="A30" s="525" t="s">
        <v>285</v>
      </c>
      <c r="B30" s="804"/>
      <c r="C30" s="519"/>
      <c r="D30" s="808"/>
      <c r="E30" s="412"/>
      <c r="F30" s="620"/>
      <c r="G30" s="519"/>
      <c r="H30" s="808"/>
      <c r="I30" s="412"/>
      <c r="J30" s="804"/>
      <c r="K30" s="519"/>
      <c r="L30" s="808"/>
      <c r="M30" s="80"/>
    </row>
    <row r="31" spans="1:13" s="123" customFormat="1" ht="15" customHeight="1" x14ac:dyDescent="0.2">
      <c r="A31" s="523"/>
      <c r="B31" s="804"/>
      <c r="C31" s="519"/>
      <c r="D31" s="808"/>
      <c r="E31" s="412"/>
      <c r="F31" s="620"/>
      <c r="G31" s="519"/>
      <c r="H31" s="808"/>
      <c r="I31" s="412"/>
      <c r="J31" s="804"/>
      <c r="K31" s="519"/>
      <c r="L31" s="808"/>
      <c r="M31" s="126"/>
    </row>
    <row r="32" spans="1:13" s="123" customFormat="1" ht="15" customHeight="1" x14ac:dyDescent="0.2">
      <c r="A32" s="157" t="s">
        <v>198</v>
      </c>
      <c r="B32" s="805">
        <f t="shared" ref="B32:L32" si="0">SUM(B11:B29)</f>
        <v>275</v>
      </c>
      <c r="C32" s="806"/>
      <c r="D32" s="809">
        <f t="shared" si="0"/>
        <v>2801914.6560000004</v>
      </c>
      <c r="E32" s="810"/>
      <c r="F32" s="799">
        <f t="shared" si="0"/>
        <v>12</v>
      </c>
      <c r="G32" s="806"/>
      <c r="H32" s="809">
        <f t="shared" si="0"/>
        <v>58986.668000000005</v>
      </c>
      <c r="I32" s="810"/>
      <c r="J32" s="805">
        <f t="shared" si="0"/>
        <v>157</v>
      </c>
      <c r="K32" s="806"/>
      <c r="L32" s="809">
        <f t="shared" si="0"/>
        <v>1642871.7439999999</v>
      </c>
      <c r="M32" s="792"/>
    </row>
    <row r="33" spans="1:13" ht="28.5" customHeight="1" x14ac:dyDescent="0.2">
      <c r="A33" s="526"/>
      <c r="B33" s="526"/>
      <c r="C33" s="526"/>
      <c r="D33" s="526"/>
      <c r="E33" s="526"/>
      <c r="F33" s="526"/>
      <c r="G33" s="526"/>
      <c r="H33" s="526"/>
      <c r="I33" s="526"/>
      <c r="J33" s="526"/>
      <c r="K33" s="526"/>
      <c r="L33" s="526"/>
    </row>
    <row r="34" spans="1:13" ht="12.75" x14ac:dyDescent="0.2">
      <c r="A34" s="527"/>
      <c r="B34" s="937" t="s">
        <v>160</v>
      </c>
      <c r="C34" s="938"/>
      <c r="D34" s="938"/>
      <c r="E34" s="761"/>
      <c r="F34" s="938" t="s">
        <v>162</v>
      </c>
      <c r="G34" s="938"/>
      <c r="H34" s="938"/>
      <c r="I34" s="762"/>
      <c r="J34" s="937" t="s">
        <v>164</v>
      </c>
      <c r="K34" s="938"/>
      <c r="L34" s="938"/>
      <c r="M34" s="76"/>
    </row>
    <row r="35" spans="1:13" ht="12.75" x14ac:dyDescent="0.2">
      <c r="A35" s="528"/>
      <c r="B35" s="939" t="s">
        <v>161</v>
      </c>
      <c r="C35" s="940"/>
      <c r="D35" s="940"/>
      <c r="E35" s="763"/>
      <c r="F35" s="941" t="s">
        <v>163</v>
      </c>
      <c r="G35" s="941"/>
      <c r="H35" s="941"/>
      <c r="I35" s="764"/>
      <c r="J35" s="939" t="s">
        <v>291</v>
      </c>
      <c r="K35" s="940"/>
      <c r="L35" s="940"/>
      <c r="M35" s="80"/>
    </row>
    <row r="36" spans="1:13" ht="25.5" x14ac:dyDescent="0.2">
      <c r="A36" s="529"/>
      <c r="B36" s="530" t="s">
        <v>54</v>
      </c>
      <c r="C36" s="800"/>
      <c r="D36" s="802" t="s">
        <v>295</v>
      </c>
      <c r="E36" s="531"/>
      <c r="F36" s="532" t="s">
        <v>54</v>
      </c>
      <c r="G36" s="532"/>
      <c r="H36" s="802" t="s">
        <v>296</v>
      </c>
      <c r="I36" s="531"/>
      <c r="J36" s="530" t="s">
        <v>54</v>
      </c>
      <c r="K36" s="800"/>
      <c r="L36" s="802" t="s">
        <v>295</v>
      </c>
      <c r="M36" s="80"/>
    </row>
    <row r="37" spans="1:13" ht="22.5" x14ac:dyDescent="0.2">
      <c r="A37" s="533"/>
      <c r="B37" s="534" t="s">
        <v>56</v>
      </c>
      <c r="C37" s="536"/>
      <c r="D37" s="536" t="s">
        <v>269</v>
      </c>
      <c r="E37" s="535"/>
      <c r="F37" s="536" t="s">
        <v>56</v>
      </c>
      <c r="G37" s="536"/>
      <c r="H37" s="536" t="s">
        <v>269</v>
      </c>
      <c r="I37" s="535"/>
      <c r="J37" s="534" t="s">
        <v>56</v>
      </c>
      <c r="K37" s="536"/>
      <c r="L37" s="536" t="s">
        <v>269</v>
      </c>
      <c r="M37" s="162"/>
    </row>
    <row r="38" spans="1:13" ht="12.75" x14ac:dyDescent="0.2">
      <c r="A38" s="188" t="s">
        <v>270</v>
      </c>
      <c r="B38" s="807"/>
      <c r="C38" s="537"/>
      <c r="D38" s="538"/>
      <c r="E38" s="813"/>
      <c r="F38" s="414"/>
      <c r="G38" s="537"/>
      <c r="H38" s="538"/>
      <c r="I38" s="414"/>
      <c r="J38" s="807"/>
      <c r="K38" s="537"/>
      <c r="L38" s="538"/>
      <c r="M38" s="80"/>
    </row>
    <row r="39" spans="1:13" ht="12.75" x14ac:dyDescent="0.2">
      <c r="A39" s="518" t="s">
        <v>271</v>
      </c>
      <c r="B39" s="804"/>
      <c r="C39" s="519"/>
      <c r="D39" s="808"/>
      <c r="E39" s="412"/>
      <c r="F39" s="620"/>
      <c r="G39" s="519"/>
      <c r="H39" s="520"/>
      <c r="I39" s="620"/>
      <c r="J39" s="804"/>
      <c r="K39" s="519"/>
      <c r="L39" s="808"/>
      <c r="M39" s="80"/>
    </row>
    <row r="40" spans="1:13" ht="12.75" x14ac:dyDescent="0.2">
      <c r="A40" s="518"/>
      <c r="B40" s="804"/>
      <c r="C40" s="519"/>
      <c r="D40" s="808"/>
      <c r="E40" s="412"/>
      <c r="F40" s="620"/>
      <c r="G40" s="519"/>
      <c r="H40" s="520"/>
      <c r="I40" s="620"/>
      <c r="J40" s="804"/>
      <c r="K40" s="519"/>
      <c r="L40" s="808"/>
      <c r="M40" s="80"/>
    </row>
    <row r="41" spans="1:13" ht="12.75" x14ac:dyDescent="0.2">
      <c r="A41" s="521" t="s">
        <v>272</v>
      </c>
      <c r="B41" s="735" t="s">
        <v>96</v>
      </c>
      <c r="C41" s="455"/>
      <c r="D41" s="783" t="s">
        <v>96</v>
      </c>
      <c r="E41" s="440"/>
      <c r="F41" s="648" t="s">
        <v>96</v>
      </c>
      <c r="G41" s="455"/>
      <c r="H41" s="783" t="s">
        <v>96</v>
      </c>
      <c r="I41" s="440"/>
      <c r="J41" s="735" t="s">
        <v>96</v>
      </c>
      <c r="K41" s="455"/>
      <c r="L41" s="783" t="s">
        <v>96</v>
      </c>
      <c r="M41" s="80"/>
    </row>
    <row r="42" spans="1:13" ht="12.75" x14ac:dyDescent="0.2">
      <c r="A42" s="522" t="s">
        <v>273</v>
      </c>
      <c r="B42" s="804"/>
      <c r="C42" s="519"/>
      <c r="D42" s="808"/>
      <c r="E42" s="412"/>
      <c r="F42" s="620"/>
      <c r="G42" s="519"/>
      <c r="H42" s="808"/>
      <c r="I42" s="412"/>
      <c r="J42" s="804"/>
      <c r="K42" s="519"/>
      <c r="L42" s="808"/>
      <c r="M42" s="80"/>
    </row>
    <row r="43" spans="1:13" ht="12.75" x14ac:dyDescent="0.2">
      <c r="A43" s="523"/>
      <c r="B43" s="804"/>
      <c r="C43" s="519"/>
      <c r="D43" s="808"/>
      <c r="E43" s="412"/>
      <c r="F43" s="620"/>
      <c r="G43" s="519"/>
      <c r="H43" s="808"/>
      <c r="I43" s="412"/>
      <c r="J43" s="804"/>
      <c r="K43" s="519"/>
      <c r="L43" s="808"/>
      <c r="M43" s="80"/>
    </row>
    <row r="44" spans="1:13" ht="12.75" customHeight="1" x14ac:dyDescent="0.2">
      <c r="A44" s="521" t="s">
        <v>274</v>
      </c>
      <c r="B44" s="804">
        <v>12</v>
      </c>
      <c r="C44" s="519"/>
      <c r="D44" s="808">
        <v>83408.34</v>
      </c>
      <c r="E44" s="412"/>
      <c r="F44" s="620">
        <v>1</v>
      </c>
      <c r="G44" s="519"/>
      <c r="H44" s="808">
        <v>77.745000000000005</v>
      </c>
      <c r="I44" s="412"/>
      <c r="J44" s="804">
        <f>SUM(B14,F14,J14,B44,F44)</f>
        <v>84</v>
      </c>
      <c r="K44" s="811" t="s">
        <v>360</v>
      </c>
      <c r="L44" s="808">
        <f>SUM(D14,H14,L14,D44,H44)</f>
        <v>218947.318</v>
      </c>
      <c r="M44" s="814" t="s">
        <v>360</v>
      </c>
    </row>
    <row r="45" spans="1:13" ht="12.75" customHeight="1" x14ac:dyDescent="0.2">
      <c r="A45" s="522" t="s">
        <v>275</v>
      </c>
      <c r="B45" s="804"/>
      <c r="C45" s="519"/>
      <c r="D45" s="808"/>
      <c r="E45" s="412"/>
      <c r="F45" s="620"/>
      <c r="G45" s="519"/>
      <c r="H45" s="808"/>
      <c r="I45" s="412"/>
      <c r="J45" s="804"/>
      <c r="K45" s="519"/>
      <c r="L45" s="808"/>
      <c r="M45" s="80"/>
    </row>
    <row r="46" spans="1:13" ht="12.75" x14ac:dyDescent="0.2">
      <c r="A46" s="502"/>
      <c r="B46" s="804"/>
      <c r="C46" s="519"/>
      <c r="D46" s="808"/>
      <c r="E46" s="412"/>
      <c r="F46" s="620"/>
      <c r="G46" s="519"/>
      <c r="H46" s="808"/>
      <c r="I46" s="412"/>
      <c r="J46" s="804"/>
      <c r="K46" s="519"/>
      <c r="L46" s="808"/>
      <c r="M46" s="80"/>
    </row>
    <row r="47" spans="1:13" ht="12.75" x14ac:dyDescent="0.2">
      <c r="A47" s="523" t="s">
        <v>297</v>
      </c>
      <c r="B47" s="735" t="s">
        <v>96</v>
      </c>
      <c r="C47" s="455"/>
      <c r="D47" s="783" t="s">
        <v>96</v>
      </c>
      <c r="E47" s="440"/>
      <c r="F47" s="648" t="s">
        <v>96</v>
      </c>
      <c r="G47" s="455"/>
      <c r="H47" s="783" t="s">
        <v>96</v>
      </c>
      <c r="I47" s="440"/>
      <c r="J47" s="804">
        <f>SUM(B17,F17,J17,B47,F47)</f>
        <v>4</v>
      </c>
      <c r="K47" s="519"/>
      <c r="L47" s="808">
        <f>SUM(D17,H17,L17,D47,H47)</f>
        <v>13056.414999999999</v>
      </c>
      <c r="M47" s="80"/>
    </row>
    <row r="48" spans="1:13" ht="12.75" x14ac:dyDescent="0.2">
      <c r="A48" s="663" t="s">
        <v>277</v>
      </c>
      <c r="B48" s="804"/>
      <c r="C48" s="519"/>
      <c r="D48" s="808"/>
      <c r="E48" s="412"/>
      <c r="F48" s="620"/>
      <c r="G48" s="519"/>
      <c r="H48" s="808"/>
      <c r="I48" s="412"/>
      <c r="J48" s="804"/>
      <c r="K48" s="519"/>
      <c r="L48" s="808"/>
      <c r="M48" s="80"/>
    </row>
    <row r="49" spans="1:14" ht="12.75" x14ac:dyDescent="0.2">
      <c r="A49" s="539"/>
      <c r="B49" s="804"/>
      <c r="C49" s="519"/>
      <c r="D49" s="808"/>
      <c r="E49" s="412"/>
      <c r="F49" s="620"/>
      <c r="G49" s="519"/>
      <c r="H49" s="808"/>
      <c r="I49" s="412"/>
      <c r="J49" s="804"/>
      <c r="K49" s="519"/>
      <c r="L49" s="808"/>
      <c r="M49" s="80"/>
    </row>
    <row r="50" spans="1:14" ht="12.75" x14ac:dyDescent="0.2">
      <c r="A50" s="521" t="s">
        <v>290</v>
      </c>
      <c r="B50" s="804">
        <v>17</v>
      </c>
      <c r="C50" s="811" t="s">
        <v>360</v>
      </c>
      <c r="D50" s="808">
        <v>199483.81499999997</v>
      </c>
      <c r="E50" s="814" t="s">
        <v>360</v>
      </c>
      <c r="F50" s="620">
        <v>2</v>
      </c>
      <c r="G50" s="519"/>
      <c r="H50" s="808">
        <v>1258.155</v>
      </c>
      <c r="I50" s="412"/>
      <c r="J50" s="804">
        <f>SUM(B20,F20,J20,B50,F50)</f>
        <v>289</v>
      </c>
      <c r="K50" s="811" t="s">
        <v>360</v>
      </c>
      <c r="L50" s="808">
        <f>SUM(D20,H20,L20,D50,H50)</f>
        <v>3758246.94</v>
      </c>
      <c r="M50" s="814" t="s">
        <v>360</v>
      </c>
      <c r="N50" s="9"/>
    </row>
    <row r="51" spans="1:14" ht="12.75" x14ac:dyDescent="0.2">
      <c r="A51" s="522" t="s">
        <v>279</v>
      </c>
      <c r="B51" s="804"/>
      <c r="C51" s="519"/>
      <c r="D51" s="808"/>
      <c r="E51" s="412"/>
      <c r="F51" s="620"/>
      <c r="G51" s="519"/>
      <c r="H51" s="808"/>
      <c r="I51" s="412"/>
      <c r="J51" s="804"/>
      <c r="K51" s="519"/>
      <c r="L51" s="808"/>
      <c r="M51" s="412"/>
    </row>
    <row r="52" spans="1:14" ht="12.75" x14ac:dyDescent="0.2">
      <c r="A52" s="523"/>
      <c r="B52" s="804"/>
      <c r="C52" s="519"/>
      <c r="D52" s="808"/>
      <c r="E52" s="412"/>
      <c r="F52" s="620"/>
      <c r="G52" s="519"/>
      <c r="H52" s="808"/>
      <c r="I52" s="412"/>
      <c r="J52" s="804"/>
      <c r="K52" s="519"/>
      <c r="L52" s="808"/>
      <c r="M52" s="412"/>
    </row>
    <row r="53" spans="1:14" ht="12.75" x14ac:dyDescent="0.2">
      <c r="A53" s="521" t="s">
        <v>280</v>
      </c>
      <c r="B53" s="804">
        <v>5</v>
      </c>
      <c r="C53" s="811" t="s">
        <v>360</v>
      </c>
      <c r="D53" s="808">
        <v>35520.466</v>
      </c>
      <c r="E53" s="814" t="s">
        <v>360</v>
      </c>
      <c r="F53" s="648" t="s">
        <v>96</v>
      </c>
      <c r="G53" s="455"/>
      <c r="H53" s="783" t="s">
        <v>96</v>
      </c>
      <c r="I53" s="440"/>
      <c r="J53" s="804">
        <f>SUM(B23,F23,J23,B53,F53)</f>
        <v>92</v>
      </c>
      <c r="K53" s="811" t="s">
        <v>360</v>
      </c>
      <c r="L53" s="808">
        <f>SUM(D23,H23,L23,D53,H53)</f>
        <v>824242.58100000012</v>
      </c>
      <c r="M53" s="814" t="s">
        <v>360</v>
      </c>
    </row>
    <row r="54" spans="1:14" ht="12.75" x14ac:dyDescent="0.2">
      <c r="A54" s="522" t="s">
        <v>281</v>
      </c>
      <c r="B54" s="804"/>
      <c r="C54" s="519"/>
      <c r="D54" s="808"/>
      <c r="E54" s="412"/>
      <c r="F54" s="620"/>
      <c r="G54" s="519"/>
      <c r="H54" s="808"/>
      <c r="I54" s="412"/>
      <c r="J54" s="804"/>
      <c r="K54" s="519"/>
      <c r="L54" s="808"/>
      <c r="M54" s="412"/>
    </row>
    <row r="55" spans="1:14" ht="12.75" x14ac:dyDescent="0.2">
      <c r="A55" s="522"/>
      <c r="B55" s="804"/>
      <c r="C55" s="519"/>
      <c r="D55" s="808"/>
      <c r="E55" s="412"/>
      <c r="F55" s="620"/>
      <c r="G55" s="519"/>
      <c r="H55" s="808"/>
      <c r="I55" s="412"/>
      <c r="J55" s="804"/>
      <c r="K55" s="519"/>
      <c r="L55" s="808"/>
      <c r="M55" s="412"/>
    </row>
    <row r="56" spans="1:14" ht="12.75" x14ac:dyDescent="0.2">
      <c r="A56" s="522" t="s">
        <v>282</v>
      </c>
      <c r="B56" s="804" t="s">
        <v>96</v>
      </c>
      <c r="C56" s="455"/>
      <c r="D56" s="808" t="s">
        <v>96</v>
      </c>
      <c r="E56" s="440"/>
      <c r="F56" s="648" t="s">
        <v>96</v>
      </c>
      <c r="G56" s="455"/>
      <c r="H56" s="783" t="s">
        <v>96</v>
      </c>
      <c r="I56" s="440"/>
      <c r="J56" s="735" t="s">
        <v>96</v>
      </c>
      <c r="K56" s="455"/>
      <c r="L56" s="783" t="s">
        <v>96</v>
      </c>
      <c r="M56" s="440"/>
    </row>
    <row r="57" spans="1:14" ht="12.75" x14ac:dyDescent="0.2">
      <c r="A57" s="522" t="s">
        <v>283</v>
      </c>
      <c r="B57" s="804"/>
      <c r="C57" s="519"/>
      <c r="D57" s="808"/>
      <c r="E57" s="412"/>
      <c r="F57" s="620"/>
      <c r="G57" s="519"/>
      <c r="H57" s="808"/>
      <c r="I57" s="412"/>
      <c r="J57" s="804"/>
      <c r="K57" s="519"/>
      <c r="L57" s="808"/>
      <c r="M57" s="412"/>
    </row>
    <row r="58" spans="1:14" ht="12.75" x14ac:dyDescent="0.2">
      <c r="A58" s="522"/>
      <c r="B58" s="804"/>
      <c r="C58" s="519"/>
      <c r="D58" s="808"/>
      <c r="E58" s="412"/>
      <c r="F58" s="620"/>
      <c r="G58" s="519"/>
      <c r="H58" s="808"/>
      <c r="I58" s="412"/>
      <c r="J58" s="804"/>
      <c r="K58" s="519"/>
      <c r="L58" s="808"/>
      <c r="M58" s="412"/>
    </row>
    <row r="59" spans="1:14" ht="12.75" x14ac:dyDescent="0.2">
      <c r="A59" s="524" t="s">
        <v>284</v>
      </c>
      <c r="B59" s="804" t="s">
        <v>96</v>
      </c>
      <c r="C59" s="811" t="s">
        <v>360</v>
      </c>
      <c r="D59" s="808" t="s">
        <v>96</v>
      </c>
      <c r="E59" s="814" t="s">
        <v>360</v>
      </c>
      <c r="F59" s="620">
        <v>4</v>
      </c>
      <c r="G59" s="519"/>
      <c r="H59" s="808">
        <v>5310.8140000000003</v>
      </c>
      <c r="I59" s="412"/>
      <c r="J59" s="804">
        <f>SUM(B29,F29,J29,B59,F59)</f>
        <v>16</v>
      </c>
      <c r="K59" s="811" t="s">
        <v>360</v>
      </c>
      <c r="L59" s="808">
        <f>SUM(D29,H29,L29,D59,H59)</f>
        <v>14339.148999999999</v>
      </c>
      <c r="M59" s="814" t="s">
        <v>360</v>
      </c>
    </row>
    <row r="60" spans="1:14" ht="12.75" x14ac:dyDescent="0.2">
      <c r="A60" s="525" t="s">
        <v>285</v>
      </c>
      <c r="B60" s="804"/>
      <c r="C60" s="519"/>
      <c r="D60" s="808"/>
      <c r="E60" s="412"/>
      <c r="F60" s="620"/>
      <c r="G60" s="519"/>
      <c r="H60" s="808"/>
      <c r="I60" s="412"/>
      <c r="J60" s="804"/>
      <c r="K60" s="519"/>
      <c r="L60" s="808"/>
      <c r="M60" s="80"/>
    </row>
    <row r="61" spans="1:14" ht="12.75" x14ac:dyDescent="0.2">
      <c r="A61" s="523"/>
      <c r="B61" s="804"/>
      <c r="C61" s="519"/>
      <c r="D61" s="808"/>
      <c r="E61" s="412"/>
      <c r="F61" s="620"/>
      <c r="G61" s="519"/>
      <c r="H61" s="808"/>
      <c r="I61" s="412"/>
      <c r="J61" s="804"/>
      <c r="K61" s="519"/>
      <c r="L61" s="808"/>
      <c r="M61" s="80"/>
    </row>
    <row r="62" spans="1:14" ht="12.75" x14ac:dyDescent="0.2">
      <c r="A62" s="157" t="s">
        <v>198</v>
      </c>
      <c r="B62" s="805">
        <f t="shared" ref="B62:L62" si="1">SUM(B41:B59)</f>
        <v>34</v>
      </c>
      <c r="C62" s="806"/>
      <c r="D62" s="809">
        <f t="shared" si="1"/>
        <v>318412.62099999998</v>
      </c>
      <c r="E62" s="810"/>
      <c r="F62" s="799">
        <f t="shared" si="1"/>
        <v>7</v>
      </c>
      <c r="G62" s="806"/>
      <c r="H62" s="809">
        <f t="shared" si="1"/>
        <v>6646.7139999999999</v>
      </c>
      <c r="I62" s="810"/>
      <c r="J62" s="805">
        <f t="shared" si="1"/>
        <v>485</v>
      </c>
      <c r="K62" s="806"/>
      <c r="L62" s="809">
        <f t="shared" si="1"/>
        <v>4828832.4029999999</v>
      </c>
      <c r="M62" s="162"/>
    </row>
    <row r="63" spans="1:14" ht="12" x14ac:dyDescent="0.2">
      <c r="A63" s="68" t="s">
        <v>298</v>
      </c>
    </row>
    <row r="64" spans="1:14" ht="12" x14ac:dyDescent="0.2">
      <c r="A64" s="69" t="s">
        <v>299</v>
      </c>
      <c r="B64" s="93"/>
      <c r="C64" s="93"/>
      <c r="D64" s="93"/>
      <c r="E64" s="93"/>
      <c r="F64" s="93"/>
      <c r="G64" s="93"/>
      <c r="H64" s="93"/>
      <c r="I64" s="93"/>
      <c r="J64" s="93"/>
      <c r="K64" s="93"/>
      <c r="L64" s="93"/>
    </row>
    <row r="65" spans="2:5" x14ac:dyDescent="0.2">
      <c r="B65" s="4"/>
      <c r="C65" s="4"/>
      <c r="D65" s="4"/>
      <c r="E65" s="4"/>
    </row>
  </sheetData>
  <mergeCells count="13">
    <mergeCell ref="B34:D34"/>
    <mergeCell ref="F34:H34"/>
    <mergeCell ref="J34:L34"/>
    <mergeCell ref="B35:D35"/>
    <mergeCell ref="F35:H35"/>
    <mergeCell ref="J35:L35"/>
    <mergeCell ref="A1:H2"/>
    <mergeCell ref="B4:D4"/>
    <mergeCell ref="F4:H4"/>
    <mergeCell ref="J4:L4"/>
    <mergeCell ref="B5:D5"/>
    <mergeCell ref="F5:H5"/>
    <mergeCell ref="J5:L5"/>
  </mergeCells>
  <pageMargins left="0.31496062992125984" right="0.15748031496062992" top="0.74803149606299213" bottom="0.27559055118110237" header="0.31496062992125984" footer="0.31496062992125984"/>
  <pageSetup paperSize="9" scale="83" fitToWidth="0"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2AE7C-AB6D-4709-A89D-DF336FEBA3AC}">
  <sheetPr>
    <pageSetUpPr fitToPage="1"/>
  </sheetPr>
  <dimension ref="A1:K58"/>
  <sheetViews>
    <sheetView zoomScaleNormal="100" workbookViewId="0">
      <selection sqref="A1:J2"/>
    </sheetView>
  </sheetViews>
  <sheetFormatPr defaultColWidth="16" defaultRowHeight="11.25" x14ac:dyDescent="0.2"/>
  <cols>
    <col min="1" max="2" width="16" style="4"/>
    <col min="3" max="3" width="7.1640625" style="4" customWidth="1"/>
    <col min="4" max="6" width="13.83203125" style="4" customWidth="1"/>
    <col min="7" max="7" width="2.83203125" style="4" customWidth="1"/>
    <col min="8" max="10" width="13.83203125" style="4" customWidth="1"/>
    <col min="11" max="11" width="2.83203125" style="4" customWidth="1"/>
    <col min="12" max="16384" width="16" style="4"/>
  </cols>
  <sheetData>
    <row r="1" spans="1:11" ht="12.75" customHeight="1" x14ac:dyDescent="0.2">
      <c r="A1" s="929" t="s">
        <v>300</v>
      </c>
      <c r="B1" s="929"/>
      <c r="C1" s="929"/>
      <c r="D1" s="929"/>
      <c r="E1" s="929"/>
      <c r="F1" s="929"/>
      <c r="G1" s="929"/>
      <c r="H1" s="929"/>
      <c r="I1" s="929"/>
      <c r="J1" s="929"/>
    </row>
    <row r="2" spans="1:11" ht="24.75" customHeight="1" x14ac:dyDescent="0.2">
      <c r="A2" s="929"/>
      <c r="B2" s="929"/>
      <c r="C2" s="929"/>
      <c r="D2" s="929"/>
      <c r="E2" s="929"/>
      <c r="F2" s="929"/>
      <c r="G2" s="929"/>
      <c r="H2" s="929"/>
      <c r="I2" s="929"/>
      <c r="J2" s="929"/>
    </row>
    <row r="3" spans="1:11" ht="32.25" customHeight="1" x14ac:dyDescent="0.2">
      <c r="A3" s="945" t="s">
        <v>301</v>
      </c>
      <c r="B3" s="946"/>
      <c r="C3" s="946"/>
      <c r="D3" s="946"/>
      <c r="E3" s="946"/>
      <c r="F3" s="946"/>
      <c r="G3" s="946"/>
      <c r="H3" s="946"/>
      <c r="I3" s="946"/>
      <c r="J3" s="946"/>
    </row>
    <row r="4" spans="1:11" s="543" customFormat="1" ht="17.25" customHeight="1" x14ac:dyDescent="0.2">
      <c r="A4" s="540" t="s">
        <v>48</v>
      </c>
      <c r="B4" s="541"/>
      <c r="C4" s="542"/>
      <c r="D4" s="931" t="s">
        <v>148</v>
      </c>
      <c r="E4" s="932"/>
      <c r="F4" s="932"/>
      <c r="G4" s="755"/>
      <c r="H4" s="931" t="s">
        <v>156</v>
      </c>
      <c r="I4" s="932"/>
      <c r="J4" s="932"/>
      <c r="K4" s="815"/>
    </row>
    <row r="5" spans="1:11" s="543" customFormat="1" ht="18.75" customHeight="1" x14ac:dyDescent="0.2">
      <c r="A5" s="487" t="s">
        <v>53</v>
      </c>
      <c r="B5" s="544"/>
      <c r="C5" s="545"/>
      <c r="D5" s="933" t="s">
        <v>149</v>
      </c>
      <c r="E5" s="935"/>
      <c r="F5" s="934"/>
      <c r="G5" s="757"/>
      <c r="H5" s="933" t="s">
        <v>157</v>
      </c>
      <c r="I5" s="935"/>
      <c r="J5" s="934"/>
      <c r="K5" s="816"/>
    </row>
    <row r="6" spans="1:11" ht="27.75" customHeight="1" x14ac:dyDescent="0.2">
      <c r="A6" s="487"/>
      <c r="B6" s="546"/>
      <c r="C6" s="547"/>
      <c r="D6" s="488" t="s">
        <v>54</v>
      </c>
      <c r="E6" s="490" t="s">
        <v>55</v>
      </c>
      <c r="F6" s="781" t="s">
        <v>302</v>
      </c>
      <c r="G6" s="489"/>
      <c r="H6" s="488" t="s">
        <v>54</v>
      </c>
      <c r="I6" s="490" t="s">
        <v>55</v>
      </c>
      <c r="J6" s="781" t="s">
        <v>302</v>
      </c>
      <c r="K6" s="817"/>
    </row>
    <row r="7" spans="1:11" ht="22.5" x14ac:dyDescent="0.2">
      <c r="A7" s="506"/>
      <c r="B7" s="548"/>
      <c r="C7" s="549"/>
      <c r="D7" s="492" t="s">
        <v>56</v>
      </c>
      <c r="E7" s="494" t="s">
        <v>303</v>
      </c>
      <c r="F7" s="494" t="s">
        <v>269</v>
      </c>
      <c r="G7" s="493"/>
      <c r="H7" s="492" t="s">
        <v>56</v>
      </c>
      <c r="I7" s="494" t="s">
        <v>303</v>
      </c>
      <c r="J7" s="494" t="s">
        <v>269</v>
      </c>
      <c r="K7" s="210"/>
    </row>
    <row r="8" spans="1:11" ht="12.75" x14ac:dyDescent="0.2">
      <c r="A8" s="942" t="s">
        <v>182</v>
      </c>
      <c r="B8" s="943"/>
      <c r="C8" s="944"/>
      <c r="D8" s="495"/>
      <c r="E8" s="550"/>
      <c r="F8" s="497"/>
      <c r="G8" s="786"/>
      <c r="H8" s="495"/>
      <c r="I8" s="550"/>
      <c r="J8" s="497"/>
      <c r="K8" s="817"/>
    </row>
    <row r="9" spans="1:11" ht="12.75" x14ac:dyDescent="0.2">
      <c r="A9" s="503" t="s">
        <v>183</v>
      </c>
      <c r="B9" s="380"/>
      <c r="C9" s="551"/>
      <c r="D9" s="462"/>
      <c r="E9" s="552"/>
      <c r="F9" s="782"/>
      <c r="G9" s="465"/>
      <c r="H9" s="462"/>
      <c r="I9" s="552"/>
      <c r="J9" s="782"/>
      <c r="K9" s="817"/>
    </row>
    <row r="10" spans="1:11" ht="12.75" x14ac:dyDescent="0.2">
      <c r="A10" s="553" t="s">
        <v>150</v>
      </c>
      <c r="B10" s="380">
        <v>499</v>
      </c>
      <c r="C10" s="551"/>
      <c r="D10" s="437">
        <v>2</v>
      </c>
      <c r="E10" s="438">
        <v>0.67300000000000004</v>
      </c>
      <c r="F10" s="783">
        <v>245.64500000000001</v>
      </c>
      <c r="G10" s="440"/>
      <c r="H10" s="437" t="s">
        <v>96</v>
      </c>
      <c r="I10" s="438" t="s">
        <v>96</v>
      </c>
      <c r="J10" s="783" t="s">
        <v>96</v>
      </c>
      <c r="K10" s="817"/>
    </row>
    <row r="11" spans="1:11" ht="12.75" x14ac:dyDescent="0.2">
      <c r="A11" s="553" t="s">
        <v>151</v>
      </c>
      <c r="B11" s="380">
        <v>1499</v>
      </c>
      <c r="C11" s="551"/>
      <c r="D11" s="437">
        <v>1</v>
      </c>
      <c r="E11" s="438">
        <v>1.3</v>
      </c>
      <c r="F11" s="783">
        <v>474.5</v>
      </c>
      <c r="G11" s="440"/>
      <c r="H11" s="437" t="s">
        <v>96</v>
      </c>
      <c r="I11" s="438" t="s">
        <v>96</v>
      </c>
      <c r="J11" s="783" t="s">
        <v>96</v>
      </c>
      <c r="K11" s="817"/>
    </row>
    <row r="12" spans="1:11" ht="12.75" x14ac:dyDescent="0.2">
      <c r="A12" s="553" t="s">
        <v>152</v>
      </c>
      <c r="B12" s="380">
        <v>4999</v>
      </c>
      <c r="C12" s="551"/>
      <c r="D12" s="437">
        <v>19</v>
      </c>
      <c r="E12" s="438">
        <v>74.099999999999994</v>
      </c>
      <c r="F12" s="783">
        <v>27046.5</v>
      </c>
      <c r="G12" s="440"/>
      <c r="H12" s="437" t="s">
        <v>96</v>
      </c>
      <c r="I12" s="438" t="s">
        <v>96</v>
      </c>
      <c r="J12" s="783" t="s">
        <v>96</v>
      </c>
      <c r="K12" s="817"/>
    </row>
    <row r="13" spans="1:11" ht="12.75" x14ac:dyDescent="0.2">
      <c r="A13" s="553" t="s">
        <v>153</v>
      </c>
      <c r="B13" s="380">
        <v>39999</v>
      </c>
      <c r="C13" s="551"/>
      <c r="D13" s="437">
        <v>127</v>
      </c>
      <c r="E13" s="438">
        <v>2501.56</v>
      </c>
      <c r="F13" s="783">
        <v>802094.61</v>
      </c>
      <c r="G13" s="440"/>
      <c r="H13" s="437">
        <v>8</v>
      </c>
      <c r="I13" s="438">
        <v>175.36699999999999</v>
      </c>
      <c r="J13" s="783">
        <v>38923.713000000003</v>
      </c>
      <c r="K13" s="817"/>
    </row>
    <row r="14" spans="1:11" ht="12.75" x14ac:dyDescent="0.2">
      <c r="A14" s="553" t="s">
        <v>154</v>
      </c>
      <c r="B14" s="380"/>
      <c r="C14" s="551"/>
      <c r="D14" s="437">
        <v>54</v>
      </c>
      <c r="E14" s="438">
        <v>4892.5969999999998</v>
      </c>
      <c r="F14" s="783">
        <v>1379708.2209999999</v>
      </c>
      <c r="G14" s="440"/>
      <c r="H14" s="437" t="s">
        <v>96</v>
      </c>
      <c r="I14" s="438" t="s">
        <v>96</v>
      </c>
      <c r="J14" s="783" t="s">
        <v>96</v>
      </c>
      <c r="K14" s="817"/>
    </row>
    <row r="15" spans="1:11" ht="12.75" x14ac:dyDescent="0.2">
      <c r="A15" s="504" t="s">
        <v>0</v>
      </c>
      <c r="B15" s="554"/>
      <c r="C15" s="555"/>
      <c r="D15" s="445">
        <f t="shared" ref="D15:J15" si="0">SUM(D10:D14)</f>
        <v>203</v>
      </c>
      <c r="E15" s="446">
        <f t="shared" si="0"/>
        <v>7470.23</v>
      </c>
      <c r="F15" s="784">
        <f t="shared" si="0"/>
        <v>2209569.4759999998</v>
      </c>
      <c r="G15" s="787"/>
      <c r="H15" s="445">
        <f t="shared" si="0"/>
        <v>8</v>
      </c>
      <c r="I15" s="446">
        <f t="shared" si="0"/>
        <v>175.36699999999999</v>
      </c>
      <c r="J15" s="784">
        <f t="shared" si="0"/>
        <v>38923.713000000003</v>
      </c>
      <c r="K15" s="210"/>
    </row>
    <row r="16" spans="1:11" ht="12.75" x14ac:dyDescent="0.2">
      <c r="D16" s="380"/>
      <c r="E16" s="380"/>
      <c r="F16" s="380"/>
      <c r="G16" s="380"/>
      <c r="H16" s="380"/>
      <c r="I16" s="380"/>
      <c r="J16" s="380"/>
    </row>
    <row r="17" spans="1:11" ht="17.25" customHeight="1" x14ac:dyDescent="0.2">
      <c r="A17" s="540" t="s">
        <v>48</v>
      </c>
      <c r="B17" s="541"/>
      <c r="C17" s="542"/>
      <c r="D17" s="931" t="s">
        <v>158</v>
      </c>
      <c r="E17" s="932"/>
      <c r="F17" s="932"/>
      <c r="G17" s="755"/>
      <c r="H17" s="931" t="s">
        <v>304</v>
      </c>
      <c r="I17" s="932"/>
      <c r="J17" s="932"/>
      <c r="K17" s="818"/>
    </row>
    <row r="18" spans="1:11" ht="16.5" customHeight="1" x14ac:dyDescent="0.2">
      <c r="A18" s="487" t="s">
        <v>53</v>
      </c>
      <c r="B18" s="544"/>
      <c r="C18" s="545"/>
      <c r="D18" s="933" t="s">
        <v>159</v>
      </c>
      <c r="E18" s="935"/>
      <c r="F18" s="934"/>
      <c r="G18" s="757"/>
      <c r="H18" s="933" t="s">
        <v>305</v>
      </c>
      <c r="I18" s="935"/>
      <c r="J18" s="934"/>
      <c r="K18" s="817"/>
    </row>
    <row r="19" spans="1:11" ht="25.5" x14ac:dyDescent="0.2">
      <c r="A19" s="487"/>
      <c r="B19" s="546"/>
      <c r="C19" s="547"/>
      <c r="D19" s="488" t="s">
        <v>54</v>
      </c>
      <c r="E19" s="490" t="s">
        <v>55</v>
      </c>
      <c r="F19" s="781" t="s">
        <v>302</v>
      </c>
      <c r="G19" s="489"/>
      <c r="H19" s="488" t="s">
        <v>54</v>
      </c>
      <c r="I19" s="490" t="s">
        <v>55</v>
      </c>
      <c r="J19" s="781" t="s">
        <v>302</v>
      </c>
      <c r="K19" s="817"/>
    </row>
    <row r="20" spans="1:11" ht="22.5" x14ac:dyDescent="0.2">
      <c r="A20" s="506"/>
      <c r="B20" s="548"/>
      <c r="C20" s="549"/>
      <c r="D20" s="492" t="s">
        <v>56</v>
      </c>
      <c r="E20" s="494" t="s">
        <v>303</v>
      </c>
      <c r="F20" s="494" t="s">
        <v>269</v>
      </c>
      <c r="G20" s="493"/>
      <c r="H20" s="492" t="s">
        <v>56</v>
      </c>
      <c r="I20" s="494" t="s">
        <v>303</v>
      </c>
      <c r="J20" s="494" t="s">
        <v>269</v>
      </c>
      <c r="K20" s="210"/>
    </row>
    <row r="21" spans="1:11" ht="12.75" x14ac:dyDescent="0.2">
      <c r="A21" s="942" t="s">
        <v>182</v>
      </c>
      <c r="B21" s="943"/>
      <c r="C21" s="944"/>
      <c r="D21" s="495"/>
      <c r="E21" s="550"/>
      <c r="F21" s="497"/>
      <c r="G21" s="786"/>
      <c r="H21" s="495"/>
      <c r="I21" s="550"/>
      <c r="J21" s="497"/>
      <c r="K21" s="817"/>
    </row>
    <row r="22" spans="1:11" ht="12.75" x14ac:dyDescent="0.2">
      <c r="A22" s="503" t="s">
        <v>183</v>
      </c>
      <c r="B22" s="380"/>
      <c r="C22" s="551"/>
      <c r="D22" s="462"/>
      <c r="E22" s="552"/>
      <c r="F22" s="782"/>
      <c r="G22" s="465"/>
      <c r="H22" s="462"/>
      <c r="I22" s="552"/>
      <c r="J22" s="782"/>
      <c r="K22" s="817"/>
    </row>
    <row r="23" spans="1:11" ht="12.75" x14ac:dyDescent="0.2">
      <c r="A23" s="553" t="s">
        <v>150</v>
      </c>
      <c r="B23" s="380">
        <v>499</v>
      </c>
      <c r="C23" s="551"/>
      <c r="D23" s="437">
        <v>3</v>
      </c>
      <c r="E23" s="438">
        <v>1.069</v>
      </c>
      <c r="F23" s="783">
        <v>390.185</v>
      </c>
      <c r="G23" s="440"/>
      <c r="H23" s="437">
        <f>SUM(D10,H10,D23)</f>
        <v>5</v>
      </c>
      <c r="I23" s="438">
        <f>SUM(E10,I10,E23)</f>
        <v>1.742</v>
      </c>
      <c r="J23" s="783">
        <f>SUM(F10,J10,F23)</f>
        <v>635.83000000000004</v>
      </c>
      <c r="K23" s="817"/>
    </row>
    <row r="24" spans="1:11" ht="12.75" x14ac:dyDescent="0.2">
      <c r="A24" s="553" t="s">
        <v>151</v>
      </c>
      <c r="B24" s="380">
        <v>1499</v>
      </c>
      <c r="C24" s="551"/>
      <c r="D24" s="437">
        <v>7</v>
      </c>
      <c r="E24" s="438">
        <v>5.5229999999999997</v>
      </c>
      <c r="F24" s="783">
        <v>2015.895</v>
      </c>
      <c r="G24" s="440"/>
      <c r="H24" s="437">
        <f t="shared" ref="H24:H27" si="1">SUM(D11,H11,D24)</f>
        <v>8</v>
      </c>
      <c r="I24" s="438">
        <f t="shared" ref="I24:I27" si="2">SUM(E11,I11,E24)</f>
        <v>6.8229999999999995</v>
      </c>
      <c r="J24" s="783">
        <f t="shared" ref="J24:J27" si="3">SUM(F11,J11,F24)</f>
        <v>2490.395</v>
      </c>
      <c r="K24" s="817"/>
    </row>
    <row r="25" spans="1:11" ht="12.75" x14ac:dyDescent="0.2">
      <c r="A25" s="553" t="s">
        <v>152</v>
      </c>
      <c r="B25" s="380">
        <v>4999</v>
      </c>
      <c r="C25" s="551"/>
      <c r="D25" s="437">
        <v>44</v>
      </c>
      <c r="E25" s="438">
        <v>132.03800000000001</v>
      </c>
      <c r="F25" s="783">
        <v>46403.17</v>
      </c>
      <c r="G25" s="440"/>
      <c r="H25" s="437">
        <f t="shared" si="1"/>
        <v>63</v>
      </c>
      <c r="I25" s="438">
        <f t="shared" si="2"/>
        <v>206.13800000000001</v>
      </c>
      <c r="J25" s="783">
        <f t="shared" si="3"/>
        <v>73449.67</v>
      </c>
      <c r="K25" s="817"/>
    </row>
    <row r="26" spans="1:11" ht="12.75" x14ac:dyDescent="0.2">
      <c r="A26" s="553" t="s">
        <v>153</v>
      </c>
      <c r="B26" s="380">
        <v>39999</v>
      </c>
      <c r="C26" s="551"/>
      <c r="D26" s="437">
        <v>37</v>
      </c>
      <c r="E26" s="438">
        <v>578.92200000000003</v>
      </c>
      <c r="F26" s="783">
        <v>196318.28400000001</v>
      </c>
      <c r="G26" s="440"/>
      <c r="H26" s="437">
        <f t="shared" si="1"/>
        <v>172</v>
      </c>
      <c r="I26" s="438">
        <f t="shared" si="2"/>
        <v>3255.8490000000002</v>
      </c>
      <c r="J26" s="783">
        <f t="shared" si="3"/>
        <v>1037336.607</v>
      </c>
      <c r="K26" s="817"/>
    </row>
    <row r="27" spans="1:11" ht="12.75" x14ac:dyDescent="0.2">
      <c r="A27" s="553" t="s">
        <v>154</v>
      </c>
      <c r="B27" s="380"/>
      <c r="C27" s="551"/>
      <c r="D27" s="437">
        <v>55</v>
      </c>
      <c r="E27" s="438">
        <v>3463.114</v>
      </c>
      <c r="F27" s="783">
        <v>1221430.2279999999</v>
      </c>
      <c r="G27" s="440"/>
      <c r="H27" s="437">
        <f t="shared" si="1"/>
        <v>109</v>
      </c>
      <c r="I27" s="438">
        <f t="shared" si="2"/>
        <v>8355.7109999999993</v>
      </c>
      <c r="J27" s="783">
        <f t="shared" si="3"/>
        <v>2601138.449</v>
      </c>
      <c r="K27" s="817"/>
    </row>
    <row r="28" spans="1:11" ht="12.75" x14ac:dyDescent="0.2">
      <c r="A28" s="504" t="s">
        <v>0</v>
      </c>
      <c r="B28" s="554"/>
      <c r="C28" s="555"/>
      <c r="D28" s="445">
        <f t="shared" ref="D28:F28" si="4">SUM(D23:D27)</f>
        <v>146</v>
      </c>
      <c r="E28" s="446">
        <f t="shared" si="4"/>
        <v>4180.6660000000002</v>
      </c>
      <c r="F28" s="784">
        <f t="shared" si="4"/>
        <v>1466557.7619999999</v>
      </c>
      <c r="G28" s="787"/>
      <c r="H28" s="445">
        <f>SUM(H23:H27)</f>
        <v>357</v>
      </c>
      <c r="I28" s="446">
        <f>SUM(I23:I27)</f>
        <v>11826.262999999999</v>
      </c>
      <c r="J28" s="784">
        <f>SUM(J23:J27)</f>
        <v>3715050.9509999999</v>
      </c>
      <c r="K28" s="210"/>
    </row>
    <row r="29" spans="1:11" ht="12.75" x14ac:dyDescent="0.2">
      <c r="D29" s="380"/>
      <c r="E29" s="380"/>
      <c r="F29" s="380"/>
      <c r="G29" s="380"/>
      <c r="H29" s="380"/>
      <c r="I29" s="380"/>
      <c r="J29" s="380"/>
    </row>
    <row r="30" spans="1:11" ht="12.75" x14ac:dyDescent="0.2">
      <c r="D30" s="380"/>
      <c r="E30" s="380"/>
      <c r="F30" s="380"/>
      <c r="G30" s="380"/>
      <c r="H30" s="380"/>
      <c r="I30" s="380"/>
      <c r="J30" s="380"/>
    </row>
    <row r="31" spans="1:11" ht="17.25" customHeight="1" x14ac:dyDescent="0.2">
      <c r="A31" s="540" t="s">
        <v>48</v>
      </c>
      <c r="B31" s="541"/>
      <c r="C31" s="542"/>
      <c r="D31" s="931" t="s">
        <v>160</v>
      </c>
      <c r="E31" s="932"/>
      <c r="F31" s="932"/>
      <c r="G31" s="755"/>
      <c r="H31" s="931" t="s">
        <v>162</v>
      </c>
      <c r="I31" s="932"/>
      <c r="J31" s="932"/>
      <c r="K31" s="818"/>
    </row>
    <row r="32" spans="1:11" ht="12.75" x14ac:dyDescent="0.2">
      <c r="A32" s="487" t="s">
        <v>53</v>
      </c>
      <c r="B32" s="544"/>
      <c r="C32" s="545"/>
      <c r="D32" s="933" t="s">
        <v>161</v>
      </c>
      <c r="E32" s="935"/>
      <c r="F32" s="934"/>
      <c r="G32" s="757"/>
      <c r="H32" s="933" t="s">
        <v>163</v>
      </c>
      <c r="I32" s="935"/>
      <c r="J32" s="934"/>
      <c r="K32" s="817"/>
    </row>
    <row r="33" spans="1:11" ht="25.5" x14ac:dyDescent="0.2">
      <c r="A33" s="487"/>
      <c r="B33" s="546"/>
      <c r="C33" s="547"/>
      <c r="D33" s="488" t="s">
        <v>54</v>
      </c>
      <c r="E33" s="490" t="s">
        <v>55</v>
      </c>
      <c r="F33" s="781" t="s">
        <v>306</v>
      </c>
      <c r="G33" s="489"/>
      <c r="H33" s="488" t="s">
        <v>54</v>
      </c>
      <c r="I33" s="490" t="s">
        <v>55</v>
      </c>
      <c r="J33" s="781" t="s">
        <v>306</v>
      </c>
      <c r="K33" s="817"/>
    </row>
    <row r="34" spans="1:11" ht="22.5" x14ac:dyDescent="0.2">
      <c r="A34" s="506"/>
      <c r="B34" s="548"/>
      <c r="C34" s="549"/>
      <c r="D34" s="492" t="s">
        <v>56</v>
      </c>
      <c r="E34" s="494" t="s">
        <v>303</v>
      </c>
      <c r="F34" s="494" t="s">
        <v>269</v>
      </c>
      <c r="G34" s="493"/>
      <c r="H34" s="492" t="s">
        <v>56</v>
      </c>
      <c r="I34" s="494" t="s">
        <v>303</v>
      </c>
      <c r="J34" s="494" t="s">
        <v>269</v>
      </c>
      <c r="K34" s="210"/>
    </row>
    <row r="35" spans="1:11" ht="12.75" x14ac:dyDescent="0.2">
      <c r="A35" s="942" t="s">
        <v>182</v>
      </c>
      <c r="B35" s="943"/>
      <c r="C35" s="944"/>
      <c r="D35" s="495"/>
      <c r="E35" s="550"/>
      <c r="F35" s="497"/>
      <c r="G35" s="786"/>
      <c r="H35" s="495"/>
      <c r="I35" s="550"/>
      <c r="J35" s="497"/>
      <c r="K35" s="817"/>
    </row>
    <row r="36" spans="1:11" ht="12.75" x14ac:dyDescent="0.2">
      <c r="A36" s="503" t="s">
        <v>183</v>
      </c>
      <c r="B36" s="380"/>
      <c r="C36" s="551"/>
      <c r="D36" s="462"/>
      <c r="E36" s="552"/>
      <c r="F36" s="782"/>
      <c r="G36" s="465"/>
      <c r="H36" s="462"/>
      <c r="I36" s="552"/>
      <c r="J36" s="782"/>
      <c r="K36" s="817"/>
    </row>
    <row r="37" spans="1:11" ht="12.75" x14ac:dyDescent="0.2">
      <c r="A37" s="553" t="s">
        <v>150</v>
      </c>
      <c r="B37" s="380">
        <v>499</v>
      </c>
      <c r="C37" s="551"/>
      <c r="D37" s="437" t="s">
        <v>96</v>
      </c>
      <c r="E37" s="438" t="s">
        <v>96</v>
      </c>
      <c r="F37" s="783" t="s">
        <v>96</v>
      </c>
      <c r="G37" s="440"/>
      <c r="H37" s="437">
        <v>4</v>
      </c>
      <c r="I37" s="438">
        <v>1.165</v>
      </c>
      <c r="J37" s="783">
        <v>335.49900000000002</v>
      </c>
      <c r="K37" s="817"/>
    </row>
    <row r="38" spans="1:11" ht="12.75" x14ac:dyDescent="0.2">
      <c r="A38" s="553" t="s">
        <v>151</v>
      </c>
      <c r="B38" s="380">
        <v>1499</v>
      </c>
      <c r="C38" s="551"/>
      <c r="D38" s="437" t="s">
        <v>96</v>
      </c>
      <c r="E38" s="438" t="s">
        <v>96</v>
      </c>
      <c r="F38" s="783" t="s">
        <v>96</v>
      </c>
      <c r="G38" s="440"/>
      <c r="H38" s="437">
        <v>1</v>
      </c>
      <c r="I38" s="438">
        <v>0.625</v>
      </c>
      <c r="J38" s="783">
        <v>228.125</v>
      </c>
      <c r="K38" s="817"/>
    </row>
    <row r="39" spans="1:11" ht="12.75" x14ac:dyDescent="0.2">
      <c r="A39" s="553" t="s">
        <v>152</v>
      </c>
      <c r="B39" s="380">
        <v>4999</v>
      </c>
      <c r="C39" s="551"/>
      <c r="D39" s="437">
        <v>2</v>
      </c>
      <c r="E39" s="438">
        <v>8.8070000000000004</v>
      </c>
      <c r="F39" s="783">
        <v>3214.5549999999998</v>
      </c>
      <c r="G39" s="440"/>
      <c r="H39" s="437">
        <v>1</v>
      </c>
      <c r="I39" s="438">
        <v>2.8220000000000001</v>
      </c>
      <c r="J39" s="783">
        <v>1030.03</v>
      </c>
      <c r="K39" s="817"/>
    </row>
    <row r="40" spans="1:11" ht="12.75" x14ac:dyDescent="0.2">
      <c r="A40" s="553" t="s">
        <v>153</v>
      </c>
      <c r="B40" s="380">
        <v>39999</v>
      </c>
      <c r="C40" s="551"/>
      <c r="D40" s="437">
        <v>24</v>
      </c>
      <c r="E40" s="438">
        <v>596.20100000000002</v>
      </c>
      <c r="F40" s="783">
        <v>217613.36499999999</v>
      </c>
      <c r="G40" s="440"/>
      <c r="H40" s="437">
        <v>1</v>
      </c>
      <c r="I40" s="438">
        <v>13.843999999999999</v>
      </c>
      <c r="J40" s="783">
        <v>5053.0600000000004</v>
      </c>
      <c r="K40" s="817"/>
    </row>
    <row r="41" spans="1:11" ht="12.75" x14ac:dyDescent="0.2">
      <c r="A41" s="553" t="s">
        <v>154</v>
      </c>
      <c r="B41" s="380"/>
      <c r="C41" s="551"/>
      <c r="D41" s="437">
        <v>3</v>
      </c>
      <c r="E41" s="438">
        <v>170.03899999999999</v>
      </c>
      <c r="F41" s="783">
        <v>62064.235000000001</v>
      </c>
      <c r="G41" s="440"/>
      <c r="H41" s="437" t="s">
        <v>96</v>
      </c>
      <c r="I41" s="438" t="s">
        <v>96</v>
      </c>
      <c r="J41" s="783" t="s">
        <v>96</v>
      </c>
      <c r="K41" s="817"/>
    </row>
    <row r="42" spans="1:11" ht="12.75" x14ac:dyDescent="0.2">
      <c r="A42" s="504" t="s">
        <v>0</v>
      </c>
      <c r="B42" s="554"/>
      <c r="C42" s="555"/>
      <c r="D42" s="445">
        <f>SUM(D37:D41)</f>
        <v>29</v>
      </c>
      <c r="E42" s="446">
        <f>SUM(E37:E41)</f>
        <v>775.04700000000003</v>
      </c>
      <c r="F42" s="784">
        <f>SUM(F37:F41)</f>
        <v>282892.15499999997</v>
      </c>
      <c r="G42" s="787"/>
      <c r="H42" s="445">
        <f>SUM(H37:H41)</f>
        <v>7</v>
      </c>
      <c r="I42" s="446">
        <f>SUM(I37:I41)</f>
        <v>18.456</v>
      </c>
      <c r="J42" s="784">
        <f>SUM(J37:J40)</f>
        <v>6646.7139999999999</v>
      </c>
      <c r="K42" s="210"/>
    </row>
    <row r="45" spans="1:11" ht="16.5" customHeight="1" x14ac:dyDescent="0.2">
      <c r="A45" s="540" t="s">
        <v>48</v>
      </c>
      <c r="B45" s="541"/>
      <c r="C45" s="542"/>
      <c r="D45" s="931" t="s">
        <v>0</v>
      </c>
      <c r="E45" s="932"/>
      <c r="F45" s="932"/>
      <c r="G45" s="755"/>
    </row>
    <row r="46" spans="1:11" ht="15.75" customHeight="1" x14ac:dyDescent="0.2">
      <c r="A46" s="487" t="s">
        <v>53</v>
      </c>
      <c r="B46" s="544"/>
      <c r="C46" s="545"/>
      <c r="D46" s="933" t="s">
        <v>1</v>
      </c>
      <c r="E46" s="935"/>
      <c r="F46" s="934"/>
      <c r="G46" s="757"/>
    </row>
    <row r="47" spans="1:11" ht="27.75" customHeight="1" x14ac:dyDescent="0.2">
      <c r="A47" s="487"/>
      <c r="B47" s="546"/>
      <c r="C47" s="547"/>
      <c r="D47" s="488" t="s">
        <v>54</v>
      </c>
      <c r="E47" s="490" t="s">
        <v>55</v>
      </c>
      <c r="F47" s="781" t="s">
        <v>302</v>
      </c>
      <c r="G47" s="489"/>
    </row>
    <row r="48" spans="1:11" ht="22.5" x14ac:dyDescent="0.2">
      <c r="A48" s="506"/>
      <c r="B48" s="548"/>
      <c r="C48" s="549"/>
      <c r="D48" s="492" t="s">
        <v>56</v>
      </c>
      <c r="E48" s="494" t="s">
        <v>303</v>
      </c>
      <c r="F48" s="494" t="s">
        <v>307</v>
      </c>
      <c r="G48" s="493"/>
    </row>
    <row r="49" spans="1:7" ht="12.75" x14ac:dyDescent="0.2">
      <c r="A49" s="942" t="s">
        <v>182</v>
      </c>
      <c r="B49" s="943"/>
      <c r="C49" s="944"/>
      <c r="D49" s="495"/>
      <c r="E49" s="550"/>
      <c r="F49" s="497"/>
      <c r="G49" s="465"/>
    </row>
    <row r="50" spans="1:7" ht="12.75" x14ac:dyDescent="0.2">
      <c r="A50" s="503" t="s">
        <v>183</v>
      </c>
      <c r="B50" s="380"/>
      <c r="C50" s="551"/>
      <c r="D50" s="462"/>
      <c r="E50" s="552"/>
      <c r="F50" s="782"/>
      <c r="G50" s="465"/>
    </row>
    <row r="51" spans="1:7" ht="12.75" x14ac:dyDescent="0.2">
      <c r="A51" s="553" t="s">
        <v>150</v>
      </c>
      <c r="B51" s="380">
        <v>499</v>
      </c>
      <c r="C51" s="551"/>
      <c r="D51" s="437">
        <f t="shared" ref="D51:F52" si="5">SUM(H23,D37,H37)</f>
        <v>9</v>
      </c>
      <c r="E51" s="438">
        <f t="shared" si="5"/>
        <v>2.907</v>
      </c>
      <c r="F51" s="783">
        <f t="shared" si="5"/>
        <v>971.32900000000006</v>
      </c>
      <c r="G51" s="440"/>
    </row>
    <row r="52" spans="1:7" ht="12.75" x14ac:dyDescent="0.2">
      <c r="A52" s="553" t="s">
        <v>151</v>
      </c>
      <c r="B52" s="380">
        <v>1499</v>
      </c>
      <c r="C52" s="551"/>
      <c r="D52" s="437">
        <f t="shared" si="5"/>
        <v>9</v>
      </c>
      <c r="E52" s="438">
        <f t="shared" si="5"/>
        <v>7.4479999999999995</v>
      </c>
      <c r="F52" s="783">
        <f t="shared" si="5"/>
        <v>2718.52</v>
      </c>
      <c r="G52" s="440"/>
    </row>
    <row r="53" spans="1:7" ht="12.75" x14ac:dyDescent="0.2">
      <c r="A53" s="553" t="s">
        <v>152</v>
      </c>
      <c r="B53" s="380">
        <v>4999</v>
      </c>
      <c r="C53" s="551"/>
      <c r="D53" s="437">
        <f>SUM(H25,D39,H39)</f>
        <v>66</v>
      </c>
      <c r="E53" s="438">
        <f t="shared" ref="E53" si="6">SUM(I25,E39,I39)</f>
        <v>217.767</v>
      </c>
      <c r="F53" s="783">
        <f>SUM(J25,F39,J39)</f>
        <v>77694.25499999999</v>
      </c>
      <c r="G53" s="440"/>
    </row>
    <row r="54" spans="1:7" ht="12.75" x14ac:dyDescent="0.2">
      <c r="A54" s="553" t="s">
        <v>153</v>
      </c>
      <c r="B54" s="380">
        <v>39999</v>
      </c>
      <c r="C54" s="551"/>
      <c r="D54" s="437">
        <f>SUM(H26,D40,H40)</f>
        <v>197</v>
      </c>
      <c r="E54" s="438">
        <f>SUM(I26,E40,I40)</f>
        <v>3865.8940000000002</v>
      </c>
      <c r="F54" s="783">
        <f>SUM(J26,F40,J40)</f>
        <v>1260003.0320000001</v>
      </c>
      <c r="G54" s="440"/>
    </row>
    <row r="55" spans="1:7" ht="12.75" x14ac:dyDescent="0.2">
      <c r="A55" s="553" t="s">
        <v>154</v>
      </c>
      <c r="B55" s="380"/>
      <c r="C55" s="551"/>
      <c r="D55" s="437">
        <f>SUM(H27,D41,H41)</f>
        <v>112</v>
      </c>
      <c r="E55" s="438">
        <f>SUM(I27,E41,I41)</f>
        <v>8525.75</v>
      </c>
      <c r="F55" s="783">
        <f>SUM(J27,F41,J41)</f>
        <v>2663202.6839999999</v>
      </c>
      <c r="G55" s="795" t="s">
        <v>360</v>
      </c>
    </row>
    <row r="56" spans="1:7" ht="12.75" x14ac:dyDescent="0.2">
      <c r="A56" s="504" t="s">
        <v>0</v>
      </c>
      <c r="B56" s="554"/>
      <c r="C56" s="555"/>
      <c r="D56" s="445">
        <f>SUM(D51:D55)</f>
        <v>393</v>
      </c>
      <c r="E56" s="446">
        <f>SUM(E51:E55)</f>
        <v>12619.766</v>
      </c>
      <c r="F56" s="784">
        <f>SUM(F51:F55)</f>
        <v>4004589.8200000003</v>
      </c>
      <c r="G56" s="819" t="s">
        <v>360</v>
      </c>
    </row>
    <row r="57" spans="1:7" ht="12" x14ac:dyDescent="0.2">
      <c r="A57" s="68" t="s">
        <v>298</v>
      </c>
    </row>
    <row r="58" spans="1:7" ht="12" x14ac:dyDescent="0.2">
      <c r="A58" s="69" t="s">
        <v>308</v>
      </c>
    </row>
  </sheetData>
  <mergeCells count="20">
    <mergeCell ref="D46:F46"/>
    <mergeCell ref="A49:C49"/>
    <mergeCell ref="D31:F31"/>
    <mergeCell ref="H31:J31"/>
    <mergeCell ref="D32:F32"/>
    <mergeCell ref="H32:J32"/>
    <mergeCell ref="A35:C35"/>
    <mergeCell ref="D45:F45"/>
    <mergeCell ref="A21:C21"/>
    <mergeCell ref="A1:J2"/>
    <mergeCell ref="A3:J3"/>
    <mergeCell ref="D4:F4"/>
    <mergeCell ref="H4:J4"/>
    <mergeCell ref="D5:F5"/>
    <mergeCell ref="H5:J5"/>
    <mergeCell ref="A8:C8"/>
    <mergeCell ref="D17:F17"/>
    <mergeCell ref="H17:J17"/>
    <mergeCell ref="D18:F18"/>
    <mergeCell ref="H18:J18"/>
  </mergeCells>
  <pageMargins left="0.7" right="0.7" top="0.75" bottom="0.75" header="0.3" footer="0.3"/>
  <pageSetup paperSize="9" scale="86" fitToWidth="0"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67A96-82A9-4380-A336-01C73067D3DA}">
  <sheetPr>
    <pageSetUpPr fitToPage="1"/>
  </sheetPr>
  <dimension ref="A1:S89"/>
  <sheetViews>
    <sheetView showGridLines="0" zoomScaleNormal="100" workbookViewId="0">
      <selection sqref="A1:H2"/>
    </sheetView>
  </sheetViews>
  <sheetFormatPr defaultColWidth="27.6640625" defaultRowHeight="12.75" x14ac:dyDescent="0.2"/>
  <cols>
    <col min="1" max="1" width="8.83203125" style="556" customWidth="1"/>
    <col min="2" max="2" width="39.6640625" style="556" customWidth="1"/>
    <col min="3" max="3" width="43.33203125" style="556" customWidth="1"/>
    <col min="4" max="4" width="16" style="556" customWidth="1"/>
    <col min="5" max="5" width="4.5" style="687" bestFit="1" customWidth="1"/>
    <col min="6" max="6" width="14.5" style="556" customWidth="1"/>
    <col min="7" max="7" width="4.5" style="687" bestFit="1" customWidth="1"/>
    <col min="8" max="8" width="14.1640625" style="556" customWidth="1"/>
    <col min="9" max="9" width="4.5" style="687" bestFit="1" customWidth="1"/>
    <col min="10" max="10" width="13.33203125" style="556" customWidth="1"/>
    <col min="11" max="11" width="4.5" style="687" bestFit="1" customWidth="1"/>
    <col min="12" max="12" width="18.6640625" style="556" customWidth="1"/>
    <col min="13" max="13" width="4.5" style="687" bestFit="1" customWidth="1"/>
    <col min="14" max="14" width="15.5" style="556" customWidth="1"/>
    <col min="15" max="15" width="4.5" style="687" bestFit="1" customWidth="1"/>
    <col min="16" max="16" width="18.6640625" style="556" customWidth="1"/>
    <col min="17" max="17" width="4.5" style="687" bestFit="1" customWidth="1"/>
    <col min="18" max="18" width="15" style="556" customWidth="1"/>
    <col min="19" max="19" width="2.83203125" style="687" bestFit="1" customWidth="1"/>
    <col min="20" max="16384" width="27.6640625" style="556"/>
  </cols>
  <sheetData>
    <row r="1" spans="1:19" ht="17.25" customHeight="1" x14ac:dyDescent="0.2">
      <c r="A1" s="912" t="s">
        <v>309</v>
      </c>
      <c r="B1" s="947"/>
      <c r="C1" s="947"/>
      <c r="D1" s="947"/>
      <c r="E1" s="947"/>
      <c r="F1" s="947"/>
      <c r="G1" s="947"/>
      <c r="H1" s="947"/>
      <c r="I1" s="686"/>
    </row>
    <row r="2" spans="1:19" ht="27" customHeight="1" x14ac:dyDescent="0.2">
      <c r="A2" s="947"/>
      <c r="B2" s="947"/>
      <c r="C2" s="947"/>
      <c r="D2" s="947"/>
      <c r="E2" s="947"/>
      <c r="F2" s="947"/>
      <c r="G2" s="947"/>
      <c r="H2" s="947"/>
      <c r="I2" s="686"/>
      <c r="J2" s="557"/>
      <c r="K2" s="690"/>
      <c r="L2" s="557"/>
      <c r="M2" s="690"/>
      <c r="N2" s="557"/>
      <c r="O2" s="690"/>
    </row>
    <row r="3" spans="1:19" ht="17.25" customHeight="1" x14ac:dyDescent="0.25">
      <c r="A3" s="60" t="s">
        <v>310</v>
      </c>
      <c r="B3" s="558"/>
      <c r="C3" s="558"/>
      <c r="D3" s="558"/>
      <c r="E3" s="686"/>
      <c r="F3" s="559"/>
      <c r="G3" s="688"/>
      <c r="H3" s="559"/>
      <c r="I3" s="689"/>
    </row>
    <row r="4" spans="1:19" s="565" customFormat="1" ht="47.45" customHeight="1" x14ac:dyDescent="0.2">
      <c r="A4" s="560"/>
      <c r="B4" s="561"/>
      <c r="C4" s="562"/>
      <c r="D4" s="563" t="s">
        <v>311</v>
      </c>
      <c r="E4" s="694"/>
      <c r="F4" s="563" t="s">
        <v>312</v>
      </c>
      <c r="G4" s="699"/>
      <c r="H4" s="564" t="s">
        <v>313</v>
      </c>
      <c r="I4" s="699"/>
      <c r="J4" s="564" t="s">
        <v>314</v>
      </c>
      <c r="K4" s="699"/>
      <c r="L4" s="564" t="s">
        <v>315</v>
      </c>
      <c r="M4" s="699"/>
      <c r="N4" s="564" t="s">
        <v>316</v>
      </c>
      <c r="O4" s="700"/>
      <c r="P4" s="564" t="s">
        <v>317</v>
      </c>
      <c r="Q4" s="700"/>
      <c r="R4" s="564" t="s">
        <v>318</v>
      </c>
      <c r="S4" s="709"/>
    </row>
    <row r="5" spans="1:19" x14ac:dyDescent="0.2">
      <c r="A5" s="566" t="s">
        <v>319</v>
      </c>
      <c r="B5" s="567" t="s">
        <v>320</v>
      </c>
      <c r="C5" s="581" t="s">
        <v>328</v>
      </c>
      <c r="D5" s="680">
        <v>538</v>
      </c>
      <c r="E5" s="695"/>
      <c r="F5" s="680">
        <v>6131</v>
      </c>
      <c r="G5" s="684"/>
      <c r="H5" s="569">
        <v>27678</v>
      </c>
      <c r="I5" s="684"/>
      <c r="J5" s="569">
        <v>1225</v>
      </c>
      <c r="K5" s="684"/>
      <c r="L5" s="569">
        <v>4317</v>
      </c>
      <c r="M5" s="684"/>
      <c r="N5" s="569">
        <v>21393</v>
      </c>
      <c r="O5" s="684"/>
      <c r="P5" s="569">
        <v>213776</v>
      </c>
      <c r="Q5" s="701"/>
      <c r="R5" s="693">
        <f t="shared" ref="R5:R10" si="0">SUM(D5:P5)</f>
        <v>275058</v>
      </c>
      <c r="S5" s="704"/>
    </row>
    <row r="6" spans="1:19" x14ac:dyDescent="0.2">
      <c r="A6" s="566"/>
      <c r="B6" s="567"/>
      <c r="C6" s="583" t="s">
        <v>329</v>
      </c>
      <c r="D6" s="685" t="s">
        <v>96</v>
      </c>
      <c r="E6" s="696"/>
      <c r="F6" s="680">
        <v>1041</v>
      </c>
      <c r="G6" s="695"/>
      <c r="H6" s="680">
        <v>978</v>
      </c>
      <c r="I6" s="695"/>
      <c r="J6" s="680">
        <v>262</v>
      </c>
      <c r="K6" s="695"/>
      <c r="L6" s="680">
        <v>394</v>
      </c>
      <c r="M6" s="695"/>
      <c r="N6" s="680">
        <v>9442</v>
      </c>
      <c r="O6" s="695"/>
      <c r="P6" s="680">
        <v>101084</v>
      </c>
      <c r="Q6" s="702"/>
      <c r="R6" s="681">
        <f t="shared" si="0"/>
        <v>113201</v>
      </c>
      <c r="S6" s="704"/>
    </row>
    <row r="7" spans="1:19" x14ac:dyDescent="0.2">
      <c r="A7" s="566"/>
      <c r="B7" s="571"/>
      <c r="C7" s="572" t="s">
        <v>330</v>
      </c>
      <c r="D7" s="681">
        <f>SUM(D5:D6)</f>
        <v>538</v>
      </c>
      <c r="E7" s="697"/>
      <c r="F7" s="681">
        <f t="shared" ref="F7:P7" si="1">SUM(F5:F6)</f>
        <v>7172</v>
      </c>
      <c r="G7" s="697"/>
      <c r="H7" s="681">
        <f t="shared" si="1"/>
        <v>28656</v>
      </c>
      <c r="I7" s="697"/>
      <c r="J7" s="681">
        <f t="shared" si="1"/>
        <v>1487</v>
      </c>
      <c r="K7" s="697"/>
      <c r="L7" s="681">
        <f t="shared" si="1"/>
        <v>4711</v>
      </c>
      <c r="M7" s="697"/>
      <c r="N7" s="681">
        <f t="shared" si="1"/>
        <v>30835</v>
      </c>
      <c r="O7" s="697"/>
      <c r="P7" s="681">
        <f t="shared" si="1"/>
        <v>314860</v>
      </c>
      <c r="Q7" s="697"/>
      <c r="R7" s="681">
        <f t="shared" si="0"/>
        <v>388259</v>
      </c>
      <c r="S7" s="704"/>
    </row>
    <row r="8" spans="1:19" x14ac:dyDescent="0.2">
      <c r="A8" s="566"/>
      <c r="B8" s="567" t="s">
        <v>323</v>
      </c>
      <c r="C8" s="568" t="s">
        <v>321</v>
      </c>
      <c r="D8" s="680">
        <v>80839</v>
      </c>
      <c r="E8" s="695"/>
      <c r="F8" s="680">
        <v>94286</v>
      </c>
      <c r="G8" s="695"/>
      <c r="H8" s="680">
        <v>212161</v>
      </c>
      <c r="I8" s="695"/>
      <c r="J8" s="680">
        <v>103944</v>
      </c>
      <c r="K8" s="695"/>
      <c r="L8" s="680">
        <v>103136</v>
      </c>
      <c r="M8" s="695"/>
      <c r="N8" s="680">
        <v>27213</v>
      </c>
      <c r="O8" s="695"/>
      <c r="P8" s="680">
        <v>192300</v>
      </c>
      <c r="Q8" s="702"/>
      <c r="R8" s="681">
        <f t="shared" si="0"/>
        <v>813879</v>
      </c>
      <c r="S8" s="704"/>
    </row>
    <row r="9" spans="1:19" x14ac:dyDescent="0.2">
      <c r="A9" s="566"/>
      <c r="B9" s="567"/>
      <c r="C9" s="568" t="s">
        <v>322</v>
      </c>
      <c r="D9" s="680">
        <v>3396</v>
      </c>
      <c r="E9" s="695"/>
      <c r="F9" s="680">
        <v>41549</v>
      </c>
      <c r="G9" s="695"/>
      <c r="H9" s="680">
        <v>83603</v>
      </c>
      <c r="I9" s="695"/>
      <c r="J9" s="680">
        <v>48863</v>
      </c>
      <c r="K9" s="695"/>
      <c r="L9" s="680">
        <v>50897</v>
      </c>
      <c r="M9" s="695"/>
      <c r="N9" s="680">
        <v>19607</v>
      </c>
      <c r="O9" s="695"/>
      <c r="P9" s="680">
        <v>103945</v>
      </c>
      <c r="Q9" s="702"/>
      <c r="R9" s="681">
        <f t="shared" si="0"/>
        <v>351860</v>
      </c>
      <c r="S9" s="704"/>
    </row>
    <row r="10" spans="1:19" x14ac:dyDescent="0.2">
      <c r="A10" s="566"/>
      <c r="B10" s="571"/>
      <c r="C10" s="572" t="s">
        <v>332</v>
      </c>
      <c r="D10" s="681">
        <f>SUM(D8:D9)</f>
        <v>84235</v>
      </c>
      <c r="E10" s="697"/>
      <c r="F10" s="681">
        <f t="shared" ref="F10:P10" si="2">SUM(F8:F9)</f>
        <v>135835</v>
      </c>
      <c r="G10" s="697"/>
      <c r="H10" s="681">
        <f t="shared" si="2"/>
        <v>295764</v>
      </c>
      <c r="I10" s="697"/>
      <c r="J10" s="681">
        <f t="shared" si="2"/>
        <v>152807</v>
      </c>
      <c r="K10" s="697"/>
      <c r="L10" s="681">
        <f t="shared" si="2"/>
        <v>154033</v>
      </c>
      <c r="M10" s="697"/>
      <c r="N10" s="681">
        <f t="shared" si="2"/>
        <v>46820</v>
      </c>
      <c r="O10" s="697"/>
      <c r="P10" s="681">
        <f t="shared" si="2"/>
        <v>296245</v>
      </c>
      <c r="Q10" s="697"/>
      <c r="R10" s="681">
        <f t="shared" si="0"/>
        <v>1165739</v>
      </c>
      <c r="S10" s="704"/>
    </row>
    <row r="11" spans="1:19" x14ac:dyDescent="0.2">
      <c r="A11" s="566"/>
      <c r="B11" s="567" t="s">
        <v>324</v>
      </c>
      <c r="C11" s="573" t="s">
        <v>321</v>
      </c>
      <c r="D11" s="681">
        <f>SUM(D5,D8)</f>
        <v>81377</v>
      </c>
      <c r="E11" s="697"/>
      <c r="F11" s="681">
        <f t="shared" ref="F11:P11" si="3">SUM(F5,F8)</f>
        <v>100417</v>
      </c>
      <c r="G11" s="697"/>
      <c r="H11" s="681">
        <f t="shared" si="3"/>
        <v>239839</v>
      </c>
      <c r="I11" s="697"/>
      <c r="J11" s="681">
        <f t="shared" si="3"/>
        <v>105169</v>
      </c>
      <c r="K11" s="697"/>
      <c r="L11" s="681">
        <f t="shared" si="3"/>
        <v>107453</v>
      </c>
      <c r="M11" s="697"/>
      <c r="N11" s="681">
        <f t="shared" si="3"/>
        <v>48606</v>
      </c>
      <c r="O11" s="697"/>
      <c r="P11" s="681">
        <f t="shared" si="3"/>
        <v>406076</v>
      </c>
      <c r="Q11" s="697"/>
      <c r="R11" s="681">
        <f>SUM(R5,R8)</f>
        <v>1088937</v>
      </c>
      <c r="S11" s="704"/>
    </row>
    <row r="12" spans="1:19" x14ac:dyDescent="0.2">
      <c r="A12" s="566"/>
      <c r="B12" s="567"/>
      <c r="C12" s="573" t="s">
        <v>322</v>
      </c>
      <c r="D12" s="681">
        <f>SUM(D9,D6)</f>
        <v>3396</v>
      </c>
      <c r="E12" s="697"/>
      <c r="F12" s="681">
        <f t="shared" ref="F12:P12" si="4">SUM(F9,F6)</f>
        <v>42590</v>
      </c>
      <c r="G12" s="697"/>
      <c r="H12" s="681">
        <f t="shared" si="4"/>
        <v>84581</v>
      </c>
      <c r="I12" s="697"/>
      <c r="J12" s="681">
        <f t="shared" si="4"/>
        <v>49125</v>
      </c>
      <c r="K12" s="697"/>
      <c r="L12" s="681">
        <f t="shared" si="4"/>
        <v>51291</v>
      </c>
      <c r="M12" s="697"/>
      <c r="N12" s="681">
        <f t="shared" si="4"/>
        <v>29049</v>
      </c>
      <c r="O12" s="697"/>
      <c r="P12" s="681">
        <f t="shared" si="4"/>
        <v>205029</v>
      </c>
      <c r="Q12" s="697"/>
      <c r="R12" s="681">
        <f>SUM(R6,R9)</f>
        <v>465061</v>
      </c>
      <c r="S12" s="704"/>
    </row>
    <row r="13" spans="1:19" x14ac:dyDescent="0.2">
      <c r="A13" s="574"/>
      <c r="B13" s="575"/>
      <c r="C13" s="576" t="s">
        <v>334</v>
      </c>
      <c r="D13" s="577">
        <f>SUM(D11:D12)</f>
        <v>84773</v>
      </c>
      <c r="E13" s="698"/>
      <c r="F13" s="577">
        <f t="shared" ref="F13:P13" si="5">SUM(F11:F12)</f>
        <v>143007</v>
      </c>
      <c r="G13" s="698"/>
      <c r="H13" s="577">
        <f t="shared" si="5"/>
        <v>324420</v>
      </c>
      <c r="I13" s="698"/>
      <c r="J13" s="577">
        <f t="shared" si="5"/>
        <v>154294</v>
      </c>
      <c r="K13" s="698"/>
      <c r="L13" s="577">
        <f t="shared" si="5"/>
        <v>158744</v>
      </c>
      <c r="M13" s="698"/>
      <c r="N13" s="577">
        <f t="shared" si="5"/>
        <v>77655</v>
      </c>
      <c r="O13" s="698"/>
      <c r="P13" s="577">
        <f t="shared" si="5"/>
        <v>611105</v>
      </c>
      <c r="Q13" s="698"/>
      <c r="R13" s="577">
        <f t="shared" ref="R13:R19" si="6">SUM(D13:P13)</f>
        <v>1553998</v>
      </c>
      <c r="S13" s="708"/>
    </row>
    <row r="14" spans="1:19" ht="12.75" customHeight="1" x14ac:dyDescent="0.2">
      <c r="A14" s="578" t="s">
        <v>325</v>
      </c>
      <c r="B14" s="579" t="s">
        <v>320</v>
      </c>
      <c r="C14" s="581" t="s">
        <v>328</v>
      </c>
      <c r="D14" s="569">
        <v>726</v>
      </c>
      <c r="E14" s="684"/>
      <c r="F14" s="569">
        <v>5494</v>
      </c>
      <c r="G14" s="684"/>
      <c r="H14" s="569">
        <v>25124</v>
      </c>
      <c r="I14" s="684"/>
      <c r="J14" s="569">
        <v>1736</v>
      </c>
      <c r="K14" s="684"/>
      <c r="L14" s="569">
        <v>3307</v>
      </c>
      <c r="M14" s="684"/>
      <c r="N14" s="569">
        <v>22038</v>
      </c>
      <c r="O14" s="684"/>
      <c r="P14" s="569">
        <v>198277</v>
      </c>
      <c r="Q14" s="701"/>
      <c r="R14" s="693">
        <f t="shared" si="6"/>
        <v>256702</v>
      </c>
      <c r="S14" s="705"/>
    </row>
    <row r="15" spans="1:19" x14ac:dyDescent="0.2">
      <c r="A15" s="566"/>
      <c r="B15" s="567"/>
      <c r="C15" s="583" t="s">
        <v>329</v>
      </c>
      <c r="D15" s="685" t="s">
        <v>96</v>
      </c>
      <c r="E15" s="696"/>
      <c r="F15" s="680">
        <v>962</v>
      </c>
      <c r="G15" s="695"/>
      <c r="H15" s="680">
        <v>836</v>
      </c>
      <c r="I15" s="695"/>
      <c r="J15" s="680">
        <v>142</v>
      </c>
      <c r="K15" s="695"/>
      <c r="L15" s="680">
        <v>313</v>
      </c>
      <c r="M15" s="695"/>
      <c r="N15" s="680">
        <v>9050</v>
      </c>
      <c r="O15" s="695"/>
      <c r="P15" s="680">
        <v>85207</v>
      </c>
      <c r="Q15" s="702"/>
      <c r="R15" s="681">
        <f t="shared" si="6"/>
        <v>96510</v>
      </c>
      <c r="S15" s="705"/>
    </row>
    <row r="16" spans="1:19" ht="12.75" customHeight="1" x14ac:dyDescent="0.2">
      <c r="A16" s="566"/>
      <c r="B16" s="571"/>
      <c r="C16" s="572" t="s">
        <v>330</v>
      </c>
      <c r="D16" s="681">
        <f>SUM(D14:D15)</f>
        <v>726</v>
      </c>
      <c r="E16" s="697"/>
      <c r="F16" s="681">
        <f t="shared" ref="F16:P16" si="7">SUM(F14:F15)</f>
        <v>6456</v>
      </c>
      <c r="G16" s="697"/>
      <c r="H16" s="681">
        <f t="shared" si="7"/>
        <v>25960</v>
      </c>
      <c r="I16" s="697"/>
      <c r="J16" s="681">
        <f t="shared" si="7"/>
        <v>1878</v>
      </c>
      <c r="K16" s="697"/>
      <c r="L16" s="681">
        <f t="shared" si="7"/>
        <v>3620</v>
      </c>
      <c r="M16" s="697"/>
      <c r="N16" s="681">
        <f t="shared" si="7"/>
        <v>31088</v>
      </c>
      <c r="O16" s="697"/>
      <c r="P16" s="681">
        <f t="shared" si="7"/>
        <v>283484</v>
      </c>
      <c r="Q16" s="697"/>
      <c r="R16" s="681">
        <f t="shared" si="6"/>
        <v>353212</v>
      </c>
      <c r="S16" s="705"/>
    </row>
    <row r="17" spans="1:19" x14ac:dyDescent="0.2">
      <c r="A17" s="566"/>
      <c r="B17" s="567" t="s">
        <v>323</v>
      </c>
      <c r="C17" s="568" t="s">
        <v>321</v>
      </c>
      <c r="D17" s="680">
        <v>76441</v>
      </c>
      <c r="E17" s="695"/>
      <c r="F17" s="680">
        <v>79364</v>
      </c>
      <c r="G17" s="695"/>
      <c r="H17" s="680">
        <v>187038</v>
      </c>
      <c r="I17" s="695"/>
      <c r="J17" s="680">
        <v>88789</v>
      </c>
      <c r="K17" s="695"/>
      <c r="L17" s="680">
        <v>92161</v>
      </c>
      <c r="M17" s="695"/>
      <c r="N17" s="680">
        <v>26294</v>
      </c>
      <c r="O17" s="695"/>
      <c r="P17" s="680">
        <v>204663</v>
      </c>
      <c r="Q17" s="702"/>
      <c r="R17" s="681">
        <f t="shared" si="6"/>
        <v>754750</v>
      </c>
      <c r="S17" s="705"/>
    </row>
    <row r="18" spans="1:19" x14ac:dyDescent="0.2">
      <c r="A18" s="566"/>
      <c r="B18" s="567"/>
      <c r="C18" s="568" t="s">
        <v>322</v>
      </c>
      <c r="D18" s="680">
        <v>2493</v>
      </c>
      <c r="E18" s="695"/>
      <c r="F18" s="680">
        <v>36585</v>
      </c>
      <c r="G18" s="695"/>
      <c r="H18" s="680">
        <v>77698</v>
      </c>
      <c r="I18" s="695"/>
      <c r="J18" s="680">
        <v>41287</v>
      </c>
      <c r="K18" s="695"/>
      <c r="L18" s="680">
        <v>46441</v>
      </c>
      <c r="M18" s="695"/>
      <c r="N18" s="680">
        <v>17753</v>
      </c>
      <c r="O18" s="695"/>
      <c r="P18" s="680">
        <v>101847</v>
      </c>
      <c r="Q18" s="702"/>
      <c r="R18" s="681">
        <f t="shared" si="6"/>
        <v>324104</v>
      </c>
      <c r="S18" s="705"/>
    </row>
    <row r="19" spans="1:19" x14ac:dyDescent="0.2">
      <c r="A19" s="566"/>
      <c r="B19" s="571"/>
      <c r="C19" s="572" t="s">
        <v>332</v>
      </c>
      <c r="D19" s="681">
        <f>SUM(D17:D18)</f>
        <v>78934</v>
      </c>
      <c r="E19" s="697"/>
      <c r="F19" s="681">
        <f t="shared" ref="F19:P19" si="8">SUM(F17:F18)</f>
        <v>115949</v>
      </c>
      <c r="G19" s="697"/>
      <c r="H19" s="681">
        <f t="shared" si="8"/>
        <v>264736</v>
      </c>
      <c r="I19" s="697"/>
      <c r="J19" s="681">
        <f t="shared" si="8"/>
        <v>130076</v>
      </c>
      <c r="K19" s="697"/>
      <c r="L19" s="681">
        <f t="shared" si="8"/>
        <v>138602</v>
      </c>
      <c r="M19" s="697"/>
      <c r="N19" s="681">
        <f t="shared" si="8"/>
        <v>44047</v>
      </c>
      <c r="O19" s="697"/>
      <c r="P19" s="681">
        <f t="shared" si="8"/>
        <v>306510</v>
      </c>
      <c r="Q19" s="697"/>
      <c r="R19" s="681">
        <f t="shared" si="6"/>
        <v>1078854</v>
      </c>
      <c r="S19" s="705"/>
    </row>
    <row r="20" spans="1:19" x14ac:dyDescent="0.2">
      <c r="A20" s="566"/>
      <c r="B20" s="567" t="s">
        <v>324</v>
      </c>
      <c r="C20" s="573" t="s">
        <v>321</v>
      </c>
      <c r="D20" s="681">
        <f>SUM(D14,D17)</f>
        <v>77167</v>
      </c>
      <c r="E20" s="697"/>
      <c r="F20" s="681">
        <f t="shared" ref="F20:P20" si="9">SUM(F14,F17)</f>
        <v>84858</v>
      </c>
      <c r="G20" s="697"/>
      <c r="H20" s="681">
        <f t="shared" si="9"/>
        <v>212162</v>
      </c>
      <c r="I20" s="697"/>
      <c r="J20" s="681">
        <f t="shared" si="9"/>
        <v>90525</v>
      </c>
      <c r="K20" s="697"/>
      <c r="L20" s="681">
        <f t="shared" si="9"/>
        <v>95468</v>
      </c>
      <c r="M20" s="697"/>
      <c r="N20" s="681">
        <f t="shared" si="9"/>
        <v>48332</v>
      </c>
      <c r="O20" s="697"/>
      <c r="P20" s="681">
        <f t="shared" si="9"/>
        <v>402940</v>
      </c>
      <c r="Q20" s="697"/>
      <c r="R20" s="681">
        <f>SUM(R14,R17)</f>
        <v>1011452</v>
      </c>
      <c r="S20" s="705"/>
    </row>
    <row r="21" spans="1:19" x14ac:dyDescent="0.2">
      <c r="A21" s="566"/>
      <c r="B21" s="567"/>
      <c r="C21" s="573" t="s">
        <v>322</v>
      </c>
      <c r="D21" s="681">
        <f>SUM(D18,D15)</f>
        <v>2493</v>
      </c>
      <c r="E21" s="697"/>
      <c r="F21" s="681">
        <f t="shared" ref="F21:P21" si="10">SUM(F18,F15)</f>
        <v>37547</v>
      </c>
      <c r="G21" s="697"/>
      <c r="H21" s="681">
        <f t="shared" si="10"/>
        <v>78534</v>
      </c>
      <c r="I21" s="697"/>
      <c r="J21" s="681">
        <f t="shared" si="10"/>
        <v>41429</v>
      </c>
      <c r="K21" s="697"/>
      <c r="L21" s="681">
        <f t="shared" si="10"/>
        <v>46754</v>
      </c>
      <c r="M21" s="697"/>
      <c r="N21" s="681">
        <f t="shared" si="10"/>
        <v>26803</v>
      </c>
      <c r="O21" s="697"/>
      <c r="P21" s="681">
        <f t="shared" si="10"/>
        <v>187054</v>
      </c>
      <c r="Q21" s="697"/>
      <c r="R21" s="681">
        <f>SUM(R15,R18)</f>
        <v>420614</v>
      </c>
      <c r="S21" s="705"/>
    </row>
    <row r="22" spans="1:19" x14ac:dyDescent="0.2">
      <c r="A22" s="574"/>
      <c r="B22" s="575"/>
      <c r="C22" s="576" t="s">
        <v>334</v>
      </c>
      <c r="D22" s="577">
        <f>SUM(D20:D21)</f>
        <v>79660</v>
      </c>
      <c r="E22" s="698"/>
      <c r="F22" s="577">
        <f t="shared" ref="F22:P22" si="11">SUM(F20:F21)</f>
        <v>122405</v>
      </c>
      <c r="G22" s="698"/>
      <c r="H22" s="577">
        <f t="shared" si="11"/>
        <v>290696</v>
      </c>
      <c r="I22" s="698"/>
      <c r="J22" s="577">
        <f t="shared" si="11"/>
        <v>131954</v>
      </c>
      <c r="K22" s="698"/>
      <c r="L22" s="577">
        <f t="shared" si="11"/>
        <v>142222</v>
      </c>
      <c r="M22" s="698"/>
      <c r="N22" s="577">
        <f t="shared" si="11"/>
        <v>75135</v>
      </c>
      <c r="O22" s="698"/>
      <c r="P22" s="577">
        <f t="shared" si="11"/>
        <v>589994</v>
      </c>
      <c r="Q22" s="698"/>
      <c r="R22" s="577">
        <f t="shared" ref="R22:R28" si="12">SUM(D22:P22)</f>
        <v>1432066</v>
      </c>
      <c r="S22" s="708"/>
    </row>
    <row r="23" spans="1:19" ht="12.75" customHeight="1" x14ac:dyDescent="0.2">
      <c r="A23" s="578" t="s">
        <v>326</v>
      </c>
      <c r="B23" s="579" t="s">
        <v>320</v>
      </c>
      <c r="C23" s="581" t="s">
        <v>328</v>
      </c>
      <c r="D23" s="569">
        <v>758</v>
      </c>
      <c r="E23" s="684"/>
      <c r="F23" s="569">
        <v>4996</v>
      </c>
      <c r="G23" s="684"/>
      <c r="H23" s="569">
        <v>21994</v>
      </c>
      <c r="I23" s="684"/>
      <c r="J23" s="569">
        <v>1970</v>
      </c>
      <c r="K23" s="684"/>
      <c r="L23" s="569">
        <v>3090</v>
      </c>
      <c r="M23" s="684"/>
      <c r="N23" s="569">
        <v>21137</v>
      </c>
      <c r="O23" s="684"/>
      <c r="P23" s="569">
        <v>173010</v>
      </c>
      <c r="Q23" s="701"/>
      <c r="R23" s="693">
        <f t="shared" si="12"/>
        <v>226955</v>
      </c>
      <c r="S23" s="705"/>
    </row>
    <row r="24" spans="1:19" ht="13.5" customHeight="1" x14ac:dyDescent="0.2">
      <c r="A24" s="566"/>
      <c r="B24" s="567"/>
      <c r="C24" s="583" t="s">
        <v>329</v>
      </c>
      <c r="D24" s="685" t="s">
        <v>96</v>
      </c>
      <c r="E24" s="696"/>
      <c r="F24" s="680">
        <v>559</v>
      </c>
      <c r="G24" s="695"/>
      <c r="H24" s="680">
        <v>778</v>
      </c>
      <c r="I24" s="695"/>
      <c r="J24" s="680">
        <v>222</v>
      </c>
      <c r="K24" s="695"/>
      <c r="L24" s="680">
        <v>307</v>
      </c>
      <c r="M24" s="695"/>
      <c r="N24" s="680">
        <v>8632</v>
      </c>
      <c r="O24" s="695"/>
      <c r="P24" s="680">
        <v>73216</v>
      </c>
      <c r="Q24" s="702"/>
      <c r="R24" s="681">
        <f t="shared" si="12"/>
        <v>83714</v>
      </c>
      <c r="S24" s="705"/>
    </row>
    <row r="25" spans="1:19" ht="12.75" customHeight="1" x14ac:dyDescent="0.2">
      <c r="A25" s="566"/>
      <c r="B25" s="571"/>
      <c r="C25" s="572" t="s">
        <v>330</v>
      </c>
      <c r="D25" s="681">
        <f>SUM(D23:D24)</f>
        <v>758</v>
      </c>
      <c r="E25" s="697"/>
      <c r="F25" s="681">
        <f t="shared" ref="F25:P25" si="13">SUM(F23:F24)</f>
        <v>5555</v>
      </c>
      <c r="G25" s="697"/>
      <c r="H25" s="681">
        <f t="shared" si="13"/>
        <v>22772</v>
      </c>
      <c r="I25" s="697"/>
      <c r="J25" s="681">
        <f t="shared" si="13"/>
        <v>2192</v>
      </c>
      <c r="K25" s="697"/>
      <c r="L25" s="681">
        <f t="shared" si="13"/>
        <v>3397</v>
      </c>
      <c r="M25" s="697"/>
      <c r="N25" s="681">
        <f t="shared" si="13"/>
        <v>29769</v>
      </c>
      <c r="O25" s="697"/>
      <c r="P25" s="681">
        <f t="shared" si="13"/>
        <v>246226</v>
      </c>
      <c r="Q25" s="697"/>
      <c r="R25" s="681">
        <f t="shared" si="12"/>
        <v>310669</v>
      </c>
      <c r="S25" s="705"/>
    </row>
    <row r="26" spans="1:19" ht="12.75" customHeight="1" x14ac:dyDescent="0.2">
      <c r="A26" s="566"/>
      <c r="B26" s="567" t="s">
        <v>323</v>
      </c>
      <c r="C26" s="568" t="s">
        <v>321</v>
      </c>
      <c r="D26" s="680">
        <v>70056</v>
      </c>
      <c r="E26" s="695"/>
      <c r="F26" s="680">
        <v>74302</v>
      </c>
      <c r="G26" s="695"/>
      <c r="H26" s="680">
        <v>181552</v>
      </c>
      <c r="I26" s="695"/>
      <c r="J26" s="680">
        <v>82738</v>
      </c>
      <c r="K26" s="695"/>
      <c r="L26" s="680">
        <v>87690</v>
      </c>
      <c r="M26" s="695"/>
      <c r="N26" s="680">
        <v>24680</v>
      </c>
      <c r="O26" s="695"/>
      <c r="P26" s="680">
        <v>215043</v>
      </c>
      <c r="Q26" s="702"/>
      <c r="R26" s="681">
        <f t="shared" si="12"/>
        <v>736061</v>
      </c>
      <c r="S26" s="705"/>
    </row>
    <row r="27" spans="1:19" ht="12.75" customHeight="1" x14ac:dyDescent="0.2">
      <c r="A27" s="566"/>
      <c r="B27" s="567"/>
      <c r="C27" s="568" t="s">
        <v>322</v>
      </c>
      <c r="D27" s="680">
        <v>2783</v>
      </c>
      <c r="E27" s="695"/>
      <c r="F27" s="680">
        <v>26441</v>
      </c>
      <c r="G27" s="695"/>
      <c r="H27" s="680">
        <v>61271</v>
      </c>
      <c r="I27" s="695"/>
      <c r="J27" s="680">
        <v>36657</v>
      </c>
      <c r="K27" s="695"/>
      <c r="L27" s="680">
        <v>37512</v>
      </c>
      <c r="M27" s="695"/>
      <c r="N27" s="680">
        <v>17809</v>
      </c>
      <c r="O27" s="695"/>
      <c r="P27" s="680">
        <v>103445</v>
      </c>
      <c r="Q27" s="702"/>
      <c r="R27" s="681">
        <f t="shared" si="12"/>
        <v>285918</v>
      </c>
      <c r="S27" s="705"/>
    </row>
    <row r="28" spans="1:19" ht="12.75" customHeight="1" x14ac:dyDescent="0.2">
      <c r="A28" s="566"/>
      <c r="B28" s="571"/>
      <c r="C28" s="572" t="s">
        <v>332</v>
      </c>
      <c r="D28" s="681">
        <f>SUM(D26:D27)</f>
        <v>72839</v>
      </c>
      <c r="E28" s="697"/>
      <c r="F28" s="681">
        <f t="shared" ref="F28:P28" si="14">SUM(F26:F27)</f>
        <v>100743</v>
      </c>
      <c r="G28" s="697"/>
      <c r="H28" s="681">
        <f t="shared" si="14"/>
        <v>242823</v>
      </c>
      <c r="I28" s="697"/>
      <c r="J28" s="681">
        <f t="shared" si="14"/>
        <v>119395</v>
      </c>
      <c r="K28" s="697"/>
      <c r="L28" s="681">
        <f t="shared" si="14"/>
        <v>125202</v>
      </c>
      <c r="M28" s="697"/>
      <c r="N28" s="681">
        <f t="shared" si="14"/>
        <v>42489</v>
      </c>
      <c r="O28" s="697"/>
      <c r="P28" s="681">
        <f t="shared" si="14"/>
        <v>318488</v>
      </c>
      <c r="Q28" s="697"/>
      <c r="R28" s="681">
        <f t="shared" si="12"/>
        <v>1021979</v>
      </c>
      <c r="S28" s="705"/>
    </row>
    <row r="29" spans="1:19" ht="12.75" customHeight="1" x14ac:dyDescent="0.2">
      <c r="A29" s="566"/>
      <c r="B29" s="567" t="s">
        <v>324</v>
      </c>
      <c r="C29" s="573" t="s">
        <v>321</v>
      </c>
      <c r="D29" s="681">
        <f>SUM(D23,D26)</f>
        <v>70814</v>
      </c>
      <c r="E29" s="697"/>
      <c r="F29" s="681">
        <f t="shared" ref="F29:P29" si="15">SUM(F23,F26)</f>
        <v>79298</v>
      </c>
      <c r="G29" s="697"/>
      <c r="H29" s="681">
        <f t="shared" si="15"/>
        <v>203546</v>
      </c>
      <c r="I29" s="697"/>
      <c r="J29" s="681">
        <f t="shared" si="15"/>
        <v>84708</v>
      </c>
      <c r="K29" s="697"/>
      <c r="L29" s="681">
        <f t="shared" si="15"/>
        <v>90780</v>
      </c>
      <c r="M29" s="697"/>
      <c r="N29" s="681">
        <f t="shared" si="15"/>
        <v>45817</v>
      </c>
      <c r="O29" s="697"/>
      <c r="P29" s="681">
        <f t="shared" si="15"/>
        <v>388053</v>
      </c>
      <c r="Q29" s="697"/>
      <c r="R29" s="681">
        <f>SUM(R23,R26)</f>
        <v>963016</v>
      </c>
      <c r="S29" s="705"/>
    </row>
    <row r="30" spans="1:19" ht="12.75" customHeight="1" x14ac:dyDescent="0.2">
      <c r="A30" s="566"/>
      <c r="B30" s="567"/>
      <c r="C30" s="573" t="s">
        <v>322</v>
      </c>
      <c r="D30" s="681">
        <f>SUM(D27,D24)</f>
        <v>2783</v>
      </c>
      <c r="E30" s="697"/>
      <c r="F30" s="681">
        <f t="shared" ref="F30:P30" si="16">SUM(F27,F24)</f>
        <v>27000</v>
      </c>
      <c r="G30" s="697"/>
      <c r="H30" s="681">
        <f t="shared" si="16"/>
        <v>62049</v>
      </c>
      <c r="I30" s="697"/>
      <c r="J30" s="681">
        <f t="shared" si="16"/>
        <v>36879</v>
      </c>
      <c r="K30" s="697"/>
      <c r="L30" s="681">
        <f t="shared" si="16"/>
        <v>37819</v>
      </c>
      <c r="M30" s="697"/>
      <c r="N30" s="681">
        <f t="shared" si="16"/>
        <v>26441</v>
      </c>
      <c r="O30" s="697"/>
      <c r="P30" s="681">
        <f t="shared" si="16"/>
        <v>176661</v>
      </c>
      <c r="Q30" s="697"/>
      <c r="R30" s="681">
        <f>SUM(R24,R27)</f>
        <v>369632</v>
      </c>
      <c r="S30" s="705"/>
    </row>
    <row r="31" spans="1:19" ht="12.75" customHeight="1" x14ac:dyDescent="0.2">
      <c r="A31" s="574"/>
      <c r="B31" s="575"/>
      <c r="C31" s="576" t="s">
        <v>334</v>
      </c>
      <c r="D31" s="577">
        <f>SUM(D29:D30)</f>
        <v>73597</v>
      </c>
      <c r="E31" s="698"/>
      <c r="F31" s="577">
        <f t="shared" ref="F31:P31" si="17">SUM(F29:F30)</f>
        <v>106298</v>
      </c>
      <c r="G31" s="698"/>
      <c r="H31" s="577">
        <f t="shared" si="17"/>
        <v>265595</v>
      </c>
      <c r="I31" s="698"/>
      <c r="J31" s="577">
        <f t="shared" si="17"/>
        <v>121587</v>
      </c>
      <c r="K31" s="698"/>
      <c r="L31" s="577">
        <f t="shared" si="17"/>
        <v>128599</v>
      </c>
      <c r="M31" s="698"/>
      <c r="N31" s="577">
        <f t="shared" si="17"/>
        <v>72258</v>
      </c>
      <c r="O31" s="698"/>
      <c r="P31" s="577">
        <f t="shared" si="17"/>
        <v>564714</v>
      </c>
      <c r="Q31" s="698"/>
      <c r="R31" s="577">
        <f t="shared" ref="R31:R62" si="18">SUM(D31:P31)</f>
        <v>1332648</v>
      </c>
      <c r="S31" s="708"/>
    </row>
    <row r="32" spans="1:19" x14ac:dyDescent="0.2">
      <c r="A32" s="578">
        <v>2014</v>
      </c>
      <c r="B32" s="579" t="s">
        <v>320</v>
      </c>
      <c r="C32" s="581" t="s">
        <v>328</v>
      </c>
      <c r="D32" s="569">
        <v>867</v>
      </c>
      <c r="E32" s="684"/>
      <c r="F32" s="569">
        <v>5264</v>
      </c>
      <c r="G32" s="684"/>
      <c r="H32" s="569">
        <v>24946</v>
      </c>
      <c r="I32" s="684"/>
      <c r="J32" s="569">
        <v>1594</v>
      </c>
      <c r="K32" s="684"/>
      <c r="L32" s="569">
        <v>3189</v>
      </c>
      <c r="M32" s="684"/>
      <c r="N32" s="569">
        <v>21097</v>
      </c>
      <c r="O32" s="684"/>
      <c r="P32" s="569">
        <v>197604</v>
      </c>
      <c r="Q32" s="701"/>
      <c r="R32" s="693">
        <f t="shared" si="18"/>
        <v>254561</v>
      </c>
      <c r="S32" s="705"/>
    </row>
    <row r="33" spans="1:19" ht="12.75" customHeight="1" x14ac:dyDescent="0.2">
      <c r="A33" s="566"/>
      <c r="B33" s="567"/>
      <c r="C33" s="583" t="s">
        <v>329</v>
      </c>
      <c r="D33" s="685" t="s">
        <v>96</v>
      </c>
      <c r="E33" s="696"/>
      <c r="F33" s="680">
        <v>363</v>
      </c>
      <c r="G33" s="695"/>
      <c r="H33" s="680">
        <v>563</v>
      </c>
      <c r="I33" s="695"/>
      <c r="J33" s="680">
        <v>592</v>
      </c>
      <c r="K33" s="695"/>
      <c r="L33" s="680">
        <v>337</v>
      </c>
      <c r="M33" s="695"/>
      <c r="N33" s="680">
        <v>6994</v>
      </c>
      <c r="O33" s="695"/>
      <c r="P33" s="680">
        <v>60345</v>
      </c>
      <c r="Q33" s="702"/>
      <c r="R33" s="681">
        <f t="shared" si="18"/>
        <v>69194</v>
      </c>
      <c r="S33" s="705"/>
    </row>
    <row r="34" spans="1:19" ht="12.75" customHeight="1" x14ac:dyDescent="0.2">
      <c r="A34" s="566"/>
      <c r="B34" s="571"/>
      <c r="C34" s="572" t="s">
        <v>330</v>
      </c>
      <c r="D34" s="681">
        <f>SUM(D32:D33)</f>
        <v>867</v>
      </c>
      <c r="E34" s="697"/>
      <c r="F34" s="681">
        <v>5627</v>
      </c>
      <c r="G34" s="697"/>
      <c r="H34" s="681">
        <v>25509</v>
      </c>
      <c r="I34" s="697"/>
      <c r="J34" s="681">
        <v>2186</v>
      </c>
      <c r="K34" s="697"/>
      <c r="L34" s="681">
        <v>3526</v>
      </c>
      <c r="M34" s="697"/>
      <c r="N34" s="681">
        <v>28091</v>
      </c>
      <c r="O34" s="697"/>
      <c r="P34" s="681">
        <v>257949</v>
      </c>
      <c r="Q34" s="703"/>
      <c r="R34" s="681">
        <f t="shared" si="18"/>
        <v>323755</v>
      </c>
      <c r="S34" s="705"/>
    </row>
    <row r="35" spans="1:19" ht="12.75" customHeight="1" x14ac:dyDescent="0.2">
      <c r="A35" s="566"/>
      <c r="B35" s="567" t="s">
        <v>323</v>
      </c>
      <c r="C35" s="568" t="s">
        <v>321</v>
      </c>
      <c r="D35" s="680">
        <v>66456</v>
      </c>
      <c r="E35" s="695"/>
      <c r="F35" s="680">
        <v>69875</v>
      </c>
      <c r="G35" s="695"/>
      <c r="H35" s="680">
        <v>164879</v>
      </c>
      <c r="I35" s="695"/>
      <c r="J35" s="680">
        <v>78492</v>
      </c>
      <c r="K35" s="695"/>
      <c r="L35" s="680">
        <v>79841</v>
      </c>
      <c r="M35" s="695"/>
      <c r="N35" s="680">
        <v>23522</v>
      </c>
      <c r="O35" s="695"/>
      <c r="P35" s="680">
        <v>178028</v>
      </c>
      <c r="Q35" s="702"/>
      <c r="R35" s="681">
        <f t="shared" si="18"/>
        <v>661093</v>
      </c>
      <c r="S35" s="705"/>
    </row>
    <row r="36" spans="1:19" ht="12.75" customHeight="1" x14ac:dyDescent="0.2">
      <c r="A36" s="566"/>
      <c r="B36" s="567"/>
      <c r="C36" s="568" t="s">
        <v>322</v>
      </c>
      <c r="D36" s="680">
        <v>2432</v>
      </c>
      <c r="E36" s="695"/>
      <c r="F36" s="680">
        <v>27220</v>
      </c>
      <c r="G36" s="695"/>
      <c r="H36" s="680">
        <v>56395</v>
      </c>
      <c r="I36" s="695"/>
      <c r="J36" s="680">
        <v>34023</v>
      </c>
      <c r="K36" s="695"/>
      <c r="L36" s="680">
        <v>33352</v>
      </c>
      <c r="M36" s="695"/>
      <c r="N36" s="680">
        <v>15840</v>
      </c>
      <c r="O36" s="695"/>
      <c r="P36" s="680">
        <v>65544</v>
      </c>
      <c r="Q36" s="702"/>
      <c r="R36" s="681">
        <f t="shared" si="18"/>
        <v>234806</v>
      </c>
      <c r="S36" s="705"/>
    </row>
    <row r="37" spans="1:19" ht="12.75" customHeight="1" x14ac:dyDescent="0.2">
      <c r="A37" s="566"/>
      <c r="B37" s="571"/>
      <c r="C37" s="572" t="s">
        <v>332</v>
      </c>
      <c r="D37" s="681">
        <f>SUM(D35:D36)</f>
        <v>68888</v>
      </c>
      <c r="E37" s="697"/>
      <c r="F37" s="681">
        <v>97095</v>
      </c>
      <c r="G37" s="697"/>
      <c r="H37" s="681">
        <v>221274</v>
      </c>
      <c r="I37" s="697"/>
      <c r="J37" s="681">
        <v>112515</v>
      </c>
      <c r="K37" s="697"/>
      <c r="L37" s="681">
        <v>113193</v>
      </c>
      <c r="M37" s="697"/>
      <c r="N37" s="681">
        <v>39362</v>
      </c>
      <c r="O37" s="697"/>
      <c r="P37" s="681">
        <v>243572</v>
      </c>
      <c r="Q37" s="703"/>
      <c r="R37" s="681">
        <f t="shared" si="18"/>
        <v>895899</v>
      </c>
      <c r="S37" s="705"/>
    </row>
    <row r="38" spans="1:19" ht="12.75" customHeight="1" x14ac:dyDescent="0.2">
      <c r="A38" s="566"/>
      <c r="B38" s="567" t="s">
        <v>324</v>
      </c>
      <c r="C38" s="573" t="s">
        <v>321</v>
      </c>
      <c r="D38" s="681">
        <f>SUM(D32,D35)</f>
        <v>67323</v>
      </c>
      <c r="E38" s="697"/>
      <c r="F38" s="681">
        <f t="shared" ref="F38:P39" si="19">F32+F35</f>
        <v>75139</v>
      </c>
      <c r="G38" s="697"/>
      <c r="H38" s="681">
        <f t="shared" si="19"/>
        <v>189825</v>
      </c>
      <c r="I38" s="697"/>
      <c r="J38" s="681">
        <f t="shared" si="19"/>
        <v>80086</v>
      </c>
      <c r="K38" s="697"/>
      <c r="L38" s="681">
        <f t="shared" si="19"/>
        <v>83030</v>
      </c>
      <c r="M38" s="697"/>
      <c r="N38" s="681">
        <f t="shared" si="19"/>
        <v>44619</v>
      </c>
      <c r="O38" s="697"/>
      <c r="P38" s="681">
        <f t="shared" si="19"/>
        <v>375632</v>
      </c>
      <c r="Q38" s="697"/>
      <c r="R38" s="681">
        <f t="shared" si="18"/>
        <v>915654</v>
      </c>
      <c r="S38" s="705"/>
    </row>
    <row r="39" spans="1:19" ht="12.75" customHeight="1" x14ac:dyDescent="0.2">
      <c r="A39" s="566"/>
      <c r="B39" s="567"/>
      <c r="C39" s="573" t="s">
        <v>322</v>
      </c>
      <c r="D39" s="681">
        <f>SUM(D36,D33)</f>
        <v>2432</v>
      </c>
      <c r="E39" s="697"/>
      <c r="F39" s="681">
        <f t="shared" si="19"/>
        <v>27583</v>
      </c>
      <c r="G39" s="697"/>
      <c r="H39" s="681">
        <f t="shared" si="19"/>
        <v>56958</v>
      </c>
      <c r="I39" s="697"/>
      <c r="J39" s="681">
        <f t="shared" si="19"/>
        <v>34615</v>
      </c>
      <c r="K39" s="697"/>
      <c r="L39" s="681">
        <f t="shared" si="19"/>
        <v>33689</v>
      </c>
      <c r="M39" s="697"/>
      <c r="N39" s="681">
        <f t="shared" si="19"/>
        <v>22834</v>
      </c>
      <c r="O39" s="697"/>
      <c r="P39" s="681">
        <f t="shared" si="19"/>
        <v>125889</v>
      </c>
      <c r="Q39" s="697"/>
      <c r="R39" s="681">
        <f t="shared" si="18"/>
        <v>304000</v>
      </c>
      <c r="S39" s="705"/>
    </row>
    <row r="40" spans="1:19" ht="12.75" customHeight="1" x14ac:dyDescent="0.2">
      <c r="A40" s="574"/>
      <c r="B40" s="575"/>
      <c r="C40" s="576" t="s">
        <v>334</v>
      </c>
      <c r="D40" s="577">
        <f>SUM(D38:D39)</f>
        <v>69755</v>
      </c>
      <c r="E40" s="698"/>
      <c r="F40" s="577">
        <f t="shared" ref="F40:P40" si="20">F37+F34</f>
        <v>102722</v>
      </c>
      <c r="G40" s="698"/>
      <c r="H40" s="577">
        <f t="shared" si="20"/>
        <v>246783</v>
      </c>
      <c r="I40" s="698"/>
      <c r="J40" s="577">
        <f t="shared" si="20"/>
        <v>114701</v>
      </c>
      <c r="K40" s="698"/>
      <c r="L40" s="577">
        <f t="shared" si="20"/>
        <v>116719</v>
      </c>
      <c r="M40" s="698"/>
      <c r="N40" s="577">
        <f t="shared" si="20"/>
        <v>67453</v>
      </c>
      <c r="O40" s="698"/>
      <c r="P40" s="577">
        <f t="shared" si="20"/>
        <v>501521</v>
      </c>
      <c r="Q40" s="698"/>
      <c r="R40" s="577">
        <f t="shared" si="18"/>
        <v>1219654</v>
      </c>
      <c r="S40" s="708"/>
    </row>
    <row r="41" spans="1:19" ht="12.75" customHeight="1" x14ac:dyDescent="0.2">
      <c r="A41" s="578">
        <v>2015</v>
      </c>
      <c r="B41" s="579" t="s">
        <v>320</v>
      </c>
      <c r="C41" s="581" t="s">
        <v>328</v>
      </c>
      <c r="D41" s="569">
        <v>1104</v>
      </c>
      <c r="E41" s="684"/>
      <c r="F41" s="569">
        <v>5412</v>
      </c>
      <c r="G41" s="684"/>
      <c r="H41" s="569">
        <v>23224</v>
      </c>
      <c r="I41" s="684"/>
      <c r="J41" s="569">
        <v>1418</v>
      </c>
      <c r="K41" s="684"/>
      <c r="L41" s="569">
        <v>3453</v>
      </c>
      <c r="M41" s="684"/>
      <c r="N41" s="569">
        <v>19746</v>
      </c>
      <c r="O41" s="684"/>
      <c r="P41" s="569">
        <v>198768</v>
      </c>
      <c r="Q41" s="701"/>
      <c r="R41" s="693">
        <f t="shared" si="18"/>
        <v>253125</v>
      </c>
      <c r="S41" s="705"/>
    </row>
    <row r="42" spans="1:19" ht="12.75" customHeight="1" x14ac:dyDescent="0.2">
      <c r="A42" s="566"/>
      <c r="B42" s="567"/>
      <c r="C42" s="583" t="s">
        <v>329</v>
      </c>
      <c r="D42" s="685" t="s">
        <v>96</v>
      </c>
      <c r="E42" s="696"/>
      <c r="F42" s="680">
        <v>572</v>
      </c>
      <c r="G42" s="695"/>
      <c r="H42" s="680">
        <v>554</v>
      </c>
      <c r="I42" s="695"/>
      <c r="J42" s="680">
        <v>669</v>
      </c>
      <c r="K42" s="695"/>
      <c r="L42" s="680">
        <v>330</v>
      </c>
      <c r="M42" s="695"/>
      <c r="N42" s="680">
        <v>7297</v>
      </c>
      <c r="O42" s="695"/>
      <c r="P42" s="680">
        <v>55887</v>
      </c>
      <c r="Q42" s="702"/>
      <c r="R42" s="681">
        <f t="shared" si="18"/>
        <v>65309</v>
      </c>
      <c r="S42" s="705"/>
    </row>
    <row r="43" spans="1:19" ht="12.75" customHeight="1" x14ac:dyDescent="0.2">
      <c r="A43" s="566"/>
      <c r="B43" s="571"/>
      <c r="C43" s="572" t="s">
        <v>330</v>
      </c>
      <c r="D43" s="681">
        <f>SUM(D41:D42)</f>
        <v>1104</v>
      </c>
      <c r="E43" s="697"/>
      <c r="F43" s="681">
        <f t="shared" ref="F43:P43" si="21">SUM(F41:F42)</f>
        <v>5984</v>
      </c>
      <c r="G43" s="697"/>
      <c r="H43" s="681">
        <f t="shared" si="21"/>
        <v>23778</v>
      </c>
      <c r="I43" s="697"/>
      <c r="J43" s="681">
        <f t="shared" si="21"/>
        <v>2087</v>
      </c>
      <c r="K43" s="697"/>
      <c r="L43" s="681">
        <f t="shared" si="21"/>
        <v>3783</v>
      </c>
      <c r="M43" s="697"/>
      <c r="N43" s="681">
        <f t="shared" si="21"/>
        <v>27043</v>
      </c>
      <c r="O43" s="697"/>
      <c r="P43" s="681">
        <f t="shared" si="21"/>
        <v>254655</v>
      </c>
      <c r="Q43" s="697"/>
      <c r="R43" s="681">
        <f t="shared" si="18"/>
        <v>318434</v>
      </c>
      <c r="S43" s="705"/>
    </row>
    <row r="44" spans="1:19" ht="12.75" customHeight="1" x14ac:dyDescent="0.2">
      <c r="A44" s="566"/>
      <c r="B44" s="567" t="s">
        <v>323</v>
      </c>
      <c r="C44" s="568" t="s">
        <v>321</v>
      </c>
      <c r="D44" s="680">
        <v>63545</v>
      </c>
      <c r="E44" s="695"/>
      <c r="F44" s="680">
        <v>61570</v>
      </c>
      <c r="G44" s="695"/>
      <c r="H44" s="680">
        <v>152746</v>
      </c>
      <c r="I44" s="695"/>
      <c r="J44" s="680">
        <v>70245</v>
      </c>
      <c r="K44" s="695"/>
      <c r="L44" s="680">
        <v>74334</v>
      </c>
      <c r="M44" s="695"/>
      <c r="N44" s="680">
        <v>23136</v>
      </c>
      <c r="O44" s="695"/>
      <c r="P44" s="680">
        <v>181601</v>
      </c>
      <c r="Q44" s="702"/>
      <c r="R44" s="681">
        <f t="shared" si="18"/>
        <v>627177</v>
      </c>
      <c r="S44" s="705"/>
    </row>
    <row r="45" spans="1:19" ht="12.75" customHeight="1" x14ac:dyDescent="0.2">
      <c r="A45" s="566"/>
      <c r="B45" s="567"/>
      <c r="C45" s="568" t="s">
        <v>322</v>
      </c>
      <c r="D45" s="680">
        <v>2505</v>
      </c>
      <c r="E45" s="695"/>
      <c r="F45" s="680">
        <v>22072</v>
      </c>
      <c r="G45" s="695"/>
      <c r="H45" s="680">
        <v>46671</v>
      </c>
      <c r="I45" s="695"/>
      <c r="J45" s="680">
        <v>30148</v>
      </c>
      <c r="K45" s="695"/>
      <c r="L45" s="680">
        <v>26643</v>
      </c>
      <c r="M45" s="695"/>
      <c r="N45" s="680">
        <v>15076</v>
      </c>
      <c r="O45" s="695"/>
      <c r="P45" s="680">
        <v>64108</v>
      </c>
      <c r="Q45" s="702"/>
      <c r="R45" s="681">
        <f t="shared" si="18"/>
        <v>207223</v>
      </c>
      <c r="S45" s="705"/>
    </row>
    <row r="46" spans="1:19" ht="12.75" customHeight="1" x14ac:dyDescent="0.2">
      <c r="A46" s="566"/>
      <c r="B46" s="571"/>
      <c r="C46" s="572" t="s">
        <v>332</v>
      </c>
      <c r="D46" s="681">
        <f>SUM(D44:D45)</f>
        <v>66050</v>
      </c>
      <c r="E46" s="697"/>
      <c r="F46" s="681">
        <f t="shared" ref="F46:P46" si="22">SUM(F44:F45)</f>
        <v>83642</v>
      </c>
      <c r="G46" s="697"/>
      <c r="H46" s="681">
        <f t="shared" si="22"/>
        <v>199417</v>
      </c>
      <c r="I46" s="697"/>
      <c r="J46" s="681">
        <f t="shared" si="22"/>
        <v>100393</v>
      </c>
      <c r="K46" s="697"/>
      <c r="L46" s="681">
        <f t="shared" si="22"/>
        <v>100977</v>
      </c>
      <c r="M46" s="697"/>
      <c r="N46" s="681">
        <f t="shared" si="22"/>
        <v>38212</v>
      </c>
      <c r="O46" s="697"/>
      <c r="P46" s="681">
        <f t="shared" si="22"/>
        <v>245709</v>
      </c>
      <c r="Q46" s="697"/>
      <c r="R46" s="681">
        <f t="shared" si="18"/>
        <v>834400</v>
      </c>
      <c r="S46" s="705"/>
    </row>
    <row r="47" spans="1:19" ht="12.75" customHeight="1" x14ac:dyDescent="0.2">
      <c r="A47" s="566"/>
      <c r="B47" s="567" t="s">
        <v>324</v>
      </c>
      <c r="C47" s="573" t="s">
        <v>321</v>
      </c>
      <c r="D47" s="681">
        <f>SUM(D41,D44)</f>
        <v>64649</v>
      </c>
      <c r="E47" s="697"/>
      <c r="F47" s="681">
        <f t="shared" ref="F47:P47" si="23">SUM(F41,F44)</f>
        <v>66982</v>
      </c>
      <c r="G47" s="697"/>
      <c r="H47" s="681">
        <f t="shared" si="23"/>
        <v>175970</v>
      </c>
      <c r="I47" s="697"/>
      <c r="J47" s="681">
        <f t="shared" si="23"/>
        <v>71663</v>
      </c>
      <c r="K47" s="697"/>
      <c r="L47" s="681">
        <f t="shared" si="23"/>
        <v>77787</v>
      </c>
      <c r="M47" s="697"/>
      <c r="N47" s="681">
        <f t="shared" si="23"/>
        <v>42882</v>
      </c>
      <c r="O47" s="697"/>
      <c r="P47" s="681">
        <f t="shared" si="23"/>
        <v>380369</v>
      </c>
      <c r="Q47" s="697"/>
      <c r="R47" s="681">
        <f t="shared" si="18"/>
        <v>880302</v>
      </c>
      <c r="S47" s="705"/>
    </row>
    <row r="48" spans="1:19" ht="12.75" customHeight="1" x14ac:dyDescent="0.2">
      <c r="A48" s="566"/>
      <c r="B48" s="567"/>
      <c r="C48" s="573" t="s">
        <v>322</v>
      </c>
      <c r="D48" s="681">
        <f>SUM(D45,D42)</f>
        <v>2505</v>
      </c>
      <c r="E48" s="697"/>
      <c r="F48" s="681">
        <f t="shared" ref="F48:P48" si="24">SUM(F45,F42)</f>
        <v>22644</v>
      </c>
      <c r="G48" s="697"/>
      <c r="H48" s="681">
        <f t="shared" si="24"/>
        <v>47225</v>
      </c>
      <c r="I48" s="697"/>
      <c r="J48" s="681">
        <f t="shared" si="24"/>
        <v>30817</v>
      </c>
      <c r="K48" s="697"/>
      <c r="L48" s="681">
        <f t="shared" si="24"/>
        <v>26973</v>
      </c>
      <c r="M48" s="697"/>
      <c r="N48" s="681">
        <f t="shared" si="24"/>
        <v>22373</v>
      </c>
      <c r="O48" s="697"/>
      <c r="P48" s="681">
        <f t="shared" si="24"/>
        <v>119995</v>
      </c>
      <c r="Q48" s="697"/>
      <c r="R48" s="681">
        <f t="shared" si="18"/>
        <v>272532</v>
      </c>
      <c r="S48" s="705"/>
    </row>
    <row r="49" spans="1:19" ht="12.75" customHeight="1" x14ac:dyDescent="0.2">
      <c r="A49" s="574"/>
      <c r="B49" s="575"/>
      <c r="C49" s="576" t="s">
        <v>334</v>
      </c>
      <c r="D49" s="577">
        <f>SUM(D47:D48)</f>
        <v>67154</v>
      </c>
      <c r="E49" s="698"/>
      <c r="F49" s="577">
        <f t="shared" ref="F49:P49" si="25">SUM(F47:F48)</f>
        <v>89626</v>
      </c>
      <c r="G49" s="698"/>
      <c r="H49" s="577">
        <f t="shared" si="25"/>
        <v>223195</v>
      </c>
      <c r="I49" s="698"/>
      <c r="J49" s="577">
        <f t="shared" si="25"/>
        <v>102480</v>
      </c>
      <c r="K49" s="698"/>
      <c r="L49" s="577">
        <f t="shared" si="25"/>
        <v>104760</v>
      </c>
      <c r="M49" s="698"/>
      <c r="N49" s="577">
        <f t="shared" si="25"/>
        <v>65255</v>
      </c>
      <c r="O49" s="698"/>
      <c r="P49" s="577">
        <f t="shared" si="25"/>
        <v>500364</v>
      </c>
      <c r="Q49" s="698"/>
      <c r="R49" s="577">
        <f t="shared" si="18"/>
        <v>1152834</v>
      </c>
      <c r="S49" s="708"/>
    </row>
    <row r="50" spans="1:19" ht="12.75" customHeight="1" x14ac:dyDescent="0.2">
      <c r="A50" s="580">
        <v>2016</v>
      </c>
      <c r="B50" s="579" t="s">
        <v>327</v>
      </c>
      <c r="C50" s="581" t="s">
        <v>328</v>
      </c>
      <c r="D50" s="569">
        <v>898</v>
      </c>
      <c r="E50" s="684"/>
      <c r="F50" s="569">
        <v>5961</v>
      </c>
      <c r="G50" s="684"/>
      <c r="H50" s="569">
        <v>23524</v>
      </c>
      <c r="I50" s="684"/>
      <c r="J50" s="569">
        <v>2043</v>
      </c>
      <c r="K50" s="684"/>
      <c r="L50" s="569">
        <v>3928</v>
      </c>
      <c r="M50" s="684"/>
      <c r="N50" s="569">
        <v>19891</v>
      </c>
      <c r="O50" s="684"/>
      <c r="P50" s="569">
        <v>203301</v>
      </c>
      <c r="Q50" s="701"/>
      <c r="R50" s="693">
        <f t="shared" si="18"/>
        <v>259546</v>
      </c>
      <c r="S50" s="705"/>
    </row>
    <row r="51" spans="1:19" ht="12.75" customHeight="1" x14ac:dyDescent="0.2">
      <c r="A51" s="582"/>
      <c r="B51" s="567"/>
      <c r="C51" s="583" t="s">
        <v>329</v>
      </c>
      <c r="D51" s="685">
        <v>0</v>
      </c>
      <c r="E51" s="696"/>
      <c r="F51" s="680">
        <v>300</v>
      </c>
      <c r="G51" s="695"/>
      <c r="H51" s="680">
        <v>743</v>
      </c>
      <c r="I51" s="695"/>
      <c r="J51" s="680">
        <v>228</v>
      </c>
      <c r="K51" s="695"/>
      <c r="L51" s="680">
        <v>335</v>
      </c>
      <c r="M51" s="695"/>
      <c r="N51" s="680">
        <v>6920</v>
      </c>
      <c r="O51" s="695"/>
      <c r="P51" s="680">
        <v>49820</v>
      </c>
      <c r="Q51" s="702"/>
      <c r="R51" s="681">
        <f t="shared" si="18"/>
        <v>58346</v>
      </c>
      <c r="S51" s="705"/>
    </row>
    <row r="52" spans="1:19" ht="12.75" customHeight="1" x14ac:dyDescent="0.2">
      <c r="A52" s="582"/>
      <c r="B52" s="571"/>
      <c r="C52" s="572" t="s">
        <v>330</v>
      </c>
      <c r="D52" s="681">
        <f>SUM(D50:D51)</f>
        <v>898</v>
      </c>
      <c r="E52" s="697"/>
      <c r="F52" s="681">
        <f t="shared" ref="F52:P52" si="26">SUM(F50:F51)</f>
        <v>6261</v>
      </c>
      <c r="G52" s="697"/>
      <c r="H52" s="681">
        <f t="shared" si="26"/>
        <v>24267</v>
      </c>
      <c r="I52" s="697"/>
      <c r="J52" s="681">
        <f t="shared" si="26"/>
        <v>2271</v>
      </c>
      <c r="K52" s="697"/>
      <c r="L52" s="681">
        <f t="shared" si="26"/>
        <v>4263</v>
      </c>
      <c r="M52" s="697"/>
      <c r="N52" s="681">
        <f t="shared" si="26"/>
        <v>26811</v>
      </c>
      <c r="O52" s="697"/>
      <c r="P52" s="681">
        <f t="shared" si="26"/>
        <v>253121</v>
      </c>
      <c r="Q52" s="697"/>
      <c r="R52" s="681">
        <f t="shared" si="18"/>
        <v>317892</v>
      </c>
      <c r="S52" s="705"/>
    </row>
    <row r="53" spans="1:19" ht="12.75" customHeight="1" x14ac:dyDescent="0.2">
      <c r="A53" s="582"/>
      <c r="B53" s="567" t="s">
        <v>331</v>
      </c>
      <c r="C53" s="568" t="s">
        <v>321</v>
      </c>
      <c r="D53" s="680">
        <v>67549</v>
      </c>
      <c r="E53" s="695"/>
      <c r="F53" s="680">
        <v>66261</v>
      </c>
      <c r="G53" s="695"/>
      <c r="H53" s="680">
        <v>161601</v>
      </c>
      <c r="I53" s="695"/>
      <c r="J53" s="680">
        <v>75141</v>
      </c>
      <c r="K53" s="695"/>
      <c r="L53" s="680">
        <v>73533</v>
      </c>
      <c r="M53" s="695"/>
      <c r="N53" s="680">
        <v>21475</v>
      </c>
      <c r="O53" s="695"/>
      <c r="P53" s="680">
        <v>196339</v>
      </c>
      <c r="Q53" s="702"/>
      <c r="R53" s="681">
        <f t="shared" si="18"/>
        <v>661899</v>
      </c>
      <c r="S53" s="705"/>
    </row>
    <row r="54" spans="1:19" ht="12.75" customHeight="1" x14ac:dyDescent="0.2">
      <c r="A54" s="582"/>
      <c r="B54" s="567"/>
      <c r="C54" s="568" t="s">
        <v>322</v>
      </c>
      <c r="D54" s="680">
        <v>2173</v>
      </c>
      <c r="E54" s="695"/>
      <c r="F54" s="680">
        <v>23563</v>
      </c>
      <c r="G54" s="695"/>
      <c r="H54" s="680">
        <v>53077</v>
      </c>
      <c r="I54" s="695"/>
      <c r="J54" s="680">
        <v>30316</v>
      </c>
      <c r="K54" s="695"/>
      <c r="L54" s="680">
        <v>28782</v>
      </c>
      <c r="M54" s="695"/>
      <c r="N54" s="680">
        <v>15228</v>
      </c>
      <c r="O54" s="695"/>
      <c r="P54" s="680">
        <v>59924</v>
      </c>
      <c r="Q54" s="702"/>
      <c r="R54" s="681">
        <f t="shared" si="18"/>
        <v>213063</v>
      </c>
      <c r="S54" s="705"/>
    </row>
    <row r="55" spans="1:19" ht="12.75" customHeight="1" x14ac:dyDescent="0.2">
      <c r="A55" s="582"/>
      <c r="B55" s="571"/>
      <c r="C55" s="572" t="s">
        <v>332</v>
      </c>
      <c r="D55" s="681">
        <f>SUM(D53:D54)</f>
        <v>69722</v>
      </c>
      <c r="E55" s="697"/>
      <c r="F55" s="681">
        <f t="shared" ref="F55:P55" si="27">SUM(F53:F54)</f>
        <v>89824</v>
      </c>
      <c r="G55" s="697"/>
      <c r="H55" s="681">
        <f t="shared" si="27"/>
        <v>214678</v>
      </c>
      <c r="I55" s="697"/>
      <c r="J55" s="681">
        <f t="shared" si="27"/>
        <v>105457</v>
      </c>
      <c r="K55" s="697"/>
      <c r="L55" s="681">
        <f t="shared" si="27"/>
        <v>102315</v>
      </c>
      <c r="M55" s="697"/>
      <c r="N55" s="681">
        <f t="shared" si="27"/>
        <v>36703</v>
      </c>
      <c r="O55" s="697"/>
      <c r="P55" s="681">
        <f t="shared" si="27"/>
        <v>256263</v>
      </c>
      <c r="Q55" s="697"/>
      <c r="R55" s="681">
        <f t="shared" si="18"/>
        <v>874962</v>
      </c>
      <c r="S55" s="705"/>
    </row>
    <row r="56" spans="1:19" ht="12.75" customHeight="1" x14ac:dyDescent="0.2">
      <c r="A56" s="582"/>
      <c r="B56" s="567" t="s">
        <v>333</v>
      </c>
      <c r="C56" s="573" t="s">
        <v>321</v>
      </c>
      <c r="D56" s="681">
        <f>SUM(D50,D53)</f>
        <v>68447</v>
      </c>
      <c r="E56" s="697"/>
      <c r="F56" s="681">
        <f t="shared" ref="F56:P56" si="28">SUM(F50,F53)</f>
        <v>72222</v>
      </c>
      <c r="G56" s="697"/>
      <c r="H56" s="681">
        <f t="shared" si="28"/>
        <v>185125</v>
      </c>
      <c r="I56" s="697"/>
      <c r="J56" s="681">
        <f t="shared" si="28"/>
        <v>77184</v>
      </c>
      <c r="K56" s="697"/>
      <c r="L56" s="681">
        <f t="shared" si="28"/>
        <v>77461</v>
      </c>
      <c r="M56" s="697"/>
      <c r="N56" s="681">
        <f t="shared" si="28"/>
        <v>41366</v>
      </c>
      <c r="O56" s="697"/>
      <c r="P56" s="681">
        <f t="shared" si="28"/>
        <v>399640</v>
      </c>
      <c r="Q56" s="697"/>
      <c r="R56" s="681">
        <f t="shared" si="18"/>
        <v>921445</v>
      </c>
      <c r="S56" s="705"/>
    </row>
    <row r="57" spans="1:19" ht="12.75" customHeight="1" x14ac:dyDescent="0.2">
      <c r="A57" s="582"/>
      <c r="B57" s="584"/>
      <c r="C57" s="573" t="s">
        <v>322</v>
      </c>
      <c r="D57" s="681">
        <f>SUM(D54,D51)</f>
        <v>2173</v>
      </c>
      <c r="E57" s="697"/>
      <c r="F57" s="681">
        <f t="shared" ref="F57:P57" si="29">SUM(F54,F51)</f>
        <v>23863</v>
      </c>
      <c r="G57" s="697"/>
      <c r="H57" s="681">
        <f t="shared" si="29"/>
        <v>53820</v>
      </c>
      <c r="I57" s="697"/>
      <c r="J57" s="681">
        <f t="shared" si="29"/>
        <v>30544</v>
      </c>
      <c r="K57" s="697"/>
      <c r="L57" s="681">
        <f t="shared" si="29"/>
        <v>29117</v>
      </c>
      <c r="M57" s="697"/>
      <c r="N57" s="681">
        <f t="shared" si="29"/>
        <v>22148</v>
      </c>
      <c r="O57" s="697"/>
      <c r="P57" s="681">
        <f t="shared" si="29"/>
        <v>109744</v>
      </c>
      <c r="Q57" s="697"/>
      <c r="R57" s="681">
        <f t="shared" si="18"/>
        <v>271409</v>
      </c>
      <c r="S57" s="705"/>
    </row>
    <row r="58" spans="1:19" ht="12.75" customHeight="1" x14ac:dyDescent="0.2">
      <c r="A58" s="585"/>
      <c r="B58" s="575"/>
      <c r="C58" s="576" t="s">
        <v>334</v>
      </c>
      <c r="D58" s="577">
        <f t="shared" ref="D58:P58" si="30">SUM(D56:D57)</f>
        <v>70620</v>
      </c>
      <c r="E58" s="698"/>
      <c r="F58" s="577">
        <f t="shared" si="30"/>
        <v>96085</v>
      </c>
      <c r="G58" s="698"/>
      <c r="H58" s="577">
        <f t="shared" si="30"/>
        <v>238945</v>
      </c>
      <c r="I58" s="698"/>
      <c r="J58" s="577">
        <f t="shared" si="30"/>
        <v>107728</v>
      </c>
      <c r="K58" s="698"/>
      <c r="L58" s="577">
        <f t="shared" si="30"/>
        <v>106578</v>
      </c>
      <c r="M58" s="698"/>
      <c r="N58" s="577">
        <f t="shared" si="30"/>
        <v>63514</v>
      </c>
      <c r="O58" s="698"/>
      <c r="P58" s="577">
        <f t="shared" si="30"/>
        <v>509384</v>
      </c>
      <c r="Q58" s="698"/>
      <c r="R58" s="577">
        <f t="shared" si="18"/>
        <v>1192854</v>
      </c>
      <c r="S58" s="708"/>
    </row>
    <row r="59" spans="1:19" ht="12.75" customHeight="1" x14ac:dyDescent="0.2">
      <c r="A59" s="586">
        <v>2017</v>
      </c>
      <c r="B59" s="579" t="s">
        <v>327</v>
      </c>
      <c r="C59" s="581" t="s">
        <v>328</v>
      </c>
      <c r="D59" s="569">
        <v>1013</v>
      </c>
      <c r="E59" s="684"/>
      <c r="F59" s="569">
        <v>6109</v>
      </c>
      <c r="G59" s="684"/>
      <c r="H59" s="569">
        <v>21044</v>
      </c>
      <c r="I59" s="684"/>
      <c r="J59" s="569">
        <v>2042</v>
      </c>
      <c r="K59" s="684"/>
      <c r="L59" s="569">
        <v>2606</v>
      </c>
      <c r="M59" s="684"/>
      <c r="N59" s="569">
        <v>19976</v>
      </c>
      <c r="O59" s="684"/>
      <c r="P59" s="569">
        <v>204104</v>
      </c>
      <c r="Q59" s="701"/>
      <c r="R59" s="693">
        <f t="shared" si="18"/>
        <v>256894</v>
      </c>
      <c r="S59" s="705"/>
    </row>
    <row r="60" spans="1:19" ht="12.75" customHeight="1" x14ac:dyDescent="0.2">
      <c r="A60" s="582"/>
      <c r="B60" s="567"/>
      <c r="C60" s="583" t="s">
        <v>329</v>
      </c>
      <c r="D60" s="685">
        <v>0</v>
      </c>
      <c r="E60" s="696"/>
      <c r="F60" s="680">
        <v>844</v>
      </c>
      <c r="G60" s="695"/>
      <c r="H60" s="680">
        <v>880</v>
      </c>
      <c r="I60" s="695"/>
      <c r="J60" s="680">
        <v>249</v>
      </c>
      <c r="K60" s="695"/>
      <c r="L60" s="680">
        <v>234</v>
      </c>
      <c r="M60" s="695"/>
      <c r="N60" s="680">
        <v>6769</v>
      </c>
      <c r="O60" s="695"/>
      <c r="P60" s="680">
        <v>50102</v>
      </c>
      <c r="Q60" s="702"/>
      <c r="R60" s="681">
        <f t="shared" si="18"/>
        <v>59078</v>
      </c>
      <c r="S60" s="705"/>
    </row>
    <row r="61" spans="1:19" ht="12.75" customHeight="1" x14ac:dyDescent="0.2">
      <c r="A61" s="582"/>
      <c r="B61" s="571"/>
      <c r="C61" s="572" t="s">
        <v>330</v>
      </c>
      <c r="D61" s="681">
        <f>SUM(D59:D60)</f>
        <v>1013</v>
      </c>
      <c r="E61" s="697"/>
      <c r="F61" s="681">
        <f t="shared" ref="F61:P61" si="31">SUM(F59:F60)</f>
        <v>6953</v>
      </c>
      <c r="G61" s="697"/>
      <c r="H61" s="681">
        <f t="shared" si="31"/>
        <v>21924</v>
      </c>
      <c r="I61" s="697"/>
      <c r="J61" s="681">
        <f t="shared" si="31"/>
        <v>2291</v>
      </c>
      <c r="K61" s="697"/>
      <c r="L61" s="681">
        <f t="shared" si="31"/>
        <v>2840</v>
      </c>
      <c r="M61" s="697"/>
      <c r="N61" s="681">
        <f t="shared" si="31"/>
        <v>26745</v>
      </c>
      <c r="O61" s="697"/>
      <c r="P61" s="681">
        <f t="shared" si="31"/>
        <v>254206</v>
      </c>
      <c r="Q61" s="697"/>
      <c r="R61" s="681">
        <f t="shared" si="18"/>
        <v>315972</v>
      </c>
      <c r="S61" s="705"/>
    </row>
    <row r="62" spans="1:19" ht="12.75" customHeight="1" x14ac:dyDescent="0.2">
      <c r="A62" s="582"/>
      <c r="B62" s="567" t="s">
        <v>331</v>
      </c>
      <c r="C62" s="568" t="s">
        <v>321</v>
      </c>
      <c r="D62" s="680">
        <v>64959</v>
      </c>
      <c r="E62" s="695"/>
      <c r="F62" s="680">
        <v>59356</v>
      </c>
      <c r="G62" s="695"/>
      <c r="H62" s="680">
        <v>153196</v>
      </c>
      <c r="I62" s="695"/>
      <c r="J62" s="680">
        <v>71687</v>
      </c>
      <c r="K62" s="695"/>
      <c r="L62" s="680">
        <v>69607</v>
      </c>
      <c r="M62" s="695"/>
      <c r="N62" s="680">
        <v>18392</v>
      </c>
      <c r="O62" s="695"/>
      <c r="P62" s="680">
        <v>198107</v>
      </c>
      <c r="Q62" s="702"/>
      <c r="R62" s="681">
        <f t="shared" si="18"/>
        <v>635304</v>
      </c>
      <c r="S62" s="705"/>
    </row>
    <row r="63" spans="1:19" ht="12.75" customHeight="1" x14ac:dyDescent="0.2">
      <c r="A63" s="582"/>
      <c r="B63" s="567"/>
      <c r="C63" s="568" t="s">
        <v>322</v>
      </c>
      <c r="D63" s="680">
        <v>2262</v>
      </c>
      <c r="E63" s="695"/>
      <c r="F63" s="680">
        <v>25817</v>
      </c>
      <c r="G63" s="695"/>
      <c r="H63" s="680">
        <v>59124</v>
      </c>
      <c r="I63" s="695"/>
      <c r="J63" s="680">
        <v>27629</v>
      </c>
      <c r="K63" s="695"/>
      <c r="L63" s="680">
        <v>27610</v>
      </c>
      <c r="M63" s="695"/>
      <c r="N63" s="680">
        <v>13952</v>
      </c>
      <c r="O63" s="695"/>
      <c r="P63" s="680">
        <v>62982</v>
      </c>
      <c r="Q63" s="702"/>
      <c r="R63" s="681">
        <f t="shared" ref="R63:R85" si="32">SUM(D63:P63)</f>
        <v>219376</v>
      </c>
      <c r="S63" s="705"/>
    </row>
    <row r="64" spans="1:19" ht="12.75" customHeight="1" x14ac:dyDescent="0.2">
      <c r="A64" s="582"/>
      <c r="B64" s="571"/>
      <c r="C64" s="572" t="s">
        <v>332</v>
      </c>
      <c r="D64" s="681">
        <f>SUM(D62:D63)</f>
        <v>67221</v>
      </c>
      <c r="E64" s="697"/>
      <c r="F64" s="681">
        <f t="shared" ref="F64:P64" si="33">SUM(F62:F63)</f>
        <v>85173</v>
      </c>
      <c r="G64" s="697"/>
      <c r="H64" s="681">
        <f t="shared" si="33"/>
        <v>212320</v>
      </c>
      <c r="I64" s="697"/>
      <c r="J64" s="681">
        <f t="shared" si="33"/>
        <v>99316</v>
      </c>
      <c r="K64" s="697"/>
      <c r="L64" s="681">
        <f t="shared" si="33"/>
        <v>97217</v>
      </c>
      <c r="M64" s="697"/>
      <c r="N64" s="681">
        <f t="shared" si="33"/>
        <v>32344</v>
      </c>
      <c r="O64" s="697"/>
      <c r="P64" s="681">
        <f t="shared" si="33"/>
        <v>261089</v>
      </c>
      <c r="Q64" s="697"/>
      <c r="R64" s="681">
        <f t="shared" si="32"/>
        <v>854680</v>
      </c>
      <c r="S64" s="705"/>
    </row>
    <row r="65" spans="1:19" ht="12.75" customHeight="1" x14ac:dyDescent="0.2">
      <c r="A65" s="582"/>
      <c r="B65" s="567" t="s">
        <v>333</v>
      </c>
      <c r="C65" s="573" t="s">
        <v>321</v>
      </c>
      <c r="D65" s="681">
        <f>SUM(D59,D62)</f>
        <v>65972</v>
      </c>
      <c r="E65" s="697"/>
      <c r="F65" s="681">
        <f t="shared" ref="F65:P65" si="34">SUM(F59,F62)</f>
        <v>65465</v>
      </c>
      <c r="G65" s="697"/>
      <c r="H65" s="681">
        <f t="shared" si="34"/>
        <v>174240</v>
      </c>
      <c r="I65" s="697"/>
      <c r="J65" s="681">
        <f t="shared" si="34"/>
        <v>73729</v>
      </c>
      <c r="K65" s="697"/>
      <c r="L65" s="681">
        <f t="shared" si="34"/>
        <v>72213</v>
      </c>
      <c r="M65" s="697"/>
      <c r="N65" s="681">
        <f t="shared" si="34"/>
        <v>38368</v>
      </c>
      <c r="O65" s="697"/>
      <c r="P65" s="681">
        <f t="shared" si="34"/>
        <v>402211</v>
      </c>
      <c r="Q65" s="697"/>
      <c r="R65" s="681">
        <f t="shared" si="32"/>
        <v>892198</v>
      </c>
      <c r="S65" s="705"/>
    </row>
    <row r="66" spans="1:19" ht="12.75" customHeight="1" x14ac:dyDescent="0.2">
      <c r="A66" s="582"/>
      <c r="B66" s="584"/>
      <c r="C66" s="573" t="s">
        <v>322</v>
      </c>
      <c r="D66" s="681">
        <f>SUM(D63,D60)</f>
        <v>2262</v>
      </c>
      <c r="E66" s="697"/>
      <c r="F66" s="681">
        <f t="shared" ref="F66:P66" si="35">SUM(F63,F60)</f>
        <v>26661</v>
      </c>
      <c r="G66" s="697"/>
      <c r="H66" s="681">
        <f t="shared" si="35"/>
        <v>60004</v>
      </c>
      <c r="I66" s="697"/>
      <c r="J66" s="681">
        <f t="shared" si="35"/>
        <v>27878</v>
      </c>
      <c r="K66" s="697"/>
      <c r="L66" s="681">
        <f t="shared" si="35"/>
        <v>27844</v>
      </c>
      <c r="M66" s="697"/>
      <c r="N66" s="681">
        <f t="shared" si="35"/>
        <v>20721</v>
      </c>
      <c r="O66" s="697"/>
      <c r="P66" s="681">
        <f t="shared" si="35"/>
        <v>113084</v>
      </c>
      <c r="Q66" s="697"/>
      <c r="R66" s="681">
        <f t="shared" si="32"/>
        <v>278454</v>
      </c>
      <c r="S66" s="705"/>
    </row>
    <row r="67" spans="1:19" ht="12.75" customHeight="1" x14ac:dyDescent="0.2">
      <c r="A67" s="585"/>
      <c r="B67" s="575"/>
      <c r="C67" s="576" t="s">
        <v>334</v>
      </c>
      <c r="D67" s="577">
        <f>SUM(D65:D66)</f>
        <v>68234</v>
      </c>
      <c r="E67" s="698"/>
      <c r="F67" s="577">
        <f t="shared" ref="F67:P67" si="36">SUM(F65:F66)</f>
        <v>92126</v>
      </c>
      <c r="G67" s="698"/>
      <c r="H67" s="577">
        <f t="shared" si="36"/>
        <v>234244</v>
      </c>
      <c r="I67" s="698"/>
      <c r="J67" s="577">
        <f t="shared" si="36"/>
        <v>101607</v>
      </c>
      <c r="K67" s="698"/>
      <c r="L67" s="577">
        <f t="shared" si="36"/>
        <v>100057</v>
      </c>
      <c r="M67" s="698"/>
      <c r="N67" s="577">
        <f t="shared" si="36"/>
        <v>59089</v>
      </c>
      <c r="O67" s="698"/>
      <c r="P67" s="577">
        <f t="shared" si="36"/>
        <v>515295</v>
      </c>
      <c r="Q67" s="698"/>
      <c r="R67" s="577">
        <f t="shared" si="32"/>
        <v>1170652</v>
      </c>
      <c r="S67" s="708"/>
    </row>
    <row r="68" spans="1:19" ht="12.75" customHeight="1" x14ac:dyDescent="0.2">
      <c r="A68" s="586">
        <v>2018</v>
      </c>
      <c r="B68" s="579" t="s">
        <v>327</v>
      </c>
      <c r="C68" s="581" t="s">
        <v>328</v>
      </c>
      <c r="D68" s="569">
        <v>1012</v>
      </c>
      <c r="E68" s="684"/>
      <c r="F68" s="569">
        <v>5941</v>
      </c>
      <c r="G68" s="684" t="s">
        <v>384</v>
      </c>
      <c r="H68" s="569">
        <v>24317</v>
      </c>
      <c r="I68" s="684" t="s">
        <v>384</v>
      </c>
      <c r="J68" s="569">
        <v>2038</v>
      </c>
      <c r="K68" s="684" t="s">
        <v>384</v>
      </c>
      <c r="L68" s="569">
        <v>4174</v>
      </c>
      <c r="M68" s="684" t="s">
        <v>384</v>
      </c>
      <c r="N68" s="569">
        <v>19854</v>
      </c>
      <c r="O68" s="684" t="s">
        <v>384</v>
      </c>
      <c r="P68" s="569">
        <v>201821</v>
      </c>
      <c r="Q68" s="701" t="s">
        <v>384</v>
      </c>
      <c r="R68" s="693">
        <f t="shared" si="32"/>
        <v>259157</v>
      </c>
      <c r="S68" s="706" t="s">
        <v>384</v>
      </c>
    </row>
    <row r="69" spans="1:19" ht="12.75" customHeight="1" x14ac:dyDescent="0.2">
      <c r="A69" s="582"/>
      <c r="B69" s="567"/>
      <c r="C69" s="583" t="s">
        <v>329</v>
      </c>
      <c r="D69" s="685">
        <v>0</v>
      </c>
      <c r="E69" s="696"/>
      <c r="F69" s="680">
        <v>700</v>
      </c>
      <c r="G69" s="695"/>
      <c r="H69" s="680">
        <v>997</v>
      </c>
      <c r="I69" s="695"/>
      <c r="J69" s="680">
        <v>380</v>
      </c>
      <c r="K69" s="695" t="s">
        <v>384</v>
      </c>
      <c r="L69" s="680">
        <v>265</v>
      </c>
      <c r="M69" s="695"/>
      <c r="N69" s="680">
        <v>6240</v>
      </c>
      <c r="O69" s="695" t="s">
        <v>384</v>
      </c>
      <c r="P69" s="680">
        <v>45988</v>
      </c>
      <c r="Q69" s="702" t="s">
        <v>384</v>
      </c>
      <c r="R69" s="681">
        <f t="shared" si="32"/>
        <v>54570</v>
      </c>
      <c r="S69" s="706" t="s">
        <v>384</v>
      </c>
    </row>
    <row r="70" spans="1:19" ht="12.75" customHeight="1" x14ac:dyDescent="0.2">
      <c r="A70" s="582"/>
      <c r="B70" s="571"/>
      <c r="C70" s="572" t="s">
        <v>330</v>
      </c>
      <c r="D70" s="681">
        <f>SUM(D68:D69)</f>
        <v>1012</v>
      </c>
      <c r="E70" s="697"/>
      <c r="F70" s="681">
        <f t="shared" ref="F70:P70" si="37">SUM(F68:F69)</f>
        <v>6641</v>
      </c>
      <c r="G70" s="697" t="s">
        <v>384</v>
      </c>
      <c r="H70" s="681">
        <f t="shared" si="37"/>
        <v>25314</v>
      </c>
      <c r="I70" s="697" t="s">
        <v>384</v>
      </c>
      <c r="J70" s="681">
        <f t="shared" si="37"/>
        <v>2418</v>
      </c>
      <c r="K70" s="697" t="s">
        <v>384</v>
      </c>
      <c r="L70" s="681">
        <f t="shared" si="37"/>
        <v>4439</v>
      </c>
      <c r="M70" s="697" t="s">
        <v>384</v>
      </c>
      <c r="N70" s="681">
        <f t="shared" si="37"/>
        <v>26094</v>
      </c>
      <c r="O70" s="697"/>
      <c r="P70" s="681">
        <f t="shared" si="37"/>
        <v>247809</v>
      </c>
      <c r="Q70" s="697" t="s">
        <v>384</v>
      </c>
      <c r="R70" s="681">
        <f t="shared" si="32"/>
        <v>313727</v>
      </c>
      <c r="S70" s="706" t="s">
        <v>384</v>
      </c>
    </row>
    <row r="71" spans="1:19" ht="12.75" customHeight="1" x14ac:dyDescent="0.2">
      <c r="A71" s="582"/>
      <c r="B71" s="567" t="s">
        <v>331</v>
      </c>
      <c r="C71" s="568" t="s">
        <v>321</v>
      </c>
      <c r="D71" s="680">
        <v>67937</v>
      </c>
      <c r="E71" s="695" t="s">
        <v>384</v>
      </c>
      <c r="F71" s="680">
        <v>60233</v>
      </c>
      <c r="G71" s="695" t="s">
        <v>384</v>
      </c>
      <c r="H71" s="680">
        <v>147811</v>
      </c>
      <c r="I71" s="695" t="s">
        <v>384</v>
      </c>
      <c r="J71" s="680">
        <v>70384</v>
      </c>
      <c r="K71" s="695" t="s">
        <v>384</v>
      </c>
      <c r="L71" s="680">
        <v>65093</v>
      </c>
      <c r="M71" s="695" t="s">
        <v>384</v>
      </c>
      <c r="N71" s="680">
        <v>18390</v>
      </c>
      <c r="O71" s="695" t="s">
        <v>384</v>
      </c>
      <c r="P71" s="680">
        <v>197438</v>
      </c>
      <c r="Q71" s="702" t="s">
        <v>384</v>
      </c>
      <c r="R71" s="681">
        <f t="shared" si="32"/>
        <v>627286</v>
      </c>
      <c r="S71" s="706" t="s">
        <v>384</v>
      </c>
    </row>
    <row r="72" spans="1:19" ht="12.75" customHeight="1" x14ac:dyDescent="0.2">
      <c r="A72" s="582"/>
      <c r="B72" s="567"/>
      <c r="C72" s="568" t="s">
        <v>322</v>
      </c>
      <c r="D72" s="680">
        <v>1825</v>
      </c>
      <c r="E72" s="695" t="s">
        <v>384</v>
      </c>
      <c r="F72" s="680">
        <v>30065</v>
      </c>
      <c r="G72" s="695" t="s">
        <v>384</v>
      </c>
      <c r="H72" s="680">
        <v>58545</v>
      </c>
      <c r="I72" s="695" t="s">
        <v>384</v>
      </c>
      <c r="J72" s="680">
        <v>26900</v>
      </c>
      <c r="K72" s="695" t="s">
        <v>384</v>
      </c>
      <c r="L72" s="680">
        <v>28788</v>
      </c>
      <c r="M72" s="695" t="s">
        <v>384</v>
      </c>
      <c r="N72" s="680">
        <v>14094</v>
      </c>
      <c r="O72" s="695" t="s">
        <v>384</v>
      </c>
      <c r="P72" s="680">
        <v>59118</v>
      </c>
      <c r="Q72" s="702" t="s">
        <v>384</v>
      </c>
      <c r="R72" s="681">
        <f t="shared" si="32"/>
        <v>219335</v>
      </c>
      <c r="S72" s="706" t="s">
        <v>384</v>
      </c>
    </row>
    <row r="73" spans="1:19" ht="12.75" customHeight="1" x14ac:dyDescent="0.2">
      <c r="A73" s="582"/>
      <c r="B73" s="571"/>
      <c r="C73" s="572" t="s">
        <v>332</v>
      </c>
      <c r="D73" s="681">
        <f>SUM(D71:D72)</f>
        <v>69762</v>
      </c>
      <c r="E73" s="697" t="s">
        <v>384</v>
      </c>
      <c r="F73" s="681">
        <f t="shared" ref="F73:P73" si="38">SUM(F71:F72)</f>
        <v>90298</v>
      </c>
      <c r="G73" s="697" t="s">
        <v>384</v>
      </c>
      <c r="H73" s="681">
        <f t="shared" si="38"/>
        <v>206356</v>
      </c>
      <c r="I73" s="697" t="s">
        <v>384</v>
      </c>
      <c r="J73" s="681">
        <f t="shared" si="38"/>
        <v>97284</v>
      </c>
      <c r="K73" s="697" t="s">
        <v>384</v>
      </c>
      <c r="L73" s="681">
        <f t="shared" si="38"/>
        <v>93881</v>
      </c>
      <c r="M73" s="697" t="s">
        <v>384</v>
      </c>
      <c r="N73" s="681">
        <f t="shared" si="38"/>
        <v>32484</v>
      </c>
      <c r="O73" s="697"/>
      <c r="P73" s="681">
        <f t="shared" si="38"/>
        <v>256556</v>
      </c>
      <c r="Q73" s="697" t="s">
        <v>384</v>
      </c>
      <c r="R73" s="681">
        <f t="shared" si="32"/>
        <v>846621</v>
      </c>
      <c r="S73" s="706" t="s">
        <v>384</v>
      </c>
    </row>
    <row r="74" spans="1:19" ht="12.75" customHeight="1" x14ac:dyDescent="0.2">
      <c r="A74" s="582"/>
      <c r="B74" s="567" t="s">
        <v>333</v>
      </c>
      <c r="C74" s="573" t="s">
        <v>321</v>
      </c>
      <c r="D74" s="681">
        <f>SUM(D68,D71)</f>
        <v>68949</v>
      </c>
      <c r="E74" s="697" t="s">
        <v>384</v>
      </c>
      <c r="F74" s="681">
        <f t="shared" ref="F74:P74" si="39">SUM(F68,F71)</f>
        <v>66174</v>
      </c>
      <c r="G74" s="697" t="s">
        <v>384</v>
      </c>
      <c r="H74" s="681">
        <f t="shared" si="39"/>
        <v>172128</v>
      </c>
      <c r="I74" s="697" t="s">
        <v>384</v>
      </c>
      <c r="J74" s="681">
        <f t="shared" si="39"/>
        <v>72422</v>
      </c>
      <c r="K74" s="697" t="s">
        <v>384</v>
      </c>
      <c r="L74" s="681">
        <f t="shared" si="39"/>
        <v>69267</v>
      </c>
      <c r="M74" s="697" t="s">
        <v>384</v>
      </c>
      <c r="N74" s="681">
        <f t="shared" si="39"/>
        <v>38244</v>
      </c>
      <c r="O74" s="697" t="s">
        <v>384</v>
      </c>
      <c r="P74" s="681">
        <f t="shared" si="39"/>
        <v>399259</v>
      </c>
      <c r="Q74" s="697" t="s">
        <v>384</v>
      </c>
      <c r="R74" s="681">
        <f t="shared" si="32"/>
        <v>886443</v>
      </c>
      <c r="S74" s="706" t="s">
        <v>384</v>
      </c>
    </row>
    <row r="75" spans="1:19" ht="12.75" customHeight="1" x14ac:dyDescent="0.2">
      <c r="A75" s="582"/>
      <c r="B75" s="584"/>
      <c r="C75" s="573" t="s">
        <v>322</v>
      </c>
      <c r="D75" s="681">
        <f>SUM(D72,D69)</f>
        <v>1825</v>
      </c>
      <c r="E75" s="697" t="s">
        <v>384</v>
      </c>
      <c r="F75" s="681">
        <f t="shared" ref="F75:P75" si="40">SUM(F72,F69)</f>
        <v>30765</v>
      </c>
      <c r="G75" s="697" t="s">
        <v>384</v>
      </c>
      <c r="H75" s="681">
        <f t="shared" si="40"/>
        <v>59542</v>
      </c>
      <c r="I75" s="697" t="s">
        <v>384</v>
      </c>
      <c r="J75" s="681">
        <f t="shared" si="40"/>
        <v>27280</v>
      </c>
      <c r="K75" s="697" t="s">
        <v>384</v>
      </c>
      <c r="L75" s="681">
        <f t="shared" si="40"/>
        <v>29053</v>
      </c>
      <c r="M75" s="697" t="s">
        <v>384</v>
      </c>
      <c r="N75" s="681">
        <f t="shared" si="40"/>
        <v>20334</v>
      </c>
      <c r="O75" s="697" t="s">
        <v>384</v>
      </c>
      <c r="P75" s="681">
        <f t="shared" si="40"/>
        <v>105106</v>
      </c>
      <c r="Q75" s="697" t="s">
        <v>384</v>
      </c>
      <c r="R75" s="681">
        <f t="shared" si="32"/>
        <v>273905</v>
      </c>
      <c r="S75" s="706" t="s">
        <v>384</v>
      </c>
    </row>
    <row r="76" spans="1:19" ht="12.75" customHeight="1" x14ac:dyDescent="0.2">
      <c r="A76" s="585"/>
      <c r="B76" s="575"/>
      <c r="C76" s="576" t="s">
        <v>334</v>
      </c>
      <c r="D76" s="577">
        <f>SUM(D74:D75)</f>
        <v>70774</v>
      </c>
      <c r="E76" s="698" t="s">
        <v>384</v>
      </c>
      <c r="F76" s="577">
        <f t="shared" ref="F76:P76" si="41">SUM(F74:F75)</f>
        <v>96939</v>
      </c>
      <c r="G76" s="698" t="s">
        <v>384</v>
      </c>
      <c r="H76" s="577">
        <f t="shared" si="41"/>
        <v>231670</v>
      </c>
      <c r="I76" s="698" t="s">
        <v>384</v>
      </c>
      <c r="J76" s="577">
        <f t="shared" si="41"/>
        <v>99702</v>
      </c>
      <c r="K76" s="698" t="s">
        <v>384</v>
      </c>
      <c r="L76" s="577">
        <f t="shared" si="41"/>
        <v>98320</v>
      </c>
      <c r="M76" s="698" t="s">
        <v>384</v>
      </c>
      <c r="N76" s="577">
        <f t="shared" si="41"/>
        <v>58578</v>
      </c>
      <c r="O76" s="698" t="s">
        <v>384</v>
      </c>
      <c r="P76" s="577">
        <f t="shared" si="41"/>
        <v>504365</v>
      </c>
      <c r="Q76" s="698" t="s">
        <v>384</v>
      </c>
      <c r="R76" s="577">
        <f t="shared" si="32"/>
        <v>1160348</v>
      </c>
      <c r="S76" s="707" t="s">
        <v>384</v>
      </c>
    </row>
    <row r="77" spans="1:19" ht="12.75" customHeight="1" x14ac:dyDescent="0.2">
      <c r="A77" s="586">
        <v>2019</v>
      </c>
      <c r="B77" s="579" t="s">
        <v>327</v>
      </c>
      <c r="C77" s="581" t="s">
        <v>328</v>
      </c>
      <c r="D77" s="569">
        <v>1297</v>
      </c>
      <c r="E77" s="684"/>
      <c r="F77" s="569">
        <v>7421</v>
      </c>
      <c r="G77" s="684"/>
      <c r="H77" s="569">
        <v>24038</v>
      </c>
      <c r="I77" s="684"/>
      <c r="J77" s="569">
        <v>2492</v>
      </c>
      <c r="K77" s="684"/>
      <c r="L77" s="569">
        <v>2503</v>
      </c>
      <c r="M77" s="684"/>
      <c r="N77" s="569">
        <v>21002</v>
      </c>
      <c r="O77" s="684"/>
      <c r="P77" s="569">
        <v>209629</v>
      </c>
      <c r="Q77" s="701"/>
      <c r="R77" s="693">
        <f t="shared" si="32"/>
        <v>268382</v>
      </c>
      <c r="S77" s="701"/>
    </row>
    <row r="78" spans="1:19" ht="12.75" customHeight="1" x14ac:dyDescent="0.2">
      <c r="A78" s="582"/>
      <c r="B78" s="567"/>
      <c r="C78" s="583" t="s">
        <v>329</v>
      </c>
      <c r="D78" s="685">
        <v>1</v>
      </c>
      <c r="E78" s="696"/>
      <c r="F78" s="680">
        <v>916</v>
      </c>
      <c r="G78" s="695"/>
      <c r="H78" s="680">
        <v>1102</v>
      </c>
      <c r="I78" s="695"/>
      <c r="J78" s="680">
        <v>120</v>
      </c>
      <c r="K78" s="695"/>
      <c r="L78" s="680">
        <v>0</v>
      </c>
      <c r="M78" s="695"/>
      <c r="N78" s="680">
        <v>6545</v>
      </c>
      <c r="O78" s="695"/>
      <c r="P78" s="680">
        <v>42778</v>
      </c>
      <c r="Q78" s="702"/>
      <c r="R78" s="681">
        <f t="shared" si="32"/>
        <v>51462</v>
      </c>
      <c r="S78" s="704"/>
    </row>
    <row r="79" spans="1:19" ht="12.75" customHeight="1" x14ac:dyDescent="0.2">
      <c r="A79" s="582"/>
      <c r="B79" s="571"/>
      <c r="C79" s="572" t="s">
        <v>330</v>
      </c>
      <c r="D79" s="681">
        <f>SUM(D77:D78)</f>
        <v>1298</v>
      </c>
      <c r="E79" s="697"/>
      <c r="F79" s="681">
        <f t="shared" ref="F79:P79" si="42">SUM(F77:F78)</f>
        <v>8337</v>
      </c>
      <c r="G79" s="697"/>
      <c r="H79" s="681">
        <f t="shared" si="42"/>
        <v>25140</v>
      </c>
      <c r="I79" s="697"/>
      <c r="J79" s="681">
        <f t="shared" si="42"/>
        <v>2612</v>
      </c>
      <c r="K79" s="697"/>
      <c r="L79" s="681">
        <f t="shared" si="42"/>
        <v>2503</v>
      </c>
      <c r="M79" s="697"/>
      <c r="N79" s="681">
        <f t="shared" si="42"/>
        <v>27547</v>
      </c>
      <c r="O79" s="697"/>
      <c r="P79" s="681">
        <f t="shared" si="42"/>
        <v>252407</v>
      </c>
      <c r="Q79" s="697"/>
      <c r="R79" s="681">
        <f t="shared" si="32"/>
        <v>319844</v>
      </c>
      <c r="S79" s="704"/>
    </row>
    <row r="80" spans="1:19" ht="12.75" customHeight="1" x14ac:dyDescent="0.2">
      <c r="A80" s="582"/>
      <c r="B80" s="567" t="s">
        <v>331</v>
      </c>
      <c r="C80" s="568" t="s">
        <v>321</v>
      </c>
      <c r="D80" s="680">
        <v>68506</v>
      </c>
      <c r="E80" s="695"/>
      <c r="F80" s="680">
        <v>65322</v>
      </c>
      <c r="G80" s="695"/>
      <c r="H80" s="680">
        <v>146934</v>
      </c>
      <c r="I80" s="695"/>
      <c r="J80" s="680">
        <v>73136</v>
      </c>
      <c r="K80" s="695"/>
      <c r="L80" s="680">
        <v>64604</v>
      </c>
      <c r="M80" s="695"/>
      <c r="N80" s="680">
        <v>21988</v>
      </c>
      <c r="O80" s="695"/>
      <c r="P80" s="680">
        <v>210010</v>
      </c>
      <c r="Q80" s="702"/>
      <c r="R80" s="681">
        <f t="shared" si="32"/>
        <v>650500</v>
      </c>
      <c r="S80" s="704"/>
    </row>
    <row r="81" spans="1:19" ht="12.75" customHeight="1" x14ac:dyDescent="0.2">
      <c r="A81" s="582"/>
      <c r="B81" s="567"/>
      <c r="C81" s="568" t="s">
        <v>322</v>
      </c>
      <c r="D81" s="680">
        <v>1731</v>
      </c>
      <c r="E81" s="695"/>
      <c r="F81" s="680">
        <v>24245</v>
      </c>
      <c r="G81" s="695"/>
      <c r="H81" s="680">
        <v>49886</v>
      </c>
      <c r="I81" s="695"/>
      <c r="J81" s="680">
        <v>25648</v>
      </c>
      <c r="K81" s="695"/>
      <c r="L81" s="680">
        <v>25147</v>
      </c>
      <c r="M81" s="695"/>
      <c r="N81" s="680">
        <v>13799</v>
      </c>
      <c r="O81" s="695"/>
      <c r="P81" s="680">
        <v>58366</v>
      </c>
      <c r="Q81" s="702"/>
      <c r="R81" s="681">
        <f t="shared" si="32"/>
        <v>198822</v>
      </c>
      <c r="S81" s="704"/>
    </row>
    <row r="82" spans="1:19" ht="12.75" customHeight="1" x14ac:dyDescent="0.2">
      <c r="A82" s="582"/>
      <c r="B82" s="571"/>
      <c r="C82" s="572" t="s">
        <v>332</v>
      </c>
      <c r="D82" s="681">
        <f>SUM(D80:D81)</f>
        <v>70237</v>
      </c>
      <c r="E82" s="697"/>
      <c r="F82" s="681">
        <f t="shared" ref="F82:P82" si="43">SUM(F80:F81)</f>
        <v>89567</v>
      </c>
      <c r="G82" s="697"/>
      <c r="H82" s="681">
        <f t="shared" si="43"/>
        <v>196820</v>
      </c>
      <c r="I82" s="697"/>
      <c r="J82" s="681">
        <f t="shared" si="43"/>
        <v>98784</v>
      </c>
      <c r="K82" s="697"/>
      <c r="L82" s="681">
        <f t="shared" si="43"/>
        <v>89751</v>
      </c>
      <c r="M82" s="697"/>
      <c r="N82" s="681">
        <f t="shared" si="43"/>
        <v>35787</v>
      </c>
      <c r="O82" s="697"/>
      <c r="P82" s="681">
        <f t="shared" si="43"/>
        <v>268376</v>
      </c>
      <c r="Q82" s="697"/>
      <c r="R82" s="681">
        <f t="shared" si="32"/>
        <v>849322</v>
      </c>
      <c r="S82" s="704"/>
    </row>
    <row r="83" spans="1:19" ht="12.75" customHeight="1" x14ac:dyDescent="0.2">
      <c r="A83" s="582"/>
      <c r="B83" s="567" t="s">
        <v>333</v>
      </c>
      <c r="C83" s="573" t="s">
        <v>321</v>
      </c>
      <c r="D83" s="681">
        <f>SUM(D77,D80)</f>
        <v>69803</v>
      </c>
      <c r="E83" s="697"/>
      <c r="F83" s="681">
        <f t="shared" ref="F83:P83" si="44">SUM(F77,F80)</f>
        <v>72743</v>
      </c>
      <c r="G83" s="697"/>
      <c r="H83" s="681">
        <f t="shared" si="44"/>
        <v>170972</v>
      </c>
      <c r="I83" s="697"/>
      <c r="J83" s="681">
        <f t="shared" si="44"/>
        <v>75628</v>
      </c>
      <c r="K83" s="697"/>
      <c r="L83" s="681">
        <f t="shared" si="44"/>
        <v>67107</v>
      </c>
      <c r="M83" s="697"/>
      <c r="N83" s="681">
        <f t="shared" si="44"/>
        <v>42990</v>
      </c>
      <c r="O83" s="697"/>
      <c r="P83" s="681">
        <f t="shared" si="44"/>
        <v>419639</v>
      </c>
      <c r="Q83" s="697"/>
      <c r="R83" s="681">
        <f t="shared" si="32"/>
        <v>918882</v>
      </c>
      <c r="S83" s="704"/>
    </row>
    <row r="84" spans="1:19" ht="12.75" customHeight="1" x14ac:dyDescent="0.2">
      <c r="A84" s="582"/>
      <c r="B84" s="584"/>
      <c r="C84" s="573" t="s">
        <v>322</v>
      </c>
      <c r="D84" s="681">
        <f>SUM(D81,D78)</f>
        <v>1732</v>
      </c>
      <c r="E84" s="697"/>
      <c r="F84" s="681">
        <f t="shared" ref="F84:P84" si="45">SUM(F81,F78)</f>
        <v>25161</v>
      </c>
      <c r="G84" s="697"/>
      <c r="H84" s="681">
        <f t="shared" si="45"/>
        <v>50988</v>
      </c>
      <c r="I84" s="697"/>
      <c r="J84" s="681">
        <f t="shared" si="45"/>
        <v>25768</v>
      </c>
      <c r="K84" s="697"/>
      <c r="L84" s="681">
        <f t="shared" si="45"/>
        <v>25147</v>
      </c>
      <c r="M84" s="697"/>
      <c r="N84" s="681">
        <f t="shared" si="45"/>
        <v>20344</v>
      </c>
      <c r="O84" s="697"/>
      <c r="P84" s="681">
        <f t="shared" si="45"/>
        <v>101144</v>
      </c>
      <c r="Q84" s="697"/>
      <c r="R84" s="681">
        <f t="shared" si="32"/>
        <v>250284</v>
      </c>
      <c r="S84" s="704"/>
    </row>
    <row r="85" spans="1:19" ht="12.75" customHeight="1" x14ac:dyDescent="0.2">
      <c r="A85" s="585"/>
      <c r="B85" s="575"/>
      <c r="C85" s="576" t="s">
        <v>334</v>
      </c>
      <c r="D85" s="577">
        <f>SUM(D83:D84)</f>
        <v>71535</v>
      </c>
      <c r="E85" s="698"/>
      <c r="F85" s="577">
        <f t="shared" ref="F85:P85" si="46">SUM(F83:F84)</f>
        <v>97904</v>
      </c>
      <c r="G85" s="698"/>
      <c r="H85" s="577">
        <f t="shared" si="46"/>
        <v>221960</v>
      </c>
      <c r="I85" s="698"/>
      <c r="J85" s="577">
        <f t="shared" si="46"/>
        <v>101396</v>
      </c>
      <c r="K85" s="698"/>
      <c r="L85" s="577">
        <f t="shared" si="46"/>
        <v>92254</v>
      </c>
      <c r="M85" s="698"/>
      <c r="N85" s="577">
        <f t="shared" si="46"/>
        <v>63334</v>
      </c>
      <c r="O85" s="698"/>
      <c r="P85" s="577">
        <f t="shared" si="46"/>
        <v>520783</v>
      </c>
      <c r="Q85" s="698"/>
      <c r="R85" s="577">
        <f t="shared" si="32"/>
        <v>1169166</v>
      </c>
      <c r="S85" s="708"/>
    </row>
    <row r="86" spans="1:19" ht="27.75" customHeight="1" x14ac:dyDescent="0.2">
      <c r="A86" s="948" t="s">
        <v>385</v>
      </c>
      <c r="B86" s="949"/>
      <c r="C86" s="949"/>
      <c r="D86" s="949"/>
      <c r="E86" s="949"/>
      <c r="F86" s="949"/>
      <c r="G86" s="949"/>
      <c r="H86" s="949"/>
      <c r="I86" s="949"/>
      <c r="J86" s="949"/>
      <c r="K86" s="949"/>
      <c r="L86" s="949"/>
      <c r="M86" s="949"/>
      <c r="N86" s="949"/>
      <c r="O86" s="949"/>
      <c r="P86" s="949"/>
      <c r="Q86" s="949"/>
      <c r="R86" s="949"/>
      <c r="S86" s="691"/>
    </row>
    <row r="87" spans="1:19" ht="38.25" customHeight="1" x14ac:dyDescent="0.2">
      <c r="A87" s="950" t="s">
        <v>383</v>
      </c>
      <c r="B87" s="951"/>
      <c r="C87" s="951"/>
      <c r="D87" s="951"/>
      <c r="E87" s="951"/>
      <c r="F87" s="951"/>
      <c r="G87" s="951"/>
      <c r="H87" s="951"/>
      <c r="I87" s="951"/>
      <c r="J87" s="951"/>
      <c r="K87" s="951"/>
      <c r="L87" s="951"/>
      <c r="M87" s="951"/>
      <c r="N87" s="951"/>
      <c r="O87" s="951"/>
      <c r="P87" s="951"/>
      <c r="Q87" s="951"/>
      <c r="R87" s="951"/>
      <c r="S87" s="692"/>
    </row>
    <row r="88" spans="1:19" x14ac:dyDescent="0.2">
      <c r="A88" s="587"/>
      <c r="R88" s="588"/>
      <c r="S88" s="692"/>
    </row>
    <row r="89" spans="1:19" ht="13.5" x14ac:dyDescent="0.2">
      <c r="A89" s="679" t="s">
        <v>382</v>
      </c>
      <c r="C89" s="481"/>
    </row>
  </sheetData>
  <mergeCells count="3">
    <mergeCell ref="A1:H2"/>
    <mergeCell ref="A86:R86"/>
    <mergeCell ref="A87:R87"/>
  </mergeCells>
  <pageMargins left="0.7" right="0.7" top="0.75" bottom="0.75" header="0.3" footer="0.3"/>
  <pageSetup paperSize="9" scale="44" orientation="landscape" r:id="rId1"/>
  <ignoredErrors>
    <ignoredError sqref="A5:A23" numberStoredAsText="1"/>
    <ignoredError sqref="R68:R75" formula="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3A9EE2-538C-4166-894F-6558832E6F61}">
  <sheetPr>
    <pageSetUpPr fitToPage="1"/>
  </sheetPr>
  <dimension ref="A1:T96"/>
  <sheetViews>
    <sheetView zoomScaleNormal="100" workbookViewId="0">
      <selection sqref="A1:H2"/>
    </sheetView>
  </sheetViews>
  <sheetFormatPr defaultColWidth="27.6640625" defaultRowHeight="12.75" x14ac:dyDescent="0.2"/>
  <cols>
    <col min="1" max="1" width="8.83203125" style="556" customWidth="1"/>
    <col min="2" max="2" width="40.33203125" style="556" customWidth="1"/>
    <col min="3" max="3" width="42" style="556" customWidth="1"/>
    <col min="4" max="4" width="16" style="556" customWidth="1"/>
    <col min="5" max="5" width="4.1640625" style="556" bestFit="1" customWidth="1"/>
    <col min="6" max="6" width="14.5" style="556" customWidth="1"/>
    <col min="7" max="7" width="4.1640625" style="556" bestFit="1" customWidth="1"/>
    <col min="8" max="8" width="14.1640625" style="556" customWidth="1"/>
    <col min="9" max="9" width="4.1640625" style="556" bestFit="1" customWidth="1"/>
    <col min="10" max="10" width="11.83203125" style="556" customWidth="1"/>
    <col min="11" max="11" width="4.1640625" style="556" bestFit="1" customWidth="1"/>
    <col min="12" max="12" width="18.6640625" style="556" bestFit="1" customWidth="1"/>
    <col min="13" max="13" width="4.1640625" style="556" bestFit="1" customWidth="1"/>
    <col min="14" max="14" width="15.5" style="556" customWidth="1"/>
    <col min="15" max="15" width="4.1640625" style="556" bestFit="1" customWidth="1"/>
    <col min="16" max="16" width="18.6640625" style="556" customWidth="1"/>
    <col min="17" max="17" width="4.1640625" style="556" bestFit="1" customWidth="1"/>
    <col min="18" max="18" width="15" style="556" customWidth="1"/>
    <col min="19" max="19" width="2.6640625" style="556" bestFit="1" customWidth="1"/>
    <col min="20" max="16384" width="27.6640625" style="556"/>
  </cols>
  <sheetData>
    <row r="1" spans="1:19" ht="17.25" customHeight="1" x14ac:dyDescent="0.25">
      <c r="A1" s="912" t="s">
        <v>335</v>
      </c>
      <c r="B1" s="947"/>
      <c r="C1" s="947"/>
      <c r="D1" s="947"/>
      <c r="E1" s="947"/>
      <c r="F1" s="947"/>
      <c r="G1" s="947"/>
      <c r="H1" s="947"/>
      <c r="I1" s="678"/>
    </row>
    <row r="2" spans="1:19" ht="27" customHeight="1" x14ac:dyDescent="0.25">
      <c r="A2" s="947"/>
      <c r="B2" s="947"/>
      <c r="C2" s="947"/>
      <c r="D2" s="947"/>
      <c r="E2" s="947"/>
      <c r="F2" s="947"/>
      <c r="G2" s="947"/>
      <c r="H2" s="947"/>
      <c r="I2" s="678"/>
    </row>
    <row r="3" spans="1:19" ht="17.25" customHeight="1" x14ac:dyDescent="0.25">
      <c r="A3" s="60" t="s">
        <v>336</v>
      </c>
      <c r="B3" s="558"/>
      <c r="C3" s="558"/>
      <c r="D3" s="558"/>
      <c r="E3" s="558"/>
      <c r="F3" s="559"/>
      <c r="G3" s="559"/>
      <c r="H3" s="559"/>
      <c r="I3" s="683"/>
    </row>
    <row r="4" spans="1:19" ht="40.5" customHeight="1" x14ac:dyDescent="0.2">
      <c r="A4" s="589"/>
      <c r="B4" s="590"/>
      <c r="C4" s="591"/>
      <c r="D4" s="563" t="s">
        <v>337</v>
      </c>
      <c r="E4" s="694"/>
      <c r="F4" s="563" t="s">
        <v>312</v>
      </c>
      <c r="G4" s="699"/>
      <c r="H4" s="564" t="s">
        <v>313</v>
      </c>
      <c r="I4" s="699"/>
      <c r="J4" s="564" t="s">
        <v>314</v>
      </c>
      <c r="K4" s="699"/>
      <c r="L4" s="564" t="s">
        <v>315</v>
      </c>
      <c r="M4" s="699"/>
      <c r="N4" s="564" t="s">
        <v>316</v>
      </c>
      <c r="O4" s="700"/>
      <c r="P4" s="564" t="s">
        <v>317</v>
      </c>
      <c r="Q4" s="700"/>
      <c r="R4" s="564" t="s">
        <v>318</v>
      </c>
      <c r="S4" s="709"/>
    </row>
    <row r="5" spans="1:19" x14ac:dyDescent="0.2">
      <c r="A5" s="566">
        <v>2011</v>
      </c>
      <c r="B5" s="579" t="s">
        <v>327</v>
      </c>
      <c r="C5" s="581" t="s">
        <v>328</v>
      </c>
      <c r="D5" s="680">
        <f>tab21a!D5/365</f>
        <v>1.473972602739726</v>
      </c>
      <c r="E5" s="695"/>
      <c r="F5" s="680">
        <f>tab21a!F5/365</f>
        <v>16.797260273972604</v>
      </c>
      <c r="G5" s="684"/>
      <c r="H5" s="569">
        <f>tab21a!H5/365</f>
        <v>75.830136986301369</v>
      </c>
      <c r="I5" s="684"/>
      <c r="J5" s="569">
        <f>tab21a!J5/365</f>
        <v>3.3561643835616439</v>
      </c>
      <c r="K5" s="684"/>
      <c r="L5" s="569">
        <f>tab21a!L5/365</f>
        <v>11.827397260273973</v>
      </c>
      <c r="M5" s="684"/>
      <c r="N5" s="569">
        <f>tab21a!N5/365</f>
        <v>58.610958904109587</v>
      </c>
      <c r="O5" s="684"/>
      <c r="P5" s="569">
        <f>tab21a!P5/365</f>
        <v>585.68767123287671</v>
      </c>
      <c r="Q5" s="701"/>
      <c r="R5" s="693">
        <f>tab21a!R5/365</f>
        <v>753.58356164383565</v>
      </c>
      <c r="S5" s="704"/>
    </row>
    <row r="6" spans="1:19" x14ac:dyDescent="0.2">
      <c r="A6" s="566"/>
      <c r="B6" s="567"/>
      <c r="C6" s="583" t="s">
        <v>329</v>
      </c>
      <c r="D6" s="685" t="s">
        <v>96</v>
      </c>
      <c r="E6" s="696"/>
      <c r="F6" s="680">
        <f>tab21a!F6/365</f>
        <v>2.8520547945205479</v>
      </c>
      <c r="G6" s="695"/>
      <c r="H6" s="680">
        <f>tab21a!H6/365</f>
        <v>2.6794520547945204</v>
      </c>
      <c r="I6" s="695"/>
      <c r="J6" s="680">
        <f>tab21a!J6/365</f>
        <v>0.71780821917808224</v>
      </c>
      <c r="K6" s="695"/>
      <c r="L6" s="680">
        <f>tab21a!L6/365</f>
        <v>1.0794520547945206</v>
      </c>
      <c r="M6" s="695"/>
      <c r="N6" s="680">
        <f>tab21a!N6/365</f>
        <v>25.86849315068493</v>
      </c>
      <c r="O6" s="695"/>
      <c r="P6" s="680">
        <f>tab21a!P6/365</f>
        <v>276.94246575342464</v>
      </c>
      <c r="Q6" s="702"/>
      <c r="R6" s="681">
        <f>tab21a!R6/365</f>
        <v>310.13972602739727</v>
      </c>
      <c r="S6" s="704"/>
    </row>
    <row r="7" spans="1:19" x14ac:dyDescent="0.2">
      <c r="A7" s="566"/>
      <c r="B7" s="571"/>
      <c r="C7" s="572" t="s">
        <v>330</v>
      </c>
      <c r="D7" s="681">
        <f>tab21a!D7/365</f>
        <v>1.473972602739726</v>
      </c>
      <c r="E7" s="697"/>
      <c r="F7" s="681">
        <f>tab21a!F7/365</f>
        <v>19.649315068493152</v>
      </c>
      <c r="G7" s="697"/>
      <c r="H7" s="681">
        <f>tab21a!H7/365</f>
        <v>78.509589041095893</v>
      </c>
      <c r="I7" s="697"/>
      <c r="J7" s="681">
        <f>tab21a!J7/365</f>
        <v>4.0739726027397261</v>
      </c>
      <c r="K7" s="697"/>
      <c r="L7" s="681">
        <f>tab21a!L7/365</f>
        <v>12.906849315068493</v>
      </c>
      <c r="M7" s="697"/>
      <c r="N7" s="681">
        <f>tab21a!N7/365</f>
        <v>84.479452054794521</v>
      </c>
      <c r="O7" s="697"/>
      <c r="P7" s="681">
        <f>tab21a!P7/365</f>
        <v>862.63013698630141</v>
      </c>
      <c r="Q7" s="697"/>
      <c r="R7" s="681">
        <f>tab21a!R7/365</f>
        <v>1063.7232876712328</v>
      </c>
      <c r="S7" s="704"/>
    </row>
    <row r="8" spans="1:19" x14ac:dyDescent="0.2">
      <c r="A8" s="566"/>
      <c r="B8" s="567" t="s">
        <v>331</v>
      </c>
      <c r="C8" s="568" t="s">
        <v>321</v>
      </c>
      <c r="D8" s="680">
        <f>tab21a!D8/365</f>
        <v>221.47671232876712</v>
      </c>
      <c r="E8" s="695"/>
      <c r="F8" s="680">
        <f>tab21a!F8/365</f>
        <v>258.31780821917806</v>
      </c>
      <c r="G8" s="695"/>
      <c r="H8" s="680">
        <f>tab21a!H8/365</f>
        <v>581.26301369863017</v>
      </c>
      <c r="I8" s="695"/>
      <c r="J8" s="680">
        <f>tab21a!J8/365</f>
        <v>284.77808219178081</v>
      </c>
      <c r="K8" s="695"/>
      <c r="L8" s="680">
        <f>tab21a!L8/365</f>
        <v>282.56438356164381</v>
      </c>
      <c r="M8" s="695"/>
      <c r="N8" s="680">
        <f>tab21a!N8/365</f>
        <v>74.556164383561651</v>
      </c>
      <c r="O8" s="695"/>
      <c r="P8" s="680">
        <f>tab21a!P8/365</f>
        <v>526.84931506849318</v>
      </c>
      <c r="Q8" s="702"/>
      <c r="R8" s="681">
        <f>tab21a!R8/365</f>
        <v>2229.8054794520549</v>
      </c>
      <c r="S8" s="704"/>
    </row>
    <row r="9" spans="1:19" x14ac:dyDescent="0.2">
      <c r="A9" s="566"/>
      <c r="B9" s="567"/>
      <c r="C9" s="568" t="s">
        <v>322</v>
      </c>
      <c r="D9" s="680">
        <f>tab21a!D9/365</f>
        <v>9.3041095890410954</v>
      </c>
      <c r="E9" s="695"/>
      <c r="F9" s="680">
        <f>tab21a!F9/365</f>
        <v>113.83287671232877</v>
      </c>
      <c r="G9" s="695"/>
      <c r="H9" s="680">
        <f>tab21a!H9/365</f>
        <v>229.04931506849314</v>
      </c>
      <c r="I9" s="695"/>
      <c r="J9" s="680">
        <f>tab21a!J9/365</f>
        <v>133.87123287671233</v>
      </c>
      <c r="K9" s="695"/>
      <c r="L9" s="680">
        <f>tab21a!L9/365</f>
        <v>139.44383561643835</v>
      </c>
      <c r="M9" s="695"/>
      <c r="N9" s="680">
        <f>tab21a!N9/365</f>
        <v>53.717808219178082</v>
      </c>
      <c r="O9" s="695"/>
      <c r="P9" s="680">
        <f>tab21a!P9/365</f>
        <v>284.78082191780823</v>
      </c>
      <c r="Q9" s="702"/>
      <c r="R9" s="681">
        <f>tab21a!R9/365</f>
        <v>964</v>
      </c>
      <c r="S9" s="704"/>
    </row>
    <row r="10" spans="1:19" x14ac:dyDescent="0.2">
      <c r="A10" s="566"/>
      <c r="B10" s="571"/>
      <c r="C10" s="572" t="s">
        <v>332</v>
      </c>
      <c r="D10" s="681">
        <f>tab21a!D10/365</f>
        <v>230.78082191780823</v>
      </c>
      <c r="E10" s="697"/>
      <c r="F10" s="681">
        <f>tab21a!F10/365</f>
        <v>372.15068493150687</v>
      </c>
      <c r="G10" s="697"/>
      <c r="H10" s="681">
        <f>tab21a!H10/365</f>
        <v>810.31232876712329</v>
      </c>
      <c r="I10" s="697"/>
      <c r="J10" s="681">
        <f>tab21a!J10/365</f>
        <v>418.64931506849314</v>
      </c>
      <c r="K10" s="697"/>
      <c r="L10" s="681">
        <f>tab21a!L10/365</f>
        <v>422.00821917808219</v>
      </c>
      <c r="M10" s="697"/>
      <c r="N10" s="681">
        <f>tab21a!N10/365</f>
        <v>128.27397260273972</v>
      </c>
      <c r="O10" s="697"/>
      <c r="P10" s="681">
        <f>tab21a!P10/365</f>
        <v>811.63013698630141</v>
      </c>
      <c r="Q10" s="697"/>
      <c r="R10" s="681">
        <f>tab21a!R10/365</f>
        <v>3193.8054794520549</v>
      </c>
      <c r="S10" s="704"/>
    </row>
    <row r="11" spans="1:19" x14ac:dyDescent="0.2">
      <c r="A11" s="566"/>
      <c r="B11" s="567" t="s">
        <v>333</v>
      </c>
      <c r="C11" s="573" t="s">
        <v>321</v>
      </c>
      <c r="D11" s="681">
        <f>tab21a!D11/365</f>
        <v>222.95068493150686</v>
      </c>
      <c r="E11" s="697"/>
      <c r="F11" s="681">
        <f>tab21a!F11/365</f>
        <v>275.11506849315066</v>
      </c>
      <c r="G11" s="697"/>
      <c r="H11" s="681">
        <f>tab21a!H11/365</f>
        <v>657.09315068493152</v>
      </c>
      <c r="I11" s="697"/>
      <c r="J11" s="681">
        <f>tab21a!J11/365</f>
        <v>288.13424657534244</v>
      </c>
      <c r="K11" s="697"/>
      <c r="L11" s="681">
        <f>tab21a!L11/365</f>
        <v>294.39178082191779</v>
      </c>
      <c r="M11" s="697"/>
      <c r="N11" s="681">
        <f>tab21a!N11/365</f>
        <v>133.16712328767125</v>
      </c>
      <c r="O11" s="697"/>
      <c r="P11" s="681">
        <f>tab21a!P11/365</f>
        <v>1112.5369863013698</v>
      </c>
      <c r="Q11" s="697"/>
      <c r="R11" s="681">
        <f>tab21a!R11/365</f>
        <v>2983.3890410958902</v>
      </c>
      <c r="S11" s="704"/>
    </row>
    <row r="12" spans="1:19" x14ac:dyDescent="0.2">
      <c r="A12" s="566"/>
      <c r="B12" s="584"/>
      <c r="C12" s="573" t="s">
        <v>322</v>
      </c>
      <c r="D12" s="681">
        <f>tab21a!D12/365</f>
        <v>9.3041095890410954</v>
      </c>
      <c r="E12" s="697"/>
      <c r="F12" s="681">
        <f>tab21a!F12/365</f>
        <v>116.68493150684931</v>
      </c>
      <c r="G12" s="697"/>
      <c r="H12" s="681">
        <f>tab21a!H12/365</f>
        <v>231.72876712328767</v>
      </c>
      <c r="I12" s="697"/>
      <c r="J12" s="681">
        <f>tab21a!J12/365</f>
        <v>134.58904109589042</v>
      </c>
      <c r="K12" s="697"/>
      <c r="L12" s="681">
        <f>tab21a!L12/365</f>
        <v>140.52328767123288</v>
      </c>
      <c r="M12" s="697"/>
      <c r="N12" s="681">
        <f>tab21a!N12/365</f>
        <v>79.586301369863008</v>
      </c>
      <c r="O12" s="697"/>
      <c r="P12" s="681">
        <f>tab21a!P12/365</f>
        <v>561.72328767123292</v>
      </c>
      <c r="Q12" s="697"/>
      <c r="R12" s="681">
        <f>tab21a!R12/365</f>
        <v>1274.1397260273973</v>
      </c>
      <c r="S12" s="704"/>
    </row>
    <row r="13" spans="1:19" x14ac:dyDescent="0.2">
      <c r="A13" s="574"/>
      <c r="B13" s="575"/>
      <c r="C13" s="576" t="s">
        <v>334</v>
      </c>
      <c r="D13" s="577">
        <f>tab21a!D13/365</f>
        <v>232.25479452054793</v>
      </c>
      <c r="E13" s="698"/>
      <c r="F13" s="577">
        <f>tab21a!F13/365</f>
        <v>391.8</v>
      </c>
      <c r="G13" s="698"/>
      <c r="H13" s="577">
        <f>tab21a!H13/365</f>
        <v>888.82191780821915</v>
      </c>
      <c r="I13" s="698"/>
      <c r="J13" s="577">
        <f>tab21a!J13/365</f>
        <v>422.72328767123287</v>
      </c>
      <c r="K13" s="698"/>
      <c r="L13" s="577">
        <f>tab21a!L13/365</f>
        <v>434.91506849315067</v>
      </c>
      <c r="M13" s="698"/>
      <c r="N13" s="577">
        <f>tab21a!N13/365</f>
        <v>212.75342465753425</v>
      </c>
      <c r="O13" s="698"/>
      <c r="P13" s="577">
        <f>tab21a!P13/365</f>
        <v>1674.2602739726028</v>
      </c>
      <c r="Q13" s="698"/>
      <c r="R13" s="577">
        <f>tab21a!R13/365</f>
        <v>4257.5287671232873</v>
      </c>
      <c r="S13" s="708"/>
    </row>
    <row r="14" spans="1:19" ht="12.75" customHeight="1" x14ac:dyDescent="0.2">
      <c r="A14" s="578">
        <v>2012</v>
      </c>
      <c r="B14" s="579" t="s">
        <v>327</v>
      </c>
      <c r="C14" s="581" t="s">
        <v>328</v>
      </c>
      <c r="D14" s="569">
        <f>tab21a!D14/366</f>
        <v>1.9836065573770492</v>
      </c>
      <c r="E14" s="684"/>
      <c r="F14" s="569">
        <f>tab21a!F14/366</f>
        <v>15.010928961748634</v>
      </c>
      <c r="G14" s="684"/>
      <c r="H14" s="569">
        <f>tab21a!H14/366</f>
        <v>68.644808743169392</v>
      </c>
      <c r="I14" s="684"/>
      <c r="J14" s="569">
        <f>tab21a!J14/366</f>
        <v>4.7431693989071038</v>
      </c>
      <c r="K14" s="684"/>
      <c r="L14" s="569">
        <f>tab21a!L14/366</f>
        <v>9.0355191256830594</v>
      </c>
      <c r="M14" s="684"/>
      <c r="N14" s="569">
        <f>tab21a!N14/366</f>
        <v>60.213114754098363</v>
      </c>
      <c r="O14" s="684"/>
      <c r="P14" s="569">
        <f>tab21a!P14/366</f>
        <v>541.74043715846994</v>
      </c>
      <c r="Q14" s="701"/>
      <c r="R14" s="693">
        <f>tab21a!R14/366</f>
        <v>701.37158469945359</v>
      </c>
      <c r="S14" s="705"/>
    </row>
    <row r="15" spans="1:19" x14ac:dyDescent="0.2">
      <c r="A15" s="566"/>
      <c r="B15" s="567"/>
      <c r="C15" s="583" t="s">
        <v>329</v>
      </c>
      <c r="D15" s="685" t="s">
        <v>96</v>
      </c>
      <c r="E15" s="696"/>
      <c r="F15" s="680">
        <f>tab21a!F15/366</f>
        <v>2.6284153005464481</v>
      </c>
      <c r="G15" s="695"/>
      <c r="H15" s="680">
        <f>tab21a!H15/366</f>
        <v>2.2841530054644807</v>
      </c>
      <c r="I15" s="695"/>
      <c r="J15" s="680">
        <f>tab21a!J15/366</f>
        <v>0.38797814207650272</v>
      </c>
      <c r="K15" s="695"/>
      <c r="L15" s="680">
        <f>tab21a!L15/366</f>
        <v>0.85519125683060104</v>
      </c>
      <c r="M15" s="695"/>
      <c r="N15" s="680">
        <f>tab21a!N15/366</f>
        <v>24.726775956284154</v>
      </c>
      <c r="O15" s="695"/>
      <c r="P15" s="680">
        <f>tab21a!P15/366</f>
        <v>232.80601092896174</v>
      </c>
      <c r="Q15" s="702"/>
      <c r="R15" s="681">
        <f>tab21a!R15/366</f>
        <v>263.68852459016392</v>
      </c>
      <c r="S15" s="705"/>
    </row>
    <row r="16" spans="1:19" x14ac:dyDescent="0.2">
      <c r="A16" s="566"/>
      <c r="B16" s="571"/>
      <c r="C16" s="572" t="s">
        <v>330</v>
      </c>
      <c r="D16" s="681">
        <f>tab21a!D16/366</f>
        <v>1.9836065573770492</v>
      </c>
      <c r="E16" s="697"/>
      <c r="F16" s="681">
        <f>tab21a!F16/366</f>
        <v>17.639344262295083</v>
      </c>
      <c r="G16" s="697"/>
      <c r="H16" s="681">
        <f>tab21a!H16/366</f>
        <v>70.928961748633881</v>
      </c>
      <c r="I16" s="697"/>
      <c r="J16" s="681">
        <f>tab21a!J16/366</f>
        <v>5.1311475409836067</v>
      </c>
      <c r="K16" s="697"/>
      <c r="L16" s="681">
        <f>tab21a!L16/366</f>
        <v>9.890710382513662</v>
      </c>
      <c r="M16" s="697"/>
      <c r="N16" s="681">
        <f>tab21a!N16/366</f>
        <v>84.939890710382514</v>
      </c>
      <c r="O16" s="697"/>
      <c r="P16" s="681">
        <f>tab21a!P16/366</f>
        <v>774.54644808743171</v>
      </c>
      <c r="Q16" s="697"/>
      <c r="R16" s="681">
        <f>tab21a!R16/366</f>
        <v>965.06010928961746</v>
      </c>
      <c r="S16" s="705"/>
    </row>
    <row r="17" spans="1:19" x14ac:dyDescent="0.2">
      <c r="A17" s="566"/>
      <c r="B17" s="567" t="s">
        <v>331</v>
      </c>
      <c r="C17" s="568" t="s">
        <v>321</v>
      </c>
      <c r="D17" s="680">
        <f>tab21a!D17/366</f>
        <v>208.85519125683061</v>
      </c>
      <c r="E17" s="695"/>
      <c r="F17" s="680">
        <f>tab21a!F17/366</f>
        <v>216.84153005464481</v>
      </c>
      <c r="G17" s="695"/>
      <c r="H17" s="680">
        <f>tab21a!H17/366</f>
        <v>511.03278688524591</v>
      </c>
      <c r="I17" s="695"/>
      <c r="J17" s="680">
        <f>tab21a!J17/366</f>
        <v>242.5928961748634</v>
      </c>
      <c r="K17" s="695"/>
      <c r="L17" s="680">
        <f>tab21a!L17/366</f>
        <v>251.80601092896174</v>
      </c>
      <c r="M17" s="695"/>
      <c r="N17" s="680">
        <f>tab21a!N17/366</f>
        <v>71.841530054644807</v>
      </c>
      <c r="O17" s="695"/>
      <c r="P17" s="680">
        <f>tab21a!P17/366</f>
        <v>559.18852459016398</v>
      </c>
      <c r="Q17" s="702"/>
      <c r="R17" s="681">
        <f>tab21a!R17/366</f>
        <v>2062.1584699453551</v>
      </c>
      <c r="S17" s="705"/>
    </row>
    <row r="18" spans="1:19" x14ac:dyDescent="0.2">
      <c r="A18" s="566"/>
      <c r="B18" s="567"/>
      <c r="C18" s="568" t="s">
        <v>322</v>
      </c>
      <c r="D18" s="680">
        <f>tab21a!D18/366</f>
        <v>6.8114754098360653</v>
      </c>
      <c r="E18" s="695"/>
      <c r="F18" s="680">
        <f>tab21a!F18/366</f>
        <v>99.959016393442624</v>
      </c>
      <c r="G18" s="695"/>
      <c r="H18" s="680">
        <f>tab21a!H18/366</f>
        <v>212.28961748633878</v>
      </c>
      <c r="I18" s="695"/>
      <c r="J18" s="680">
        <f>tab21a!J18/366</f>
        <v>112.80601092896175</v>
      </c>
      <c r="K18" s="695"/>
      <c r="L18" s="680">
        <f>tab21a!L18/366</f>
        <v>126.88797814207651</v>
      </c>
      <c r="M18" s="695"/>
      <c r="N18" s="680">
        <f>tab21a!N18/366</f>
        <v>48.505464480874316</v>
      </c>
      <c r="O18" s="695"/>
      <c r="P18" s="680">
        <f>tab21a!P18/366</f>
        <v>278.27049180327867</v>
      </c>
      <c r="Q18" s="702"/>
      <c r="R18" s="681">
        <f>tab21a!R18/366</f>
        <v>885.53005464480873</v>
      </c>
      <c r="S18" s="705"/>
    </row>
    <row r="19" spans="1:19" x14ac:dyDescent="0.2">
      <c r="A19" s="566"/>
      <c r="B19" s="571"/>
      <c r="C19" s="572" t="s">
        <v>332</v>
      </c>
      <c r="D19" s="681">
        <f>tab21a!D19/366</f>
        <v>215.66666666666666</v>
      </c>
      <c r="E19" s="697"/>
      <c r="F19" s="681">
        <f>tab21a!F19/366</f>
        <v>316.80054644808746</v>
      </c>
      <c r="G19" s="697"/>
      <c r="H19" s="681">
        <f>tab21a!H19/366</f>
        <v>723.32240437158475</v>
      </c>
      <c r="I19" s="697"/>
      <c r="J19" s="681">
        <f>tab21a!J19/366</f>
        <v>355.39890710382514</v>
      </c>
      <c r="K19" s="697"/>
      <c r="L19" s="681">
        <f>tab21a!L19/366</f>
        <v>378.69398907103823</v>
      </c>
      <c r="M19" s="697"/>
      <c r="N19" s="681">
        <f>tab21a!N19/366</f>
        <v>120.34699453551913</v>
      </c>
      <c r="O19" s="697"/>
      <c r="P19" s="681">
        <f>tab21a!P19/366</f>
        <v>837.45901639344265</v>
      </c>
      <c r="Q19" s="697"/>
      <c r="R19" s="681">
        <f>tab21a!R19/366</f>
        <v>2947.688524590164</v>
      </c>
      <c r="S19" s="705"/>
    </row>
    <row r="20" spans="1:19" x14ac:dyDescent="0.2">
      <c r="A20" s="566"/>
      <c r="B20" s="567" t="s">
        <v>333</v>
      </c>
      <c r="C20" s="573" t="s">
        <v>321</v>
      </c>
      <c r="D20" s="681">
        <f>tab21a!D20/366</f>
        <v>210.83879781420765</v>
      </c>
      <c r="E20" s="697"/>
      <c r="F20" s="681">
        <f>tab21a!F20/366</f>
        <v>231.85245901639345</v>
      </c>
      <c r="G20" s="697"/>
      <c r="H20" s="681">
        <f>tab21a!H20/366</f>
        <v>579.67759562841525</v>
      </c>
      <c r="I20" s="697"/>
      <c r="J20" s="681">
        <f>tab21a!J20/366</f>
        <v>247.3360655737705</v>
      </c>
      <c r="K20" s="697"/>
      <c r="L20" s="681">
        <f>tab21a!L20/366</f>
        <v>260.84153005464481</v>
      </c>
      <c r="M20" s="697"/>
      <c r="N20" s="681">
        <f>tab21a!N20/366</f>
        <v>132.05464480874318</v>
      </c>
      <c r="O20" s="697"/>
      <c r="P20" s="681">
        <f>tab21a!P20/366</f>
        <v>1100.9289617486338</v>
      </c>
      <c r="Q20" s="697"/>
      <c r="R20" s="681">
        <f>tab21a!R20/366</f>
        <v>2763.5300546448088</v>
      </c>
      <c r="S20" s="705"/>
    </row>
    <row r="21" spans="1:19" x14ac:dyDescent="0.2">
      <c r="A21" s="566"/>
      <c r="B21" s="584"/>
      <c r="C21" s="573" t="s">
        <v>322</v>
      </c>
      <c r="D21" s="681">
        <f>tab21a!D21/366</f>
        <v>6.8114754098360653</v>
      </c>
      <c r="E21" s="697"/>
      <c r="F21" s="681">
        <f>tab21a!F21/366</f>
        <v>102.58743169398907</v>
      </c>
      <c r="G21" s="697"/>
      <c r="H21" s="681">
        <f>tab21a!H21/366</f>
        <v>214.57377049180329</v>
      </c>
      <c r="I21" s="697"/>
      <c r="J21" s="681">
        <f>tab21a!J21/366</f>
        <v>113.19398907103825</v>
      </c>
      <c r="K21" s="697"/>
      <c r="L21" s="681">
        <f>tab21a!L21/366</f>
        <v>127.7431693989071</v>
      </c>
      <c r="M21" s="697"/>
      <c r="N21" s="681">
        <f>tab21a!N21/366</f>
        <v>73.232240437158467</v>
      </c>
      <c r="O21" s="697"/>
      <c r="P21" s="681">
        <f>tab21a!P21/366</f>
        <v>511.07650273224044</v>
      </c>
      <c r="Q21" s="697"/>
      <c r="R21" s="681">
        <f>tab21a!R21/366</f>
        <v>1149.2185792349726</v>
      </c>
      <c r="S21" s="705"/>
    </row>
    <row r="22" spans="1:19" x14ac:dyDescent="0.2">
      <c r="A22" s="574"/>
      <c r="B22" s="575"/>
      <c r="C22" s="576" t="s">
        <v>334</v>
      </c>
      <c r="D22" s="577">
        <f>tab21a!D22/366</f>
        <v>217.65027322404373</v>
      </c>
      <c r="E22" s="698"/>
      <c r="F22" s="577">
        <f>tab21a!F22/366</f>
        <v>334.43989071038249</v>
      </c>
      <c r="G22" s="698"/>
      <c r="H22" s="577">
        <f>tab21a!H22/366</f>
        <v>794.25136612021856</v>
      </c>
      <c r="I22" s="698"/>
      <c r="J22" s="577">
        <f>tab21a!J22/366</f>
        <v>360.53005464480873</v>
      </c>
      <c r="K22" s="698"/>
      <c r="L22" s="577">
        <f>tab21a!L22/366</f>
        <v>388.58469945355193</v>
      </c>
      <c r="M22" s="698"/>
      <c r="N22" s="577">
        <f>tab21a!N22/366</f>
        <v>205.28688524590163</v>
      </c>
      <c r="O22" s="698"/>
      <c r="P22" s="577">
        <f>tab21a!P22/366</f>
        <v>1612.0054644808743</v>
      </c>
      <c r="Q22" s="698"/>
      <c r="R22" s="577">
        <f>tab21a!R22/366</f>
        <v>3912.7486338797812</v>
      </c>
      <c r="S22" s="708"/>
    </row>
    <row r="23" spans="1:19" ht="12.75" customHeight="1" x14ac:dyDescent="0.2">
      <c r="A23" s="578">
        <v>2013</v>
      </c>
      <c r="B23" s="579" t="s">
        <v>327</v>
      </c>
      <c r="C23" s="581" t="s">
        <v>328</v>
      </c>
      <c r="D23" s="569">
        <f>tab21a!D23/365</f>
        <v>2.0767123287671234</v>
      </c>
      <c r="E23" s="684"/>
      <c r="F23" s="569">
        <f>tab21a!F23/365</f>
        <v>13.687671232876712</v>
      </c>
      <c r="G23" s="684"/>
      <c r="H23" s="569">
        <f>tab21a!H23/365</f>
        <v>60.257534246575339</v>
      </c>
      <c r="I23" s="684"/>
      <c r="J23" s="569">
        <f>tab21a!J23/365</f>
        <v>5.397260273972603</v>
      </c>
      <c r="K23" s="684"/>
      <c r="L23" s="569">
        <f>tab21a!L23/365</f>
        <v>8.4657534246575334</v>
      </c>
      <c r="M23" s="684"/>
      <c r="N23" s="569">
        <f>tab21a!N23/365</f>
        <v>57.909589041095892</v>
      </c>
      <c r="O23" s="684"/>
      <c r="P23" s="569">
        <f>tab21a!P23/365</f>
        <v>474</v>
      </c>
      <c r="Q23" s="701"/>
      <c r="R23" s="693">
        <f>tab21a!R23/365</f>
        <v>621.79452054794524</v>
      </c>
      <c r="S23" s="705"/>
    </row>
    <row r="24" spans="1:19" ht="12.75" customHeight="1" x14ac:dyDescent="0.2">
      <c r="A24" s="566"/>
      <c r="B24" s="567"/>
      <c r="C24" s="583" t="s">
        <v>329</v>
      </c>
      <c r="D24" s="685" t="s">
        <v>96</v>
      </c>
      <c r="E24" s="696"/>
      <c r="F24" s="680">
        <f>tab21a!F24/365</f>
        <v>1.5315068493150685</v>
      </c>
      <c r="G24" s="695"/>
      <c r="H24" s="680">
        <f>tab21a!H24/365</f>
        <v>2.1315068493150684</v>
      </c>
      <c r="I24" s="695"/>
      <c r="J24" s="680">
        <f>tab21a!J24/365</f>
        <v>0.60821917808219184</v>
      </c>
      <c r="K24" s="695"/>
      <c r="L24" s="680">
        <f>tab21a!L24/365</f>
        <v>0.84109589041095889</v>
      </c>
      <c r="M24" s="695"/>
      <c r="N24" s="680">
        <f>tab21a!N24/365</f>
        <v>23.649315068493152</v>
      </c>
      <c r="O24" s="695"/>
      <c r="P24" s="680">
        <f>tab21a!P24/365</f>
        <v>200.59178082191781</v>
      </c>
      <c r="Q24" s="702"/>
      <c r="R24" s="681">
        <f>tab21a!R24/365</f>
        <v>229.35342465753425</v>
      </c>
      <c r="S24" s="705"/>
    </row>
    <row r="25" spans="1:19" ht="12.75" customHeight="1" x14ac:dyDescent="0.2">
      <c r="A25" s="566"/>
      <c r="B25" s="571"/>
      <c r="C25" s="572" t="s">
        <v>330</v>
      </c>
      <c r="D25" s="681">
        <f>tab21a!D25/365</f>
        <v>2.0767123287671234</v>
      </c>
      <c r="E25" s="697"/>
      <c r="F25" s="681">
        <f>tab21a!F25/365</f>
        <v>15.219178082191782</v>
      </c>
      <c r="G25" s="697"/>
      <c r="H25" s="681">
        <f>tab21a!H25/365</f>
        <v>62.389041095890413</v>
      </c>
      <c r="I25" s="697"/>
      <c r="J25" s="681">
        <f>tab21a!J25/365</f>
        <v>6.0054794520547947</v>
      </c>
      <c r="K25" s="697"/>
      <c r="L25" s="681">
        <f>tab21a!L25/365</f>
        <v>9.3068493150684937</v>
      </c>
      <c r="M25" s="697"/>
      <c r="N25" s="681">
        <f>tab21a!N25/365</f>
        <v>81.558904109589037</v>
      </c>
      <c r="O25" s="697"/>
      <c r="P25" s="681">
        <f>tab21a!P25/365</f>
        <v>674.59178082191784</v>
      </c>
      <c r="Q25" s="697"/>
      <c r="R25" s="681">
        <f>tab21a!R25/365</f>
        <v>851.14794520547946</v>
      </c>
      <c r="S25" s="705"/>
    </row>
    <row r="26" spans="1:19" ht="12.75" customHeight="1" x14ac:dyDescent="0.2">
      <c r="A26" s="566"/>
      <c r="B26" s="567" t="s">
        <v>331</v>
      </c>
      <c r="C26" s="568" t="s">
        <v>321</v>
      </c>
      <c r="D26" s="680">
        <f>tab21a!D26/365</f>
        <v>191.93424657534246</v>
      </c>
      <c r="E26" s="695"/>
      <c r="F26" s="680">
        <f>tab21a!F26/365</f>
        <v>203.56712328767122</v>
      </c>
      <c r="G26" s="695"/>
      <c r="H26" s="680">
        <f>tab21a!H26/365</f>
        <v>497.40273972602739</v>
      </c>
      <c r="I26" s="695"/>
      <c r="J26" s="680">
        <f>tab21a!J26/365</f>
        <v>226.67945205479452</v>
      </c>
      <c r="K26" s="695"/>
      <c r="L26" s="680">
        <f>tab21a!L26/365</f>
        <v>240.24657534246575</v>
      </c>
      <c r="M26" s="695"/>
      <c r="N26" s="680">
        <f>tab21a!N26/365</f>
        <v>67.61643835616438</v>
      </c>
      <c r="O26" s="695"/>
      <c r="P26" s="680">
        <f>tab21a!P26/365</f>
        <v>589.158904109589</v>
      </c>
      <c r="Q26" s="702"/>
      <c r="R26" s="681">
        <f>tab21a!R26/365</f>
        <v>2016.6054794520549</v>
      </c>
      <c r="S26" s="705"/>
    </row>
    <row r="27" spans="1:19" ht="12.75" customHeight="1" x14ac:dyDescent="0.2">
      <c r="A27" s="566"/>
      <c r="B27" s="567"/>
      <c r="C27" s="568" t="s">
        <v>322</v>
      </c>
      <c r="D27" s="680">
        <f>tab21a!D27/365</f>
        <v>7.624657534246575</v>
      </c>
      <c r="E27" s="695"/>
      <c r="F27" s="680">
        <f>tab21a!F27/365</f>
        <v>72.441095890410963</v>
      </c>
      <c r="G27" s="695"/>
      <c r="H27" s="680">
        <f>tab21a!H27/365</f>
        <v>167.86575342465753</v>
      </c>
      <c r="I27" s="695"/>
      <c r="J27" s="680">
        <f>tab21a!J27/365</f>
        <v>100.43013698630136</v>
      </c>
      <c r="K27" s="695"/>
      <c r="L27" s="680">
        <f>tab21a!L27/365</f>
        <v>102.77260273972603</v>
      </c>
      <c r="M27" s="695"/>
      <c r="N27" s="680">
        <f>tab21a!N27/365</f>
        <v>48.791780821917811</v>
      </c>
      <c r="O27" s="695"/>
      <c r="P27" s="680">
        <f>tab21a!P27/365</f>
        <v>283.41095890410958</v>
      </c>
      <c r="Q27" s="702"/>
      <c r="R27" s="681">
        <f>tab21a!R27/365</f>
        <v>783.33698630136985</v>
      </c>
      <c r="S27" s="705"/>
    </row>
    <row r="28" spans="1:19" ht="12.75" customHeight="1" x14ac:dyDescent="0.2">
      <c r="A28" s="566"/>
      <c r="B28" s="571"/>
      <c r="C28" s="572" t="s">
        <v>332</v>
      </c>
      <c r="D28" s="681">
        <f>tab21a!D28/365</f>
        <v>199.55890410958904</v>
      </c>
      <c r="E28" s="697"/>
      <c r="F28" s="681">
        <f>tab21a!F28/365</f>
        <v>276.00821917808219</v>
      </c>
      <c r="G28" s="697"/>
      <c r="H28" s="681">
        <f>tab21a!H28/365</f>
        <v>665.26849315068489</v>
      </c>
      <c r="I28" s="697"/>
      <c r="J28" s="681">
        <f>tab21a!J28/365</f>
        <v>327.10958904109589</v>
      </c>
      <c r="K28" s="697"/>
      <c r="L28" s="681">
        <f>tab21a!L28/365</f>
        <v>343.01917808219179</v>
      </c>
      <c r="M28" s="697"/>
      <c r="N28" s="681">
        <f>tab21a!N28/365</f>
        <v>116.40821917808219</v>
      </c>
      <c r="O28" s="697"/>
      <c r="P28" s="681">
        <f>tab21a!P28/365</f>
        <v>872.56986301369864</v>
      </c>
      <c r="Q28" s="697"/>
      <c r="R28" s="681">
        <f>tab21a!R28/365</f>
        <v>2799.9424657534246</v>
      </c>
      <c r="S28" s="705"/>
    </row>
    <row r="29" spans="1:19" ht="12.75" customHeight="1" x14ac:dyDescent="0.2">
      <c r="A29" s="566"/>
      <c r="B29" s="567" t="s">
        <v>333</v>
      </c>
      <c r="C29" s="573" t="s">
        <v>321</v>
      </c>
      <c r="D29" s="681">
        <f>tab21a!D29/365</f>
        <v>194.0109589041096</v>
      </c>
      <c r="E29" s="697"/>
      <c r="F29" s="681">
        <f>tab21a!F29/365</f>
        <v>217.25479452054793</v>
      </c>
      <c r="G29" s="697"/>
      <c r="H29" s="681">
        <f>tab21a!H29/365</f>
        <v>557.66027397260279</v>
      </c>
      <c r="I29" s="697"/>
      <c r="J29" s="681">
        <f>tab21a!J29/365</f>
        <v>232.07671232876712</v>
      </c>
      <c r="K29" s="697"/>
      <c r="L29" s="681">
        <f>tab21a!L29/365</f>
        <v>248.7123287671233</v>
      </c>
      <c r="M29" s="697"/>
      <c r="N29" s="681">
        <f>tab21a!N29/365</f>
        <v>125.52602739726028</v>
      </c>
      <c r="O29" s="697"/>
      <c r="P29" s="681">
        <f>tab21a!P29/365</f>
        <v>1063.158904109589</v>
      </c>
      <c r="Q29" s="697"/>
      <c r="R29" s="681">
        <f>tab21a!R29/365</f>
        <v>2638.4</v>
      </c>
      <c r="S29" s="705"/>
    </row>
    <row r="30" spans="1:19" ht="12.75" customHeight="1" x14ac:dyDescent="0.2">
      <c r="A30" s="566"/>
      <c r="B30" s="584"/>
      <c r="C30" s="573" t="s">
        <v>322</v>
      </c>
      <c r="D30" s="681">
        <f>tab21a!D30/365</f>
        <v>7.624657534246575</v>
      </c>
      <c r="E30" s="697"/>
      <c r="F30" s="681">
        <f>tab21a!F30/365</f>
        <v>73.972602739726028</v>
      </c>
      <c r="G30" s="697"/>
      <c r="H30" s="681">
        <f>tab21a!H30/365</f>
        <v>169.99726027397261</v>
      </c>
      <c r="I30" s="697"/>
      <c r="J30" s="681">
        <f>tab21a!J30/365</f>
        <v>101.03835616438356</v>
      </c>
      <c r="K30" s="697"/>
      <c r="L30" s="681">
        <f>tab21a!L30/365</f>
        <v>103.61369863013698</v>
      </c>
      <c r="M30" s="697"/>
      <c r="N30" s="681">
        <f>tab21a!N30/365</f>
        <v>72.441095890410963</v>
      </c>
      <c r="O30" s="697"/>
      <c r="P30" s="681">
        <f>tab21a!P30/365</f>
        <v>484.00273972602741</v>
      </c>
      <c r="Q30" s="697"/>
      <c r="R30" s="681">
        <f>tab21a!R30/365</f>
        <v>1012.6904109589041</v>
      </c>
      <c r="S30" s="705"/>
    </row>
    <row r="31" spans="1:19" ht="12.75" customHeight="1" x14ac:dyDescent="0.2">
      <c r="A31" s="574"/>
      <c r="B31" s="575"/>
      <c r="C31" s="576" t="s">
        <v>334</v>
      </c>
      <c r="D31" s="577">
        <f>tab21a!D31/365</f>
        <v>201.63561643835615</v>
      </c>
      <c r="E31" s="698"/>
      <c r="F31" s="577">
        <f>tab21a!F31/365</f>
        <v>291.22739726027396</v>
      </c>
      <c r="G31" s="698"/>
      <c r="H31" s="577">
        <f>tab21a!H31/365</f>
        <v>727.65753424657532</v>
      </c>
      <c r="I31" s="698"/>
      <c r="J31" s="577">
        <f>tab21a!J31/365</f>
        <v>333.11506849315066</v>
      </c>
      <c r="K31" s="698"/>
      <c r="L31" s="577">
        <f>tab21a!L31/365</f>
        <v>352.32602739726025</v>
      </c>
      <c r="M31" s="698"/>
      <c r="N31" s="577">
        <f>tab21a!N31/365</f>
        <v>197.96712328767123</v>
      </c>
      <c r="O31" s="698"/>
      <c r="P31" s="577">
        <f>tab21a!P31/365</f>
        <v>1547.1616438356164</v>
      </c>
      <c r="Q31" s="698"/>
      <c r="R31" s="577">
        <f>tab21a!R31/365</f>
        <v>3651.0904109589042</v>
      </c>
      <c r="S31" s="708"/>
    </row>
    <row r="32" spans="1:19" ht="12.75" customHeight="1" x14ac:dyDescent="0.2">
      <c r="A32" s="578">
        <v>2014</v>
      </c>
      <c r="B32" s="579" t="s">
        <v>327</v>
      </c>
      <c r="C32" s="581" t="s">
        <v>328</v>
      </c>
      <c r="D32" s="569">
        <f>tab21a!D32/365</f>
        <v>2.3753424657534246</v>
      </c>
      <c r="E32" s="684"/>
      <c r="F32" s="569">
        <f>tab21a!F32/365</f>
        <v>14.421917808219177</v>
      </c>
      <c r="G32" s="684"/>
      <c r="H32" s="569">
        <f>tab21a!H32/365</f>
        <v>68.345205479452048</v>
      </c>
      <c r="I32" s="684"/>
      <c r="J32" s="569">
        <f>tab21a!J32/365</f>
        <v>4.3671232876712329</v>
      </c>
      <c r="K32" s="684"/>
      <c r="L32" s="569">
        <f>tab21a!L32/365</f>
        <v>8.7369863013698623</v>
      </c>
      <c r="M32" s="684"/>
      <c r="N32" s="569">
        <f>tab21a!N32/365</f>
        <v>57.8</v>
      </c>
      <c r="O32" s="684"/>
      <c r="P32" s="569">
        <f>tab21a!P32/365</f>
        <v>541.38082191780825</v>
      </c>
      <c r="Q32" s="701"/>
      <c r="R32" s="693">
        <f>tab21a!R32/365</f>
        <v>697.42739726027401</v>
      </c>
      <c r="S32" s="705"/>
    </row>
    <row r="33" spans="1:19" ht="13.5" customHeight="1" x14ac:dyDescent="0.2">
      <c r="A33" s="566"/>
      <c r="B33" s="567"/>
      <c r="C33" s="583" t="s">
        <v>329</v>
      </c>
      <c r="D33" s="685" t="s">
        <v>96</v>
      </c>
      <c r="E33" s="696"/>
      <c r="F33" s="680">
        <f>tab21a!F33/365</f>
        <v>0.9945205479452055</v>
      </c>
      <c r="G33" s="695"/>
      <c r="H33" s="680">
        <f>tab21a!H33/365</f>
        <v>1.5424657534246575</v>
      </c>
      <c r="I33" s="695"/>
      <c r="J33" s="680">
        <f>tab21a!J33/365</f>
        <v>1.6219178082191781</v>
      </c>
      <c r="K33" s="695"/>
      <c r="L33" s="680">
        <f>tab21a!L33/365</f>
        <v>0.92328767123287669</v>
      </c>
      <c r="M33" s="695"/>
      <c r="N33" s="680">
        <f>tab21a!N33/365</f>
        <v>19.161643835616438</v>
      </c>
      <c r="O33" s="695"/>
      <c r="P33" s="680">
        <f>tab21a!P33/365</f>
        <v>165.32876712328766</v>
      </c>
      <c r="Q33" s="702"/>
      <c r="R33" s="681">
        <f>tab21a!R33/365</f>
        <v>189.57260273972602</v>
      </c>
      <c r="S33" s="705"/>
    </row>
    <row r="34" spans="1:19" ht="12.75" customHeight="1" x14ac:dyDescent="0.2">
      <c r="A34" s="566"/>
      <c r="B34" s="571"/>
      <c r="C34" s="572" t="s">
        <v>330</v>
      </c>
      <c r="D34" s="681">
        <f>tab21a!D34/365</f>
        <v>2.3753424657534246</v>
      </c>
      <c r="E34" s="697"/>
      <c r="F34" s="681">
        <f>tab21a!F34/365</f>
        <v>15.416438356164383</v>
      </c>
      <c r="G34" s="697"/>
      <c r="H34" s="681">
        <f>tab21a!H34/365</f>
        <v>69.887671232876713</v>
      </c>
      <c r="I34" s="697"/>
      <c r="J34" s="681">
        <f>tab21a!J34/365</f>
        <v>5.9890410958904106</v>
      </c>
      <c r="K34" s="697"/>
      <c r="L34" s="681">
        <f>tab21a!L34/365</f>
        <v>9.6602739726027398</v>
      </c>
      <c r="M34" s="697"/>
      <c r="N34" s="681">
        <f>tab21a!N34/365</f>
        <v>76.961643835616442</v>
      </c>
      <c r="O34" s="697"/>
      <c r="P34" s="681">
        <f>tab21a!P34/365</f>
        <v>706.70958904109591</v>
      </c>
      <c r="Q34" s="703"/>
      <c r="R34" s="681">
        <f>tab21a!R34/365</f>
        <v>887</v>
      </c>
      <c r="S34" s="705"/>
    </row>
    <row r="35" spans="1:19" ht="12.75" customHeight="1" x14ac:dyDescent="0.2">
      <c r="A35" s="566"/>
      <c r="B35" s="567" t="s">
        <v>331</v>
      </c>
      <c r="C35" s="568" t="s">
        <v>321</v>
      </c>
      <c r="D35" s="680">
        <f>tab21a!D35/365</f>
        <v>182.07123287671232</v>
      </c>
      <c r="E35" s="695"/>
      <c r="F35" s="680">
        <f>tab21a!F35/365</f>
        <v>191.43835616438355</v>
      </c>
      <c r="G35" s="695"/>
      <c r="H35" s="680">
        <f>tab21a!H35/365</f>
        <v>451.72328767123287</v>
      </c>
      <c r="I35" s="695"/>
      <c r="J35" s="680">
        <f>tab21a!J35/365</f>
        <v>215.04657534246576</v>
      </c>
      <c r="K35" s="695"/>
      <c r="L35" s="680">
        <f>tab21a!L35/365</f>
        <v>218.74246575342465</v>
      </c>
      <c r="M35" s="695"/>
      <c r="N35" s="680">
        <f>tab21a!N35/365</f>
        <v>64.443835616438349</v>
      </c>
      <c r="O35" s="695"/>
      <c r="P35" s="680">
        <f>tab21a!P35/365</f>
        <v>487.74794520547943</v>
      </c>
      <c r="Q35" s="702"/>
      <c r="R35" s="681">
        <f>tab21a!R35/365</f>
        <v>1811.2136986301371</v>
      </c>
      <c r="S35" s="705"/>
    </row>
    <row r="36" spans="1:19" ht="12.75" customHeight="1" x14ac:dyDescent="0.2">
      <c r="A36" s="566"/>
      <c r="B36" s="567"/>
      <c r="C36" s="568" t="s">
        <v>322</v>
      </c>
      <c r="D36" s="680">
        <f>tab21a!D36/365</f>
        <v>6.6630136986301371</v>
      </c>
      <c r="E36" s="695"/>
      <c r="F36" s="680">
        <f>tab21a!F36/365</f>
        <v>74.575342465753423</v>
      </c>
      <c r="G36" s="695"/>
      <c r="H36" s="680">
        <f>tab21a!H36/365</f>
        <v>154.50684931506851</v>
      </c>
      <c r="I36" s="695"/>
      <c r="J36" s="680">
        <f>tab21a!J36/365</f>
        <v>93.213698630136989</v>
      </c>
      <c r="K36" s="695"/>
      <c r="L36" s="680">
        <f>tab21a!L36/365</f>
        <v>91.37534246575342</v>
      </c>
      <c r="M36" s="695"/>
      <c r="N36" s="680">
        <f>tab21a!N36/365</f>
        <v>43.397260273972606</v>
      </c>
      <c r="O36" s="695"/>
      <c r="P36" s="680">
        <f>tab21a!P36/365</f>
        <v>179.57260273972602</v>
      </c>
      <c r="Q36" s="702"/>
      <c r="R36" s="681">
        <f>tab21a!R36/365</f>
        <v>643.3041095890411</v>
      </c>
      <c r="S36" s="705"/>
    </row>
    <row r="37" spans="1:19" ht="12.75" customHeight="1" x14ac:dyDescent="0.2">
      <c r="A37" s="566"/>
      <c r="B37" s="571"/>
      <c r="C37" s="572" t="s">
        <v>332</v>
      </c>
      <c r="D37" s="681">
        <f>tab21a!D37/365</f>
        <v>188.73424657534247</v>
      </c>
      <c r="E37" s="697"/>
      <c r="F37" s="681">
        <f>tab21a!F37/365</f>
        <v>266.01369863013701</v>
      </c>
      <c r="G37" s="697"/>
      <c r="H37" s="681">
        <f>tab21a!H37/365</f>
        <v>606.23013698630132</v>
      </c>
      <c r="I37" s="697"/>
      <c r="J37" s="681">
        <f>tab21a!J37/365</f>
        <v>308.26027397260276</v>
      </c>
      <c r="K37" s="697"/>
      <c r="L37" s="681">
        <f>tab21a!L37/365</f>
        <v>310.11780821917807</v>
      </c>
      <c r="M37" s="697"/>
      <c r="N37" s="681">
        <f>tab21a!N37/365</f>
        <v>107.84109589041095</v>
      </c>
      <c r="O37" s="697"/>
      <c r="P37" s="681">
        <f>tab21a!P37/365</f>
        <v>667.32054794520548</v>
      </c>
      <c r="Q37" s="703"/>
      <c r="R37" s="681">
        <f>tab21a!R37/365</f>
        <v>2454.5178082191783</v>
      </c>
      <c r="S37" s="705"/>
    </row>
    <row r="38" spans="1:19" ht="12.75" customHeight="1" x14ac:dyDescent="0.2">
      <c r="A38" s="566"/>
      <c r="B38" s="567" t="s">
        <v>333</v>
      </c>
      <c r="C38" s="573" t="s">
        <v>321</v>
      </c>
      <c r="D38" s="681">
        <f>tab21a!D38/365</f>
        <v>184.44657534246576</v>
      </c>
      <c r="E38" s="697"/>
      <c r="F38" s="681">
        <f>tab21a!F38/365</f>
        <v>205.86027397260273</v>
      </c>
      <c r="G38" s="697"/>
      <c r="H38" s="681">
        <f>tab21a!H38/365</f>
        <v>520.06849315068496</v>
      </c>
      <c r="I38" s="697"/>
      <c r="J38" s="681">
        <f>tab21a!J38/365</f>
        <v>219.41369863013699</v>
      </c>
      <c r="K38" s="697"/>
      <c r="L38" s="681">
        <f>tab21a!L38/365</f>
        <v>227.47945205479451</v>
      </c>
      <c r="M38" s="697"/>
      <c r="N38" s="681">
        <f>tab21a!N38/365</f>
        <v>122.24383561643836</v>
      </c>
      <c r="O38" s="697"/>
      <c r="P38" s="681">
        <f>tab21a!P38/365</f>
        <v>1029.1287671232876</v>
      </c>
      <c r="Q38" s="697"/>
      <c r="R38" s="681">
        <f>tab21a!R38/365</f>
        <v>2508.6410958904112</v>
      </c>
      <c r="S38" s="705"/>
    </row>
    <row r="39" spans="1:19" ht="12.75" customHeight="1" x14ac:dyDescent="0.2">
      <c r="A39" s="566"/>
      <c r="B39" s="584"/>
      <c r="C39" s="573" t="s">
        <v>322</v>
      </c>
      <c r="D39" s="681">
        <f>tab21a!D39/365</f>
        <v>6.6630136986301371</v>
      </c>
      <c r="E39" s="697"/>
      <c r="F39" s="681">
        <f>tab21a!F39/365</f>
        <v>75.569863013698637</v>
      </c>
      <c r="G39" s="697"/>
      <c r="H39" s="681">
        <f>tab21a!H39/365</f>
        <v>156.04931506849314</v>
      </c>
      <c r="I39" s="697"/>
      <c r="J39" s="681">
        <f>tab21a!J39/365</f>
        <v>94.835616438356169</v>
      </c>
      <c r="K39" s="697"/>
      <c r="L39" s="681">
        <f>tab21a!L39/365</f>
        <v>92.298630136986304</v>
      </c>
      <c r="M39" s="697"/>
      <c r="N39" s="681">
        <f>tab21a!N39/365</f>
        <v>62.558904109589044</v>
      </c>
      <c r="O39" s="697"/>
      <c r="P39" s="681">
        <f>tab21a!P39/365</f>
        <v>344.90136986301371</v>
      </c>
      <c r="Q39" s="697"/>
      <c r="R39" s="681">
        <f>tab21a!R39/365</f>
        <v>832.8767123287671</v>
      </c>
      <c r="S39" s="705"/>
    </row>
    <row r="40" spans="1:19" ht="12.75" customHeight="1" x14ac:dyDescent="0.2">
      <c r="A40" s="574"/>
      <c r="B40" s="575"/>
      <c r="C40" s="576" t="s">
        <v>334</v>
      </c>
      <c r="D40" s="577">
        <f>tab21a!D40/365</f>
        <v>191.10958904109589</v>
      </c>
      <c r="E40" s="698"/>
      <c r="F40" s="577">
        <f>tab21a!F40/365</f>
        <v>281.43013698630136</v>
      </c>
      <c r="G40" s="698"/>
      <c r="H40" s="577">
        <f>tab21a!H40/365</f>
        <v>676.11780821917807</v>
      </c>
      <c r="I40" s="698"/>
      <c r="J40" s="577">
        <f>tab21a!J40/365</f>
        <v>314.24931506849316</v>
      </c>
      <c r="K40" s="698"/>
      <c r="L40" s="577">
        <f>tab21a!L40/365</f>
        <v>319.77808219178081</v>
      </c>
      <c r="M40" s="698"/>
      <c r="N40" s="577">
        <f>tab21a!N40/365</f>
        <v>184.8027397260274</v>
      </c>
      <c r="O40" s="698"/>
      <c r="P40" s="577">
        <f>tab21a!P40/365</f>
        <v>1374.0301369863014</v>
      </c>
      <c r="Q40" s="698"/>
      <c r="R40" s="577">
        <f>tab21a!R40/365</f>
        <v>3341.5178082191783</v>
      </c>
      <c r="S40" s="708"/>
    </row>
    <row r="41" spans="1:19" ht="12.75" customHeight="1" x14ac:dyDescent="0.2">
      <c r="A41" s="578">
        <v>2015</v>
      </c>
      <c r="B41" s="579" t="s">
        <v>327</v>
      </c>
      <c r="C41" s="581" t="s">
        <v>328</v>
      </c>
      <c r="D41" s="569">
        <f>tab21a!D41/365</f>
        <v>3.0246575342465754</v>
      </c>
      <c r="E41" s="684"/>
      <c r="F41" s="569">
        <f>tab21a!F41/365</f>
        <v>14.827397260273973</v>
      </c>
      <c r="G41" s="684"/>
      <c r="H41" s="569">
        <f>tab21a!H41/365</f>
        <v>63.627397260273973</v>
      </c>
      <c r="I41" s="684"/>
      <c r="J41" s="569">
        <f>tab21a!J41/365</f>
        <v>3.8849315068493149</v>
      </c>
      <c r="K41" s="684"/>
      <c r="L41" s="569">
        <f>tab21a!L41/365</f>
        <v>9.4602739726027405</v>
      </c>
      <c r="M41" s="684"/>
      <c r="N41" s="569">
        <f>tab21a!N41/365</f>
        <v>54.098630136986301</v>
      </c>
      <c r="O41" s="684"/>
      <c r="P41" s="569">
        <f>tab21a!P41/365</f>
        <v>544.56986301369864</v>
      </c>
      <c r="Q41" s="701"/>
      <c r="R41" s="693">
        <f>tab21a!R41/365</f>
        <v>693.49315068493149</v>
      </c>
      <c r="S41" s="705"/>
    </row>
    <row r="42" spans="1:19" ht="12.75" customHeight="1" x14ac:dyDescent="0.2">
      <c r="A42" s="566"/>
      <c r="B42" s="567"/>
      <c r="C42" s="583" t="s">
        <v>329</v>
      </c>
      <c r="D42" s="685" t="s">
        <v>96</v>
      </c>
      <c r="E42" s="696"/>
      <c r="F42" s="680">
        <f>tab21a!F42/365</f>
        <v>1.5671232876712329</v>
      </c>
      <c r="G42" s="695"/>
      <c r="H42" s="680">
        <f>tab21a!H42/365</f>
        <v>1.5178082191780822</v>
      </c>
      <c r="I42" s="695"/>
      <c r="J42" s="680">
        <f>tab21a!J42/365</f>
        <v>1.832876712328767</v>
      </c>
      <c r="K42" s="695"/>
      <c r="L42" s="680">
        <f>tab21a!L42/365</f>
        <v>0.90410958904109584</v>
      </c>
      <c r="M42" s="695"/>
      <c r="N42" s="680">
        <f>tab21a!N42/365</f>
        <v>19.991780821917807</v>
      </c>
      <c r="O42" s="695"/>
      <c r="P42" s="680">
        <f>tab21a!P42/365</f>
        <v>153.11506849315069</v>
      </c>
      <c r="Q42" s="702"/>
      <c r="R42" s="681">
        <f>tab21a!R42/365</f>
        <v>178.92876712328768</v>
      </c>
      <c r="S42" s="705"/>
    </row>
    <row r="43" spans="1:19" ht="12.75" customHeight="1" x14ac:dyDescent="0.2">
      <c r="A43" s="566"/>
      <c r="B43" s="571"/>
      <c r="C43" s="572" t="s">
        <v>330</v>
      </c>
      <c r="D43" s="681">
        <f>tab21a!D43/365</f>
        <v>3.0246575342465754</v>
      </c>
      <c r="E43" s="697"/>
      <c r="F43" s="681">
        <f>tab21a!F43/365</f>
        <v>16.394520547945206</v>
      </c>
      <c r="G43" s="697"/>
      <c r="H43" s="681">
        <f>tab21a!H43/365</f>
        <v>65.145205479452059</v>
      </c>
      <c r="I43" s="697"/>
      <c r="J43" s="681">
        <f>tab21a!J43/365</f>
        <v>5.7178082191780826</v>
      </c>
      <c r="K43" s="697"/>
      <c r="L43" s="681">
        <f>tab21a!L43/365</f>
        <v>10.364383561643836</v>
      </c>
      <c r="M43" s="697"/>
      <c r="N43" s="681">
        <f>tab21a!N43/365</f>
        <v>74.090410958904116</v>
      </c>
      <c r="O43" s="697"/>
      <c r="P43" s="681">
        <f>tab21a!P43/365</f>
        <v>697.68493150684935</v>
      </c>
      <c r="Q43" s="697"/>
      <c r="R43" s="681">
        <f>tab21a!R43/365</f>
        <v>872.42191780821918</v>
      </c>
      <c r="S43" s="705"/>
    </row>
    <row r="44" spans="1:19" ht="12.75" customHeight="1" x14ac:dyDescent="0.2">
      <c r="A44" s="566"/>
      <c r="B44" s="567" t="s">
        <v>331</v>
      </c>
      <c r="C44" s="568" t="s">
        <v>321</v>
      </c>
      <c r="D44" s="680">
        <f>tab21a!D44/365</f>
        <v>174.0958904109589</v>
      </c>
      <c r="E44" s="695"/>
      <c r="F44" s="680">
        <f>tab21a!F44/365</f>
        <v>168.68493150684932</v>
      </c>
      <c r="G44" s="695"/>
      <c r="H44" s="680">
        <f>tab21a!H44/365</f>
        <v>418.48219178082189</v>
      </c>
      <c r="I44" s="695"/>
      <c r="J44" s="680">
        <f>tab21a!J44/365</f>
        <v>192.45205479452054</v>
      </c>
      <c r="K44" s="695"/>
      <c r="L44" s="680">
        <f>tab21a!L44/365</f>
        <v>203.65479452054794</v>
      </c>
      <c r="M44" s="695"/>
      <c r="N44" s="680">
        <f>tab21a!N44/365</f>
        <v>63.386301369863013</v>
      </c>
      <c r="O44" s="695"/>
      <c r="P44" s="680">
        <f>tab21a!P44/365</f>
        <v>497.53698630136984</v>
      </c>
      <c r="Q44" s="702"/>
      <c r="R44" s="681">
        <f>tab21a!R44/365</f>
        <v>1718.2931506849316</v>
      </c>
      <c r="S44" s="705"/>
    </row>
    <row r="45" spans="1:19" ht="12.75" customHeight="1" x14ac:dyDescent="0.2">
      <c r="A45" s="566"/>
      <c r="B45" s="567"/>
      <c r="C45" s="568" t="s">
        <v>322</v>
      </c>
      <c r="D45" s="680">
        <f>tab21a!D45/365</f>
        <v>6.8630136986301373</v>
      </c>
      <c r="E45" s="695"/>
      <c r="F45" s="680">
        <f>tab21a!F45/365</f>
        <v>60.471232876712328</v>
      </c>
      <c r="G45" s="695"/>
      <c r="H45" s="680">
        <f>tab21a!H45/365</f>
        <v>127.86575342465754</v>
      </c>
      <c r="I45" s="695"/>
      <c r="J45" s="680">
        <f>tab21a!J45/365</f>
        <v>82.597260273972609</v>
      </c>
      <c r="K45" s="695"/>
      <c r="L45" s="680">
        <f>tab21a!L45/365</f>
        <v>72.9945205479452</v>
      </c>
      <c r="M45" s="695"/>
      <c r="N45" s="680">
        <f>tab21a!N45/365</f>
        <v>41.304109589041097</v>
      </c>
      <c r="O45" s="695"/>
      <c r="P45" s="680">
        <f>tab21a!P45/365</f>
        <v>175.63835616438357</v>
      </c>
      <c r="Q45" s="702"/>
      <c r="R45" s="681">
        <f>tab21a!R45/365</f>
        <v>567.73424657534247</v>
      </c>
      <c r="S45" s="705"/>
    </row>
    <row r="46" spans="1:19" ht="12.75" customHeight="1" x14ac:dyDescent="0.2">
      <c r="A46" s="566"/>
      <c r="B46" s="571"/>
      <c r="C46" s="572" t="s">
        <v>332</v>
      </c>
      <c r="D46" s="681">
        <f>tab21a!D46/365</f>
        <v>180.95890410958904</v>
      </c>
      <c r="E46" s="697"/>
      <c r="F46" s="681">
        <f>tab21a!F46/365</f>
        <v>229.15616438356165</v>
      </c>
      <c r="G46" s="697"/>
      <c r="H46" s="681">
        <f>tab21a!H46/365</f>
        <v>546.3479452054795</v>
      </c>
      <c r="I46" s="697"/>
      <c r="J46" s="681">
        <f>tab21a!J46/365</f>
        <v>275.04931506849317</v>
      </c>
      <c r="K46" s="697"/>
      <c r="L46" s="681">
        <f>tab21a!L46/365</f>
        <v>276.64931506849314</v>
      </c>
      <c r="M46" s="697"/>
      <c r="N46" s="681">
        <f>tab21a!N46/365</f>
        <v>104.69041095890411</v>
      </c>
      <c r="O46" s="697"/>
      <c r="P46" s="681">
        <f>tab21a!P46/365</f>
        <v>673.17534246575337</v>
      </c>
      <c r="Q46" s="697"/>
      <c r="R46" s="681">
        <f>tab21a!R46/365</f>
        <v>2286.027397260274</v>
      </c>
      <c r="S46" s="705"/>
    </row>
    <row r="47" spans="1:19" ht="12.75" customHeight="1" x14ac:dyDescent="0.2">
      <c r="A47" s="566"/>
      <c r="B47" s="567" t="s">
        <v>333</v>
      </c>
      <c r="C47" s="573" t="s">
        <v>321</v>
      </c>
      <c r="D47" s="681">
        <f>tab21a!D47/365</f>
        <v>177.12054794520549</v>
      </c>
      <c r="E47" s="697"/>
      <c r="F47" s="681">
        <f>tab21a!F47/365</f>
        <v>183.51232876712328</v>
      </c>
      <c r="G47" s="697"/>
      <c r="H47" s="681">
        <f>tab21a!H47/365</f>
        <v>482.10958904109589</v>
      </c>
      <c r="I47" s="697"/>
      <c r="J47" s="681">
        <f>tab21a!J47/365</f>
        <v>196.33698630136988</v>
      </c>
      <c r="K47" s="697"/>
      <c r="L47" s="681">
        <f>tab21a!L47/365</f>
        <v>213.11506849315069</v>
      </c>
      <c r="M47" s="697"/>
      <c r="N47" s="681">
        <f>tab21a!N47/365</f>
        <v>117.48493150684932</v>
      </c>
      <c r="O47" s="697"/>
      <c r="P47" s="681">
        <f>tab21a!P47/365</f>
        <v>1042.1068493150685</v>
      </c>
      <c r="Q47" s="697"/>
      <c r="R47" s="681">
        <f>tab21a!R47/365</f>
        <v>2411.7863013698629</v>
      </c>
      <c r="S47" s="705"/>
    </row>
    <row r="48" spans="1:19" ht="12.75" customHeight="1" x14ac:dyDescent="0.2">
      <c r="A48" s="566"/>
      <c r="B48" s="584"/>
      <c r="C48" s="573" t="s">
        <v>322</v>
      </c>
      <c r="D48" s="681">
        <f>tab21a!D48/365</f>
        <v>6.8630136986301373</v>
      </c>
      <c r="E48" s="697"/>
      <c r="F48" s="681">
        <f>tab21a!F48/365</f>
        <v>62.038356164383565</v>
      </c>
      <c r="G48" s="697"/>
      <c r="H48" s="681">
        <f>tab21a!H48/365</f>
        <v>129.38356164383561</v>
      </c>
      <c r="I48" s="697"/>
      <c r="J48" s="681">
        <f>tab21a!J48/365</f>
        <v>84.430136986301363</v>
      </c>
      <c r="K48" s="697"/>
      <c r="L48" s="681">
        <f>tab21a!L48/365</f>
        <v>73.898630136986299</v>
      </c>
      <c r="M48" s="697"/>
      <c r="N48" s="681">
        <f>tab21a!N48/365</f>
        <v>61.295890410958904</v>
      </c>
      <c r="O48" s="697"/>
      <c r="P48" s="681">
        <f>tab21a!P48/365</f>
        <v>328.75342465753425</v>
      </c>
      <c r="Q48" s="697"/>
      <c r="R48" s="681">
        <f>tab21a!R48/365</f>
        <v>746.66301369863015</v>
      </c>
      <c r="S48" s="705"/>
    </row>
    <row r="49" spans="1:19" ht="12.75" customHeight="1" x14ac:dyDescent="0.2">
      <c r="A49" s="574"/>
      <c r="B49" s="575"/>
      <c r="C49" s="576" t="s">
        <v>334</v>
      </c>
      <c r="D49" s="577">
        <f>tab21a!D49/365</f>
        <v>183.98356164383563</v>
      </c>
      <c r="E49" s="698"/>
      <c r="F49" s="577">
        <f>tab21a!F49/365</f>
        <v>245.55068493150685</v>
      </c>
      <c r="G49" s="698"/>
      <c r="H49" s="577">
        <f>tab21a!H49/365</f>
        <v>611.49315068493149</v>
      </c>
      <c r="I49" s="698"/>
      <c r="J49" s="577">
        <f>tab21a!J49/365</f>
        <v>280.76712328767121</v>
      </c>
      <c r="K49" s="698"/>
      <c r="L49" s="577">
        <f>tab21a!L49/365</f>
        <v>287.01369863013701</v>
      </c>
      <c r="M49" s="698"/>
      <c r="N49" s="577">
        <f>tab21a!N49/365</f>
        <v>178.78082191780823</v>
      </c>
      <c r="O49" s="698"/>
      <c r="P49" s="577">
        <f>tab21a!P49/365</f>
        <v>1370.8602739726027</v>
      </c>
      <c r="Q49" s="698"/>
      <c r="R49" s="577">
        <f>tab21a!R49/365</f>
        <v>3158.449315068493</v>
      </c>
      <c r="S49" s="708"/>
    </row>
    <row r="50" spans="1:19" ht="12.75" customHeight="1" x14ac:dyDescent="0.2">
      <c r="A50" s="580">
        <v>2016</v>
      </c>
      <c r="B50" s="579" t="s">
        <v>327</v>
      </c>
      <c r="C50" s="581" t="s">
        <v>328</v>
      </c>
      <c r="D50" s="569">
        <f>tab21a!D50/366</f>
        <v>2.4535519125683058</v>
      </c>
      <c r="E50" s="684"/>
      <c r="F50" s="569">
        <f>tab21a!F50/366</f>
        <v>16.28688524590164</v>
      </c>
      <c r="G50" s="684"/>
      <c r="H50" s="569">
        <f>tab21a!H50/366</f>
        <v>64.273224043715842</v>
      </c>
      <c r="I50" s="684"/>
      <c r="J50" s="569">
        <f>tab21a!J50/366</f>
        <v>5.581967213114754</v>
      </c>
      <c r="K50" s="684"/>
      <c r="L50" s="569">
        <f>tab21a!L50/366</f>
        <v>10.73224043715847</v>
      </c>
      <c r="M50" s="684"/>
      <c r="N50" s="569">
        <f>tab21a!N50/366</f>
        <v>54.346994535519123</v>
      </c>
      <c r="O50" s="684"/>
      <c r="P50" s="569">
        <f>tab21a!P50/366</f>
        <v>555.46721311475414</v>
      </c>
      <c r="Q50" s="701"/>
      <c r="R50" s="693">
        <f>tab21a!R50/366</f>
        <v>709.14207650273227</v>
      </c>
      <c r="S50" s="705"/>
    </row>
    <row r="51" spans="1:19" ht="12.75" customHeight="1" x14ac:dyDescent="0.2">
      <c r="A51" s="582"/>
      <c r="B51" s="567"/>
      <c r="C51" s="583" t="s">
        <v>329</v>
      </c>
      <c r="D51" s="685" t="s">
        <v>96</v>
      </c>
      <c r="E51" s="696"/>
      <c r="F51" s="680">
        <f>tab21a!F51/366</f>
        <v>0.81967213114754101</v>
      </c>
      <c r="G51" s="695"/>
      <c r="H51" s="680">
        <f>tab21a!H51/366</f>
        <v>2.0300546448087431</v>
      </c>
      <c r="I51" s="695"/>
      <c r="J51" s="680">
        <f>tab21a!J51/366</f>
        <v>0.62295081967213117</v>
      </c>
      <c r="K51" s="695"/>
      <c r="L51" s="680">
        <f>tab21a!L51/366</f>
        <v>0.91530054644808745</v>
      </c>
      <c r="M51" s="695"/>
      <c r="N51" s="680">
        <f>tab21a!N51/366</f>
        <v>18.907103825136613</v>
      </c>
      <c r="O51" s="695"/>
      <c r="P51" s="680">
        <f>tab21a!P51/366</f>
        <v>136.12021857923497</v>
      </c>
      <c r="Q51" s="702"/>
      <c r="R51" s="681">
        <f>tab21a!R51/366</f>
        <v>159.41530054644809</v>
      </c>
      <c r="S51" s="705"/>
    </row>
    <row r="52" spans="1:19" ht="12.75" customHeight="1" x14ac:dyDescent="0.2">
      <c r="A52" s="582"/>
      <c r="B52" s="571"/>
      <c r="C52" s="572" t="s">
        <v>330</v>
      </c>
      <c r="D52" s="681">
        <f>tab21a!D52/366</f>
        <v>2.4535519125683058</v>
      </c>
      <c r="E52" s="697"/>
      <c r="F52" s="681">
        <f>tab21a!F52/366</f>
        <v>17.106557377049182</v>
      </c>
      <c r="G52" s="697"/>
      <c r="H52" s="681">
        <f>tab21a!H52/366</f>
        <v>66.303278688524586</v>
      </c>
      <c r="I52" s="697"/>
      <c r="J52" s="681">
        <f>tab21a!J52/366</f>
        <v>6.2049180327868854</v>
      </c>
      <c r="K52" s="697"/>
      <c r="L52" s="681">
        <f>tab21a!L52/366</f>
        <v>11.647540983606557</v>
      </c>
      <c r="M52" s="697"/>
      <c r="N52" s="681">
        <f>tab21a!N52/366</f>
        <v>73.254098360655732</v>
      </c>
      <c r="O52" s="697"/>
      <c r="P52" s="681">
        <f>tab21a!P52/366</f>
        <v>691.58743169398906</v>
      </c>
      <c r="Q52" s="697"/>
      <c r="R52" s="681">
        <f>tab21a!R52/366</f>
        <v>868.55737704918033</v>
      </c>
      <c r="S52" s="705"/>
    </row>
    <row r="53" spans="1:19" ht="12.75" customHeight="1" x14ac:dyDescent="0.2">
      <c r="A53" s="582"/>
      <c r="B53" s="567" t="s">
        <v>331</v>
      </c>
      <c r="C53" s="568" t="s">
        <v>321</v>
      </c>
      <c r="D53" s="680">
        <f>tab21a!D53/366</f>
        <v>184.56010928961749</v>
      </c>
      <c r="E53" s="695"/>
      <c r="F53" s="680">
        <f>tab21a!F53/366</f>
        <v>181.04098360655738</v>
      </c>
      <c r="G53" s="695"/>
      <c r="H53" s="680">
        <f>tab21a!H53/366</f>
        <v>441.53278688524591</v>
      </c>
      <c r="I53" s="695"/>
      <c r="J53" s="680">
        <f>tab21a!J53/366</f>
        <v>205.30327868852459</v>
      </c>
      <c r="K53" s="695"/>
      <c r="L53" s="680">
        <f>tab21a!L53/366</f>
        <v>200.90983606557376</v>
      </c>
      <c r="M53" s="695"/>
      <c r="N53" s="680">
        <f>tab21a!N53/366</f>
        <v>58.674863387978142</v>
      </c>
      <c r="O53" s="695"/>
      <c r="P53" s="680">
        <f>tab21a!P53/366</f>
        <v>536.44535519125679</v>
      </c>
      <c r="Q53" s="702"/>
      <c r="R53" s="681">
        <f>tab21a!R53/366</f>
        <v>1808.467213114754</v>
      </c>
      <c r="S53" s="705"/>
    </row>
    <row r="54" spans="1:19" ht="12.75" customHeight="1" x14ac:dyDescent="0.2">
      <c r="A54" s="582"/>
      <c r="B54" s="567"/>
      <c r="C54" s="568" t="s">
        <v>322</v>
      </c>
      <c r="D54" s="680">
        <f>tab21a!D54/366</f>
        <v>5.9371584699453548</v>
      </c>
      <c r="E54" s="695"/>
      <c r="F54" s="680">
        <f>tab21a!F54/366</f>
        <v>64.379781420765028</v>
      </c>
      <c r="G54" s="695"/>
      <c r="H54" s="680">
        <f>tab21a!H54/366</f>
        <v>145.01912568306011</v>
      </c>
      <c r="I54" s="695"/>
      <c r="J54" s="680">
        <f>tab21a!J54/366</f>
        <v>82.830601092896174</v>
      </c>
      <c r="K54" s="695"/>
      <c r="L54" s="680">
        <f>tab21a!L54/366</f>
        <v>78.639344262295083</v>
      </c>
      <c r="M54" s="695"/>
      <c r="N54" s="680">
        <f>tab21a!N54/366</f>
        <v>41.606557377049178</v>
      </c>
      <c r="O54" s="695"/>
      <c r="P54" s="680">
        <f>tab21a!P54/366</f>
        <v>163.72677595628414</v>
      </c>
      <c r="Q54" s="702"/>
      <c r="R54" s="681">
        <f>tab21a!R54/366</f>
        <v>582.13934426229503</v>
      </c>
      <c r="S54" s="705"/>
    </row>
    <row r="55" spans="1:19" ht="12.75" customHeight="1" x14ac:dyDescent="0.2">
      <c r="A55" s="582"/>
      <c r="B55" s="571"/>
      <c r="C55" s="572" t="s">
        <v>332</v>
      </c>
      <c r="D55" s="681">
        <f>tab21a!D55/366</f>
        <v>190.49726775956285</v>
      </c>
      <c r="E55" s="697"/>
      <c r="F55" s="681">
        <f>tab21a!F55/366</f>
        <v>245.4207650273224</v>
      </c>
      <c r="G55" s="697"/>
      <c r="H55" s="681">
        <f>tab21a!H55/366</f>
        <v>586.55191256830597</v>
      </c>
      <c r="I55" s="697"/>
      <c r="J55" s="681">
        <f>tab21a!J55/366</f>
        <v>288.13387978142077</v>
      </c>
      <c r="K55" s="697"/>
      <c r="L55" s="681">
        <f>tab21a!L55/366</f>
        <v>279.54918032786884</v>
      </c>
      <c r="M55" s="697"/>
      <c r="N55" s="681">
        <f>tab21a!N55/366</f>
        <v>100.28142076502732</v>
      </c>
      <c r="O55" s="697"/>
      <c r="P55" s="681">
        <f>tab21a!P55/366</f>
        <v>700.17213114754099</v>
      </c>
      <c r="Q55" s="697"/>
      <c r="R55" s="681">
        <f>tab21a!R55/366</f>
        <v>2390.6065573770493</v>
      </c>
      <c r="S55" s="705"/>
    </row>
    <row r="56" spans="1:19" ht="12.75" customHeight="1" x14ac:dyDescent="0.2">
      <c r="A56" s="582"/>
      <c r="B56" s="567" t="s">
        <v>333</v>
      </c>
      <c r="C56" s="573" t="s">
        <v>321</v>
      </c>
      <c r="D56" s="681">
        <f>tab21a!D56/366</f>
        <v>187.0136612021858</v>
      </c>
      <c r="E56" s="697"/>
      <c r="F56" s="681">
        <f>tab21a!F56/366</f>
        <v>197.32786885245901</v>
      </c>
      <c r="G56" s="697"/>
      <c r="H56" s="681">
        <f>tab21a!H56/366</f>
        <v>505.80601092896177</v>
      </c>
      <c r="I56" s="697"/>
      <c r="J56" s="681">
        <f>tab21a!J56/366</f>
        <v>210.88524590163934</v>
      </c>
      <c r="K56" s="697"/>
      <c r="L56" s="681">
        <f>tab21a!L56/366</f>
        <v>211.64207650273224</v>
      </c>
      <c r="M56" s="697"/>
      <c r="N56" s="681">
        <f>tab21a!N56/366</f>
        <v>113.02185792349727</v>
      </c>
      <c r="O56" s="697"/>
      <c r="P56" s="681">
        <f>tab21a!P56/366</f>
        <v>1091.9125683060108</v>
      </c>
      <c r="Q56" s="697"/>
      <c r="R56" s="681">
        <f>tab21a!R56/366</f>
        <v>2517.6092896174864</v>
      </c>
      <c r="S56" s="705"/>
    </row>
    <row r="57" spans="1:19" ht="12.75" customHeight="1" x14ac:dyDescent="0.2">
      <c r="A57" s="582"/>
      <c r="B57" s="584"/>
      <c r="C57" s="573" t="s">
        <v>322</v>
      </c>
      <c r="D57" s="681">
        <f>tab21a!D57/366</f>
        <v>5.9371584699453548</v>
      </c>
      <c r="E57" s="697"/>
      <c r="F57" s="681">
        <f>tab21a!F57/366</f>
        <v>65.199453551912569</v>
      </c>
      <c r="G57" s="697"/>
      <c r="H57" s="681">
        <f>tab21a!H57/366</f>
        <v>147.04918032786884</v>
      </c>
      <c r="I57" s="697"/>
      <c r="J57" s="681">
        <f>tab21a!J57/366</f>
        <v>83.453551912568301</v>
      </c>
      <c r="K57" s="697"/>
      <c r="L57" s="681">
        <f>tab21a!L57/366</f>
        <v>79.554644808743163</v>
      </c>
      <c r="M57" s="697"/>
      <c r="N57" s="681">
        <f>tab21a!N57/366</f>
        <v>60.513661202185794</v>
      </c>
      <c r="O57" s="697"/>
      <c r="P57" s="681">
        <f>tab21a!P57/366</f>
        <v>299.84699453551912</v>
      </c>
      <c r="Q57" s="697"/>
      <c r="R57" s="681">
        <f>tab21a!R57/366</f>
        <v>741.55464480874321</v>
      </c>
      <c r="S57" s="705"/>
    </row>
    <row r="58" spans="1:19" ht="12.75" customHeight="1" x14ac:dyDescent="0.2">
      <c r="A58" s="585"/>
      <c r="B58" s="575"/>
      <c r="C58" s="576" t="s">
        <v>334</v>
      </c>
      <c r="D58" s="577">
        <f>tab21a!D58/366</f>
        <v>192.95081967213116</v>
      </c>
      <c r="E58" s="698"/>
      <c r="F58" s="577">
        <f>tab21a!F58/366</f>
        <v>262.5273224043716</v>
      </c>
      <c r="G58" s="698"/>
      <c r="H58" s="577">
        <f>tab21a!H58/366</f>
        <v>652.85519125683061</v>
      </c>
      <c r="I58" s="698"/>
      <c r="J58" s="577">
        <f>tab21a!J58/366</f>
        <v>294.33879781420762</v>
      </c>
      <c r="K58" s="698"/>
      <c r="L58" s="577">
        <f>tab21a!L58/366</f>
        <v>291.19672131147541</v>
      </c>
      <c r="M58" s="698"/>
      <c r="N58" s="577">
        <f>tab21a!N58/366</f>
        <v>173.53551912568307</v>
      </c>
      <c r="O58" s="698"/>
      <c r="P58" s="577">
        <f>tab21a!P58/366</f>
        <v>1391.7595628415299</v>
      </c>
      <c r="Q58" s="698"/>
      <c r="R58" s="577">
        <f>tab21a!R58/366</f>
        <v>3259.1639344262294</v>
      </c>
      <c r="S58" s="708"/>
    </row>
    <row r="59" spans="1:19" ht="12.75" customHeight="1" x14ac:dyDescent="0.2">
      <c r="A59" s="586">
        <v>2017</v>
      </c>
      <c r="B59" s="579" t="s">
        <v>327</v>
      </c>
      <c r="C59" s="581" t="s">
        <v>328</v>
      </c>
      <c r="D59" s="569">
        <f>tab21a!D59/365</f>
        <v>2.7753424657534245</v>
      </c>
      <c r="E59" s="684"/>
      <c r="F59" s="569">
        <f>tab21a!F59/365</f>
        <v>16.736986301369864</v>
      </c>
      <c r="G59" s="684"/>
      <c r="H59" s="569">
        <f>tab21a!H59/365</f>
        <v>57.654794520547945</v>
      </c>
      <c r="I59" s="684" t="s">
        <v>384</v>
      </c>
      <c r="J59" s="569">
        <f>tab21a!J59/365</f>
        <v>5.5945205479452058</v>
      </c>
      <c r="K59" s="684"/>
      <c r="L59" s="569">
        <f>tab21a!L59/365</f>
        <v>7.13972602739726</v>
      </c>
      <c r="M59" s="684"/>
      <c r="N59" s="569">
        <f>tab21a!N59/365</f>
        <v>54.728767123287675</v>
      </c>
      <c r="O59" s="684"/>
      <c r="P59" s="569">
        <f>tab21a!P59/365</f>
        <v>559.18904109589039</v>
      </c>
      <c r="Q59" s="701" t="s">
        <v>384</v>
      </c>
      <c r="R59" s="693">
        <f>tab21a!R59/365</f>
        <v>703.8191780821918</v>
      </c>
      <c r="S59" s="705"/>
    </row>
    <row r="60" spans="1:19" ht="12.75" customHeight="1" x14ac:dyDescent="0.2">
      <c r="A60" s="582"/>
      <c r="B60" s="567"/>
      <c r="C60" s="583" t="s">
        <v>329</v>
      </c>
      <c r="D60" s="685" t="s">
        <v>96</v>
      </c>
      <c r="E60" s="725"/>
      <c r="F60" s="680">
        <f>tab21a!F60/365</f>
        <v>2.3123287671232875</v>
      </c>
      <c r="G60" s="726"/>
      <c r="H60" s="680">
        <f>tab21a!H60/365</f>
        <v>2.4109589041095889</v>
      </c>
      <c r="I60" s="726"/>
      <c r="J60" s="680">
        <f>tab21a!J60/365</f>
        <v>0.68219178082191778</v>
      </c>
      <c r="K60" s="726"/>
      <c r="L60" s="680">
        <f>tab21a!L60/365</f>
        <v>0.64109589041095894</v>
      </c>
      <c r="M60" s="726"/>
      <c r="N60" s="680">
        <f>tab21a!N60/365</f>
        <v>18.545205479452054</v>
      </c>
      <c r="O60" s="726"/>
      <c r="P60" s="680">
        <f>tab21a!P60/365</f>
        <v>137.26575342465753</v>
      </c>
      <c r="Q60" s="702"/>
      <c r="R60" s="681">
        <f>tab21a!R60/365</f>
        <v>161.85753424657534</v>
      </c>
      <c r="S60" s="705"/>
    </row>
    <row r="61" spans="1:19" ht="12.75" customHeight="1" x14ac:dyDescent="0.2">
      <c r="A61" s="582"/>
      <c r="B61" s="571"/>
      <c r="C61" s="572" t="s">
        <v>330</v>
      </c>
      <c r="D61" s="681">
        <f>tab21a!D61/365</f>
        <v>2.7753424657534245</v>
      </c>
      <c r="E61" s="727"/>
      <c r="F61" s="681">
        <f>tab21a!F61/365</f>
        <v>19.049315068493151</v>
      </c>
      <c r="G61" s="727"/>
      <c r="H61" s="681">
        <f>tab21a!H61/365</f>
        <v>60.065753424657537</v>
      </c>
      <c r="I61" s="727"/>
      <c r="J61" s="681">
        <f>tab21a!J61/365</f>
        <v>6.2767123287671236</v>
      </c>
      <c r="K61" s="727"/>
      <c r="L61" s="681">
        <f>tab21a!L61/365</f>
        <v>7.7808219178082192</v>
      </c>
      <c r="M61" s="727"/>
      <c r="N61" s="681">
        <f>tab21a!N61/365</f>
        <v>73.273972602739732</v>
      </c>
      <c r="O61" s="727"/>
      <c r="P61" s="681">
        <f>tab21a!P61/365</f>
        <v>696.45479452054792</v>
      </c>
      <c r="Q61" s="697"/>
      <c r="R61" s="681">
        <f>tab21a!R61/365</f>
        <v>865.67671232876717</v>
      </c>
      <c r="S61" s="705"/>
    </row>
    <row r="62" spans="1:19" ht="12.75" customHeight="1" x14ac:dyDescent="0.2">
      <c r="A62" s="582"/>
      <c r="B62" s="567" t="s">
        <v>331</v>
      </c>
      <c r="C62" s="568" t="s">
        <v>321</v>
      </c>
      <c r="D62" s="680">
        <f>tab21a!D62/365</f>
        <v>177.96986301369864</v>
      </c>
      <c r="E62" s="726" t="s">
        <v>384</v>
      </c>
      <c r="F62" s="680">
        <f>tab21a!F62/365</f>
        <v>162.61917808219178</v>
      </c>
      <c r="G62" s="726" t="s">
        <v>384</v>
      </c>
      <c r="H62" s="680">
        <f>tab21a!H62/365</f>
        <v>419.71506849315068</v>
      </c>
      <c r="I62" s="726" t="s">
        <v>384</v>
      </c>
      <c r="J62" s="680">
        <f>tab21a!J62/365</f>
        <v>196.40273972602739</v>
      </c>
      <c r="K62" s="726"/>
      <c r="L62" s="680">
        <f>tab21a!L62/365</f>
        <v>190.70410958904111</v>
      </c>
      <c r="M62" s="726" t="s">
        <v>384</v>
      </c>
      <c r="N62" s="680">
        <f>tab21a!N62/365</f>
        <v>50.389041095890413</v>
      </c>
      <c r="O62" s="726"/>
      <c r="P62" s="680">
        <f>tab21a!P62/365</f>
        <v>542.75890410958903</v>
      </c>
      <c r="Q62" s="702" t="s">
        <v>384</v>
      </c>
      <c r="R62" s="681">
        <f>tab21a!R62/365</f>
        <v>1740.5589041095891</v>
      </c>
      <c r="S62" s="705"/>
    </row>
    <row r="63" spans="1:19" ht="12.75" customHeight="1" x14ac:dyDescent="0.2">
      <c r="A63" s="582"/>
      <c r="B63" s="567"/>
      <c r="C63" s="568" t="s">
        <v>322</v>
      </c>
      <c r="D63" s="680">
        <f>tab21a!D63/365</f>
        <v>6.1972602739726028</v>
      </c>
      <c r="E63" s="726"/>
      <c r="F63" s="680">
        <f>tab21a!F63/365</f>
        <v>70.731506849315068</v>
      </c>
      <c r="G63" s="726"/>
      <c r="H63" s="680">
        <f>tab21a!H63/365</f>
        <v>161.98356164383563</v>
      </c>
      <c r="I63" s="726"/>
      <c r="J63" s="680">
        <f>tab21a!J63/365</f>
        <v>75.69589041095891</v>
      </c>
      <c r="K63" s="726" t="s">
        <v>384</v>
      </c>
      <c r="L63" s="680">
        <f>tab21a!L63/365</f>
        <v>75.643835616438352</v>
      </c>
      <c r="M63" s="726"/>
      <c r="N63" s="680">
        <f>tab21a!N63/365</f>
        <v>38.224657534246575</v>
      </c>
      <c r="O63" s="726"/>
      <c r="P63" s="680">
        <f>tab21a!P63/365</f>
        <v>172.55342465753424</v>
      </c>
      <c r="Q63" s="702" t="s">
        <v>384</v>
      </c>
      <c r="R63" s="681">
        <f>tab21a!R63/365</f>
        <v>601.03013698630139</v>
      </c>
      <c r="S63" s="705"/>
    </row>
    <row r="64" spans="1:19" ht="12.75" customHeight="1" x14ac:dyDescent="0.2">
      <c r="A64" s="582"/>
      <c r="B64" s="571"/>
      <c r="C64" s="572" t="s">
        <v>332</v>
      </c>
      <c r="D64" s="681">
        <f>tab21a!D64/365</f>
        <v>184.16712328767125</v>
      </c>
      <c r="E64" s="727"/>
      <c r="F64" s="681">
        <f>tab21a!F64/365</f>
        <v>233.35068493150686</v>
      </c>
      <c r="G64" s="727"/>
      <c r="H64" s="681">
        <f>tab21a!H64/365</f>
        <v>581.69863013698625</v>
      </c>
      <c r="I64" s="727" t="s">
        <v>384</v>
      </c>
      <c r="J64" s="681">
        <f>tab21a!J64/365</f>
        <v>272.09863013698629</v>
      </c>
      <c r="K64" s="727" t="s">
        <v>384</v>
      </c>
      <c r="L64" s="681">
        <f>tab21a!L64/365</f>
        <v>266.34794520547945</v>
      </c>
      <c r="M64" s="727"/>
      <c r="N64" s="681">
        <f>tab21a!N64/365</f>
        <v>88.61369863013698</v>
      </c>
      <c r="O64" s="727"/>
      <c r="P64" s="681">
        <f>tab21a!P64/365</f>
        <v>715.31232876712329</v>
      </c>
      <c r="Q64" s="697" t="s">
        <v>384</v>
      </c>
      <c r="R64" s="681">
        <f>tab21a!R64/365</f>
        <v>2341.5890410958905</v>
      </c>
      <c r="S64" s="705"/>
    </row>
    <row r="65" spans="1:19" ht="12.75" customHeight="1" x14ac:dyDescent="0.2">
      <c r="A65" s="582"/>
      <c r="B65" s="567" t="s">
        <v>333</v>
      </c>
      <c r="C65" s="573" t="s">
        <v>321</v>
      </c>
      <c r="D65" s="681">
        <f>tab21a!D65/365</f>
        <v>180.74520547945207</v>
      </c>
      <c r="E65" s="726" t="s">
        <v>384</v>
      </c>
      <c r="F65" s="681">
        <f>tab21a!F65/365</f>
        <v>179.35616438356163</v>
      </c>
      <c r="G65" s="727"/>
      <c r="H65" s="681">
        <f>tab21a!H65/365</f>
        <v>477.36986301369865</v>
      </c>
      <c r="I65" s="727" t="s">
        <v>384</v>
      </c>
      <c r="J65" s="681">
        <f>tab21a!J65/365</f>
        <v>201.99726027397261</v>
      </c>
      <c r="K65" s="727" t="s">
        <v>384</v>
      </c>
      <c r="L65" s="681">
        <f>tab21a!L65/365</f>
        <v>197.84383561643835</v>
      </c>
      <c r="M65" s="727" t="s">
        <v>384</v>
      </c>
      <c r="N65" s="681">
        <f>tab21a!N65/365</f>
        <v>105.11780821917809</v>
      </c>
      <c r="O65" s="727"/>
      <c r="P65" s="681">
        <f>tab21a!P65/365</f>
        <v>1101.9479452054795</v>
      </c>
      <c r="Q65" s="697" t="s">
        <v>384</v>
      </c>
      <c r="R65" s="681">
        <f>tab21a!R65/365</f>
        <v>2444.3780821917808</v>
      </c>
      <c r="S65" s="705"/>
    </row>
    <row r="66" spans="1:19" ht="12.75" customHeight="1" x14ac:dyDescent="0.2">
      <c r="A66" s="582"/>
      <c r="B66" s="584"/>
      <c r="C66" s="573" t="s">
        <v>322</v>
      </c>
      <c r="D66" s="681">
        <f>tab21a!D66/365</f>
        <v>6.1972602739726028</v>
      </c>
      <c r="E66" s="727"/>
      <c r="F66" s="681">
        <f>tab21a!F66/365</f>
        <v>73.043835616438358</v>
      </c>
      <c r="G66" s="727"/>
      <c r="H66" s="681">
        <f>tab21a!H66/365</f>
        <v>164.39452054794521</v>
      </c>
      <c r="I66" s="727"/>
      <c r="J66" s="681">
        <f>tab21a!J66/365</f>
        <v>76.37808219178082</v>
      </c>
      <c r="K66" s="727"/>
      <c r="L66" s="681">
        <f>tab21a!L66/365</f>
        <v>76.284931506849318</v>
      </c>
      <c r="M66" s="727"/>
      <c r="N66" s="681">
        <f>tab21a!N66/365</f>
        <v>56.769863013698632</v>
      </c>
      <c r="O66" s="727"/>
      <c r="P66" s="681">
        <f>tab21a!P66/365</f>
        <v>309.8191780821918</v>
      </c>
      <c r="Q66" s="697" t="s">
        <v>384</v>
      </c>
      <c r="R66" s="681">
        <f>tab21a!R66/365</f>
        <v>762.88767123287676</v>
      </c>
      <c r="S66" s="705"/>
    </row>
    <row r="67" spans="1:19" ht="12.75" customHeight="1" x14ac:dyDescent="0.2">
      <c r="A67" s="585"/>
      <c r="B67" s="575"/>
      <c r="C67" s="576" t="s">
        <v>334</v>
      </c>
      <c r="D67" s="577">
        <f>tab21a!D67/365</f>
        <v>186.94246575342467</v>
      </c>
      <c r="E67" s="726" t="s">
        <v>384</v>
      </c>
      <c r="F67" s="577">
        <f>tab21a!F67/365</f>
        <v>252.4</v>
      </c>
      <c r="G67" s="698"/>
      <c r="H67" s="577">
        <f>tab21a!H67/365</f>
        <v>641.76438356164385</v>
      </c>
      <c r="I67" s="698" t="s">
        <v>384</v>
      </c>
      <c r="J67" s="577">
        <f>tab21a!J67/365</f>
        <v>278.37534246575342</v>
      </c>
      <c r="K67" s="698" t="s">
        <v>384</v>
      </c>
      <c r="L67" s="577">
        <f>tab21a!L67/365</f>
        <v>274.12876712328767</v>
      </c>
      <c r="M67" s="698" t="s">
        <v>384</v>
      </c>
      <c r="N67" s="577">
        <f>tab21a!N67/365</f>
        <v>161.8876712328767</v>
      </c>
      <c r="O67" s="698" t="s">
        <v>384</v>
      </c>
      <c r="P67" s="577">
        <f>tab21a!P67/365</f>
        <v>1411.7671232876712</v>
      </c>
      <c r="Q67" s="698" t="s">
        <v>384</v>
      </c>
      <c r="R67" s="577">
        <f>tab21a!R67/365</f>
        <v>3207.2657534246578</v>
      </c>
      <c r="S67" s="708"/>
    </row>
    <row r="68" spans="1:19" ht="12.75" customHeight="1" x14ac:dyDescent="0.2">
      <c r="A68" s="580">
        <v>2018</v>
      </c>
      <c r="B68" s="579" t="s">
        <v>327</v>
      </c>
      <c r="C68" s="581" t="s">
        <v>328</v>
      </c>
      <c r="D68" s="569">
        <f>tab21a!D68/365</f>
        <v>2.7726027397260276</v>
      </c>
      <c r="E68" s="684"/>
      <c r="F68" s="569">
        <f>tab21a!F68/365</f>
        <v>16.276712328767122</v>
      </c>
      <c r="G68" s="684" t="s">
        <v>384</v>
      </c>
      <c r="H68" s="569">
        <f>tab21a!H68/365</f>
        <v>66.62191780821918</v>
      </c>
      <c r="I68" s="684" t="s">
        <v>384</v>
      </c>
      <c r="J68" s="569">
        <f>tab21a!J68/365</f>
        <v>5.5835616438356164</v>
      </c>
      <c r="K68" s="684" t="s">
        <v>384</v>
      </c>
      <c r="L68" s="569">
        <f>tab21a!L68/365</f>
        <v>11.435616438356165</v>
      </c>
      <c r="M68" s="684" t="s">
        <v>384</v>
      </c>
      <c r="N68" s="569">
        <f>tab21a!N68/365</f>
        <v>54.394520547945206</v>
      </c>
      <c r="O68" s="684" t="s">
        <v>384</v>
      </c>
      <c r="P68" s="569">
        <f>tab21a!P68/365</f>
        <v>552.93424657534251</v>
      </c>
      <c r="Q68" s="701" t="s">
        <v>384</v>
      </c>
      <c r="R68" s="693">
        <f>tab21a!R68/365</f>
        <v>710.01917808219173</v>
      </c>
      <c r="S68" s="706" t="s">
        <v>384</v>
      </c>
    </row>
    <row r="69" spans="1:19" ht="12.75" customHeight="1" x14ac:dyDescent="0.2">
      <c r="A69" s="582"/>
      <c r="B69" s="567"/>
      <c r="C69" s="583" t="s">
        <v>329</v>
      </c>
      <c r="D69" s="685" t="s">
        <v>96</v>
      </c>
      <c r="E69" s="696"/>
      <c r="F69" s="680">
        <f>tab21a!F69/365</f>
        <v>1.9178082191780821</v>
      </c>
      <c r="G69" s="695"/>
      <c r="H69" s="680">
        <f>tab21a!H69/365</f>
        <v>2.7315068493150685</v>
      </c>
      <c r="I69" s="695"/>
      <c r="J69" s="680">
        <f>tab21a!J69/365</f>
        <v>1.0410958904109588</v>
      </c>
      <c r="K69" s="695" t="s">
        <v>384</v>
      </c>
      <c r="L69" s="680">
        <f>tab21a!L69/365</f>
        <v>0.72602739726027399</v>
      </c>
      <c r="M69" s="695" t="s">
        <v>384</v>
      </c>
      <c r="N69" s="680">
        <f>tab21a!N69/365</f>
        <v>17.095890410958905</v>
      </c>
      <c r="O69" s="695" t="s">
        <v>384</v>
      </c>
      <c r="P69" s="680">
        <f>tab21a!P69/365</f>
        <v>125.9945205479452</v>
      </c>
      <c r="Q69" s="702" t="s">
        <v>384</v>
      </c>
      <c r="R69" s="681">
        <f>tab21a!R69/365</f>
        <v>149.50684931506851</v>
      </c>
      <c r="S69" s="706" t="s">
        <v>384</v>
      </c>
    </row>
    <row r="70" spans="1:19" ht="12.75" customHeight="1" x14ac:dyDescent="0.2">
      <c r="A70" s="582"/>
      <c r="B70" s="571"/>
      <c r="C70" s="572" t="s">
        <v>330</v>
      </c>
      <c r="D70" s="681">
        <f>tab21a!D70/365</f>
        <v>2.7726027397260276</v>
      </c>
      <c r="E70" s="697"/>
      <c r="F70" s="681">
        <f>tab21a!F70/365</f>
        <v>18.194520547945206</v>
      </c>
      <c r="G70" s="697" t="s">
        <v>384</v>
      </c>
      <c r="H70" s="681">
        <f>tab21a!H70/365</f>
        <v>69.353424657534248</v>
      </c>
      <c r="I70" s="697" t="s">
        <v>384</v>
      </c>
      <c r="J70" s="681">
        <f>tab21a!J70/365</f>
        <v>6.624657534246575</v>
      </c>
      <c r="K70" s="697" t="s">
        <v>384</v>
      </c>
      <c r="L70" s="681">
        <f>tab21a!L70/365</f>
        <v>12.161643835616438</v>
      </c>
      <c r="M70" s="697" t="s">
        <v>384</v>
      </c>
      <c r="N70" s="681">
        <f>tab21a!N70/365</f>
        <v>71.490410958904107</v>
      </c>
      <c r="O70" s="697"/>
      <c r="P70" s="681">
        <f>tab21a!P70/365</f>
        <v>678.92876712328768</v>
      </c>
      <c r="Q70" s="697" t="s">
        <v>384</v>
      </c>
      <c r="R70" s="681">
        <f>tab21a!R70/365</f>
        <v>859.52602739726024</v>
      </c>
      <c r="S70" s="706" t="s">
        <v>384</v>
      </c>
    </row>
    <row r="71" spans="1:19" ht="12.75" customHeight="1" x14ac:dyDescent="0.2">
      <c r="A71" s="582"/>
      <c r="B71" s="567" t="s">
        <v>331</v>
      </c>
      <c r="C71" s="568" t="s">
        <v>321</v>
      </c>
      <c r="D71" s="680">
        <f>tab21a!D71/365</f>
        <v>186.12876712328767</v>
      </c>
      <c r="E71" s="695" t="s">
        <v>384</v>
      </c>
      <c r="F71" s="680">
        <f>tab21a!F71/365</f>
        <v>165.02191780821917</v>
      </c>
      <c r="G71" s="695" t="s">
        <v>384</v>
      </c>
      <c r="H71" s="680">
        <f>tab21a!H71/365</f>
        <v>404.96164383561643</v>
      </c>
      <c r="I71" s="695" t="s">
        <v>384</v>
      </c>
      <c r="J71" s="680">
        <f>tab21a!J71/365</f>
        <v>192.83287671232875</v>
      </c>
      <c r="K71" s="695" t="s">
        <v>384</v>
      </c>
      <c r="L71" s="680">
        <f>tab21a!L71/365</f>
        <v>178.33698630136988</v>
      </c>
      <c r="M71" s="695" t="s">
        <v>384</v>
      </c>
      <c r="N71" s="680">
        <f>tab21a!N71/365</f>
        <v>50.38356164383562</v>
      </c>
      <c r="O71" s="695" t="s">
        <v>384</v>
      </c>
      <c r="P71" s="680">
        <f>tab21a!P71/365</f>
        <v>540.92602739726033</v>
      </c>
      <c r="Q71" s="702" t="s">
        <v>384</v>
      </c>
      <c r="R71" s="681">
        <f>tab21a!R71/365</f>
        <v>1718.5917808219178</v>
      </c>
      <c r="S71" s="706" t="s">
        <v>384</v>
      </c>
    </row>
    <row r="72" spans="1:19" ht="12.75" customHeight="1" x14ac:dyDescent="0.2">
      <c r="A72" s="582"/>
      <c r="B72" s="567"/>
      <c r="C72" s="568" t="s">
        <v>322</v>
      </c>
      <c r="D72" s="680">
        <f>tab21a!D72/365</f>
        <v>5</v>
      </c>
      <c r="E72" s="695" t="s">
        <v>384</v>
      </c>
      <c r="F72" s="680">
        <f>tab21a!F72/365</f>
        <v>82.369863013698634</v>
      </c>
      <c r="G72" s="695" t="s">
        <v>384</v>
      </c>
      <c r="H72" s="680">
        <f>tab21a!H72/365</f>
        <v>160.39726027397259</v>
      </c>
      <c r="I72" s="695" t="s">
        <v>384</v>
      </c>
      <c r="J72" s="680">
        <f>tab21a!J72/365</f>
        <v>73.698630136986296</v>
      </c>
      <c r="K72" s="695" t="s">
        <v>384</v>
      </c>
      <c r="L72" s="680">
        <f>tab21a!L72/365</f>
        <v>78.871232876712327</v>
      </c>
      <c r="M72" s="695" t="s">
        <v>384</v>
      </c>
      <c r="N72" s="680">
        <f>tab21a!N72/365</f>
        <v>38.613698630136987</v>
      </c>
      <c r="O72" s="695" t="s">
        <v>384</v>
      </c>
      <c r="P72" s="680">
        <f>tab21a!P72/365</f>
        <v>161.96712328767123</v>
      </c>
      <c r="Q72" s="702" t="s">
        <v>384</v>
      </c>
      <c r="R72" s="681">
        <f>tab21a!R72/365</f>
        <v>600.91780821917803</v>
      </c>
      <c r="S72" s="706" t="s">
        <v>384</v>
      </c>
    </row>
    <row r="73" spans="1:19" ht="12.75" customHeight="1" x14ac:dyDescent="0.2">
      <c r="A73" s="582"/>
      <c r="B73" s="571"/>
      <c r="C73" s="572" t="s">
        <v>332</v>
      </c>
      <c r="D73" s="681">
        <f>tab21a!D73/365</f>
        <v>191.12876712328767</v>
      </c>
      <c r="E73" s="697" t="s">
        <v>384</v>
      </c>
      <c r="F73" s="681">
        <f>tab21a!F73/365</f>
        <v>247.39178082191782</v>
      </c>
      <c r="G73" s="697" t="s">
        <v>384</v>
      </c>
      <c r="H73" s="681">
        <f>tab21a!H73/365</f>
        <v>565.35890410958905</v>
      </c>
      <c r="I73" s="697" t="s">
        <v>384</v>
      </c>
      <c r="J73" s="681">
        <f>tab21a!J73/365</f>
        <v>266.53150684931506</v>
      </c>
      <c r="K73" s="697" t="s">
        <v>384</v>
      </c>
      <c r="L73" s="681">
        <f>tab21a!L73/365</f>
        <v>257.20821917808217</v>
      </c>
      <c r="M73" s="697" t="s">
        <v>384</v>
      </c>
      <c r="N73" s="681">
        <f>tab21a!N73/365</f>
        <v>88.9972602739726</v>
      </c>
      <c r="O73" s="697"/>
      <c r="P73" s="681">
        <f>tab21a!P73/365</f>
        <v>702.89315068493147</v>
      </c>
      <c r="Q73" s="697" t="s">
        <v>384</v>
      </c>
      <c r="R73" s="681">
        <f>tab21a!R73/365</f>
        <v>2319.5095890410958</v>
      </c>
      <c r="S73" s="706" t="s">
        <v>384</v>
      </c>
    </row>
    <row r="74" spans="1:19" ht="12.75" customHeight="1" x14ac:dyDescent="0.2">
      <c r="A74" s="582"/>
      <c r="B74" s="567" t="s">
        <v>333</v>
      </c>
      <c r="C74" s="573" t="s">
        <v>321</v>
      </c>
      <c r="D74" s="681">
        <f>tab21a!D74/365</f>
        <v>188.90136986301371</v>
      </c>
      <c r="E74" s="697" t="s">
        <v>384</v>
      </c>
      <c r="F74" s="681">
        <f>tab21a!F74/365</f>
        <v>181.2986301369863</v>
      </c>
      <c r="G74" s="697" t="s">
        <v>384</v>
      </c>
      <c r="H74" s="681">
        <f>tab21a!H74/365</f>
        <v>471.58356164383559</v>
      </c>
      <c r="I74" s="697" t="s">
        <v>384</v>
      </c>
      <c r="J74" s="681">
        <f>tab21a!J74/365</f>
        <v>198.41643835616438</v>
      </c>
      <c r="K74" s="697" t="s">
        <v>384</v>
      </c>
      <c r="L74" s="681">
        <f>tab21a!L74/365</f>
        <v>189.77260273972604</v>
      </c>
      <c r="M74" s="697" t="s">
        <v>384</v>
      </c>
      <c r="N74" s="681">
        <f>tab21a!N74/365</f>
        <v>104.77808219178083</v>
      </c>
      <c r="O74" s="697" t="s">
        <v>384</v>
      </c>
      <c r="P74" s="681">
        <f>tab21a!P74/365</f>
        <v>1093.8602739726027</v>
      </c>
      <c r="Q74" s="697" t="s">
        <v>384</v>
      </c>
      <c r="R74" s="681">
        <f>tab21a!R74/365</f>
        <v>2428.6109589041098</v>
      </c>
      <c r="S74" s="706" t="s">
        <v>384</v>
      </c>
    </row>
    <row r="75" spans="1:19" ht="12.75" customHeight="1" x14ac:dyDescent="0.2">
      <c r="A75" s="582"/>
      <c r="B75" s="584"/>
      <c r="C75" s="573" t="s">
        <v>322</v>
      </c>
      <c r="D75" s="681">
        <f>tab21a!D75/365</f>
        <v>5</v>
      </c>
      <c r="E75" s="697" t="s">
        <v>384</v>
      </c>
      <c r="F75" s="681">
        <f>tab21a!F75/365</f>
        <v>84.287671232876718</v>
      </c>
      <c r="G75" s="697" t="s">
        <v>384</v>
      </c>
      <c r="H75" s="681">
        <f>tab21a!H75/365</f>
        <v>163.12876712328767</v>
      </c>
      <c r="I75" s="697" t="s">
        <v>384</v>
      </c>
      <c r="J75" s="681">
        <f>tab21a!J75/365</f>
        <v>74.739726027397253</v>
      </c>
      <c r="K75" s="697" t="s">
        <v>384</v>
      </c>
      <c r="L75" s="681">
        <f>tab21a!L75/365</f>
        <v>79.597260273972609</v>
      </c>
      <c r="M75" s="697" t="s">
        <v>384</v>
      </c>
      <c r="N75" s="681">
        <f>tab21a!N75/365</f>
        <v>55.709589041095889</v>
      </c>
      <c r="O75" s="697" t="s">
        <v>384</v>
      </c>
      <c r="P75" s="681">
        <f>tab21a!P75/365</f>
        <v>287.96164383561643</v>
      </c>
      <c r="Q75" s="697" t="s">
        <v>384</v>
      </c>
      <c r="R75" s="681">
        <f>tab21a!R75/365</f>
        <v>750.42465753424653</v>
      </c>
      <c r="S75" s="706" t="s">
        <v>384</v>
      </c>
    </row>
    <row r="76" spans="1:19" ht="12.75" customHeight="1" x14ac:dyDescent="0.2">
      <c r="A76" s="585"/>
      <c r="B76" s="575"/>
      <c r="C76" s="576" t="s">
        <v>334</v>
      </c>
      <c r="D76" s="577">
        <f>tab21a!D76/365</f>
        <v>193.90136986301371</v>
      </c>
      <c r="E76" s="698" t="s">
        <v>384</v>
      </c>
      <c r="F76" s="577">
        <f>tab21a!F76/365</f>
        <v>265.58630136986301</v>
      </c>
      <c r="G76" s="698" t="s">
        <v>384</v>
      </c>
      <c r="H76" s="577">
        <f>tab21a!H76/365</f>
        <v>634.71232876712327</v>
      </c>
      <c r="I76" s="698" t="s">
        <v>384</v>
      </c>
      <c r="J76" s="577">
        <f>tab21a!J76/365</f>
        <v>273.15616438356165</v>
      </c>
      <c r="K76" s="698" t="s">
        <v>384</v>
      </c>
      <c r="L76" s="577">
        <f>tab21a!L76/365</f>
        <v>269.36986301369865</v>
      </c>
      <c r="M76" s="698" t="s">
        <v>384</v>
      </c>
      <c r="N76" s="577">
        <f>tab21a!N76/365</f>
        <v>160.48767123287672</v>
      </c>
      <c r="O76" s="698" t="s">
        <v>384</v>
      </c>
      <c r="P76" s="577">
        <f>tab21a!P76/365</f>
        <v>1381.8219178082193</v>
      </c>
      <c r="Q76" s="698" t="s">
        <v>384</v>
      </c>
      <c r="R76" s="577">
        <f>tab21a!R76/365</f>
        <v>3179.0356164383561</v>
      </c>
      <c r="S76" s="707" t="s">
        <v>384</v>
      </c>
    </row>
    <row r="77" spans="1:19" ht="12.75" customHeight="1" x14ac:dyDescent="0.2">
      <c r="A77" s="580">
        <v>2019</v>
      </c>
      <c r="B77" s="579" t="s">
        <v>327</v>
      </c>
      <c r="C77" s="581" t="s">
        <v>328</v>
      </c>
      <c r="D77" s="569">
        <f>tab21a!D77/366</f>
        <v>3.5437158469945356</v>
      </c>
      <c r="E77" s="684"/>
      <c r="F77" s="569">
        <f>tab21a!F77/366</f>
        <v>20.275956284153004</v>
      </c>
      <c r="G77" s="684"/>
      <c r="H77" s="569">
        <f>tab21a!H77/366</f>
        <v>65.677595628415304</v>
      </c>
      <c r="I77" s="684"/>
      <c r="J77" s="569">
        <f>tab21a!J77/366</f>
        <v>6.8087431693989071</v>
      </c>
      <c r="K77" s="684"/>
      <c r="L77" s="569">
        <f>tab21a!L77/366</f>
        <v>6.8387978142076502</v>
      </c>
      <c r="M77" s="684"/>
      <c r="N77" s="569">
        <f>tab21a!N77/366</f>
        <v>57.382513661202189</v>
      </c>
      <c r="O77" s="684"/>
      <c r="P77" s="569">
        <f>tab21a!P77/366</f>
        <v>572.75683060109293</v>
      </c>
      <c r="Q77" s="701"/>
      <c r="R77" s="693">
        <f>tab21a!R77/366</f>
        <v>733.28415300546453</v>
      </c>
      <c r="S77" s="701"/>
    </row>
    <row r="78" spans="1:19" ht="12.75" customHeight="1" x14ac:dyDescent="0.2">
      <c r="A78" s="582"/>
      <c r="B78" s="567"/>
      <c r="C78" s="583" t="s">
        <v>329</v>
      </c>
      <c r="D78" s="685" t="s">
        <v>96</v>
      </c>
      <c r="E78" s="696"/>
      <c r="F78" s="680">
        <f>tab21a!F78/366</f>
        <v>2.5027322404371586</v>
      </c>
      <c r="G78" s="695"/>
      <c r="H78" s="680">
        <f>tab21a!H78/366</f>
        <v>3.0109289617486339</v>
      </c>
      <c r="I78" s="695"/>
      <c r="J78" s="680">
        <f>tab21a!J78/366</f>
        <v>0.32786885245901637</v>
      </c>
      <c r="K78" s="695"/>
      <c r="L78" s="680">
        <f>tab21a!L78/366</f>
        <v>0</v>
      </c>
      <c r="M78" s="695"/>
      <c r="N78" s="680">
        <f>tab21a!N78/366</f>
        <v>17.882513661202186</v>
      </c>
      <c r="O78" s="695"/>
      <c r="P78" s="680">
        <f>tab21a!P78/366</f>
        <v>116.87978142076503</v>
      </c>
      <c r="Q78" s="702"/>
      <c r="R78" s="681">
        <f>tab21a!R78/366</f>
        <v>140.60655737704917</v>
      </c>
      <c r="S78" s="704"/>
    </row>
    <row r="79" spans="1:19" ht="12.75" customHeight="1" x14ac:dyDescent="0.2">
      <c r="A79" s="582"/>
      <c r="B79" s="571"/>
      <c r="C79" s="572" t="s">
        <v>330</v>
      </c>
      <c r="D79" s="681">
        <f>tab21a!D79/366</f>
        <v>3.5464480874316942</v>
      </c>
      <c r="E79" s="697"/>
      <c r="F79" s="681">
        <f>tab21a!F79/366</f>
        <v>22.778688524590162</v>
      </c>
      <c r="G79" s="697"/>
      <c r="H79" s="681">
        <f>tab21a!H79/366</f>
        <v>68.688524590163937</v>
      </c>
      <c r="I79" s="697"/>
      <c r="J79" s="681">
        <f>tab21a!J79/366</f>
        <v>7.1366120218579239</v>
      </c>
      <c r="K79" s="697"/>
      <c r="L79" s="681">
        <f>tab21a!L79/366</f>
        <v>6.8387978142076502</v>
      </c>
      <c r="M79" s="697"/>
      <c r="N79" s="681">
        <f>tab21a!N79/366</f>
        <v>75.265027322404379</v>
      </c>
      <c r="O79" s="697"/>
      <c r="P79" s="681">
        <f>tab21a!P79/366</f>
        <v>689.6366120218579</v>
      </c>
      <c r="Q79" s="697"/>
      <c r="R79" s="681">
        <f>tab21a!R79/366</f>
        <v>873.8907103825137</v>
      </c>
      <c r="S79" s="704"/>
    </row>
    <row r="80" spans="1:19" ht="12.75" customHeight="1" x14ac:dyDescent="0.2">
      <c r="A80" s="582"/>
      <c r="B80" s="567" t="s">
        <v>331</v>
      </c>
      <c r="C80" s="568" t="s">
        <v>321</v>
      </c>
      <c r="D80" s="680">
        <f>tab21a!D80/366</f>
        <v>187.17486338797815</v>
      </c>
      <c r="E80" s="695"/>
      <c r="F80" s="680">
        <f>tab21a!F80/366</f>
        <v>178.47540983606558</v>
      </c>
      <c r="G80" s="695"/>
      <c r="H80" s="680">
        <f>tab21a!H80/366</f>
        <v>401.4590163934426</v>
      </c>
      <c r="I80" s="695"/>
      <c r="J80" s="680">
        <f>tab21a!J80/366</f>
        <v>199.82513661202185</v>
      </c>
      <c r="K80" s="695"/>
      <c r="L80" s="680">
        <f>tab21a!L80/366</f>
        <v>176.5136612021858</v>
      </c>
      <c r="M80" s="695"/>
      <c r="N80" s="680">
        <f>tab21a!N80/366</f>
        <v>60.076502732240435</v>
      </c>
      <c r="O80" s="695"/>
      <c r="P80" s="680">
        <f>tab21a!P80/366</f>
        <v>573.79781420765028</v>
      </c>
      <c r="Q80" s="702"/>
      <c r="R80" s="681">
        <f>tab21a!R80/366</f>
        <v>1777.3224043715848</v>
      </c>
      <c r="S80" s="704"/>
    </row>
    <row r="81" spans="1:20" ht="12.75" customHeight="1" x14ac:dyDescent="0.2">
      <c r="A81" s="582"/>
      <c r="B81" s="567"/>
      <c r="C81" s="568" t="s">
        <v>322</v>
      </c>
      <c r="D81" s="680">
        <f>tab21a!D81/366</f>
        <v>4.7295081967213113</v>
      </c>
      <c r="E81" s="695"/>
      <c r="F81" s="680">
        <f>tab21a!F81/366</f>
        <v>66.243169398907099</v>
      </c>
      <c r="G81" s="695"/>
      <c r="H81" s="680">
        <f>tab21a!H81/366</f>
        <v>136.30054644808743</v>
      </c>
      <c r="I81" s="695"/>
      <c r="J81" s="680">
        <f>tab21a!J81/366</f>
        <v>70.076502732240442</v>
      </c>
      <c r="K81" s="695"/>
      <c r="L81" s="680">
        <f>tab21a!L81/366</f>
        <v>68.707650273224047</v>
      </c>
      <c r="M81" s="695"/>
      <c r="N81" s="680">
        <f>tab21a!N81/366</f>
        <v>37.702185792349724</v>
      </c>
      <c r="O81" s="695"/>
      <c r="P81" s="680">
        <f>tab21a!P81/366</f>
        <v>159.46994535519124</v>
      </c>
      <c r="Q81" s="702"/>
      <c r="R81" s="681">
        <f>tab21a!R81/366</f>
        <v>543.22950819672133</v>
      </c>
      <c r="S81" s="704"/>
    </row>
    <row r="82" spans="1:20" ht="12.75" customHeight="1" x14ac:dyDescent="0.2">
      <c r="A82" s="582"/>
      <c r="B82" s="571"/>
      <c r="C82" s="572" t="s">
        <v>332</v>
      </c>
      <c r="D82" s="681">
        <f>tab21a!D82/366</f>
        <v>191.90437158469945</v>
      </c>
      <c r="E82" s="697"/>
      <c r="F82" s="681">
        <f>tab21a!F82/366</f>
        <v>244.71857923497268</v>
      </c>
      <c r="G82" s="697"/>
      <c r="H82" s="681">
        <f>tab21a!H82/366</f>
        <v>537.75956284153006</v>
      </c>
      <c r="I82" s="697"/>
      <c r="J82" s="681">
        <f>tab21a!J82/366</f>
        <v>269.90163934426232</v>
      </c>
      <c r="K82" s="697"/>
      <c r="L82" s="681">
        <f>tab21a!L82/366</f>
        <v>245.22131147540983</v>
      </c>
      <c r="M82" s="697"/>
      <c r="N82" s="681">
        <f>tab21a!N82/366</f>
        <v>97.778688524590166</v>
      </c>
      <c r="O82" s="697"/>
      <c r="P82" s="681">
        <f>tab21a!P82/366</f>
        <v>733.26775956284155</v>
      </c>
      <c r="Q82" s="697"/>
      <c r="R82" s="681">
        <f>tab21a!R82/366</f>
        <v>2320.5519125683059</v>
      </c>
      <c r="S82" s="704"/>
    </row>
    <row r="83" spans="1:20" ht="12.75" customHeight="1" x14ac:dyDescent="0.2">
      <c r="A83" s="582"/>
      <c r="B83" s="567" t="s">
        <v>333</v>
      </c>
      <c r="C83" s="573" t="s">
        <v>321</v>
      </c>
      <c r="D83" s="681">
        <f>tab21a!D83/366</f>
        <v>190.71857923497268</v>
      </c>
      <c r="E83" s="697"/>
      <c r="F83" s="681">
        <f>tab21a!F83/366</f>
        <v>198.75136612021859</v>
      </c>
      <c r="G83" s="697"/>
      <c r="H83" s="681">
        <f>tab21a!H83/366</f>
        <v>467.1366120218579</v>
      </c>
      <c r="I83" s="697"/>
      <c r="J83" s="681">
        <f>tab21a!J83/366</f>
        <v>206.63387978142077</v>
      </c>
      <c r="K83" s="697"/>
      <c r="L83" s="681">
        <f>tab21a!L83/366</f>
        <v>183.35245901639345</v>
      </c>
      <c r="M83" s="697"/>
      <c r="N83" s="681">
        <f>tab21a!N83/366</f>
        <v>117.45901639344262</v>
      </c>
      <c r="O83" s="697"/>
      <c r="P83" s="681">
        <f>tab21a!P83/366</f>
        <v>1146.5546448087432</v>
      </c>
      <c r="Q83" s="697"/>
      <c r="R83" s="681">
        <f>tab21a!R83/366</f>
        <v>2510.6065573770493</v>
      </c>
      <c r="S83" s="704"/>
    </row>
    <row r="84" spans="1:20" ht="12.75" customHeight="1" x14ac:dyDescent="0.2">
      <c r="A84" s="582"/>
      <c r="B84" s="584"/>
      <c r="C84" s="573" t="s">
        <v>322</v>
      </c>
      <c r="D84" s="681">
        <f>tab21a!D84/366</f>
        <v>4.7322404371584703</v>
      </c>
      <c r="E84" s="697"/>
      <c r="F84" s="681">
        <f>tab21a!F84/366</f>
        <v>68.745901639344268</v>
      </c>
      <c r="G84" s="697"/>
      <c r="H84" s="681">
        <f>tab21a!H84/366</f>
        <v>139.31147540983608</v>
      </c>
      <c r="I84" s="697"/>
      <c r="J84" s="681">
        <f>tab21a!J84/366</f>
        <v>70.404371584699447</v>
      </c>
      <c r="K84" s="697"/>
      <c r="L84" s="681">
        <f>tab21a!L84/366</f>
        <v>68.707650273224047</v>
      </c>
      <c r="M84" s="697"/>
      <c r="N84" s="681">
        <f>tab21a!N84/366</f>
        <v>55.584699453551913</v>
      </c>
      <c r="O84" s="697"/>
      <c r="P84" s="681">
        <f>tab21a!P84/366</f>
        <v>276.3497267759563</v>
      </c>
      <c r="Q84" s="697"/>
      <c r="R84" s="681">
        <f>tab21a!R84/366</f>
        <v>683.8360655737705</v>
      </c>
      <c r="S84" s="704"/>
    </row>
    <row r="85" spans="1:20" ht="12.75" customHeight="1" x14ac:dyDescent="0.2">
      <c r="A85" s="585"/>
      <c r="B85" s="575"/>
      <c r="C85" s="576" t="s">
        <v>334</v>
      </c>
      <c r="D85" s="577">
        <f>tab21a!D85/366</f>
        <v>195.45081967213116</v>
      </c>
      <c r="E85" s="698"/>
      <c r="F85" s="577">
        <f>tab21a!F85/366</f>
        <v>267.49726775956282</v>
      </c>
      <c r="G85" s="698"/>
      <c r="H85" s="577">
        <f>tab21a!H85/366</f>
        <v>606.44808743169403</v>
      </c>
      <c r="I85" s="698"/>
      <c r="J85" s="577">
        <f>tab21a!J85/366</f>
        <v>277.03825136612022</v>
      </c>
      <c r="K85" s="698"/>
      <c r="L85" s="577">
        <f>tab21a!L85/366</f>
        <v>252.06010928961749</v>
      </c>
      <c r="M85" s="698"/>
      <c r="N85" s="577">
        <f>tab21a!N85/366</f>
        <v>173.04371584699453</v>
      </c>
      <c r="O85" s="698"/>
      <c r="P85" s="577">
        <f>tab21a!P85/366</f>
        <v>1422.9043715846994</v>
      </c>
      <c r="Q85" s="698"/>
      <c r="R85" s="577">
        <f>tab21a!R85/366</f>
        <v>3194.4426229508199</v>
      </c>
      <c r="S85" s="708"/>
    </row>
    <row r="86" spans="1:20" ht="12.75" customHeight="1" x14ac:dyDescent="0.2">
      <c r="A86" s="948" t="s">
        <v>385</v>
      </c>
      <c r="B86" s="948"/>
      <c r="C86" s="948"/>
      <c r="D86" s="948"/>
      <c r="E86" s="948"/>
      <c r="F86" s="948"/>
      <c r="G86" s="948"/>
      <c r="H86" s="948"/>
      <c r="I86" s="948"/>
      <c r="J86" s="948"/>
      <c r="K86" s="948"/>
      <c r="L86" s="948"/>
      <c r="M86" s="948"/>
      <c r="N86" s="948"/>
      <c r="O86" s="948"/>
      <c r="P86" s="948"/>
      <c r="Q86" s="948"/>
      <c r="R86" s="948"/>
    </row>
    <row r="87" spans="1:20" ht="12.75" customHeight="1" x14ac:dyDescent="0.2">
      <c r="A87" s="952"/>
      <c r="B87" s="952"/>
      <c r="C87" s="952"/>
      <c r="D87" s="952"/>
      <c r="E87" s="952"/>
      <c r="F87" s="952"/>
      <c r="G87" s="952"/>
      <c r="H87" s="952"/>
      <c r="I87" s="952"/>
      <c r="J87" s="952"/>
      <c r="K87" s="952"/>
      <c r="L87" s="952"/>
      <c r="M87" s="952"/>
      <c r="N87" s="952"/>
      <c r="O87" s="952"/>
      <c r="P87" s="952"/>
      <c r="Q87" s="952"/>
      <c r="R87" s="952"/>
    </row>
    <row r="88" spans="1:20" ht="12.75" customHeight="1" x14ac:dyDescent="0.2">
      <c r="A88" s="682"/>
      <c r="B88" s="720"/>
      <c r="C88" s="682"/>
      <c r="D88" s="682"/>
      <c r="E88" s="682"/>
      <c r="F88" s="682"/>
      <c r="G88" s="682"/>
      <c r="H88" s="682"/>
      <c r="I88" s="682"/>
      <c r="J88" s="682"/>
      <c r="K88" s="682"/>
      <c r="L88" s="682"/>
      <c r="M88" s="682"/>
      <c r="N88" s="682"/>
      <c r="O88" s="682"/>
      <c r="P88" s="682"/>
      <c r="Q88" s="682"/>
      <c r="R88" s="682"/>
      <c r="S88" s="682"/>
      <c r="T88" s="682"/>
    </row>
    <row r="89" spans="1:20" ht="12.75" customHeight="1" x14ac:dyDescent="0.2">
      <c r="A89" s="952" t="s">
        <v>383</v>
      </c>
      <c r="B89" s="952"/>
      <c r="C89" s="952"/>
      <c r="D89" s="952"/>
      <c r="E89" s="952"/>
      <c r="F89" s="952"/>
      <c r="G89" s="952"/>
      <c r="H89" s="952"/>
      <c r="I89" s="952"/>
      <c r="J89" s="952"/>
      <c r="K89" s="952"/>
      <c r="L89" s="952"/>
      <c r="M89" s="952"/>
      <c r="N89" s="952"/>
      <c r="O89" s="952"/>
      <c r="P89" s="952"/>
      <c r="Q89" s="952"/>
      <c r="R89" s="952"/>
      <c r="S89" s="682"/>
      <c r="T89" s="682"/>
    </row>
    <row r="90" spans="1:20" x14ac:dyDescent="0.2">
      <c r="A90" s="952"/>
      <c r="B90" s="952"/>
      <c r="C90" s="952"/>
      <c r="D90" s="952"/>
      <c r="E90" s="952"/>
      <c r="F90" s="952"/>
      <c r="G90" s="952"/>
      <c r="H90" s="952"/>
      <c r="I90" s="952"/>
      <c r="J90" s="952"/>
      <c r="K90" s="952"/>
      <c r="L90" s="952"/>
      <c r="M90" s="952"/>
      <c r="N90" s="952"/>
      <c r="O90" s="952"/>
      <c r="P90" s="952"/>
      <c r="Q90" s="952"/>
      <c r="R90" s="952"/>
      <c r="S90" s="682"/>
      <c r="T90" s="682"/>
    </row>
    <row r="91" spans="1:20" x14ac:dyDescent="0.2">
      <c r="D91" s="570"/>
      <c r="E91" s="570"/>
      <c r="F91" s="570"/>
      <c r="G91" s="570"/>
      <c r="H91" s="570"/>
      <c r="I91" s="570"/>
      <c r="J91" s="570"/>
      <c r="K91" s="570"/>
      <c r="L91" s="570"/>
      <c r="M91" s="570"/>
      <c r="N91" s="570"/>
      <c r="O91" s="570"/>
      <c r="P91" s="570"/>
      <c r="Q91" s="570"/>
      <c r="R91" s="570"/>
    </row>
    <row r="92" spans="1:20" ht="13.5" x14ac:dyDescent="0.2">
      <c r="A92" s="679" t="s">
        <v>382</v>
      </c>
      <c r="D92" s="593"/>
      <c r="E92" s="593"/>
      <c r="F92" s="593"/>
      <c r="G92" s="593"/>
      <c r="H92" s="593"/>
      <c r="I92" s="593"/>
      <c r="J92" s="593"/>
      <c r="K92" s="593"/>
      <c r="L92" s="593"/>
      <c r="M92" s="593"/>
      <c r="N92" s="593"/>
      <c r="O92" s="593"/>
      <c r="P92" s="593"/>
      <c r="Q92" s="593"/>
      <c r="R92" s="593"/>
    </row>
    <row r="93" spans="1:20" x14ac:dyDescent="0.2">
      <c r="D93" s="592"/>
      <c r="E93" s="592"/>
      <c r="F93" s="592"/>
      <c r="G93" s="592"/>
      <c r="H93" s="592"/>
      <c r="I93" s="592"/>
      <c r="J93" s="592"/>
      <c r="K93" s="592"/>
      <c r="L93" s="592"/>
      <c r="M93" s="592"/>
      <c r="N93" s="592"/>
      <c r="O93" s="592"/>
      <c r="P93" s="592"/>
      <c r="Q93" s="592"/>
      <c r="R93" s="592"/>
    </row>
    <row r="94" spans="1:20" x14ac:dyDescent="0.2">
      <c r="D94" s="570"/>
      <c r="E94" s="570"/>
      <c r="F94" s="570"/>
      <c r="G94" s="570"/>
      <c r="H94" s="570"/>
      <c r="I94" s="570"/>
      <c r="J94" s="570"/>
      <c r="K94" s="570"/>
      <c r="L94" s="570"/>
      <c r="M94" s="570"/>
      <c r="N94" s="570"/>
      <c r="O94" s="570"/>
      <c r="P94" s="570"/>
      <c r="Q94" s="570"/>
      <c r="R94" s="570"/>
    </row>
    <row r="96" spans="1:20" x14ac:dyDescent="0.2">
      <c r="D96" s="570"/>
      <c r="E96" s="570"/>
      <c r="F96" s="570"/>
      <c r="G96" s="570"/>
      <c r="H96" s="570"/>
      <c r="I96" s="570"/>
      <c r="J96" s="570"/>
      <c r="K96" s="570"/>
      <c r="L96" s="570"/>
      <c r="M96" s="570"/>
      <c r="N96" s="570"/>
      <c r="O96" s="570"/>
      <c r="P96" s="570"/>
      <c r="Q96" s="570"/>
      <c r="R96" s="570"/>
    </row>
  </sheetData>
  <mergeCells count="3">
    <mergeCell ref="A1:H2"/>
    <mergeCell ref="A86:R87"/>
    <mergeCell ref="A89:R90"/>
  </mergeCells>
  <pageMargins left="0.7" right="0.7" top="0.75" bottom="0.75" header="0.3" footer="0.3"/>
  <pageSetup paperSize="9" scale="44"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FEE62E-8E23-4C4E-9611-70830968C25A}">
  <dimension ref="A1:O43"/>
  <sheetViews>
    <sheetView zoomScaleNormal="100" workbookViewId="0"/>
  </sheetViews>
  <sheetFormatPr defaultColWidth="9.33203125" defaultRowHeight="11.25" x14ac:dyDescent="0.2"/>
  <cols>
    <col min="1" max="1" width="36" style="1" customWidth="1"/>
    <col min="2" max="2" width="14.5" style="1" customWidth="1"/>
    <col min="3" max="3" width="2.83203125" style="1" customWidth="1"/>
    <col min="4" max="4" width="14.5" style="1" customWidth="1"/>
    <col min="5" max="5" width="2.83203125" style="1" customWidth="1"/>
    <col min="6" max="6" width="14.5" style="1" customWidth="1"/>
    <col min="7" max="7" width="2.83203125" style="1" customWidth="1"/>
    <col min="8" max="8" width="14.5" style="1" customWidth="1"/>
    <col min="9" max="9" width="2.83203125" style="1" customWidth="1"/>
    <col min="10" max="10" width="14.5" style="1" customWidth="1"/>
    <col min="11" max="11" width="2.83203125" style="1" customWidth="1"/>
    <col min="12" max="12" width="16.33203125" style="1" customWidth="1"/>
    <col min="13" max="13" width="2.83203125" style="1" customWidth="1"/>
    <col min="14" max="16384" width="9.33203125" style="1"/>
  </cols>
  <sheetData>
    <row r="1" spans="1:15" ht="17.25" customHeight="1" x14ac:dyDescent="0.25">
      <c r="A1" s="30" t="s">
        <v>338</v>
      </c>
      <c r="B1" s="2"/>
      <c r="C1" s="2"/>
      <c r="D1" s="2"/>
      <c r="E1" s="2"/>
      <c r="F1" s="2"/>
      <c r="G1" s="2"/>
      <c r="H1" s="2"/>
      <c r="I1" s="2"/>
      <c r="J1" s="2"/>
      <c r="K1" s="2"/>
      <c r="L1" s="2"/>
      <c r="M1" s="2"/>
      <c r="O1" s="38"/>
    </row>
    <row r="2" spans="1:15" ht="15" customHeight="1" x14ac:dyDescent="0.2">
      <c r="A2" s="60" t="s">
        <v>339</v>
      </c>
    </row>
    <row r="3" spans="1:15" s="123" customFormat="1" ht="17.25" customHeight="1" x14ac:dyDescent="0.2">
      <c r="A3" s="594"/>
      <c r="B3" s="955" t="s">
        <v>340</v>
      </c>
      <c r="C3" s="955"/>
      <c r="D3" s="955"/>
      <c r="E3" s="882"/>
      <c r="F3" s="882"/>
      <c r="G3" s="759"/>
      <c r="H3" s="882" t="s">
        <v>341</v>
      </c>
      <c r="I3" s="883"/>
      <c r="J3" s="883"/>
      <c r="K3" s="883"/>
      <c r="L3" s="883"/>
      <c r="M3" s="850"/>
    </row>
    <row r="4" spans="1:15" s="123" customFormat="1" ht="19.5" customHeight="1" x14ac:dyDescent="0.2">
      <c r="A4" s="595"/>
      <c r="B4" s="884" t="s">
        <v>342</v>
      </c>
      <c r="C4" s="936"/>
      <c r="D4" s="953"/>
      <c r="E4" s="953"/>
      <c r="F4" s="954"/>
      <c r="G4" s="765"/>
      <c r="H4" s="884" t="s">
        <v>343</v>
      </c>
      <c r="I4" s="936"/>
      <c r="J4" s="953"/>
      <c r="K4" s="953"/>
      <c r="L4" s="954"/>
      <c r="M4" s="851"/>
    </row>
    <row r="5" spans="1:15" s="123" customFormat="1" ht="20.25" customHeight="1" x14ac:dyDescent="0.2">
      <c r="A5" s="595" t="s">
        <v>48</v>
      </c>
      <c r="B5" s="124" t="s">
        <v>192</v>
      </c>
      <c r="C5" s="820"/>
      <c r="D5" s="128" t="s">
        <v>55</v>
      </c>
      <c r="E5" s="128"/>
      <c r="F5" s="820" t="s">
        <v>83</v>
      </c>
      <c r="G5" s="179"/>
      <c r="H5" s="124" t="s">
        <v>192</v>
      </c>
      <c r="I5" s="820"/>
      <c r="J5" s="128" t="s">
        <v>55</v>
      </c>
      <c r="K5" s="128"/>
      <c r="L5" s="820" t="s">
        <v>83</v>
      </c>
      <c r="M5" s="852"/>
    </row>
    <row r="6" spans="1:15" ht="53.25" customHeight="1" x14ac:dyDescent="0.2">
      <c r="A6" s="596" t="s">
        <v>344</v>
      </c>
      <c r="B6" s="597" t="s">
        <v>345</v>
      </c>
      <c r="C6" s="829"/>
      <c r="D6" s="131" t="s">
        <v>136</v>
      </c>
      <c r="E6" s="131"/>
      <c r="F6" s="131" t="s">
        <v>238</v>
      </c>
      <c r="G6" s="180"/>
      <c r="H6" s="597" t="s">
        <v>345</v>
      </c>
      <c r="I6" s="829"/>
      <c r="J6" s="131" t="s">
        <v>136</v>
      </c>
      <c r="K6" s="131"/>
      <c r="L6" s="131" t="s">
        <v>238</v>
      </c>
      <c r="M6" s="853"/>
    </row>
    <row r="7" spans="1:15" ht="12.75" x14ac:dyDescent="0.2">
      <c r="A7" s="200" t="s">
        <v>85</v>
      </c>
      <c r="B7" s="835">
        <f>'tab2a b'!H7</f>
        <v>48</v>
      </c>
      <c r="C7" s="863"/>
      <c r="D7" s="613">
        <f>'tab2a b'!J7</f>
        <v>370.697</v>
      </c>
      <c r="E7" s="863"/>
      <c r="F7" s="613">
        <f>'tab2a b'!L7</f>
        <v>603.37800000000004</v>
      </c>
      <c r="G7" s="814" t="s">
        <v>360</v>
      </c>
      <c r="H7" s="835">
        <v>17174</v>
      </c>
      <c r="I7" s="843" t="s">
        <v>360</v>
      </c>
      <c r="J7" s="613">
        <v>443644.09737000021</v>
      </c>
      <c r="K7" s="842" t="s">
        <v>360</v>
      </c>
      <c r="L7" s="613">
        <v>722405.59564000019</v>
      </c>
      <c r="M7" s="845" t="s">
        <v>360</v>
      </c>
    </row>
    <row r="8" spans="1:15" ht="12.75" x14ac:dyDescent="0.2">
      <c r="A8" s="200" t="s">
        <v>86</v>
      </c>
      <c r="B8" s="835">
        <f>'tab2a b'!H8</f>
        <v>5</v>
      </c>
      <c r="C8" s="618"/>
      <c r="D8" s="613">
        <f>'tab2a b'!J8</f>
        <v>14.760999999999999</v>
      </c>
      <c r="E8" s="618"/>
      <c r="F8" s="613">
        <f>'tab2a b'!L8</f>
        <v>19.14</v>
      </c>
      <c r="G8" s="412"/>
      <c r="H8" s="835">
        <v>12076</v>
      </c>
      <c r="I8" s="843" t="s">
        <v>360</v>
      </c>
      <c r="J8" s="613">
        <v>479984.11570000002</v>
      </c>
      <c r="K8" s="843" t="s">
        <v>360</v>
      </c>
      <c r="L8" s="613">
        <v>870200.62817000004</v>
      </c>
      <c r="M8" s="846" t="s">
        <v>360</v>
      </c>
    </row>
    <row r="9" spans="1:15" ht="12.75" x14ac:dyDescent="0.2">
      <c r="A9" s="200" t="s">
        <v>87</v>
      </c>
      <c r="B9" s="835">
        <f>'tab2a b'!H9</f>
        <v>81</v>
      </c>
      <c r="C9" s="618"/>
      <c r="D9" s="613">
        <f>'tab2a b'!J9</f>
        <v>1150.71</v>
      </c>
      <c r="E9" s="618"/>
      <c r="F9" s="613">
        <f>'tab2a b'!L9</f>
        <v>583.97</v>
      </c>
      <c r="G9" s="412"/>
      <c r="H9" s="835">
        <v>26887</v>
      </c>
      <c r="I9" s="843" t="s">
        <v>360</v>
      </c>
      <c r="J9" s="613">
        <v>366945.43937000021</v>
      </c>
      <c r="K9" s="843" t="s">
        <v>360</v>
      </c>
      <c r="L9" s="613">
        <v>389711.76291999995</v>
      </c>
      <c r="M9" s="846" t="s">
        <v>360</v>
      </c>
    </row>
    <row r="10" spans="1:15" ht="12.75" x14ac:dyDescent="0.2">
      <c r="A10" s="115" t="s">
        <v>88</v>
      </c>
      <c r="B10" s="625">
        <f t="shared" ref="B10:L10" si="0">SUM(B7:B9)</f>
        <v>134</v>
      </c>
      <c r="C10" s="844"/>
      <c r="D10" s="625">
        <f t="shared" si="0"/>
        <v>1536.1680000000001</v>
      </c>
      <c r="E10" s="844"/>
      <c r="F10" s="625">
        <f t="shared" si="0"/>
        <v>1206.4880000000001</v>
      </c>
      <c r="G10" s="814" t="s">
        <v>360</v>
      </c>
      <c r="H10" s="625">
        <f t="shared" si="0"/>
        <v>56137</v>
      </c>
      <c r="I10" s="843" t="s">
        <v>360</v>
      </c>
      <c r="J10" s="625">
        <f t="shared" si="0"/>
        <v>1290573.6524400006</v>
      </c>
      <c r="K10" s="843" t="s">
        <v>360</v>
      </c>
      <c r="L10" s="625">
        <f t="shared" si="0"/>
        <v>1982317.9867300002</v>
      </c>
      <c r="M10" s="846" t="s">
        <v>360</v>
      </c>
      <c r="O10" s="93"/>
    </row>
    <row r="11" spans="1:15" ht="12.75" x14ac:dyDescent="0.2">
      <c r="A11" s="200"/>
      <c r="B11" s="835"/>
      <c r="C11" s="618"/>
      <c r="D11" s="613"/>
      <c r="E11" s="618"/>
      <c r="F11" s="613"/>
      <c r="G11" s="412"/>
      <c r="H11" s="841"/>
      <c r="I11" s="830"/>
      <c r="J11" s="836"/>
      <c r="K11" s="830"/>
      <c r="L11" s="625"/>
      <c r="M11" s="847"/>
    </row>
    <row r="12" spans="1:15" ht="12.75" x14ac:dyDescent="0.2">
      <c r="A12" s="200" t="s">
        <v>89</v>
      </c>
      <c r="B12" s="835">
        <f>'tab2a b'!H12</f>
        <v>52</v>
      </c>
      <c r="C12" s="618"/>
      <c r="D12" s="613">
        <f>'tab2a b'!J12</f>
        <v>825.52700000000004</v>
      </c>
      <c r="E12" s="618"/>
      <c r="F12" s="613">
        <f>'tab2a b'!L12</f>
        <v>144.88399999999999</v>
      </c>
      <c r="G12" s="412"/>
      <c r="H12" s="835">
        <v>6504</v>
      </c>
      <c r="I12" s="843" t="s">
        <v>360</v>
      </c>
      <c r="J12" s="613">
        <v>20560.790059999996</v>
      </c>
      <c r="K12" s="843" t="s">
        <v>360</v>
      </c>
      <c r="L12" s="613">
        <v>6420.1440100000009</v>
      </c>
      <c r="M12" s="846" t="s">
        <v>360</v>
      </c>
    </row>
    <row r="13" spans="1:15" ht="12.75" x14ac:dyDescent="0.2">
      <c r="A13" s="200" t="s">
        <v>346</v>
      </c>
      <c r="B13" s="835">
        <f>'tab2a b'!H13</f>
        <v>137</v>
      </c>
      <c r="C13" s="618"/>
      <c r="D13" s="613">
        <f>'tab2a b'!J13</f>
        <v>119.003</v>
      </c>
      <c r="E13" s="618"/>
      <c r="F13" s="613">
        <f>'tab2a b'!L13</f>
        <v>22.303000000000001</v>
      </c>
      <c r="G13" s="412"/>
      <c r="H13" s="835">
        <v>3718</v>
      </c>
      <c r="I13" s="843" t="s">
        <v>360</v>
      </c>
      <c r="J13" s="613">
        <v>26746.965969999983</v>
      </c>
      <c r="K13" s="843" t="s">
        <v>360</v>
      </c>
      <c r="L13" s="613">
        <v>3856.4069699999977</v>
      </c>
      <c r="M13" s="846" t="s">
        <v>360</v>
      </c>
    </row>
    <row r="14" spans="1:15" ht="12.75" x14ac:dyDescent="0.2">
      <c r="A14" s="598" t="s">
        <v>187</v>
      </c>
      <c r="B14" s="835"/>
      <c r="C14" s="618"/>
      <c r="D14" s="613"/>
      <c r="E14" s="618"/>
      <c r="F14" s="613"/>
      <c r="G14" s="412"/>
      <c r="H14" s="841"/>
      <c r="I14" s="830"/>
      <c r="J14" s="836"/>
      <c r="K14" s="830"/>
      <c r="L14" s="625"/>
      <c r="M14" s="847"/>
    </row>
    <row r="15" spans="1:15" ht="12.75" x14ac:dyDescent="0.2">
      <c r="A15" s="115" t="s">
        <v>347</v>
      </c>
      <c r="B15" s="837">
        <f>SUM(B12:B14)</f>
        <v>189</v>
      </c>
      <c r="C15" s="844"/>
      <c r="D15" s="625">
        <f>SUM(D12:D14)</f>
        <v>944.53000000000009</v>
      </c>
      <c r="E15" s="844"/>
      <c r="F15" s="625">
        <f>SUM(F12:F14)</f>
        <v>167.18699999999998</v>
      </c>
      <c r="G15" s="822"/>
      <c r="H15" s="837">
        <f>SUM(H12:H14)</f>
        <v>10222</v>
      </c>
      <c r="I15" s="843" t="s">
        <v>360</v>
      </c>
      <c r="J15" s="625">
        <f>SUM(J12:J14)</f>
        <v>47307.756029999975</v>
      </c>
      <c r="K15" s="843" t="s">
        <v>360</v>
      </c>
      <c r="L15" s="625">
        <f>SUM(L12:L13)</f>
        <v>10276.550979999998</v>
      </c>
      <c r="M15" s="846" t="s">
        <v>360</v>
      </c>
    </row>
    <row r="16" spans="1:15" ht="12.75" x14ac:dyDescent="0.2">
      <c r="A16" s="599" t="s">
        <v>246</v>
      </c>
      <c r="B16" s="837"/>
      <c r="C16" s="844"/>
      <c r="D16" s="625"/>
      <c r="E16" s="844"/>
      <c r="F16" s="625"/>
      <c r="G16" s="822"/>
      <c r="H16" s="837"/>
      <c r="I16" s="844"/>
      <c r="J16" s="625"/>
      <c r="K16" s="844"/>
      <c r="L16" s="625"/>
      <c r="M16" s="848"/>
    </row>
    <row r="17" spans="1:13" ht="12.75" x14ac:dyDescent="0.2">
      <c r="A17" s="200"/>
      <c r="B17" s="835"/>
      <c r="C17" s="618"/>
      <c r="D17" s="613"/>
      <c r="E17" s="618"/>
      <c r="F17" s="613"/>
      <c r="G17" s="412"/>
      <c r="H17" s="841"/>
      <c r="I17" s="830"/>
      <c r="J17" s="836"/>
      <c r="K17" s="830"/>
      <c r="L17" s="836"/>
      <c r="M17" s="847"/>
    </row>
    <row r="18" spans="1:13" ht="12.75" x14ac:dyDescent="0.2">
      <c r="A18" s="115" t="s">
        <v>348</v>
      </c>
      <c r="B18" s="625">
        <f>SUM(B15,B10)</f>
        <v>323</v>
      </c>
      <c r="C18" s="844"/>
      <c r="D18" s="625">
        <f>SUM(D15,D10)</f>
        <v>2480.6980000000003</v>
      </c>
      <c r="E18" s="844"/>
      <c r="F18" s="625">
        <f t="shared" ref="F18:J18" si="1">SUM(F15,F10)</f>
        <v>1373.675</v>
      </c>
      <c r="G18" s="822"/>
      <c r="H18" s="625">
        <f t="shared" si="1"/>
        <v>66359</v>
      </c>
      <c r="I18" s="843" t="s">
        <v>360</v>
      </c>
      <c r="J18" s="625">
        <f t="shared" si="1"/>
        <v>1337881.4084700006</v>
      </c>
      <c r="K18" s="843" t="s">
        <v>360</v>
      </c>
      <c r="L18" s="625">
        <f>SUM(L15,L10)</f>
        <v>1992594.5377100003</v>
      </c>
      <c r="M18" s="846" t="s">
        <v>360</v>
      </c>
    </row>
    <row r="19" spans="1:13" ht="12.75" x14ac:dyDescent="0.2">
      <c r="A19" s="600" t="s">
        <v>247</v>
      </c>
      <c r="B19" s="862"/>
      <c r="C19" s="861"/>
      <c r="D19" s="821"/>
      <c r="E19" s="861"/>
      <c r="F19" s="821"/>
      <c r="G19" s="426"/>
      <c r="H19" s="805"/>
      <c r="I19" s="831"/>
      <c r="J19" s="626"/>
      <c r="K19" s="799"/>
      <c r="L19" s="626"/>
      <c r="M19" s="849"/>
    </row>
    <row r="20" spans="1:13" ht="15.75" customHeight="1" x14ac:dyDescent="0.2">
      <c r="A20" s="38"/>
      <c r="B20" s="2"/>
      <c r="C20" s="2"/>
      <c r="D20" s="2"/>
      <c r="E20" s="2"/>
      <c r="F20" s="2"/>
      <c r="G20" s="2"/>
      <c r="H20" s="2"/>
      <c r="I20" s="2"/>
      <c r="J20" s="2"/>
      <c r="K20" s="2"/>
      <c r="L20" s="2"/>
      <c r="M20" s="2"/>
    </row>
    <row r="21" spans="1:13" s="123" customFormat="1" ht="18.75" customHeight="1" x14ac:dyDescent="0.2">
      <c r="A21" s="594"/>
      <c r="B21" s="955" t="s">
        <v>349</v>
      </c>
      <c r="C21" s="955"/>
      <c r="D21" s="955"/>
      <c r="E21" s="882"/>
      <c r="F21" s="882"/>
      <c r="G21" s="759"/>
      <c r="H21" s="882" t="s">
        <v>350</v>
      </c>
      <c r="I21" s="883"/>
      <c r="J21" s="883"/>
      <c r="K21" s="883"/>
      <c r="L21" s="883"/>
      <c r="M21" s="850"/>
    </row>
    <row r="22" spans="1:13" s="123" customFormat="1" ht="17.25" customHeight="1" x14ac:dyDescent="0.2">
      <c r="A22" s="595"/>
      <c r="B22" s="884" t="s">
        <v>351</v>
      </c>
      <c r="C22" s="936"/>
      <c r="D22" s="953"/>
      <c r="E22" s="953"/>
      <c r="F22" s="954"/>
      <c r="G22" s="765"/>
      <c r="H22" s="884" t="s">
        <v>352</v>
      </c>
      <c r="I22" s="936"/>
      <c r="J22" s="953"/>
      <c r="K22" s="953"/>
      <c r="L22" s="954"/>
      <c r="M22" s="851"/>
    </row>
    <row r="23" spans="1:13" ht="18" customHeight="1" x14ac:dyDescent="0.2">
      <c r="A23" s="595" t="s">
        <v>48</v>
      </c>
      <c r="B23" s="124" t="s">
        <v>192</v>
      </c>
      <c r="C23" s="820"/>
      <c r="D23" s="128" t="s">
        <v>55</v>
      </c>
      <c r="E23" s="128"/>
      <c r="F23" s="820" t="s">
        <v>83</v>
      </c>
      <c r="G23" s="179"/>
      <c r="H23" s="124" t="s">
        <v>192</v>
      </c>
      <c r="I23" s="820"/>
      <c r="J23" s="128" t="s">
        <v>55</v>
      </c>
      <c r="K23" s="128"/>
      <c r="L23" s="820" t="s">
        <v>83</v>
      </c>
      <c r="M23" s="852"/>
    </row>
    <row r="24" spans="1:13" ht="47.25" customHeight="1" x14ac:dyDescent="0.2">
      <c r="A24" s="596" t="s">
        <v>344</v>
      </c>
      <c r="B24" s="597" t="s">
        <v>345</v>
      </c>
      <c r="C24" s="829"/>
      <c r="D24" s="131" t="s">
        <v>136</v>
      </c>
      <c r="E24" s="131"/>
      <c r="F24" s="131" t="s">
        <v>238</v>
      </c>
      <c r="G24" s="180"/>
      <c r="H24" s="597" t="s">
        <v>345</v>
      </c>
      <c r="I24" s="829"/>
      <c r="J24" s="131" t="s">
        <v>136</v>
      </c>
      <c r="K24" s="131"/>
      <c r="L24" s="131" t="s">
        <v>238</v>
      </c>
      <c r="M24" s="853"/>
    </row>
    <row r="25" spans="1:13" ht="12.75" x14ac:dyDescent="0.2">
      <c r="A25" s="200" t="s">
        <v>85</v>
      </c>
      <c r="B25" s="835">
        <f t="shared" ref="B25:B28" si="2">SUM(B7,H7)</f>
        <v>17222</v>
      </c>
      <c r="C25" s="843" t="s">
        <v>360</v>
      </c>
      <c r="D25" s="613">
        <f>SUM(D7,J7)</f>
        <v>444014.79437000019</v>
      </c>
      <c r="E25" s="843" t="s">
        <v>360</v>
      </c>
      <c r="F25" s="613">
        <f>SUM(F7,L7)</f>
        <v>723008.97364000021</v>
      </c>
      <c r="G25" s="843" t="s">
        <v>360</v>
      </c>
      <c r="H25" s="857">
        <f t="shared" ref="H25:H28" si="3">B7/B25</f>
        <v>2.7871327371966092E-3</v>
      </c>
      <c r="I25" s="860"/>
      <c r="J25" s="838">
        <f>D7/D25</f>
        <v>8.3487533456170376E-4</v>
      </c>
      <c r="K25" s="860"/>
      <c r="L25" s="838">
        <f>F7/F25</f>
        <v>8.3453735983702096E-4</v>
      </c>
      <c r="M25" s="854"/>
    </row>
    <row r="26" spans="1:13" ht="12.75" x14ac:dyDescent="0.2">
      <c r="A26" s="200" t="s">
        <v>86</v>
      </c>
      <c r="B26" s="835">
        <f t="shared" si="2"/>
        <v>12081</v>
      </c>
      <c r="C26" s="843" t="s">
        <v>360</v>
      </c>
      <c r="D26" s="613">
        <f>SUM(D8,J8)</f>
        <v>479998.87670000002</v>
      </c>
      <c r="E26" s="843" t="s">
        <v>360</v>
      </c>
      <c r="F26" s="613">
        <f>SUM(F8,L8)</f>
        <v>870219.76817000005</v>
      </c>
      <c r="G26" s="843" t="s">
        <v>360</v>
      </c>
      <c r="H26" s="857">
        <f t="shared" si="3"/>
        <v>4.1387302375631157E-4</v>
      </c>
      <c r="I26" s="832"/>
      <c r="J26" s="838">
        <f>D8/D26</f>
        <v>3.0752155299783429E-5</v>
      </c>
      <c r="K26" s="832"/>
      <c r="L26" s="838">
        <f>F8/F26</f>
        <v>2.1994444047450028E-5</v>
      </c>
      <c r="M26" s="854"/>
    </row>
    <row r="27" spans="1:13" ht="12.75" x14ac:dyDescent="0.2">
      <c r="A27" s="200" t="s">
        <v>87</v>
      </c>
      <c r="B27" s="835">
        <f t="shared" si="2"/>
        <v>26968</v>
      </c>
      <c r="C27" s="843" t="s">
        <v>360</v>
      </c>
      <c r="D27" s="613">
        <f>SUM(D9,J9)</f>
        <v>368096.14937000023</v>
      </c>
      <c r="E27" s="843" t="s">
        <v>360</v>
      </c>
      <c r="F27" s="613">
        <f>SUM(F9,L9)</f>
        <v>390295.73291999992</v>
      </c>
      <c r="G27" s="843" t="s">
        <v>360</v>
      </c>
      <c r="H27" s="857">
        <f t="shared" si="3"/>
        <v>3.0035597745476121E-3</v>
      </c>
      <c r="I27" s="832"/>
      <c r="J27" s="838">
        <f>D9/D27</f>
        <v>3.1261125713198854E-3</v>
      </c>
      <c r="K27" s="832"/>
      <c r="L27" s="838">
        <f>F9/F27</f>
        <v>1.4962244030469534E-3</v>
      </c>
      <c r="M27" s="846" t="s">
        <v>360</v>
      </c>
    </row>
    <row r="28" spans="1:13" ht="12.75" x14ac:dyDescent="0.2">
      <c r="A28" s="115" t="s">
        <v>88</v>
      </c>
      <c r="B28" s="837">
        <f t="shared" si="2"/>
        <v>56271</v>
      </c>
      <c r="C28" s="843" t="s">
        <v>360</v>
      </c>
      <c r="D28" s="625">
        <f>SUM(D10,J10)</f>
        <v>1292109.8204400006</v>
      </c>
      <c r="E28" s="843" t="s">
        <v>360</v>
      </c>
      <c r="F28" s="625">
        <f>SUM(F10,L10)</f>
        <v>1983524.4747300001</v>
      </c>
      <c r="G28" s="843" t="s">
        <v>360</v>
      </c>
      <c r="H28" s="858">
        <f t="shared" si="3"/>
        <v>2.3813331911641876E-3</v>
      </c>
      <c r="I28" s="833"/>
      <c r="J28" s="839">
        <f>D10/D28</f>
        <v>1.1888834646244626E-3</v>
      </c>
      <c r="K28" s="833"/>
      <c r="L28" s="839">
        <f>F10/F28</f>
        <v>6.0825465749003618E-4</v>
      </c>
      <c r="M28" s="846"/>
    </row>
    <row r="29" spans="1:13" ht="12.75" x14ac:dyDescent="0.2">
      <c r="A29" s="200"/>
      <c r="B29" s="835"/>
      <c r="C29" s="830"/>
      <c r="D29" s="613"/>
      <c r="E29" s="830"/>
      <c r="F29" s="613"/>
      <c r="G29" s="830"/>
      <c r="H29" s="857"/>
      <c r="I29" s="832"/>
      <c r="J29" s="838"/>
      <c r="K29" s="832"/>
      <c r="L29" s="838"/>
      <c r="M29" s="846"/>
    </row>
    <row r="30" spans="1:13" ht="12.75" x14ac:dyDescent="0.2">
      <c r="A30" s="200" t="s">
        <v>89</v>
      </c>
      <c r="B30" s="835">
        <f t="shared" ref="B30:B31" si="4">SUM(B12,H12)</f>
        <v>6556</v>
      </c>
      <c r="C30" s="843" t="s">
        <v>360</v>
      </c>
      <c r="D30" s="613">
        <f>SUM(D12,J12)</f>
        <v>21386.317059999994</v>
      </c>
      <c r="E30" s="843" t="s">
        <v>360</v>
      </c>
      <c r="F30" s="613">
        <f t="shared" ref="F30:F33" si="5">SUM(F12,L12)</f>
        <v>6565.0280100000009</v>
      </c>
      <c r="G30" s="843" t="s">
        <v>360</v>
      </c>
      <c r="H30" s="857">
        <f t="shared" ref="H30:H31" si="6">B12/B30</f>
        <v>7.9316656497864547E-3</v>
      </c>
      <c r="I30" s="843" t="s">
        <v>360</v>
      </c>
      <c r="J30" s="838">
        <f>D12/D30</f>
        <v>3.8600708933845776E-2</v>
      </c>
      <c r="K30" s="843" t="s">
        <v>360</v>
      </c>
      <c r="L30" s="838">
        <f>F12/F30</f>
        <v>2.2069060448684966E-2</v>
      </c>
      <c r="M30" s="846" t="s">
        <v>360</v>
      </c>
    </row>
    <row r="31" spans="1:13" ht="12.75" x14ac:dyDescent="0.2">
      <c r="A31" s="200" t="s">
        <v>346</v>
      </c>
      <c r="B31" s="835">
        <f t="shared" si="4"/>
        <v>3855</v>
      </c>
      <c r="C31" s="843" t="s">
        <v>360</v>
      </c>
      <c r="D31" s="613">
        <f>SUM(D13,J13)</f>
        <v>26865.968969999984</v>
      </c>
      <c r="E31" s="843" t="s">
        <v>360</v>
      </c>
      <c r="F31" s="613">
        <f t="shared" si="5"/>
        <v>3878.7099699999976</v>
      </c>
      <c r="G31" s="843" t="s">
        <v>360</v>
      </c>
      <c r="H31" s="857">
        <f t="shared" si="6"/>
        <v>3.5538261997405965E-2</v>
      </c>
      <c r="I31" s="843" t="s">
        <v>360</v>
      </c>
      <c r="J31" s="838">
        <f>D13/D31</f>
        <v>4.4295070887964355E-3</v>
      </c>
      <c r="K31" s="843" t="s">
        <v>360</v>
      </c>
      <c r="L31" s="838">
        <f>F13/F31</f>
        <v>5.7501076833543227E-3</v>
      </c>
      <c r="M31" s="846" t="s">
        <v>360</v>
      </c>
    </row>
    <row r="32" spans="1:13" ht="12.75" x14ac:dyDescent="0.2">
      <c r="A32" s="598" t="s">
        <v>187</v>
      </c>
      <c r="B32" s="835"/>
      <c r="C32" s="830"/>
      <c r="D32" s="613"/>
      <c r="E32" s="830"/>
      <c r="F32" s="613"/>
      <c r="G32" s="830"/>
      <c r="H32" s="857"/>
      <c r="I32" s="832"/>
      <c r="J32" s="838"/>
      <c r="K32" s="832"/>
      <c r="L32" s="838"/>
      <c r="M32" s="846"/>
    </row>
    <row r="33" spans="1:13" ht="12.75" x14ac:dyDescent="0.2">
      <c r="A33" s="115" t="s">
        <v>347</v>
      </c>
      <c r="B33" s="837">
        <f>SUM(B15,H15)</f>
        <v>10411</v>
      </c>
      <c r="C33" s="843" t="s">
        <v>360</v>
      </c>
      <c r="D33" s="625">
        <f>SUM(D15,J15)</f>
        <v>48252.286029999974</v>
      </c>
      <c r="E33" s="843" t="s">
        <v>360</v>
      </c>
      <c r="F33" s="625">
        <f t="shared" si="5"/>
        <v>10443.737979999998</v>
      </c>
      <c r="G33" s="843" t="s">
        <v>360</v>
      </c>
      <c r="H33" s="858">
        <f>B15/B33</f>
        <v>1.8153875708385361E-2</v>
      </c>
      <c r="I33" s="833"/>
      <c r="J33" s="839">
        <f>D15/D33</f>
        <v>1.9574823862495466E-2</v>
      </c>
      <c r="K33" s="843" t="s">
        <v>360</v>
      </c>
      <c r="L33" s="839">
        <f>F15/F33</f>
        <v>1.6008348765563344E-2</v>
      </c>
      <c r="M33" s="846" t="s">
        <v>360</v>
      </c>
    </row>
    <row r="34" spans="1:13" ht="12.75" x14ac:dyDescent="0.2">
      <c r="A34" s="599" t="s">
        <v>246</v>
      </c>
      <c r="B34" s="837"/>
      <c r="C34" s="844"/>
      <c r="D34" s="625"/>
      <c r="E34" s="844"/>
      <c r="F34" s="625"/>
      <c r="G34" s="844"/>
      <c r="H34" s="857"/>
      <c r="I34" s="832"/>
      <c r="J34" s="838"/>
      <c r="K34" s="832"/>
      <c r="L34" s="838"/>
      <c r="M34" s="854"/>
    </row>
    <row r="35" spans="1:13" ht="12.75" x14ac:dyDescent="0.2">
      <c r="A35" s="200"/>
      <c r="B35" s="835"/>
      <c r="C35" s="830"/>
      <c r="D35" s="613"/>
      <c r="E35" s="830"/>
      <c r="F35" s="613"/>
      <c r="G35" s="830"/>
      <c r="H35" s="857"/>
      <c r="I35" s="832"/>
      <c r="J35" s="838"/>
      <c r="K35" s="832"/>
      <c r="L35" s="838"/>
      <c r="M35" s="854"/>
    </row>
    <row r="36" spans="1:13" ht="12.75" x14ac:dyDescent="0.2">
      <c r="A36" s="115" t="s">
        <v>348</v>
      </c>
      <c r="B36" s="837">
        <f>SUM(B18,H18)</f>
        <v>66682</v>
      </c>
      <c r="C36" s="843" t="s">
        <v>360</v>
      </c>
      <c r="D36" s="625">
        <f>SUM(D18,J18)</f>
        <v>1340362.1064700007</v>
      </c>
      <c r="E36" s="843" t="s">
        <v>360</v>
      </c>
      <c r="F36" s="625">
        <f>SUM(F18,L18)</f>
        <v>1993968.2127100003</v>
      </c>
      <c r="G36" s="843" t="s">
        <v>360</v>
      </c>
      <c r="H36" s="858">
        <f>B18/B36</f>
        <v>4.8438859062415645E-3</v>
      </c>
      <c r="I36" s="833"/>
      <c r="J36" s="839">
        <f>D18/D36</f>
        <v>1.850767033792985E-3</v>
      </c>
      <c r="K36" s="833"/>
      <c r="L36" s="839">
        <f>F18/F36</f>
        <v>6.8891519495841889E-4</v>
      </c>
      <c r="M36" s="855"/>
    </row>
    <row r="37" spans="1:13" ht="12.75" x14ac:dyDescent="0.2">
      <c r="A37" s="600" t="s">
        <v>247</v>
      </c>
      <c r="B37" s="862"/>
      <c r="C37" s="861"/>
      <c r="D37" s="821"/>
      <c r="E37" s="861"/>
      <c r="F37" s="821"/>
      <c r="G37" s="426"/>
      <c r="H37" s="859"/>
      <c r="I37" s="834"/>
      <c r="J37" s="840"/>
      <c r="K37" s="834"/>
      <c r="L37" s="840"/>
      <c r="M37" s="856"/>
    </row>
    <row r="38" spans="1:13" ht="12.75" x14ac:dyDescent="0.2">
      <c r="A38" s="2" t="s">
        <v>353</v>
      </c>
    </row>
    <row r="39" spans="1:13" ht="12.75" x14ac:dyDescent="0.2">
      <c r="A39" s="15" t="s">
        <v>26</v>
      </c>
    </row>
    <row r="40" spans="1:13" ht="12.75" customHeight="1" x14ac:dyDescent="0.2">
      <c r="A40" s="2" t="s">
        <v>354</v>
      </c>
    </row>
    <row r="41" spans="1:13" ht="12.75" customHeight="1" x14ac:dyDescent="0.2">
      <c r="A41" s="2" t="s">
        <v>355</v>
      </c>
    </row>
    <row r="42" spans="1:13" ht="12.75" customHeight="1" x14ac:dyDescent="0.2">
      <c r="A42" s="15" t="s">
        <v>356</v>
      </c>
    </row>
    <row r="43" spans="1:13" ht="12.75" x14ac:dyDescent="0.2">
      <c r="A43" s="15" t="s">
        <v>357</v>
      </c>
    </row>
  </sheetData>
  <mergeCells count="8">
    <mergeCell ref="B22:F22"/>
    <mergeCell ref="H22:L22"/>
    <mergeCell ref="B3:F3"/>
    <mergeCell ref="H3:L3"/>
    <mergeCell ref="B4:F4"/>
    <mergeCell ref="H4:L4"/>
    <mergeCell ref="B21:F21"/>
    <mergeCell ref="H21:L21"/>
  </mergeCells>
  <pageMargins left="0.7" right="0.7" top="0.75" bottom="0.75" header="0.3" footer="0.3"/>
  <pageSetup paperSize="9" scale="84"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AG49"/>
  <sheetViews>
    <sheetView zoomScaleNormal="100" workbookViewId="0">
      <selection activeCell="Y1" sqref="Y1"/>
    </sheetView>
  </sheetViews>
  <sheetFormatPr defaultColWidth="9.33203125" defaultRowHeight="11.25" x14ac:dyDescent="0.2"/>
  <cols>
    <col min="1" max="1" width="10" style="1" customWidth="1"/>
    <col min="2" max="2" width="9.33203125" style="1" bestFit="1" customWidth="1"/>
    <col min="3" max="3" width="2.83203125" style="615" customWidth="1"/>
    <col min="4" max="4" width="11.33203125" style="1" bestFit="1" customWidth="1"/>
    <col min="5" max="5" width="2.83203125" style="1" customWidth="1"/>
    <col min="6" max="6" width="9.83203125" style="1" bestFit="1" customWidth="1"/>
    <col min="7" max="7" width="2.83203125" style="1" customWidth="1"/>
    <col min="8" max="8" width="11.6640625" style="1" bestFit="1" customWidth="1"/>
    <col min="9" max="9" width="2.83203125" style="1" customWidth="1"/>
    <col min="10" max="10" width="9.83203125" style="1" bestFit="1" customWidth="1"/>
    <col min="11" max="11" width="2.83203125" style="1" customWidth="1"/>
    <col min="12" max="12" width="9.83203125" style="1" bestFit="1" customWidth="1"/>
    <col min="13" max="13" width="2.83203125" style="1" customWidth="1"/>
    <col min="14" max="14" width="9.83203125" style="1" bestFit="1" customWidth="1"/>
    <col min="15" max="15" width="2.83203125" style="1" customWidth="1"/>
    <col min="16" max="16" width="11" style="1" bestFit="1" customWidth="1"/>
    <col min="17" max="17" width="2.83203125" style="1" customWidth="1"/>
    <col min="18" max="18" width="9.83203125" style="1" bestFit="1" customWidth="1"/>
    <col min="19" max="19" width="2.83203125" style="1" customWidth="1"/>
    <col min="20" max="20" width="11" style="1" bestFit="1" customWidth="1"/>
    <col min="21" max="21" width="2.83203125" style="1" customWidth="1"/>
    <col min="22" max="22" width="11.5" style="1" bestFit="1" customWidth="1"/>
    <col min="23" max="23" width="2.83203125" style="1" customWidth="1"/>
    <col min="24" max="24" width="12.1640625" style="1" bestFit="1" customWidth="1"/>
    <col min="25" max="25" width="3" style="1" customWidth="1"/>
    <col min="26" max="26" width="11.1640625" style="1" bestFit="1" customWidth="1"/>
    <col min="27" max="27" width="15" style="1" bestFit="1" customWidth="1"/>
    <col min="28" max="28" width="8.5" style="1" customWidth="1"/>
    <col min="29" max="16384" width="9.33203125" style="1"/>
  </cols>
  <sheetData>
    <row r="1" spans="1:29" ht="15" customHeight="1" x14ac:dyDescent="0.2">
      <c r="A1" s="912" t="s">
        <v>37</v>
      </c>
      <c r="B1" s="947"/>
      <c r="C1" s="947"/>
      <c r="D1" s="947"/>
      <c r="E1" s="947"/>
      <c r="F1" s="947"/>
      <c r="G1" s="947"/>
      <c r="H1" s="947"/>
      <c r="I1" s="947"/>
      <c r="J1" s="947"/>
      <c r="K1" s="947"/>
      <c r="L1" s="947"/>
      <c r="M1" s="947"/>
      <c r="N1" s="947"/>
      <c r="O1" s="947"/>
      <c r="P1" s="947"/>
      <c r="Q1" s="947"/>
      <c r="R1" s="887"/>
    </row>
    <row r="2" spans="1:29" ht="18" customHeight="1" x14ac:dyDescent="0.2">
      <c r="A2" s="947"/>
      <c r="B2" s="947"/>
      <c r="C2" s="947"/>
      <c r="D2" s="947"/>
      <c r="E2" s="947"/>
      <c r="F2" s="947"/>
      <c r="G2" s="947"/>
      <c r="H2" s="947"/>
      <c r="I2" s="947"/>
      <c r="J2" s="947"/>
      <c r="K2" s="947"/>
      <c r="L2" s="947"/>
      <c r="M2" s="947"/>
      <c r="N2" s="947"/>
      <c r="O2" s="947"/>
      <c r="P2" s="947"/>
      <c r="Q2" s="947"/>
      <c r="R2" s="887"/>
      <c r="S2" s="754"/>
    </row>
    <row r="3" spans="1:29" ht="15.75" customHeight="1" x14ac:dyDescent="0.2">
      <c r="A3" s="17" t="s">
        <v>38</v>
      </c>
    </row>
    <row r="4" spans="1:29" ht="31.5" customHeight="1" x14ac:dyDescent="0.2">
      <c r="A4" s="6" t="s">
        <v>13</v>
      </c>
      <c r="B4" s="611" t="s">
        <v>5</v>
      </c>
      <c r="C4" s="616"/>
      <c r="D4" s="611" t="s">
        <v>21</v>
      </c>
      <c r="E4" s="616"/>
      <c r="F4" s="611" t="s">
        <v>23</v>
      </c>
      <c r="G4" s="616"/>
      <c r="H4" s="611" t="s">
        <v>6</v>
      </c>
      <c r="I4" s="616"/>
      <c r="J4" s="611" t="s">
        <v>7</v>
      </c>
      <c r="K4" s="616"/>
      <c r="L4" s="823" t="s">
        <v>15</v>
      </c>
      <c r="M4" s="825"/>
      <c r="N4" s="611" t="s">
        <v>8</v>
      </c>
      <c r="O4" s="616"/>
      <c r="P4" s="823" t="s">
        <v>28</v>
      </c>
      <c r="Q4" s="825"/>
      <c r="R4" s="611" t="s">
        <v>3</v>
      </c>
      <c r="S4" s="616"/>
      <c r="T4" s="611" t="s">
        <v>9</v>
      </c>
      <c r="U4" s="616"/>
      <c r="V4" s="823" t="s">
        <v>14</v>
      </c>
      <c r="W4" s="825"/>
      <c r="X4" s="611" t="s">
        <v>0</v>
      </c>
      <c r="Y4" s="76"/>
    </row>
    <row r="5" spans="1:29" s="5" customFormat="1" ht="29.25" customHeight="1" x14ac:dyDescent="0.2">
      <c r="A5" s="7" t="s">
        <v>10</v>
      </c>
      <c r="B5" s="612" t="s">
        <v>11</v>
      </c>
      <c r="C5" s="617"/>
      <c r="D5" s="612" t="s">
        <v>22</v>
      </c>
      <c r="E5" s="617"/>
      <c r="F5" s="612" t="s">
        <v>23</v>
      </c>
      <c r="G5" s="617"/>
      <c r="H5" s="612" t="s">
        <v>12</v>
      </c>
      <c r="I5" s="617"/>
      <c r="J5" s="612" t="s">
        <v>4</v>
      </c>
      <c r="K5" s="617"/>
      <c r="L5" s="824" t="s">
        <v>16</v>
      </c>
      <c r="M5" s="826"/>
      <c r="N5" s="612" t="s">
        <v>8</v>
      </c>
      <c r="O5" s="617"/>
      <c r="P5" s="824" t="s">
        <v>29</v>
      </c>
      <c r="Q5" s="826"/>
      <c r="R5" s="612" t="s">
        <v>3</v>
      </c>
      <c r="S5" s="617"/>
      <c r="T5" s="612" t="s">
        <v>2</v>
      </c>
      <c r="U5" s="617"/>
      <c r="V5" s="824" t="s">
        <v>17</v>
      </c>
      <c r="W5" s="826"/>
      <c r="X5" s="623" t="s">
        <v>1</v>
      </c>
      <c r="Y5" s="630"/>
    </row>
    <row r="6" spans="1:29" ht="12.75" customHeight="1" x14ac:dyDescent="0.2">
      <c r="A6" s="8">
        <v>1990</v>
      </c>
      <c r="B6" s="613">
        <v>2920</v>
      </c>
      <c r="C6" s="618"/>
      <c r="D6" s="613" t="s">
        <v>18</v>
      </c>
      <c r="E6" s="618"/>
      <c r="F6" s="613" t="s">
        <v>18</v>
      </c>
      <c r="G6" s="618"/>
      <c r="H6" s="613">
        <v>100625.579</v>
      </c>
      <c r="I6" s="618"/>
      <c r="J6" s="613">
        <v>20023.368999999999</v>
      </c>
      <c r="K6" s="618"/>
      <c r="L6" s="613">
        <v>17214.615000000002</v>
      </c>
      <c r="M6" s="618"/>
      <c r="N6" s="613">
        <v>14538.618</v>
      </c>
      <c r="O6" s="618"/>
      <c r="P6" s="613">
        <v>104180.272</v>
      </c>
      <c r="Q6" s="618"/>
      <c r="R6" s="613">
        <v>9222.1029999999992</v>
      </c>
      <c r="S6" s="618"/>
      <c r="T6" s="613">
        <v>21099.003000000001</v>
      </c>
      <c r="U6" s="618"/>
      <c r="V6" s="613">
        <v>105292.87899999996</v>
      </c>
      <c r="W6" s="618"/>
      <c r="X6" s="624">
        <f t="shared" ref="X6:X28" si="0">SUM(B6:V6)</f>
        <v>395116.43799999997</v>
      </c>
      <c r="Y6" s="627"/>
    </row>
    <row r="7" spans="1:29" ht="12.75" customHeight="1" x14ac:dyDescent="0.2">
      <c r="A7" s="8">
        <v>1991</v>
      </c>
      <c r="B7" s="613">
        <v>3203</v>
      </c>
      <c r="C7" s="618"/>
      <c r="D7" s="613" t="s">
        <v>18</v>
      </c>
      <c r="E7" s="618"/>
      <c r="F7" s="613" t="s">
        <v>18</v>
      </c>
      <c r="G7" s="618"/>
      <c r="H7" s="613">
        <v>102968.55899999999</v>
      </c>
      <c r="I7" s="618"/>
      <c r="J7" s="613">
        <v>19126.321</v>
      </c>
      <c r="K7" s="618"/>
      <c r="L7" s="613">
        <v>17506.841</v>
      </c>
      <c r="M7" s="618"/>
      <c r="N7" s="613">
        <v>14048.978999999999</v>
      </c>
      <c r="O7" s="618"/>
      <c r="P7" s="613">
        <v>110742.518</v>
      </c>
      <c r="Q7" s="618"/>
      <c r="R7" s="613">
        <v>9927.4560000000001</v>
      </c>
      <c r="S7" s="618"/>
      <c r="T7" s="613">
        <v>20237</v>
      </c>
      <c r="U7" s="618"/>
      <c r="V7" s="613">
        <v>106712.11499999999</v>
      </c>
      <c r="W7" s="618"/>
      <c r="X7" s="625">
        <f t="shared" si="0"/>
        <v>404472.78899999999</v>
      </c>
      <c r="Y7" s="627"/>
      <c r="AC7" s="19"/>
    </row>
    <row r="8" spans="1:29" ht="12.75" customHeight="1" x14ac:dyDescent="0.2">
      <c r="A8" s="8">
        <v>1992</v>
      </c>
      <c r="B8" s="613">
        <v>3044</v>
      </c>
      <c r="C8" s="618"/>
      <c r="D8" s="613" t="s">
        <v>18</v>
      </c>
      <c r="E8" s="618"/>
      <c r="F8" s="613" t="s">
        <v>18</v>
      </c>
      <c r="G8" s="618"/>
      <c r="H8" s="613">
        <v>100425.11900000001</v>
      </c>
      <c r="I8" s="618"/>
      <c r="J8" s="613">
        <v>18659.46</v>
      </c>
      <c r="K8" s="618"/>
      <c r="L8" s="613">
        <v>17440.347000000002</v>
      </c>
      <c r="M8" s="618"/>
      <c r="N8" s="613">
        <v>13615.632</v>
      </c>
      <c r="O8" s="618"/>
      <c r="P8" s="613">
        <v>116655.25599999999</v>
      </c>
      <c r="Q8" s="618"/>
      <c r="R8" s="613">
        <v>9812.0300000000007</v>
      </c>
      <c r="S8" s="618"/>
      <c r="T8" s="613">
        <v>20599.661</v>
      </c>
      <c r="U8" s="618"/>
      <c r="V8" s="613">
        <v>111706.40900000004</v>
      </c>
      <c r="W8" s="618"/>
      <c r="X8" s="625">
        <f t="shared" si="0"/>
        <v>411957.91400000011</v>
      </c>
      <c r="Y8" s="627"/>
    </row>
    <row r="9" spans="1:29" ht="12.75" customHeight="1" x14ac:dyDescent="0.2">
      <c r="A9" s="8">
        <v>1993</v>
      </c>
      <c r="B9" s="613">
        <v>2339</v>
      </c>
      <c r="C9" s="618"/>
      <c r="D9" s="613" t="s">
        <v>18</v>
      </c>
      <c r="E9" s="618"/>
      <c r="F9" s="613" t="s">
        <v>18</v>
      </c>
      <c r="G9" s="618"/>
      <c r="H9" s="613">
        <v>100436.78200000001</v>
      </c>
      <c r="I9" s="618"/>
      <c r="J9" s="613">
        <v>19126.241000000002</v>
      </c>
      <c r="K9" s="618"/>
      <c r="L9" s="613">
        <v>17527.145</v>
      </c>
      <c r="M9" s="618"/>
      <c r="N9" s="613">
        <v>13208.915999999999</v>
      </c>
      <c r="O9" s="618"/>
      <c r="P9" s="613">
        <v>121067.40300000001</v>
      </c>
      <c r="Q9" s="618"/>
      <c r="R9" s="613">
        <v>10215.466</v>
      </c>
      <c r="S9" s="618"/>
      <c r="T9" s="613">
        <v>21787.748</v>
      </c>
      <c r="U9" s="618"/>
      <c r="V9" s="613">
        <v>113127.82399999996</v>
      </c>
      <c r="W9" s="618"/>
      <c r="X9" s="625">
        <f t="shared" si="0"/>
        <v>418836.52500000002</v>
      </c>
      <c r="Y9" s="627"/>
      <c r="Z9" s="18"/>
    </row>
    <row r="10" spans="1:29" ht="12.75" customHeight="1" x14ac:dyDescent="0.2">
      <c r="A10" s="8">
        <v>1994</v>
      </c>
      <c r="B10" s="613">
        <v>2711</v>
      </c>
      <c r="C10" s="618"/>
      <c r="D10" s="613" t="s">
        <v>18</v>
      </c>
      <c r="E10" s="618"/>
      <c r="F10" s="613" t="s">
        <v>18</v>
      </c>
      <c r="G10" s="618"/>
      <c r="H10" s="613">
        <v>97737.866999999998</v>
      </c>
      <c r="I10" s="618"/>
      <c r="J10" s="613">
        <v>18258.855</v>
      </c>
      <c r="K10" s="618"/>
      <c r="L10" s="613">
        <v>17692.004000000001</v>
      </c>
      <c r="M10" s="618"/>
      <c r="N10" s="613">
        <v>12308.169</v>
      </c>
      <c r="O10" s="618"/>
      <c r="P10" s="613">
        <v>125661.738</v>
      </c>
      <c r="Q10" s="618"/>
      <c r="R10" s="613">
        <v>10090.037</v>
      </c>
      <c r="S10" s="618"/>
      <c r="T10" s="613">
        <v>23201.752</v>
      </c>
      <c r="U10" s="618"/>
      <c r="V10" s="613">
        <v>117716.22900000005</v>
      </c>
      <c r="W10" s="618"/>
      <c r="X10" s="625">
        <f t="shared" si="0"/>
        <v>425377.65100000001</v>
      </c>
      <c r="Y10" s="627"/>
    </row>
    <row r="11" spans="1:29" ht="12.75" customHeight="1" x14ac:dyDescent="0.2">
      <c r="A11" s="8">
        <v>1995</v>
      </c>
      <c r="B11" s="613">
        <v>2882</v>
      </c>
      <c r="C11" s="618"/>
      <c r="D11" s="613" t="s">
        <v>18</v>
      </c>
      <c r="E11" s="618"/>
      <c r="F11" s="613" t="s">
        <v>18</v>
      </c>
      <c r="G11" s="618"/>
      <c r="H11" s="613">
        <v>98549.429000000004</v>
      </c>
      <c r="I11" s="618"/>
      <c r="J11" s="613">
        <v>17765.03</v>
      </c>
      <c r="K11" s="618"/>
      <c r="L11" s="613">
        <v>17374.855</v>
      </c>
      <c r="M11" s="618"/>
      <c r="N11" s="613">
        <v>11637.423000000001</v>
      </c>
      <c r="O11" s="618"/>
      <c r="P11" s="613">
        <v>130772.424</v>
      </c>
      <c r="Q11" s="618"/>
      <c r="R11" s="613">
        <v>10086.047</v>
      </c>
      <c r="S11" s="618"/>
      <c r="T11" s="613">
        <v>25458.795999999998</v>
      </c>
      <c r="U11" s="618"/>
      <c r="V11" s="613">
        <v>123131.51299999998</v>
      </c>
      <c r="W11" s="618"/>
      <c r="X11" s="625">
        <f t="shared" si="0"/>
        <v>437657.51699999999</v>
      </c>
      <c r="Y11" s="627"/>
    </row>
    <row r="12" spans="1:29" ht="12.75" customHeight="1" x14ac:dyDescent="0.2">
      <c r="A12" s="8">
        <v>1996</v>
      </c>
      <c r="B12" s="613">
        <v>2948</v>
      </c>
      <c r="C12" s="618"/>
      <c r="D12" s="613" t="s">
        <v>18</v>
      </c>
      <c r="E12" s="618"/>
      <c r="F12" s="613" t="s">
        <v>18</v>
      </c>
      <c r="G12" s="618"/>
      <c r="H12" s="613">
        <v>99162.721999999994</v>
      </c>
      <c r="I12" s="618"/>
      <c r="J12" s="613">
        <v>17518.655999999999</v>
      </c>
      <c r="K12" s="618"/>
      <c r="L12" s="613">
        <v>17724.584999999999</v>
      </c>
      <c r="M12" s="618"/>
      <c r="N12" s="613">
        <v>11499.299000000001</v>
      </c>
      <c r="O12" s="618"/>
      <c r="P12" s="613">
        <v>140062.99299999999</v>
      </c>
      <c r="Q12" s="618"/>
      <c r="R12" s="613">
        <v>10455.937</v>
      </c>
      <c r="S12" s="618"/>
      <c r="T12" s="613">
        <v>25532.637999999999</v>
      </c>
      <c r="U12" s="618"/>
      <c r="V12" s="613">
        <v>126802.60799999995</v>
      </c>
      <c r="W12" s="618"/>
      <c r="X12" s="625">
        <f t="shared" si="0"/>
        <v>451707.43799999991</v>
      </c>
      <c r="Y12" s="627"/>
    </row>
    <row r="13" spans="1:29" ht="12.75" customHeight="1" x14ac:dyDescent="0.2">
      <c r="A13" s="8">
        <v>1997</v>
      </c>
      <c r="B13" s="613">
        <v>2642</v>
      </c>
      <c r="C13" s="618"/>
      <c r="D13" s="613" t="s">
        <v>18</v>
      </c>
      <c r="E13" s="618"/>
      <c r="F13" s="613" t="s">
        <v>18</v>
      </c>
      <c r="G13" s="618"/>
      <c r="H13" s="613">
        <v>102111.538</v>
      </c>
      <c r="I13" s="618"/>
      <c r="J13" s="613">
        <v>17691.64</v>
      </c>
      <c r="K13" s="618"/>
      <c r="L13" s="613">
        <v>17201.848999999998</v>
      </c>
      <c r="M13" s="618"/>
      <c r="N13" s="613">
        <v>11807.993</v>
      </c>
      <c r="O13" s="618"/>
      <c r="P13" s="613">
        <v>148085.432</v>
      </c>
      <c r="Q13" s="618"/>
      <c r="R13" s="613">
        <v>10261.866</v>
      </c>
      <c r="S13" s="618"/>
      <c r="T13" s="613">
        <v>26910.333999999999</v>
      </c>
      <c r="U13" s="618"/>
      <c r="V13" s="613">
        <v>129201.95999999996</v>
      </c>
      <c r="W13" s="618"/>
      <c r="X13" s="625">
        <f t="shared" si="0"/>
        <v>465914.61199999991</v>
      </c>
      <c r="Y13" s="627"/>
    </row>
    <row r="14" spans="1:29" ht="12.75" customHeight="1" x14ac:dyDescent="0.2">
      <c r="A14" s="8">
        <v>1998</v>
      </c>
      <c r="B14" s="613">
        <v>2708</v>
      </c>
      <c r="C14" s="618"/>
      <c r="D14" s="613" t="s">
        <v>18</v>
      </c>
      <c r="E14" s="618"/>
      <c r="F14" s="613" t="s">
        <v>18</v>
      </c>
      <c r="G14" s="618"/>
      <c r="H14" s="613">
        <v>104570.82399999999</v>
      </c>
      <c r="I14" s="618"/>
      <c r="J14" s="613">
        <v>16926.566999999999</v>
      </c>
      <c r="K14" s="618"/>
      <c r="L14" s="613">
        <v>16295.870999999999</v>
      </c>
      <c r="M14" s="618"/>
      <c r="N14" s="613">
        <v>11698.352999999999</v>
      </c>
      <c r="O14" s="618"/>
      <c r="P14" s="613">
        <v>151808.361</v>
      </c>
      <c r="Q14" s="618"/>
      <c r="R14" s="613">
        <v>10484.315000000001</v>
      </c>
      <c r="S14" s="618"/>
      <c r="T14" s="613">
        <v>28648</v>
      </c>
      <c r="U14" s="618"/>
      <c r="V14" s="613">
        <v>132959.53900000005</v>
      </c>
      <c r="W14" s="618"/>
      <c r="X14" s="625">
        <f t="shared" si="0"/>
        <v>476099.83000000007</v>
      </c>
      <c r="Y14" s="627"/>
    </row>
    <row r="15" spans="1:29" ht="12.75" customHeight="1" x14ac:dyDescent="0.2">
      <c r="A15" s="8">
        <v>1999</v>
      </c>
      <c r="B15" s="613">
        <v>2861</v>
      </c>
      <c r="C15" s="618"/>
      <c r="D15" s="613" t="s">
        <v>18</v>
      </c>
      <c r="E15" s="618"/>
      <c r="F15" s="613" t="s">
        <v>18</v>
      </c>
      <c r="G15" s="618"/>
      <c r="H15" s="613">
        <v>104270.713</v>
      </c>
      <c r="I15" s="618"/>
      <c r="J15" s="613">
        <v>16510.71</v>
      </c>
      <c r="K15" s="618"/>
      <c r="L15" s="613">
        <v>16429.937000000002</v>
      </c>
      <c r="M15" s="618"/>
      <c r="N15" s="613">
        <v>10818.822</v>
      </c>
      <c r="O15" s="618"/>
      <c r="P15" s="613">
        <v>154930.929</v>
      </c>
      <c r="Q15" s="618"/>
      <c r="R15" s="613">
        <v>11395.846</v>
      </c>
      <c r="S15" s="618"/>
      <c r="T15" s="613">
        <v>30280.36</v>
      </c>
      <c r="U15" s="618"/>
      <c r="V15" s="613">
        <v>135801.35399999993</v>
      </c>
      <c r="W15" s="618"/>
      <c r="X15" s="625">
        <f t="shared" si="0"/>
        <v>483299.67099999997</v>
      </c>
      <c r="Y15" s="627"/>
    </row>
    <row r="16" spans="1:29" ht="12.75" customHeight="1" x14ac:dyDescent="0.2">
      <c r="A16" s="8">
        <v>2000</v>
      </c>
      <c r="B16" s="613">
        <v>2798</v>
      </c>
      <c r="C16" s="618"/>
      <c r="D16" s="613" t="s">
        <v>18</v>
      </c>
      <c r="E16" s="618"/>
      <c r="F16" s="613" t="s">
        <v>18</v>
      </c>
      <c r="G16" s="618"/>
      <c r="H16" s="613">
        <v>104937.315</v>
      </c>
      <c r="I16" s="618"/>
      <c r="J16" s="613">
        <v>16386.149000000001</v>
      </c>
      <c r="K16" s="618"/>
      <c r="L16" s="613">
        <v>17744.332999999999</v>
      </c>
      <c r="M16" s="618"/>
      <c r="N16" s="613">
        <v>10832.528</v>
      </c>
      <c r="O16" s="618"/>
      <c r="P16" s="613">
        <v>164590.60699999999</v>
      </c>
      <c r="Q16" s="618"/>
      <c r="R16" s="613">
        <v>10992.967000000001</v>
      </c>
      <c r="S16" s="618"/>
      <c r="T16" s="613">
        <v>33278.671000000002</v>
      </c>
      <c r="U16" s="618"/>
      <c r="V16" s="613">
        <v>137815.56599999999</v>
      </c>
      <c r="W16" s="618"/>
      <c r="X16" s="625">
        <f t="shared" si="0"/>
        <v>499376.13600000006</v>
      </c>
      <c r="Y16" s="627"/>
    </row>
    <row r="17" spans="1:29" ht="12.75" customHeight="1" x14ac:dyDescent="0.2">
      <c r="A17" s="8">
        <v>2001</v>
      </c>
      <c r="B17" s="613">
        <v>2844</v>
      </c>
      <c r="C17" s="618"/>
      <c r="D17" s="613" t="s">
        <v>18</v>
      </c>
      <c r="E17" s="618"/>
      <c r="F17" s="613" t="s">
        <v>18</v>
      </c>
      <c r="G17" s="618"/>
      <c r="H17" s="613">
        <v>108684.076</v>
      </c>
      <c r="I17" s="618"/>
      <c r="J17" s="613">
        <v>16052.531999999999</v>
      </c>
      <c r="K17" s="618"/>
      <c r="L17" s="613">
        <v>18197.264999999999</v>
      </c>
      <c r="M17" s="618"/>
      <c r="N17" s="613">
        <v>10681.558000000001</v>
      </c>
      <c r="O17" s="618"/>
      <c r="P17" s="613">
        <v>165981.48499999999</v>
      </c>
      <c r="Q17" s="618"/>
      <c r="R17" s="613">
        <v>11232.72</v>
      </c>
      <c r="S17" s="618"/>
      <c r="T17" s="613">
        <v>36274.188000000002</v>
      </c>
      <c r="U17" s="618"/>
      <c r="V17" s="613">
        <v>143291.97800000006</v>
      </c>
      <c r="W17" s="618"/>
      <c r="X17" s="625">
        <f t="shared" si="0"/>
        <v>513239.80200000003</v>
      </c>
      <c r="Y17" s="627"/>
    </row>
    <row r="18" spans="1:29" ht="12.75" customHeight="1" x14ac:dyDescent="0.2">
      <c r="A18" s="8">
        <v>2002</v>
      </c>
      <c r="B18" s="613">
        <v>3082</v>
      </c>
      <c r="C18" s="618"/>
      <c r="D18" s="613" t="s">
        <v>18</v>
      </c>
      <c r="E18" s="618"/>
      <c r="F18" s="613" t="s">
        <v>18</v>
      </c>
      <c r="G18" s="618"/>
      <c r="H18" s="613">
        <v>114812.351</v>
      </c>
      <c r="I18" s="618"/>
      <c r="J18" s="613">
        <v>15588.401</v>
      </c>
      <c r="K18" s="618"/>
      <c r="L18" s="613">
        <v>18360.248</v>
      </c>
      <c r="M18" s="618"/>
      <c r="N18" s="613">
        <v>10187.976000000001</v>
      </c>
      <c r="O18" s="618"/>
      <c r="P18" s="613">
        <v>167590.27600000001</v>
      </c>
      <c r="Q18" s="618"/>
      <c r="R18" s="613">
        <v>11491.344999999999</v>
      </c>
      <c r="S18" s="618"/>
      <c r="T18" s="613">
        <v>37965.536</v>
      </c>
      <c r="U18" s="618"/>
      <c r="V18" s="613">
        <v>148261.99499999994</v>
      </c>
      <c r="W18" s="618"/>
      <c r="X18" s="625">
        <f t="shared" si="0"/>
        <v>527340.12799999991</v>
      </c>
      <c r="Y18" s="627"/>
    </row>
    <row r="19" spans="1:29" ht="12.75" customHeight="1" x14ac:dyDescent="0.2">
      <c r="A19" s="8">
        <v>2003</v>
      </c>
      <c r="B19" s="613">
        <v>2916.0219999999999</v>
      </c>
      <c r="C19" s="618"/>
      <c r="D19" s="613" t="s">
        <v>18</v>
      </c>
      <c r="E19" s="618"/>
      <c r="F19" s="613" t="s">
        <v>18</v>
      </c>
      <c r="G19" s="618"/>
      <c r="H19" s="613">
        <v>122122.204</v>
      </c>
      <c r="I19" s="618"/>
      <c r="J19" s="613">
        <v>15818.355</v>
      </c>
      <c r="K19" s="618"/>
      <c r="L19" s="613">
        <v>18889.932000000001</v>
      </c>
      <c r="M19" s="618"/>
      <c r="N19" s="613">
        <v>10347</v>
      </c>
      <c r="O19" s="618"/>
      <c r="P19" s="613">
        <v>169685.98499999999</v>
      </c>
      <c r="Q19" s="618"/>
      <c r="R19" s="613">
        <v>12018.218999999999</v>
      </c>
      <c r="S19" s="618"/>
      <c r="T19" s="613">
        <v>41086.307000000001</v>
      </c>
      <c r="U19" s="618"/>
      <c r="V19" s="613">
        <v>153231.24799999991</v>
      </c>
      <c r="W19" s="618"/>
      <c r="X19" s="625">
        <f t="shared" si="0"/>
        <v>546115.27199999988</v>
      </c>
      <c r="Y19" s="627"/>
    </row>
    <row r="20" spans="1:29" ht="12.75" customHeight="1" x14ac:dyDescent="0.2">
      <c r="A20" s="8">
        <v>2004</v>
      </c>
      <c r="B20" s="613">
        <v>3071.67</v>
      </c>
      <c r="C20" s="618"/>
      <c r="D20" s="613" t="s">
        <v>18</v>
      </c>
      <c r="E20" s="618"/>
      <c r="F20" s="613" t="s">
        <v>18</v>
      </c>
      <c r="G20" s="618"/>
      <c r="H20" s="613">
        <v>133193.424</v>
      </c>
      <c r="I20" s="618"/>
      <c r="J20" s="613">
        <v>16091.013999999999</v>
      </c>
      <c r="K20" s="618"/>
      <c r="L20" s="613">
        <v>19884.425999999999</v>
      </c>
      <c r="M20" s="618"/>
      <c r="N20" s="613">
        <v>10403.171</v>
      </c>
      <c r="O20" s="618"/>
      <c r="P20" s="613">
        <v>178549.71299999999</v>
      </c>
      <c r="Q20" s="618"/>
      <c r="R20" s="613">
        <v>12192.968999999999</v>
      </c>
      <c r="S20" s="618"/>
      <c r="T20" s="613">
        <v>46113.521999999997</v>
      </c>
      <c r="U20" s="618"/>
      <c r="V20" s="613">
        <v>158517.74800000002</v>
      </c>
      <c r="W20" s="618"/>
      <c r="X20" s="625">
        <f t="shared" si="0"/>
        <v>578017.65700000001</v>
      </c>
      <c r="Y20" s="627"/>
    </row>
    <row r="21" spans="1:29" ht="12.75" customHeight="1" x14ac:dyDescent="0.2">
      <c r="A21" s="8">
        <v>2005</v>
      </c>
      <c r="B21" s="613">
        <v>3359.8990000000003</v>
      </c>
      <c r="C21" s="618"/>
      <c r="D21" s="613" t="s">
        <v>18</v>
      </c>
      <c r="E21" s="618"/>
      <c r="F21" s="613" t="s">
        <v>18</v>
      </c>
      <c r="G21" s="618"/>
      <c r="H21" s="613">
        <v>144666.978</v>
      </c>
      <c r="I21" s="618"/>
      <c r="J21" s="613">
        <v>16047.057000000001</v>
      </c>
      <c r="K21" s="618"/>
      <c r="L21" s="613">
        <v>21814.406999999999</v>
      </c>
      <c r="M21" s="618"/>
      <c r="N21" s="613">
        <v>10387.463</v>
      </c>
      <c r="O21" s="618"/>
      <c r="P21" s="613">
        <v>192171.66899999999</v>
      </c>
      <c r="Q21" s="618"/>
      <c r="R21" s="613">
        <v>12483.058999999999</v>
      </c>
      <c r="S21" s="618"/>
      <c r="T21" s="613">
        <v>51776.497000000003</v>
      </c>
      <c r="U21" s="618"/>
      <c r="V21" s="613">
        <v>167158.20799999998</v>
      </c>
      <c r="W21" s="618"/>
      <c r="X21" s="625">
        <f t="shared" si="0"/>
        <v>619865.23699999996</v>
      </c>
      <c r="Y21" s="627"/>
    </row>
    <row r="22" spans="1:29" ht="12.75" customHeight="1" x14ac:dyDescent="0.2">
      <c r="A22" s="8">
        <v>2006</v>
      </c>
      <c r="B22" s="613">
        <v>3843.7740000000003</v>
      </c>
      <c r="C22" s="618"/>
      <c r="D22" s="613" t="s">
        <v>18</v>
      </c>
      <c r="E22" s="618"/>
      <c r="F22" s="613" t="s">
        <v>18</v>
      </c>
      <c r="G22" s="618"/>
      <c r="H22" s="613">
        <v>154469.48499999999</v>
      </c>
      <c r="I22" s="618"/>
      <c r="J22" s="613">
        <v>15754.457</v>
      </c>
      <c r="K22" s="618"/>
      <c r="L22" s="613">
        <v>22255.08</v>
      </c>
      <c r="M22" s="618"/>
      <c r="N22" s="613">
        <v>10450.138000000001</v>
      </c>
      <c r="O22" s="618"/>
      <c r="P22" s="613">
        <v>209830.3</v>
      </c>
      <c r="Q22" s="618"/>
      <c r="R22" s="613">
        <v>11945.459000000001</v>
      </c>
      <c r="S22" s="618"/>
      <c r="T22" s="613">
        <v>56070.987000000001</v>
      </c>
      <c r="U22" s="618"/>
      <c r="V22" s="613">
        <v>180577.92799999996</v>
      </c>
      <c r="W22" s="618"/>
      <c r="X22" s="625">
        <f t="shared" si="0"/>
        <v>665197.60799999989</v>
      </c>
      <c r="Y22" s="627"/>
    </row>
    <row r="23" spans="1:29" ht="12.75" customHeight="1" x14ac:dyDescent="0.2">
      <c r="A23" s="8">
        <v>2007</v>
      </c>
      <c r="B23" s="613">
        <v>4266</v>
      </c>
      <c r="C23" s="618"/>
      <c r="D23" s="613" t="s">
        <v>18</v>
      </c>
      <c r="E23" s="618"/>
      <c r="F23" s="613" t="s">
        <v>18</v>
      </c>
      <c r="G23" s="618"/>
      <c r="H23" s="613">
        <v>160055.443</v>
      </c>
      <c r="I23" s="618"/>
      <c r="J23" s="613">
        <v>15063.046</v>
      </c>
      <c r="K23" s="618"/>
      <c r="L23" s="613">
        <v>22945.530999999999</v>
      </c>
      <c r="M23" s="618"/>
      <c r="N23" s="613">
        <v>10568.880999999999</v>
      </c>
      <c r="O23" s="618"/>
      <c r="P23" s="613">
        <v>230332.33499999999</v>
      </c>
      <c r="Q23" s="618"/>
      <c r="R23" s="613">
        <v>12111.529</v>
      </c>
      <c r="S23" s="618"/>
      <c r="T23" s="613">
        <v>61837.01</v>
      </c>
      <c r="U23" s="618"/>
      <c r="V23" s="613">
        <v>199814.56199999998</v>
      </c>
      <c r="W23" s="618"/>
      <c r="X23" s="625">
        <f t="shared" si="0"/>
        <v>716994.33699999994</v>
      </c>
      <c r="Y23" s="627"/>
    </row>
    <row r="24" spans="1:29" ht="12.75" customHeight="1" x14ac:dyDescent="0.2">
      <c r="A24" s="8">
        <v>2008</v>
      </c>
      <c r="B24" s="613">
        <v>4534.0010000000002</v>
      </c>
      <c r="C24" s="618"/>
      <c r="D24" s="613" t="s">
        <v>18</v>
      </c>
      <c r="E24" s="618"/>
      <c r="F24" s="613" t="s">
        <v>18</v>
      </c>
      <c r="G24" s="618"/>
      <c r="H24" s="613">
        <v>165940.321</v>
      </c>
      <c r="I24" s="618"/>
      <c r="J24" s="613">
        <v>15236.63</v>
      </c>
      <c r="K24" s="618"/>
      <c r="L24" s="613">
        <v>23879.388999999999</v>
      </c>
      <c r="M24" s="618"/>
      <c r="N24" s="613">
        <v>10603.656999999999</v>
      </c>
      <c r="O24" s="618"/>
      <c r="P24" s="613">
        <v>254406.78400000001</v>
      </c>
      <c r="Q24" s="618"/>
      <c r="R24" s="613">
        <v>13209.91</v>
      </c>
      <c r="S24" s="618"/>
      <c r="T24" s="613">
        <v>67227.099000000002</v>
      </c>
      <c r="U24" s="618"/>
      <c r="V24" s="613">
        <v>226082.77499999991</v>
      </c>
      <c r="W24" s="618"/>
      <c r="X24" s="625">
        <f t="shared" si="0"/>
        <v>781120.56599999988</v>
      </c>
      <c r="Y24" s="627"/>
      <c r="AC24" s="19"/>
    </row>
    <row r="25" spans="1:29" ht="12.75" customHeight="1" x14ac:dyDescent="0.2">
      <c r="A25" s="8">
        <v>2009</v>
      </c>
      <c r="B25" s="613">
        <v>4318.5259999999998</v>
      </c>
      <c r="C25" s="618"/>
      <c r="D25" s="613" t="s">
        <v>18</v>
      </c>
      <c r="E25" s="618"/>
      <c r="F25" s="613" t="s">
        <v>18</v>
      </c>
      <c r="G25" s="618"/>
      <c r="H25" s="613">
        <v>172070.97500000001</v>
      </c>
      <c r="I25" s="618"/>
      <c r="J25" s="613">
        <v>14154.642</v>
      </c>
      <c r="K25" s="618"/>
      <c r="L25" s="613">
        <v>25040.221000000001</v>
      </c>
      <c r="M25" s="618"/>
      <c r="N25" s="613">
        <v>10786.313</v>
      </c>
      <c r="O25" s="618"/>
      <c r="P25" s="613">
        <v>266630.92099999997</v>
      </c>
      <c r="Q25" s="618"/>
      <c r="R25" s="613">
        <v>13887.804</v>
      </c>
      <c r="S25" s="618"/>
      <c r="T25" s="613">
        <v>76890.813999999998</v>
      </c>
      <c r="U25" s="618"/>
      <c r="V25" s="613">
        <v>249213</v>
      </c>
      <c r="W25" s="618"/>
      <c r="X25" s="625">
        <f t="shared" si="0"/>
        <v>832993.21600000001</v>
      </c>
      <c r="Y25" s="627"/>
      <c r="Z25" s="9"/>
      <c r="AC25" s="20"/>
    </row>
    <row r="26" spans="1:29" ht="12.75" customHeight="1" x14ac:dyDescent="0.2">
      <c r="A26" s="8">
        <v>2010</v>
      </c>
      <c r="B26" s="613">
        <v>4069.5619999999999</v>
      </c>
      <c r="C26" s="618"/>
      <c r="D26" s="613" t="s">
        <v>18</v>
      </c>
      <c r="E26" s="618"/>
      <c r="F26" s="613" t="s">
        <v>18</v>
      </c>
      <c r="G26" s="618"/>
      <c r="H26" s="613">
        <v>183893.79500000001</v>
      </c>
      <c r="I26" s="618"/>
      <c r="J26" s="613">
        <v>14572.050999999999</v>
      </c>
      <c r="K26" s="618"/>
      <c r="L26" s="613">
        <v>27286.116999999998</v>
      </c>
      <c r="M26" s="618"/>
      <c r="N26" s="613">
        <v>10552.632</v>
      </c>
      <c r="O26" s="618"/>
      <c r="P26" s="613">
        <v>285029.87099999998</v>
      </c>
      <c r="Q26" s="618"/>
      <c r="R26" s="613">
        <v>15598.995999999999</v>
      </c>
      <c r="S26" s="618"/>
      <c r="T26" s="613">
        <v>90997.163</v>
      </c>
      <c r="U26" s="618"/>
      <c r="V26" s="613">
        <v>280740</v>
      </c>
      <c r="W26" s="618"/>
      <c r="X26" s="625">
        <f t="shared" si="0"/>
        <v>912740.18700000015</v>
      </c>
      <c r="Y26" s="627"/>
      <c r="AC26" s="19"/>
    </row>
    <row r="27" spans="1:29" ht="12.75" customHeight="1" x14ac:dyDescent="0.2">
      <c r="A27" s="8">
        <v>2011</v>
      </c>
      <c r="B27" s="613">
        <v>3840.3009999999999</v>
      </c>
      <c r="C27" s="618"/>
      <c r="D27" s="613" t="s">
        <v>18</v>
      </c>
      <c r="E27" s="618"/>
      <c r="F27" s="613" t="s">
        <v>18</v>
      </c>
      <c r="G27" s="618"/>
      <c r="H27" s="613">
        <v>205011.239</v>
      </c>
      <c r="I27" s="618"/>
      <c r="J27" s="613">
        <v>14208.08</v>
      </c>
      <c r="K27" s="618"/>
      <c r="L27" s="613">
        <v>16806.815999999999</v>
      </c>
      <c r="M27" s="618"/>
      <c r="N27" s="613">
        <v>8636.8169999999991</v>
      </c>
      <c r="O27" s="618"/>
      <c r="P27" s="613">
        <v>298243.495</v>
      </c>
      <c r="Q27" s="618"/>
      <c r="R27" s="613">
        <v>16584.366000000002</v>
      </c>
      <c r="S27" s="618"/>
      <c r="T27" s="613">
        <v>106297.842</v>
      </c>
      <c r="U27" s="618"/>
      <c r="V27" s="613">
        <v>312187.27799999999</v>
      </c>
      <c r="W27" s="618"/>
      <c r="X27" s="625">
        <f t="shared" si="0"/>
        <v>981816.23399999994</v>
      </c>
      <c r="Y27" s="627"/>
      <c r="AC27" s="19"/>
    </row>
    <row r="28" spans="1:29" ht="12.75" customHeight="1" x14ac:dyDescent="0.2">
      <c r="A28" s="8">
        <v>2012</v>
      </c>
      <c r="B28" s="613">
        <v>3361.165</v>
      </c>
      <c r="C28" s="618"/>
      <c r="D28" s="613">
        <v>11028.378000000001</v>
      </c>
      <c r="E28" s="618"/>
      <c r="F28" s="613">
        <v>1714.7719999999999</v>
      </c>
      <c r="G28" s="618"/>
      <c r="H28" s="613">
        <v>190646.25</v>
      </c>
      <c r="I28" s="618"/>
      <c r="J28" s="613">
        <v>14366.482</v>
      </c>
      <c r="K28" s="618"/>
      <c r="L28" s="613">
        <v>18010.197999999997</v>
      </c>
      <c r="M28" s="618"/>
      <c r="N28" s="613">
        <v>9867.8739999999998</v>
      </c>
      <c r="O28" s="618"/>
      <c r="P28" s="613">
        <v>304941.43999999994</v>
      </c>
      <c r="Q28" s="618"/>
      <c r="R28" s="613">
        <v>17826.575000000001</v>
      </c>
      <c r="S28" s="618"/>
      <c r="T28" s="613">
        <v>120123.90699999999</v>
      </c>
      <c r="U28" s="618"/>
      <c r="V28" s="613">
        <v>342651.36099999992</v>
      </c>
      <c r="W28" s="618"/>
      <c r="X28" s="625">
        <f t="shared" si="0"/>
        <v>1034538.4019999998</v>
      </c>
      <c r="Y28" s="628"/>
      <c r="Z28" s="9"/>
      <c r="AA28" s="9"/>
      <c r="AB28" s="9"/>
      <c r="AC28" s="20"/>
    </row>
    <row r="29" spans="1:29" ht="12.75" customHeight="1" x14ac:dyDescent="0.2">
      <c r="A29" s="8">
        <v>2013</v>
      </c>
      <c r="B29" s="613">
        <v>3277.6729999999998</v>
      </c>
      <c r="C29" s="618"/>
      <c r="D29" s="613">
        <v>11939.229000000001</v>
      </c>
      <c r="E29" s="618"/>
      <c r="F29" s="613">
        <v>1547.6559999999999</v>
      </c>
      <c r="G29" s="618"/>
      <c r="H29" s="613">
        <v>181236.47900000005</v>
      </c>
      <c r="I29" s="618"/>
      <c r="J29" s="613">
        <v>14454.201000000001</v>
      </c>
      <c r="K29" s="618"/>
      <c r="L29" s="613">
        <v>31487.850999999981</v>
      </c>
      <c r="M29" s="618"/>
      <c r="N29" s="613">
        <v>9604.9350000000104</v>
      </c>
      <c r="O29" s="618"/>
      <c r="P29" s="613">
        <v>302872.23599999899</v>
      </c>
      <c r="Q29" s="618"/>
      <c r="R29" s="613">
        <v>19196.703999999801</v>
      </c>
      <c r="S29" s="618"/>
      <c r="T29" s="613">
        <v>129215.95000000001</v>
      </c>
      <c r="U29" s="618"/>
      <c r="V29" s="613">
        <v>366993.81600000011</v>
      </c>
      <c r="W29" s="618"/>
      <c r="X29" s="625">
        <f t="shared" ref="X29:X33" si="1">SUM(B29:V29)</f>
        <v>1071826.7299999991</v>
      </c>
      <c r="Y29" s="628"/>
      <c r="Z29" s="9"/>
      <c r="AA29" s="9"/>
      <c r="AB29" s="9"/>
      <c r="AC29" s="20"/>
    </row>
    <row r="30" spans="1:29" ht="12.75" customHeight="1" x14ac:dyDescent="0.2">
      <c r="A30" s="8">
        <v>2014</v>
      </c>
      <c r="B30" s="613">
        <v>3190.5230000000001</v>
      </c>
      <c r="C30" s="618"/>
      <c r="D30" s="613">
        <v>14065.572</v>
      </c>
      <c r="E30" s="618"/>
      <c r="F30" s="613">
        <v>1572.2080000000001</v>
      </c>
      <c r="G30" s="618"/>
      <c r="H30" s="613">
        <v>188370.72500000001</v>
      </c>
      <c r="I30" s="618"/>
      <c r="J30" s="613">
        <v>13632.843000000001</v>
      </c>
      <c r="K30" s="618"/>
      <c r="L30" s="613">
        <v>31570.802</v>
      </c>
      <c r="M30" s="618"/>
      <c r="N30" s="613">
        <v>9330.1</v>
      </c>
      <c r="O30" s="618"/>
      <c r="P30" s="613">
        <v>302417.39</v>
      </c>
      <c r="Q30" s="618"/>
      <c r="R30" s="613">
        <v>20322.142</v>
      </c>
      <c r="S30" s="618"/>
      <c r="T30" s="613">
        <v>139583.867</v>
      </c>
      <c r="U30" s="618"/>
      <c r="V30" s="613">
        <v>394895.22000000009</v>
      </c>
      <c r="W30" s="618"/>
      <c r="X30" s="625">
        <f t="shared" si="1"/>
        <v>1118951.392</v>
      </c>
      <c r="Y30" s="628"/>
      <c r="Z30" s="16"/>
      <c r="AA30" s="24"/>
      <c r="AB30" s="9"/>
      <c r="AC30" s="19"/>
    </row>
    <row r="31" spans="1:29" ht="12.75" customHeight="1" x14ac:dyDescent="0.2">
      <c r="A31" s="8">
        <v>2015</v>
      </c>
      <c r="B31" s="613">
        <v>3107.0459999999998</v>
      </c>
      <c r="C31" s="618"/>
      <c r="D31" s="613">
        <v>14931.897000000001</v>
      </c>
      <c r="E31" s="618"/>
      <c r="F31" s="613">
        <v>1385.3889999999999</v>
      </c>
      <c r="G31" s="618"/>
      <c r="H31" s="613">
        <v>189355.049</v>
      </c>
      <c r="I31" s="618"/>
      <c r="J31" s="613">
        <v>14219.949000000001</v>
      </c>
      <c r="K31" s="618"/>
      <c r="L31" s="613">
        <v>40641.826000000001</v>
      </c>
      <c r="M31" s="618"/>
      <c r="N31" s="613">
        <v>12755.789000000001</v>
      </c>
      <c r="O31" s="618"/>
      <c r="P31" s="613">
        <v>308870.07400000002</v>
      </c>
      <c r="Q31" s="618"/>
      <c r="R31" s="613">
        <v>21431.052</v>
      </c>
      <c r="S31" s="618"/>
      <c r="T31" s="613">
        <v>147096.84700000001</v>
      </c>
      <c r="U31" s="618"/>
      <c r="V31" s="613">
        <v>415990.201</v>
      </c>
      <c r="W31" s="618"/>
      <c r="X31" s="625">
        <f t="shared" si="1"/>
        <v>1169785.1189999999</v>
      </c>
      <c r="Y31" s="628"/>
      <c r="Z31" s="16"/>
      <c r="AA31" s="24"/>
      <c r="AB31" s="9"/>
      <c r="AC31" s="19"/>
    </row>
    <row r="32" spans="1:29" ht="12.75" customHeight="1" x14ac:dyDescent="0.2">
      <c r="A32" s="8">
        <v>2016</v>
      </c>
      <c r="B32" s="613">
        <v>2754</v>
      </c>
      <c r="C32" s="618"/>
      <c r="D32" s="613">
        <v>14999.954</v>
      </c>
      <c r="E32" s="618"/>
      <c r="F32" s="613">
        <v>1393.13</v>
      </c>
      <c r="G32" s="618"/>
      <c r="H32" s="613">
        <v>193088.921</v>
      </c>
      <c r="I32" s="618"/>
      <c r="J32" s="613">
        <v>15437.337</v>
      </c>
      <c r="K32" s="618"/>
      <c r="L32" s="613">
        <v>45010.828000000001</v>
      </c>
      <c r="M32" s="618"/>
      <c r="N32" s="613">
        <v>12891.842000000001</v>
      </c>
      <c r="O32" s="618"/>
      <c r="P32" s="613">
        <v>315156.973</v>
      </c>
      <c r="Q32" s="618"/>
      <c r="R32" s="613">
        <v>23408.531999999999</v>
      </c>
      <c r="S32" s="618"/>
      <c r="T32" s="613">
        <v>157776.92300000001</v>
      </c>
      <c r="U32" s="618"/>
      <c r="V32" s="613">
        <v>428740.60200000001</v>
      </c>
      <c r="W32" s="618"/>
      <c r="X32" s="625">
        <f t="shared" si="1"/>
        <v>1210659.0419999999</v>
      </c>
      <c r="Y32" s="628"/>
      <c r="Z32" s="16"/>
      <c r="AA32" s="24"/>
      <c r="AB32" s="9"/>
      <c r="AC32" s="19"/>
    </row>
    <row r="33" spans="1:33" ht="12.75" customHeight="1" x14ac:dyDescent="0.2">
      <c r="A33" s="8">
        <v>2017</v>
      </c>
      <c r="B33" s="613">
        <v>2645.1680000000001</v>
      </c>
      <c r="C33" s="618"/>
      <c r="D33" s="613">
        <v>16924.260999999999</v>
      </c>
      <c r="E33" s="618"/>
      <c r="F33" s="613">
        <v>1283.069</v>
      </c>
      <c r="G33" s="618"/>
      <c r="H33" s="613">
        <v>199078.02</v>
      </c>
      <c r="I33" s="618"/>
      <c r="J33" s="613">
        <v>15147.434999999999</v>
      </c>
      <c r="K33" s="618"/>
      <c r="L33" s="613">
        <v>49245.362999999998</v>
      </c>
      <c r="M33" s="618"/>
      <c r="N33" s="613">
        <v>13188.924999999999</v>
      </c>
      <c r="O33" s="618"/>
      <c r="P33" s="613">
        <v>308038.33399999997</v>
      </c>
      <c r="Q33" s="618"/>
      <c r="R33" s="613">
        <v>25485.232</v>
      </c>
      <c r="S33" s="618"/>
      <c r="T33" s="613">
        <v>167487.565</v>
      </c>
      <c r="U33" s="618"/>
      <c r="V33" s="613">
        <v>454480.12299999991</v>
      </c>
      <c r="W33" s="618"/>
      <c r="X33" s="625">
        <f t="shared" si="1"/>
        <v>1253003.4949999999</v>
      </c>
      <c r="Y33" s="628"/>
      <c r="Z33" s="9"/>
      <c r="AA33" s="9"/>
      <c r="AB33" s="9"/>
      <c r="AC33" s="19"/>
      <c r="AF33" s="9"/>
      <c r="AG33" s="23"/>
    </row>
    <row r="34" spans="1:33" ht="12.75" customHeight="1" x14ac:dyDescent="0.2">
      <c r="A34" s="8">
        <v>2018</v>
      </c>
      <c r="B34" s="613">
        <v>2595.6059999999998</v>
      </c>
      <c r="C34" s="637" t="s">
        <v>360</v>
      </c>
      <c r="D34" s="613">
        <v>20170.96</v>
      </c>
      <c r="E34" s="618"/>
      <c r="F34" s="613">
        <v>1402.26</v>
      </c>
      <c r="G34" s="618"/>
      <c r="H34" s="613">
        <v>196422.54</v>
      </c>
      <c r="I34" s="618"/>
      <c r="J34" s="613">
        <v>15236.4</v>
      </c>
      <c r="K34" s="618"/>
      <c r="L34" s="613">
        <v>48370.559999999998</v>
      </c>
      <c r="M34" s="618"/>
      <c r="N34" s="613">
        <v>13089.14</v>
      </c>
      <c r="O34" s="618"/>
      <c r="P34" s="613">
        <v>308341.02</v>
      </c>
      <c r="Q34" s="618"/>
      <c r="R34" s="613">
        <v>27158.58</v>
      </c>
      <c r="S34" s="618"/>
      <c r="T34" s="613">
        <v>181801.26</v>
      </c>
      <c r="U34" s="618"/>
      <c r="V34" s="613">
        <v>472877.96</v>
      </c>
      <c r="W34" s="618"/>
      <c r="X34" s="625">
        <f>SUM(B34:V34)</f>
        <v>1287466.2860000001</v>
      </c>
      <c r="Y34" s="629" t="s">
        <v>360</v>
      </c>
      <c r="Z34" s="9"/>
      <c r="AA34" s="9"/>
      <c r="AB34" s="9"/>
      <c r="AC34" s="19"/>
      <c r="AF34" s="9"/>
      <c r="AG34" s="23"/>
    </row>
    <row r="35" spans="1:33" ht="12.75" customHeight="1" x14ac:dyDescent="0.2">
      <c r="A35" s="25">
        <v>2019</v>
      </c>
      <c r="B35" s="614">
        <f>'tab2a b'!J16</f>
        <v>2480.6980000000003</v>
      </c>
      <c r="C35" s="619"/>
      <c r="D35" s="614">
        <v>21744</v>
      </c>
      <c r="E35" s="828" t="s">
        <v>360</v>
      </c>
      <c r="F35" s="614">
        <v>1602</v>
      </c>
      <c r="G35" s="828" t="s">
        <v>360</v>
      </c>
      <c r="H35" s="614">
        <v>204025</v>
      </c>
      <c r="I35" s="828" t="s">
        <v>360</v>
      </c>
      <c r="J35" s="614">
        <v>16225</v>
      </c>
      <c r="K35" s="828" t="s">
        <v>360</v>
      </c>
      <c r="L35" s="614">
        <v>44538</v>
      </c>
      <c r="M35" s="828" t="s">
        <v>360</v>
      </c>
      <c r="N35" s="614">
        <v>13181</v>
      </c>
      <c r="O35" s="828" t="s">
        <v>360</v>
      </c>
      <c r="P35" s="614">
        <v>292607</v>
      </c>
      <c r="Q35" s="828" t="s">
        <v>360</v>
      </c>
      <c r="R35" s="614">
        <v>26601</v>
      </c>
      <c r="S35" s="828" t="s">
        <v>360</v>
      </c>
      <c r="T35" s="614">
        <v>188490</v>
      </c>
      <c r="U35" s="828" t="s">
        <v>360</v>
      </c>
      <c r="V35" s="614">
        <v>528870</v>
      </c>
      <c r="W35" s="828" t="s">
        <v>360</v>
      </c>
      <c r="X35" s="626">
        <f>SUM(B35:V35)</f>
        <v>1340363.6979999999</v>
      </c>
      <c r="Y35" s="827" t="s">
        <v>360</v>
      </c>
      <c r="Z35" s="9"/>
      <c r="AA35" s="9"/>
      <c r="AB35" s="9"/>
      <c r="AC35" s="19"/>
      <c r="AF35" s="9"/>
      <c r="AG35" s="23"/>
    </row>
    <row r="36" spans="1:33" ht="6.75" customHeight="1" x14ac:dyDescent="0.2">
      <c r="A36" s="26"/>
      <c r="B36" s="21"/>
      <c r="C36" s="620"/>
      <c r="D36" s="21"/>
      <c r="E36" s="21"/>
      <c r="F36" s="21"/>
      <c r="G36" s="21"/>
      <c r="H36" s="21"/>
      <c r="I36" s="21"/>
      <c r="J36" s="21"/>
      <c r="K36" s="21"/>
      <c r="L36" s="21"/>
      <c r="M36" s="21"/>
      <c r="N36" s="21"/>
      <c r="O36" s="21"/>
      <c r="P36" s="21"/>
      <c r="Q36" s="21"/>
      <c r="R36" s="21"/>
      <c r="S36" s="21"/>
      <c r="T36" s="21"/>
      <c r="U36" s="21"/>
      <c r="V36" s="21"/>
      <c r="W36" s="21"/>
      <c r="X36" s="27"/>
      <c r="Y36" s="9"/>
      <c r="Z36" s="9"/>
      <c r="AA36" s="9"/>
      <c r="AB36" s="9"/>
    </row>
    <row r="37" spans="1:33" ht="12.75" x14ac:dyDescent="0.2">
      <c r="A37" s="2" t="s">
        <v>24</v>
      </c>
    </row>
    <row r="38" spans="1:33" ht="12.75" x14ac:dyDescent="0.2">
      <c r="A38" s="15" t="s">
        <v>25</v>
      </c>
      <c r="B38" s="9"/>
      <c r="C38" s="621"/>
      <c r="D38" s="9"/>
      <c r="E38" s="9"/>
      <c r="F38" s="9"/>
      <c r="G38" s="9"/>
      <c r="R38" s="9"/>
      <c r="S38" s="9"/>
      <c r="T38" s="9"/>
      <c r="U38" s="9"/>
      <c r="X38" s="4"/>
    </row>
    <row r="39" spans="1:33" ht="12.75" x14ac:dyDescent="0.2">
      <c r="A39" s="2" t="s">
        <v>27</v>
      </c>
      <c r="X39" s="4"/>
    </row>
    <row r="40" spans="1:33" ht="12.75" x14ac:dyDescent="0.2">
      <c r="A40" s="15" t="s">
        <v>26</v>
      </c>
      <c r="D40" s="9"/>
      <c r="E40" s="9"/>
      <c r="F40" s="9"/>
      <c r="G40" s="9"/>
      <c r="T40" s="9"/>
      <c r="U40" s="9"/>
      <c r="X40" s="4"/>
      <c r="Y40" s="4"/>
    </row>
    <row r="41" spans="1:33" ht="14.25" x14ac:dyDescent="0.2">
      <c r="A41" s="2" t="s">
        <v>30</v>
      </c>
      <c r="B41" s="4"/>
      <c r="C41" s="622"/>
      <c r="D41" s="4"/>
      <c r="E41" s="4"/>
      <c r="F41" s="4"/>
      <c r="G41" s="4"/>
      <c r="H41" s="4"/>
      <c r="I41" s="4"/>
      <c r="J41" s="4"/>
      <c r="K41" s="4"/>
      <c r="L41" s="4"/>
      <c r="M41" s="4"/>
      <c r="N41" s="4"/>
      <c r="O41" s="4"/>
      <c r="P41" s="4"/>
      <c r="Q41" s="4"/>
      <c r="R41" s="4"/>
      <c r="S41" s="4"/>
      <c r="T41" s="4"/>
      <c r="U41" s="4"/>
      <c r="V41" s="4"/>
      <c r="W41" s="4"/>
      <c r="X41" s="4"/>
      <c r="Y41" s="4"/>
    </row>
    <row r="42" spans="1:33" ht="14.25" x14ac:dyDescent="0.2">
      <c r="A42" s="15" t="s">
        <v>31</v>
      </c>
      <c r="B42" s="4"/>
      <c r="C42" s="622"/>
      <c r="D42" s="4"/>
      <c r="E42" s="4"/>
      <c r="F42" s="4"/>
      <c r="G42" s="4"/>
      <c r="H42" s="4"/>
      <c r="I42" s="4"/>
      <c r="J42" s="4"/>
      <c r="K42" s="4"/>
      <c r="L42" s="4"/>
      <c r="M42" s="4"/>
      <c r="N42" s="4"/>
      <c r="O42" s="4"/>
      <c r="P42" s="4"/>
      <c r="Q42" s="4"/>
      <c r="R42" s="4"/>
      <c r="S42" s="4"/>
      <c r="T42" s="4"/>
      <c r="U42" s="4"/>
      <c r="V42" s="4"/>
      <c r="W42" s="4"/>
      <c r="X42" s="4"/>
    </row>
    <row r="43" spans="1:33" ht="12.75" x14ac:dyDescent="0.2">
      <c r="A43" s="15"/>
      <c r="B43" s="4"/>
      <c r="C43" s="622"/>
      <c r="D43" s="4"/>
      <c r="E43" s="4"/>
      <c r="F43" s="4"/>
      <c r="G43" s="4"/>
      <c r="H43" s="4"/>
      <c r="I43" s="4"/>
      <c r="J43" s="4"/>
      <c r="K43" s="4"/>
      <c r="L43" s="4"/>
      <c r="M43" s="4"/>
      <c r="N43" s="4"/>
      <c r="O43" s="4"/>
      <c r="P43" s="4"/>
      <c r="Q43" s="4"/>
      <c r="R43" s="4"/>
      <c r="S43" s="4"/>
      <c r="T43" s="4"/>
      <c r="U43" s="4"/>
      <c r="V43" s="4"/>
      <c r="W43" s="4"/>
      <c r="X43" s="4"/>
    </row>
    <row r="44" spans="1:33" x14ac:dyDescent="0.2">
      <c r="A44" s="47"/>
      <c r="X44" s="4"/>
    </row>
    <row r="45" spans="1:33" x14ac:dyDescent="0.2">
      <c r="A45" s="243"/>
      <c r="X45" s="4"/>
    </row>
    <row r="46" spans="1:33" x14ac:dyDescent="0.2">
      <c r="B46" s="9"/>
      <c r="C46" s="621"/>
      <c r="D46" s="9"/>
      <c r="E46" s="9"/>
      <c r="F46" s="9"/>
      <c r="G46" s="9"/>
      <c r="H46" s="9"/>
      <c r="I46" s="9"/>
      <c r="J46" s="9"/>
      <c r="K46" s="9"/>
      <c r="L46" s="9"/>
      <c r="M46" s="9"/>
      <c r="N46" s="9"/>
      <c r="O46" s="9"/>
      <c r="P46" s="9"/>
      <c r="Q46" s="9"/>
      <c r="R46" s="9"/>
      <c r="S46" s="9"/>
      <c r="T46" s="9"/>
      <c r="U46" s="9"/>
      <c r="V46" s="9"/>
      <c r="W46" s="9"/>
      <c r="X46" s="9"/>
    </row>
    <row r="49" spans="4:23" x14ac:dyDescent="0.2">
      <c r="D49" s="9"/>
      <c r="E49" s="9"/>
      <c r="F49" s="9"/>
      <c r="G49" s="9"/>
      <c r="H49" s="9"/>
      <c r="I49" s="9"/>
      <c r="J49" s="9"/>
      <c r="K49" s="9"/>
      <c r="L49" s="9"/>
      <c r="M49" s="9"/>
      <c r="N49" s="23"/>
      <c r="O49" s="23"/>
      <c r="P49" s="9"/>
      <c r="Q49" s="9"/>
      <c r="R49" s="9"/>
      <c r="S49" s="9"/>
      <c r="T49" s="9"/>
      <c r="U49" s="9"/>
      <c r="V49" s="9"/>
      <c r="W49" s="9"/>
    </row>
  </sheetData>
  <mergeCells count="1">
    <mergeCell ref="A1:R2"/>
  </mergeCells>
  <pageMargins left="0.7" right="0.7" top="0.75" bottom="0.75" header="0.3" footer="0.3"/>
  <pageSetup paperSize="9" scale="68" orientation="portrait" r:id="rId1"/>
  <colBreaks count="1" manualBreakCount="1">
    <brk id="24" max="1048575" man="1"/>
  </colBreaks>
  <ignoredErrors>
    <ignoredError sqref="X6:X26 X28:X33 X35" formulaRange="1"/>
  </ignoredError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7DC27-2CCE-493B-8AD8-7FF963981EAE}">
  <sheetPr>
    <pageSetUpPr fitToPage="1"/>
  </sheetPr>
  <dimension ref="A1:S31"/>
  <sheetViews>
    <sheetView zoomScaleNormal="100" workbookViewId="0">
      <selection activeCell="P1" sqref="P1"/>
    </sheetView>
  </sheetViews>
  <sheetFormatPr defaultColWidth="9.33203125" defaultRowHeight="11.25" x14ac:dyDescent="0.2"/>
  <cols>
    <col min="1" max="1" width="3.83203125" style="1" customWidth="1"/>
    <col min="2" max="2" width="44.6640625" style="1" customWidth="1"/>
    <col min="3" max="3" width="18.6640625" style="1" customWidth="1"/>
    <col min="4" max="11" width="9.6640625" style="18" customWidth="1"/>
    <col min="12" max="12" width="9.6640625" style="1" customWidth="1"/>
    <col min="13" max="13" width="9.6640625" style="38" customWidth="1"/>
    <col min="14" max="14" width="9.33203125" style="1"/>
    <col min="15" max="15" width="2.83203125" style="38" customWidth="1"/>
    <col min="16" max="16" width="9.33203125" style="636"/>
    <col min="17" max="16384" width="9.33203125" style="1"/>
  </cols>
  <sheetData>
    <row r="1" spans="1:19" ht="24.75" customHeight="1" x14ac:dyDescent="0.25">
      <c r="A1" s="956" t="s">
        <v>397</v>
      </c>
      <c r="B1" s="957"/>
      <c r="C1" s="957"/>
      <c r="D1" s="957"/>
      <c r="E1" s="957"/>
      <c r="F1" s="957"/>
      <c r="G1" s="957"/>
      <c r="H1" s="957"/>
      <c r="J1" s="32"/>
      <c r="K1" s="32"/>
      <c r="L1" s="33"/>
      <c r="M1" s="34"/>
      <c r="N1" s="33"/>
      <c r="O1" s="34"/>
      <c r="P1" s="640"/>
      <c r="Q1" s="33"/>
      <c r="R1" s="33"/>
      <c r="S1" s="33"/>
    </row>
    <row r="2" spans="1:19" ht="15" x14ac:dyDescent="0.25">
      <c r="A2" s="957"/>
      <c r="B2" s="957"/>
      <c r="C2" s="957"/>
      <c r="D2" s="957"/>
      <c r="E2" s="957"/>
      <c r="F2" s="957"/>
      <c r="G2" s="957"/>
      <c r="H2" s="957"/>
      <c r="J2" s="32"/>
      <c r="K2" s="32"/>
      <c r="L2" s="33"/>
      <c r="M2" s="34"/>
      <c r="N2" s="33"/>
      <c r="O2" s="34"/>
      <c r="P2" s="640"/>
      <c r="Q2" s="33"/>
      <c r="R2" s="33"/>
      <c r="S2" s="33"/>
    </row>
    <row r="3" spans="1:19" ht="15.75" thickBot="1" x14ac:dyDescent="0.3">
      <c r="A3" s="35" t="s">
        <v>400</v>
      </c>
      <c r="B3" s="36"/>
      <c r="C3" s="36"/>
      <c r="D3" s="37"/>
      <c r="E3" s="37"/>
      <c r="F3" s="37"/>
      <c r="G3" s="37"/>
      <c r="H3" s="37"/>
    </row>
    <row r="4" spans="1:19" ht="13.5" thickBot="1" x14ac:dyDescent="0.25">
      <c r="A4" s="39"/>
      <c r="B4" s="39"/>
      <c r="C4" s="39"/>
      <c r="D4" s="40">
        <v>2008</v>
      </c>
      <c r="E4" s="40">
        <v>2009</v>
      </c>
      <c r="F4" s="40">
        <v>2010</v>
      </c>
      <c r="G4" s="40">
        <v>2011</v>
      </c>
      <c r="H4" s="40">
        <v>2012</v>
      </c>
      <c r="I4" s="40">
        <v>2013</v>
      </c>
      <c r="J4" s="40">
        <v>2014</v>
      </c>
      <c r="K4" s="40">
        <v>2015</v>
      </c>
      <c r="L4" s="40">
        <v>2016</v>
      </c>
      <c r="M4" s="40">
        <v>2017</v>
      </c>
      <c r="N4" s="40">
        <v>2018</v>
      </c>
      <c r="O4" s="40"/>
      <c r="P4" s="641">
        <v>2019</v>
      </c>
    </row>
    <row r="5" spans="1:19" ht="12.75" customHeight="1" x14ac:dyDescent="0.2">
      <c r="A5" s="41"/>
      <c r="B5" s="42"/>
      <c r="C5" s="43"/>
      <c r="D5" s="44"/>
      <c r="E5" s="44"/>
      <c r="F5" s="44"/>
      <c r="G5" s="44"/>
      <c r="H5" s="44"/>
      <c r="I5" s="44"/>
      <c r="J5" s="44"/>
      <c r="K5" s="44"/>
      <c r="L5" s="44"/>
      <c r="M5" s="44"/>
      <c r="O5" s="44"/>
    </row>
    <row r="6" spans="1:19" ht="39" customHeight="1" x14ac:dyDescent="0.2">
      <c r="A6" s="958" t="s">
        <v>39</v>
      </c>
      <c r="B6" s="887"/>
      <c r="C6" s="887"/>
      <c r="D6" s="45">
        <f t="shared" ref="D6:K6" si="0">SUM(D8:D9)</f>
        <v>871</v>
      </c>
      <c r="E6" s="45">
        <f t="shared" si="0"/>
        <v>856</v>
      </c>
      <c r="F6" s="45">
        <f t="shared" si="0"/>
        <v>949</v>
      </c>
      <c r="G6" s="45">
        <f t="shared" si="0"/>
        <v>890</v>
      </c>
      <c r="H6" s="45">
        <f t="shared" si="0"/>
        <v>806</v>
      </c>
      <c r="I6" s="45">
        <f t="shared" si="0"/>
        <v>825</v>
      </c>
      <c r="J6" s="45">
        <f t="shared" si="0"/>
        <v>850</v>
      </c>
      <c r="K6" s="45">
        <f t="shared" si="0"/>
        <v>867</v>
      </c>
      <c r="L6" s="45">
        <f>SUM(L8:L9)</f>
        <v>754</v>
      </c>
      <c r="M6" s="45">
        <v>784</v>
      </c>
      <c r="N6" s="45">
        <f>SUM(N8:N9)</f>
        <v>850</v>
      </c>
      <c r="O6" s="46" t="s">
        <v>360</v>
      </c>
      <c r="P6" s="642">
        <f>SUM(P8:P9)</f>
        <v>816</v>
      </c>
    </row>
    <row r="7" spans="1:19" ht="13.5" customHeight="1" x14ac:dyDescent="0.2">
      <c r="B7" s="42" t="s">
        <v>40</v>
      </c>
      <c r="C7" s="47"/>
      <c r="D7" s="48"/>
      <c r="E7" s="48"/>
      <c r="F7" s="48"/>
      <c r="G7" s="48"/>
      <c r="H7" s="48"/>
      <c r="M7" s="48"/>
      <c r="O7" s="48"/>
    </row>
    <row r="8" spans="1:19" ht="13.5" customHeight="1" x14ac:dyDescent="0.2">
      <c r="B8" s="49" t="s">
        <v>41</v>
      </c>
      <c r="C8" s="50"/>
      <c r="D8" s="51">
        <v>430</v>
      </c>
      <c r="E8" s="51">
        <v>423</v>
      </c>
      <c r="F8" s="51">
        <v>412</v>
      </c>
      <c r="G8" s="51">
        <v>386</v>
      </c>
      <c r="H8" s="51">
        <v>333</v>
      </c>
      <c r="I8" s="51">
        <v>339</v>
      </c>
      <c r="J8" s="51">
        <v>325</v>
      </c>
      <c r="K8" s="51">
        <v>328</v>
      </c>
      <c r="L8" s="51">
        <v>319</v>
      </c>
      <c r="M8" s="51">
        <v>317</v>
      </c>
      <c r="N8" s="51">
        <v>330</v>
      </c>
      <c r="O8" s="46" t="s">
        <v>360</v>
      </c>
      <c r="P8" s="643">
        <f>'tab16'!B40</f>
        <v>331</v>
      </c>
    </row>
    <row r="9" spans="1:19" ht="13.5" customHeight="1" x14ac:dyDescent="0.2">
      <c r="B9" s="49" t="s">
        <v>42</v>
      </c>
      <c r="C9" s="50"/>
      <c r="D9" s="51">
        <v>441</v>
      </c>
      <c r="E9" s="51">
        <v>433</v>
      </c>
      <c r="F9" s="51">
        <v>537</v>
      </c>
      <c r="G9" s="51">
        <v>504</v>
      </c>
      <c r="H9" s="51">
        <v>473</v>
      </c>
      <c r="I9" s="51">
        <v>486</v>
      </c>
      <c r="J9" s="51">
        <v>525</v>
      </c>
      <c r="K9" s="51">
        <v>539</v>
      </c>
      <c r="L9" s="51">
        <v>435</v>
      </c>
      <c r="M9" s="51">
        <v>467</v>
      </c>
      <c r="N9" s="51">
        <v>520</v>
      </c>
      <c r="O9" s="638" t="s">
        <v>360</v>
      </c>
      <c r="P9" s="643">
        <f>'tab16'!B41</f>
        <v>485</v>
      </c>
    </row>
    <row r="10" spans="1:19" ht="12.75" customHeight="1" x14ac:dyDescent="0.2">
      <c r="A10" s="42"/>
      <c r="B10" s="42"/>
      <c r="C10" s="47"/>
      <c r="D10" s="48"/>
      <c r="E10" s="48"/>
      <c r="F10" s="48"/>
      <c r="G10" s="48"/>
      <c r="H10" s="48"/>
      <c r="I10" s="48"/>
      <c r="J10" s="48"/>
      <c r="K10" s="48"/>
      <c r="L10" s="48"/>
      <c r="M10" s="48"/>
      <c r="O10" s="48"/>
    </row>
    <row r="11" spans="1:19" ht="12.75" customHeight="1" x14ac:dyDescent="0.2">
      <c r="A11" s="722" t="s">
        <v>389</v>
      </c>
      <c r="B11" s="42"/>
      <c r="C11" s="47"/>
      <c r="D11" s="48"/>
      <c r="E11" s="48"/>
      <c r="F11" s="48"/>
      <c r="G11" s="48"/>
      <c r="H11" s="48"/>
      <c r="I11" s="48"/>
      <c r="J11" s="48"/>
      <c r="K11" s="48"/>
      <c r="L11" s="48"/>
      <c r="M11" s="48"/>
      <c r="O11" s="48"/>
      <c r="P11" s="721"/>
    </row>
    <row r="12" spans="1:19" ht="6" customHeight="1" x14ac:dyDescent="0.2">
      <c r="A12" s="722"/>
      <c r="B12" s="42"/>
      <c r="C12" s="47"/>
      <c r="D12" s="48"/>
      <c r="E12" s="48"/>
      <c r="F12" s="48"/>
      <c r="G12" s="48"/>
      <c r="H12" s="48"/>
      <c r="I12" s="48"/>
      <c r="J12" s="48"/>
      <c r="K12" s="48"/>
      <c r="L12" s="48"/>
      <c r="M12" s="48"/>
      <c r="O12" s="48"/>
      <c r="P12" s="721"/>
    </row>
    <row r="13" spans="1:19" ht="27.75" customHeight="1" x14ac:dyDescent="0.2">
      <c r="A13" s="958" t="s">
        <v>387</v>
      </c>
      <c r="B13" s="887"/>
      <c r="C13" s="887"/>
      <c r="D13" s="45">
        <f>SUM(D15:D16)</f>
        <v>170</v>
      </c>
      <c r="E13" s="45">
        <f>SUM(E15:E16)</f>
        <v>151</v>
      </c>
      <c r="F13" s="45">
        <f t="shared" ref="F13:K13" si="1">SUM(F15:F16)</f>
        <v>313</v>
      </c>
      <c r="G13" s="45">
        <f t="shared" si="1"/>
        <v>361</v>
      </c>
      <c r="H13" s="45">
        <f t="shared" si="1"/>
        <v>202</v>
      </c>
      <c r="I13" s="45">
        <f t="shared" si="1"/>
        <v>153</v>
      </c>
      <c r="J13" s="45">
        <f t="shared" si="1"/>
        <v>121</v>
      </c>
      <c r="K13" s="45">
        <f t="shared" si="1"/>
        <v>149</v>
      </c>
      <c r="L13" s="45">
        <f>SUM(L15:L16)</f>
        <v>156</v>
      </c>
      <c r="M13" s="45">
        <f>SUM(M15:M16)</f>
        <v>114</v>
      </c>
      <c r="N13" s="45">
        <f>SUM(N15:N16)</f>
        <v>108</v>
      </c>
      <c r="O13" s="45"/>
      <c r="P13" s="642">
        <f>SUM(P15:P16)</f>
        <v>106</v>
      </c>
    </row>
    <row r="14" spans="1:19" ht="13.5" customHeight="1" x14ac:dyDescent="0.2">
      <c r="A14" s="52"/>
      <c r="B14" s="42" t="s">
        <v>40</v>
      </c>
      <c r="C14" s="47"/>
      <c r="D14" s="48"/>
      <c r="E14" s="48"/>
      <c r="F14" s="48"/>
      <c r="G14" s="48"/>
      <c r="H14" s="48"/>
      <c r="I14" s="48"/>
      <c r="J14" s="48"/>
      <c r="K14" s="48"/>
      <c r="L14" s="48"/>
      <c r="M14" s="48"/>
      <c r="O14" s="48"/>
    </row>
    <row r="15" spans="1:19" ht="13.5" customHeight="1" x14ac:dyDescent="0.2">
      <c r="A15" s="52"/>
      <c r="B15" s="49" t="s">
        <v>41</v>
      </c>
      <c r="C15" s="50"/>
      <c r="D15" s="51">
        <v>72</v>
      </c>
      <c r="E15" s="51">
        <v>50</v>
      </c>
      <c r="F15" s="51">
        <v>80</v>
      </c>
      <c r="G15" s="51">
        <v>175</v>
      </c>
      <c r="H15" s="51">
        <v>65</v>
      </c>
      <c r="I15" s="51">
        <v>72</v>
      </c>
      <c r="J15" s="51">
        <v>55</v>
      </c>
      <c r="K15" s="51">
        <v>48</v>
      </c>
      <c r="L15" s="51">
        <v>56</v>
      </c>
      <c r="M15" s="51">
        <v>39</v>
      </c>
      <c r="N15" s="51">
        <v>21</v>
      </c>
      <c r="O15" s="51"/>
      <c r="P15" s="643">
        <f>'tab16'!E40</f>
        <v>14</v>
      </c>
    </row>
    <row r="16" spans="1:19" ht="13.5" customHeight="1" x14ac:dyDescent="0.2">
      <c r="A16" s="52"/>
      <c r="B16" s="49" t="s">
        <v>43</v>
      </c>
      <c r="C16" s="50"/>
      <c r="D16" s="51">
        <v>98</v>
      </c>
      <c r="E16" s="51">
        <v>101</v>
      </c>
      <c r="F16" s="51">
        <v>233</v>
      </c>
      <c r="G16" s="51">
        <v>186</v>
      </c>
      <c r="H16" s="51">
        <v>137</v>
      </c>
      <c r="I16" s="51">
        <v>81</v>
      </c>
      <c r="J16" s="51">
        <v>66</v>
      </c>
      <c r="K16" s="51">
        <v>101</v>
      </c>
      <c r="L16" s="51">
        <v>100</v>
      </c>
      <c r="M16" s="51">
        <v>75</v>
      </c>
      <c r="N16" s="51">
        <v>87</v>
      </c>
      <c r="O16" s="51"/>
      <c r="P16" s="643">
        <f>'tab16'!E41</f>
        <v>92</v>
      </c>
    </row>
    <row r="17" spans="1:16" ht="12.75" customHeight="1" x14ac:dyDescent="0.2">
      <c r="A17" s="42"/>
      <c r="B17" s="42"/>
      <c r="C17" s="47"/>
      <c r="D17" s="48"/>
      <c r="E17" s="48"/>
      <c r="F17" s="48"/>
      <c r="G17" s="48"/>
      <c r="H17" s="48"/>
      <c r="I17" s="48"/>
      <c r="J17" s="48"/>
      <c r="K17" s="48"/>
      <c r="L17" s="48"/>
      <c r="M17" s="48"/>
      <c r="O17" s="48"/>
    </row>
    <row r="18" spans="1:16" ht="28.5" customHeight="1" x14ac:dyDescent="0.2">
      <c r="A18" s="958" t="s">
        <v>388</v>
      </c>
      <c r="B18" s="887"/>
      <c r="C18" s="887"/>
      <c r="D18" s="45">
        <f>SUM(D20:D21)</f>
        <v>701</v>
      </c>
      <c r="E18" s="45">
        <f>SUM(E20:E21)</f>
        <v>705</v>
      </c>
      <c r="F18" s="45">
        <f t="shared" ref="F18:K18" si="2">SUM(F20:F21)</f>
        <v>636</v>
      </c>
      <c r="G18" s="45">
        <f t="shared" si="2"/>
        <v>529</v>
      </c>
      <c r="H18" s="45">
        <f t="shared" si="2"/>
        <v>604</v>
      </c>
      <c r="I18" s="45">
        <f t="shared" si="2"/>
        <v>672</v>
      </c>
      <c r="J18" s="45">
        <f t="shared" si="2"/>
        <v>729</v>
      </c>
      <c r="K18" s="45">
        <f t="shared" si="2"/>
        <v>718</v>
      </c>
      <c r="L18" s="45">
        <f>SUM(L20:L21)</f>
        <v>598</v>
      </c>
      <c r="M18" s="45">
        <f>SUM(M20:M21)</f>
        <v>670</v>
      </c>
      <c r="N18" s="45">
        <f>SUM(N20:N21)</f>
        <v>742</v>
      </c>
      <c r="O18" s="46" t="s">
        <v>360</v>
      </c>
      <c r="P18" s="642">
        <f>SUM(P20:P21)</f>
        <v>710</v>
      </c>
    </row>
    <row r="19" spans="1:16" ht="13.5" customHeight="1" x14ac:dyDescent="0.2">
      <c r="A19" s="52"/>
      <c r="B19" s="42" t="s">
        <v>40</v>
      </c>
      <c r="C19" s="47"/>
      <c r="D19" s="48"/>
      <c r="E19" s="48"/>
      <c r="F19" s="48"/>
      <c r="G19" s="48"/>
      <c r="H19" s="48"/>
      <c r="I19" s="48"/>
      <c r="J19" s="48"/>
      <c r="K19" s="48"/>
      <c r="L19" s="48"/>
      <c r="M19" s="48"/>
      <c r="O19" s="48"/>
    </row>
    <row r="20" spans="1:16" ht="13.5" customHeight="1" x14ac:dyDescent="0.2">
      <c r="A20" s="52"/>
      <c r="B20" s="49" t="s">
        <v>41</v>
      </c>
      <c r="C20" s="50"/>
      <c r="D20" s="51">
        <f t="shared" ref="D20:N20" si="3">SUM(D8-D15)</f>
        <v>358</v>
      </c>
      <c r="E20" s="51">
        <f t="shared" si="3"/>
        <v>373</v>
      </c>
      <c r="F20" s="51">
        <f t="shared" si="3"/>
        <v>332</v>
      </c>
      <c r="G20" s="51">
        <f t="shared" si="3"/>
        <v>211</v>
      </c>
      <c r="H20" s="51">
        <f t="shared" si="3"/>
        <v>268</v>
      </c>
      <c r="I20" s="51">
        <f t="shared" si="3"/>
        <v>267</v>
      </c>
      <c r="J20" s="51">
        <f t="shared" si="3"/>
        <v>270</v>
      </c>
      <c r="K20" s="51">
        <f t="shared" si="3"/>
        <v>280</v>
      </c>
      <c r="L20" s="51">
        <f t="shared" si="3"/>
        <v>263</v>
      </c>
      <c r="M20" s="51">
        <f t="shared" si="3"/>
        <v>278</v>
      </c>
      <c r="N20" s="51">
        <f t="shared" si="3"/>
        <v>309</v>
      </c>
      <c r="O20" s="46" t="s">
        <v>360</v>
      </c>
      <c r="P20" s="643">
        <f>SUM(P8-P15)</f>
        <v>317</v>
      </c>
    </row>
    <row r="21" spans="1:16" ht="13.5" customHeight="1" thickBot="1" x14ac:dyDescent="0.25">
      <c r="A21" s="53"/>
      <c r="B21" s="54" t="s">
        <v>42</v>
      </c>
      <c r="C21" s="55"/>
      <c r="D21" s="56">
        <f t="shared" ref="D21:N21" si="4">SUM(D9-D16)</f>
        <v>343</v>
      </c>
      <c r="E21" s="56">
        <f t="shared" si="4"/>
        <v>332</v>
      </c>
      <c r="F21" s="56">
        <f t="shared" si="4"/>
        <v>304</v>
      </c>
      <c r="G21" s="56">
        <f t="shared" si="4"/>
        <v>318</v>
      </c>
      <c r="H21" s="56">
        <f t="shared" si="4"/>
        <v>336</v>
      </c>
      <c r="I21" s="56">
        <f t="shared" si="4"/>
        <v>405</v>
      </c>
      <c r="J21" s="56">
        <f t="shared" si="4"/>
        <v>459</v>
      </c>
      <c r="K21" s="56">
        <f t="shared" si="4"/>
        <v>438</v>
      </c>
      <c r="L21" s="56">
        <f t="shared" si="4"/>
        <v>335</v>
      </c>
      <c r="M21" s="56">
        <f t="shared" si="4"/>
        <v>392</v>
      </c>
      <c r="N21" s="56">
        <f t="shared" si="4"/>
        <v>433</v>
      </c>
      <c r="O21" s="639" t="s">
        <v>360</v>
      </c>
      <c r="P21" s="644">
        <f>SUM(P9-P16)</f>
        <v>393</v>
      </c>
    </row>
    <row r="22" spans="1:16" x14ac:dyDescent="0.2">
      <c r="A22" s="670" t="s">
        <v>44</v>
      </c>
    </row>
    <row r="23" spans="1:16" x14ac:dyDescent="0.2">
      <c r="A23" s="60" t="s">
        <v>45</v>
      </c>
    </row>
    <row r="24" spans="1:16" x14ac:dyDescent="0.2">
      <c r="A24" s="47" t="s">
        <v>380</v>
      </c>
      <c r="K24" s="57"/>
    </row>
    <row r="25" spans="1:16" x14ac:dyDescent="0.2">
      <c r="A25" s="243" t="s">
        <v>381</v>
      </c>
      <c r="H25" s="58"/>
    </row>
    <row r="26" spans="1:16" x14ac:dyDescent="0.2">
      <c r="D26" s="57"/>
      <c r="E26" s="57"/>
      <c r="F26" s="57"/>
      <c r="G26" s="57"/>
      <c r="H26" s="57"/>
      <c r="I26" s="57"/>
      <c r="J26" s="57"/>
      <c r="K26" s="57"/>
      <c r="L26" s="59"/>
    </row>
    <row r="27" spans="1:16" x14ac:dyDescent="0.2">
      <c r="D27" s="57"/>
      <c r="E27" s="57"/>
      <c r="F27" s="57"/>
      <c r="G27" s="57"/>
      <c r="H27" s="57"/>
      <c r="I27" s="57"/>
      <c r="J27" s="57"/>
      <c r="K27" s="57"/>
    </row>
    <row r="28" spans="1:16" x14ac:dyDescent="0.2">
      <c r="M28" s="1"/>
      <c r="O28" s="1"/>
    </row>
    <row r="29" spans="1:16" x14ac:dyDescent="0.2">
      <c r="M29" s="1"/>
      <c r="O29" s="1"/>
    </row>
    <row r="30" spans="1:16" x14ac:dyDescent="0.2">
      <c r="M30" s="1"/>
      <c r="O30" s="1"/>
    </row>
    <row r="31" spans="1:16" x14ac:dyDescent="0.2">
      <c r="M31" s="1"/>
      <c r="O31" s="1"/>
    </row>
  </sheetData>
  <mergeCells count="4">
    <mergeCell ref="A1:H2"/>
    <mergeCell ref="A6:C6"/>
    <mergeCell ref="A13:C13"/>
    <mergeCell ref="A18:C18"/>
  </mergeCells>
  <pageMargins left="0.7" right="0.7" top="0.75" bottom="0.75" header="0.3" footer="0.3"/>
  <pageSetup paperSize="9" fitToHeight="0" orientation="landscape"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A69F16-D24C-42C5-8EF3-599555EB3520}">
  <sheetPr>
    <pageSetUpPr fitToPage="1"/>
  </sheetPr>
  <dimension ref="A1:S32"/>
  <sheetViews>
    <sheetView zoomScaleNormal="100" workbookViewId="0">
      <selection activeCell="P1" sqref="P1"/>
    </sheetView>
  </sheetViews>
  <sheetFormatPr defaultColWidth="9.33203125" defaultRowHeight="11.25" x14ac:dyDescent="0.2"/>
  <cols>
    <col min="1" max="1" width="5" style="1" customWidth="1"/>
    <col min="2" max="2" width="54" style="1" customWidth="1"/>
    <col min="3" max="3" width="13" style="1" customWidth="1"/>
    <col min="4" max="4" width="9.6640625" style="1" customWidth="1"/>
    <col min="5" max="14" width="9.6640625" style="18" customWidth="1"/>
    <col min="15" max="15" width="2.83203125" style="38" customWidth="1"/>
    <col min="16" max="16" width="9.6640625" style="636" customWidth="1"/>
    <col min="17" max="16384" width="9.33203125" style="1"/>
  </cols>
  <sheetData>
    <row r="1" spans="1:16" ht="22.5" customHeight="1" x14ac:dyDescent="0.25">
      <c r="A1" s="886" t="s">
        <v>398</v>
      </c>
      <c r="B1" s="959"/>
      <c r="C1" s="959"/>
      <c r="D1" s="959"/>
      <c r="E1" s="959"/>
      <c r="F1" s="959"/>
      <c r="G1" s="959"/>
      <c r="H1" s="959"/>
      <c r="I1" s="887"/>
      <c r="J1" s="887"/>
      <c r="O1" s="34"/>
    </row>
    <row r="2" spans="1:16" ht="15" x14ac:dyDescent="0.25">
      <c r="A2" s="959"/>
      <c r="B2" s="959"/>
      <c r="C2" s="959"/>
      <c r="D2" s="959"/>
      <c r="E2" s="959"/>
      <c r="F2" s="959"/>
      <c r="G2" s="959"/>
      <c r="H2" s="959"/>
      <c r="I2" s="887"/>
      <c r="J2" s="887"/>
      <c r="O2" s="34"/>
    </row>
    <row r="3" spans="1:16" ht="12" thickBot="1" x14ac:dyDescent="0.25">
      <c r="A3" s="60" t="s">
        <v>399</v>
      </c>
    </row>
    <row r="4" spans="1:16" ht="13.5" thickBot="1" x14ac:dyDescent="0.25">
      <c r="A4" s="61"/>
      <c r="B4" s="61"/>
      <c r="C4" s="61"/>
      <c r="D4" s="62">
        <v>2008</v>
      </c>
      <c r="E4" s="62">
        <v>2009</v>
      </c>
      <c r="F4" s="62">
        <v>2010</v>
      </c>
      <c r="G4" s="62">
        <v>2011</v>
      </c>
      <c r="H4" s="62">
        <v>2012</v>
      </c>
      <c r="I4" s="62">
        <v>2013</v>
      </c>
      <c r="J4" s="62">
        <v>2014</v>
      </c>
      <c r="K4" s="62">
        <v>2015</v>
      </c>
      <c r="L4" s="62">
        <v>2016</v>
      </c>
      <c r="M4" s="62">
        <v>2017</v>
      </c>
      <c r="N4" s="62">
        <v>2018</v>
      </c>
      <c r="O4" s="40"/>
      <c r="P4" s="645">
        <v>2019</v>
      </c>
    </row>
    <row r="5" spans="1:16" ht="12.75" customHeight="1" x14ac:dyDescent="0.2">
      <c r="A5" s="41"/>
      <c r="B5" s="42"/>
      <c r="C5" s="42"/>
      <c r="D5" s="63"/>
      <c r="E5" s="63"/>
      <c r="F5" s="63"/>
      <c r="G5" s="63"/>
      <c r="H5" s="48"/>
      <c r="O5" s="44"/>
    </row>
    <row r="6" spans="1:16" ht="39" customHeight="1" x14ac:dyDescent="0.2">
      <c r="A6" s="958" t="s">
        <v>39</v>
      </c>
      <c r="B6" s="887"/>
      <c r="C6" s="887"/>
      <c r="D6" s="45">
        <f t="shared" ref="D6:L6" si="0">SUM(D8:D9)</f>
        <v>4319.8274770000007</v>
      </c>
      <c r="E6" s="45">
        <f t="shared" si="0"/>
        <v>3826.7825000000003</v>
      </c>
      <c r="F6" s="45">
        <f t="shared" si="0"/>
        <v>5094.2061059999996</v>
      </c>
      <c r="G6" s="45">
        <f t="shared" si="0"/>
        <v>5043.0640000000003</v>
      </c>
      <c r="H6" s="45">
        <f t="shared" si="0"/>
        <v>4945.7723210000004</v>
      </c>
      <c r="I6" s="45">
        <f t="shared" si="0"/>
        <v>5196.3459999999995</v>
      </c>
      <c r="J6" s="45">
        <f t="shared" si="0"/>
        <v>5695.812852</v>
      </c>
      <c r="K6" s="45">
        <f t="shared" si="0"/>
        <v>5815.7354620000006</v>
      </c>
      <c r="L6" s="45">
        <f t="shared" si="0"/>
        <v>5087.7211150000003</v>
      </c>
      <c r="M6" s="45">
        <f>SUM(M8:M9)</f>
        <v>5105.1280320000005</v>
      </c>
      <c r="N6" s="45">
        <f>SUM(N8:N9)</f>
        <v>5577.4548189999996</v>
      </c>
      <c r="O6" s="46" t="s">
        <v>360</v>
      </c>
      <c r="P6" s="45">
        <f>SUM(P8:P9)</f>
        <v>5797.5777090000001</v>
      </c>
    </row>
    <row r="7" spans="1:16" ht="13.5" customHeight="1" x14ac:dyDescent="0.2">
      <c r="B7" s="42" t="s">
        <v>40</v>
      </c>
      <c r="C7" s="42"/>
      <c r="D7" s="63"/>
      <c r="E7" s="63"/>
      <c r="F7" s="63"/>
      <c r="G7" s="48"/>
      <c r="H7" s="48"/>
      <c r="I7" s="48"/>
      <c r="N7" s="1"/>
      <c r="O7" s="48"/>
      <c r="P7" s="18"/>
    </row>
    <row r="8" spans="1:16" ht="13.5" customHeight="1" x14ac:dyDescent="0.2">
      <c r="B8" s="49" t="s">
        <v>41</v>
      </c>
      <c r="C8" s="49"/>
      <c r="D8" s="51">
        <v>1632.2599</v>
      </c>
      <c r="E8" s="51">
        <v>1332.7825</v>
      </c>
      <c r="F8" s="51">
        <v>1575.625</v>
      </c>
      <c r="G8" s="51">
        <v>1433.0640000000001</v>
      </c>
      <c r="H8" s="51">
        <v>1221.798</v>
      </c>
      <c r="I8" s="51">
        <v>1211.346</v>
      </c>
      <c r="J8" s="51">
        <v>1163.9518519999999</v>
      </c>
      <c r="K8" s="51">
        <v>1138.9659999999999</v>
      </c>
      <c r="L8" s="51">
        <v>1075.0480170000001</v>
      </c>
      <c r="M8" s="51">
        <v>1006.997443</v>
      </c>
      <c r="N8" s="51">
        <v>979.17062999999996</v>
      </c>
      <c r="O8" s="46" t="s">
        <v>360</v>
      </c>
      <c r="P8" s="51">
        <f>'tab16'!D40/1000</f>
        <v>968.74472500000013</v>
      </c>
    </row>
    <row r="9" spans="1:16" ht="13.5" customHeight="1" x14ac:dyDescent="0.2">
      <c r="B9" s="49" t="s">
        <v>42</v>
      </c>
      <c r="C9" s="49"/>
      <c r="D9" s="51">
        <v>2687.5675770000003</v>
      </c>
      <c r="E9" s="51">
        <v>2494</v>
      </c>
      <c r="F9" s="51">
        <v>3518.5811060000001</v>
      </c>
      <c r="G9" s="51">
        <v>3610</v>
      </c>
      <c r="H9" s="51">
        <v>3723.9743210000001</v>
      </c>
      <c r="I9" s="51">
        <v>3985</v>
      </c>
      <c r="J9" s="51">
        <v>4531.8609999999999</v>
      </c>
      <c r="K9" s="51">
        <v>4676.7694620000002</v>
      </c>
      <c r="L9" s="51">
        <v>4012.6730980000002</v>
      </c>
      <c r="M9" s="51">
        <v>4098.1305890000003</v>
      </c>
      <c r="N9" s="51">
        <v>4598.284189</v>
      </c>
      <c r="O9" s="638"/>
      <c r="P9" s="51">
        <f>'tab16'!D41/1000</f>
        <v>4828.8329839999997</v>
      </c>
    </row>
    <row r="10" spans="1:16" ht="12.75" customHeight="1" x14ac:dyDescent="0.2">
      <c r="A10" s="42"/>
      <c r="B10" s="42"/>
      <c r="C10" s="42"/>
      <c r="D10" s="63"/>
      <c r="E10" s="63"/>
      <c r="F10" s="63"/>
      <c r="G10" s="48"/>
      <c r="H10" s="48"/>
      <c r="I10" s="48"/>
      <c r="O10" s="48"/>
      <c r="P10" s="18"/>
    </row>
    <row r="11" spans="1:16" ht="12.75" customHeight="1" x14ac:dyDescent="0.2">
      <c r="A11" s="722" t="s">
        <v>389</v>
      </c>
      <c r="B11" s="42"/>
      <c r="C11" s="42"/>
      <c r="D11" s="63"/>
      <c r="E11" s="63"/>
      <c r="F11" s="63"/>
      <c r="G11" s="48"/>
      <c r="H11" s="48"/>
      <c r="I11" s="48"/>
      <c r="O11" s="48"/>
      <c r="P11" s="18"/>
    </row>
    <row r="12" spans="1:16" ht="6" customHeight="1" x14ac:dyDescent="0.2">
      <c r="A12" s="42"/>
      <c r="B12" s="42"/>
      <c r="C12" s="42"/>
      <c r="D12" s="63"/>
      <c r="E12" s="63"/>
      <c r="F12" s="63"/>
      <c r="G12" s="48"/>
      <c r="H12" s="48"/>
      <c r="I12" s="48"/>
      <c r="O12" s="48"/>
      <c r="P12" s="18"/>
    </row>
    <row r="13" spans="1:16" ht="25.5" customHeight="1" x14ac:dyDescent="0.2">
      <c r="A13" s="958" t="s">
        <v>390</v>
      </c>
      <c r="B13" s="887"/>
      <c r="C13" s="887"/>
      <c r="D13" s="45">
        <f t="shared" ref="D13:L13" si="1">SUM(D15:D16)</f>
        <v>991.33159600000022</v>
      </c>
      <c r="E13" s="45">
        <f t="shared" si="1"/>
        <v>791.35953100000006</v>
      </c>
      <c r="F13" s="45">
        <f t="shared" si="1"/>
        <v>2409.9638199999999</v>
      </c>
      <c r="G13" s="45">
        <f t="shared" si="1"/>
        <v>2132</v>
      </c>
      <c r="H13" s="45">
        <f t="shared" si="1"/>
        <v>1382.366012</v>
      </c>
      <c r="I13" s="45">
        <f t="shared" si="1"/>
        <v>1252.1408999999999</v>
      </c>
      <c r="J13" s="45">
        <f t="shared" si="1"/>
        <v>941.85613699999999</v>
      </c>
      <c r="K13" s="45">
        <f t="shared" si="1"/>
        <v>1527.7976080000001</v>
      </c>
      <c r="L13" s="45">
        <f t="shared" si="1"/>
        <v>1533.299051</v>
      </c>
      <c r="M13" s="45">
        <f>SUM(M15:M16)</f>
        <v>1014.301067</v>
      </c>
      <c r="N13" s="45">
        <f>SUM(N15:N16)</f>
        <v>811.64312999999993</v>
      </c>
      <c r="O13" s="45"/>
      <c r="P13" s="45">
        <f>SUM(P15:P16)</f>
        <v>921.08348999999987</v>
      </c>
    </row>
    <row r="14" spans="1:16" ht="13.5" customHeight="1" x14ac:dyDescent="0.2">
      <c r="A14" s="52"/>
      <c r="B14" s="42" t="s">
        <v>40</v>
      </c>
      <c r="C14" s="42"/>
      <c r="D14" s="63"/>
      <c r="E14" s="63"/>
      <c r="F14" s="63"/>
      <c r="G14" s="48"/>
      <c r="H14" s="48"/>
      <c r="I14" s="48"/>
      <c r="O14" s="48"/>
      <c r="P14" s="18"/>
    </row>
    <row r="15" spans="1:16" ht="13.5" customHeight="1" x14ac:dyDescent="0.2">
      <c r="A15" s="52"/>
      <c r="B15" s="49" t="s">
        <v>41</v>
      </c>
      <c r="C15" s="49"/>
      <c r="D15" s="51">
        <v>573.0412560000002</v>
      </c>
      <c r="E15" s="51">
        <v>348.359531</v>
      </c>
      <c r="F15" s="51">
        <v>762.02099999999996</v>
      </c>
      <c r="G15" s="51">
        <v>777</v>
      </c>
      <c r="H15" s="51">
        <v>547.51900000000001</v>
      </c>
      <c r="I15" s="51">
        <v>549.31399999999996</v>
      </c>
      <c r="J15" s="51">
        <v>511.35493700000001</v>
      </c>
      <c r="K15" s="51">
        <v>507.68860799999999</v>
      </c>
      <c r="L15" s="51">
        <v>467.40489400000001</v>
      </c>
      <c r="M15" s="51">
        <v>381.629594</v>
      </c>
      <c r="N15" s="51">
        <v>100.39304999999999</v>
      </c>
      <c r="O15" s="51"/>
      <c r="P15" s="51">
        <f>'tab16'!G40/1000</f>
        <v>96.840860000000006</v>
      </c>
    </row>
    <row r="16" spans="1:16" ht="13.5" customHeight="1" x14ac:dyDescent="0.2">
      <c r="A16" s="52"/>
      <c r="B16" s="49" t="s">
        <v>43</v>
      </c>
      <c r="C16" s="49"/>
      <c r="D16" s="51">
        <v>418.29034000000001</v>
      </c>
      <c r="E16" s="51">
        <v>443</v>
      </c>
      <c r="F16" s="51">
        <v>1647.94282</v>
      </c>
      <c r="G16" s="51">
        <v>1355</v>
      </c>
      <c r="H16" s="51">
        <v>834.84701199999995</v>
      </c>
      <c r="I16" s="51">
        <v>702.82690000000002</v>
      </c>
      <c r="J16" s="51">
        <v>430.50119999999998</v>
      </c>
      <c r="K16" s="51">
        <v>1020.109</v>
      </c>
      <c r="L16" s="51">
        <v>1065.894157</v>
      </c>
      <c r="M16" s="51">
        <v>632.67147299999999</v>
      </c>
      <c r="N16" s="51">
        <v>711.25007999999991</v>
      </c>
      <c r="O16" s="51"/>
      <c r="P16" s="51">
        <f>'tab16'!G41/1000</f>
        <v>824.24262999999985</v>
      </c>
    </row>
    <row r="17" spans="1:19" ht="12.75" customHeight="1" x14ac:dyDescent="0.2">
      <c r="A17" s="42"/>
      <c r="B17" s="42"/>
      <c r="C17" s="42"/>
      <c r="D17" s="63"/>
      <c r="E17" s="63"/>
      <c r="F17" s="63"/>
      <c r="G17" s="48"/>
      <c r="H17" s="48"/>
      <c r="I17" s="48"/>
      <c r="O17" s="48"/>
      <c r="P17" s="18"/>
    </row>
    <row r="18" spans="1:19" ht="29.25" customHeight="1" x14ac:dyDescent="0.2">
      <c r="A18" s="958" t="s">
        <v>388</v>
      </c>
      <c r="B18" s="887"/>
      <c r="C18" s="887"/>
      <c r="D18" s="45">
        <f t="shared" ref="D18:L18" si="2">SUM(D20:D21)</f>
        <v>3328.4958809999998</v>
      </c>
      <c r="E18" s="45">
        <f t="shared" si="2"/>
        <v>3035.4229690000002</v>
      </c>
      <c r="F18" s="45">
        <f t="shared" si="2"/>
        <v>2684.2422860000001</v>
      </c>
      <c r="G18" s="45">
        <f t="shared" si="2"/>
        <v>2911.0640000000003</v>
      </c>
      <c r="H18" s="45">
        <f t="shared" si="2"/>
        <v>3563.4063090000004</v>
      </c>
      <c r="I18" s="45">
        <f t="shared" si="2"/>
        <v>3944.2051000000001</v>
      </c>
      <c r="J18" s="45">
        <f t="shared" si="2"/>
        <v>4753.9567150000003</v>
      </c>
      <c r="K18" s="45">
        <f t="shared" si="2"/>
        <v>4287.9378539999998</v>
      </c>
      <c r="L18" s="45">
        <f t="shared" si="2"/>
        <v>3554.4220640000003</v>
      </c>
      <c r="M18" s="45">
        <f>SUM(M20:M21)</f>
        <v>4090.8269650000002</v>
      </c>
      <c r="N18" s="45">
        <f>SUM(N20:N21)</f>
        <v>4765.8116890000001</v>
      </c>
      <c r="O18" s="46" t="s">
        <v>360</v>
      </c>
      <c r="P18" s="45">
        <f>SUM(P20:P21)</f>
        <v>4876.4942190000002</v>
      </c>
    </row>
    <row r="19" spans="1:19" ht="13.5" customHeight="1" x14ac:dyDescent="0.2">
      <c r="A19" s="52"/>
      <c r="B19" s="42" t="s">
        <v>40</v>
      </c>
      <c r="C19" s="42"/>
      <c r="D19" s="63"/>
      <c r="E19" s="63"/>
      <c r="F19" s="63"/>
      <c r="G19" s="48"/>
      <c r="H19" s="48"/>
      <c r="I19" s="48"/>
      <c r="O19" s="48"/>
      <c r="P19" s="18"/>
    </row>
    <row r="20" spans="1:19" ht="13.5" customHeight="1" x14ac:dyDescent="0.2">
      <c r="A20" s="52"/>
      <c r="B20" s="49" t="s">
        <v>41</v>
      </c>
      <c r="C20" s="49"/>
      <c r="D20" s="51">
        <f t="shared" ref="D20:N20" si="3">D8-D15</f>
        <v>1059.2186439999998</v>
      </c>
      <c r="E20" s="51">
        <f t="shared" si="3"/>
        <v>984.42296899999997</v>
      </c>
      <c r="F20" s="51">
        <f t="shared" si="3"/>
        <v>813.60400000000004</v>
      </c>
      <c r="G20" s="51">
        <f t="shared" si="3"/>
        <v>656.06400000000008</v>
      </c>
      <c r="H20" s="51">
        <f t="shared" si="3"/>
        <v>674.279</v>
      </c>
      <c r="I20" s="51">
        <f t="shared" si="3"/>
        <v>662.03200000000004</v>
      </c>
      <c r="J20" s="51">
        <f t="shared" si="3"/>
        <v>652.59691499999985</v>
      </c>
      <c r="K20" s="51">
        <f t="shared" si="3"/>
        <v>631.27739199999996</v>
      </c>
      <c r="L20" s="51">
        <f t="shared" si="3"/>
        <v>607.64312300000006</v>
      </c>
      <c r="M20" s="51">
        <f t="shared" si="3"/>
        <v>625.36784899999998</v>
      </c>
      <c r="N20" s="51">
        <f t="shared" si="3"/>
        <v>878.77757999999994</v>
      </c>
      <c r="O20" s="46" t="s">
        <v>360</v>
      </c>
      <c r="P20" s="51">
        <f>P8-P15</f>
        <v>871.90386500000011</v>
      </c>
    </row>
    <row r="21" spans="1:19" ht="13.5" customHeight="1" thickBot="1" x14ac:dyDescent="0.25">
      <c r="A21" s="53"/>
      <c r="B21" s="54" t="s">
        <v>42</v>
      </c>
      <c r="C21" s="54"/>
      <c r="D21" s="56">
        <f t="shared" ref="D21:N21" si="4">D9-D16</f>
        <v>2269.2772370000002</v>
      </c>
      <c r="E21" s="56">
        <f t="shared" si="4"/>
        <v>2051</v>
      </c>
      <c r="F21" s="56">
        <f t="shared" si="4"/>
        <v>1870.6382860000001</v>
      </c>
      <c r="G21" s="56">
        <f t="shared" si="4"/>
        <v>2255</v>
      </c>
      <c r="H21" s="56">
        <f t="shared" si="4"/>
        <v>2889.1273090000004</v>
      </c>
      <c r="I21" s="56">
        <f t="shared" si="4"/>
        <v>3282.1731</v>
      </c>
      <c r="J21" s="56">
        <f t="shared" si="4"/>
        <v>4101.3598000000002</v>
      </c>
      <c r="K21" s="56">
        <f t="shared" si="4"/>
        <v>3656.6604620000003</v>
      </c>
      <c r="L21" s="56">
        <f t="shared" si="4"/>
        <v>2946.7789410000005</v>
      </c>
      <c r="M21" s="56">
        <f t="shared" si="4"/>
        <v>3465.4591160000004</v>
      </c>
      <c r="N21" s="56">
        <f t="shared" si="4"/>
        <v>3887.0341090000002</v>
      </c>
      <c r="O21" s="639"/>
      <c r="P21" s="56">
        <f>P9-P16</f>
        <v>4004.5903539999999</v>
      </c>
    </row>
    <row r="22" spans="1:19" ht="12.75" x14ac:dyDescent="0.2">
      <c r="A22" s="670" t="s">
        <v>44</v>
      </c>
      <c r="B22" s="64"/>
      <c r="C22" s="64"/>
      <c r="D22" s="64"/>
      <c r="E22" s="65"/>
      <c r="F22" s="65"/>
      <c r="G22" s="65"/>
      <c r="H22" s="65"/>
      <c r="J22" s="66"/>
    </row>
    <row r="23" spans="1:19" ht="12.75" x14ac:dyDescent="0.2">
      <c r="A23" s="60" t="s">
        <v>45</v>
      </c>
      <c r="B23" s="64"/>
      <c r="C23" s="64"/>
      <c r="D23" s="64"/>
      <c r="E23" s="67"/>
      <c r="F23" s="65"/>
      <c r="G23" s="67"/>
      <c r="H23" s="67"/>
      <c r="J23" s="66"/>
    </row>
    <row r="24" spans="1:19" x14ac:dyDescent="0.2">
      <c r="A24" s="47" t="s">
        <v>380</v>
      </c>
      <c r="E24" s="1"/>
      <c r="F24" s="1"/>
      <c r="G24" s="1"/>
      <c r="H24" s="1"/>
      <c r="I24" s="1"/>
      <c r="J24" s="1"/>
      <c r="K24" s="1"/>
      <c r="L24" s="1"/>
      <c r="M24" s="1"/>
      <c r="N24" s="1"/>
      <c r="O24" s="1"/>
      <c r="P24" s="1"/>
      <c r="Q24" s="636"/>
      <c r="R24" s="636"/>
      <c r="S24" s="636"/>
    </row>
    <row r="25" spans="1:19" x14ac:dyDescent="0.2">
      <c r="A25" s="243" t="s">
        <v>381</v>
      </c>
      <c r="E25" s="1"/>
      <c r="F25" s="1"/>
      <c r="G25" s="1"/>
      <c r="H25" s="1"/>
      <c r="I25" s="1"/>
      <c r="J25" s="1"/>
      <c r="K25" s="1"/>
      <c r="L25" s="1"/>
      <c r="M25" s="1"/>
      <c r="N25" s="1"/>
      <c r="O25" s="1"/>
      <c r="P25" s="1"/>
      <c r="Q25" s="636"/>
      <c r="R25" s="636"/>
      <c r="S25" s="636"/>
    </row>
    <row r="26" spans="1:19" ht="12.75" x14ac:dyDescent="0.2">
      <c r="E26" s="63"/>
      <c r="F26" s="63"/>
      <c r="G26" s="63"/>
      <c r="H26" s="63"/>
      <c r="I26" s="63"/>
      <c r="J26" s="63"/>
      <c r="K26" s="63"/>
    </row>
    <row r="27" spans="1:19" ht="12.75" x14ac:dyDescent="0.2">
      <c r="D27" s="70"/>
      <c r="E27" s="45"/>
      <c r="F27" s="45"/>
      <c r="G27" s="45"/>
      <c r="H27" s="45"/>
    </row>
    <row r="28" spans="1:19" x14ac:dyDescent="0.2">
      <c r="O28" s="1"/>
    </row>
    <row r="29" spans="1:19" ht="12.75" x14ac:dyDescent="0.2">
      <c r="D29" s="70"/>
      <c r="E29" s="45"/>
      <c r="F29" s="45"/>
      <c r="G29" s="45"/>
      <c r="H29" s="45"/>
      <c r="O29" s="1"/>
    </row>
    <row r="30" spans="1:19" x14ac:dyDescent="0.2">
      <c r="O30" s="1"/>
    </row>
    <row r="31" spans="1:19" x14ac:dyDescent="0.2">
      <c r="O31" s="1"/>
    </row>
    <row r="32" spans="1:19" ht="12.75" x14ac:dyDescent="0.2">
      <c r="D32" s="70"/>
      <c r="E32" s="45"/>
      <c r="F32" s="45"/>
      <c r="G32" s="45"/>
      <c r="H32" s="45"/>
    </row>
  </sheetData>
  <mergeCells count="4">
    <mergeCell ref="A1:J2"/>
    <mergeCell ref="A6:C6"/>
    <mergeCell ref="A13:C13"/>
    <mergeCell ref="A18:C18"/>
  </mergeCells>
  <pageMargins left="0.7" right="0.7" top="0.75" bottom="0.75" header="0.3" footer="0.3"/>
  <pageSetup paperSize="9" scale="9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2BFDA7-1E91-4FD9-97BE-ADC9C1E5007A}">
  <dimension ref="B2:D23"/>
  <sheetViews>
    <sheetView workbookViewId="0"/>
  </sheetViews>
  <sheetFormatPr defaultColWidth="9.33203125" defaultRowHeight="11.25" x14ac:dyDescent="0.2"/>
  <cols>
    <col min="1" max="1" width="1.5" style="873" customWidth="1"/>
    <col min="2" max="2" width="12.83203125" style="873" bestFit="1" customWidth="1"/>
    <col min="3" max="3" width="53.5" style="873" bestFit="1" customWidth="1"/>
    <col min="4" max="4" width="53.5" style="873" customWidth="1"/>
    <col min="5" max="16384" width="9.33203125" style="873"/>
  </cols>
  <sheetData>
    <row r="2" spans="2:4" ht="20.25" x14ac:dyDescent="0.3">
      <c r="B2" s="874" t="s">
        <v>396</v>
      </c>
    </row>
    <row r="4" spans="2:4" ht="13.5" x14ac:dyDescent="0.2">
      <c r="B4" s="875" t="s">
        <v>392</v>
      </c>
    </row>
    <row r="5" spans="2:4" ht="12" x14ac:dyDescent="0.2">
      <c r="B5" s="875"/>
    </row>
    <row r="6" spans="2:4" ht="12" x14ac:dyDescent="0.2">
      <c r="B6" s="875" t="s">
        <v>393</v>
      </c>
    </row>
    <row r="7" spans="2:4" ht="12" x14ac:dyDescent="0.2">
      <c r="B7" s="875"/>
    </row>
    <row r="8" spans="2:4" ht="12" x14ac:dyDescent="0.2">
      <c r="B8" s="875" t="s">
        <v>394</v>
      </c>
    </row>
    <row r="9" spans="2:4" ht="12" x14ac:dyDescent="0.2">
      <c r="B9" s="875"/>
    </row>
    <row r="10" spans="2:4" ht="12" x14ac:dyDescent="0.2">
      <c r="B10" s="875" t="s">
        <v>444</v>
      </c>
    </row>
    <row r="11" spans="2:4" ht="12" x14ac:dyDescent="0.2">
      <c r="B11" s="875"/>
    </row>
    <row r="12" spans="2:4" ht="12" x14ac:dyDescent="0.2">
      <c r="B12" s="875" t="s">
        <v>395</v>
      </c>
    </row>
    <row r="14" spans="2:4" ht="15" x14ac:dyDescent="0.25">
      <c r="B14" s="864"/>
      <c r="C14" s="864"/>
      <c r="D14" s="864"/>
    </row>
    <row r="15" spans="2:4" ht="20.25" x14ac:dyDescent="0.3">
      <c r="B15" s="874" t="s">
        <v>456</v>
      </c>
      <c r="C15" s="864"/>
      <c r="D15" s="874" t="s">
        <v>457</v>
      </c>
    </row>
    <row r="16" spans="2:4" ht="15" x14ac:dyDescent="0.25">
      <c r="B16" s="865"/>
      <c r="C16" s="864"/>
      <c r="D16" s="864"/>
    </row>
    <row r="17" spans="2:4" ht="15" x14ac:dyDescent="0.25">
      <c r="B17" s="866" t="s">
        <v>458</v>
      </c>
      <c r="C17" s="864" t="s">
        <v>459</v>
      </c>
      <c r="D17" s="864" t="s">
        <v>460</v>
      </c>
    </row>
    <row r="18" spans="2:4" ht="15" x14ac:dyDescent="0.25">
      <c r="B18" s="866" t="s">
        <v>461</v>
      </c>
      <c r="C18" s="864" t="s">
        <v>462</v>
      </c>
      <c r="D18" s="864" t="s">
        <v>463</v>
      </c>
    </row>
    <row r="19" spans="2:4" ht="15" x14ac:dyDescent="0.25">
      <c r="B19" s="867" t="s">
        <v>96</v>
      </c>
      <c r="C19" s="868" t="s">
        <v>464</v>
      </c>
      <c r="D19" s="864" t="s">
        <v>465</v>
      </c>
    </row>
    <row r="20" spans="2:4" ht="15" x14ac:dyDescent="0.25">
      <c r="B20" s="869">
        <v>0</v>
      </c>
      <c r="C20" s="864" t="s">
        <v>466</v>
      </c>
      <c r="D20" s="864" t="s">
        <v>467</v>
      </c>
    </row>
    <row r="21" spans="2:4" ht="15" x14ac:dyDescent="0.25">
      <c r="B21" s="866" t="s">
        <v>468</v>
      </c>
      <c r="C21" s="868" t="s">
        <v>469</v>
      </c>
      <c r="D21" s="864" t="s">
        <v>470</v>
      </c>
    </row>
    <row r="22" spans="2:4" ht="15" x14ac:dyDescent="0.25">
      <c r="B22" s="866" t="s">
        <v>471</v>
      </c>
      <c r="C22" s="868" t="s">
        <v>472</v>
      </c>
      <c r="D22" s="864" t="s">
        <v>473</v>
      </c>
    </row>
    <row r="23" spans="2:4" ht="45" x14ac:dyDescent="0.2">
      <c r="B23" s="870" t="s">
        <v>474</v>
      </c>
      <c r="C23" s="872" t="s">
        <v>475</v>
      </c>
      <c r="D23" s="871" t="s">
        <v>476</v>
      </c>
    </row>
  </sheetData>
  <pageMargins left="0.7" right="0.34" top="0.75" bottom="0.75" header="0.3" footer="0.3"/>
  <pageSetup paperSize="9" scale="68" orientation="portrait" r:id="rId1"/>
  <colBreaks count="1" manualBreakCount="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9AAB6-4253-4E4E-8834-CC03A9C7357F}">
  <sheetPr>
    <pageSetUpPr fitToPage="1"/>
  </sheetPr>
  <dimension ref="A1:S61"/>
  <sheetViews>
    <sheetView zoomScaleNormal="100" workbookViewId="0"/>
  </sheetViews>
  <sheetFormatPr defaultColWidth="9.33203125" defaultRowHeight="11.25" x14ac:dyDescent="0.2"/>
  <cols>
    <col min="1" max="1" width="46.5" style="1" customWidth="1"/>
    <col min="2" max="2" width="11.33203125" style="1" customWidth="1"/>
    <col min="3" max="3" width="2.83203125" style="1" customWidth="1"/>
    <col min="4" max="4" width="12.83203125" style="1" customWidth="1"/>
    <col min="5" max="5" width="2.83203125" style="1" customWidth="1"/>
    <col min="6" max="6" width="11.33203125" style="1" customWidth="1"/>
    <col min="7" max="7" width="2.83203125" style="1" customWidth="1"/>
    <col min="8" max="8" width="12.83203125" style="1" customWidth="1"/>
    <col min="9" max="9" width="2.83203125" style="1" customWidth="1"/>
    <col min="10" max="10" width="11.33203125" style="1" customWidth="1"/>
    <col min="11" max="11" width="2.83203125" style="1" customWidth="1"/>
    <col min="12" max="12" width="12.83203125" style="1" customWidth="1"/>
    <col min="13" max="13" width="2.83203125" style="1" customWidth="1"/>
    <col min="14" max="16" width="9.33203125" style="1"/>
    <col min="17" max="19" width="9.33203125" style="72"/>
    <col min="20" max="16384" width="9.33203125" style="1"/>
  </cols>
  <sheetData>
    <row r="1" spans="1:16" ht="15" x14ac:dyDescent="0.25">
      <c r="A1" s="71" t="s">
        <v>46</v>
      </c>
    </row>
    <row r="2" spans="1:16" x14ac:dyDescent="0.2">
      <c r="A2" s="60" t="s">
        <v>47</v>
      </c>
    </row>
    <row r="3" spans="1:16" ht="12.75" x14ac:dyDescent="0.2">
      <c r="A3" s="73" t="s">
        <v>48</v>
      </c>
      <c r="B3" s="878" t="s">
        <v>49</v>
      </c>
      <c r="C3" s="879"/>
      <c r="D3" s="879"/>
      <c r="E3" s="74"/>
      <c r="F3" s="879" t="s">
        <v>50</v>
      </c>
      <c r="G3" s="879"/>
      <c r="H3" s="879"/>
      <c r="I3" s="75"/>
      <c r="J3" s="878" t="s">
        <v>0</v>
      </c>
      <c r="K3" s="879"/>
      <c r="L3" s="879"/>
      <c r="M3" s="76"/>
    </row>
    <row r="4" spans="1:16" ht="12.75" x14ac:dyDescent="0.2">
      <c r="A4" s="77"/>
      <c r="B4" s="880" t="s">
        <v>51</v>
      </c>
      <c r="C4" s="881"/>
      <c r="D4" s="881"/>
      <c r="E4" s="78"/>
      <c r="F4" s="881" t="s">
        <v>52</v>
      </c>
      <c r="G4" s="881"/>
      <c r="H4" s="881"/>
      <c r="I4" s="79"/>
      <c r="J4" s="880" t="s">
        <v>1</v>
      </c>
      <c r="K4" s="881"/>
      <c r="L4" s="881"/>
      <c r="M4" s="80"/>
    </row>
    <row r="5" spans="1:16" ht="19.5" customHeight="1" x14ac:dyDescent="0.2">
      <c r="A5" s="81" t="s">
        <v>53</v>
      </c>
      <c r="B5" s="77" t="s">
        <v>54</v>
      </c>
      <c r="C5" s="2"/>
      <c r="D5" s="2" t="s">
        <v>55</v>
      </c>
      <c r="E5" s="82"/>
      <c r="F5" s="77" t="s">
        <v>54</v>
      </c>
      <c r="G5" s="2"/>
      <c r="H5" s="2" t="s">
        <v>55</v>
      </c>
      <c r="I5" s="82"/>
      <c r="J5" s="77" t="s">
        <v>54</v>
      </c>
      <c r="K5" s="2"/>
      <c r="L5" s="2" t="s">
        <v>55</v>
      </c>
      <c r="M5" s="80"/>
    </row>
    <row r="6" spans="1:16" ht="49.5" customHeight="1" x14ac:dyDescent="0.2">
      <c r="A6" s="83"/>
      <c r="B6" s="84" t="s">
        <v>56</v>
      </c>
      <c r="C6" s="85"/>
      <c r="D6" s="85" t="s">
        <v>57</v>
      </c>
      <c r="E6" s="86"/>
      <c r="F6" s="84" t="s">
        <v>56</v>
      </c>
      <c r="G6" s="85"/>
      <c r="H6" s="85" t="s">
        <v>57</v>
      </c>
      <c r="I6" s="86"/>
      <c r="J6" s="84" t="s">
        <v>56</v>
      </c>
      <c r="K6" s="85"/>
      <c r="L6" s="85" t="s">
        <v>57</v>
      </c>
      <c r="M6" s="87"/>
    </row>
    <row r="7" spans="1:16" ht="12.75" x14ac:dyDescent="0.2">
      <c r="A7" s="73" t="s">
        <v>58</v>
      </c>
      <c r="B7" s="88">
        <f>'tab2a b'!B10</f>
        <v>35</v>
      </c>
      <c r="C7" s="46"/>
      <c r="D7" s="89">
        <f>'tab2a b'!D10</f>
        <v>1.9100000000000001</v>
      </c>
      <c r="E7" s="90"/>
      <c r="F7" s="91">
        <f>'tab2a b'!H10</f>
        <v>134</v>
      </c>
      <c r="G7" s="46"/>
      <c r="H7" s="89">
        <f>'tab2a b'!J10</f>
        <v>1536.1680000000001</v>
      </c>
      <c r="I7" s="46"/>
      <c r="J7" s="92">
        <f>SUM(B7,F7)</f>
        <v>169</v>
      </c>
      <c r="K7" s="93"/>
      <c r="L7" s="89">
        <f>SUM(D7,H7)</f>
        <v>1538.0780000000002</v>
      </c>
      <c r="M7" s="94"/>
    </row>
    <row r="8" spans="1:16" ht="12.75" x14ac:dyDescent="0.2">
      <c r="A8" s="77" t="s">
        <v>59</v>
      </c>
      <c r="B8" s="88">
        <f>'tab2a b'!B14</f>
        <v>294</v>
      </c>
      <c r="C8" s="46"/>
      <c r="D8" s="89">
        <f>'tab2a b'!D14</f>
        <v>12.756</v>
      </c>
      <c r="E8" s="95"/>
      <c r="F8" s="91">
        <f>'tab2a b'!H14</f>
        <v>189</v>
      </c>
      <c r="G8" s="46"/>
      <c r="H8" s="89">
        <f>'tab2a b'!J14</f>
        <v>944.53000000000009</v>
      </c>
      <c r="I8" s="46"/>
      <c r="J8" s="96">
        <f>SUM(B8,F8)</f>
        <v>483</v>
      </c>
      <c r="K8" s="46"/>
      <c r="L8" s="89">
        <f>SUM(D8,H8)</f>
        <v>957.28600000000006</v>
      </c>
      <c r="M8" s="95"/>
      <c r="P8" s="5"/>
    </row>
    <row r="9" spans="1:16" ht="12.75" x14ac:dyDescent="0.2">
      <c r="A9" s="97" t="s">
        <v>60</v>
      </c>
      <c r="B9" s="98">
        <f>SUM(B7:B8)</f>
        <v>329</v>
      </c>
      <c r="C9" s="46"/>
      <c r="D9" s="99">
        <f>SUM(D7:D8)</f>
        <v>14.666</v>
      </c>
      <c r="E9" s="95"/>
      <c r="F9" s="100">
        <f>SUM(F7:F8)</f>
        <v>323</v>
      </c>
      <c r="G9" s="46"/>
      <c r="H9" s="99">
        <f>SUM(H7:H8)</f>
        <v>2480.6980000000003</v>
      </c>
      <c r="I9" s="46"/>
      <c r="J9" s="102">
        <f>SUM(J7:J8)</f>
        <v>652</v>
      </c>
      <c r="K9" s="46"/>
      <c r="L9" s="99">
        <f>SUM(L7:L8)</f>
        <v>2495.3640000000005</v>
      </c>
      <c r="M9" s="95"/>
      <c r="P9" s="5"/>
    </row>
    <row r="10" spans="1:16" ht="12.75" x14ac:dyDescent="0.2">
      <c r="A10" s="77"/>
      <c r="B10" s="88"/>
      <c r="C10" s="46"/>
      <c r="D10" s="89"/>
      <c r="E10" s="95"/>
      <c r="F10" s="91"/>
      <c r="G10" s="46"/>
      <c r="H10" s="89"/>
      <c r="I10" s="46"/>
      <c r="J10" s="96"/>
      <c r="K10" s="46"/>
      <c r="L10" s="89"/>
      <c r="M10" s="95"/>
    </row>
    <row r="11" spans="1:16" ht="12.75" x14ac:dyDescent="0.2">
      <c r="A11" s="77" t="s">
        <v>61</v>
      </c>
      <c r="B11" s="88">
        <f>'tab4a b'!B7</f>
        <v>53</v>
      </c>
      <c r="C11" s="46"/>
      <c r="D11" s="89">
        <f>'tab4a b'!D7</f>
        <v>2.871</v>
      </c>
      <c r="E11" s="95"/>
      <c r="F11" s="91">
        <f>'tab4a b'!F7</f>
        <v>121</v>
      </c>
      <c r="G11" s="46"/>
      <c r="H11" s="89">
        <f>'tab4a b'!H7</f>
        <v>87.305999999999997</v>
      </c>
      <c r="I11" s="46"/>
      <c r="J11" s="96">
        <f>SUM(B11,F11)</f>
        <v>174</v>
      </c>
      <c r="K11" s="93"/>
      <c r="L11" s="89">
        <f>SUM(D11,H11)</f>
        <v>90.176999999999992</v>
      </c>
      <c r="M11" s="95"/>
    </row>
    <row r="12" spans="1:16" ht="12.75" x14ac:dyDescent="0.2">
      <c r="A12" s="77" t="s">
        <v>62</v>
      </c>
      <c r="B12" s="88">
        <f>'tab4a b'!B12</f>
        <v>134</v>
      </c>
      <c r="C12" s="46"/>
      <c r="D12" s="89">
        <f>'tab4a b'!D12</f>
        <v>5.74</v>
      </c>
      <c r="E12" s="95"/>
      <c r="F12" s="91">
        <f>'tab4a b'!F12</f>
        <v>115</v>
      </c>
      <c r="G12" s="46"/>
      <c r="H12" s="89">
        <f>'tab4a b'!H12</f>
        <v>36.143999999999998</v>
      </c>
      <c r="I12" s="46"/>
      <c r="J12" s="96">
        <f>SUM(B12,F12)</f>
        <v>249</v>
      </c>
      <c r="K12" s="46"/>
      <c r="L12" s="89">
        <f>SUM(D12,H12)</f>
        <v>41.884</v>
      </c>
      <c r="M12" s="95"/>
    </row>
    <row r="13" spans="1:16" ht="12.75" x14ac:dyDescent="0.2">
      <c r="A13" s="81" t="s">
        <v>63</v>
      </c>
      <c r="B13" s="88"/>
      <c r="C13" s="46"/>
      <c r="D13" s="89"/>
      <c r="E13" s="95"/>
      <c r="F13" s="91"/>
      <c r="G13" s="46"/>
      <c r="H13" s="89"/>
      <c r="I13" s="46"/>
      <c r="J13" s="96"/>
      <c r="K13" s="46"/>
      <c r="L13" s="89"/>
      <c r="M13" s="95"/>
    </row>
    <row r="14" spans="1:16" ht="12.75" x14ac:dyDescent="0.2">
      <c r="A14" s="97" t="s">
        <v>64</v>
      </c>
      <c r="B14" s="98">
        <f>SUM(B11:B12)</f>
        <v>187</v>
      </c>
      <c r="C14" s="46"/>
      <c r="D14" s="99">
        <f>SUM(D11:D12)</f>
        <v>8.6110000000000007</v>
      </c>
      <c r="E14" s="95"/>
      <c r="F14" s="100">
        <f>SUM(F11:F12)</f>
        <v>236</v>
      </c>
      <c r="G14" s="46"/>
      <c r="H14" s="99">
        <f>SUM(H11:H12)</f>
        <v>123.44999999999999</v>
      </c>
      <c r="I14" s="46"/>
      <c r="J14" s="102">
        <f>SUM(J11:J12)</f>
        <v>423</v>
      </c>
      <c r="K14" s="46"/>
      <c r="L14" s="99">
        <f>SUM(L11:L12)</f>
        <v>132.06099999999998</v>
      </c>
      <c r="M14" s="95"/>
    </row>
    <row r="15" spans="1:16" ht="12.75" x14ac:dyDescent="0.2">
      <c r="A15" s="77"/>
      <c r="B15" s="98"/>
      <c r="C15" s="46"/>
      <c r="D15" s="99"/>
      <c r="E15" s="95"/>
      <c r="F15" s="100"/>
      <c r="G15" s="46"/>
      <c r="H15" s="99"/>
      <c r="I15" s="46"/>
      <c r="J15" s="102"/>
      <c r="K15" s="46"/>
      <c r="L15" s="99"/>
      <c r="M15" s="95"/>
    </row>
    <row r="16" spans="1:16" ht="12.75" x14ac:dyDescent="0.2">
      <c r="A16" s="97" t="s">
        <v>65</v>
      </c>
      <c r="B16" s="98">
        <f>SUM(B14,B9)</f>
        <v>516</v>
      </c>
      <c r="C16" s="103"/>
      <c r="D16" s="99">
        <f>SUM(D14,D9)</f>
        <v>23.277000000000001</v>
      </c>
      <c r="E16" s="104"/>
      <c r="F16" s="100">
        <f>SUM(F14,F9)</f>
        <v>559</v>
      </c>
      <c r="G16" s="103"/>
      <c r="H16" s="99">
        <f>SUM(H14,H9)</f>
        <v>2604.1480000000001</v>
      </c>
      <c r="I16" s="103"/>
      <c r="J16" s="102">
        <f>SUM(J14,J9)</f>
        <v>1075</v>
      </c>
      <c r="K16" s="105"/>
      <c r="L16" s="99">
        <f>SUM(L14,L9)</f>
        <v>2627.4250000000006</v>
      </c>
      <c r="M16" s="106"/>
    </row>
    <row r="17" spans="1:17" ht="12.75" x14ac:dyDescent="0.2">
      <c r="A17" s="83"/>
      <c r="B17" s="107"/>
      <c r="C17" s="108"/>
      <c r="D17" s="109"/>
      <c r="E17" s="110"/>
      <c r="F17" s="111"/>
      <c r="G17" s="108"/>
      <c r="H17" s="109"/>
      <c r="I17" s="108"/>
      <c r="J17" s="112"/>
      <c r="K17" s="108"/>
      <c r="L17" s="109"/>
      <c r="M17" s="110"/>
    </row>
    <row r="18" spans="1:17" ht="12.75" x14ac:dyDescent="0.2">
      <c r="A18" s="1" t="s">
        <v>66</v>
      </c>
      <c r="B18" s="113"/>
      <c r="C18" s="46"/>
      <c r="D18" s="91"/>
      <c r="E18" s="46"/>
      <c r="F18" s="91"/>
      <c r="G18" s="46"/>
      <c r="H18" s="91"/>
      <c r="I18" s="46"/>
      <c r="J18" s="91"/>
      <c r="K18" s="46"/>
      <c r="L18" s="91"/>
      <c r="M18" s="46"/>
      <c r="Q18" s="671"/>
    </row>
    <row r="19" spans="1:17" ht="12.75" x14ac:dyDescent="0.2">
      <c r="A19" s="1" t="s">
        <v>67</v>
      </c>
      <c r="B19" s="113"/>
      <c r="C19" s="46"/>
      <c r="D19" s="91"/>
      <c r="E19" s="46"/>
      <c r="F19" s="91"/>
      <c r="G19" s="46"/>
      <c r="H19" s="91"/>
      <c r="I19" s="46"/>
      <c r="J19" s="91"/>
      <c r="K19" s="46"/>
      <c r="L19" s="91"/>
      <c r="M19" s="46"/>
    </row>
    <row r="20" spans="1:17" ht="12.75" x14ac:dyDescent="0.2">
      <c r="A20" s="60" t="s">
        <v>68</v>
      </c>
      <c r="B20" s="113"/>
      <c r="C20" s="46"/>
      <c r="D20" s="91"/>
      <c r="E20" s="46"/>
      <c r="F20" s="91"/>
      <c r="G20" s="46"/>
      <c r="H20" s="91"/>
      <c r="I20" s="46"/>
      <c r="J20" s="91"/>
      <c r="K20" s="46"/>
      <c r="L20" s="91"/>
      <c r="M20" s="46"/>
    </row>
    <row r="21" spans="1:17" ht="12.75" x14ac:dyDescent="0.2">
      <c r="A21" s="60" t="s">
        <v>69</v>
      </c>
      <c r="B21" s="113"/>
      <c r="C21" s="46"/>
      <c r="D21" s="91"/>
      <c r="E21" s="46"/>
      <c r="F21" s="91"/>
      <c r="G21" s="46"/>
      <c r="H21" s="91"/>
      <c r="I21" s="46"/>
      <c r="J21" s="91"/>
      <c r="K21" s="46"/>
      <c r="L21" s="91"/>
      <c r="M21" s="46"/>
    </row>
    <row r="24" spans="1:17" x14ac:dyDescent="0.2">
      <c r="H24" s="114"/>
    </row>
    <row r="26" spans="1:17" ht="15" x14ac:dyDescent="0.25">
      <c r="A26" s="71" t="s">
        <v>70</v>
      </c>
    </row>
    <row r="27" spans="1:17" x14ac:dyDescent="0.2">
      <c r="A27" s="60" t="s">
        <v>71</v>
      </c>
    </row>
    <row r="28" spans="1:17" ht="12.75" x14ac:dyDescent="0.2">
      <c r="A28" s="73" t="s">
        <v>48</v>
      </c>
      <c r="B28" s="878" t="s">
        <v>49</v>
      </c>
      <c r="C28" s="879"/>
      <c r="D28" s="879"/>
      <c r="E28" s="74"/>
      <c r="F28" s="879" t="s">
        <v>50</v>
      </c>
      <c r="G28" s="879"/>
      <c r="H28" s="879"/>
      <c r="I28" s="75"/>
      <c r="J28" s="878" t="s">
        <v>0</v>
      </c>
      <c r="K28" s="879"/>
      <c r="L28" s="879"/>
      <c r="M28" s="76"/>
      <c r="O28" s="93"/>
    </row>
    <row r="29" spans="1:17" ht="12.75" x14ac:dyDescent="0.2">
      <c r="A29" s="77"/>
      <c r="B29" s="880" t="s">
        <v>51</v>
      </c>
      <c r="C29" s="881"/>
      <c r="D29" s="881"/>
      <c r="E29" s="78"/>
      <c r="F29" s="881" t="s">
        <v>52</v>
      </c>
      <c r="G29" s="881"/>
      <c r="H29" s="881"/>
      <c r="I29" s="79"/>
      <c r="J29" s="880" t="s">
        <v>1</v>
      </c>
      <c r="K29" s="881"/>
      <c r="L29" s="881"/>
      <c r="M29" s="80"/>
    </row>
    <row r="30" spans="1:17" ht="19.5" customHeight="1" x14ac:dyDescent="0.2">
      <c r="A30" s="81" t="s">
        <v>53</v>
      </c>
      <c r="B30" s="77" t="s">
        <v>54</v>
      </c>
      <c r="C30" s="2"/>
      <c r="D30" s="2" t="s">
        <v>55</v>
      </c>
      <c r="E30" s="82"/>
      <c r="F30" s="77" t="s">
        <v>54</v>
      </c>
      <c r="G30" s="2"/>
      <c r="H30" s="2" t="s">
        <v>55</v>
      </c>
      <c r="I30" s="82"/>
      <c r="J30" s="77" t="s">
        <v>54</v>
      </c>
      <c r="K30" s="2"/>
      <c r="L30" s="2" t="s">
        <v>55</v>
      </c>
      <c r="M30" s="80"/>
    </row>
    <row r="31" spans="1:17" ht="49.5" customHeight="1" x14ac:dyDescent="0.2">
      <c r="A31" s="83"/>
      <c r="B31" s="84" t="s">
        <v>56</v>
      </c>
      <c r="C31" s="85"/>
      <c r="D31" s="85" t="s">
        <v>57</v>
      </c>
      <c r="E31" s="86"/>
      <c r="F31" s="84" t="s">
        <v>56</v>
      </c>
      <c r="G31" s="85"/>
      <c r="H31" s="85" t="s">
        <v>57</v>
      </c>
      <c r="I31" s="86"/>
      <c r="J31" s="84" t="s">
        <v>56</v>
      </c>
      <c r="K31" s="85"/>
      <c r="L31" s="85" t="s">
        <v>57</v>
      </c>
      <c r="M31" s="87"/>
    </row>
    <row r="32" spans="1:17" ht="12.75" x14ac:dyDescent="0.2">
      <c r="A32" s="73" t="s">
        <v>58</v>
      </c>
      <c r="B32" s="88">
        <v>46</v>
      </c>
      <c r="C32" s="46"/>
      <c r="D32" s="89">
        <v>2.3959999999999999</v>
      </c>
      <c r="E32" s="90"/>
      <c r="F32" s="91">
        <v>131</v>
      </c>
      <c r="G32" s="46"/>
      <c r="H32" s="89">
        <v>1651.3140000000001</v>
      </c>
      <c r="I32" s="740" t="s">
        <v>360</v>
      </c>
      <c r="J32" s="92">
        <f>B32+F32</f>
        <v>177</v>
      </c>
      <c r="K32" s="93"/>
      <c r="L32" s="89">
        <f>D32+H32</f>
        <v>1653.71</v>
      </c>
      <c r="M32" s="95"/>
    </row>
    <row r="33" spans="1:19" ht="14.25" customHeight="1" x14ac:dyDescent="0.2">
      <c r="A33" s="77" t="s">
        <v>59</v>
      </c>
      <c r="B33" s="88">
        <v>397</v>
      </c>
      <c r="C33" s="46"/>
      <c r="D33" s="89">
        <v>15.145</v>
      </c>
      <c r="E33" s="95"/>
      <c r="F33" s="91">
        <v>187</v>
      </c>
      <c r="G33" s="46"/>
      <c r="H33" s="89">
        <v>944.274</v>
      </c>
      <c r="I33" s="740" t="s">
        <v>360</v>
      </c>
      <c r="J33" s="96">
        <f>B33+F33</f>
        <v>584</v>
      </c>
      <c r="K33" s="93"/>
      <c r="L33" s="89">
        <f>D33+H33</f>
        <v>959.41899999999998</v>
      </c>
      <c r="M33" s="95"/>
      <c r="O33" s="93"/>
    </row>
    <row r="34" spans="1:19" ht="12.75" x14ac:dyDescent="0.2">
      <c r="A34" s="97" t="s">
        <v>60</v>
      </c>
      <c r="B34" s="102">
        <f>SUM(B32:B33)</f>
        <v>443</v>
      </c>
      <c r="C34" s="46"/>
      <c r="D34" s="99">
        <f>SUM(D32:D33)</f>
        <v>17.541</v>
      </c>
      <c r="E34" s="95"/>
      <c r="F34" s="100">
        <v>318</v>
      </c>
      <c r="G34" s="46"/>
      <c r="H34" s="101">
        <v>2595.5880000000002</v>
      </c>
      <c r="I34" s="740" t="s">
        <v>360</v>
      </c>
      <c r="J34" s="102">
        <f>SUM(J32:J33)</f>
        <v>761</v>
      </c>
      <c r="K34" s="46"/>
      <c r="L34" s="99">
        <f>SUM(L32:L33)</f>
        <v>2613.1289999999999</v>
      </c>
      <c r="M34" s="95"/>
      <c r="N34" s="9"/>
    </row>
    <row r="35" spans="1:19" ht="12.75" x14ac:dyDescent="0.2">
      <c r="A35" s="77"/>
      <c r="B35" s="88"/>
      <c r="C35" s="46"/>
      <c r="D35" s="89"/>
      <c r="E35" s="95"/>
      <c r="F35" s="91"/>
      <c r="G35" s="46"/>
      <c r="H35" s="89"/>
      <c r="I35" s="741"/>
      <c r="J35" s="96"/>
      <c r="K35" s="46"/>
      <c r="L35" s="89"/>
      <c r="M35" s="95"/>
    </row>
    <row r="36" spans="1:19" ht="12.75" x14ac:dyDescent="0.2">
      <c r="A36" s="77" t="s">
        <v>61</v>
      </c>
      <c r="B36" s="88">
        <v>98</v>
      </c>
      <c r="C36" s="46"/>
      <c r="D36" s="89">
        <v>4.3879999999999999</v>
      </c>
      <c r="E36" s="95"/>
      <c r="F36" s="91">
        <v>121</v>
      </c>
      <c r="G36" s="46"/>
      <c r="H36" s="89">
        <v>91.043999999999997</v>
      </c>
      <c r="I36" s="741"/>
      <c r="J36" s="96">
        <f>B36+F36</f>
        <v>219</v>
      </c>
      <c r="K36" s="93"/>
      <c r="L36" s="89">
        <f>D36+H36</f>
        <v>95.432000000000002</v>
      </c>
      <c r="M36" s="95"/>
    </row>
    <row r="37" spans="1:19" ht="12.75" x14ac:dyDescent="0.2">
      <c r="A37" s="77" t="s">
        <v>62</v>
      </c>
      <c r="B37" s="88">
        <v>198</v>
      </c>
      <c r="C37" s="46"/>
      <c r="D37" s="89">
        <v>7.7249999999999996</v>
      </c>
      <c r="E37" s="95"/>
      <c r="F37" s="91">
        <v>138</v>
      </c>
      <c r="G37" s="46"/>
      <c r="H37" s="89">
        <v>67.587999999999994</v>
      </c>
      <c r="I37" s="740" t="s">
        <v>360</v>
      </c>
      <c r="J37" s="96">
        <f>B37+F37</f>
        <v>336</v>
      </c>
      <c r="K37" s="46"/>
      <c r="L37" s="89">
        <f>D37+H37</f>
        <v>75.312999999999988</v>
      </c>
      <c r="M37" s="95"/>
    </row>
    <row r="38" spans="1:19" ht="12.75" x14ac:dyDescent="0.2">
      <c r="A38" s="81" t="s">
        <v>63</v>
      </c>
      <c r="B38" s="88"/>
      <c r="C38" s="46"/>
      <c r="D38" s="89"/>
      <c r="E38" s="95"/>
      <c r="F38" s="91"/>
      <c r="G38" s="46"/>
      <c r="H38" s="89"/>
      <c r="I38" s="741"/>
      <c r="J38" s="96"/>
      <c r="K38" s="46"/>
      <c r="L38" s="89"/>
      <c r="M38" s="95"/>
    </row>
    <row r="39" spans="1:19" ht="12.75" x14ac:dyDescent="0.2">
      <c r="A39" s="97" t="s">
        <v>64</v>
      </c>
      <c r="B39" s="98">
        <f>SUM(B36:B37)</f>
        <v>296</v>
      </c>
      <c r="C39" s="46"/>
      <c r="D39" s="99">
        <f>SUM(D36:D37)</f>
        <v>12.113</v>
      </c>
      <c r="E39" s="95"/>
      <c r="F39" s="100">
        <f>SUM(F36:F37)</f>
        <v>259</v>
      </c>
      <c r="G39" s="46"/>
      <c r="H39" s="101">
        <f>SUM(H36:H37)</f>
        <v>158.63200000000001</v>
      </c>
      <c r="I39" s="741" t="s">
        <v>360</v>
      </c>
      <c r="J39" s="102">
        <f>SUM(J36:J38)</f>
        <v>555</v>
      </c>
      <c r="K39" s="46"/>
      <c r="L39" s="99">
        <f>SUM(L36:L38)</f>
        <v>170.745</v>
      </c>
      <c r="M39" s="95"/>
    </row>
    <row r="40" spans="1:19" ht="12.75" x14ac:dyDescent="0.2">
      <c r="A40" s="97"/>
      <c r="B40" s="98"/>
      <c r="C40" s="46"/>
      <c r="D40" s="99"/>
      <c r="E40" s="95"/>
      <c r="F40" s="100"/>
      <c r="G40" s="46"/>
      <c r="H40" s="99"/>
      <c r="I40" s="741"/>
      <c r="J40" s="102"/>
      <c r="K40" s="46"/>
      <c r="L40" s="99"/>
      <c r="M40" s="95"/>
    </row>
    <row r="41" spans="1:19" ht="12.75" x14ac:dyDescent="0.2">
      <c r="A41" s="115" t="s">
        <v>72</v>
      </c>
      <c r="B41" s="98">
        <f>B34+B39</f>
        <v>739</v>
      </c>
      <c r="C41" s="46"/>
      <c r="D41" s="99">
        <f>D34+D39</f>
        <v>29.654</v>
      </c>
      <c r="E41" s="95"/>
      <c r="F41" s="98">
        <f>F34+F39</f>
        <v>577</v>
      </c>
      <c r="G41" s="46"/>
      <c r="H41" s="99">
        <f>H34+H39</f>
        <v>2754.2200000000003</v>
      </c>
      <c r="I41" s="740" t="s">
        <v>360</v>
      </c>
      <c r="J41" s="98">
        <f>J34+J39</f>
        <v>1316</v>
      </c>
      <c r="K41" s="46"/>
      <c r="L41" s="99">
        <f>L34+L39</f>
        <v>2783.8739999999998</v>
      </c>
      <c r="M41" s="95"/>
    </row>
    <row r="42" spans="1:19" ht="12.75" x14ac:dyDescent="0.2">
      <c r="A42" s="115" t="s">
        <v>73</v>
      </c>
      <c r="B42" s="98">
        <v>953</v>
      </c>
      <c r="C42" s="46"/>
      <c r="D42" s="99">
        <v>37.524000000000001</v>
      </c>
      <c r="E42" s="95"/>
      <c r="F42" s="100">
        <v>562</v>
      </c>
      <c r="G42" s="46"/>
      <c r="H42" s="99">
        <v>2803.165</v>
      </c>
      <c r="I42" s="46"/>
      <c r="J42" s="102">
        <v>1515</v>
      </c>
      <c r="K42" s="46"/>
      <c r="L42" s="99">
        <v>2840.7419999999997</v>
      </c>
      <c r="M42" s="95"/>
    </row>
    <row r="43" spans="1:19" ht="12.75" x14ac:dyDescent="0.2">
      <c r="A43" s="115" t="s">
        <v>74</v>
      </c>
      <c r="B43" s="98">
        <v>960</v>
      </c>
      <c r="C43" s="46"/>
      <c r="D43" s="99">
        <v>37.331000000000003</v>
      </c>
      <c r="E43" s="95"/>
      <c r="F43" s="100">
        <v>564</v>
      </c>
      <c r="G43" s="46"/>
      <c r="H43" s="99">
        <v>2903.2889999999998</v>
      </c>
      <c r="I43" s="46"/>
      <c r="J43" s="102">
        <v>1524</v>
      </c>
      <c r="K43" s="46"/>
      <c r="L43" s="99">
        <v>2940.62</v>
      </c>
      <c r="M43" s="95"/>
    </row>
    <row r="44" spans="1:19" ht="12.75" x14ac:dyDescent="0.2">
      <c r="A44" s="115" t="s">
        <v>75</v>
      </c>
      <c r="B44" s="98">
        <v>959</v>
      </c>
      <c r="C44" s="46"/>
      <c r="D44" s="99">
        <v>37.74</v>
      </c>
      <c r="E44" s="95"/>
      <c r="F44" s="100">
        <v>564</v>
      </c>
      <c r="G44" s="46"/>
      <c r="H44" s="99">
        <v>3253.8199999999997</v>
      </c>
      <c r="I44" s="46"/>
      <c r="J44" s="102">
        <v>1523</v>
      </c>
      <c r="K44" s="46"/>
      <c r="L44" s="99">
        <v>3291.5599999999995</v>
      </c>
      <c r="M44" s="95"/>
    </row>
    <row r="45" spans="1:19" ht="12.75" x14ac:dyDescent="0.2">
      <c r="A45" s="115" t="s">
        <v>76</v>
      </c>
      <c r="B45" s="98">
        <v>981</v>
      </c>
      <c r="C45" s="46"/>
      <c r="D45" s="99">
        <v>38.649000000000001</v>
      </c>
      <c r="E45" s="95"/>
      <c r="F45" s="100">
        <v>562</v>
      </c>
      <c r="G45" s="46"/>
      <c r="H45" s="99">
        <v>3331.78</v>
      </c>
      <c r="I45" s="46"/>
      <c r="J45" s="102">
        <v>1543</v>
      </c>
      <c r="K45" s="46"/>
      <c r="L45" s="99">
        <v>3370.4290000000001</v>
      </c>
      <c r="M45" s="95"/>
    </row>
    <row r="46" spans="1:19" s="5" customFormat="1" ht="12.75" x14ac:dyDescent="0.2">
      <c r="A46" s="115" t="s">
        <v>77</v>
      </c>
      <c r="B46" s="102">
        <v>994</v>
      </c>
      <c r="C46" s="46"/>
      <c r="D46" s="99">
        <v>39.254000000000005</v>
      </c>
      <c r="E46" s="95"/>
      <c r="F46" s="100">
        <v>572</v>
      </c>
      <c r="G46" s="46"/>
      <c r="H46" s="99">
        <v>3416.1119999999996</v>
      </c>
      <c r="I46" s="46"/>
      <c r="J46" s="102">
        <v>1566</v>
      </c>
      <c r="K46" s="46"/>
      <c r="L46" s="99">
        <v>3455.3659999999995</v>
      </c>
      <c r="M46" s="95"/>
      <c r="Q46" s="116"/>
      <c r="R46" s="116"/>
      <c r="S46" s="116"/>
    </row>
    <row r="47" spans="1:19" s="5" customFormat="1" ht="12.75" x14ac:dyDescent="0.2">
      <c r="A47" s="115" t="s">
        <v>78</v>
      </c>
      <c r="B47" s="102">
        <v>1015</v>
      </c>
      <c r="C47" s="46"/>
      <c r="D47" s="99">
        <v>39.999000000000002</v>
      </c>
      <c r="E47" s="95"/>
      <c r="F47" s="100">
        <v>554</v>
      </c>
      <c r="G47" s="46"/>
      <c r="H47" s="99">
        <v>3480.6979999999999</v>
      </c>
      <c r="I47" s="46"/>
      <c r="J47" s="102">
        <v>1569</v>
      </c>
      <c r="K47" s="46"/>
      <c r="L47" s="99">
        <v>3520.6969999999997</v>
      </c>
      <c r="M47" s="95"/>
      <c r="Q47" s="116"/>
      <c r="R47" s="116"/>
      <c r="S47" s="116"/>
    </row>
    <row r="48" spans="1:19" s="5" customFormat="1" ht="12.75" x14ac:dyDescent="0.2">
      <c r="A48" s="115" t="s">
        <v>79</v>
      </c>
      <c r="B48" s="102">
        <v>1006</v>
      </c>
      <c r="C48" s="46"/>
      <c r="D48" s="99">
        <v>40.088000000000001</v>
      </c>
      <c r="E48" s="95"/>
      <c r="F48" s="100">
        <v>617</v>
      </c>
      <c r="G48" s="46"/>
      <c r="H48" s="99">
        <v>3985.4749999999999</v>
      </c>
      <c r="I48" s="46"/>
      <c r="J48" s="102">
        <v>1623</v>
      </c>
      <c r="K48" s="46"/>
      <c r="L48" s="99">
        <v>4025.5630000000001</v>
      </c>
      <c r="M48" s="95"/>
      <c r="Q48" s="116"/>
      <c r="R48" s="116"/>
      <c r="S48" s="116"/>
    </row>
    <row r="49" spans="1:19" s="5" customFormat="1" ht="12.75" x14ac:dyDescent="0.2">
      <c r="A49" s="115" t="s">
        <v>80</v>
      </c>
      <c r="B49" s="102">
        <v>1005</v>
      </c>
      <c r="C49" s="46"/>
      <c r="D49" s="99">
        <v>40.101999999999997</v>
      </c>
      <c r="E49" s="95"/>
      <c r="F49" s="100">
        <v>639</v>
      </c>
      <c r="G49" s="46"/>
      <c r="H49" s="99">
        <v>4211.3850000000002</v>
      </c>
      <c r="I49" s="46"/>
      <c r="J49" s="102">
        <v>1644</v>
      </c>
      <c r="K49" s="46"/>
      <c r="L49" s="99">
        <v>4251.4870000000001</v>
      </c>
      <c r="M49" s="95"/>
      <c r="Q49" s="116"/>
      <c r="R49" s="116"/>
      <c r="S49" s="116"/>
    </row>
    <row r="50" spans="1:19" ht="12.75" x14ac:dyDescent="0.2">
      <c r="A50" s="117"/>
      <c r="B50" s="112"/>
      <c r="C50" s="118"/>
      <c r="D50" s="109"/>
      <c r="E50" s="119"/>
      <c r="F50" s="111"/>
      <c r="G50" s="118"/>
      <c r="H50" s="109"/>
      <c r="I50" s="118"/>
      <c r="J50" s="112"/>
      <c r="K50" s="118"/>
      <c r="L50" s="109"/>
      <c r="M50" s="119"/>
    </row>
    <row r="51" spans="1:19" x14ac:dyDescent="0.2">
      <c r="A51" s="47"/>
    </row>
    <row r="52" spans="1:19" x14ac:dyDescent="0.2">
      <c r="A52" s="732"/>
    </row>
    <row r="53" spans="1:19" x14ac:dyDescent="0.2">
      <c r="B53" s="4"/>
      <c r="C53" s="4"/>
      <c r="D53" s="4"/>
      <c r="E53" s="4"/>
      <c r="F53" s="4"/>
      <c r="G53" s="4"/>
      <c r="H53" s="4"/>
      <c r="I53" s="4"/>
      <c r="J53" s="4"/>
      <c r="K53" s="4"/>
      <c r="L53" s="4"/>
      <c r="M53" s="4"/>
      <c r="N53" s="4"/>
    </row>
    <row r="54" spans="1:19" x14ac:dyDescent="0.2">
      <c r="B54" s="4"/>
      <c r="C54" s="4"/>
      <c r="D54" s="4"/>
      <c r="E54" s="4"/>
      <c r="F54" s="4"/>
      <c r="G54" s="4"/>
      <c r="H54" s="4"/>
      <c r="I54" s="4"/>
      <c r="J54" s="4"/>
      <c r="K54" s="4"/>
      <c r="L54" s="4"/>
      <c r="M54" s="4"/>
      <c r="N54" s="4"/>
    </row>
    <row r="55" spans="1:19" x14ac:dyDescent="0.2">
      <c r="B55" s="4"/>
      <c r="C55" s="4"/>
      <c r="D55" s="4"/>
      <c r="E55" s="4"/>
      <c r="F55" s="4"/>
      <c r="G55" s="4"/>
      <c r="H55" s="4"/>
      <c r="I55" s="4"/>
      <c r="J55" s="4"/>
      <c r="K55" s="4"/>
      <c r="L55" s="4"/>
      <c r="M55" s="4"/>
      <c r="N55" s="4"/>
    </row>
    <row r="56" spans="1:19" x14ac:dyDescent="0.2">
      <c r="B56" s="4"/>
      <c r="C56" s="4"/>
      <c r="D56" s="4"/>
      <c r="E56" s="4"/>
      <c r="F56" s="4"/>
      <c r="G56" s="4"/>
      <c r="H56" s="4"/>
      <c r="I56" s="4"/>
      <c r="J56" s="4"/>
      <c r="K56" s="4"/>
      <c r="L56" s="4"/>
      <c r="M56" s="4"/>
      <c r="N56" s="4"/>
    </row>
    <row r="57" spans="1:19" x14ac:dyDescent="0.2">
      <c r="B57" s="4"/>
      <c r="C57" s="4"/>
      <c r="D57" s="4"/>
      <c r="E57" s="4"/>
      <c r="F57" s="4"/>
      <c r="G57" s="4"/>
      <c r="H57" s="4"/>
      <c r="I57" s="4"/>
      <c r="J57" s="4"/>
      <c r="K57" s="4"/>
      <c r="L57" s="4"/>
      <c r="M57" s="4"/>
      <c r="N57" s="4"/>
    </row>
    <row r="58" spans="1:19" x14ac:dyDescent="0.2">
      <c r="B58" s="4"/>
      <c r="D58" s="4"/>
      <c r="F58" s="4"/>
      <c r="H58" s="93"/>
      <c r="J58" s="93"/>
      <c r="L58" s="93"/>
    </row>
    <row r="59" spans="1:19" x14ac:dyDescent="0.2">
      <c r="B59" s="4"/>
    </row>
    <row r="60" spans="1:19" x14ac:dyDescent="0.2">
      <c r="B60" s="4"/>
    </row>
    <row r="61" spans="1:19" x14ac:dyDescent="0.2">
      <c r="B61" s="4"/>
    </row>
  </sheetData>
  <mergeCells count="12">
    <mergeCell ref="B3:D3"/>
    <mergeCell ref="F3:H3"/>
    <mergeCell ref="J3:L3"/>
    <mergeCell ref="B4:D4"/>
    <mergeCell ref="F4:H4"/>
    <mergeCell ref="J4:L4"/>
    <mergeCell ref="B28:D28"/>
    <mergeCell ref="F28:H28"/>
    <mergeCell ref="J28:L28"/>
    <mergeCell ref="B29:D29"/>
    <mergeCell ref="F29:H29"/>
    <mergeCell ref="J29:L29"/>
  </mergeCells>
  <pageMargins left="0.70866141732283472" right="0.70866141732283472" top="0.52" bottom="0.74803149606299213" header="0.31496062992125984" footer="0.31496062992125984"/>
  <pageSetup paperSize="9" scale="80" orientation="portrait" r:id="rId1"/>
  <colBreaks count="1" manualBreakCount="1">
    <brk id="13"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01ADFD-823C-4441-901C-7AA964E7ABE1}">
  <sheetPr>
    <pageSetUpPr fitToPage="1"/>
  </sheetPr>
  <dimension ref="A1:X66"/>
  <sheetViews>
    <sheetView zoomScaleNormal="100" workbookViewId="0"/>
  </sheetViews>
  <sheetFormatPr defaultColWidth="9.33203125" defaultRowHeight="11.25" x14ac:dyDescent="0.2"/>
  <cols>
    <col min="1" max="1" width="63.5" style="1" customWidth="1"/>
    <col min="2" max="2" width="11.6640625" style="1" customWidth="1"/>
    <col min="3" max="3" width="2.83203125" style="1" customWidth="1"/>
    <col min="4" max="4" width="12.5" style="1" customWidth="1"/>
    <col min="5" max="5" width="2.83203125" style="1" customWidth="1"/>
    <col min="6" max="6" width="14.6640625" style="1" customWidth="1"/>
    <col min="7" max="7" width="2.83203125" style="1" customWidth="1"/>
    <col min="8" max="8" width="11.6640625" style="1" customWidth="1"/>
    <col min="9" max="9" width="2.83203125" style="1" customWidth="1"/>
    <col min="10" max="10" width="12.5" style="1" customWidth="1"/>
    <col min="11" max="11" width="2.83203125" style="1" customWidth="1"/>
    <col min="12" max="12" width="14.6640625" style="1" customWidth="1"/>
    <col min="13" max="13" width="2.83203125" style="1" customWidth="1"/>
    <col min="14" max="14" width="11.6640625" style="1" customWidth="1"/>
    <col min="15" max="15" width="2.83203125" style="1" customWidth="1"/>
    <col min="16" max="16" width="12.5" style="1" customWidth="1"/>
    <col min="17" max="17" width="2.83203125" style="1" customWidth="1"/>
    <col min="18" max="18" width="14.6640625" style="1" customWidth="1"/>
    <col min="19" max="19" width="2.83203125" style="1" customWidth="1"/>
    <col min="20" max="20" width="9.33203125" style="1"/>
    <col min="21" max="21" width="10.6640625" style="1" bestFit="1" customWidth="1"/>
    <col min="22" max="22" width="9.83203125" style="1" bestFit="1" customWidth="1"/>
    <col min="23" max="23" width="11.33203125" style="1" bestFit="1" customWidth="1"/>
    <col min="24" max="24" width="10.1640625" style="1" bestFit="1" customWidth="1"/>
    <col min="25" max="16384" width="9.33203125" style="1"/>
  </cols>
  <sheetData>
    <row r="1" spans="1:24" ht="25.5" customHeight="1" x14ac:dyDescent="0.25">
      <c r="A1" s="71" t="s">
        <v>81</v>
      </c>
    </row>
    <row r="2" spans="1:24" ht="16.5" customHeight="1" x14ac:dyDescent="0.2">
      <c r="A2" s="60" t="s">
        <v>82</v>
      </c>
    </row>
    <row r="3" spans="1:24" s="123" customFormat="1" ht="18" customHeight="1" x14ac:dyDescent="0.2">
      <c r="A3" s="120" t="s">
        <v>48</v>
      </c>
      <c r="B3" s="882" t="s">
        <v>49</v>
      </c>
      <c r="C3" s="883"/>
      <c r="D3" s="883"/>
      <c r="E3" s="883"/>
      <c r="F3" s="883"/>
      <c r="G3" s="121"/>
      <c r="H3" s="882" t="s">
        <v>50</v>
      </c>
      <c r="I3" s="883"/>
      <c r="J3" s="883"/>
      <c r="K3" s="883"/>
      <c r="L3" s="883"/>
      <c r="M3" s="121"/>
      <c r="N3" s="882" t="s">
        <v>0</v>
      </c>
      <c r="O3" s="883"/>
      <c r="P3" s="883"/>
      <c r="Q3" s="883"/>
      <c r="R3" s="883"/>
      <c r="S3" s="122"/>
    </row>
    <row r="4" spans="1:24" s="123" customFormat="1" ht="18" customHeight="1" x14ac:dyDescent="0.2">
      <c r="A4" s="124"/>
      <c r="B4" s="884" t="s">
        <v>51</v>
      </c>
      <c r="C4" s="885"/>
      <c r="D4" s="885"/>
      <c r="E4" s="885"/>
      <c r="F4" s="885"/>
      <c r="G4" s="125"/>
      <c r="H4" s="884" t="s">
        <v>52</v>
      </c>
      <c r="I4" s="885"/>
      <c r="J4" s="885"/>
      <c r="K4" s="885"/>
      <c r="L4" s="885"/>
      <c r="M4" s="125"/>
      <c r="N4" s="884" t="s">
        <v>1</v>
      </c>
      <c r="O4" s="885"/>
      <c r="P4" s="885"/>
      <c r="Q4" s="885"/>
      <c r="R4" s="885"/>
      <c r="S4" s="126"/>
    </row>
    <row r="5" spans="1:24" ht="18" customHeight="1" x14ac:dyDescent="0.2">
      <c r="A5" s="127" t="s">
        <v>53</v>
      </c>
      <c r="B5" s="124" t="s">
        <v>54</v>
      </c>
      <c r="C5" s="128"/>
      <c r="D5" s="128" t="s">
        <v>55</v>
      </c>
      <c r="E5" s="128"/>
      <c r="F5" s="128" t="s">
        <v>83</v>
      </c>
      <c r="G5" s="128"/>
      <c r="H5" s="124" t="s">
        <v>54</v>
      </c>
      <c r="I5" s="128"/>
      <c r="J5" s="128" t="s">
        <v>55</v>
      </c>
      <c r="K5" s="128"/>
      <c r="L5" s="128" t="s">
        <v>83</v>
      </c>
      <c r="M5" s="128"/>
      <c r="N5" s="124" t="s">
        <v>54</v>
      </c>
      <c r="O5" s="128"/>
      <c r="P5" s="128" t="s">
        <v>55</v>
      </c>
      <c r="Q5" s="128"/>
      <c r="R5" s="128" t="s">
        <v>83</v>
      </c>
      <c r="S5" s="80"/>
      <c r="V5" s="72"/>
      <c r="W5" s="72"/>
      <c r="X5" s="72"/>
    </row>
    <row r="6" spans="1:24" s="133" customFormat="1" ht="49.5" customHeight="1" x14ac:dyDescent="0.2">
      <c r="A6" s="129"/>
      <c r="B6" s="130" t="s">
        <v>56</v>
      </c>
      <c r="C6" s="131"/>
      <c r="D6" s="131" t="s">
        <v>57</v>
      </c>
      <c r="E6" s="131"/>
      <c r="F6" s="131" t="s">
        <v>84</v>
      </c>
      <c r="G6" s="131"/>
      <c r="H6" s="130" t="s">
        <v>56</v>
      </c>
      <c r="I6" s="131"/>
      <c r="J6" s="131" t="s">
        <v>57</v>
      </c>
      <c r="K6" s="131"/>
      <c r="L6" s="131" t="s">
        <v>84</v>
      </c>
      <c r="M6" s="131"/>
      <c r="N6" s="130" t="s">
        <v>56</v>
      </c>
      <c r="O6" s="131"/>
      <c r="P6" s="131" t="s">
        <v>57</v>
      </c>
      <c r="Q6" s="131"/>
      <c r="R6" s="131" t="s">
        <v>84</v>
      </c>
      <c r="S6" s="132"/>
      <c r="U6" s="134"/>
      <c r="V6" s="72"/>
      <c r="W6" s="72"/>
      <c r="X6" s="72"/>
    </row>
    <row r="7" spans="1:24" ht="12.75" x14ac:dyDescent="0.2">
      <c r="A7" s="73" t="s">
        <v>85</v>
      </c>
      <c r="B7" s="92">
        <v>8</v>
      </c>
      <c r="C7" s="135"/>
      <c r="D7" s="136">
        <v>0.443</v>
      </c>
      <c r="E7" s="137"/>
      <c r="F7" s="136">
        <v>0.313</v>
      </c>
      <c r="G7" s="138"/>
      <c r="H7" s="92">
        <v>48</v>
      </c>
      <c r="I7" s="135"/>
      <c r="J7" s="136">
        <v>370.697</v>
      </c>
      <c r="K7" s="137"/>
      <c r="L7" s="136">
        <v>603.37800000000004</v>
      </c>
      <c r="M7" s="90" t="s">
        <v>360</v>
      </c>
      <c r="N7" s="139">
        <f>B7+H7</f>
        <v>56</v>
      </c>
      <c r="O7" s="140"/>
      <c r="P7" s="89">
        <f>D7+J7</f>
        <v>371.14</v>
      </c>
      <c r="Q7" s="137"/>
      <c r="R7" s="89">
        <f>F7+L7</f>
        <v>603.69100000000003</v>
      </c>
      <c r="S7" s="94"/>
      <c r="T7" s="114"/>
      <c r="U7" s="93"/>
      <c r="V7" s="114"/>
      <c r="W7" s="93"/>
      <c r="X7" s="72"/>
    </row>
    <row r="8" spans="1:24" ht="12.75" x14ac:dyDescent="0.2">
      <c r="A8" s="77" t="s">
        <v>86</v>
      </c>
      <c r="B8" s="141" t="s">
        <v>96</v>
      </c>
      <c r="C8" s="142"/>
      <c r="D8" s="143" t="s">
        <v>96</v>
      </c>
      <c r="E8" s="144"/>
      <c r="F8" s="143" t="s">
        <v>96</v>
      </c>
      <c r="G8" s="145"/>
      <c r="H8" s="88">
        <v>5</v>
      </c>
      <c r="I8" s="113"/>
      <c r="J8" s="143">
        <v>14.760999999999999</v>
      </c>
      <c r="K8" s="144"/>
      <c r="L8" s="143">
        <v>19.14</v>
      </c>
      <c r="M8" s="145"/>
      <c r="N8" s="139">
        <f>SUM(B8,H8)</f>
        <v>5</v>
      </c>
      <c r="O8" s="140"/>
      <c r="P8" s="89">
        <f>SUM(D8,J8)</f>
        <v>14.760999999999999</v>
      </c>
      <c r="Q8" s="146"/>
      <c r="R8" s="89">
        <f>SUM(F8,L8)</f>
        <v>19.14</v>
      </c>
      <c r="S8" s="147"/>
      <c r="T8" s="114"/>
      <c r="U8" s="93"/>
      <c r="V8" s="114"/>
      <c r="W8" s="93"/>
      <c r="X8" s="72"/>
    </row>
    <row r="9" spans="1:24" ht="12.75" x14ac:dyDescent="0.2">
      <c r="A9" s="77" t="s">
        <v>87</v>
      </c>
      <c r="B9" s="96">
        <v>27</v>
      </c>
      <c r="C9" s="91"/>
      <c r="D9" s="89">
        <v>1.4670000000000001</v>
      </c>
      <c r="E9" s="146"/>
      <c r="F9" s="89">
        <v>0.91900000000000004</v>
      </c>
      <c r="G9" s="148"/>
      <c r="H9" s="88">
        <v>81</v>
      </c>
      <c r="I9" s="113"/>
      <c r="J9" s="143">
        <v>1150.71</v>
      </c>
      <c r="K9" s="144"/>
      <c r="L9" s="143">
        <v>583.97</v>
      </c>
      <c r="M9" s="145"/>
      <c r="N9" s="139">
        <f>B9+H9</f>
        <v>108</v>
      </c>
      <c r="O9" s="140"/>
      <c r="P9" s="89">
        <f>D9+J9</f>
        <v>1152.1770000000001</v>
      </c>
      <c r="Q9" s="146"/>
      <c r="R9" s="89">
        <f>F9+L9</f>
        <v>584.88900000000001</v>
      </c>
      <c r="S9" s="147"/>
      <c r="T9" s="114"/>
      <c r="U9" s="93"/>
      <c r="V9" s="114"/>
      <c r="W9" s="93"/>
      <c r="X9" s="72"/>
    </row>
    <row r="10" spans="1:24" ht="12.75" x14ac:dyDescent="0.2">
      <c r="A10" s="97" t="s">
        <v>88</v>
      </c>
      <c r="B10" s="102">
        <f t="shared" ref="B10:R10" si="0">SUM(B7:B9)</f>
        <v>35</v>
      </c>
      <c r="C10" s="100"/>
      <c r="D10" s="99">
        <f t="shared" si="0"/>
        <v>1.9100000000000001</v>
      </c>
      <c r="E10" s="150"/>
      <c r="F10" s="99">
        <f t="shared" si="0"/>
        <v>1.232</v>
      </c>
      <c r="G10" s="151"/>
      <c r="H10" s="102">
        <f t="shared" si="0"/>
        <v>134</v>
      </c>
      <c r="I10" s="100"/>
      <c r="J10" s="99">
        <f t="shared" si="0"/>
        <v>1536.1680000000001</v>
      </c>
      <c r="K10" s="150"/>
      <c r="L10" s="99">
        <f t="shared" si="0"/>
        <v>1206.4880000000001</v>
      </c>
      <c r="M10" s="151"/>
      <c r="N10" s="152">
        <f t="shared" si="0"/>
        <v>169</v>
      </c>
      <c r="O10" s="153"/>
      <c r="P10" s="99">
        <f t="shared" si="0"/>
        <v>1538.0780000000002</v>
      </c>
      <c r="Q10" s="150"/>
      <c r="R10" s="99">
        <f t="shared" si="0"/>
        <v>1207.72</v>
      </c>
      <c r="S10" s="106"/>
      <c r="W10" s="72"/>
      <c r="X10" s="72"/>
    </row>
    <row r="11" spans="1:24" ht="12.75" x14ac:dyDescent="0.2">
      <c r="A11" s="77"/>
      <c r="B11" s="96"/>
      <c r="C11" s="91"/>
      <c r="D11" s="89"/>
      <c r="E11" s="146"/>
      <c r="F11" s="89"/>
      <c r="G11" s="148"/>
      <c r="H11" s="96"/>
      <c r="I11" s="91"/>
      <c r="J11" s="89"/>
      <c r="K11" s="146"/>
      <c r="L11" s="89"/>
      <c r="M11" s="148"/>
      <c r="N11" s="139"/>
      <c r="O11" s="140"/>
      <c r="P11" s="89"/>
      <c r="Q11" s="146"/>
      <c r="R11" s="89"/>
      <c r="S11" s="147"/>
      <c r="W11" s="72"/>
      <c r="X11" s="72"/>
    </row>
    <row r="12" spans="1:24" ht="12.75" x14ac:dyDescent="0.2">
      <c r="A12" s="77" t="s">
        <v>89</v>
      </c>
      <c r="B12" s="96">
        <v>6</v>
      </c>
      <c r="C12" s="91"/>
      <c r="D12" s="89">
        <v>0.378</v>
      </c>
      <c r="E12" s="146"/>
      <c r="F12" s="143">
        <v>0.32300000000000001</v>
      </c>
      <c r="G12" s="145"/>
      <c r="H12" s="96">
        <v>52</v>
      </c>
      <c r="I12" s="91"/>
      <c r="J12" s="89">
        <v>825.52700000000004</v>
      </c>
      <c r="K12" s="146"/>
      <c r="L12" s="89">
        <v>144.88399999999999</v>
      </c>
      <c r="M12" s="148"/>
      <c r="N12" s="139">
        <f>B12+H12</f>
        <v>58</v>
      </c>
      <c r="O12" s="140"/>
      <c r="P12" s="89">
        <f>D12+J12</f>
        <v>825.90500000000009</v>
      </c>
      <c r="Q12" s="146"/>
      <c r="R12" s="89">
        <f>F12+L12</f>
        <v>145.20699999999999</v>
      </c>
      <c r="S12" s="147"/>
      <c r="T12" s="114"/>
      <c r="U12" s="93"/>
      <c r="V12" s="114"/>
      <c r="W12" s="93"/>
      <c r="X12" s="72"/>
    </row>
    <row r="13" spans="1:24" ht="12.75" x14ac:dyDescent="0.2">
      <c r="A13" s="77" t="s">
        <v>90</v>
      </c>
      <c r="B13" s="96">
        <v>288</v>
      </c>
      <c r="C13" s="91"/>
      <c r="D13" s="89">
        <v>12.378</v>
      </c>
      <c r="E13" s="146"/>
      <c r="F13" s="89">
        <v>5.44</v>
      </c>
      <c r="G13" s="148"/>
      <c r="H13" s="96">
        <v>137</v>
      </c>
      <c r="I13" s="91"/>
      <c r="J13" s="89">
        <v>119.003</v>
      </c>
      <c r="K13" s="146"/>
      <c r="L13" s="89">
        <v>22.303000000000001</v>
      </c>
      <c r="M13" s="148"/>
      <c r="N13" s="139">
        <f>B13+H13</f>
        <v>425</v>
      </c>
      <c r="O13" s="140"/>
      <c r="P13" s="89">
        <f>D13+J13</f>
        <v>131.381</v>
      </c>
      <c r="Q13" s="146"/>
      <c r="R13" s="89">
        <f>F13+L13</f>
        <v>27.743000000000002</v>
      </c>
      <c r="S13" s="147"/>
      <c r="T13" s="114"/>
      <c r="U13" s="93"/>
      <c r="V13" s="114"/>
      <c r="W13" s="93"/>
      <c r="X13" s="72"/>
    </row>
    <row r="14" spans="1:24" ht="12.75" x14ac:dyDescent="0.2">
      <c r="A14" s="97" t="s">
        <v>91</v>
      </c>
      <c r="B14" s="102">
        <f>SUM(B12:B13)</f>
        <v>294</v>
      </c>
      <c r="C14" s="100"/>
      <c r="D14" s="99">
        <f t="shared" ref="D14:R14" si="1">SUM(D12:D13)</f>
        <v>12.756</v>
      </c>
      <c r="E14" s="150"/>
      <c r="F14" s="99">
        <f t="shared" si="1"/>
        <v>5.7630000000000008</v>
      </c>
      <c r="G14" s="151"/>
      <c r="H14" s="102">
        <f t="shared" si="1"/>
        <v>189</v>
      </c>
      <c r="I14" s="100"/>
      <c r="J14" s="99">
        <f t="shared" si="1"/>
        <v>944.53000000000009</v>
      </c>
      <c r="K14" s="150"/>
      <c r="L14" s="99">
        <f t="shared" si="1"/>
        <v>167.18699999999998</v>
      </c>
      <c r="M14" s="151"/>
      <c r="N14" s="152">
        <f t="shared" si="1"/>
        <v>483</v>
      </c>
      <c r="O14" s="153"/>
      <c r="P14" s="99">
        <f t="shared" si="1"/>
        <v>957.28600000000006</v>
      </c>
      <c r="Q14" s="150"/>
      <c r="R14" s="99">
        <f t="shared" si="1"/>
        <v>172.95</v>
      </c>
      <c r="S14" s="106"/>
      <c r="T14" s="9"/>
      <c r="V14" s="154"/>
      <c r="W14" s="72"/>
      <c r="X14" s="72"/>
    </row>
    <row r="15" spans="1:24" ht="12.75" x14ac:dyDescent="0.2">
      <c r="A15" s="155"/>
      <c r="B15" s="96"/>
      <c r="C15" s="91"/>
      <c r="D15" s="89"/>
      <c r="E15" s="146"/>
      <c r="F15" s="89"/>
      <c r="G15" s="148"/>
      <c r="H15" s="96"/>
      <c r="I15" s="91"/>
      <c r="J15" s="89"/>
      <c r="K15" s="146"/>
      <c r="L15" s="89"/>
      <c r="M15" s="148"/>
      <c r="N15" s="139"/>
      <c r="O15" s="140"/>
      <c r="P15" s="89"/>
      <c r="Q15" s="146"/>
      <c r="R15" s="89"/>
      <c r="S15" s="147"/>
      <c r="V15" s="154"/>
      <c r="W15" s="72"/>
      <c r="X15" s="72"/>
    </row>
    <row r="16" spans="1:24" ht="12.75" x14ac:dyDescent="0.2">
      <c r="A16" s="97" t="s">
        <v>92</v>
      </c>
      <c r="B16" s="102">
        <f t="shared" ref="B16:R16" si="2">SUM(B14,B10)</f>
        <v>329</v>
      </c>
      <c r="C16" s="100"/>
      <c r="D16" s="99">
        <f t="shared" si="2"/>
        <v>14.666</v>
      </c>
      <c r="E16" s="150"/>
      <c r="F16" s="99">
        <f t="shared" si="2"/>
        <v>6.995000000000001</v>
      </c>
      <c r="G16" s="151"/>
      <c r="H16" s="661">
        <f t="shared" si="2"/>
        <v>323</v>
      </c>
      <c r="I16" s="100"/>
      <c r="J16" s="99">
        <f t="shared" si="2"/>
        <v>2480.6980000000003</v>
      </c>
      <c r="K16" s="150"/>
      <c r="L16" s="99">
        <f t="shared" si="2"/>
        <v>1373.675</v>
      </c>
      <c r="M16" s="151"/>
      <c r="N16" s="152">
        <f t="shared" si="2"/>
        <v>652</v>
      </c>
      <c r="O16" s="153"/>
      <c r="P16" s="99">
        <f t="shared" si="2"/>
        <v>2495.3640000000005</v>
      </c>
      <c r="Q16" s="150"/>
      <c r="R16" s="99">
        <f t="shared" si="2"/>
        <v>1380.67</v>
      </c>
      <c r="S16" s="106"/>
      <c r="V16" s="154"/>
    </row>
    <row r="17" spans="1:24" ht="12.75" x14ac:dyDescent="0.2">
      <c r="A17" s="156"/>
      <c r="B17" s="157"/>
      <c r="C17" s="158"/>
      <c r="D17" s="159"/>
      <c r="E17" s="160"/>
      <c r="F17" s="159"/>
      <c r="G17" s="161"/>
      <c r="H17" s="157"/>
      <c r="I17" s="158"/>
      <c r="J17" s="159"/>
      <c r="K17" s="160"/>
      <c r="L17" s="159"/>
      <c r="M17" s="161"/>
      <c r="N17" s="157"/>
      <c r="O17" s="158"/>
      <c r="P17" s="159"/>
      <c r="Q17" s="160"/>
      <c r="R17" s="159"/>
      <c r="S17" s="162"/>
      <c r="W17" s="163"/>
      <c r="X17" s="93"/>
    </row>
    <row r="18" spans="1:24" ht="12.75" x14ac:dyDescent="0.2">
      <c r="A18" s="1" t="s">
        <v>66</v>
      </c>
      <c r="B18" s="164"/>
      <c r="C18" s="164"/>
      <c r="D18" s="164"/>
      <c r="E18" s="164"/>
      <c r="F18" s="164"/>
      <c r="G18" s="164"/>
      <c r="H18" s="164"/>
      <c r="I18" s="164"/>
      <c r="J18" s="164"/>
      <c r="K18" s="164"/>
      <c r="L18" s="164"/>
      <c r="M18" s="164"/>
      <c r="N18" s="164"/>
      <c r="O18" s="164"/>
      <c r="P18" s="164"/>
      <c r="Q18" s="164"/>
      <c r="R18" s="164"/>
      <c r="V18" s="165"/>
      <c r="W18" s="149"/>
    </row>
    <row r="19" spans="1:24" ht="12.75" x14ac:dyDescent="0.2">
      <c r="A19" s="1" t="s">
        <v>67</v>
      </c>
      <c r="B19" s="164"/>
      <c r="C19" s="164"/>
      <c r="D19" s="164"/>
      <c r="E19" s="164"/>
      <c r="F19" s="164"/>
      <c r="G19" s="164"/>
      <c r="H19" s="164"/>
      <c r="I19" s="164"/>
      <c r="J19" s="164"/>
      <c r="K19" s="164"/>
      <c r="L19" s="166"/>
      <c r="M19" s="164"/>
      <c r="N19" s="164"/>
      <c r="O19" s="164"/>
      <c r="P19" s="164"/>
      <c r="Q19" s="164"/>
      <c r="R19" s="164"/>
      <c r="V19" s="163"/>
      <c r="W19" s="163"/>
      <c r="X19" s="93"/>
    </row>
    <row r="20" spans="1:24" ht="12.75" x14ac:dyDescent="0.2">
      <c r="A20" s="60" t="s">
        <v>68</v>
      </c>
      <c r="B20" s="164"/>
      <c r="C20" s="164"/>
      <c r="D20" s="164"/>
      <c r="E20" s="164"/>
      <c r="F20" s="164"/>
      <c r="G20" s="164"/>
      <c r="H20" s="164"/>
      <c r="I20" s="164"/>
      <c r="J20" s="164"/>
      <c r="K20" s="164"/>
      <c r="L20" s="164"/>
      <c r="M20" s="164"/>
      <c r="N20" s="164"/>
      <c r="O20" s="164"/>
      <c r="P20" s="164"/>
      <c r="Q20" s="164"/>
      <c r="R20" s="164"/>
      <c r="V20" s="93"/>
      <c r="X20" s="93"/>
    </row>
    <row r="21" spans="1:24" ht="12.75" x14ac:dyDescent="0.2">
      <c r="A21" s="60" t="s">
        <v>69</v>
      </c>
      <c r="B21" s="164"/>
      <c r="C21" s="164"/>
      <c r="D21" s="164"/>
      <c r="E21" s="164"/>
      <c r="F21" s="164"/>
      <c r="G21" s="164"/>
      <c r="H21" s="164"/>
      <c r="I21" s="164"/>
      <c r="J21" s="164"/>
      <c r="K21" s="164"/>
      <c r="L21" s="164"/>
      <c r="M21" s="164"/>
      <c r="N21" s="164"/>
      <c r="O21" s="164"/>
      <c r="P21" s="164"/>
      <c r="Q21" s="164"/>
      <c r="R21" s="164"/>
      <c r="V21" s="93"/>
      <c r="W21" s="163"/>
      <c r="X21" s="163"/>
    </row>
    <row r="22" spans="1:24" x14ac:dyDescent="0.2">
      <c r="N22" s="167"/>
      <c r="U22" s="93"/>
      <c r="V22" s="93"/>
      <c r="W22" s="93"/>
      <c r="X22" s="93"/>
    </row>
    <row r="23" spans="1:24" x14ac:dyDescent="0.2">
      <c r="H23" s="24"/>
      <c r="I23" s="24"/>
      <c r="J23" s="168"/>
      <c r="K23" s="24"/>
      <c r="L23" s="168"/>
      <c r="M23" s="23"/>
      <c r="U23" s="93"/>
      <c r="W23" s="93"/>
    </row>
    <row r="24" spans="1:24" x14ac:dyDescent="0.2">
      <c r="H24" s="23"/>
      <c r="I24" s="23"/>
      <c r="J24" s="9"/>
      <c r="K24" s="23"/>
      <c r="L24" s="23"/>
      <c r="M24" s="23"/>
      <c r="P24" s="93"/>
      <c r="U24" s="93"/>
      <c r="V24" s="93"/>
      <c r="W24" s="93"/>
      <c r="X24" s="93"/>
    </row>
    <row r="25" spans="1:24" ht="22.5" customHeight="1" x14ac:dyDescent="0.25">
      <c r="A25" s="71" t="s">
        <v>93</v>
      </c>
      <c r="H25" s="93"/>
      <c r="I25" s="93"/>
      <c r="J25" s="23"/>
      <c r="K25" s="24"/>
      <c r="L25" s="149"/>
      <c r="V25" s="93"/>
      <c r="W25" s="93"/>
      <c r="X25" s="93"/>
    </row>
    <row r="26" spans="1:24" ht="18.75" customHeight="1" x14ac:dyDescent="0.2">
      <c r="A26" s="60" t="s">
        <v>94</v>
      </c>
      <c r="V26" s="93"/>
      <c r="W26" s="163"/>
      <c r="X26" s="163"/>
    </row>
    <row r="27" spans="1:24" ht="17.25" customHeight="1" x14ac:dyDescent="0.2">
      <c r="A27" s="120" t="s">
        <v>48</v>
      </c>
      <c r="B27" s="882" t="s">
        <v>49</v>
      </c>
      <c r="C27" s="883"/>
      <c r="D27" s="883"/>
      <c r="E27" s="883"/>
      <c r="F27" s="883"/>
      <c r="G27" s="121"/>
      <c r="H27" s="882" t="s">
        <v>50</v>
      </c>
      <c r="I27" s="883"/>
      <c r="J27" s="883"/>
      <c r="K27" s="883"/>
      <c r="L27" s="883"/>
      <c r="M27" s="121"/>
      <c r="N27" s="882" t="s">
        <v>0</v>
      </c>
      <c r="O27" s="883"/>
      <c r="P27" s="883"/>
      <c r="Q27" s="883"/>
      <c r="R27" s="883"/>
      <c r="S27" s="76"/>
      <c r="V27" s="165"/>
      <c r="W27" s="93"/>
    </row>
    <row r="28" spans="1:24" ht="17.25" customHeight="1" x14ac:dyDescent="0.2">
      <c r="A28" s="124"/>
      <c r="B28" s="884" t="s">
        <v>51</v>
      </c>
      <c r="C28" s="885"/>
      <c r="D28" s="885"/>
      <c r="E28" s="885"/>
      <c r="F28" s="885"/>
      <c r="G28" s="125"/>
      <c r="H28" s="884" t="s">
        <v>52</v>
      </c>
      <c r="I28" s="885"/>
      <c r="J28" s="885"/>
      <c r="K28" s="885"/>
      <c r="L28" s="885"/>
      <c r="M28" s="125"/>
      <c r="N28" s="884" t="s">
        <v>1</v>
      </c>
      <c r="O28" s="885"/>
      <c r="P28" s="885"/>
      <c r="Q28" s="885"/>
      <c r="R28" s="885"/>
      <c r="S28" s="80"/>
      <c r="V28" s="93"/>
      <c r="W28" s="93"/>
    </row>
    <row r="29" spans="1:24" ht="18.75" customHeight="1" x14ac:dyDescent="0.2">
      <c r="A29" s="127" t="s">
        <v>53</v>
      </c>
      <c r="B29" s="124" t="s">
        <v>54</v>
      </c>
      <c r="C29" s="128"/>
      <c r="D29" s="128" t="s">
        <v>55</v>
      </c>
      <c r="E29" s="128"/>
      <c r="F29" s="128" t="s">
        <v>83</v>
      </c>
      <c r="G29" s="128"/>
      <c r="H29" s="124" t="s">
        <v>54</v>
      </c>
      <c r="I29" s="128"/>
      <c r="J29" s="128" t="s">
        <v>55</v>
      </c>
      <c r="K29" s="128"/>
      <c r="L29" s="128" t="s">
        <v>83</v>
      </c>
      <c r="M29" s="128"/>
      <c r="N29" s="124" t="s">
        <v>54</v>
      </c>
      <c r="O29" s="128"/>
      <c r="P29" s="128" t="s">
        <v>55</v>
      </c>
      <c r="Q29" s="128"/>
      <c r="R29" s="128" t="s">
        <v>83</v>
      </c>
      <c r="S29" s="80"/>
    </row>
    <row r="30" spans="1:24" ht="49.5" customHeight="1" x14ac:dyDescent="0.2">
      <c r="A30" s="129"/>
      <c r="B30" s="130" t="s">
        <v>56</v>
      </c>
      <c r="C30" s="131"/>
      <c r="D30" s="131" t="s">
        <v>57</v>
      </c>
      <c r="E30" s="131"/>
      <c r="F30" s="131" t="s">
        <v>84</v>
      </c>
      <c r="G30" s="131"/>
      <c r="H30" s="130" t="s">
        <v>56</v>
      </c>
      <c r="I30" s="131"/>
      <c r="J30" s="131" t="s">
        <v>57</v>
      </c>
      <c r="K30" s="131"/>
      <c r="L30" s="131" t="s">
        <v>84</v>
      </c>
      <c r="M30" s="131"/>
      <c r="N30" s="130" t="s">
        <v>56</v>
      </c>
      <c r="O30" s="131"/>
      <c r="P30" s="131" t="s">
        <v>57</v>
      </c>
      <c r="Q30" s="131"/>
      <c r="R30" s="131" t="s">
        <v>84</v>
      </c>
      <c r="S30" s="162"/>
      <c r="U30" s="169"/>
      <c r="V30" s="93"/>
    </row>
    <row r="31" spans="1:24" ht="12.75" x14ac:dyDescent="0.2">
      <c r="A31" s="73" t="s">
        <v>85</v>
      </c>
      <c r="B31" s="92">
        <v>10</v>
      </c>
      <c r="C31" s="135"/>
      <c r="D31" s="136">
        <v>0.505</v>
      </c>
      <c r="E31" s="137"/>
      <c r="F31" s="136">
        <v>0.35299999999999998</v>
      </c>
      <c r="G31" s="138"/>
      <c r="H31" s="92">
        <v>44</v>
      </c>
      <c r="I31" s="135"/>
      <c r="J31" s="136">
        <v>306.77999999999997</v>
      </c>
      <c r="K31" s="137"/>
      <c r="L31" s="136">
        <v>503.60500000000002</v>
      </c>
      <c r="M31" s="46" t="s">
        <v>360</v>
      </c>
      <c r="N31" s="139">
        <f>B31+H31</f>
        <v>54</v>
      </c>
      <c r="O31" s="140"/>
      <c r="P31" s="89">
        <f>D31+J31</f>
        <v>307.28499999999997</v>
      </c>
      <c r="Q31" s="170"/>
      <c r="R31" s="89">
        <f>F31+L31</f>
        <v>503.95800000000003</v>
      </c>
      <c r="S31" s="744" t="s">
        <v>360</v>
      </c>
    </row>
    <row r="32" spans="1:24" ht="12.75" x14ac:dyDescent="0.2">
      <c r="A32" s="77" t="s">
        <v>95</v>
      </c>
      <c r="B32" s="141" t="s">
        <v>96</v>
      </c>
      <c r="C32" s="142"/>
      <c r="D32" s="143" t="s">
        <v>96</v>
      </c>
      <c r="E32" s="144"/>
      <c r="F32" s="143" t="s">
        <v>96</v>
      </c>
      <c r="G32" s="145"/>
      <c r="H32" s="88">
        <v>5</v>
      </c>
      <c r="I32" s="113"/>
      <c r="J32" s="143">
        <v>14.760999999999999</v>
      </c>
      <c r="K32" s="144"/>
      <c r="L32" s="143">
        <v>19.14</v>
      </c>
      <c r="M32" s="46"/>
      <c r="N32" s="139">
        <v>5</v>
      </c>
      <c r="O32" s="140"/>
      <c r="P32" s="89">
        <v>14.691000000000001</v>
      </c>
      <c r="Q32" s="170"/>
      <c r="R32" s="89">
        <v>18.928999999999998</v>
      </c>
      <c r="S32" s="744"/>
      <c r="U32" s="134"/>
    </row>
    <row r="33" spans="1:23" ht="12.75" x14ac:dyDescent="0.2">
      <c r="A33" s="77" t="s">
        <v>87</v>
      </c>
      <c r="B33" s="96">
        <v>36</v>
      </c>
      <c r="C33" s="91"/>
      <c r="D33" s="89">
        <v>1.891</v>
      </c>
      <c r="E33" s="146"/>
      <c r="F33" s="89">
        <v>1.2290000000000001</v>
      </c>
      <c r="G33" s="148"/>
      <c r="H33" s="88">
        <v>82</v>
      </c>
      <c r="I33" s="741" t="s">
        <v>360</v>
      </c>
      <c r="J33" s="143">
        <v>1329.7729999999999</v>
      </c>
      <c r="K33" s="46" t="s">
        <v>360</v>
      </c>
      <c r="L33" s="143">
        <v>659.25900000000001</v>
      </c>
      <c r="M33" s="46" t="s">
        <v>360</v>
      </c>
      <c r="N33" s="139">
        <f>H33+B33</f>
        <v>118</v>
      </c>
      <c r="O33" s="46" t="s">
        <v>360</v>
      </c>
      <c r="P33" s="89">
        <f>D33+J33</f>
        <v>1331.664</v>
      </c>
      <c r="Q33" s="46" t="s">
        <v>360</v>
      </c>
      <c r="R33" s="89">
        <f>F33+L33</f>
        <v>660.48800000000006</v>
      </c>
      <c r="S33" s="744" t="s">
        <v>360</v>
      </c>
      <c r="U33" s="93"/>
      <c r="V33" s="93"/>
      <c r="W33" s="93"/>
    </row>
    <row r="34" spans="1:23" ht="12.75" x14ac:dyDescent="0.2">
      <c r="A34" s="97" t="s">
        <v>88</v>
      </c>
      <c r="B34" s="102">
        <f>SUM(B31:B33)</f>
        <v>46</v>
      </c>
      <c r="C34" s="100"/>
      <c r="D34" s="99">
        <f>SUM(D31:D33)</f>
        <v>2.3959999999999999</v>
      </c>
      <c r="E34" s="46"/>
      <c r="F34" s="99">
        <f>SUM(F31:F33)</f>
        <v>1.5820000000000001</v>
      </c>
      <c r="G34" s="151"/>
      <c r="H34" s="102">
        <f>SUM(H31:H33)</f>
        <v>131</v>
      </c>
      <c r="I34" s="741" t="s">
        <v>360</v>
      </c>
      <c r="J34" s="99">
        <f>SUM(J31:J33)</f>
        <v>1651.3139999999999</v>
      </c>
      <c r="K34" s="46" t="s">
        <v>360</v>
      </c>
      <c r="L34" s="99">
        <f>SUM(L31:L33)</f>
        <v>1182.0039999999999</v>
      </c>
      <c r="M34" s="46" t="s">
        <v>360</v>
      </c>
      <c r="N34" s="152">
        <f>SUM(N31:N33)</f>
        <v>177</v>
      </c>
      <c r="O34" s="46" t="s">
        <v>360</v>
      </c>
      <c r="P34" s="99">
        <f>SUM(P31:P33)</f>
        <v>1653.6399999999999</v>
      </c>
      <c r="Q34" s="46" t="s">
        <v>360</v>
      </c>
      <c r="R34" s="99">
        <f>SUM(R31:R33)</f>
        <v>1183.375</v>
      </c>
      <c r="S34" s="744" t="s">
        <v>360</v>
      </c>
      <c r="U34" s="93"/>
      <c r="V34" s="93"/>
    </row>
    <row r="35" spans="1:23" ht="12.75" x14ac:dyDescent="0.2">
      <c r="A35" s="77"/>
      <c r="B35" s="96"/>
      <c r="C35" s="91"/>
      <c r="D35" s="89"/>
      <c r="E35" s="146"/>
      <c r="F35" s="89"/>
      <c r="G35" s="148"/>
      <c r="H35" s="96"/>
      <c r="I35" s="742"/>
      <c r="J35" s="89"/>
      <c r="K35" s="170"/>
      <c r="L35" s="89"/>
      <c r="M35" s="743"/>
      <c r="N35" s="139"/>
      <c r="O35" s="140"/>
      <c r="P35" s="89"/>
      <c r="Q35" s="170"/>
      <c r="R35" s="89"/>
      <c r="S35" s="744"/>
      <c r="U35" s="93"/>
      <c r="W35" s="93"/>
    </row>
    <row r="36" spans="1:23" ht="12.75" x14ac:dyDescent="0.2">
      <c r="A36" s="77" t="s">
        <v>89</v>
      </c>
      <c r="B36" s="96">
        <v>4</v>
      </c>
      <c r="C36" s="91"/>
      <c r="D36" s="89">
        <v>0.25600000000000001</v>
      </c>
      <c r="E36" s="146"/>
      <c r="F36" s="143">
        <v>2.3E-2</v>
      </c>
      <c r="G36" s="145"/>
      <c r="H36" s="96">
        <v>52</v>
      </c>
      <c r="I36" s="741" t="s">
        <v>360</v>
      </c>
      <c r="J36" s="89">
        <v>825.55899999999997</v>
      </c>
      <c r="K36" s="46" t="s">
        <v>360</v>
      </c>
      <c r="L36" s="89">
        <v>144.81100000000001</v>
      </c>
      <c r="M36" s="46" t="s">
        <v>360</v>
      </c>
      <c r="N36" s="139">
        <f>B36+H36</f>
        <v>56</v>
      </c>
      <c r="O36" s="46" t="s">
        <v>360</v>
      </c>
      <c r="P36" s="89">
        <f>D36+J36</f>
        <v>825.81499999999994</v>
      </c>
      <c r="Q36" s="46" t="s">
        <v>360</v>
      </c>
      <c r="R36" s="89">
        <f>F36+L36</f>
        <v>144.834</v>
      </c>
      <c r="S36" s="744" t="s">
        <v>360</v>
      </c>
      <c r="U36" s="93"/>
      <c r="V36" s="93"/>
    </row>
    <row r="37" spans="1:23" ht="12.75" x14ac:dyDescent="0.2">
      <c r="A37" s="77" t="s">
        <v>90</v>
      </c>
      <c r="B37" s="96">
        <v>393</v>
      </c>
      <c r="C37" s="91"/>
      <c r="D37" s="89">
        <v>14.888999999999999</v>
      </c>
      <c r="E37" s="146"/>
      <c r="F37" s="89">
        <v>1.62</v>
      </c>
      <c r="G37" s="148"/>
      <c r="H37" s="96">
        <v>135</v>
      </c>
      <c r="I37" s="741" t="s">
        <v>360</v>
      </c>
      <c r="J37" s="89">
        <v>118.715</v>
      </c>
      <c r="K37" s="46" t="s">
        <v>360</v>
      </c>
      <c r="L37" s="89">
        <v>29.893000000000001</v>
      </c>
      <c r="M37" s="46" t="s">
        <v>360</v>
      </c>
      <c r="N37" s="139">
        <f>B37+H37</f>
        <v>528</v>
      </c>
      <c r="O37" s="46" t="s">
        <v>360</v>
      </c>
      <c r="P37" s="89">
        <f>D37+J37</f>
        <v>133.60400000000001</v>
      </c>
      <c r="Q37" s="46" t="s">
        <v>360</v>
      </c>
      <c r="R37" s="89">
        <f>F37+L37</f>
        <v>31.513000000000002</v>
      </c>
      <c r="S37" s="744" t="s">
        <v>360</v>
      </c>
      <c r="V37" s="172"/>
    </row>
    <row r="38" spans="1:23" ht="12.75" x14ac:dyDescent="0.2">
      <c r="A38" s="97" t="s">
        <v>91</v>
      </c>
      <c r="B38" s="102">
        <f>SUM(B36:B37)</f>
        <v>397</v>
      </c>
      <c r="C38" s="46"/>
      <c r="D38" s="99">
        <f>SUM(D36:D37)</f>
        <v>15.145</v>
      </c>
      <c r="E38" s="46"/>
      <c r="F38" s="99">
        <f>SUM(F36:F37)</f>
        <v>1.643</v>
      </c>
      <c r="G38" s="95"/>
      <c r="H38" s="102">
        <f>SUM(H36:H37)</f>
        <v>187</v>
      </c>
      <c r="I38" s="741" t="s">
        <v>360</v>
      </c>
      <c r="J38" s="99">
        <f>SUM(J36:J37)</f>
        <v>944.274</v>
      </c>
      <c r="K38" s="46" t="s">
        <v>360</v>
      </c>
      <c r="L38" s="99">
        <f>SUM(L36:L37)</f>
        <v>174.70400000000001</v>
      </c>
      <c r="M38" s="46" t="s">
        <v>360</v>
      </c>
      <c r="N38" s="152">
        <f>SUM(N36:N37)</f>
        <v>584</v>
      </c>
      <c r="O38" s="46" t="s">
        <v>360</v>
      </c>
      <c r="P38" s="99">
        <f>SUM(P36:P37)</f>
        <v>959.41899999999998</v>
      </c>
      <c r="Q38" s="46" t="s">
        <v>360</v>
      </c>
      <c r="R38" s="99">
        <f>SUM(R36:R37)</f>
        <v>176.34700000000001</v>
      </c>
      <c r="S38" s="744" t="s">
        <v>360</v>
      </c>
    </row>
    <row r="39" spans="1:23" ht="12.75" x14ac:dyDescent="0.2">
      <c r="A39" s="155"/>
      <c r="B39" s="96"/>
      <c r="C39" s="46"/>
      <c r="D39" s="89"/>
      <c r="E39" s="91"/>
      <c r="F39" s="99"/>
      <c r="G39" s="148"/>
      <c r="H39" s="96"/>
      <c r="I39" s="91"/>
      <c r="J39" s="89"/>
      <c r="K39" s="170"/>
      <c r="L39" s="89"/>
      <c r="M39" s="743"/>
      <c r="N39" s="139"/>
      <c r="O39" s="140"/>
      <c r="P39" s="89"/>
      <c r="Q39" s="46"/>
      <c r="R39" s="89"/>
      <c r="S39" s="744"/>
    </row>
    <row r="40" spans="1:23" ht="12.75" x14ac:dyDescent="0.2">
      <c r="A40" s="97" t="s">
        <v>97</v>
      </c>
      <c r="B40" s="102">
        <f>B34+B38</f>
        <v>443</v>
      </c>
      <c r="C40" s="46"/>
      <c r="D40" s="99">
        <f>D34+D38</f>
        <v>17.541</v>
      </c>
      <c r="E40" s="46"/>
      <c r="F40" s="99">
        <v>3.9989999999999997</v>
      </c>
      <c r="G40" s="95"/>
      <c r="H40" s="99">
        <f>H34+H38</f>
        <v>318</v>
      </c>
      <c r="I40" s="46"/>
      <c r="J40" s="99">
        <f>J34+J38</f>
        <v>2595.5879999999997</v>
      </c>
      <c r="K40" s="46" t="s">
        <v>360</v>
      </c>
      <c r="L40" s="99">
        <f>L34+L38</f>
        <v>1356.7079999999999</v>
      </c>
      <c r="M40" s="744" t="s">
        <v>360</v>
      </c>
      <c r="N40" s="100">
        <f>N34+N38</f>
        <v>761</v>
      </c>
      <c r="O40" s="46" t="s">
        <v>360</v>
      </c>
      <c r="P40" s="99">
        <f>P34+P38</f>
        <v>2613.0589999999997</v>
      </c>
      <c r="Q40" s="46" t="s">
        <v>360</v>
      </c>
      <c r="R40" s="99">
        <f>R34+R38</f>
        <v>1359.722</v>
      </c>
      <c r="S40" s="744" t="s">
        <v>360</v>
      </c>
    </row>
    <row r="41" spans="1:23" ht="12.75" x14ac:dyDescent="0.2">
      <c r="A41" s="97" t="s">
        <v>98</v>
      </c>
      <c r="B41" s="102">
        <v>539</v>
      </c>
      <c r="C41" s="100"/>
      <c r="D41" s="99">
        <v>21.356000000000002</v>
      </c>
      <c r="E41" s="150"/>
      <c r="F41" s="99">
        <v>3.9989999999999997</v>
      </c>
      <c r="G41" s="151"/>
      <c r="H41" s="102">
        <v>305</v>
      </c>
      <c r="I41" s="100"/>
      <c r="J41" s="99">
        <v>2645.1680000000001</v>
      </c>
      <c r="K41" s="170"/>
      <c r="L41" s="99">
        <v>1333.499</v>
      </c>
      <c r="M41" s="171"/>
      <c r="N41" s="102">
        <v>844</v>
      </c>
      <c r="O41" s="100"/>
      <c r="P41" s="99">
        <v>2666.5239999999999</v>
      </c>
      <c r="Q41" s="170"/>
      <c r="R41" s="99">
        <v>1337.287</v>
      </c>
      <c r="S41" s="171"/>
    </row>
    <row r="42" spans="1:23" ht="12.75" x14ac:dyDescent="0.2">
      <c r="A42" s="97" t="s">
        <v>99</v>
      </c>
      <c r="B42" s="102">
        <v>544</v>
      </c>
      <c r="C42" s="100"/>
      <c r="D42" s="99">
        <v>21.448</v>
      </c>
      <c r="E42" s="150"/>
      <c r="F42" s="99">
        <v>4.008</v>
      </c>
      <c r="G42" s="151"/>
      <c r="H42" s="102">
        <v>310</v>
      </c>
      <c r="I42" s="100"/>
      <c r="J42" s="99">
        <v>2754.1910000000003</v>
      </c>
      <c r="K42" s="150"/>
      <c r="L42" s="99">
        <v>1441.8059999999998</v>
      </c>
      <c r="M42" s="151"/>
      <c r="N42" s="102">
        <v>854</v>
      </c>
      <c r="O42" s="100"/>
      <c r="P42" s="99">
        <v>2775.6390000000001</v>
      </c>
      <c r="Q42" s="150"/>
      <c r="R42" s="99">
        <v>1445.8139999999999</v>
      </c>
      <c r="S42" s="151"/>
    </row>
    <row r="43" spans="1:23" ht="12.75" x14ac:dyDescent="0.2">
      <c r="A43" s="97" t="s">
        <v>100</v>
      </c>
      <c r="B43" s="102">
        <v>546</v>
      </c>
      <c r="C43" s="100"/>
      <c r="D43" s="99">
        <v>21.797000000000001</v>
      </c>
      <c r="E43" s="150"/>
      <c r="F43" s="99">
        <v>2.3140000000000001</v>
      </c>
      <c r="G43" s="151"/>
      <c r="H43" s="102">
        <v>319</v>
      </c>
      <c r="I43" s="100"/>
      <c r="J43" s="99">
        <v>3107.0459999999998</v>
      </c>
      <c r="K43" s="150"/>
      <c r="L43" s="99">
        <v>1676.3240000000001</v>
      </c>
      <c r="M43" s="151"/>
      <c r="N43" s="102">
        <v>865</v>
      </c>
      <c r="O43" s="100"/>
      <c r="P43" s="99">
        <v>3128.8429999999998</v>
      </c>
      <c r="Q43" s="150"/>
      <c r="R43" s="99">
        <v>1678.6380000000001</v>
      </c>
      <c r="S43" s="151"/>
    </row>
    <row r="44" spans="1:23" ht="12.75" customHeight="1" x14ac:dyDescent="0.2">
      <c r="A44" s="97" t="s">
        <v>101</v>
      </c>
      <c r="B44" s="102">
        <v>552</v>
      </c>
      <c r="C44" s="100"/>
      <c r="D44" s="99">
        <v>21.873000000000001</v>
      </c>
      <c r="E44" s="150"/>
      <c r="F44" s="99">
        <v>2.2709999999999999</v>
      </c>
      <c r="G44" s="151"/>
      <c r="H44" s="102">
        <v>320</v>
      </c>
      <c r="I44" s="100"/>
      <c r="J44" s="99">
        <v>3190.5230000000001</v>
      </c>
      <c r="K44" s="150"/>
      <c r="L44" s="99">
        <v>1710.7170000000001</v>
      </c>
      <c r="M44" s="151"/>
      <c r="N44" s="102">
        <v>872</v>
      </c>
      <c r="O44" s="100"/>
      <c r="P44" s="99">
        <v>3212.3959999999997</v>
      </c>
      <c r="Q44" s="150"/>
      <c r="R44" s="99">
        <v>1712.9879999999998</v>
      </c>
      <c r="S44" s="151"/>
    </row>
    <row r="45" spans="1:23" s="5" customFormat="1" ht="12.75" x14ac:dyDescent="0.2">
      <c r="A45" s="115" t="s">
        <v>102</v>
      </c>
      <c r="B45" s="102">
        <v>568</v>
      </c>
      <c r="C45" s="100"/>
      <c r="D45" s="99">
        <v>22.238</v>
      </c>
      <c r="E45" s="150"/>
      <c r="F45" s="99">
        <v>5.5179999999999998</v>
      </c>
      <c r="G45" s="151"/>
      <c r="H45" s="102">
        <v>326</v>
      </c>
      <c r="I45" s="100"/>
      <c r="J45" s="99">
        <v>3277.6729999999998</v>
      </c>
      <c r="K45" s="150"/>
      <c r="L45" s="99">
        <v>1759.183</v>
      </c>
      <c r="M45" s="151"/>
      <c r="N45" s="102">
        <v>894</v>
      </c>
      <c r="O45" s="100"/>
      <c r="P45" s="99">
        <v>3299.9110000000005</v>
      </c>
      <c r="Q45" s="150"/>
      <c r="R45" s="99">
        <v>1764.7010000000002</v>
      </c>
      <c r="S45" s="151"/>
    </row>
    <row r="46" spans="1:23" s="5" customFormat="1" ht="12.75" x14ac:dyDescent="0.2">
      <c r="A46" s="115" t="s">
        <v>103</v>
      </c>
      <c r="B46" s="102">
        <v>570</v>
      </c>
      <c r="C46" s="100"/>
      <c r="D46" s="99">
        <v>22.143999999999998</v>
      </c>
      <c r="E46" s="150"/>
      <c r="F46" s="99">
        <v>4.4740000000000002</v>
      </c>
      <c r="G46" s="151"/>
      <c r="H46" s="102">
        <v>339</v>
      </c>
      <c r="I46" s="100"/>
      <c r="J46" s="99">
        <v>3361.165</v>
      </c>
      <c r="K46" s="150"/>
      <c r="L46" s="99">
        <v>1806.0920000000001</v>
      </c>
      <c r="M46" s="151"/>
      <c r="N46" s="102">
        <v>909</v>
      </c>
      <c r="O46" s="100"/>
      <c r="P46" s="99">
        <v>3383.3089999999997</v>
      </c>
      <c r="Q46" s="150"/>
      <c r="R46" s="99">
        <v>1810.566</v>
      </c>
      <c r="S46" s="151"/>
    </row>
    <row r="47" spans="1:23" s="5" customFormat="1" ht="12.75" x14ac:dyDescent="0.2">
      <c r="A47" s="115" t="s">
        <v>104</v>
      </c>
      <c r="B47" s="102">
        <v>586</v>
      </c>
      <c r="C47" s="100"/>
      <c r="D47" s="99">
        <v>22.786999999999999</v>
      </c>
      <c r="E47" s="150"/>
      <c r="F47" s="99">
        <v>43.689</v>
      </c>
      <c r="G47" s="151"/>
      <c r="H47" s="102">
        <v>364</v>
      </c>
      <c r="I47" s="100"/>
      <c r="J47" s="99">
        <v>3840.3009999999999</v>
      </c>
      <c r="K47" s="150"/>
      <c r="L47" s="99">
        <v>2069.2959999999998</v>
      </c>
      <c r="M47" s="151"/>
      <c r="N47" s="102">
        <v>950</v>
      </c>
      <c r="O47" s="100"/>
      <c r="P47" s="99">
        <v>3863.0879999999997</v>
      </c>
      <c r="Q47" s="150"/>
      <c r="R47" s="99">
        <v>2112.9849999999997</v>
      </c>
      <c r="S47" s="151"/>
    </row>
    <row r="48" spans="1:23" s="5" customFormat="1" ht="12.75" x14ac:dyDescent="0.2">
      <c r="A48" s="115" t="s">
        <v>105</v>
      </c>
      <c r="B48" s="102">
        <v>591</v>
      </c>
      <c r="C48" s="100"/>
      <c r="D48" s="99">
        <v>23.068000000000001</v>
      </c>
      <c r="E48" s="150"/>
      <c r="F48" s="99">
        <v>55.575000000000003</v>
      </c>
      <c r="G48" s="151"/>
      <c r="H48" s="102">
        <v>385</v>
      </c>
      <c r="I48" s="100"/>
      <c r="J48" s="99">
        <v>4069.5619999999999</v>
      </c>
      <c r="K48" s="150"/>
      <c r="L48" s="99">
        <v>2266.4789999999998</v>
      </c>
      <c r="M48" s="151"/>
      <c r="N48" s="102">
        <v>976</v>
      </c>
      <c r="O48" s="100"/>
      <c r="P48" s="99">
        <v>4092.63</v>
      </c>
      <c r="Q48" s="150"/>
      <c r="R48" s="99">
        <v>2322.0539999999996</v>
      </c>
      <c r="S48" s="151"/>
    </row>
    <row r="49" spans="1:19" ht="12.75" x14ac:dyDescent="0.2">
      <c r="A49" s="117"/>
      <c r="B49" s="112"/>
      <c r="C49" s="111"/>
      <c r="D49" s="109"/>
      <c r="E49" s="174"/>
      <c r="F49" s="109"/>
      <c r="G49" s="175"/>
      <c r="H49" s="112"/>
      <c r="I49" s="111"/>
      <c r="J49" s="109"/>
      <c r="K49" s="174"/>
      <c r="L49" s="109"/>
      <c r="M49" s="175"/>
      <c r="N49" s="112"/>
      <c r="O49" s="111"/>
      <c r="P49" s="109"/>
      <c r="Q49" s="174"/>
      <c r="R49" s="109"/>
      <c r="S49" s="175"/>
    </row>
    <row r="50" spans="1:19" ht="12.75" x14ac:dyDescent="0.2">
      <c r="A50" s="243"/>
      <c r="B50" s="91"/>
      <c r="C50" s="91"/>
      <c r="D50" s="91"/>
      <c r="E50" s="91"/>
      <c r="F50" s="91"/>
      <c r="G50" s="91"/>
      <c r="H50" s="91"/>
      <c r="I50" s="91"/>
      <c r="J50" s="91"/>
      <c r="K50" s="91"/>
      <c r="L50" s="91"/>
      <c r="M50" s="91"/>
      <c r="N50" s="91"/>
      <c r="O50" s="91"/>
      <c r="P50" s="91"/>
      <c r="Q50" s="91"/>
      <c r="R50" s="91"/>
      <c r="S50" s="91"/>
    </row>
    <row r="51" spans="1:19" ht="12.75" x14ac:dyDescent="0.2">
      <c r="A51" s="732"/>
      <c r="B51" s="91"/>
      <c r="C51" s="91"/>
      <c r="D51" s="91"/>
      <c r="E51" s="91"/>
      <c r="F51" s="91"/>
      <c r="G51" s="91"/>
      <c r="H51" s="91"/>
      <c r="I51" s="91"/>
      <c r="J51" s="91"/>
      <c r="K51" s="91"/>
      <c r="L51" s="91"/>
      <c r="M51" s="91"/>
      <c r="N51" s="91"/>
      <c r="O51" s="91"/>
      <c r="P51" s="91"/>
      <c r="Q51" s="91"/>
      <c r="R51" s="91"/>
      <c r="S51" s="91"/>
    </row>
    <row r="52" spans="1:19" x14ac:dyDescent="0.2">
      <c r="H52" s="93"/>
      <c r="I52" s="93"/>
      <c r="J52" s="93"/>
      <c r="K52" s="93"/>
      <c r="L52" s="93"/>
      <c r="M52" s="93"/>
    </row>
    <row r="57" spans="1:19" x14ac:dyDescent="0.2">
      <c r="H57" s="356"/>
      <c r="I57" s="19"/>
      <c r="J57" s="19"/>
      <c r="K57" s="19"/>
      <c r="L57" s="19"/>
    </row>
    <row r="58" spans="1:19" ht="12.75" x14ac:dyDescent="0.2">
      <c r="A58" s="77"/>
      <c r="H58" s="356"/>
      <c r="I58" s="19"/>
      <c r="J58" s="19"/>
      <c r="K58" s="19"/>
      <c r="L58" s="19"/>
    </row>
    <row r="59" spans="1:19" ht="12.75" x14ac:dyDescent="0.2">
      <c r="A59" s="77"/>
      <c r="H59" s="356"/>
      <c r="I59" s="19"/>
      <c r="J59" s="19"/>
      <c r="K59" s="19"/>
      <c r="L59" s="19"/>
    </row>
    <row r="60" spans="1:19" ht="12.75" x14ac:dyDescent="0.2">
      <c r="A60" s="97"/>
      <c r="H60" s="356"/>
      <c r="I60" s="19"/>
      <c r="J60" s="19"/>
      <c r="K60" s="19"/>
      <c r="L60" s="19"/>
    </row>
    <row r="61" spans="1:19" ht="12.75" x14ac:dyDescent="0.2">
      <c r="A61" s="77"/>
      <c r="H61" s="356"/>
    </row>
    <row r="62" spans="1:19" ht="12.75" x14ac:dyDescent="0.2">
      <c r="A62" s="77"/>
      <c r="H62" s="356"/>
      <c r="I62" s="19"/>
      <c r="J62" s="19"/>
      <c r="K62" s="19"/>
      <c r="L62" s="19"/>
    </row>
    <row r="63" spans="1:19" ht="12.75" x14ac:dyDescent="0.2">
      <c r="A63" s="77"/>
      <c r="H63" s="356"/>
      <c r="I63" s="19"/>
      <c r="J63" s="19"/>
      <c r="K63" s="19"/>
      <c r="L63" s="19"/>
    </row>
    <row r="64" spans="1:19" ht="12.75" x14ac:dyDescent="0.2">
      <c r="A64" s="97"/>
      <c r="H64" s="356"/>
      <c r="I64" s="19"/>
      <c r="J64" s="19"/>
      <c r="K64" s="19"/>
      <c r="L64" s="19"/>
    </row>
    <row r="65" spans="1:12" ht="12.75" x14ac:dyDescent="0.2">
      <c r="A65" s="155"/>
      <c r="H65" s="356"/>
    </row>
    <row r="66" spans="1:12" ht="12.75" x14ac:dyDescent="0.2">
      <c r="A66" s="97"/>
      <c r="H66" s="356"/>
      <c r="I66" s="19"/>
      <c r="J66" s="19"/>
      <c r="K66" s="19"/>
      <c r="L66" s="19"/>
    </row>
  </sheetData>
  <mergeCells count="12">
    <mergeCell ref="B3:F3"/>
    <mergeCell ref="H3:L3"/>
    <mergeCell ref="N3:R3"/>
    <mergeCell ref="B4:F4"/>
    <mergeCell ref="H4:L4"/>
    <mergeCell ref="N4:R4"/>
    <mergeCell ref="B27:F27"/>
    <mergeCell ref="H27:L27"/>
    <mergeCell ref="N27:R27"/>
    <mergeCell ref="B28:F28"/>
    <mergeCell ref="H28:L28"/>
    <mergeCell ref="N28:R28"/>
  </mergeCells>
  <pageMargins left="0.70866141732283472" right="0.70866141732283472" top="0.74803149606299213" bottom="0.15748031496062992" header="0.31496062992125984" footer="0.31496062992125984"/>
  <pageSetup paperSize="9" scale="53" orientation="portrait" r:id="rId1"/>
  <ignoredErrors>
    <ignoredError sqref="N8:R8"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1AC8E4-9FE0-40DF-A06E-75E918FB9C1D}">
  <dimension ref="A1:K49"/>
  <sheetViews>
    <sheetView zoomScaleNormal="100" workbookViewId="0">
      <selection sqref="A1:F1"/>
    </sheetView>
  </sheetViews>
  <sheetFormatPr defaultColWidth="9.1640625" defaultRowHeight="11.25" x14ac:dyDescent="0.2"/>
  <cols>
    <col min="1" max="1" width="64.83203125" style="1" customWidth="1"/>
    <col min="2" max="2" width="14.33203125" style="1" customWidth="1"/>
    <col min="3" max="3" width="2.83203125" style="1" customWidth="1"/>
    <col min="4" max="4" width="17.6640625" style="1" customWidth="1"/>
    <col min="5" max="5" width="2.83203125" style="1" customWidth="1"/>
    <col min="6" max="6" width="17.6640625" style="1" customWidth="1"/>
    <col min="7" max="7" width="2.83203125" style="1" customWidth="1"/>
    <col min="8" max="16384" width="9.1640625" style="1"/>
  </cols>
  <sheetData>
    <row r="1" spans="1:7" ht="30.6" customHeight="1" x14ac:dyDescent="0.25">
      <c r="A1" s="886" t="s">
        <v>106</v>
      </c>
      <c r="B1" s="887"/>
      <c r="C1" s="887"/>
      <c r="D1" s="887"/>
      <c r="E1" s="887"/>
      <c r="F1" s="887"/>
    </row>
    <row r="2" spans="1:7" x14ac:dyDescent="0.2">
      <c r="A2" s="60" t="s">
        <v>107</v>
      </c>
    </row>
    <row r="3" spans="1:7" ht="12.75" x14ac:dyDescent="0.2">
      <c r="A3" s="120" t="s">
        <v>48</v>
      </c>
      <c r="B3" s="882" t="s">
        <v>108</v>
      </c>
      <c r="C3" s="883"/>
      <c r="D3" s="883"/>
      <c r="E3" s="883"/>
      <c r="F3" s="883"/>
      <c r="G3" s="76"/>
    </row>
    <row r="4" spans="1:7" ht="12.75" x14ac:dyDescent="0.2">
      <c r="A4" s="124"/>
      <c r="B4" s="884" t="s">
        <v>109</v>
      </c>
      <c r="C4" s="885"/>
      <c r="D4" s="885"/>
      <c r="E4" s="885"/>
      <c r="F4" s="885"/>
      <c r="G4" s="80"/>
    </row>
    <row r="5" spans="1:7" ht="12.75" x14ac:dyDescent="0.2">
      <c r="A5" s="127" t="s">
        <v>53</v>
      </c>
      <c r="B5" s="124" t="s">
        <v>54</v>
      </c>
      <c r="C5" s="128"/>
      <c r="D5" s="128" t="s">
        <v>55</v>
      </c>
      <c r="E5" s="128"/>
      <c r="F5" s="128" t="s">
        <v>83</v>
      </c>
      <c r="G5" s="80"/>
    </row>
    <row r="6" spans="1:7" ht="25.5" x14ac:dyDescent="0.2">
      <c r="A6" s="129"/>
      <c r="B6" s="130" t="s">
        <v>56</v>
      </c>
      <c r="C6" s="131"/>
      <c r="D6" s="131" t="s">
        <v>57</v>
      </c>
      <c r="E6" s="131"/>
      <c r="F6" s="131" t="s">
        <v>110</v>
      </c>
      <c r="G6" s="162"/>
    </row>
    <row r="7" spans="1:7" ht="12.75" x14ac:dyDescent="0.2">
      <c r="A7" s="73" t="s">
        <v>85</v>
      </c>
      <c r="B7" s="92">
        <v>42</v>
      </c>
      <c r="C7" s="135"/>
      <c r="D7" s="136">
        <v>368.52499999999998</v>
      </c>
      <c r="E7" s="137"/>
      <c r="F7" s="136">
        <v>600.79499999999996</v>
      </c>
      <c r="G7" s="76"/>
    </row>
    <row r="8" spans="1:7" ht="12.75" x14ac:dyDescent="0.2">
      <c r="A8" s="77" t="s">
        <v>86</v>
      </c>
      <c r="B8" s="88">
        <v>4</v>
      </c>
      <c r="C8" s="113"/>
      <c r="D8" s="143">
        <v>14.558999999999999</v>
      </c>
      <c r="E8" s="144"/>
      <c r="F8" s="143">
        <v>18.82</v>
      </c>
      <c r="G8" s="80"/>
    </row>
    <row r="9" spans="1:7" ht="12.75" x14ac:dyDescent="0.2">
      <c r="A9" s="77" t="s">
        <v>87</v>
      </c>
      <c r="B9" s="88">
        <v>44</v>
      </c>
      <c r="C9" s="113"/>
      <c r="D9" s="143">
        <v>1144.029</v>
      </c>
      <c r="E9" s="144"/>
      <c r="F9" s="143">
        <v>578.02</v>
      </c>
      <c r="G9" s="634" t="s">
        <v>360</v>
      </c>
    </row>
    <row r="10" spans="1:7" ht="12.75" x14ac:dyDescent="0.2">
      <c r="A10" s="97" t="s">
        <v>88</v>
      </c>
      <c r="B10" s="102">
        <f>SUM(B7:B9)</f>
        <v>90</v>
      </c>
      <c r="C10" s="100"/>
      <c r="D10" s="99">
        <f>SUM(D7:D9)</f>
        <v>1527.1130000000001</v>
      </c>
      <c r="E10" s="150"/>
      <c r="F10" s="99">
        <f>SUM(F7:F9)</f>
        <v>1197.635</v>
      </c>
      <c r="G10" s="634" t="s">
        <v>360</v>
      </c>
    </row>
    <row r="11" spans="1:7" ht="12.75" x14ac:dyDescent="0.2">
      <c r="A11" s="77"/>
      <c r="B11" s="96"/>
      <c r="C11" s="91"/>
      <c r="D11" s="89"/>
      <c r="E11" s="146"/>
      <c r="F11" s="89"/>
      <c r="G11" s="80"/>
    </row>
    <row r="12" spans="1:7" ht="12.75" x14ac:dyDescent="0.2">
      <c r="A12" s="77" t="s">
        <v>89</v>
      </c>
      <c r="B12" s="96">
        <v>30</v>
      </c>
      <c r="C12" s="91"/>
      <c r="D12" s="89">
        <v>820.75300000000004</v>
      </c>
      <c r="E12" s="146"/>
      <c r="F12" s="89">
        <v>143.57300000000001</v>
      </c>
      <c r="G12" s="80"/>
    </row>
    <row r="13" spans="1:7" ht="12.75" x14ac:dyDescent="0.2">
      <c r="A13" s="77" t="s">
        <v>90</v>
      </c>
      <c r="B13" s="96">
        <v>10</v>
      </c>
      <c r="C13" s="91"/>
      <c r="D13" s="89">
        <v>93.313999999999993</v>
      </c>
      <c r="E13" s="146"/>
      <c r="F13" s="89">
        <v>16.361000000000001</v>
      </c>
      <c r="G13" s="80"/>
    </row>
    <row r="14" spans="1:7" ht="12.75" x14ac:dyDescent="0.2">
      <c r="A14" s="97" t="s">
        <v>91</v>
      </c>
      <c r="B14" s="102">
        <f>SUM(B12:B13)</f>
        <v>40</v>
      </c>
      <c r="C14" s="100"/>
      <c r="D14" s="99">
        <f>SUM(D12:D13)</f>
        <v>914.06700000000001</v>
      </c>
      <c r="E14" s="150"/>
      <c r="F14" s="99">
        <f>SUM(F12:F13)</f>
        <v>159.934</v>
      </c>
      <c r="G14" s="80"/>
    </row>
    <row r="15" spans="1:7" ht="12.75" x14ac:dyDescent="0.2">
      <c r="A15" s="155"/>
      <c r="B15" s="96"/>
      <c r="C15" s="91"/>
      <c r="D15" s="89"/>
      <c r="E15" s="146"/>
      <c r="F15" s="89"/>
      <c r="G15" s="80"/>
    </row>
    <row r="16" spans="1:7" ht="12.75" x14ac:dyDescent="0.2">
      <c r="A16" s="97" t="s">
        <v>92</v>
      </c>
      <c r="B16" s="102">
        <f>SUM(B14,B10)</f>
        <v>130</v>
      </c>
      <c r="C16" s="100"/>
      <c r="D16" s="99">
        <f>SUM(D14,D10)</f>
        <v>2441.1800000000003</v>
      </c>
      <c r="E16" s="150"/>
      <c r="F16" s="99">
        <f>SUM(F14,F10)</f>
        <v>1357.569</v>
      </c>
      <c r="G16" s="80"/>
    </row>
    <row r="17" spans="1:11" ht="12.75" x14ac:dyDescent="0.2">
      <c r="A17" s="156"/>
      <c r="B17" s="157"/>
      <c r="C17" s="158"/>
      <c r="D17" s="159"/>
      <c r="E17" s="160"/>
      <c r="F17" s="159"/>
      <c r="G17" s="162"/>
      <c r="K17" s="93"/>
    </row>
    <row r="19" spans="1:11" x14ac:dyDescent="0.2">
      <c r="B19" s="23"/>
      <c r="C19" s="23"/>
      <c r="D19" s="23"/>
      <c r="E19" s="23"/>
      <c r="F19" s="23"/>
    </row>
    <row r="20" spans="1:11" x14ac:dyDescent="0.2">
      <c r="B20" s="16"/>
      <c r="C20" s="16"/>
      <c r="D20" s="16"/>
      <c r="E20" s="16"/>
      <c r="F20" s="16"/>
    </row>
    <row r="21" spans="1:11" ht="15" x14ac:dyDescent="0.25">
      <c r="A21" s="71" t="s">
        <v>111</v>
      </c>
    </row>
    <row r="22" spans="1:11" x14ac:dyDescent="0.2">
      <c r="A22" s="60" t="s">
        <v>112</v>
      </c>
    </row>
    <row r="23" spans="1:11" ht="12.75" x14ac:dyDescent="0.2">
      <c r="A23" s="120" t="s">
        <v>48</v>
      </c>
      <c r="B23" s="882" t="s">
        <v>108</v>
      </c>
      <c r="C23" s="883"/>
      <c r="D23" s="883"/>
      <c r="E23" s="883"/>
      <c r="F23" s="883"/>
      <c r="G23" s="76"/>
    </row>
    <row r="24" spans="1:11" ht="12.75" x14ac:dyDescent="0.2">
      <c r="A24" s="124"/>
      <c r="B24" s="884" t="s">
        <v>109</v>
      </c>
      <c r="C24" s="885"/>
      <c r="D24" s="885"/>
      <c r="E24" s="885"/>
      <c r="F24" s="885"/>
      <c r="G24" s="80"/>
    </row>
    <row r="25" spans="1:11" ht="12.75" x14ac:dyDescent="0.2">
      <c r="A25" s="127" t="s">
        <v>53</v>
      </c>
      <c r="B25" s="124" t="s">
        <v>54</v>
      </c>
      <c r="C25" s="128"/>
      <c r="D25" s="128" t="s">
        <v>55</v>
      </c>
      <c r="E25" s="128"/>
      <c r="F25" s="128" t="s">
        <v>83</v>
      </c>
      <c r="G25" s="80"/>
    </row>
    <row r="26" spans="1:11" ht="25.5" x14ac:dyDescent="0.2">
      <c r="A26" s="129"/>
      <c r="B26" s="130" t="s">
        <v>56</v>
      </c>
      <c r="C26" s="131"/>
      <c r="D26" s="131" t="s">
        <v>57</v>
      </c>
      <c r="E26" s="131"/>
      <c r="F26" s="131" t="s">
        <v>110</v>
      </c>
      <c r="G26" s="162"/>
    </row>
    <row r="27" spans="1:11" ht="12.75" x14ac:dyDescent="0.2">
      <c r="A27" s="73" t="s">
        <v>85</v>
      </c>
      <c r="B27" s="92">
        <v>38</v>
      </c>
      <c r="C27" s="135"/>
      <c r="D27" s="136">
        <v>304.608</v>
      </c>
      <c r="E27" s="137"/>
      <c r="F27" s="136">
        <v>501.02199999999999</v>
      </c>
      <c r="G27" s="751" t="s">
        <v>360</v>
      </c>
    </row>
    <row r="28" spans="1:11" ht="12.75" x14ac:dyDescent="0.2">
      <c r="A28" s="77" t="s">
        <v>95</v>
      </c>
      <c r="B28" s="631">
        <v>4</v>
      </c>
      <c r="C28" s="113"/>
      <c r="D28" s="143">
        <v>14.558999999999999</v>
      </c>
      <c r="E28" s="144"/>
      <c r="F28" s="143">
        <v>18.82</v>
      </c>
      <c r="G28" s="738"/>
    </row>
    <row r="29" spans="1:11" ht="12.75" x14ac:dyDescent="0.2">
      <c r="A29" s="77" t="s">
        <v>87</v>
      </c>
      <c r="B29" s="631">
        <v>47</v>
      </c>
      <c r="C29" s="46"/>
      <c r="D29" s="143">
        <v>1323.5650000000001</v>
      </c>
      <c r="E29" s="173" t="s">
        <v>360</v>
      </c>
      <c r="F29" s="143">
        <v>653.96600000000001</v>
      </c>
      <c r="G29" s="751" t="s">
        <v>360</v>
      </c>
    </row>
    <row r="30" spans="1:11" ht="12.75" x14ac:dyDescent="0.2">
      <c r="A30" s="97" t="s">
        <v>88</v>
      </c>
      <c r="B30" s="632">
        <f>SUM(B27:B29)</f>
        <v>89</v>
      </c>
      <c r="C30" s="46"/>
      <c r="D30" s="99">
        <f>SUM(D27:D29)</f>
        <v>1642.732</v>
      </c>
      <c r="E30" s="173" t="s">
        <v>360</v>
      </c>
      <c r="F30" s="99">
        <f>SUM(F27:F29)</f>
        <v>1173.808</v>
      </c>
      <c r="G30" s="751" t="s">
        <v>360</v>
      </c>
    </row>
    <row r="31" spans="1:11" ht="12.75" x14ac:dyDescent="0.2">
      <c r="A31" s="77"/>
      <c r="B31" s="633"/>
      <c r="C31" s="91"/>
      <c r="D31" s="89"/>
      <c r="E31" s="146"/>
      <c r="F31" s="89"/>
      <c r="G31" s="738"/>
    </row>
    <row r="32" spans="1:11" ht="12.75" x14ac:dyDescent="0.2">
      <c r="A32" s="77" t="s">
        <v>89</v>
      </c>
      <c r="B32" s="633">
        <v>30</v>
      </c>
      <c r="C32" s="46"/>
      <c r="D32" s="89">
        <v>820.75300000000004</v>
      </c>
      <c r="E32" s="173" t="s">
        <v>360</v>
      </c>
      <c r="F32" s="89">
        <v>143.51</v>
      </c>
      <c r="G32" s="751" t="s">
        <v>360</v>
      </c>
    </row>
    <row r="33" spans="1:7" ht="12.75" x14ac:dyDescent="0.2">
      <c r="A33" s="77" t="s">
        <v>90</v>
      </c>
      <c r="B33" s="633">
        <v>10</v>
      </c>
      <c r="C33" s="46"/>
      <c r="D33" s="89">
        <v>93.313999999999993</v>
      </c>
      <c r="E33" s="173" t="s">
        <v>360</v>
      </c>
      <c r="F33" s="89">
        <v>15.659000000000001</v>
      </c>
      <c r="G33" s="751" t="s">
        <v>360</v>
      </c>
    </row>
    <row r="34" spans="1:7" ht="12.75" x14ac:dyDescent="0.2">
      <c r="A34" s="97" t="s">
        <v>91</v>
      </c>
      <c r="B34" s="632">
        <f>SUM(B32:B33)</f>
        <v>40</v>
      </c>
      <c r="C34" s="100"/>
      <c r="D34" s="99">
        <f>SUM(D32:D33)</f>
        <v>914.06700000000001</v>
      </c>
      <c r="E34" s="173"/>
      <c r="F34" s="99">
        <f>SUM(F32:F33)</f>
        <v>159.16899999999998</v>
      </c>
      <c r="G34" s="751"/>
    </row>
    <row r="35" spans="1:7" ht="12.75" x14ac:dyDescent="0.2">
      <c r="A35" s="155"/>
      <c r="B35" s="633"/>
      <c r="C35" s="91"/>
      <c r="D35" s="89"/>
      <c r="E35" s="146"/>
      <c r="F35" s="89"/>
      <c r="G35" s="738"/>
    </row>
    <row r="36" spans="1:7" ht="12.75" x14ac:dyDescent="0.2">
      <c r="A36" s="97" t="s">
        <v>97</v>
      </c>
      <c r="B36" s="632">
        <f>SUM(B34,B30)</f>
        <v>129</v>
      </c>
      <c r="C36" s="46"/>
      <c r="D36" s="99">
        <f>SUM(D34,D30)</f>
        <v>2556.799</v>
      </c>
      <c r="E36" s="173" t="s">
        <v>360</v>
      </c>
      <c r="F36" s="99">
        <f>SUM(F34,F30)</f>
        <v>1332.9769999999999</v>
      </c>
      <c r="G36" s="751" t="s">
        <v>360</v>
      </c>
    </row>
    <row r="37" spans="1:7" ht="12.75" x14ac:dyDescent="0.2">
      <c r="A37" s="97" t="s">
        <v>98</v>
      </c>
      <c r="B37" s="102">
        <v>118</v>
      </c>
      <c r="C37" s="100"/>
      <c r="D37" s="99">
        <v>2594.3419999999996</v>
      </c>
      <c r="E37" s="150"/>
      <c r="F37" s="99">
        <v>1314.6479999999999</v>
      </c>
      <c r="G37" s="80"/>
    </row>
    <row r="38" spans="1:7" ht="12.75" x14ac:dyDescent="0.2">
      <c r="A38" s="97" t="s">
        <v>99</v>
      </c>
      <c r="B38" s="102">
        <v>122</v>
      </c>
      <c r="C38" s="100"/>
      <c r="D38" s="99">
        <v>2706.1109999999999</v>
      </c>
      <c r="E38" s="150"/>
      <c r="F38" s="99">
        <v>1421.48</v>
      </c>
      <c r="G38" s="80"/>
    </row>
    <row r="39" spans="1:7" ht="12.75" x14ac:dyDescent="0.2">
      <c r="A39" s="97" t="s">
        <v>100</v>
      </c>
      <c r="B39" s="102">
        <v>132</v>
      </c>
      <c r="C39" s="100"/>
      <c r="D39" s="99">
        <v>3069.6329999999998</v>
      </c>
      <c r="E39" s="150"/>
      <c r="F39" s="99">
        <v>1658.6460000000002</v>
      </c>
      <c r="G39" s="80"/>
    </row>
    <row r="40" spans="1:7" ht="12.75" x14ac:dyDescent="0.2">
      <c r="A40" s="97" t="s">
        <v>101</v>
      </c>
      <c r="B40" s="102">
        <v>133</v>
      </c>
      <c r="C40" s="100"/>
      <c r="D40" s="99">
        <v>3165.8110000000001</v>
      </c>
      <c r="E40" s="150"/>
      <c r="F40" s="99">
        <v>1693.3430000000001</v>
      </c>
      <c r="G40" s="80"/>
    </row>
    <row r="41" spans="1:7" ht="12.75" x14ac:dyDescent="0.2">
      <c r="A41" s="97" t="s">
        <v>102</v>
      </c>
      <c r="B41" s="102">
        <v>139</v>
      </c>
      <c r="C41" s="100"/>
      <c r="D41" s="99">
        <v>3240.4870000000001</v>
      </c>
      <c r="E41" s="150"/>
      <c r="F41" s="99">
        <v>1741.797</v>
      </c>
      <c r="G41" s="80"/>
    </row>
    <row r="42" spans="1:7" ht="12.75" x14ac:dyDescent="0.2">
      <c r="A42" s="97" t="s">
        <v>103</v>
      </c>
      <c r="B42" s="102">
        <v>146</v>
      </c>
      <c r="C42" s="100"/>
      <c r="D42" s="99">
        <v>3322.2190000000001</v>
      </c>
      <c r="E42" s="150"/>
      <c r="F42" s="99">
        <v>1787.566</v>
      </c>
      <c r="G42" s="80"/>
    </row>
    <row r="43" spans="1:7" ht="12.75" x14ac:dyDescent="0.2">
      <c r="A43" s="97" t="s">
        <v>104</v>
      </c>
      <c r="B43" s="102">
        <v>167</v>
      </c>
      <c r="C43" s="100"/>
      <c r="D43" s="99">
        <v>3802.8470000000002</v>
      </c>
      <c r="E43" s="150"/>
      <c r="F43" s="99">
        <v>1989.4179999999999</v>
      </c>
      <c r="G43" s="80"/>
    </row>
    <row r="44" spans="1:7" ht="12.75" x14ac:dyDescent="0.2">
      <c r="A44" s="97" t="s">
        <v>105</v>
      </c>
      <c r="B44" s="102">
        <v>186</v>
      </c>
      <c r="C44" s="100"/>
      <c r="D44" s="99">
        <v>4029.991</v>
      </c>
      <c r="E44" s="150"/>
      <c r="F44" s="99">
        <v>2204.9679999999998</v>
      </c>
      <c r="G44" s="80"/>
    </row>
    <row r="45" spans="1:7" ht="12.75" x14ac:dyDescent="0.2">
      <c r="A45" s="176"/>
      <c r="B45" s="112"/>
      <c r="C45" s="111"/>
      <c r="D45" s="109"/>
      <c r="E45" s="174"/>
      <c r="F45" s="109"/>
      <c r="G45" s="162"/>
    </row>
    <row r="46" spans="1:7" x14ac:dyDescent="0.2">
      <c r="B46" s="93"/>
      <c r="C46" s="93"/>
      <c r="D46" s="93"/>
      <c r="E46" s="93"/>
      <c r="F46" s="93"/>
    </row>
    <row r="47" spans="1:7" x14ac:dyDescent="0.2">
      <c r="B47" s="165"/>
      <c r="C47" s="165"/>
      <c r="D47" s="165"/>
      <c r="E47" s="165"/>
      <c r="F47" s="165"/>
    </row>
    <row r="48" spans="1:7" x14ac:dyDescent="0.2">
      <c r="A48" s="47" t="s">
        <v>380</v>
      </c>
      <c r="D48" s="165"/>
      <c r="E48" s="165"/>
      <c r="F48" s="165"/>
    </row>
    <row r="49" spans="1:6" x14ac:dyDescent="0.2">
      <c r="A49" s="243" t="s">
        <v>381</v>
      </c>
      <c r="D49" s="165"/>
      <c r="E49" s="165"/>
      <c r="F49" s="165"/>
    </row>
  </sheetData>
  <mergeCells count="5">
    <mergeCell ref="A1:F1"/>
    <mergeCell ref="B3:F3"/>
    <mergeCell ref="B4:F4"/>
    <mergeCell ref="B23:F23"/>
    <mergeCell ref="B24:F24"/>
  </mergeCells>
  <pageMargins left="0.25" right="0.25"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69FB2-651D-4099-9741-4034B7DE0870}">
  <sheetPr>
    <pageSetUpPr fitToPage="1"/>
  </sheetPr>
  <dimension ref="A1:N49"/>
  <sheetViews>
    <sheetView zoomScaleNormal="100" workbookViewId="0"/>
  </sheetViews>
  <sheetFormatPr defaultColWidth="9.33203125" defaultRowHeight="11.25" x14ac:dyDescent="0.2"/>
  <cols>
    <col min="1" max="1" width="58.83203125" style="1" customWidth="1"/>
    <col min="2" max="2" width="11.1640625" style="1" customWidth="1"/>
    <col min="3" max="3" width="3.1640625" style="1" customWidth="1"/>
    <col min="4" max="4" width="11.1640625" style="1" customWidth="1"/>
    <col min="5" max="5" width="3.1640625" style="1" customWidth="1"/>
    <col min="6" max="6" width="11.1640625" style="1" customWidth="1"/>
    <col min="7" max="7" width="3.1640625" style="1" customWidth="1"/>
    <col min="8" max="8" width="11.1640625" style="1" customWidth="1"/>
    <col min="9" max="9" width="3.1640625" style="1" customWidth="1"/>
    <col min="10" max="10" width="12.83203125" style="1" customWidth="1"/>
    <col min="11" max="11" width="3" style="1" customWidth="1"/>
    <col min="12" max="12" width="11.1640625" style="1" customWidth="1"/>
    <col min="13" max="13" width="2.6640625" style="1" customWidth="1"/>
    <col min="14" max="16384" width="9.33203125" style="1"/>
  </cols>
  <sheetData>
    <row r="1" spans="1:14" ht="18.75" customHeight="1" x14ac:dyDescent="0.25">
      <c r="A1" s="71" t="s">
        <v>113</v>
      </c>
    </row>
    <row r="2" spans="1:14" ht="16.5" customHeight="1" x14ac:dyDescent="0.2">
      <c r="A2" s="60" t="s">
        <v>114</v>
      </c>
    </row>
    <row r="3" spans="1:14" s="123" customFormat="1" ht="18" customHeight="1" x14ac:dyDescent="0.2">
      <c r="A3" s="120" t="s">
        <v>48</v>
      </c>
      <c r="B3" s="882" t="s">
        <v>49</v>
      </c>
      <c r="C3" s="883"/>
      <c r="D3" s="883"/>
      <c r="E3" s="177"/>
      <c r="F3" s="883" t="s">
        <v>50</v>
      </c>
      <c r="G3" s="883"/>
      <c r="H3" s="883"/>
      <c r="I3" s="121"/>
      <c r="J3" s="882" t="s">
        <v>0</v>
      </c>
      <c r="K3" s="883"/>
      <c r="L3" s="883"/>
      <c r="M3" s="177"/>
    </row>
    <row r="4" spans="1:14" s="123" customFormat="1" ht="18" customHeight="1" x14ac:dyDescent="0.2">
      <c r="A4" s="124"/>
      <c r="B4" s="884" t="s">
        <v>51</v>
      </c>
      <c r="C4" s="885"/>
      <c r="D4" s="885"/>
      <c r="E4" s="178"/>
      <c r="F4" s="885" t="s">
        <v>52</v>
      </c>
      <c r="G4" s="885"/>
      <c r="H4" s="885"/>
      <c r="I4" s="178"/>
      <c r="J4" s="884" t="s">
        <v>1</v>
      </c>
      <c r="K4" s="885"/>
      <c r="L4" s="885"/>
      <c r="M4" s="178"/>
    </row>
    <row r="5" spans="1:14" s="123" customFormat="1" ht="22.5" customHeight="1" x14ac:dyDescent="0.2">
      <c r="A5" s="127" t="s">
        <v>53</v>
      </c>
      <c r="B5" s="124" t="s">
        <v>54</v>
      </c>
      <c r="C5" s="128"/>
      <c r="D5" s="128" t="s">
        <v>55</v>
      </c>
      <c r="E5" s="179"/>
      <c r="F5" s="128" t="s">
        <v>54</v>
      </c>
      <c r="G5" s="128"/>
      <c r="H5" s="128" t="s">
        <v>55</v>
      </c>
      <c r="I5" s="179"/>
      <c r="J5" s="124" t="s">
        <v>54</v>
      </c>
      <c r="K5" s="128"/>
      <c r="L5" s="128" t="s">
        <v>55</v>
      </c>
      <c r="M5" s="179"/>
    </row>
    <row r="6" spans="1:14" ht="49.5" customHeight="1" x14ac:dyDescent="0.2">
      <c r="A6" s="83"/>
      <c r="B6" s="130" t="s">
        <v>56</v>
      </c>
      <c r="C6" s="131"/>
      <c r="D6" s="131" t="s">
        <v>57</v>
      </c>
      <c r="E6" s="180"/>
      <c r="F6" s="131" t="s">
        <v>56</v>
      </c>
      <c r="G6" s="131"/>
      <c r="H6" s="131" t="s">
        <v>57</v>
      </c>
      <c r="I6" s="180"/>
      <c r="J6" s="130" t="s">
        <v>56</v>
      </c>
      <c r="K6" s="131"/>
      <c r="L6" s="131" t="s">
        <v>57</v>
      </c>
      <c r="M6" s="180"/>
    </row>
    <row r="7" spans="1:14" ht="12.75" x14ac:dyDescent="0.2">
      <c r="A7" s="181" t="s">
        <v>115</v>
      </c>
      <c r="B7" s="182">
        <v>53</v>
      </c>
      <c r="C7" s="183"/>
      <c r="D7" s="184">
        <v>2.871</v>
      </c>
      <c r="E7" s="185"/>
      <c r="F7" s="183">
        <v>121</v>
      </c>
      <c r="G7" s="186"/>
      <c r="H7" s="184">
        <v>87.305999999999997</v>
      </c>
      <c r="I7" s="187"/>
      <c r="J7" s="188">
        <f>SUM(B7,F7)</f>
        <v>174</v>
      </c>
      <c r="K7" s="189"/>
      <c r="L7" s="190">
        <f>SUM(H7,D7)</f>
        <v>90.176999999999992</v>
      </c>
      <c r="M7" s="187"/>
      <c r="N7" s="4"/>
    </row>
    <row r="8" spans="1:14" ht="12.75" x14ac:dyDescent="0.2">
      <c r="A8" s="77"/>
      <c r="B8" s="191"/>
      <c r="C8" s="192"/>
      <c r="D8" s="193"/>
      <c r="E8" s="194"/>
      <c r="F8" s="192"/>
      <c r="G8" s="195"/>
      <c r="H8" s="193"/>
      <c r="I8" s="194"/>
      <c r="J8" s="191"/>
      <c r="K8" s="195"/>
      <c r="L8" s="193"/>
      <c r="M8" s="194"/>
      <c r="N8" s="4"/>
    </row>
    <row r="9" spans="1:14" ht="12.75" x14ac:dyDescent="0.2">
      <c r="A9" s="77" t="s">
        <v>116</v>
      </c>
      <c r="B9" s="141" t="s">
        <v>96</v>
      </c>
      <c r="C9" s="142"/>
      <c r="D9" s="196" t="s">
        <v>96</v>
      </c>
      <c r="E9" s="197"/>
      <c r="F9" s="141" t="s">
        <v>96</v>
      </c>
      <c r="G9" s="195"/>
      <c r="H9" s="196" t="s">
        <v>96</v>
      </c>
      <c r="I9" s="194"/>
      <c r="J9" s="141" t="str">
        <f>IF(SUM(B9,F9)=0,"–",SUM(B9,F9))</f>
        <v>–</v>
      </c>
      <c r="K9" s="195"/>
      <c r="L9" s="196" t="str">
        <f>IF(SUM(D9,H9)=0,"–",SUM(D9,H9))</f>
        <v>–</v>
      </c>
      <c r="M9" s="194"/>
      <c r="N9" s="4"/>
    </row>
    <row r="10" spans="1:14" ht="12.75" x14ac:dyDescent="0.2">
      <c r="A10" s="77" t="s">
        <v>117</v>
      </c>
      <c r="B10" s="191">
        <v>43</v>
      </c>
      <c r="C10" s="192"/>
      <c r="D10" s="193">
        <v>2.2589999999999999</v>
      </c>
      <c r="E10" s="194"/>
      <c r="F10" s="192">
        <v>56</v>
      </c>
      <c r="G10" s="195"/>
      <c r="H10" s="193">
        <v>15.904999999999999</v>
      </c>
      <c r="I10" s="194"/>
      <c r="J10" s="191">
        <f t="shared" ref="J10:J11" si="0">IF(SUM(B10,F10)=0,"-",SUM(B10,F10))</f>
        <v>99</v>
      </c>
      <c r="K10" s="195"/>
      <c r="L10" s="193">
        <f t="shared" ref="L10:L11" si="1">IF(SUM(D10,H10)=0,"-",SUM(D10,H10))</f>
        <v>18.163999999999998</v>
      </c>
      <c r="M10" s="194"/>
      <c r="N10" s="4"/>
    </row>
    <row r="11" spans="1:14" ht="12.75" x14ac:dyDescent="0.2">
      <c r="A11" s="77" t="s">
        <v>118</v>
      </c>
      <c r="B11" s="191">
        <v>91</v>
      </c>
      <c r="C11" s="192"/>
      <c r="D11" s="193">
        <v>3.4809999999999999</v>
      </c>
      <c r="E11" s="194"/>
      <c r="F11" s="192">
        <v>59</v>
      </c>
      <c r="G11" s="195"/>
      <c r="H11" s="193">
        <v>20.239000000000001</v>
      </c>
      <c r="I11" s="194"/>
      <c r="J11" s="191">
        <f t="shared" si="0"/>
        <v>150</v>
      </c>
      <c r="K11" s="195"/>
      <c r="L11" s="193">
        <f t="shared" si="1"/>
        <v>23.72</v>
      </c>
      <c r="M11" s="194"/>
      <c r="N11" s="4"/>
    </row>
    <row r="12" spans="1:14" ht="12.75" x14ac:dyDescent="0.2">
      <c r="A12" s="97" t="s">
        <v>62</v>
      </c>
      <c r="B12" s="198">
        <f>SUM(B9:B11)</f>
        <v>134</v>
      </c>
      <c r="C12" s="195"/>
      <c r="D12" s="190">
        <f>SUM(D9:D11)</f>
        <v>5.74</v>
      </c>
      <c r="E12" s="187"/>
      <c r="F12" s="164">
        <f>SUM(F9:F11)</f>
        <v>115</v>
      </c>
      <c r="G12" s="195"/>
      <c r="H12" s="164">
        <f>SUM(H9:H11)</f>
        <v>36.143999999999998</v>
      </c>
      <c r="I12" s="187"/>
      <c r="J12" s="198">
        <f>SUM(J9:J11)</f>
        <v>249</v>
      </c>
      <c r="K12" s="199"/>
      <c r="L12" s="190">
        <f>SUM(L9:L11)</f>
        <v>41.884</v>
      </c>
      <c r="M12" s="187"/>
      <c r="N12" s="4"/>
    </row>
    <row r="13" spans="1:14" ht="12.75" x14ac:dyDescent="0.2">
      <c r="A13" s="155" t="s">
        <v>63</v>
      </c>
      <c r="B13" s="198"/>
      <c r="C13" s="164"/>
      <c r="D13" s="190"/>
      <c r="E13" s="187"/>
      <c r="F13" s="164"/>
      <c r="G13" s="199"/>
      <c r="H13" s="190"/>
      <c r="I13" s="187"/>
      <c r="J13" s="198"/>
      <c r="K13" s="199"/>
      <c r="L13" s="190"/>
      <c r="M13" s="187"/>
      <c r="N13" s="4"/>
    </row>
    <row r="14" spans="1:14" ht="12.75" x14ac:dyDescent="0.2">
      <c r="A14" s="200"/>
      <c r="B14" s="191"/>
      <c r="C14" s="192"/>
      <c r="D14" s="193"/>
      <c r="E14" s="194"/>
      <c r="F14" s="192"/>
      <c r="G14" s="195"/>
      <c r="H14" s="193"/>
      <c r="I14" s="194"/>
      <c r="J14" s="191"/>
      <c r="K14" s="195"/>
      <c r="L14" s="193"/>
      <c r="M14" s="194"/>
      <c r="N14" s="4"/>
    </row>
    <row r="15" spans="1:14" ht="12.75" x14ac:dyDescent="0.2">
      <c r="A15" s="115" t="s">
        <v>119</v>
      </c>
      <c r="B15" s="198">
        <f>SUM(B12,B7)</f>
        <v>187</v>
      </c>
      <c r="C15" s="164"/>
      <c r="D15" s="190">
        <f>SUM(D12,D7)</f>
        <v>8.6110000000000007</v>
      </c>
      <c r="E15" s="187"/>
      <c r="F15" s="164">
        <f>SUM(F12,F7)</f>
        <v>236</v>
      </c>
      <c r="G15" s="199"/>
      <c r="H15" s="190">
        <f>SUM(H12,H7)</f>
        <v>123.44999999999999</v>
      </c>
      <c r="I15" s="187"/>
      <c r="J15" s="198">
        <f>SUM(J12,J7)</f>
        <v>423</v>
      </c>
      <c r="K15" s="199"/>
      <c r="L15" s="190">
        <f>SUM(L12,L7)</f>
        <v>132.06099999999998</v>
      </c>
      <c r="M15" s="194"/>
      <c r="N15" s="4"/>
    </row>
    <row r="16" spans="1:14" ht="12.75" x14ac:dyDescent="0.2">
      <c r="A16" s="117"/>
      <c r="B16" s="201"/>
      <c r="C16" s="202"/>
      <c r="D16" s="203"/>
      <c r="E16" s="204"/>
      <c r="F16" s="202"/>
      <c r="G16" s="205"/>
      <c r="H16" s="203"/>
      <c r="I16" s="204"/>
      <c r="J16" s="201"/>
      <c r="K16" s="205"/>
      <c r="L16" s="203"/>
      <c r="M16" s="162"/>
      <c r="N16" s="4"/>
    </row>
    <row r="17" spans="1:14" ht="12.75" x14ac:dyDescent="0.2">
      <c r="A17" s="1" t="s">
        <v>66</v>
      </c>
      <c r="B17" s="192"/>
      <c r="C17" s="192"/>
      <c r="D17" s="192"/>
      <c r="E17" s="192"/>
      <c r="F17" s="192"/>
      <c r="G17" s="192"/>
      <c r="H17" s="192"/>
      <c r="I17" s="192"/>
      <c r="J17" s="192"/>
      <c r="K17" s="192"/>
      <c r="L17" s="192"/>
      <c r="N17" s="4"/>
    </row>
    <row r="18" spans="1:14" ht="12.75" x14ac:dyDescent="0.2">
      <c r="A18" s="1" t="s">
        <v>67</v>
      </c>
      <c r="B18" s="192"/>
      <c r="C18" s="192"/>
      <c r="D18" s="192"/>
      <c r="E18" s="192"/>
      <c r="F18" s="192"/>
      <c r="G18" s="192"/>
      <c r="H18" s="192"/>
      <c r="I18" s="192"/>
      <c r="J18" s="192"/>
      <c r="K18" s="192"/>
      <c r="L18" s="192"/>
      <c r="N18" s="4"/>
    </row>
    <row r="19" spans="1:14" ht="12.75" x14ac:dyDescent="0.2">
      <c r="A19" s="60" t="s">
        <v>68</v>
      </c>
      <c r="B19" s="192"/>
      <c r="C19" s="192"/>
      <c r="D19" s="192"/>
      <c r="E19" s="192"/>
      <c r="F19" s="192"/>
      <c r="G19" s="192"/>
      <c r="H19" s="192"/>
      <c r="I19" s="192"/>
      <c r="J19" s="192"/>
      <c r="K19" s="192"/>
      <c r="L19" s="192"/>
      <c r="N19" s="4"/>
    </row>
    <row r="20" spans="1:14" ht="12.75" x14ac:dyDescent="0.2">
      <c r="A20" s="60" t="s">
        <v>69</v>
      </c>
      <c r="B20" s="192"/>
      <c r="C20" s="192"/>
      <c r="D20" s="192"/>
      <c r="E20" s="192"/>
      <c r="F20" s="192"/>
      <c r="G20" s="192"/>
      <c r="H20" s="192"/>
      <c r="I20" s="192"/>
      <c r="J20" s="192"/>
      <c r="K20" s="192"/>
      <c r="L20" s="192"/>
      <c r="N20" s="4"/>
    </row>
    <row r="21" spans="1:14" x14ac:dyDescent="0.2">
      <c r="N21" s="4"/>
    </row>
    <row r="22" spans="1:14" x14ac:dyDescent="0.2">
      <c r="N22" s="4"/>
    </row>
    <row r="23" spans="1:14" x14ac:dyDescent="0.2">
      <c r="N23" s="4"/>
    </row>
    <row r="24" spans="1:14" ht="16.5" customHeight="1" x14ac:dyDescent="0.25">
      <c r="A24" s="71" t="s">
        <v>120</v>
      </c>
      <c r="N24" s="4"/>
    </row>
    <row r="25" spans="1:14" ht="16.5" customHeight="1" x14ac:dyDescent="0.2">
      <c r="A25" s="60" t="s">
        <v>121</v>
      </c>
      <c r="N25" s="4"/>
    </row>
    <row r="26" spans="1:14" ht="18.75" customHeight="1" x14ac:dyDescent="0.2">
      <c r="A26" s="120" t="s">
        <v>48</v>
      </c>
      <c r="B26" s="882" t="s">
        <v>49</v>
      </c>
      <c r="C26" s="883"/>
      <c r="D26" s="883"/>
      <c r="E26" s="177"/>
      <c r="F26" s="883" t="s">
        <v>50</v>
      </c>
      <c r="G26" s="883"/>
      <c r="H26" s="883"/>
      <c r="I26" s="121"/>
      <c r="J26" s="882" t="s">
        <v>0</v>
      </c>
      <c r="K26" s="883"/>
      <c r="L26" s="883"/>
      <c r="M26" s="177"/>
      <c r="N26" s="4"/>
    </row>
    <row r="27" spans="1:14" ht="18.75" customHeight="1" x14ac:dyDescent="0.2">
      <c r="A27" s="124"/>
      <c r="B27" s="884" t="s">
        <v>51</v>
      </c>
      <c r="C27" s="885"/>
      <c r="D27" s="885"/>
      <c r="E27" s="178"/>
      <c r="F27" s="885" t="s">
        <v>52</v>
      </c>
      <c r="G27" s="885"/>
      <c r="H27" s="885"/>
      <c r="I27" s="178"/>
      <c r="J27" s="884" t="s">
        <v>1</v>
      </c>
      <c r="K27" s="885"/>
      <c r="L27" s="885"/>
      <c r="M27" s="178"/>
      <c r="N27" s="4"/>
    </row>
    <row r="28" spans="1:14" ht="24" customHeight="1" x14ac:dyDescent="0.2">
      <c r="A28" s="127" t="s">
        <v>53</v>
      </c>
      <c r="B28" s="124" t="s">
        <v>54</v>
      </c>
      <c r="C28" s="128"/>
      <c r="D28" s="128" t="s">
        <v>55</v>
      </c>
      <c r="E28" s="179"/>
      <c r="F28" s="128" t="s">
        <v>54</v>
      </c>
      <c r="G28" s="128"/>
      <c r="H28" s="128" t="s">
        <v>55</v>
      </c>
      <c r="I28" s="179"/>
      <c r="J28" s="124" t="s">
        <v>54</v>
      </c>
      <c r="K28" s="128"/>
      <c r="L28" s="128" t="s">
        <v>55</v>
      </c>
      <c r="M28" s="179"/>
      <c r="N28" s="4"/>
    </row>
    <row r="29" spans="1:14" ht="49.5" customHeight="1" x14ac:dyDescent="0.2">
      <c r="A29" s="83"/>
      <c r="B29" s="130" t="s">
        <v>56</v>
      </c>
      <c r="C29" s="131"/>
      <c r="D29" s="131" t="s">
        <v>57</v>
      </c>
      <c r="E29" s="180"/>
      <c r="F29" s="131" t="s">
        <v>56</v>
      </c>
      <c r="G29" s="131"/>
      <c r="H29" s="131" t="s">
        <v>57</v>
      </c>
      <c r="I29" s="180"/>
      <c r="J29" s="130" t="s">
        <v>56</v>
      </c>
      <c r="K29" s="131"/>
      <c r="L29" s="131" t="s">
        <v>57</v>
      </c>
      <c r="M29" s="180"/>
      <c r="N29" s="4"/>
    </row>
    <row r="30" spans="1:14" ht="12.75" x14ac:dyDescent="0.2">
      <c r="A30" s="181" t="s">
        <v>122</v>
      </c>
      <c r="B30" s="182">
        <v>98</v>
      </c>
      <c r="C30" s="183"/>
      <c r="D30" s="184">
        <v>4.3879999999999999</v>
      </c>
      <c r="E30" s="185"/>
      <c r="F30" s="183">
        <v>121</v>
      </c>
      <c r="G30" s="186"/>
      <c r="H30" s="184">
        <v>91.043999999999997</v>
      </c>
      <c r="I30" s="187"/>
      <c r="J30" s="188">
        <f>SUM(B30,F30)</f>
        <v>219</v>
      </c>
      <c r="K30" s="189"/>
      <c r="L30" s="190">
        <f>SUM(H30,D30)</f>
        <v>95.432000000000002</v>
      </c>
      <c r="M30" s="187"/>
      <c r="N30" s="4"/>
    </row>
    <row r="31" spans="1:14" ht="12.75" x14ac:dyDescent="0.2">
      <c r="A31" s="77"/>
      <c r="B31" s="191"/>
      <c r="C31" s="192"/>
      <c r="D31" s="193"/>
      <c r="E31" s="194"/>
      <c r="F31" s="192"/>
      <c r="G31" s="195"/>
      <c r="H31" s="193"/>
      <c r="I31" s="194"/>
      <c r="J31" s="191"/>
      <c r="K31" s="195"/>
      <c r="L31" s="193"/>
      <c r="M31" s="194"/>
      <c r="N31" s="4"/>
    </row>
    <row r="32" spans="1:14" ht="12.75" x14ac:dyDescent="0.2">
      <c r="A32" s="77" t="s">
        <v>116</v>
      </c>
      <c r="B32" s="141" t="s">
        <v>96</v>
      </c>
      <c r="C32" s="142"/>
      <c r="D32" s="196" t="s">
        <v>96</v>
      </c>
      <c r="E32" s="197"/>
      <c r="F32" s="192">
        <v>1</v>
      </c>
      <c r="G32" s="195"/>
      <c r="H32" s="193">
        <v>9.6050000000000004</v>
      </c>
      <c r="I32" s="194"/>
      <c r="J32" s="191">
        <f>SUM(B32,F32)</f>
        <v>1</v>
      </c>
      <c r="K32" s="195"/>
      <c r="L32" s="193">
        <f>SUM(D32,H32)</f>
        <v>9.6050000000000004</v>
      </c>
      <c r="M32" s="194"/>
      <c r="N32" s="4"/>
    </row>
    <row r="33" spans="1:14" ht="12.75" x14ac:dyDescent="0.2">
      <c r="A33" s="77" t="s">
        <v>117</v>
      </c>
      <c r="B33" s="191">
        <v>69</v>
      </c>
      <c r="C33" s="192"/>
      <c r="D33" s="193">
        <v>3.12</v>
      </c>
      <c r="E33" s="194"/>
      <c r="F33" s="192">
        <v>58</v>
      </c>
      <c r="G33" s="195"/>
      <c r="H33" s="193">
        <v>15.867000000000001</v>
      </c>
      <c r="I33" s="194"/>
      <c r="J33" s="191">
        <f>SUM(B33,F33)</f>
        <v>127</v>
      </c>
      <c r="K33" s="195"/>
      <c r="L33" s="193">
        <f>SUM(D33,H33)</f>
        <v>18.987000000000002</v>
      </c>
      <c r="M33" s="194"/>
      <c r="N33" s="4"/>
    </row>
    <row r="34" spans="1:14" ht="12.75" x14ac:dyDescent="0.2">
      <c r="A34" s="77" t="s">
        <v>118</v>
      </c>
      <c r="B34" s="191">
        <v>129</v>
      </c>
      <c r="C34" s="192"/>
      <c r="D34" s="193">
        <v>4.6050000000000004</v>
      </c>
      <c r="E34" s="194"/>
      <c r="F34" s="192">
        <v>79</v>
      </c>
      <c r="G34" s="173" t="s">
        <v>360</v>
      </c>
      <c r="H34" s="193">
        <v>42.116</v>
      </c>
      <c r="I34" s="634" t="s">
        <v>360</v>
      </c>
      <c r="J34" s="191">
        <f>SUM(B34,F34)</f>
        <v>208</v>
      </c>
      <c r="K34" s="173" t="s">
        <v>360</v>
      </c>
      <c r="L34" s="193">
        <f>SUM(D34,H34)</f>
        <v>46.721000000000004</v>
      </c>
      <c r="M34" s="634" t="s">
        <v>360</v>
      </c>
      <c r="N34" s="4"/>
    </row>
    <row r="35" spans="1:14" ht="12.75" x14ac:dyDescent="0.2">
      <c r="A35" s="97" t="s">
        <v>62</v>
      </c>
      <c r="B35" s="198">
        <f>SUM(B32:B34)</f>
        <v>198</v>
      </c>
      <c r="C35" s="195"/>
      <c r="D35" s="190">
        <f>SUM(D32:D34)</f>
        <v>7.7250000000000005</v>
      </c>
      <c r="E35" s="187"/>
      <c r="F35" s="164">
        <f>SUM(F32:F34)</f>
        <v>138</v>
      </c>
      <c r="G35" s="173" t="s">
        <v>360</v>
      </c>
      <c r="H35" s="164">
        <f>SUM(H32:H34)</f>
        <v>67.587999999999994</v>
      </c>
      <c r="I35" s="187"/>
      <c r="J35" s="198">
        <f>SUM(J32:J34)</f>
        <v>336</v>
      </c>
      <c r="K35" s="199"/>
      <c r="L35" s="190">
        <f>SUM(L32:L34)</f>
        <v>75.313000000000002</v>
      </c>
      <c r="M35" s="187"/>
      <c r="N35" s="4"/>
    </row>
    <row r="36" spans="1:14" ht="12.75" x14ac:dyDescent="0.2">
      <c r="A36" s="155" t="s">
        <v>63</v>
      </c>
      <c r="B36" s="198"/>
      <c r="C36" s="164"/>
      <c r="D36" s="190"/>
      <c r="E36" s="187"/>
      <c r="F36" s="164"/>
      <c r="G36" s="199"/>
      <c r="H36" s="190"/>
      <c r="I36" s="187"/>
      <c r="J36" s="198"/>
      <c r="K36" s="199"/>
      <c r="L36" s="190"/>
      <c r="M36" s="187"/>
      <c r="N36" s="4"/>
    </row>
    <row r="37" spans="1:14" ht="12.75" x14ac:dyDescent="0.2">
      <c r="A37" s="77"/>
      <c r="B37" s="191"/>
      <c r="C37" s="192"/>
      <c r="D37" s="193"/>
      <c r="E37" s="194"/>
      <c r="F37" s="192"/>
      <c r="G37" s="195"/>
      <c r="H37" s="193"/>
      <c r="I37" s="194"/>
      <c r="J37" s="191"/>
      <c r="K37" s="195"/>
      <c r="L37" s="193"/>
      <c r="M37" s="194"/>
      <c r="N37" s="4"/>
    </row>
    <row r="38" spans="1:14" ht="12.75" x14ac:dyDescent="0.2">
      <c r="A38" s="97" t="s">
        <v>123</v>
      </c>
      <c r="B38" s="198">
        <f>B30+B35</f>
        <v>296</v>
      </c>
      <c r="C38" s="192"/>
      <c r="D38" s="190">
        <f>D30+D35</f>
        <v>12.113</v>
      </c>
      <c r="E38" s="187"/>
      <c r="F38" s="164">
        <f>F30+F35</f>
        <v>259</v>
      </c>
      <c r="G38" s="173" t="s">
        <v>360</v>
      </c>
      <c r="H38" s="190">
        <f>H30+H35</f>
        <v>158.63200000000001</v>
      </c>
      <c r="I38" s="634" t="s">
        <v>360</v>
      </c>
      <c r="J38" s="198">
        <f>J30+J35</f>
        <v>555</v>
      </c>
      <c r="K38" s="173" t="s">
        <v>360</v>
      </c>
      <c r="L38" s="190">
        <f>L30+L35</f>
        <v>170.745</v>
      </c>
      <c r="M38" s="634" t="s">
        <v>360</v>
      </c>
      <c r="N38" s="4"/>
    </row>
    <row r="39" spans="1:14" ht="12.75" x14ac:dyDescent="0.2">
      <c r="A39" s="97" t="s">
        <v>124</v>
      </c>
      <c r="B39" s="198">
        <v>414</v>
      </c>
      <c r="C39" s="164"/>
      <c r="D39" s="190">
        <v>16.221</v>
      </c>
      <c r="E39" s="187"/>
      <c r="F39" s="164">
        <v>257</v>
      </c>
      <c r="G39" s="199"/>
      <c r="H39" s="190">
        <v>157.99699999999999</v>
      </c>
      <c r="I39" s="187"/>
      <c r="J39" s="198">
        <v>671</v>
      </c>
      <c r="K39" s="199"/>
      <c r="L39" s="190">
        <v>174.21799999999999</v>
      </c>
      <c r="M39" s="194"/>
      <c r="N39" s="4"/>
    </row>
    <row r="40" spans="1:14" ht="12.75" x14ac:dyDescent="0.2">
      <c r="A40" s="97" t="s">
        <v>125</v>
      </c>
      <c r="B40" s="198">
        <v>416</v>
      </c>
      <c r="C40" s="206"/>
      <c r="D40" s="164">
        <v>15.882999999999999</v>
      </c>
      <c r="E40" s="187"/>
      <c r="F40" s="164">
        <v>254</v>
      </c>
      <c r="G40" s="199"/>
      <c r="H40" s="164">
        <v>149.09800000000001</v>
      </c>
      <c r="I40" s="164"/>
      <c r="J40" s="198">
        <v>670</v>
      </c>
      <c r="K40" s="199"/>
      <c r="L40" s="190">
        <v>164.98099999999999</v>
      </c>
      <c r="M40" s="187"/>
      <c r="N40" s="4"/>
    </row>
    <row r="41" spans="1:14" ht="12.75" x14ac:dyDescent="0.2">
      <c r="A41" s="97" t="s">
        <v>126</v>
      </c>
      <c r="B41" s="198">
        <v>413</v>
      </c>
      <c r="C41" s="206"/>
      <c r="D41" s="164">
        <v>15.943</v>
      </c>
      <c r="E41" s="207"/>
      <c r="F41" s="164">
        <v>245</v>
      </c>
      <c r="G41" s="206"/>
      <c r="H41" s="164">
        <v>146.774</v>
      </c>
      <c r="I41" s="208"/>
      <c r="J41" s="198">
        <v>658</v>
      </c>
      <c r="K41" s="206"/>
      <c r="L41" s="190">
        <v>162.71699999999998</v>
      </c>
      <c r="M41" s="207"/>
      <c r="N41" s="4"/>
    </row>
    <row r="42" spans="1:14" ht="12.95" customHeight="1" x14ac:dyDescent="0.2">
      <c r="A42" s="97" t="s">
        <v>127</v>
      </c>
      <c r="B42" s="198">
        <v>429</v>
      </c>
      <c r="C42" s="206"/>
      <c r="D42" s="164">
        <v>16.776</v>
      </c>
      <c r="E42" s="207"/>
      <c r="F42" s="164">
        <v>242</v>
      </c>
      <c r="G42" s="206"/>
      <c r="H42" s="164">
        <v>141.25700000000001</v>
      </c>
      <c r="I42" s="208"/>
      <c r="J42" s="198">
        <v>671</v>
      </c>
      <c r="K42" s="206"/>
      <c r="L42" s="190">
        <v>158.03300000000002</v>
      </c>
      <c r="M42" s="207"/>
      <c r="N42" s="4"/>
    </row>
    <row r="43" spans="1:14" ht="12.95" customHeight="1" x14ac:dyDescent="0.2">
      <c r="A43" s="115" t="s">
        <v>128</v>
      </c>
      <c r="B43" s="198">
        <v>426</v>
      </c>
      <c r="C43" s="206"/>
      <c r="D43" s="164">
        <v>17.016000000000002</v>
      </c>
      <c r="E43" s="207"/>
      <c r="F43" s="164">
        <v>246</v>
      </c>
      <c r="G43" s="206"/>
      <c r="H43" s="164">
        <v>138.43899999999999</v>
      </c>
      <c r="I43" s="208"/>
      <c r="J43" s="198">
        <v>672</v>
      </c>
      <c r="K43" s="206"/>
      <c r="L43" s="190">
        <v>155.45499999999998</v>
      </c>
      <c r="M43" s="207"/>
      <c r="N43" s="4"/>
    </row>
    <row r="44" spans="1:14" ht="12.95" customHeight="1" x14ac:dyDescent="0.2">
      <c r="A44" s="115" t="s">
        <v>129</v>
      </c>
      <c r="B44" s="198">
        <v>445</v>
      </c>
      <c r="C44" s="206"/>
      <c r="D44" s="164">
        <v>17.855</v>
      </c>
      <c r="E44" s="207"/>
      <c r="F44" s="164">
        <v>215</v>
      </c>
      <c r="G44" s="206"/>
      <c r="H44" s="164">
        <v>119.533</v>
      </c>
      <c r="I44" s="208"/>
      <c r="J44" s="198">
        <v>660</v>
      </c>
      <c r="K44" s="206"/>
      <c r="L44" s="190">
        <v>137.38800000000001</v>
      </c>
      <c r="M44" s="207"/>
      <c r="N44" s="4"/>
    </row>
    <row r="45" spans="1:14" ht="12.95" customHeight="1" x14ac:dyDescent="0.2">
      <c r="A45" s="115" t="s">
        <v>130</v>
      </c>
      <c r="B45" s="198">
        <v>420</v>
      </c>
      <c r="C45" s="206"/>
      <c r="D45" s="164">
        <v>17.300999999999998</v>
      </c>
      <c r="E45" s="207"/>
      <c r="F45" s="164">
        <v>253</v>
      </c>
      <c r="G45" s="206"/>
      <c r="H45" s="164">
        <v>145.17400000000001</v>
      </c>
      <c r="I45" s="208"/>
      <c r="J45" s="198">
        <v>673</v>
      </c>
      <c r="K45" s="206"/>
      <c r="L45" s="190">
        <v>162.47499999999999</v>
      </c>
      <c r="M45" s="207"/>
      <c r="N45" s="4"/>
    </row>
    <row r="46" spans="1:14" ht="12.95" customHeight="1" x14ac:dyDescent="0.2">
      <c r="A46" s="97" t="s">
        <v>131</v>
      </c>
      <c r="B46" s="198">
        <v>414</v>
      </c>
      <c r="C46" s="206"/>
      <c r="D46" s="164">
        <v>17.033999999999999</v>
      </c>
      <c r="E46" s="207"/>
      <c r="F46" s="164">
        <v>254</v>
      </c>
      <c r="G46" s="206"/>
      <c r="H46" s="164">
        <v>141.82300000000001</v>
      </c>
      <c r="I46" s="208"/>
      <c r="J46" s="198">
        <v>668</v>
      </c>
      <c r="K46" s="206"/>
      <c r="L46" s="190">
        <v>158.857</v>
      </c>
      <c r="M46" s="207"/>
      <c r="N46" s="4"/>
    </row>
    <row r="47" spans="1:14" ht="12.75" x14ac:dyDescent="0.2">
      <c r="A47" s="176"/>
      <c r="B47" s="201"/>
      <c r="C47" s="209"/>
      <c r="D47" s="202"/>
      <c r="E47" s="210"/>
      <c r="F47" s="202"/>
      <c r="G47" s="209"/>
      <c r="H47" s="202"/>
      <c r="I47" s="210"/>
      <c r="J47" s="201"/>
      <c r="K47" s="209"/>
      <c r="L47" s="203"/>
      <c r="M47" s="210"/>
      <c r="N47" s="4"/>
    </row>
    <row r="48" spans="1:14" x14ac:dyDescent="0.2">
      <c r="A48" s="47" t="s">
        <v>380</v>
      </c>
    </row>
    <row r="49" spans="1:1" x14ac:dyDescent="0.2">
      <c r="A49" s="243" t="s">
        <v>381</v>
      </c>
    </row>
  </sheetData>
  <mergeCells count="12">
    <mergeCell ref="B3:D3"/>
    <mergeCell ref="F3:H3"/>
    <mergeCell ref="J3:L3"/>
    <mergeCell ref="B4:D4"/>
    <mergeCell ref="F4:H4"/>
    <mergeCell ref="J4:L4"/>
    <mergeCell ref="B26:D26"/>
    <mergeCell ref="F26:H26"/>
    <mergeCell ref="J26:L26"/>
    <mergeCell ref="B27:D27"/>
    <mergeCell ref="F27:H27"/>
    <mergeCell ref="J27:L27"/>
  </mergeCells>
  <pageMargins left="0.70866141732283472" right="0.70866141732283472" top="0.74803149606299213" bottom="0.74803149606299213" header="0.31496062992125984" footer="0.31496062992125984"/>
  <pageSetup paperSize="9" scale="7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87D16-6A7F-4D54-A530-9D0D68CCC28C}">
  <sheetPr>
    <pageSetUpPr fitToPage="1"/>
  </sheetPr>
  <dimension ref="A1:Y31"/>
  <sheetViews>
    <sheetView zoomScaleNormal="100" workbookViewId="0">
      <selection sqref="A1:P2"/>
    </sheetView>
  </sheetViews>
  <sheetFormatPr defaultColWidth="9.33203125" defaultRowHeight="11.25" x14ac:dyDescent="0.2"/>
  <cols>
    <col min="1" max="1" width="66.5" style="1" customWidth="1"/>
    <col min="2" max="2" width="10.83203125" style="1" customWidth="1"/>
    <col min="3" max="3" width="2.33203125" style="1" customWidth="1"/>
    <col min="4" max="4" width="13.6640625" style="1" customWidth="1"/>
    <col min="5" max="5" width="3" style="1" customWidth="1"/>
    <col min="6" max="6" width="14.5" style="1" customWidth="1"/>
    <col min="7" max="7" width="2.33203125" style="1" customWidth="1"/>
    <col min="8" max="8" width="10.83203125" style="1" customWidth="1"/>
    <col min="9" max="9" width="2.33203125" style="1" customWidth="1"/>
    <col min="10" max="10" width="13.6640625" style="1" customWidth="1"/>
    <col min="11" max="11" width="2.33203125" style="1" customWidth="1"/>
    <col min="12" max="12" width="15.6640625" style="1" customWidth="1"/>
    <col min="13" max="13" width="2.33203125" style="1" customWidth="1"/>
    <col min="14" max="14" width="10.83203125" style="1" customWidth="1"/>
    <col min="15" max="15" width="2.33203125" style="1" customWidth="1"/>
    <col min="16" max="16" width="13.6640625" style="1" customWidth="1"/>
    <col min="17" max="17" width="2.33203125" style="1" customWidth="1"/>
    <col min="18" max="18" width="15.6640625" style="1" customWidth="1"/>
    <col min="19" max="19" width="2.33203125" style="1" customWidth="1"/>
    <col min="20" max="16384" width="9.33203125" style="1"/>
  </cols>
  <sheetData>
    <row r="1" spans="1:19" ht="21" customHeight="1" x14ac:dyDescent="0.2">
      <c r="A1" s="888" t="s">
        <v>391</v>
      </c>
      <c r="B1" s="888"/>
      <c r="C1" s="888"/>
      <c r="D1" s="888"/>
      <c r="E1" s="888"/>
      <c r="F1" s="888"/>
      <c r="G1" s="888"/>
      <c r="H1" s="888"/>
      <c r="I1" s="888"/>
      <c r="J1" s="888"/>
      <c r="K1" s="888"/>
      <c r="L1" s="888"/>
      <c r="M1" s="888"/>
      <c r="N1" s="888"/>
      <c r="O1" s="888"/>
      <c r="P1" s="888"/>
      <c r="Q1" s="211"/>
    </row>
    <row r="2" spans="1:19" ht="17.25" customHeight="1" x14ac:dyDescent="0.2">
      <c r="A2" s="888"/>
      <c r="B2" s="888"/>
      <c r="C2" s="888"/>
      <c r="D2" s="888"/>
      <c r="E2" s="888"/>
      <c r="F2" s="888"/>
      <c r="G2" s="888"/>
      <c r="H2" s="888"/>
      <c r="I2" s="888"/>
      <c r="J2" s="888"/>
      <c r="K2" s="888"/>
      <c r="L2" s="888"/>
      <c r="M2" s="888"/>
      <c r="N2" s="888"/>
      <c r="O2" s="888"/>
      <c r="P2" s="888"/>
      <c r="Q2" s="211"/>
    </row>
    <row r="3" spans="1:19" ht="12.75" customHeight="1" x14ac:dyDescent="0.2">
      <c r="A3" s="889" t="s">
        <v>132</v>
      </c>
      <c r="B3" s="890"/>
      <c r="C3" s="890"/>
      <c r="D3" s="890"/>
      <c r="E3" s="890"/>
      <c r="F3" s="890"/>
      <c r="G3" s="890"/>
      <c r="H3" s="890"/>
      <c r="I3" s="890"/>
      <c r="J3" s="890"/>
      <c r="K3" s="890"/>
      <c r="L3" s="890"/>
      <c r="M3" s="890"/>
      <c r="N3" s="890"/>
      <c r="O3" s="890"/>
      <c r="P3" s="890"/>
    </row>
    <row r="4" spans="1:19" ht="17.25" customHeight="1" x14ac:dyDescent="0.2">
      <c r="A4" s="891"/>
      <c r="B4" s="891"/>
      <c r="C4" s="891"/>
      <c r="D4" s="891"/>
      <c r="E4" s="891"/>
      <c r="F4" s="891"/>
      <c r="G4" s="891"/>
      <c r="H4" s="891"/>
      <c r="I4" s="891"/>
      <c r="J4" s="891"/>
      <c r="K4" s="891"/>
      <c r="L4" s="891"/>
      <c r="M4" s="890"/>
      <c r="N4" s="890"/>
      <c r="O4" s="890"/>
      <c r="P4" s="890"/>
      <c r="Q4" s="212"/>
    </row>
    <row r="5" spans="1:19" s="123" customFormat="1" ht="31.5" customHeight="1" x14ac:dyDescent="0.2">
      <c r="A5" s="213" t="s">
        <v>48</v>
      </c>
      <c r="B5" s="892" t="s">
        <v>133</v>
      </c>
      <c r="C5" s="893"/>
      <c r="D5" s="894"/>
      <c r="E5" s="894"/>
      <c r="F5" s="894"/>
      <c r="G5" s="214"/>
      <c r="H5" s="893" t="s">
        <v>134</v>
      </c>
      <c r="I5" s="893"/>
      <c r="J5" s="894"/>
      <c r="K5" s="894"/>
      <c r="L5" s="894"/>
      <c r="M5" s="215"/>
      <c r="N5" s="892" t="s">
        <v>135</v>
      </c>
      <c r="O5" s="893"/>
      <c r="P5" s="894"/>
      <c r="Q5" s="894"/>
      <c r="R5" s="894"/>
      <c r="S5" s="214"/>
    </row>
    <row r="6" spans="1:19" ht="24.75" customHeight="1" x14ac:dyDescent="0.2">
      <c r="A6" s="216" t="s">
        <v>53</v>
      </c>
      <c r="B6" s="217" t="s">
        <v>54</v>
      </c>
      <c r="C6" s="218"/>
      <c r="D6" s="218" t="s">
        <v>55</v>
      </c>
      <c r="E6" s="218"/>
      <c r="F6" s="218" t="s">
        <v>83</v>
      </c>
      <c r="G6" s="219"/>
      <c r="H6" s="218" t="s">
        <v>54</v>
      </c>
      <c r="I6" s="218"/>
      <c r="J6" s="218" t="s">
        <v>55</v>
      </c>
      <c r="K6" s="218"/>
      <c r="L6" s="218" t="s">
        <v>83</v>
      </c>
      <c r="M6" s="218"/>
      <c r="N6" s="217" t="s">
        <v>54</v>
      </c>
      <c r="O6" s="218"/>
      <c r="P6" s="218" t="s">
        <v>55</v>
      </c>
      <c r="Q6" s="218"/>
      <c r="R6" s="218" t="s">
        <v>83</v>
      </c>
      <c r="S6" s="219"/>
    </row>
    <row r="7" spans="1:19" ht="49.5" customHeight="1" x14ac:dyDescent="0.2">
      <c r="A7" s="220"/>
      <c r="B7" s="221" t="s">
        <v>56</v>
      </c>
      <c r="C7" s="222"/>
      <c r="D7" s="222" t="s">
        <v>136</v>
      </c>
      <c r="E7" s="222"/>
      <c r="F7" s="222" t="s">
        <v>84</v>
      </c>
      <c r="G7" s="223"/>
      <c r="H7" s="222" t="s">
        <v>56</v>
      </c>
      <c r="I7" s="222"/>
      <c r="J7" s="222" t="s">
        <v>136</v>
      </c>
      <c r="K7" s="222"/>
      <c r="L7" s="222" t="s">
        <v>84</v>
      </c>
      <c r="M7" s="222"/>
      <c r="N7" s="221" t="s">
        <v>56</v>
      </c>
      <c r="O7" s="222"/>
      <c r="P7" s="222" t="s">
        <v>136</v>
      </c>
      <c r="Q7" s="222"/>
      <c r="R7" s="222" t="s">
        <v>84</v>
      </c>
      <c r="S7" s="223"/>
    </row>
    <row r="8" spans="1:19" ht="12.75" x14ac:dyDescent="0.2">
      <c r="A8" s="96" t="s">
        <v>85</v>
      </c>
      <c r="B8" s="601">
        <f>'tab2a b'!H7</f>
        <v>48</v>
      </c>
      <c r="C8" s="602"/>
      <c r="D8" s="603">
        <f>'tab2a b'!J7</f>
        <v>370.697</v>
      </c>
      <c r="E8" s="602"/>
      <c r="F8" s="603">
        <f>'tab2a b'!L7</f>
        <v>603.37800000000004</v>
      </c>
      <c r="G8" s="745" t="s">
        <v>360</v>
      </c>
      <c r="H8" s="224">
        <v>240</v>
      </c>
      <c r="I8" s="225"/>
      <c r="J8" s="226">
        <v>6676.2650000000003</v>
      </c>
      <c r="K8" s="225"/>
      <c r="L8" s="226">
        <v>11309.43</v>
      </c>
      <c r="M8" s="224"/>
      <c r="N8" s="96">
        <f>B8+H8</f>
        <v>288</v>
      </c>
      <c r="O8" s="91"/>
      <c r="P8" s="89">
        <f>D8+J8</f>
        <v>7046.9620000000004</v>
      </c>
      <c r="Q8" s="137"/>
      <c r="R8" s="89">
        <f>F8+L8</f>
        <v>11912.808000000001</v>
      </c>
      <c r="S8" s="80"/>
    </row>
    <row r="9" spans="1:19" ht="12.75" x14ac:dyDescent="0.2">
      <c r="A9" s="96" t="s">
        <v>95</v>
      </c>
      <c r="B9" s="604">
        <f>'tab2a b'!H8</f>
        <v>5</v>
      </c>
      <c r="C9" s="225"/>
      <c r="D9" s="226">
        <f>'tab2a b'!J8</f>
        <v>14.760999999999999</v>
      </c>
      <c r="E9" s="225"/>
      <c r="F9" s="226">
        <f>'tab2a b'!L8</f>
        <v>19.14</v>
      </c>
      <c r="G9" s="609"/>
      <c r="H9" s="224">
        <v>12</v>
      </c>
      <c r="I9" s="225"/>
      <c r="J9" s="226">
        <v>230.334</v>
      </c>
      <c r="K9" s="225"/>
      <c r="L9" s="226">
        <v>371.47300000000001</v>
      </c>
      <c r="M9" s="224"/>
      <c r="N9" s="96">
        <f>B9+H9</f>
        <v>17</v>
      </c>
      <c r="O9" s="91"/>
      <c r="P9" s="89">
        <f>D9+J9</f>
        <v>245.095</v>
      </c>
      <c r="Q9" s="146"/>
      <c r="R9" s="89">
        <f>F9+L9</f>
        <v>390.613</v>
      </c>
      <c r="S9" s="80"/>
    </row>
    <row r="10" spans="1:19" ht="12.75" x14ac:dyDescent="0.2">
      <c r="A10" s="96" t="s">
        <v>87</v>
      </c>
      <c r="B10" s="604">
        <f>'tab2a b'!H9</f>
        <v>81</v>
      </c>
      <c r="C10" s="225"/>
      <c r="D10" s="226">
        <f>'tab2a b'!J9</f>
        <v>1150.71</v>
      </c>
      <c r="E10" s="225"/>
      <c r="F10" s="226">
        <f>'tab2a b'!L9</f>
        <v>583.97</v>
      </c>
      <c r="G10" s="609"/>
      <c r="H10" s="224">
        <v>157</v>
      </c>
      <c r="I10" s="225"/>
      <c r="J10" s="226">
        <v>4663.7179999999998</v>
      </c>
      <c r="K10" s="225"/>
      <c r="L10" s="226">
        <v>2360.5</v>
      </c>
      <c r="M10" s="224"/>
      <c r="N10" s="96">
        <f>B10+H10</f>
        <v>238</v>
      </c>
      <c r="O10" s="91"/>
      <c r="P10" s="89">
        <f>D10+J10</f>
        <v>5814.4279999999999</v>
      </c>
      <c r="Q10" s="146"/>
      <c r="R10" s="89">
        <f>F10+L10</f>
        <v>2944.4700000000003</v>
      </c>
      <c r="S10" s="80"/>
    </row>
    <row r="11" spans="1:19" ht="12.75" x14ac:dyDescent="0.2">
      <c r="A11" s="102" t="s">
        <v>88</v>
      </c>
      <c r="B11" s="369">
        <f>SUM(B8:B10)</f>
        <v>134</v>
      </c>
      <c r="C11" s="228"/>
      <c r="D11" s="229">
        <f>SUM(D8:D10)</f>
        <v>1536.1680000000001</v>
      </c>
      <c r="E11" s="228"/>
      <c r="F11" s="229">
        <f>SUM(F8:F10)</f>
        <v>1206.4880000000001</v>
      </c>
      <c r="G11" s="233"/>
      <c r="H11" s="227">
        <f>SUM(H8:H10)</f>
        <v>409</v>
      </c>
      <c r="I11" s="228"/>
      <c r="J11" s="229">
        <f t="shared" ref="J11:R11" si="0">SUM(J8:J10)</f>
        <v>11570.316999999999</v>
      </c>
      <c r="K11" s="228"/>
      <c r="L11" s="229">
        <f t="shared" si="0"/>
        <v>14041.403</v>
      </c>
      <c r="M11" s="230"/>
      <c r="N11" s="102">
        <f t="shared" si="0"/>
        <v>543</v>
      </c>
      <c r="O11" s="100"/>
      <c r="P11" s="99">
        <f t="shared" si="0"/>
        <v>13106.485000000001</v>
      </c>
      <c r="Q11" s="150"/>
      <c r="R11" s="99">
        <f t="shared" si="0"/>
        <v>15247.891</v>
      </c>
      <c r="S11" s="80"/>
    </row>
    <row r="12" spans="1:19" ht="12.75" x14ac:dyDescent="0.2">
      <c r="A12" s="96"/>
      <c r="B12" s="604"/>
      <c r="C12" s="225"/>
      <c r="D12" s="226"/>
      <c r="E12" s="225"/>
      <c r="F12" s="226"/>
      <c r="G12" s="609"/>
      <c r="H12" s="224"/>
      <c r="I12" s="225"/>
      <c r="J12" s="226"/>
      <c r="K12" s="225"/>
      <c r="L12" s="226"/>
      <c r="M12" s="224"/>
      <c r="N12" s="96"/>
      <c r="O12" s="91"/>
      <c r="P12" s="89"/>
      <c r="Q12" s="146"/>
      <c r="R12" s="89"/>
      <c r="S12" s="80"/>
    </row>
    <row r="13" spans="1:19" ht="12.75" x14ac:dyDescent="0.2">
      <c r="A13" s="96" t="s">
        <v>89</v>
      </c>
      <c r="B13" s="604">
        <f>'tab2a b'!H12</f>
        <v>52</v>
      </c>
      <c r="C13" s="225"/>
      <c r="D13" s="226">
        <f>'tab2a b'!J12</f>
        <v>825.52700000000004</v>
      </c>
      <c r="E13" s="225"/>
      <c r="F13" s="226">
        <f>'tab2a b'!L12</f>
        <v>144.88399999999999</v>
      </c>
      <c r="G13" s="609"/>
      <c r="H13" s="224">
        <v>34</v>
      </c>
      <c r="I13" s="225"/>
      <c r="J13" s="226">
        <v>883.40899999999999</v>
      </c>
      <c r="K13" s="225"/>
      <c r="L13" s="226">
        <v>210.33</v>
      </c>
      <c r="M13" s="224"/>
      <c r="N13" s="96">
        <f>B13+H13</f>
        <v>86</v>
      </c>
      <c r="O13" s="91"/>
      <c r="P13" s="89">
        <f>D13+J13</f>
        <v>1708.9360000000001</v>
      </c>
      <c r="Q13" s="146"/>
      <c r="R13" s="89">
        <f>F13+L13</f>
        <v>355.214</v>
      </c>
      <c r="S13" s="80"/>
    </row>
    <row r="14" spans="1:19" ht="12.75" x14ac:dyDescent="0.2">
      <c r="A14" s="96" t="s">
        <v>90</v>
      </c>
      <c r="B14" s="604">
        <f>'tab2a b'!H13</f>
        <v>137</v>
      </c>
      <c r="C14" s="225"/>
      <c r="D14" s="226">
        <f>'tab2a b'!J13</f>
        <v>119.003</v>
      </c>
      <c r="E14" s="225"/>
      <c r="F14" s="226">
        <f>'tab2a b'!L13</f>
        <v>22.303000000000001</v>
      </c>
      <c r="G14" s="609"/>
      <c r="H14" s="224">
        <v>6</v>
      </c>
      <c r="I14" s="225"/>
      <c r="J14" s="226">
        <v>17.963000000000001</v>
      </c>
      <c r="K14" s="225"/>
      <c r="L14" s="226">
        <v>3.8580000000000001</v>
      </c>
      <c r="M14" s="224"/>
      <c r="N14" s="96">
        <f>B14+H14</f>
        <v>143</v>
      </c>
      <c r="O14" s="91"/>
      <c r="P14" s="89">
        <f>D14+J14</f>
        <v>136.96600000000001</v>
      </c>
      <c r="Q14" s="146"/>
      <c r="R14" s="89">
        <f>F14+L14</f>
        <v>26.161000000000001</v>
      </c>
      <c r="S14" s="80"/>
    </row>
    <row r="15" spans="1:19" ht="12.75" x14ac:dyDescent="0.2">
      <c r="A15" s="102" t="s">
        <v>454</v>
      </c>
      <c r="B15" s="607">
        <f>SUM(B13:B14)</f>
        <v>189</v>
      </c>
      <c r="C15" s="228"/>
      <c r="D15" s="229">
        <f>SUM(D13:D14)</f>
        <v>944.53000000000009</v>
      </c>
      <c r="E15" s="228"/>
      <c r="F15" s="229">
        <f>SUM(F13:F14)</f>
        <v>167.18699999999998</v>
      </c>
      <c r="G15" s="233"/>
      <c r="H15" s="230">
        <f t="shared" ref="H15:R15" si="1">SUM(H13:H14)</f>
        <v>40</v>
      </c>
      <c r="I15" s="228"/>
      <c r="J15" s="229">
        <f t="shared" si="1"/>
        <v>901.37199999999996</v>
      </c>
      <c r="K15" s="228"/>
      <c r="L15" s="229">
        <f t="shared" si="1"/>
        <v>214.18800000000002</v>
      </c>
      <c r="M15" s="230"/>
      <c r="N15" s="102">
        <f>SUM(N13:N14)</f>
        <v>229</v>
      </c>
      <c r="O15" s="100"/>
      <c r="P15" s="99">
        <f t="shared" si="1"/>
        <v>1845.902</v>
      </c>
      <c r="Q15" s="150"/>
      <c r="R15" s="99">
        <f t="shared" si="1"/>
        <v>381.375</v>
      </c>
      <c r="S15" s="80"/>
    </row>
    <row r="16" spans="1:19" ht="12.75" x14ac:dyDescent="0.2">
      <c r="A16" s="231"/>
      <c r="B16" s="604"/>
      <c r="C16" s="225"/>
      <c r="D16" s="605"/>
      <c r="E16" s="225"/>
      <c r="F16" s="226"/>
      <c r="G16" s="609"/>
      <c r="H16" s="224"/>
      <c r="I16" s="225"/>
      <c r="J16" s="224"/>
      <c r="K16" s="225"/>
      <c r="L16" s="226"/>
      <c r="M16" s="224"/>
      <c r="N16" s="96"/>
      <c r="O16" s="91"/>
      <c r="P16" s="89"/>
      <c r="Q16" s="146"/>
      <c r="R16" s="89"/>
      <c r="S16" s="80"/>
    </row>
    <row r="17" spans="1:25" ht="12.75" x14ac:dyDescent="0.2">
      <c r="A17" s="232" t="s">
        <v>137</v>
      </c>
      <c r="B17" s="607">
        <f>B11+B15</f>
        <v>323</v>
      </c>
      <c r="C17" s="228"/>
      <c r="D17" s="606">
        <f>D11+D15</f>
        <v>2480.6980000000003</v>
      </c>
      <c r="E17" s="228"/>
      <c r="F17" s="229">
        <f>F11+F15</f>
        <v>1373.675</v>
      </c>
      <c r="G17" s="233"/>
      <c r="H17" s="230">
        <f>H11+H15</f>
        <v>449</v>
      </c>
      <c r="I17" s="228"/>
      <c r="J17" s="230">
        <f>J11+J15</f>
        <v>12471.688999999998</v>
      </c>
      <c r="K17" s="228"/>
      <c r="L17" s="229">
        <f>L11+L15</f>
        <v>14255.591</v>
      </c>
      <c r="M17" s="230"/>
      <c r="N17" s="102">
        <f>N11+N15</f>
        <v>772</v>
      </c>
      <c r="O17" s="100"/>
      <c r="P17" s="99">
        <f>P11+P15</f>
        <v>14952.387000000001</v>
      </c>
      <c r="Q17" s="150"/>
      <c r="R17" s="99">
        <f>R11+R15</f>
        <v>15629.266</v>
      </c>
      <c r="S17" s="80"/>
    </row>
    <row r="18" spans="1:25" ht="12.75" x14ac:dyDescent="0.2">
      <c r="A18" s="232" t="s">
        <v>97</v>
      </c>
      <c r="B18" s="607">
        <v>318</v>
      </c>
      <c r="C18" s="46"/>
      <c r="D18" s="229">
        <v>2595.5880000000002</v>
      </c>
      <c r="E18" s="46" t="s">
        <v>360</v>
      </c>
      <c r="F18" s="229">
        <v>1356.7080000000001</v>
      </c>
      <c r="G18" s="46" t="s">
        <v>360</v>
      </c>
      <c r="H18" s="610">
        <v>485</v>
      </c>
      <c r="I18" s="46" t="s">
        <v>360</v>
      </c>
      <c r="J18" s="229">
        <v>14355.457</v>
      </c>
      <c r="K18" s="228"/>
      <c r="L18" s="229">
        <v>15832.117</v>
      </c>
      <c r="M18" s="230"/>
      <c r="N18" s="102">
        <f>B18+H18</f>
        <v>803</v>
      </c>
      <c r="O18" s="46" t="s">
        <v>360</v>
      </c>
      <c r="P18" s="99">
        <f>D18+J18</f>
        <v>16951.045000000002</v>
      </c>
      <c r="Q18" s="46" t="s">
        <v>360</v>
      </c>
      <c r="R18" s="99">
        <f>F18+L18</f>
        <v>17188.825000000001</v>
      </c>
      <c r="S18" s="95" t="s">
        <v>360</v>
      </c>
      <c r="U18" s="93"/>
      <c r="V18" s="93"/>
      <c r="W18" s="93"/>
      <c r="X18" s="93"/>
      <c r="Y18" s="93"/>
    </row>
    <row r="19" spans="1:25" ht="12.75" x14ac:dyDescent="0.2">
      <c r="A19" s="232" t="s">
        <v>446</v>
      </c>
      <c r="B19" s="607">
        <v>305</v>
      </c>
      <c r="C19" s="228"/>
      <c r="D19" s="606">
        <v>2645.1680000000001</v>
      </c>
      <c r="E19" s="228"/>
      <c r="F19" s="229">
        <v>1333.499</v>
      </c>
      <c r="G19" s="233"/>
      <c r="H19" s="230">
        <v>443</v>
      </c>
      <c r="I19" s="228"/>
      <c r="J19" s="230">
        <v>12715.421999999999</v>
      </c>
      <c r="K19" s="228"/>
      <c r="L19" s="229">
        <v>13324.04</v>
      </c>
      <c r="M19" s="230"/>
      <c r="N19" s="102">
        <v>748</v>
      </c>
      <c r="O19" s="100"/>
      <c r="P19" s="99">
        <v>15360.589999999998</v>
      </c>
      <c r="Q19" s="150"/>
      <c r="R19" s="99">
        <v>14657.539000000001</v>
      </c>
      <c r="S19" s="80"/>
    </row>
    <row r="20" spans="1:25" ht="12.75" customHeight="1" x14ac:dyDescent="0.2">
      <c r="A20" s="232" t="s">
        <v>447</v>
      </c>
      <c r="B20" s="607">
        <v>310</v>
      </c>
      <c r="C20" s="228"/>
      <c r="D20" s="229">
        <v>2754.1909999999998</v>
      </c>
      <c r="E20" s="228"/>
      <c r="F20" s="229">
        <v>1441.8059999999998</v>
      </c>
      <c r="G20" s="233"/>
      <c r="H20" s="230">
        <v>429</v>
      </c>
      <c r="I20" s="228"/>
      <c r="J20" s="229">
        <v>11269.546999999999</v>
      </c>
      <c r="K20" s="228"/>
      <c r="L20" s="229">
        <v>12645.227000000001</v>
      </c>
      <c r="M20" s="230"/>
      <c r="N20" s="102">
        <v>739</v>
      </c>
      <c r="O20" s="100"/>
      <c r="P20" s="99">
        <v>14023.737999999998</v>
      </c>
      <c r="Q20" s="150"/>
      <c r="R20" s="99">
        <v>14087.033000000001</v>
      </c>
      <c r="S20" s="80"/>
    </row>
    <row r="21" spans="1:25" ht="12.75" customHeight="1" x14ac:dyDescent="0.2">
      <c r="A21" s="232" t="s">
        <v>448</v>
      </c>
      <c r="B21" s="607">
        <v>319</v>
      </c>
      <c r="C21" s="228"/>
      <c r="D21" s="229">
        <v>3107.0459999999998</v>
      </c>
      <c r="E21" s="228"/>
      <c r="F21" s="229">
        <v>1676.3240000000001</v>
      </c>
      <c r="G21" s="233"/>
      <c r="H21" s="230">
        <v>490</v>
      </c>
      <c r="I21" s="228"/>
      <c r="J21" s="229">
        <v>11264.181</v>
      </c>
      <c r="K21" s="228"/>
      <c r="L21" s="229">
        <v>14266.870999999999</v>
      </c>
      <c r="M21" s="230"/>
      <c r="N21" s="102">
        <v>809</v>
      </c>
      <c r="O21" s="100"/>
      <c r="P21" s="99">
        <v>14371.227000000001</v>
      </c>
      <c r="Q21" s="150"/>
      <c r="R21" s="99">
        <v>15943.195</v>
      </c>
      <c r="S21" s="80"/>
    </row>
    <row r="22" spans="1:25" s="5" customFormat="1" ht="12.75" customHeight="1" x14ac:dyDescent="0.2">
      <c r="A22" s="97" t="s">
        <v>449</v>
      </c>
      <c r="B22" s="607">
        <v>320</v>
      </c>
      <c r="C22" s="228"/>
      <c r="D22" s="229">
        <v>3190.5230000000001</v>
      </c>
      <c r="E22" s="228"/>
      <c r="F22" s="229">
        <v>1710.7170000000001</v>
      </c>
      <c r="G22" s="233"/>
      <c r="H22" s="230">
        <v>477</v>
      </c>
      <c r="I22" s="228"/>
      <c r="J22" s="229">
        <v>13406.782999999999</v>
      </c>
      <c r="K22" s="228"/>
      <c r="L22" s="229">
        <v>16806.418999999998</v>
      </c>
      <c r="M22" s="233"/>
      <c r="N22" s="102">
        <v>797</v>
      </c>
      <c r="O22" s="100"/>
      <c r="P22" s="99">
        <v>16597.306</v>
      </c>
      <c r="Q22" s="150"/>
      <c r="R22" s="99">
        <v>18517.135999999999</v>
      </c>
      <c r="S22" s="234"/>
    </row>
    <row r="23" spans="1:25" s="5" customFormat="1" ht="12.75" x14ac:dyDescent="0.2">
      <c r="A23" s="97" t="s">
        <v>450</v>
      </c>
      <c r="B23" s="607">
        <v>326</v>
      </c>
      <c r="C23" s="228"/>
      <c r="D23" s="229">
        <v>3277.6680000000001</v>
      </c>
      <c r="E23" s="228"/>
      <c r="F23" s="229">
        <v>1759.183</v>
      </c>
      <c r="G23" s="233"/>
      <c r="H23" s="230">
        <v>485</v>
      </c>
      <c r="I23" s="228"/>
      <c r="J23" s="229">
        <v>11510.739</v>
      </c>
      <c r="K23" s="228"/>
      <c r="L23" s="229">
        <v>12935.646000000001</v>
      </c>
      <c r="M23" s="233"/>
      <c r="N23" s="102">
        <v>811</v>
      </c>
      <c r="O23" s="100"/>
      <c r="P23" s="99">
        <v>14788.406999999999</v>
      </c>
      <c r="Q23" s="150"/>
      <c r="R23" s="99">
        <v>14694.829000000002</v>
      </c>
      <c r="S23" s="234"/>
    </row>
    <row r="24" spans="1:25" s="5" customFormat="1" ht="12.75" x14ac:dyDescent="0.2">
      <c r="A24" s="97" t="s">
        <v>451</v>
      </c>
      <c r="B24" s="607">
        <v>339</v>
      </c>
      <c r="C24" s="228"/>
      <c r="D24" s="229">
        <v>3361.165</v>
      </c>
      <c r="E24" s="228"/>
      <c r="F24" s="229">
        <v>1806.0920000000001</v>
      </c>
      <c r="G24" s="233"/>
      <c r="H24" s="230">
        <v>457</v>
      </c>
      <c r="I24" s="228"/>
      <c r="J24" s="229">
        <v>11807.187</v>
      </c>
      <c r="K24" s="228"/>
      <c r="L24" s="229">
        <v>13904</v>
      </c>
      <c r="M24" s="233"/>
      <c r="N24" s="102">
        <v>796</v>
      </c>
      <c r="O24" s="100"/>
      <c r="P24" s="99">
        <v>15168.351999999999</v>
      </c>
      <c r="Q24" s="150"/>
      <c r="R24" s="99">
        <v>15710.092000000001</v>
      </c>
      <c r="S24" s="234"/>
    </row>
    <row r="25" spans="1:25" s="5" customFormat="1" ht="12.75" x14ac:dyDescent="0.2">
      <c r="A25" s="97" t="s">
        <v>452</v>
      </c>
      <c r="B25" s="607">
        <v>364</v>
      </c>
      <c r="C25" s="228"/>
      <c r="D25" s="229">
        <v>3840.3009999999999</v>
      </c>
      <c r="E25" s="228"/>
      <c r="F25" s="229">
        <v>2069.2959999999998</v>
      </c>
      <c r="G25" s="233"/>
      <c r="H25" s="230">
        <v>452</v>
      </c>
      <c r="I25" s="228"/>
      <c r="J25" s="229">
        <v>9344</v>
      </c>
      <c r="K25" s="228"/>
      <c r="L25" s="229">
        <v>13071</v>
      </c>
      <c r="M25" s="233"/>
      <c r="N25" s="102">
        <v>816</v>
      </c>
      <c r="O25" s="100"/>
      <c r="P25" s="99">
        <v>13184.300999999999</v>
      </c>
      <c r="Q25" s="150"/>
      <c r="R25" s="99">
        <v>15140.296</v>
      </c>
      <c r="S25" s="234"/>
    </row>
    <row r="26" spans="1:25" s="5" customFormat="1" ht="12.75" x14ac:dyDescent="0.2">
      <c r="A26" s="97" t="s">
        <v>453</v>
      </c>
      <c r="B26" s="607">
        <v>385</v>
      </c>
      <c r="C26" s="228"/>
      <c r="D26" s="229">
        <v>4069.5619999999999</v>
      </c>
      <c r="E26" s="228"/>
      <c r="F26" s="229">
        <v>2266.4789999999998</v>
      </c>
      <c r="G26" s="233"/>
      <c r="H26" s="230">
        <v>443</v>
      </c>
      <c r="I26" s="228"/>
      <c r="J26" s="229">
        <v>8234</v>
      </c>
      <c r="K26" s="228"/>
      <c r="L26" s="229">
        <v>11463</v>
      </c>
      <c r="M26" s="233"/>
      <c r="N26" s="102">
        <v>828</v>
      </c>
      <c r="O26" s="100"/>
      <c r="P26" s="99">
        <v>12303.562</v>
      </c>
      <c r="Q26" s="150"/>
      <c r="R26" s="99">
        <v>13729.478999999999</v>
      </c>
      <c r="S26" s="234"/>
    </row>
    <row r="27" spans="1:25" ht="12.75" x14ac:dyDescent="0.2">
      <c r="A27" s="176"/>
      <c r="B27" s="608"/>
      <c r="C27" s="238"/>
      <c r="D27" s="239"/>
      <c r="E27" s="238"/>
      <c r="F27" s="239"/>
      <c r="G27" s="240"/>
      <c r="H27" s="237"/>
      <c r="I27" s="238"/>
      <c r="J27" s="239"/>
      <c r="K27" s="238"/>
      <c r="L27" s="239"/>
      <c r="M27" s="240"/>
      <c r="N27" s="235"/>
      <c r="O27" s="241"/>
      <c r="P27" s="236"/>
      <c r="Q27" s="242"/>
      <c r="R27" s="236"/>
      <c r="S27" s="162"/>
    </row>
    <row r="28" spans="1:25" x14ac:dyDescent="0.2">
      <c r="A28" s="47"/>
    </row>
    <row r="29" spans="1:25" x14ac:dyDescent="0.2">
      <c r="A29" s="243"/>
    </row>
    <row r="31" spans="1:25" x14ac:dyDescent="0.2">
      <c r="N31" s="4"/>
      <c r="O31" s="4"/>
      <c r="P31" s="4"/>
      <c r="Q31" s="4"/>
    </row>
  </sheetData>
  <mergeCells count="5">
    <mergeCell ref="A1:P2"/>
    <mergeCell ref="A3:P4"/>
    <mergeCell ref="B5:F5"/>
    <mergeCell ref="H5:L5"/>
    <mergeCell ref="N5:R5"/>
  </mergeCells>
  <pageMargins left="0.55118110236220474" right="0.70866141732283472" top="0.74803149606299213" bottom="0.74803149606299213" header="0.31496062992125984" footer="0.31496062992125984"/>
  <pageSetup paperSize="9" scale="64"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D3B04-427E-4FF6-9BCA-D22F343C86D6}">
  <sheetPr>
    <pageSetUpPr fitToPage="1"/>
  </sheetPr>
  <dimension ref="A1:N65"/>
  <sheetViews>
    <sheetView zoomScaleNormal="100" workbookViewId="0">
      <selection sqref="A1:N2"/>
    </sheetView>
  </sheetViews>
  <sheetFormatPr defaultColWidth="9.33203125" defaultRowHeight="11.25" x14ac:dyDescent="0.2"/>
  <cols>
    <col min="1" max="1" width="28.5" style="47" bestFit="1" customWidth="1"/>
    <col min="2" max="2" width="9.33203125" style="47" bestFit="1" customWidth="1"/>
    <col min="3" max="3" width="11.6640625" style="47" customWidth="1"/>
    <col min="4" max="4" width="14.1640625" style="47" customWidth="1"/>
    <col min="5" max="5" width="11.6640625" style="47" customWidth="1"/>
    <col min="6" max="6" width="14.1640625" style="47" customWidth="1"/>
    <col min="7" max="7" width="11.6640625" style="47" customWidth="1"/>
    <col min="8" max="8" width="14.1640625" style="47" customWidth="1"/>
    <col min="9" max="9" width="11.6640625" style="47" customWidth="1"/>
    <col min="10" max="10" width="14.1640625" style="47" customWidth="1"/>
    <col min="11" max="11" width="11.6640625" style="47" customWidth="1"/>
    <col min="12" max="12" width="14.1640625" style="47" customWidth="1"/>
    <col min="13" max="13" width="11.6640625" style="47" customWidth="1"/>
    <col min="14" max="14" width="14.1640625" style="47" customWidth="1"/>
    <col min="15" max="16384" width="9.33203125" style="47"/>
  </cols>
  <sheetData>
    <row r="1" spans="1:14" ht="17.25" customHeight="1" x14ac:dyDescent="0.2">
      <c r="A1" s="886" t="s">
        <v>138</v>
      </c>
      <c r="B1" s="895"/>
      <c r="C1" s="895"/>
      <c r="D1" s="895"/>
      <c r="E1" s="895"/>
      <c r="F1" s="895"/>
      <c r="G1" s="895"/>
      <c r="H1" s="895"/>
      <c r="I1" s="895"/>
      <c r="J1" s="895"/>
      <c r="K1" s="895"/>
      <c r="L1" s="895"/>
      <c r="M1" s="895"/>
      <c r="N1" s="895"/>
    </row>
    <row r="2" spans="1:14" ht="21.75" customHeight="1" x14ac:dyDescent="0.2">
      <c r="A2" s="895"/>
      <c r="B2" s="895"/>
      <c r="C2" s="895"/>
      <c r="D2" s="895"/>
      <c r="E2" s="895"/>
      <c r="F2" s="895"/>
      <c r="G2" s="895"/>
      <c r="H2" s="895"/>
      <c r="I2" s="895"/>
      <c r="J2" s="895"/>
      <c r="K2" s="895"/>
      <c r="L2" s="895"/>
      <c r="M2" s="895"/>
      <c r="N2" s="895"/>
    </row>
    <row r="3" spans="1:14" ht="15" customHeight="1" x14ac:dyDescent="0.2">
      <c r="A3" s="243" t="s">
        <v>139</v>
      </c>
    </row>
    <row r="4" spans="1:14" ht="18" customHeight="1" x14ac:dyDescent="0.2">
      <c r="A4" s="244" t="s">
        <v>140</v>
      </c>
      <c r="B4" s="245"/>
      <c r="C4" s="896" t="s">
        <v>141</v>
      </c>
      <c r="D4" s="897"/>
      <c r="E4" s="898" t="s">
        <v>142</v>
      </c>
      <c r="F4" s="898"/>
      <c r="G4" s="896" t="s">
        <v>143</v>
      </c>
      <c r="H4" s="897"/>
      <c r="I4" s="898" t="s">
        <v>144</v>
      </c>
      <c r="J4" s="898"/>
      <c r="K4" s="896" t="s">
        <v>145</v>
      </c>
      <c r="L4" s="897"/>
      <c r="M4" s="896" t="s">
        <v>146</v>
      </c>
      <c r="N4" s="897"/>
    </row>
    <row r="5" spans="1:14" s="251" customFormat="1" ht="18.75" customHeight="1" x14ac:dyDescent="0.2">
      <c r="A5" s="246" t="s">
        <v>147</v>
      </c>
      <c r="B5" s="247"/>
      <c r="C5" s="248" t="s">
        <v>54</v>
      </c>
      <c r="D5" s="249" t="s">
        <v>55</v>
      </c>
      <c r="E5" s="250" t="s">
        <v>54</v>
      </c>
      <c r="F5" s="250" t="s">
        <v>55</v>
      </c>
      <c r="G5" s="248" t="s">
        <v>54</v>
      </c>
      <c r="H5" s="249" t="s">
        <v>55</v>
      </c>
      <c r="I5" s="250" t="s">
        <v>54</v>
      </c>
      <c r="J5" s="250" t="s">
        <v>55</v>
      </c>
      <c r="K5" s="248" t="s">
        <v>54</v>
      </c>
      <c r="L5" s="249" t="s">
        <v>55</v>
      </c>
      <c r="M5" s="248" t="s">
        <v>54</v>
      </c>
      <c r="N5" s="249" t="s">
        <v>55</v>
      </c>
    </row>
    <row r="6" spans="1:14" ht="45.75" customHeight="1" x14ac:dyDescent="0.2">
      <c r="A6" s="252"/>
      <c r="B6" s="253"/>
      <c r="C6" s="254" t="s">
        <v>56</v>
      </c>
      <c r="D6" s="255" t="s">
        <v>57</v>
      </c>
      <c r="E6" s="256" t="s">
        <v>56</v>
      </c>
      <c r="F6" s="256" t="s">
        <v>57</v>
      </c>
      <c r="G6" s="254" t="s">
        <v>56</v>
      </c>
      <c r="H6" s="255" t="s">
        <v>57</v>
      </c>
      <c r="I6" s="254" t="s">
        <v>56</v>
      </c>
      <c r="J6" s="255" t="s">
        <v>57</v>
      </c>
      <c r="K6" s="254" t="s">
        <v>56</v>
      </c>
      <c r="L6" s="255" t="s">
        <v>57</v>
      </c>
      <c r="M6" s="254" t="s">
        <v>56</v>
      </c>
      <c r="N6" s="255" t="s">
        <v>57</v>
      </c>
    </row>
    <row r="7" spans="1:14" ht="12.75" x14ac:dyDescent="0.2">
      <c r="A7" s="257" t="s">
        <v>148</v>
      </c>
      <c r="B7" s="258"/>
      <c r="C7" s="259"/>
      <c r="D7" s="260"/>
      <c r="E7" s="259"/>
      <c r="F7" s="260"/>
      <c r="G7" s="261"/>
      <c r="H7" s="262"/>
      <c r="I7" s="259"/>
      <c r="J7" s="260"/>
      <c r="K7" s="261"/>
      <c r="L7" s="262"/>
      <c r="M7" s="259"/>
      <c r="N7" s="263"/>
    </row>
    <row r="8" spans="1:14" ht="12.75" x14ac:dyDescent="0.2">
      <c r="A8" s="264" t="s">
        <v>149</v>
      </c>
      <c r="B8" s="64"/>
      <c r="C8" s="265"/>
      <c r="D8" s="263"/>
      <c r="E8" s="265"/>
      <c r="F8" s="263"/>
      <c r="G8" s="266"/>
      <c r="H8" s="267"/>
      <c r="I8" s="265"/>
      <c r="J8" s="263"/>
      <c r="K8" s="266"/>
      <c r="L8" s="267"/>
      <c r="M8" s="265"/>
      <c r="N8" s="263"/>
    </row>
    <row r="9" spans="1:14" ht="12.75" x14ac:dyDescent="0.2">
      <c r="A9" s="268" t="s">
        <v>150</v>
      </c>
      <c r="B9" s="269">
        <v>499</v>
      </c>
      <c r="C9" s="265" t="s">
        <v>96</v>
      </c>
      <c r="D9" s="263" t="s">
        <v>96</v>
      </c>
      <c r="E9" s="265">
        <v>1</v>
      </c>
      <c r="F9" s="263">
        <v>0.498</v>
      </c>
      <c r="G9" s="265" t="s">
        <v>96</v>
      </c>
      <c r="H9" s="263" t="s">
        <v>96</v>
      </c>
      <c r="I9" s="265">
        <v>2</v>
      </c>
      <c r="J9" s="263">
        <v>0.95699999999999996</v>
      </c>
      <c r="K9" s="265">
        <v>3</v>
      </c>
      <c r="L9" s="263">
        <v>0.71699999999999997</v>
      </c>
      <c r="M9" s="265">
        <f>SUM(C9,E9,G9,I9,K9)</f>
        <v>6</v>
      </c>
      <c r="N9" s="263">
        <f>SUM(D9,F9,H9,J9,L9)</f>
        <v>2.1720000000000002</v>
      </c>
    </row>
    <row r="10" spans="1:14" ht="12.75" x14ac:dyDescent="0.2">
      <c r="A10" s="268" t="s">
        <v>151</v>
      </c>
      <c r="B10" s="269">
        <v>1499</v>
      </c>
      <c r="C10" s="265" t="s">
        <v>96</v>
      </c>
      <c r="D10" s="263" t="s">
        <v>96</v>
      </c>
      <c r="E10" s="265" t="s">
        <v>96</v>
      </c>
      <c r="F10" s="263" t="s">
        <v>96</v>
      </c>
      <c r="G10" s="265">
        <v>1</v>
      </c>
      <c r="H10" s="263">
        <v>0.626</v>
      </c>
      <c r="I10" s="265">
        <v>2</v>
      </c>
      <c r="J10" s="263">
        <v>1.748</v>
      </c>
      <c r="K10" s="265" t="s">
        <v>96</v>
      </c>
      <c r="L10" s="263" t="s">
        <v>96</v>
      </c>
      <c r="M10" s="265">
        <f>SUM(C10,E10,G10,I10,K10)</f>
        <v>3</v>
      </c>
      <c r="N10" s="263">
        <f t="shared" ref="N10:N12" si="0">SUM(D10,F10,H10,J10,L10)</f>
        <v>2.3740000000000001</v>
      </c>
    </row>
    <row r="11" spans="1:14" ht="12.75" x14ac:dyDescent="0.2">
      <c r="A11" s="268" t="s">
        <v>152</v>
      </c>
      <c r="B11" s="269">
        <v>4999</v>
      </c>
      <c r="C11" s="265" t="s">
        <v>96</v>
      </c>
      <c r="D11" s="263" t="s">
        <v>96</v>
      </c>
      <c r="E11" s="265" t="s">
        <v>96</v>
      </c>
      <c r="F11" s="263" t="s">
        <v>96</v>
      </c>
      <c r="G11" s="265">
        <v>8</v>
      </c>
      <c r="H11" s="263">
        <v>26.657</v>
      </c>
      <c r="I11" s="265">
        <v>3</v>
      </c>
      <c r="J11" s="263">
        <v>11.385999999999999</v>
      </c>
      <c r="K11" s="265" t="s">
        <v>96</v>
      </c>
      <c r="L11" s="263" t="s">
        <v>96</v>
      </c>
      <c r="M11" s="265">
        <f>SUM(C11,E11,G11,I11,K11)</f>
        <v>11</v>
      </c>
      <c r="N11" s="263">
        <f t="shared" si="0"/>
        <v>38.042999999999999</v>
      </c>
    </row>
    <row r="12" spans="1:14" ht="12.75" x14ac:dyDescent="0.2">
      <c r="A12" s="268" t="s">
        <v>153</v>
      </c>
      <c r="B12" s="269">
        <v>39999</v>
      </c>
      <c r="C12" s="265">
        <v>5</v>
      </c>
      <c r="D12" s="263">
        <v>55.88</v>
      </c>
      <c r="E12" s="265">
        <v>6</v>
      </c>
      <c r="F12" s="263">
        <v>80.869</v>
      </c>
      <c r="G12" s="265">
        <v>14</v>
      </c>
      <c r="H12" s="263">
        <v>152.28299999999999</v>
      </c>
      <c r="I12" s="265">
        <v>3</v>
      </c>
      <c r="J12" s="263">
        <v>39.076000000000001</v>
      </c>
      <c r="K12" s="265" t="s">
        <v>96</v>
      </c>
      <c r="L12" s="263" t="s">
        <v>96</v>
      </c>
      <c r="M12" s="265">
        <f>SUM(C12,E12,G12,I12,K12)</f>
        <v>28</v>
      </c>
      <c r="N12" s="263">
        <f t="shared" si="0"/>
        <v>328.108</v>
      </c>
    </row>
    <row r="13" spans="1:14" ht="12.75" x14ac:dyDescent="0.2">
      <c r="A13" s="268" t="s">
        <v>154</v>
      </c>
      <c r="B13" s="269"/>
      <c r="C13" s="265" t="s">
        <v>96</v>
      </c>
      <c r="D13" s="263" t="s">
        <v>96</v>
      </c>
      <c r="E13" s="265" t="s">
        <v>96</v>
      </c>
      <c r="F13" s="263" t="s">
        <v>96</v>
      </c>
      <c r="G13" s="265" t="s">
        <v>96</v>
      </c>
      <c r="H13" s="263" t="s">
        <v>96</v>
      </c>
      <c r="I13" s="265" t="s">
        <v>96</v>
      </c>
      <c r="J13" s="263" t="s">
        <v>96</v>
      </c>
      <c r="K13" s="265" t="s">
        <v>96</v>
      </c>
      <c r="L13" s="263" t="s">
        <v>96</v>
      </c>
      <c r="M13" s="265" t="s">
        <v>96</v>
      </c>
      <c r="N13" s="263" t="s">
        <v>96</v>
      </c>
    </row>
    <row r="14" spans="1:14" ht="12.75" x14ac:dyDescent="0.2">
      <c r="A14" s="270" t="s">
        <v>155</v>
      </c>
      <c r="B14" s="269"/>
      <c r="C14" s="271">
        <f t="shared" ref="C14:M14" si="1">SUM(C9:C13)</f>
        <v>5</v>
      </c>
      <c r="D14" s="272">
        <f t="shared" si="1"/>
        <v>55.88</v>
      </c>
      <c r="E14" s="271">
        <f t="shared" si="1"/>
        <v>7</v>
      </c>
      <c r="F14" s="272">
        <f t="shared" si="1"/>
        <v>81.367000000000004</v>
      </c>
      <c r="G14" s="271">
        <f t="shared" si="1"/>
        <v>23</v>
      </c>
      <c r="H14" s="272">
        <f t="shared" si="1"/>
        <v>179.56599999999997</v>
      </c>
      <c r="I14" s="271">
        <f t="shared" si="1"/>
        <v>10</v>
      </c>
      <c r="J14" s="272">
        <f t="shared" si="1"/>
        <v>53.167000000000002</v>
      </c>
      <c r="K14" s="271">
        <f t="shared" si="1"/>
        <v>3</v>
      </c>
      <c r="L14" s="272">
        <f t="shared" si="1"/>
        <v>0.71699999999999997</v>
      </c>
      <c r="M14" s="271">
        <f t="shared" si="1"/>
        <v>48</v>
      </c>
      <c r="N14" s="272">
        <f t="shared" ref="N14" si="2">SUM(N9:N13)</f>
        <v>370.697</v>
      </c>
    </row>
    <row r="15" spans="1:14" ht="12.75" x14ac:dyDescent="0.2">
      <c r="A15" s="273"/>
      <c r="B15" s="269"/>
      <c r="C15" s="265"/>
      <c r="D15" s="263"/>
      <c r="E15" s="265"/>
      <c r="F15" s="263"/>
      <c r="G15" s="266"/>
      <c r="H15" s="267"/>
      <c r="I15" s="265"/>
      <c r="J15" s="263"/>
      <c r="K15" s="266"/>
      <c r="L15" s="267"/>
      <c r="M15" s="265"/>
      <c r="N15" s="263"/>
    </row>
    <row r="16" spans="1:14" ht="12.75" x14ac:dyDescent="0.2">
      <c r="A16" s="270" t="s">
        <v>156</v>
      </c>
      <c r="B16" s="269"/>
      <c r="C16" s="265"/>
      <c r="D16" s="263"/>
      <c r="E16" s="265"/>
      <c r="F16" s="263"/>
      <c r="G16" s="266"/>
      <c r="H16" s="267"/>
      <c r="I16" s="265"/>
      <c r="J16" s="263"/>
      <c r="K16" s="266"/>
      <c r="L16" s="267"/>
      <c r="M16" s="265"/>
      <c r="N16" s="263"/>
    </row>
    <row r="17" spans="1:14" ht="12.75" x14ac:dyDescent="0.2">
      <c r="A17" s="264" t="s">
        <v>157</v>
      </c>
      <c r="B17" s="269"/>
      <c r="C17" s="265"/>
      <c r="D17" s="263"/>
      <c r="E17" s="265"/>
      <c r="F17" s="263"/>
      <c r="G17" s="266"/>
      <c r="H17" s="267"/>
      <c r="I17" s="265"/>
      <c r="J17" s="263"/>
      <c r="K17" s="266"/>
      <c r="L17" s="267"/>
      <c r="M17" s="265"/>
      <c r="N17" s="263"/>
    </row>
    <row r="18" spans="1:14" ht="12.75" x14ac:dyDescent="0.2">
      <c r="A18" s="268" t="s">
        <v>150</v>
      </c>
      <c r="B18" s="269">
        <v>499</v>
      </c>
      <c r="C18" s="265" t="s">
        <v>96</v>
      </c>
      <c r="D18" s="263" t="s">
        <v>96</v>
      </c>
      <c r="E18" s="265" t="s">
        <v>96</v>
      </c>
      <c r="F18" s="263" t="s">
        <v>96</v>
      </c>
      <c r="G18" s="265" t="s">
        <v>96</v>
      </c>
      <c r="H18" s="263" t="s">
        <v>96</v>
      </c>
      <c r="I18" s="265" t="s">
        <v>96</v>
      </c>
      <c r="J18" s="263" t="s">
        <v>96</v>
      </c>
      <c r="K18" s="265">
        <v>1</v>
      </c>
      <c r="L18" s="263">
        <v>0.20200000000000001</v>
      </c>
      <c r="M18" s="265">
        <f>SUM(C18,E18,G18,I18,K18)</f>
        <v>1</v>
      </c>
      <c r="N18" s="263">
        <f>SUM(D18,F18,H18,J18,L18)</f>
        <v>0.20200000000000001</v>
      </c>
    </row>
    <row r="19" spans="1:14" ht="12.75" x14ac:dyDescent="0.2">
      <c r="A19" s="268" t="s">
        <v>151</v>
      </c>
      <c r="B19" s="269">
        <v>1499</v>
      </c>
      <c r="C19" s="265" t="s">
        <v>96</v>
      </c>
      <c r="D19" s="263" t="s">
        <v>96</v>
      </c>
      <c r="E19" s="265" t="s">
        <v>96</v>
      </c>
      <c r="F19" s="263" t="s">
        <v>96</v>
      </c>
      <c r="G19" s="265" t="s">
        <v>96</v>
      </c>
      <c r="H19" s="263" t="s">
        <v>96</v>
      </c>
      <c r="I19" s="265" t="s">
        <v>96</v>
      </c>
      <c r="J19" s="263" t="s">
        <v>96</v>
      </c>
      <c r="K19" s="265">
        <v>1</v>
      </c>
      <c r="L19" s="263">
        <v>0.83599999999999997</v>
      </c>
      <c r="M19" s="265">
        <f>SUM(C19,E19,G19,I19,K19)</f>
        <v>1</v>
      </c>
      <c r="N19" s="263">
        <f t="shared" ref="N19:N21" si="3">SUM(D19,F19,H19,J19,L19)</f>
        <v>0.83599999999999997</v>
      </c>
    </row>
    <row r="20" spans="1:14" ht="12.75" x14ac:dyDescent="0.2">
      <c r="A20" s="268" t="s">
        <v>152</v>
      </c>
      <c r="B20" s="269">
        <v>4999</v>
      </c>
      <c r="C20" s="265" t="s">
        <v>96</v>
      </c>
      <c r="D20" s="263" t="s">
        <v>96</v>
      </c>
      <c r="E20" s="265" t="s">
        <v>96</v>
      </c>
      <c r="F20" s="263" t="s">
        <v>96</v>
      </c>
      <c r="G20" s="265" t="s">
        <v>96</v>
      </c>
      <c r="H20" s="263" t="s">
        <v>96</v>
      </c>
      <c r="I20" s="265" t="s">
        <v>96</v>
      </c>
      <c r="J20" s="263" t="s">
        <v>96</v>
      </c>
      <c r="K20" s="265">
        <v>2</v>
      </c>
      <c r="L20" s="263">
        <v>6.2690000000000001</v>
      </c>
      <c r="M20" s="265">
        <f>SUM(C20,E20,G20,I20,K20)</f>
        <v>2</v>
      </c>
      <c r="N20" s="263">
        <f t="shared" si="3"/>
        <v>6.2690000000000001</v>
      </c>
    </row>
    <row r="21" spans="1:14" ht="12.75" x14ac:dyDescent="0.2">
      <c r="A21" s="268" t="s">
        <v>153</v>
      </c>
      <c r="B21" s="269">
        <v>39999</v>
      </c>
      <c r="C21" s="265" t="s">
        <v>96</v>
      </c>
      <c r="D21" s="263" t="s">
        <v>96</v>
      </c>
      <c r="E21" s="265" t="s">
        <v>96</v>
      </c>
      <c r="F21" s="263" t="s">
        <v>96</v>
      </c>
      <c r="G21" s="265" t="s">
        <v>96</v>
      </c>
      <c r="H21" s="263" t="s">
        <v>96</v>
      </c>
      <c r="I21" s="265" t="s">
        <v>96</v>
      </c>
      <c r="J21" s="263" t="s">
        <v>96</v>
      </c>
      <c r="K21" s="265">
        <v>1</v>
      </c>
      <c r="L21" s="263">
        <v>7.4539999999999997</v>
      </c>
      <c r="M21" s="265">
        <f>SUM(C21,E21,G21,I21,K21)</f>
        <v>1</v>
      </c>
      <c r="N21" s="263">
        <f t="shared" si="3"/>
        <v>7.4539999999999997</v>
      </c>
    </row>
    <row r="22" spans="1:14" ht="12.75" x14ac:dyDescent="0.2">
      <c r="A22" s="268" t="s">
        <v>154</v>
      </c>
      <c r="B22" s="269"/>
      <c r="C22" s="265" t="s">
        <v>96</v>
      </c>
      <c r="D22" s="263" t="s">
        <v>96</v>
      </c>
      <c r="E22" s="265" t="s">
        <v>96</v>
      </c>
      <c r="F22" s="263" t="s">
        <v>96</v>
      </c>
      <c r="G22" s="265" t="s">
        <v>96</v>
      </c>
      <c r="H22" s="263" t="s">
        <v>96</v>
      </c>
      <c r="I22" s="265" t="s">
        <v>96</v>
      </c>
      <c r="J22" s="263" t="s">
        <v>96</v>
      </c>
      <c r="K22" s="265" t="s">
        <v>96</v>
      </c>
      <c r="L22" s="263" t="s">
        <v>96</v>
      </c>
      <c r="M22" s="265" t="s">
        <v>96</v>
      </c>
      <c r="N22" s="263" t="s">
        <v>96</v>
      </c>
    </row>
    <row r="23" spans="1:14" ht="12.75" x14ac:dyDescent="0.2">
      <c r="A23" s="270" t="s">
        <v>155</v>
      </c>
      <c r="B23" s="269"/>
      <c r="C23" s="271" t="s">
        <v>96</v>
      </c>
      <c r="D23" s="272" t="s">
        <v>96</v>
      </c>
      <c r="E23" s="271" t="s">
        <v>96</v>
      </c>
      <c r="F23" s="272" t="s">
        <v>96</v>
      </c>
      <c r="G23" s="271" t="s">
        <v>96</v>
      </c>
      <c r="H23" s="272" t="s">
        <v>96</v>
      </c>
      <c r="I23" s="271" t="s">
        <v>96</v>
      </c>
      <c r="J23" s="272" t="s">
        <v>96</v>
      </c>
      <c r="K23" s="271">
        <f>SUM(K18:K22)</f>
        <v>5</v>
      </c>
      <c r="L23" s="272">
        <f>SUM(L18:L22)</f>
        <v>14.760999999999999</v>
      </c>
      <c r="M23" s="271">
        <f>SUM(M18:M22)</f>
        <v>5</v>
      </c>
      <c r="N23" s="272">
        <f t="shared" ref="N23" si="4">SUM(N18:N22)</f>
        <v>14.760999999999999</v>
      </c>
    </row>
    <row r="24" spans="1:14" ht="12.75" x14ac:dyDescent="0.2">
      <c r="A24" s="270"/>
      <c r="B24" s="269"/>
      <c r="C24" s="271"/>
      <c r="D24" s="272"/>
      <c r="E24" s="271"/>
      <c r="F24" s="272"/>
      <c r="G24" s="274"/>
      <c r="H24" s="275"/>
      <c r="I24" s="271"/>
      <c r="J24" s="272"/>
      <c r="K24" s="274"/>
      <c r="L24" s="275"/>
      <c r="M24" s="271"/>
      <c r="N24" s="272"/>
    </row>
    <row r="25" spans="1:14" ht="12.75" x14ac:dyDescent="0.2">
      <c r="A25" s="270" t="s">
        <v>158</v>
      </c>
      <c r="B25" s="269"/>
      <c r="C25" s="265"/>
      <c r="D25" s="263"/>
      <c r="E25" s="265"/>
      <c r="F25" s="263"/>
      <c r="G25" s="266"/>
      <c r="H25" s="267"/>
      <c r="I25" s="265"/>
      <c r="J25" s="263"/>
      <c r="K25" s="266"/>
      <c r="L25" s="267"/>
      <c r="M25" s="265"/>
      <c r="N25" s="263"/>
    </row>
    <row r="26" spans="1:14" ht="12.75" x14ac:dyDescent="0.2">
      <c r="A26" s="264" t="s">
        <v>159</v>
      </c>
      <c r="B26" s="269"/>
      <c r="C26" s="265"/>
      <c r="D26" s="263"/>
      <c r="E26" s="265"/>
      <c r="F26" s="263"/>
      <c r="G26" s="266"/>
      <c r="H26" s="267"/>
      <c r="I26" s="265"/>
      <c r="J26" s="263"/>
      <c r="K26" s="266"/>
      <c r="L26" s="267"/>
      <c r="M26" s="265"/>
      <c r="N26" s="263"/>
    </row>
    <row r="27" spans="1:14" ht="12" customHeight="1" x14ac:dyDescent="0.2">
      <c r="A27" s="268" t="s">
        <v>150</v>
      </c>
      <c r="B27" s="269">
        <v>499</v>
      </c>
      <c r="C27" s="265" t="s">
        <v>96</v>
      </c>
      <c r="D27" s="263" t="s">
        <v>96</v>
      </c>
      <c r="E27" s="265" t="s">
        <v>96</v>
      </c>
      <c r="F27" s="263" t="s">
        <v>96</v>
      </c>
      <c r="G27" s="265">
        <v>2</v>
      </c>
      <c r="H27" s="263">
        <v>0.46700000000000003</v>
      </c>
      <c r="I27" s="265" t="s">
        <v>96</v>
      </c>
      <c r="J27" s="263" t="s">
        <v>96</v>
      </c>
      <c r="K27" s="265">
        <v>35</v>
      </c>
      <c r="L27" s="263">
        <v>6.2140000000000004</v>
      </c>
      <c r="M27" s="265">
        <f>SUM(C27,E27,G27,I27,K27)</f>
        <v>37</v>
      </c>
      <c r="N27" s="263">
        <f>SUM(D27,F27,H27,J27,L27)</f>
        <v>6.681</v>
      </c>
    </row>
    <row r="28" spans="1:14" ht="12.75" x14ac:dyDescent="0.2">
      <c r="A28" s="268" t="s">
        <v>151</v>
      </c>
      <c r="B28" s="269">
        <v>1499</v>
      </c>
      <c r="C28" s="265" t="s">
        <v>96</v>
      </c>
      <c r="D28" s="263" t="s">
        <v>96</v>
      </c>
      <c r="E28" s="265" t="s">
        <v>96</v>
      </c>
      <c r="F28" s="263" t="s">
        <v>96</v>
      </c>
      <c r="G28" s="265" t="s">
        <v>96</v>
      </c>
      <c r="H28" s="263" t="s">
        <v>96</v>
      </c>
      <c r="I28" s="265">
        <v>1</v>
      </c>
      <c r="J28" s="263">
        <v>1.3919999999999999</v>
      </c>
      <c r="K28" s="265">
        <v>1</v>
      </c>
      <c r="L28" s="263">
        <v>1.4930000000000001</v>
      </c>
      <c r="M28" s="265">
        <f>SUM(C28,E28,G28,I28,K28)</f>
        <v>2</v>
      </c>
      <c r="N28" s="263">
        <f t="shared" ref="N28:N31" si="5">SUM(D28,F28,H28,J28,L28)</f>
        <v>2.8849999999999998</v>
      </c>
    </row>
    <row r="29" spans="1:14" ht="12.75" x14ac:dyDescent="0.2">
      <c r="A29" s="268" t="s">
        <v>152</v>
      </c>
      <c r="B29" s="269">
        <v>4999</v>
      </c>
      <c r="C29" s="265" t="s">
        <v>96</v>
      </c>
      <c r="D29" s="263" t="s">
        <v>96</v>
      </c>
      <c r="E29" s="265">
        <v>3</v>
      </c>
      <c r="F29" s="263">
        <v>10.926</v>
      </c>
      <c r="G29" s="265" t="s">
        <v>96</v>
      </c>
      <c r="H29" s="263" t="s">
        <v>96</v>
      </c>
      <c r="I29" s="265">
        <v>11</v>
      </c>
      <c r="J29" s="263">
        <v>30.899000000000001</v>
      </c>
      <c r="K29" s="265" t="s">
        <v>96</v>
      </c>
      <c r="L29" s="263" t="s">
        <v>96</v>
      </c>
      <c r="M29" s="265">
        <f>SUM(C29,E29,G29,I29,K29)</f>
        <v>14</v>
      </c>
      <c r="N29" s="263">
        <f t="shared" si="5"/>
        <v>41.825000000000003</v>
      </c>
    </row>
    <row r="30" spans="1:14" ht="12.75" x14ac:dyDescent="0.2">
      <c r="A30" s="268" t="s">
        <v>153</v>
      </c>
      <c r="B30" s="269">
        <v>39999</v>
      </c>
      <c r="C30" s="265" t="s">
        <v>96</v>
      </c>
      <c r="D30" s="263" t="s">
        <v>96</v>
      </c>
      <c r="E30" s="265" t="s">
        <v>96</v>
      </c>
      <c r="F30" s="263" t="s">
        <v>96</v>
      </c>
      <c r="G30" s="265">
        <v>8</v>
      </c>
      <c r="H30" s="263">
        <v>164.03</v>
      </c>
      <c r="I30" s="265">
        <v>8</v>
      </c>
      <c r="J30" s="263">
        <v>137.24</v>
      </c>
      <c r="K30" s="265" t="s">
        <v>96</v>
      </c>
      <c r="L30" s="263" t="s">
        <v>96</v>
      </c>
      <c r="M30" s="265">
        <f>SUM(C30,E30,G30,I30,K30)</f>
        <v>16</v>
      </c>
      <c r="N30" s="263">
        <f t="shared" si="5"/>
        <v>301.27</v>
      </c>
    </row>
    <row r="31" spans="1:14" ht="12.75" x14ac:dyDescent="0.2">
      <c r="A31" s="268" t="s">
        <v>154</v>
      </c>
      <c r="B31" s="269"/>
      <c r="C31" s="265">
        <v>1</v>
      </c>
      <c r="D31" s="263">
        <v>73.358000000000004</v>
      </c>
      <c r="E31" s="265" t="s">
        <v>96</v>
      </c>
      <c r="F31" s="263" t="s">
        <v>96</v>
      </c>
      <c r="G31" s="265">
        <v>5</v>
      </c>
      <c r="H31" s="263">
        <v>363.44499999999999</v>
      </c>
      <c r="I31" s="265">
        <v>6</v>
      </c>
      <c r="J31" s="263">
        <v>361.24599999999998</v>
      </c>
      <c r="K31" s="265" t="s">
        <v>96</v>
      </c>
      <c r="L31" s="263" t="s">
        <v>96</v>
      </c>
      <c r="M31" s="265">
        <f>SUM(C31,E31,G31,I31,K31)</f>
        <v>12</v>
      </c>
      <c r="N31" s="263">
        <f t="shared" si="5"/>
        <v>798.04899999999998</v>
      </c>
    </row>
    <row r="32" spans="1:14" ht="12.75" x14ac:dyDescent="0.2">
      <c r="A32" s="270" t="s">
        <v>155</v>
      </c>
      <c r="B32" s="269"/>
      <c r="C32" s="271">
        <f t="shared" ref="C32:N32" si="6">SUM(C27:C31)</f>
        <v>1</v>
      </c>
      <c r="D32" s="272">
        <f t="shared" si="6"/>
        <v>73.358000000000004</v>
      </c>
      <c r="E32" s="271">
        <f t="shared" si="6"/>
        <v>3</v>
      </c>
      <c r="F32" s="272">
        <f t="shared" si="6"/>
        <v>10.926</v>
      </c>
      <c r="G32" s="271">
        <f t="shared" si="6"/>
        <v>15</v>
      </c>
      <c r="H32" s="272">
        <f t="shared" si="6"/>
        <v>527.94200000000001</v>
      </c>
      <c r="I32" s="271">
        <f t="shared" si="6"/>
        <v>26</v>
      </c>
      <c r="J32" s="272">
        <f t="shared" si="6"/>
        <v>530.77700000000004</v>
      </c>
      <c r="K32" s="271">
        <f t="shared" si="6"/>
        <v>36</v>
      </c>
      <c r="L32" s="272">
        <f t="shared" si="6"/>
        <v>7.7070000000000007</v>
      </c>
      <c r="M32" s="271">
        <f t="shared" si="6"/>
        <v>81</v>
      </c>
      <c r="N32" s="272">
        <f t="shared" si="6"/>
        <v>1150.71</v>
      </c>
    </row>
    <row r="33" spans="1:14" ht="12.75" x14ac:dyDescent="0.2">
      <c r="A33" s="273"/>
      <c r="B33" s="269"/>
      <c r="C33" s="265"/>
      <c r="D33" s="263"/>
      <c r="E33" s="265"/>
      <c r="F33" s="263"/>
      <c r="G33" s="266"/>
      <c r="H33" s="267"/>
      <c r="I33" s="265"/>
      <c r="J33" s="263"/>
      <c r="K33" s="266"/>
      <c r="L33" s="267"/>
      <c r="M33" s="265"/>
      <c r="N33" s="263"/>
    </row>
    <row r="34" spans="1:14" ht="12.75" x14ac:dyDescent="0.2">
      <c r="A34" s="270" t="s">
        <v>160</v>
      </c>
      <c r="B34" s="269"/>
      <c r="C34" s="265"/>
      <c r="D34" s="263"/>
      <c r="E34" s="265"/>
      <c r="F34" s="263"/>
      <c r="G34" s="266"/>
      <c r="H34" s="267"/>
      <c r="I34" s="265"/>
      <c r="J34" s="263"/>
      <c r="K34" s="266"/>
      <c r="L34" s="267"/>
      <c r="M34" s="265"/>
      <c r="N34" s="263"/>
    </row>
    <row r="35" spans="1:14" ht="12.75" x14ac:dyDescent="0.2">
      <c r="A35" s="264" t="s">
        <v>161</v>
      </c>
      <c r="B35" s="269"/>
      <c r="C35" s="265"/>
      <c r="D35" s="263"/>
      <c r="E35" s="265"/>
      <c r="F35" s="263"/>
      <c r="G35" s="266"/>
      <c r="H35" s="267"/>
      <c r="I35" s="265"/>
      <c r="J35" s="263"/>
      <c r="K35" s="266"/>
      <c r="L35" s="267"/>
      <c r="M35" s="265"/>
      <c r="N35" s="263"/>
    </row>
    <row r="36" spans="1:14" ht="12.75" x14ac:dyDescent="0.2">
      <c r="A36" s="268" t="s">
        <v>150</v>
      </c>
      <c r="B36" s="269">
        <v>499</v>
      </c>
      <c r="C36" s="265" t="s">
        <v>96</v>
      </c>
      <c r="D36" s="263" t="s">
        <v>96</v>
      </c>
      <c r="E36" s="265" t="s">
        <v>96</v>
      </c>
      <c r="F36" s="263" t="s">
        <v>96</v>
      </c>
      <c r="G36" s="265">
        <v>1</v>
      </c>
      <c r="H36" s="263">
        <v>0.2</v>
      </c>
      <c r="I36" s="265">
        <v>6</v>
      </c>
      <c r="J36" s="263">
        <v>1.351</v>
      </c>
      <c r="K36" s="265">
        <v>15</v>
      </c>
      <c r="L36" s="263">
        <v>3.2229999999999999</v>
      </c>
      <c r="M36" s="265">
        <f>SUM(C36,E36,G36,I36,K36)</f>
        <v>22</v>
      </c>
      <c r="N36" s="263">
        <f>SUM(D36,F36,H36,J36,L36)</f>
        <v>4.774</v>
      </c>
    </row>
    <row r="37" spans="1:14" ht="12.75" x14ac:dyDescent="0.2">
      <c r="A37" s="268" t="s">
        <v>151</v>
      </c>
      <c r="B37" s="269">
        <v>1499</v>
      </c>
      <c r="C37" s="265" t="s">
        <v>96</v>
      </c>
      <c r="D37" s="263" t="s">
        <v>96</v>
      </c>
      <c r="E37" s="265" t="s">
        <v>96</v>
      </c>
      <c r="F37" s="263" t="s">
        <v>96</v>
      </c>
      <c r="G37" s="265">
        <v>2</v>
      </c>
      <c r="H37" s="263">
        <v>1.837</v>
      </c>
      <c r="I37" s="265">
        <v>1</v>
      </c>
      <c r="J37" s="263">
        <v>0.68600000000000005</v>
      </c>
      <c r="K37" s="265">
        <v>2</v>
      </c>
      <c r="L37" s="263">
        <v>1.1839999999999999</v>
      </c>
      <c r="M37" s="265">
        <f>SUM(C37,E37,G37,I37,K37)</f>
        <v>5</v>
      </c>
      <c r="N37" s="263">
        <f t="shared" ref="N37" si="7">SUM(D37,F37,H37,J37,L37)</f>
        <v>3.7069999999999999</v>
      </c>
    </row>
    <row r="38" spans="1:14" ht="12.75" x14ac:dyDescent="0.2">
      <c r="A38" s="268" t="s">
        <v>152</v>
      </c>
      <c r="B38" s="269">
        <v>4999</v>
      </c>
      <c r="C38" s="265" t="s">
        <v>96</v>
      </c>
      <c r="D38" s="263" t="s">
        <v>96</v>
      </c>
      <c r="E38" s="265" t="s">
        <v>96</v>
      </c>
      <c r="F38" s="263" t="s">
        <v>96</v>
      </c>
      <c r="G38" s="265" t="s">
        <v>96</v>
      </c>
      <c r="H38" s="263" t="s">
        <v>96</v>
      </c>
      <c r="I38" s="265" t="s">
        <v>96</v>
      </c>
      <c r="J38" s="263" t="s">
        <v>96</v>
      </c>
      <c r="K38" s="265" t="s">
        <v>96</v>
      </c>
      <c r="L38" s="263" t="s">
        <v>96</v>
      </c>
      <c r="M38" s="265" t="s">
        <v>96</v>
      </c>
      <c r="N38" s="263" t="s">
        <v>96</v>
      </c>
    </row>
    <row r="39" spans="1:14" ht="12.75" x14ac:dyDescent="0.2">
      <c r="A39" s="268" t="s">
        <v>153</v>
      </c>
      <c r="B39" s="269">
        <v>39999</v>
      </c>
      <c r="C39" s="265" t="s">
        <v>96</v>
      </c>
      <c r="D39" s="263" t="s">
        <v>96</v>
      </c>
      <c r="E39" s="265" t="s">
        <v>96</v>
      </c>
      <c r="F39" s="263" t="s">
        <v>96</v>
      </c>
      <c r="G39" s="265">
        <v>1</v>
      </c>
      <c r="H39" s="263">
        <v>35.917999999999999</v>
      </c>
      <c r="I39" s="265">
        <v>14</v>
      </c>
      <c r="J39" s="263">
        <v>363.41800000000001</v>
      </c>
      <c r="K39" s="265">
        <v>2</v>
      </c>
      <c r="L39" s="263">
        <v>19.974</v>
      </c>
      <c r="M39" s="265">
        <f>SUM(C39,E39,G39,I39,K39)</f>
        <v>17</v>
      </c>
      <c r="N39" s="263">
        <f t="shared" ref="N39:N40" si="8">SUM(D39,F39,H39,J39,L39)</f>
        <v>419.31</v>
      </c>
    </row>
    <row r="40" spans="1:14" ht="12.75" x14ac:dyDescent="0.2">
      <c r="A40" s="268" t="s">
        <v>154</v>
      </c>
      <c r="B40" s="269"/>
      <c r="C40" s="265" t="s">
        <v>96</v>
      </c>
      <c r="D40" s="263" t="s">
        <v>96</v>
      </c>
      <c r="E40" s="265" t="s">
        <v>96</v>
      </c>
      <c r="F40" s="263" t="s">
        <v>96</v>
      </c>
      <c r="G40" s="265">
        <v>2</v>
      </c>
      <c r="H40" s="263">
        <v>95.039000000000001</v>
      </c>
      <c r="I40" s="265">
        <v>6</v>
      </c>
      <c r="J40" s="263">
        <v>302.697</v>
      </c>
      <c r="K40" s="265" t="s">
        <v>96</v>
      </c>
      <c r="L40" s="263" t="s">
        <v>96</v>
      </c>
      <c r="M40" s="265">
        <f>SUM(C40,E40,G40,I40,K40)</f>
        <v>8</v>
      </c>
      <c r="N40" s="263">
        <f t="shared" si="8"/>
        <v>397.73599999999999</v>
      </c>
    </row>
    <row r="41" spans="1:14" ht="12.75" x14ac:dyDescent="0.2">
      <c r="A41" s="270" t="s">
        <v>155</v>
      </c>
      <c r="B41" s="269"/>
      <c r="C41" s="271" t="s">
        <v>96</v>
      </c>
      <c r="D41" s="272" t="s">
        <v>96</v>
      </c>
      <c r="E41" s="271" t="s">
        <v>96</v>
      </c>
      <c r="F41" s="272" t="s">
        <v>96</v>
      </c>
      <c r="G41" s="271">
        <f t="shared" ref="G41:N41" si="9">SUM(G36:G40)</f>
        <v>6</v>
      </c>
      <c r="H41" s="272">
        <f t="shared" si="9"/>
        <v>132.994</v>
      </c>
      <c r="I41" s="271">
        <f t="shared" si="9"/>
        <v>27</v>
      </c>
      <c r="J41" s="272">
        <f t="shared" si="9"/>
        <v>668.15200000000004</v>
      </c>
      <c r="K41" s="271">
        <f t="shared" si="9"/>
        <v>19</v>
      </c>
      <c r="L41" s="272">
        <f t="shared" si="9"/>
        <v>24.381</v>
      </c>
      <c r="M41" s="271">
        <f t="shared" si="9"/>
        <v>52</v>
      </c>
      <c r="N41" s="272">
        <f t="shared" si="9"/>
        <v>825.52700000000004</v>
      </c>
    </row>
    <row r="42" spans="1:14" ht="12.75" x14ac:dyDescent="0.2">
      <c r="A42" s="273"/>
      <c r="B42" s="269"/>
      <c r="C42" s="265"/>
      <c r="D42" s="263"/>
      <c r="E42" s="265"/>
      <c r="F42" s="263"/>
      <c r="G42" s="266"/>
      <c r="H42" s="267"/>
      <c r="I42" s="265"/>
      <c r="J42" s="263"/>
      <c r="K42" s="266"/>
      <c r="L42" s="267"/>
      <c r="M42" s="265"/>
      <c r="N42" s="263"/>
    </row>
    <row r="43" spans="1:14" ht="12.75" x14ac:dyDescent="0.2">
      <c r="A43" s="270" t="s">
        <v>162</v>
      </c>
      <c r="B43" s="269"/>
      <c r="C43" s="265"/>
      <c r="D43" s="263"/>
      <c r="E43" s="265"/>
      <c r="F43" s="263"/>
      <c r="G43" s="266"/>
      <c r="H43" s="267"/>
      <c r="I43" s="265"/>
      <c r="J43" s="263"/>
      <c r="K43" s="266"/>
      <c r="L43" s="267"/>
      <c r="M43" s="265"/>
      <c r="N43" s="263"/>
    </row>
    <row r="44" spans="1:14" ht="12.75" x14ac:dyDescent="0.2">
      <c r="A44" s="264" t="s">
        <v>163</v>
      </c>
      <c r="B44" s="269"/>
      <c r="C44" s="265"/>
      <c r="D44" s="263"/>
      <c r="E44" s="265"/>
      <c r="F44" s="263"/>
      <c r="G44" s="266"/>
      <c r="H44" s="267"/>
      <c r="I44" s="265"/>
      <c r="J44" s="263"/>
      <c r="K44" s="266"/>
      <c r="L44" s="267"/>
      <c r="M44" s="265"/>
      <c r="N44" s="263"/>
    </row>
    <row r="45" spans="1:14" ht="12.75" x14ac:dyDescent="0.2">
      <c r="A45" s="268" t="s">
        <v>150</v>
      </c>
      <c r="B45" s="269">
        <v>499</v>
      </c>
      <c r="C45" s="265">
        <v>1</v>
      </c>
      <c r="D45" s="263">
        <v>0.30599999999999999</v>
      </c>
      <c r="E45" s="265">
        <v>4</v>
      </c>
      <c r="F45" s="263">
        <v>0.83699999999999997</v>
      </c>
      <c r="G45" s="265">
        <v>10</v>
      </c>
      <c r="H45" s="263">
        <v>2.0299999999999998</v>
      </c>
      <c r="I45" s="265">
        <v>37</v>
      </c>
      <c r="J45" s="263">
        <v>8.375</v>
      </c>
      <c r="K45" s="265">
        <v>75</v>
      </c>
      <c r="L45" s="263">
        <v>14.141</v>
      </c>
      <c r="M45" s="265">
        <f>SUM(C45,E45,G45,I45,K45)</f>
        <v>127</v>
      </c>
      <c r="N45" s="263">
        <f>SUM(D45,F45,H45,J45,L45)</f>
        <v>25.689</v>
      </c>
    </row>
    <row r="46" spans="1:14" ht="12.75" x14ac:dyDescent="0.2">
      <c r="A46" s="268" t="s">
        <v>151</v>
      </c>
      <c r="B46" s="269">
        <v>1499</v>
      </c>
      <c r="C46" s="265" t="s">
        <v>96</v>
      </c>
      <c r="D46" s="263" t="s">
        <v>96</v>
      </c>
      <c r="E46" s="265" t="s">
        <v>96</v>
      </c>
      <c r="F46" s="263" t="s">
        <v>96</v>
      </c>
      <c r="G46" s="265">
        <v>1</v>
      </c>
      <c r="H46" s="263">
        <v>0.78800000000000003</v>
      </c>
      <c r="I46" s="265">
        <v>2</v>
      </c>
      <c r="J46" s="263">
        <v>1.468</v>
      </c>
      <c r="K46" s="265">
        <v>3</v>
      </c>
      <c r="L46" s="263">
        <v>2.5819999999999999</v>
      </c>
      <c r="M46" s="265">
        <f>SUM(C46,E46,G46,I46,K46)</f>
        <v>6</v>
      </c>
      <c r="N46" s="263">
        <f t="shared" ref="N46" si="10">SUM(D46,F46,H46,J46,L46)</f>
        <v>4.8380000000000001</v>
      </c>
    </row>
    <row r="47" spans="1:14" ht="12.75" x14ac:dyDescent="0.2">
      <c r="A47" s="268" t="s">
        <v>152</v>
      </c>
      <c r="B47" s="269">
        <v>4999</v>
      </c>
      <c r="C47" s="265" t="s">
        <v>96</v>
      </c>
      <c r="D47" s="263" t="s">
        <v>96</v>
      </c>
      <c r="E47" s="265" t="s">
        <v>96</v>
      </c>
      <c r="F47" s="263" t="s">
        <v>96</v>
      </c>
      <c r="G47" s="265" t="s">
        <v>96</v>
      </c>
      <c r="H47" s="263" t="s">
        <v>96</v>
      </c>
      <c r="I47" s="265" t="s">
        <v>96</v>
      </c>
      <c r="J47" s="263" t="s">
        <v>96</v>
      </c>
      <c r="K47" s="265" t="s">
        <v>96</v>
      </c>
      <c r="L47" s="263" t="s">
        <v>96</v>
      </c>
      <c r="M47" s="265" t="s">
        <v>96</v>
      </c>
      <c r="N47" s="263" t="s">
        <v>96</v>
      </c>
    </row>
    <row r="48" spans="1:14" ht="12.75" x14ac:dyDescent="0.2">
      <c r="A48" s="268" t="s">
        <v>153</v>
      </c>
      <c r="B48" s="269">
        <v>39999</v>
      </c>
      <c r="C48" s="265" t="s">
        <v>96</v>
      </c>
      <c r="D48" s="263" t="s">
        <v>96</v>
      </c>
      <c r="E48" s="265">
        <v>1</v>
      </c>
      <c r="F48" s="263">
        <v>32.447000000000003</v>
      </c>
      <c r="G48" s="265">
        <v>2</v>
      </c>
      <c r="H48" s="263">
        <v>21.105</v>
      </c>
      <c r="I48" s="265">
        <v>1</v>
      </c>
      <c r="J48" s="263">
        <v>34.923999999999999</v>
      </c>
      <c r="K48" s="265" t="s">
        <v>96</v>
      </c>
      <c r="L48" s="263" t="s">
        <v>96</v>
      </c>
      <c r="M48" s="265">
        <f>SUM(C48,E48,G48,I48,K48)</f>
        <v>4</v>
      </c>
      <c r="N48" s="263">
        <f t="shared" ref="N48" si="11">SUM(D48,F48,H48,J48,L48)</f>
        <v>88.475999999999999</v>
      </c>
    </row>
    <row r="49" spans="1:14" ht="12.75" x14ac:dyDescent="0.2">
      <c r="A49" s="268" t="s">
        <v>154</v>
      </c>
      <c r="B49" s="269"/>
      <c r="C49" s="265" t="s">
        <v>96</v>
      </c>
      <c r="D49" s="263" t="s">
        <v>96</v>
      </c>
      <c r="E49" s="265" t="s">
        <v>96</v>
      </c>
      <c r="F49" s="263" t="s">
        <v>96</v>
      </c>
      <c r="G49" s="265" t="s">
        <v>96</v>
      </c>
      <c r="H49" s="263" t="s">
        <v>96</v>
      </c>
      <c r="I49" s="265" t="s">
        <v>96</v>
      </c>
      <c r="J49" s="263" t="s">
        <v>96</v>
      </c>
      <c r="K49" s="265" t="s">
        <v>96</v>
      </c>
      <c r="L49" s="263" t="s">
        <v>96</v>
      </c>
      <c r="M49" s="265" t="s">
        <v>96</v>
      </c>
      <c r="N49" s="263" t="s">
        <v>96</v>
      </c>
    </row>
    <row r="50" spans="1:14" ht="12.75" x14ac:dyDescent="0.2">
      <c r="A50" s="270" t="s">
        <v>155</v>
      </c>
      <c r="B50" s="269"/>
      <c r="C50" s="271">
        <f t="shared" ref="C50:N50" si="12">SUM(C45:C49)</f>
        <v>1</v>
      </c>
      <c r="D50" s="272">
        <f t="shared" si="12"/>
        <v>0.30599999999999999</v>
      </c>
      <c r="E50" s="271">
        <f t="shared" si="12"/>
        <v>5</v>
      </c>
      <c r="F50" s="272">
        <f t="shared" si="12"/>
        <v>33.284000000000006</v>
      </c>
      <c r="G50" s="271">
        <f t="shared" si="12"/>
        <v>13</v>
      </c>
      <c r="H50" s="272">
        <f t="shared" si="12"/>
        <v>23.923000000000002</v>
      </c>
      <c r="I50" s="271">
        <f t="shared" si="12"/>
        <v>40</v>
      </c>
      <c r="J50" s="272">
        <f t="shared" si="12"/>
        <v>44.766999999999996</v>
      </c>
      <c r="K50" s="271">
        <f t="shared" si="12"/>
        <v>78</v>
      </c>
      <c r="L50" s="272">
        <f t="shared" si="12"/>
        <v>16.722999999999999</v>
      </c>
      <c r="M50" s="271">
        <f t="shared" si="12"/>
        <v>137</v>
      </c>
      <c r="N50" s="272">
        <f t="shared" si="12"/>
        <v>119.003</v>
      </c>
    </row>
    <row r="51" spans="1:14" ht="12.75" x14ac:dyDescent="0.2">
      <c r="A51" s="273"/>
      <c r="B51" s="269"/>
      <c r="C51" s="265"/>
      <c r="D51" s="263"/>
      <c r="E51" s="265"/>
      <c r="F51" s="263"/>
      <c r="G51" s="266"/>
      <c r="H51" s="267"/>
      <c r="I51" s="265"/>
      <c r="J51" s="263"/>
      <c r="K51" s="266"/>
      <c r="L51" s="267"/>
      <c r="M51" s="265"/>
      <c r="N51" s="263"/>
    </row>
    <row r="52" spans="1:14" ht="12.75" x14ac:dyDescent="0.2">
      <c r="A52" s="270" t="s">
        <v>164</v>
      </c>
      <c r="B52" s="269"/>
      <c r="C52" s="265"/>
      <c r="D52" s="263"/>
      <c r="E52" s="265"/>
      <c r="F52" s="263"/>
      <c r="G52" s="266"/>
      <c r="H52" s="267"/>
      <c r="I52" s="265"/>
      <c r="J52" s="263"/>
      <c r="K52" s="266"/>
      <c r="L52" s="267"/>
      <c r="M52" s="265"/>
      <c r="N52" s="263"/>
    </row>
    <row r="53" spans="1:14" ht="12.75" x14ac:dyDescent="0.2">
      <c r="A53" s="264" t="s">
        <v>165</v>
      </c>
      <c r="B53" s="269"/>
      <c r="C53" s="265"/>
      <c r="D53" s="263"/>
      <c r="E53" s="265"/>
      <c r="F53" s="263"/>
      <c r="G53" s="266"/>
      <c r="H53" s="267"/>
      <c r="I53" s="265"/>
      <c r="J53" s="263"/>
      <c r="K53" s="266"/>
      <c r="L53" s="267"/>
      <c r="M53" s="265"/>
      <c r="N53" s="263"/>
    </row>
    <row r="54" spans="1:14" ht="12.75" x14ac:dyDescent="0.2">
      <c r="A54" s="268" t="s">
        <v>150</v>
      </c>
      <c r="B54" s="269">
        <v>499</v>
      </c>
      <c r="C54" s="265">
        <f t="shared" ref="C54:N54" si="13">SUM(C9,C18,C27,C36,C45)</f>
        <v>1</v>
      </c>
      <c r="D54" s="263">
        <f t="shared" si="13"/>
        <v>0.30599999999999999</v>
      </c>
      <c r="E54" s="265">
        <f t="shared" si="13"/>
        <v>5</v>
      </c>
      <c r="F54" s="263">
        <f t="shared" si="13"/>
        <v>1.335</v>
      </c>
      <c r="G54" s="265">
        <f t="shared" si="13"/>
        <v>13</v>
      </c>
      <c r="H54" s="263">
        <f t="shared" si="13"/>
        <v>2.6970000000000001</v>
      </c>
      <c r="I54" s="265">
        <f t="shared" si="13"/>
        <v>45</v>
      </c>
      <c r="J54" s="263">
        <f t="shared" si="13"/>
        <v>10.683</v>
      </c>
      <c r="K54" s="265">
        <f t="shared" si="13"/>
        <v>129</v>
      </c>
      <c r="L54" s="263">
        <f t="shared" si="13"/>
        <v>24.497</v>
      </c>
      <c r="M54" s="265">
        <f t="shared" si="13"/>
        <v>193</v>
      </c>
      <c r="N54" s="263">
        <f t="shared" si="13"/>
        <v>39.518000000000001</v>
      </c>
    </row>
    <row r="55" spans="1:14" ht="12.75" x14ac:dyDescent="0.2">
      <c r="A55" s="268" t="s">
        <v>151</v>
      </c>
      <c r="B55" s="269">
        <v>1499</v>
      </c>
      <c r="C55" s="265">
        <f t="shared" ref="C55:D58" si="14">SUM(C10,C19,C28,C37,C46)</f>
        <v>0</v>
      </c>
      <c r="D55" s="263">
        <f t="shared" si="14"/>
        <v>0</v>
      </c>
      <c r="E55" s="265">
        <f t="shared" ref="E55:N55" si="15">SUM(E10,E19,E28,E37,E46)</f>
        <v>0</v>
      </c>
      <c r="F55" s="263">
        <f t="shared" si="15"/>
        <v>0</v>
      </c>
      <c r="G55" s="265">
        <f t="shared" si="15"/>
        <v>4</v>
      </c>
      <c r="H55" s="263">
        <f t="shared" si="15"/>
        <v>3.2510000000000003</v>
      </c>
      <c r="I55" s="265">
        <f t="shared" si="15"/>
        <v>6</v>
      </c>
      <c r="J55" s="263">
        <f t="shared" si="15"/>
        <v>5.2939999999999996</v>
      </c>
      <c r="K55" s="265">
        <f t="shared" si="15"/>
        <v>7</v>
      </c>
      <c r="L55" s="263">
        <f t="shared" si="15"/>
        <v>6.0949999999999998</v>
      </c>
      <c r="M55" s="265">
        <f t="shared" si="15"/>
        <v>17</v>
      </c>
      <c r="N55" s="263">
        <f t="shared" si="15"/>
        <v>14.64</v>
      </c>
    </row>
    <row r="56" spans="1:14" ht="12.75" x14ac:dyDescent="0.2">
      <c r="A56" s="268" t="s">
        <v>152</v>
      </c>
      <c r="B56" s="269">
        <v>4999</v>
      </c>
      <c r="C56" s="265">
        <f t="shared" si="14"/>
        <v>0</v>
      </c>
      <c r="D56" s="263">
        <f t="shared" si="14"/>
        <v>0</v>
      </c>
      <c r="E56" s="265">
        <f t="shared" ref="E56:N56" si="16">SUM(E11,E20,E29,E38,E47)</f>
        <v>3</v>
      </c>
      <c r="F56" s="263">
        <f t="shared" si="16"/>
        <v>10.926</v>
      </c>
      <c r="G56" s="265">
        <f t="shared" si="16"/>
        <v>8</v>
      </c>
      <c r="H56" s="263">
        <f t="shared" si="16"/>
        <v>26.657</v>
      </c>
      <c r="I56" s="265">
        <f t="shared" si="16"/>
        <v>14</v>
      </c>
      <c r="J56" s="263">
        <f t="shared" si="16"/>
        <v>42.284999999999997</v>
      </c>
      <c r="K56" s="265">
        <f t="shared" si="16"/>
        <v>2</v>
      </c>
      <c r="L56" s="263">
        <f t="shared" si="16"/>
        <v>6.2690000000000001</v>
      </c>
      <c r="M56" s="265">
        <f t="shared" si="16"/>
        <v>27</v>
      </c>
      <c r="N56" s="263">
        <f t="shared" si="16"/>
        <v>86.137</v>
      </c>
    </row>
    <row r="57" spans="1:14" ht="12.75" x14ac:dyDescent="0.2">
      <c r="A57" s="268" t="s">
        <v>153</v>
      </c>
      <c r="B57" s="269">
        <v>39999</v>
      </c>
      <c r="C57" s="265">
        <f t="shared" si="14"/>
        <v>5</v>
      </c>
      <c r="D57" s="263">
        <f t="shared" si="14"/>
        <v>55.88</v>
      </c>
      <c r="E57" s="265">
        <f t="shared" ref="E57:N57" si="17">SUM(E12,E21,E30,E39,E48)</f>
        <v>7</v>
      </c>
      <c r="F57" s="263">
        <f t="shared" si="17"/>
        <v>113.316</v>
      </c>
      <c r="G57" s="265">
        <f t="shared" si="17"/>
        <v>25</v>
      </c>
      <c r="H57" s="263">
        <f t="shared" si="17"/>
        <v>373.33600000000001</v>
      </c>
      <c r="I57" s="265">
        <f t="shared" si="17"/>
        <v>26</v>
      </c>
      <c r="J57" s="263">
        <f t="shared" si="17"/>
        <v>574.65800000000002</v>
      </c>
      <c r="K57" s="265">
        <f t="shared" si="17"/>
        <v>3</v>
      </c>
      <c r="L57" s="263">
        <f t="shared" si="17"/>
        <v>27.428000000000001</v>
      </c>
      <c r="M57" s="265">
        <f t="shared" si="17"/>
        <v>66</v>
      </c>
      <c r="N57" s="263">
        <f t="shared" si="17"/>
        <v>1144.6179999999999</v>
      </c>
    </row>
    <row r="58" spans="1:14" ht="12.75" x14ac:dyDescent="0.2">
      <c r="A58" s="268" t="s">
        <v>154</v>
      </c>
      <c r="B58" s="64"/>
      <c r="C58" s="265">
        <f t="shared" si="14"/>
        <v>1</v>
      </c>
      <c r="D58" s="263">
        <f t="shared" si="14"/>
        <v>73.358000000000004</v>
      </c>
      <c r="E58" s="265" t="s">
        <v>96</v>
      </c>
      <c r="F58" s="263" t="s">
        <v>96</v>
      </c>
      <c r="G58" s="265">
        <f t="shared" ref="G58:N58" si="18">SUM(G13,G22,G31,G40,G49)</f>
        <v>7</v>
      </c>
      <c r="H58" s="263">
        <f t="shared" si="18"/>
        <v>458.48399999999998</v>
      </c>
      <c r="I58" s="265">
        <f t="shared" si="18"/>
        <v>12</v>
      </c>
      <c r="J58" s="263">
        <f t="shared" si="18"/>
        <v>663.94299999999998</v>
      </c>
      <c r="K58" s="265" t="s">
        <v>96</v>
      </c>
      <c r="L58" s="263" t="s">
        <v>96</v>
      </c>
      <c r="M58" s="265">
        <f t="shared" si="18"/>
        <v>20</v>
      </c>
      <c r="N58" s="263">
        <f t="shared" si="18"/>
        <v>1195.7849999999999</v>
      </c>
    </row>
    <row r="59" spans="1:14" ht="12.75" x14ac:dyDescent="0.2">
      <c r="A59" s="276" t="s">
        <v>155</v>
      </c>
      <c r="B59" s="277"/>
      <c r="C59" s="278">
        <f>SUM(C54:C58)</f>
        <v>7</v>
      </c>
      <c r="D59" s="279">
        <f t="shared" ref="D59:N59" si="19">SUM(D54:D58)</f>
        <v>129.54400000000001</v>
      </c>
      <c r="E59" s="278">
        <f>SUM(E54:E58)</f>
        <v>15</v>
      </c>
      <c r="F59" s="279">
        <f t="shared" si="19"/>
        <v>125.577</v>
      </c>
      <c r="G59" s="278">
        <f t="shared" si="19"/>
        <v>57</v>
      </c>
      <c r="H59" s="279">
        <f t="shared" si="19"/>
        <v>864.42499999999995</v>
      </c>
      <c r="I59" s="278">
        <f>SUM(I54:I58)</f>
        <v>103</v>
      </c>
      <c r="J59" s="279">
        <f t="shared" si="19"/>
        <v>1296.8630000000001</v>
      </c>
      <c r="K59" s="278">
        <f>SUM(K54:K58)</f>
        <v>141</v>
      </c>
      <c r="L59" s="279">
        <f t="shared" si="19"/>
        <v>64.289000000000001</v>
      </c>
      <c r="M59" s="278">
        <f>SUM(M54:M58)</f>
        <v>323</v>
      </c>
      <c r="N59" s="279">
        <f t="shared" si="19"/>
        <v>2480.6979999999999</v>
      </c>
    </row>
    <row r="65" spans="14:14" x14ac:dyDescent="0.2">
      <c r="N65" s="280"/>
    </row>
  </sheetData>
  <mergeCells count="7">
    <mergeCell ref="A1:N2"/>
    <mergeCell ref="C4:D4"/>
    <mergeCell ref="E4:F4"/>
    <mergeCell ref="G4:H4"/>
    <mergeCell ref="I4:J4"/>
    <mergeCell ref="K4:L4"/>
    <mergeCell ref="M4:N4"/>
  </mergeCells>
  <pageMargins left="0.70866141732283472" right="0.70866141732283472" top="0.74803149606299213" bottom="0.74803149606299213" header="0.31496062992125984" footer="0.31496062992125984"/>
  <pageSetup paperSize="9" scale="5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28</vt:i4>
      </vt:variant>
      <vt:variant>
        <vt:lpstr>Namngivna områden</vt:lpstr>
      </vt:variant>
      <vt:variant>
        <vt:i4>26</vt:i4>
      </vt:variant>
    </vt:vector>
  </HeadingPairs>
  <TitlesOfParts>
    <vt:vector size="54" baseType="lpstr">
      <vt:lpstr>Titel</vt:lpstr>
      <vt:lpstr>Innehåll Contents</vt:lpstr>
      <vt:lpstr>Definitioner</vt:lpstr>
      <vt:lpstr>tab1a b</vt:lpstr>
      <vt:lpstr>tab2a b</vt:lpstr>
      <vt:lpstr>tab3a b</vt:lpstr>
      <vt:lpstr>tab4a b</vt:lpstr>
      <vt:lpstr>tab5</vt:lpstr>
      <vt:lpstr>tab6</vt:lpstr>
      <vt:lpstr>tab7</vt:lpstr>
      <vt:lpstr>tab8</vt:lpstr>
      <vt:lpstr>tab 9 &amp; 10</vt:lpstr>
      <vt:lpstr>tab11</vt:lpstr>
      <vt:lpstr>tab12</vt:lpstr>
      <vt:lpstr>tab13</vt:lpstr>
      <vt:lpstr>tab14</vt:lpstr>
      <vt:lpstr>tab 15</vt:lpstr>
      <vt:lpstr>tab16</vt:lpstr>
      <vt:lpstr>tab17</vt:lpstr>
      <vt:lpstr>tab18</vt:lpstr>
      <vt:lpstr>tab19</vt:lpstr>
      <vt:lpstr>tab20</vt:lpstr>
      <vt:lpstr>tab21a</vt:lpstr>
      <vt:lpstr>tab21b</vt:lpstr>
      <vt:lpstr>tab22</vt:lpstr>
      <vt:lpstr>tab23</vt:lpstr>
      <vt:lpstr>Tab24</vt:lpstr>
      <vt:lpstr>Tab25</vt:lpstr>
      <vt:lpstr>Definitioner!Utskriftsområde</vt:lpstr>
      <vt:lpstr>'Innehåll Contents'!Utskriftsområde</vt:lpstr>
      <vt:lpstr>'tab 15'!Utskriftsområde</vt:lpstr>
      <vt:lpstr>'tab 9 &amp; 10'!Utskriftsområde</vt:lpstr>
      <vt:lpstr>'tab11'!Utskriftsområde</vt:lpstr>
      <vt:lpstr>'tab12'!Utskriftsområde</vt:lpstr>
      <vt:lpstr>'tab13'!Utskriftsområde</vt:lpstr>
      <vt:lpstr>'tab14'!Utskriftsområde</vt:lpstr>
      <vt:lpstr>'tab16'!Utskriftsområde</vt:lpstr>
      <vt:lpstr>'tab17'!Utskriftsområde</vt:lpstr>
      <vt:lpstr>'tab18'!Utskriftsområde</vt:lpstr>
      <vt:lpstr>'tab19'!Utskriftsområde</vt:lpstr>
      <vt:lpstr>'tab1a b'!Utskriftsområde</vt:lpstr>
      <vt:lpstr>'tab20'!Utskriftsområde</vt:lpstr>
      <vt:lpstr>tab21a!Utskriftsområde</vt:lpstr>
      <vt:lpstr>tab21b!Utskriftsområde</vt:lpstr>
      <vt:lpstr>'tab22'!Utskriftsområde</vt:lpstr>
      <vt:lpstr>'tab23'!Utskriftsområde</vt:lpstr>
      <vt:lpstr>'Tab24'!Utskriftsområde</vt:lpstr>
      <vt:lpstr>'Tab25'!Utskriftsområde</vt:lpstr>
      <vt:lpstr>'tab2a b'!Utskriftsområde</vt:lpstr>
      <vt:lpstr>'tab3a b'!Utskriftsområde</vt:lpstr>
      <vt:lpstr>'tab4a b'!Utskriftsområde</vt:lpstr>
      <vt:lpstr>'tab6'!Utskriftsområde</vt:lpstr>
      <vt:lpstr>'tab7'!Utskriftsområde</vt:lpstr>
      <vt:lpstr>'tab8'!Utskriftsområde</vt:lpstr>
    </vt:vector>
  </TitlesOfParts>
  <Company>IHS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Andreas</dc:creator>
  <cp:lastModifiedBy>Henrik Petterson</cp:lastModifiedBy>
  <cp:lastPrinted>2018-05-03T07:19:21Z</cp:lastPrinted>
  <dcterms:created xsi:type="dcterms:W3CDTF">2010-05-21T08:37:42Z</dcterms:created>
  <dcterms:modified xsi:type="dcterms:W3CDTF">2021-05-19T15:51:03Z</dcterms:modified>
</cp:coreProperties>
</file>