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Verksamhetsstöd\Kommunikation\Publikationer\Statistik\VFU\2025\"/>
    </mc:Choice>
  </mc:AlternateContent>
  <xr:revisionPtr revIDLastSave="0" documentId="13_ncr:1_{B878488F-BBC6-4095-84FC-CEA67B4C95BB}" xr6:coauthVersionLast="47" xr6:coauthVersionMax="47" xr10:uidLastSave="{00000000-0000-0000-0000-000000000000}"/>
  <bookViews>
    <workbookView xWindow="28680" yWindow="-120" windowWidth="25440" windowHeight="15270" xr2:uid="{00000000-000D-0000-FFFF-FFFF00000000}"/>
  </bookViews>
  <sheets>
    <sheet name="Titel_Title" sheetId="39" r:id="rId1"/>
    <sheet name="OLD_Innehåll, Content" sheetId="37" state="hidden" r:id="rId2"/>
    <sheet name="Trafikslag" sheetId="34" state="hidden" r:id="rId3"/>
    <sheet name="Innehåll_ Contents" sheetId="96" r:id="rId4"/>
    <sheet name="Kort om statistiken" sheetId="92" r:id="rId5"/>
    <sheet name="Definitioner" sheetId="95" r:id="rId6"/>
    <sheet name="Teckenförklaring_ Legends" sheetId="94" r:id="rId7"/>
    <sheet name="Tabell 1.1" sheetId="79" r:id="rId8"/>
    <sheet name="Tabell 1.2" sheetId="80" r:id="rId9"/>
    <sheet name="Tabell 1.3" sheetId="81" r:id="rId10"/>
    <sheet name="Tabell 1.4" sheetId="82" r:id="rId11"/>
    <sheet name="Tabell 2.1" sheetId="17" r:id="rId12"/>
    <sheet name="Tabell 2.3" sheetId="43" r:id="rId13"/>
    <sheet name="Tabell 3.1" sheetId="44" r:id="rId14"/>
    <sheet name="Tabell 3.2" sheetId="58" r:id="rId15"/>
    <sheet name="Tabell 3.3" sheetId="59" r:id="rId16"/>
    <sheet name="Tabell 3.4" sheetId="45" r:id="rId17"/>
    <sheet name="Tabell 4.1" sheetId="46" r:id="rId18"/>
    <sheet name="Tabell 4.2" sheetId="56" r:id="rId19"/>
    <sheet name="Tabell 4.3" sheetId="57" r:id="rId20"/>
    <sheet name="Tabell 4.4" sheetId="47" r:id="rId21"/>
    <sheet name="Tabell 5.1" sheetId="64" r:id="rId22"/>
    <sheet name="Tabell 5.2" sheetId="65" r:id="rId23"/>
    <sheet name="Tabell 5.3" sheetId="66" r:id="rId24"/>
    <sheet name="Tabell 5.4" sheetId="67" r:id="rId25"/>
    <sheet name="Tabell 6.1" sheetId="4" r:id="rId26"/>
    <sheet name="Tabell 6.2" sheetId="48" r:id="rId27"/>
    <sheet name="Tabell 6.3" sheetId="49" r:id="rId28"/>
    <sheet name="Tabell 6.4" sheetId="50" r:id="rId29"/>
    <sheet name="Tabell 7.1" sheetId="52" r:id="rId30"/>
    <sheet name="Tabell 7.2" sheetId="53" r:id="rId31"/>
    <sheet name="Tabell 7.3" sheetId="54" r:id="rId32"/>
    <sheet name="Tabell 7.4" sheetId="55" r:id="rId33"/>
    <sheet name="Tabell 8.1" sheetId="8" r:id="rId34"/>
    <sheet name="Tabell 8.2" sheetId="60" r:id="rId35"/>
    <sheet name="Tabell 8.3" sheetId="61" r:id="rId36"/>
    <sheet name="Tabell 8.4" sheetId="9" r:id="rId37"/>
    <sheet name="Tabell 9.1" sheetId="62" r:id="rId38"/>
    <sheet name="Tabell 9.2" sheetId="91" r:id="rId39"/>
    <sheet name="Tabell 10.1" sheetId="68" r:id="rId40"/>
    <sheet name="Tabell 10.2" sheetId="84" r:id="rId41"/>
    <sheet name="(Avg_utr_start_mål_vikt)" sheetId="83" state="hidden" r:id="rId42"/>
    <sheet name="(Avg_utr_start_mål_SEK)" sheetId="69" state="hidden" r:id="rId43"/>
    <sheet name="(Ank_start_mål_vikt)" sheetId="70" state="hidden" r:id="rId44"/>
    <sheet name="(Ank_start_mål_SEK)" sheetId="85" state="hidden" r:id="rId45"/>
    <sheet name="Tabell 11.1" sheetId="71" r:id="rId46"/>
    <sheet name="Tabell 11.2" sheetId="75" r:id="rId47"/>
    <sheet name="Tabell 11.3" sheetId="78" r:id="rId48"/>
    <sheet name="Tabell 11.4" sheetId="76" r:id="rId49"/>
  </sheets>
  <externalReferences>
    <externalReference r:id="rId50"/>
    <externalReference r:id="rId51"/>
    <externalReference r:id="rId52"/>
    <externalReference r:id="rId53"/>
    <externalReference r:id="rId54"/>
    <externalReference r:id="rId55"/>
  </externalReferences>
  <definedNames>
    <definedName name="_10FrC1">#REF!</definedName>
    <definedName name="_10FrC2">#REF!</definedName>
    <definedName name="_10FrC3">#REF!</definedName>
    <definedName name="_10ToC1">#REF!</definedName>
    <definedName name="_10ToC2">#REF!</definedName>
    <definedName name="_10ToC3">#REF!</definedName>
    <definedName name="_11AC1">#REF!</definedName>
    <definedName name="_11AC2">#REF!</definedName>
    <definedName name="_11AC3">#REF!</definedName>
    <definedName name="_11AC4">#REF!</definedName>
    <definedName name="_11AC5">#REF!</definedName>
    <definedName name="_11AC6">#REF!</definedName>
    <definedName name="_11AC7">#REF!</definedName>
    <definedName name="_11BC1">#REF!</definedName>
    <definedName name="_11BC2">#REF!</definedName>
    <definedName name="_11BC3">#REF!</definedName>
    <definedName name="_11BC4">#REF!</definedName>
    <definedName name="_11BC5">#REF!</definedName>
    <definedName name="_11BC6">#REF!</definedName>
    <definedName name="_11BC7">#REF!</definedName>
    <definedName name="_12C1">#REF!</definedName>
    <definedName name="_12C2">#REF!</definedName>
    <definedName name="_12C3">#REF!</definedName>
    <definedName name="_12C4">#REF!</definedName>
    <definedName name="_12C5">#REF!</definedName>
    <definedName name="_12C6">#REF!</definedName>
    <definedName name="_13C1">#REF!</definedName>
    <definedName name="_13C2">#REF!</definedName>
    <definedName name="_13C3">#REF!</definedName>
    <definedName name="_14C1">#REF!</definedName>
    <definedName name="_14C2">#REF!</definedName>
    <definedName name="_14C3">#REF!</definedName>
    <definedName name="_1A18Q1" localSheetId="6">#REF!</definedName>
    <definedName name="_1A18Q1">#REF!</definedName>
    <definedName name="_1A18Q2" localSheetId="6">#REF!</definedName>
    <definedName name="_1A18Q2">#REF!</definedName>
    <definedName name="_1A18Q3" localSheetId="6">#REF!</definedName>
    <definedName name="_1A18Q3">#REF!</definedName>
    <definedName name="_1A18Q4" localSheetId="6">#REF!</definedName>
    <definedName name="_1A18Q4">#REF!</definedName>
    <definedName name="_1A19Q1" localSheetId="6">#REF!</definedName>
    <definedName name="_1A19Q1">#REF!</definedName>
    <definedName name="_1A19Q2" localSheetId="6">#REF!</definedName>
    <definedName name="_1A19Q2">#REF!</definedName>
    <definedName name="_1A19Q3" localSheetId="6">#REF!</definedName>
    <definedName name="_1A19Q3">#REF!</definedName>
    <definedName name="_1A19Q4" localSheetId="6">#REF!</definedName>
    <definedName name="_1A19Q4">#REF!</definedName>
    <definedName name="_1AQPrev1" localSheetId="6">#REF!</definedName>
    <definedName name="_1AQPrev1">#REF!</definedName>
    <definedName name="_1AQPrev2" localSheetId="6">#REF!</definedName>
    <definedName name="_1AQPrev2">#REF!</definedName>
    <definedName name="_1AQPrev3" localSheetId="6">#REF!</definedName>
    <definedName name="_1AQPrev3">#REF!</definedName>
    <definedName name="_1AQThis" localSheetId="6">#REF!</definedName>
    <definedName name="_1AQThis">#REF!</definedName>
    <definedName name="_1B18Q1" localSheetId="6">#REF!</definedName>
    <definedName name="_1B18Q1">#REF!</definedName>
    <definedName name="_1B18Q2" localSheetId="6">#REF!</definedName>
    <definedName name="_1B18Q2">#REF!</definedName>
    <definedName name="_1B18Q3" localSheetId="6">#REF!</definedName>
    <definedName name="_1B18Q3">#REF!</definedName>
    <definedName name="_1B18Q4" localSheetId="6">#REF!</definedName>
    <definedName name="_1B18Q4">#REF!</definedName>
    <definedName name="_1B19Q1" localSheetId="6">#REF!</definedName>
    <definedName name="_1B19Q1">#REF!</definedName>
    <definedName name="_1B19Q2" localSheetId="6">#REF!</definedName>
    <definedName name="_1B19Q2">#REF!</definedName>
    <definedName name="_1B19Q3" localSheetId="6">#REF!</definedName>
    <definedName name="_1B19Q3">#REF!</definedName>
    <definedName name="_1B19Q4" localSheetId="6">#REF!</definedName>
    <definedName name="_1B19Q4">#REF!</definedName>
    <definedName name="_1BQPrev1" localSheetId="6">#REF!</definedName>
    <definedName name="_1BQPrev1">#REF!</definedName>
    <definedName name="_1BQPrev2" localSheetId="6">#REF!</definedName>
    <definedName name="_1BQPrev2">#REF!</definedName>
    <definedName name="_1BQPrev3" localSheetId="6">#REF!</definedName>
    <definedName name="_1BQPrev3">#REF!</definedName>
    <definedName name="_1BQThis" localSheetId="6">#REF!</definedName>
    <definedName name="_1BQThis">#REF!</definedName>
    <definedName name="_1YThis" localSheetId="6">'[1]Tabell 2X'!#REF!</definedName>
    <definedName name="_1YThis">'[1]Tabell 2X'!#REF!</definedName>
    <definedName name="_218Q1" localSheetId="6">#REF!</definedName>
    <definedName name="_218Q1">#REF!</definedName>
    <definedName name="_218Q2" localSheetId="6">#REF!</definedName>
    <definedName name="_218Q2">#REF!</definedName>
    <definedName name="_218Q3" localSheetId="6">#REF!</definedName>
    <definedName name="_218Q3">#REF!</definedName>
    <definedName name="_218Q4" localSheetId="6">#REF!</definedName>
    <definedName name="_218Q4">#REF!</definedName>
    <definedName name="_219Q1" localSheetId="6">#REF!</definedName>
    <definedName name="_219Q1">#REF!</definedName>
    <definedName name="_219Q2" localSheetId="6">#REF!</definedName>
    <definedName name="_219Q2">#REF!</definedName>
    <definedName name="_219Q3" localSheetId="6">#REF!</definedName>
    <definedName name="_219Q3">#REF!</definedName>
    <definedName name="_219Q4" localSheetId="6">#REF!</definedName>
    <definedName name="_219Q4">#REF!</definedName>
    <definedName name="_2AYThis">#REF!</definedName>
    <definedName name="_2BYThis">#REF!</definedName>
    <definedName name="_2CYThis">#REF!</definedName>
    <definedName name="_2DYThis" localSheetId="6">'[1]Tabell 19'!#REF!</definedName>
    <definedName name="_2DYThis">'[1]Tabell 19'!#REF!</definedName>
    <definedName name="_2QPrev1" localSheetId="6">#REF!</definedName>
    <definedName name="_2QPrev1">#REF!</definedName>
    <definedName name="_2QPrev2" localSheetId="6">#REF!</definedName>
    <definedName name="_2QPrev2">#REF!</definedName>
    <definedName name="_2QPrev3" localSheetId="6">#REF!</definedName>
    <definedName name="_2QPrev3">#REF!</definedName>
    <definedName name="_2QThis" localSheetId="6">#REF!</definedName>
    <definedName name="_2QThis">#REF!</definedName>
    <definedName name="_3AQPrev1C1" localSheetId="6">#REF!</definedName>
    <definedName name="_3AQPrev1C1">#REF!</definedName>
    <definedName name="_3AQPrev1C2" localSheetId="6">#REF!</definedName>
    <definedName name="_3AQPrev1C2">#REF!</definedName>
    <definedName name="_3AQPrev1C3" localSheetId="6">#REF!</definedName>
    <definedName name="_3AQPrev1C3">#REF!</definedName>
    <definedName name="_3AQPrev1C4" localSheetId="6">#REF!</definedName>
    <definedName name="_3AQPrev1C4">#REF!</definedName>
    <definedName name="_3AQPrev1C5" localSheetId="6">#REF!</definedName>
    <definedName name="_3AQPrev1C5">#REF!</definedName>
    <definedName name="_3AQPrev1C6" localSheetId="6">#REF!</definedName>
    <definedName name="_3AQPrev1C6">#REF!</definedName>
    <definedName name="_3AQPrev1C7" localSheetId="6">#REF!</definedName>
    <definedName name="_3AQPrev1C7">#REF!</definedName>
    <definedName name="_3AQPrev1C8" localSheetId="6">#REF!</definedName>
    <definedName name="_3AQPrev1C8">#REF!</definedName>
    <definedName name="_3AQPrev2C1" localSheetId="6">#REF!</definedName>
    <definedName name="_3AQPrev2C1">#REF!</definedName>
    <definedName name="_3AQPrev2C2" localSheetId="6">#REF!</definedName>
    <definedName name="_3AQPrev2C2">#REF!</definedName>
    <definedName name="_3AQPrev2C3" localSheetId="6">#REF!</definedName>
    <definedName name="_3AQPrev2C3">#REF!</definedName>
    <definedName name="_3AQPrev2C4" localSheetId="6">#REF!</definedName>
    <definedName name="_3AQPrev2C4">#REF!</definedName>
    <definedName name="_3AQPrev2C5" localSheetId="6">#REF!</definedName>
    <definedName name="_3AQPrev2C5">#REF!</definedName>
    <definedName name="_3AQPrev2C6" localSheetId="6">#REF!</definedName>
    <definedName name="_3AQPrev2C6">#REF!</definedName>
    <definedName name="_3AQPrev2C7" localSheetId="6">#REF!</definedName>
    <definedName name="_3AQPrev2C7">#REF!</definedName>
    <definedName name="_3AQPrev2C8" localSheetId="6">#REF!</definedName>
    <definedName name="_3AQPrev2C8">#REF!</definedName>
    <definedName name="_3AQPrev3C1" localSheetId="6">#REF!</definedName>
    <definedName name="_3AQPrev3C1">#REF!</definedName>
    <definedName name="_3AQPrev3C2" localSheetId="6">#REF!</definedName>
    <definedName name="_3AQPrev3C2">#REF!</definedName>
    <definedName name="_3AQPrev3C3" localSheetId="6">#REF!</definedName>
    <definedName name="_3AQPrev3C3">#REF!</definedName>
    <definedName name="_3AQPrev3C4" localSheetId="6">#REF!</definedName>
    <definedName name="_3AQPrev3C4">#REF!</definedName>
    <definedName name="_3AQPrev3C5" localSheetId="6">#REF!</definedName>
    <definedName name="_3AQPrev3C5">#REF!</definedName>
    <definedName name="_3AQPrev3C6" localSheetId="6">#REF!</definedName>
    <definedName name="_3AQPrev3C6">#REF!</definedName>
    <definedName name="_3AQPrev3C7" localSheetId="6">#REF!</definedName>
    <definedName name="_3AQPrev3C7">#REF!</definedName>
    <definedName name="_3AQPrev3C8" localSheetId="6">#REF!</definedName>
    <definedName name="_3AQPrev3C8">#REF!</definedName>
    <definedName name="_3AQPrev4C1" localSheetId="6">#REF!</definedName>
    <definedName name="_3AQPrev4C1">#REF!</definedName>
    <definedName name="_3AQPrev4C2" localSheetId="6">#REF!</definedName>
    <definedName name="_3AQPrev4C2">#REF!</definedName>
    <definedName name="_3AQPrev4C3" localSheetId="6">#REF!</definedName>
    <definedName name="_3AQPrev4C3">#REF!</definedName>
    <definedName name="_3AQPrev4C4" localSheetId="6">#REF!</definedName>
    <definedName name="_3AQPrev4C4">#REF!</definedName>
    <definedName name="_3AQPrev4C5" localSheetId="6">#REF!</definedName>
    <definedName name="_3AQPrev4C5">#REF!</definedName>
    <definedName name="_3AQPrev4C6" localSheetId="6">#REF!</definedName>
    <definedName name="_3AQPrev4C6">#REF!</definedName>
    <definedName name="_3AQPrev4C7" localSheetId="6">#REF!</definedName>
    <definedName name="_3AQPrev4C7">#REF!</definedName>
    <definedName name="_3AQPrev4C8" localSheetId="6">#REF!</definedName>
    <definedName name="_3AQPrev4C8">#REF!</definedName>
    <definedName name="_3AQThisC1" localSheetId="6">#REF!</definedName>
    <definedName name="_3AQThisC1">#REF!</definedName>
    <definedName name="_3AQThisC2" localSheetId="6">#REF!</definedName>
    <definedName name="_3AQThisC2">#REF!</definedName>
    <definedName name="_3AQThisC3" localSheetId="6">#REF!</definedName>
    <definedName name="_3AQThisC3">#REF!</definedName>
    <definedName name="_3AQThisC4" localSheetId="6">#REF!</definedName>
    <definedName name="_3AQThisC4">#REF!</definedName>
    <definedName name="_3AQThisC5" localSheetId="6">#REF!</definedName>
    <definedName name="_3AQThisC5">#REF!</definedName>
    <definedName name="_3AQThisC6" localSheetId="6">#REF!</definedName>
    <definedName name="_3AQThisC6">#REF!</definedName>
    <definedName name="_3AQThisC7" localSheetId="6">#REF!</definedName>
    <definedName name="_3AQThisC7">#REF!</definedName>
    <definedName name="_3AQThisC8" localSheetId="6">#REF!</definedName>
    <definedName name="_3AQThisC8">#REF!</definedName>
    <definedName name="_3AYThisC1">#REF!</definedName>
    <definedName name="_3AYThisC2">#REF!</definedName>
    <definedName name="_3AYThisC3">#REF!</definedName>
    <definedName name="_3BQPrev1C1" localSheetId="6">#REF!</definedName>
    <definedName name="_3BQPrev1C1">#REF!</definedName>
    <definedName name="_3BQPrev1C2" localSheetId="6">#REF!</definedName>
    <definedName name="_3BQPrev1C2">#REF!</definedName>
    <definedName name="_3BQPrev1C3" localSheetId="6">#REF!</definedName>
    <definedName name="_3BQPrev1C3">#REF!</definedName>
    <definedName name="_3BQPrev1C4" localSheetId="6">#REF!</definedName>
    <definedName name="_3BQPrev1C4">#REF!</definedName>
    <definedName name="_3BQPrev1C5" localSheetId="6">#REF!</definedName>
    <definedName name="_3BQPrev1C5">#REF!</definedName>
    <definedName name="_3BQPrev1C6" localSheetId="6">#REF!</definedName>
    <definedName name="_3BQPrev1C6">#REF!</definedName>
    <definedName name="_3BQPrev1C7" localSheetId="6">#REF!</definedName>
    <definedName name="_3BQPrev1C7">#REF!</definedName>
    <definedName name="_3BQPrev1C8" localSheetId="6">#REF!</definedName>
    <definedName name="_3BQPrev1C8">#REF!</definedName>
    <definedName name="_3BQPrev2C1" localSheetId="6">#REF!</definedName>
    <definedName name="_3BQPrev2C1">#REF!</definedName>
    <definedName name="_3BQPrev2C2" localSheetId="6">#REF!</definedName>
    <definedName name="_3BQPrev2C2">#REF!</definedName>
    <definedName name="_3BQPrev2C3" localSheetId="6">#REF!</definedName>
    <definedName name="_3BQPrev2C3">#REF!</definedName>
    <definedName name="_3BQPrev2C4" localSheetId="6">#REF!</definedName>
    <definedName name="_3BQPrev2C4">#REF!</definedName>
    <definedName name="_3BQPrev2C5" localSheetId="6">#REF!</definedName>
    <definedName name="_3BQPrev2C5">#REF!</definedName>
    <definedName name="_3BQPrev2C6" localSheetId="6">#REF!</definedName>
    <definedName name="_3BQPrev2C6">#REF!</definedName>
    <definedName name="_3BQPrev2C7" localSheetId="6">#REF!</definedName>
    <definedName name="_3BQPrev2C7">#REF!</definedName>
    <definedName name="_3BQPrev2C8" localSheetId="6">#REF!</definedName>
    <definedName name="_3BQPrev2C8">#REF!</definedName>
    <definedName name="_3BQPrev3C1" localSheetId="6">#REF!</definedName>
    <definedName name="_3BQPrev3C1">#REF!</definedName>
    <definedName name="_3BQPrev3C2" localSheetId="6">#REF!</definedName>
    <definedName name="_3BQPrev3C2">#REF!</definedName>
    <definedName name="_3BQPrev3C3" localSheetId="6">#REF!</definedName>
    <definedName name="_3BQPrev3C3">#REF!</definedName>
    <definedName name="_3BQPrev3C4" localSheetId="6">#REF!</definedName>
    <definedName name="_3BQPrev3C4">#REF!</definedName>
    <definedName name="_3BQPrev3C5" localSheetId="6">#REF!</definedName>
    <definedName name="_3BQPrev3C5">#REF!</definedName>
    <definedName name="_3BQPrev3C6" localSheetId="6">#REF!</definedName>
    <definedName name="_3BQPrev3C6">#REF!</definedName>
    <definedName name="_3BQPrev3C7" localSheetId="6">#REF!</definedName>
    <definedName name="_3BQPrev3C7">#REF!</definedName>
    <definedName name="_3BQPrev3C8" localSheetId="6">#REF!</definedName>
    <definedName name="_3BQPrev3C8">#REF!</definedName>
    <definedName name="_3BQPrev4C1" localSheetId="6">#REF!</definedName>
    <definedName name="_3BQPrev4C1">#REF!</definedName>
    <definedName name="_3BQPrev4C2" localSheetId="6">#REF!</definedName>
    <definedName name="_3BQPrev4C2">#REF!</definedName>
    <definedName name="_3BQPrev4C3" localSheetId="6">#REF!</definedName>
    <definedName name="_3BQPrev4C3">#REF!</definedName>
    <definedName name="_3BQPrev4C4" localSheetId="6">#REF!</definedName>
    <definedName name="_3BQPrev4C4">#REF!</definedName>
    <definedName name="_3BQPrev4C5" localSheetId="6">#REF!</definedName>
    <definedName name="_3BQPrev4C5">#REF!</definedName>
    <definedName name="_3BQPrev4C6" localSheetId="6">#REF!</definedName>
    <definedName name="_3BQPrev4C6">#REF!</definedName>
    <definedName name="_3BQPrev4C7" localSheetId="6">#REF!</definedName>
    <definedName name="_3BQPrev4C7">#REF!</definedName>
    <definedName name="_3BQPrev4C8" localSheetId="6">#REF!</definedName>
    <definedName name="_3BQPrev4C8">#REF!</definedName>
    <definedName name="_3BQThisC1" localSheetId="6">#REF!</definedName>
    <definedName name="_3BQThisC1">#REF!</definedName>
    <definedName name="_3BQThisC2" localSheetId="6">#REF!</definedName>
    <definedName name="_3BQThisC2">#REF!</definedName>
    <definedName name="_3BQThisC3" localSheetId="6">#REF!</definedName>
    <definedName name="_3BQThisC3">#REF!</definedName>
    <definedName name="_3BQThisC4" localSheetId="6">#REF!</definedName>
    <definedName name="_3BQThisC4">#REF!</definedName>
    <definedName name="_3BQThisC5" localSheetId="6">#REF!</definedName>
    <definedName name="_3BQThisC5">#REF!</definedName>
    <definedName name="_3BQThisC6" localSheetId="6">#REF!</definedName>
    <definedName name="_3BQThisC6">#REF!</definedName>
    <definedName name="_3BQThisC7" localSheetId="6">#REF!</definedName>
    <definedName name="_3BQThisC7">#REF!</definedName>
    <definedName name="_3BQThisC8" localSheetId="6">#REF!</definedName>
    <definedName name="_3BQThisC8">#REF!</definedName>
    <definedName name="_3BYThisC1">#REF!</definedName>
    <definedName name="_3BYThisC2">#REF!</definedName>
    <definedName name="_3BYThisC3">#REF!</definedName>
    <definedName name="_3CYThisC1">#REF!</definedName>
    <definedName name="_3CYThisC2">#REF!</definedName>
    <definedName name="_3CYThisC3">#REF!</definedName>
    <definedName name="_4AC1">#REF!</definedName>
    <definedName name="_4AC10">#REF!</definedName>
    <definedName name="_4AC11">#REF!</definedName>
    <definedName name="_4AC12">#REF!</definedName>
    <definedName name="_4AC2">#REF!</definedName>
    <definedName name="_4AC3">#REF!</definedName>
    <definedName name="_4AC4">#REF!</definedName>
    <definedName name="_4AC5">#REF!</definedName>
    <definedName name="_4AC6">#REF!</definedName>
    <definedName name="_4AC7">#REF!</definedName>
    <definedName name="_4AC8">#REF!</definedName>
    <definedName name="_4AC9">#REF!</definedName>
    <definedName name="_4AQPrev1C1" localSheetId="6">#REF!</definedName>
    <definedName name="_4AQPrev1C1">#REF!</definedName>
    <definedName name="_4AQPrev1C2" localSheetId="6">#REF!</definedName>
    <definedName name="_4AQPrev1C2">#REF!</definedName>
    <definedName name="_4AQPrev2C1" localSheetId="6">#REF!</definedName>
    <definedName name="_4AQPrev2C1">#REF!</definedName>
    <definedName name="_4AQPrev2C2" localSheetId="6">#REF!</definedName>
    <definedName name="_4AQPrev2C2">#REF!</definedName>
    <definedName name="_4AQPrev3C1" localSheetId="6">#REF!</definedName>
    <definedName name="_4AQPrev3C1">#REF!</definedName>
    <definedName name="_4AQPrev3C2" localSheetId="6">#REF!</definedName>
    <definedName name="_4AQPrev3C2">#REF!</definedName>
    <definedName name="_4AQPrev4C1" localSheetId="6">#REF!</definedName>
    <definedName name="_4AQPrev4C1">#REF!</definedName>
    <definedName name="_4AQPrev4C2" localSheetId="6">#REF!</definedName>
    <definedName name="_4AQPrev4C2">#REF!</definedName>
    <definedName name="_4AQThisC1" localSheetId="6">#REF!</definedName>
    <definedName name="_4AQThisC1">#REF!</definedName>
    <definedName name="_4AQThisC2" localSheetId="6">#REF!</definedName>
    <definedName name="_4AQThisC2">#REF!</definedName>
    <definedName name="_4ATot">#REF!</definedName>
    <definedName name="_4BC1">#REF!</definedName>
    <definedName name="_4BC10">#REF!</definedName>
    <definedName name="_4BC11">#REF!</definedName>
    <definedName name="_4BC12">#REF!</definedName>
    <definedName name="_4BC2">#REF!</definedName>
    <definedName name="_4BC3">#REF!</definedName>
    <definedName name="_4BC4">#REF!</definedName>
    <definedName name="_4BC5">#REF!</definedName>
    <definedName name="_4BC6">#REF!</definedName>
    <definedName name="_4BC7">#REF!</definedName>
    <definedName name="_4BC8">#REF!</definedName>
    <definedName name="_4BC9">#REF!</definedName>
    <definedName name="_4BQPrev1C1" localSheetId="6">#REF!</definedName>
    <definedName name="_4BQPrev1C1">#REF!</definedName>
    <definedName name="_4BQPrev1C2" localSheetId="6">#REF!</definedName>
    <definedName name="_4BQPrev1C2">#REF!</definedName>
    <definedName name="_4BQPrev2C1" localSheetId="6">#REF!</definedName>
    <definedName name="_4BQPrev2C1">#REF!</definedName>
    <definedName name="_4BQPrev2C2" localSheetId="6">#REF!</definedName>
    <definedName name="_4BQPrev2C2">#REF!</definedName>
    <definedName name="_4BQPrev3C1" localSheetId="6">#REF!</definedName>
    <definedName name="_4BQPrev3C1">#REF!</definedName>
    <definedName name="_4BQPrev3C2" localSheetId="6">#REF!</definedName>
    <definedName name="_4BQPrev3C2">#REF!</definedName>
    <definedName name="_4BQPrev4C1" localSheetId="6">#REF!</definedName>
    <definedName name="_4BQPrev4C1">#REF!</definedName>
    <definedName name="_4BQPrev4C2" localSheetId="6">#REF!</definedName>
    <definedName name="_4BQPrev4C2">#REF!</definedName>
    <definedName name="_4BQThisC1" localSheetId="6">#REF!</definedName>
    <definedName name="_4BQThisC1">#REF!</definedName>
    <definedName name="_4BQThisC2" localSheetId="6">#REF!</definedName>
    <definedName name="_4BQThisC2">#REF!</definedName>
    <definedName name="_4BTot">#REF!</definedName>
    <definedName name="_5Aa10This">#REF!</definedName>
    <definedName name="_5Aa117This">#REF!</definedName>
    <definedName name="_5Aa11This">#REF!</definedName>
    <definedName name="_5Aa122This">#REF!</definedName>
    <definedName name="_5Aa12This">#REF!</definedName>
    <definedName name="_5Aa13This">#REF!</definedName>
    <definedName name="_5Aa14This">#REF!</definedName>
    <definedName name="_5Aa15This" localSheetId="6">'[1]Tabell 10.1'!#REF!</definedName>
    <definedName name="_5Aa15This">'[1]Tabell 10.1'!#REF!</definedName>
    <definedName name="_5Aa16This">#REF!</definedName>
    <definedName name="_5Aa17This">#REF!</definedName>
    <definedName name="_5Aa18This">#REF!</definedName>
    <definedName name="_5Aa19This">#REF!</definedName>
    <definedName name="_5Aa1This">#REF!</definedName>
    <definedName name="_5Aa20This">#REF!</definedName>
    <definedName name="_5Aa21This">#REF!</definedName>
    <definedName name="_5Aa22This">#REF!</definedName>
    <definedName name="_5Aa2This">#REF!</definedName>
    <definedName name="_5Aa3This">#REF!</definedName>
    <definedName name="_5Aa4This">#REF!</definedName>
    <definedName name="_5Aa5This">#REF!</definedName>
    <definedName name="_5Aa6This">#REF!</definedName>
    <definedName name="_5Aa7This">#REF!</definedName>
    <definedName name="_5Aa8This">#REF!</definedName>
    <definedName name="_5Aa9This">#REF!</definedName>
    <definedName name="_5AQPrev1" localSheetId="6">#REF!</definedName>
    <definedName name="_5AQPrev1">#REF!</definedName>
    <definedName name="_5AQPrev2" localSheetId="6">#REF!</definedName>
    <definedName name="_5AQPrev2">#REF!</definedName>
    <definedName name="_5AQPrev3" localSheetId="6">#REF!</definedName>
    <definedName name="_5AQPrev3">#REF!</definedName>
    <definedName name="_5AQPrev4" localSheetId="6">#REF!</definedName>
    <definedName name="_5AQPrev4">#REF!</definedName>
    <definedName name="_5AQThis" localSheetId="6">#REF!</definedName>
    <definedName name="_5AQThis">#REF!</definedName>
    <definedName name="_5Ba10This">#REF!</definedName>
    <definedName name="_5Ba117This">#REF!</definedName>
    <definedName name="_5Ba11This">#REF!</definedName>
    <definedName name="_5Ba122This">#REF!</definedName>
    <definedName name="_5Ba12This">#REF!</definedName>
    <definedName name="_5Ba13This">#REF!</definedName>
    <definedName name="_5Ba14This">#REF!</definedName>
    <definedName name="_5Ba15This" localSheetId="6">'[1]Tabell 10.2'!#REF!</definedName>
    <definedName name="_5Ba15This">'[1]Tabell 10.2'!#REF!</definedName>
    <definedName name="_5Ba16This">#REF!</definedName>
    <definedName name="_5Ba17This">#REF!</definedName>
    <definedName name="_5Ba18This">#REF!</definedName>
    <definedName name="_5Ba19This">#REF!</definedName>
    <definedName name="_5Ba1This">#REF!</definedName>
    <definedName name="_5Ba20This">#REF!</definedName>
    <definedName name="_5Ba21This">#REF!</definedName>
    <definedName name="_5Ba22This">#REF!</definedName>
    <definedName name="_5Ba2This">#REF!</definedName>
    <definedName name="_5Ba3This">#REF!</definedName>
    <definedName name="_5Ba4This">#REF!</definedName>
    <definedName name="_5Ba5This">#REF!</definedName>
    <definedName name="_5Ba6This">#REF!</definedName>
    <definedName name="_5Ba7This">#REF!</definedName>
    <definedName name="_5Ba8This">#REF!</definedName>
    <definedName name="_5Ba9This">#REF!</definedName>
    <definedName name="_5BQPrev1" localSheetId="6">#REF!</definedName>
    <definedName name="_5BQPrev1">#REF!</definedName>
    <definedName name="_5BQPrev2" localSheetId="6">#REF!</definedName>
    <definedName name="_5BQPrev2">#REF!</definedName>
    <definedName name="_5BQPrev3" localSheetId="6">#REF!</definedName>
    <definedName name="_5BQPrev3">#REF!</definedName>
    <definedName name="_5BQPrev4" localSheetId="6">#REF!</definedName>
    <definedName name="_5BQPrev4">#REF!</definedName>
    <definedName name="_5BQThis" localSheetId="6">#REF!</definedName>
    <definedName name="_5BQThis">#REF!</definedName>
    <definedName name="_5CC1">#REF!</definedName>
    <definedName name="_5CC2">#REF!</definedName>
    <definedName name="_5CC3">#REF!</definedName>
    <definedName name="_5DC1">#REF!</definedName>
    <definedName name="_6AC1">#REF!</definedName>
    <definedName name="_6AC10">#REF!</definedName>
    <definedName name="_6AC11">#REF!</definedName>
    <definedName name="_6AC12">#REF!</definedName>
    <definedName name="_6AC2">#REF!</definedName>
    <definedName name="_6AC3">#REF!</definedName>
    <definedName name="_6AC4">#REF!</definedName>
    <definedName name="_6AC5">#REF!</definedName>
    <definedName name="_6AC6">#REF!</definedName>
    <definedName name="_6AC7">#REF!</definedName>
    <definedName name="_6AC8">#REF!</definedName>
    <definedName name="_6AC9">#REF!</definedName>
    <definedName name="_6ATot">#REF!</definedName>
    <definedName name="_6BC1">#REF!</definedName>
    <definedName name="_6BC10">#REF!</definedName>
    <definedName name="_6BC11">#REF!</definedName>
    <definedName name="_6BC12">#REF!</definedName>
    <definedName name="_6BC2">#REF!</definedName>
    <definedName name="_6BC3">#REF!</definedName>
    <definedName name="_6BC4">#REF!</definedName>
    <definedName name="_6BC5">#REF!</definedName>
    <definedName name="_6BC6">#REF!</definedName>
    <definedName name="_6BC7">#REF!</definedName>
    <definedName name="_6BC8">#REF!</definedName>
    <definedName name="_6BC9">#REF!</definedName>
    <definedName name="_6BTot">#REF!</definedName>
    <definedName name="_6C">#REF!</definedName>
    <definedName name="_6QPrev1" localSheetId="6">#REF!</definedName>
    <definedName name="_6QPrev1">#REF!</definedName>
    <definedName name="_6QPrev2" localSheetId="6">#REF!</definedName>
    <definedName name="_6QPrev2">#REF!</definedName>
    <definedName name="_6QPrev3" localSheetId="6">#REF!</definedName>
    <definedName name="_6QPrev3">#REF!</definedName>
    <definedName name="_6QPrev4" localSheetId="6">#REF!</definedName>
    <definedName name="_6QPrev4">#REF!</definedName>
    <definedName name="_6QThis" localSheetId="6">#REF!</definedName>
    <definedName name="_6QThis">#REF!</definedName>
    <definedName name="_7AC1">#REF!</definedName>
    <definedName name="_7AC2">#REF!</definedName>
    <definedName name="_7AC3">#REF!</definedName>
    <definedName name="_7BC1">#REF!</definedName>
    <definedName name="_7BC2">#REF!</definedName>
    <definedName name="_7BC3">#REF!</definedName>
    <definedName name="_8AC1">#REF!</definedName>
    <definedName name="_8AC10">#REF!</definedName>
    <definedName name="_8AC11">#REF!</definedName>
    <definedName name="_8AC12">#REF!</definedName>
    <definedName name="_8AC2">#REF!</definedName>
    <definedName name="_8AC3">#REF!</definedName>
    <definedName name="_8AC4">#REF!</definedName>
    <definedName name="_8AC5">#REF!</definedName>
    <definedName name="_8AC6">#REF!</definedName>
    <definedName name="_8AC7">#REF!</definedName>
    <definedName name="_8AC8">#REF!</definedName>
    <definedName name="_8AC9">#REF!</definedName>
    <definedName name="_8ATot">#REF!</definedName>
    <definedName name="_8BC1">#REF!</definedName>
    <definedName name="_8BC10">#REF!</definedName>
    <definedName name="_8BC11">#REF!</definedName>
    <definedName name="_8BC12">#REF!</definedName>
    <definedName name="_8BC2">#REF!</definedName>
    <definedName name="_8BC3">#REF!</definedName>
    <definedName name="_8BC4">#REF!</definedName>
    <definedName name="_8BC5">#REF!</definedName>
    <definedName name="_8BC6">#REF!</definedName>
    <definedName name="_8BC7">#REF!</definedName>
    <definedName name="_8BC8">#REF!</definedName>
    <definedName name="_8BC9">#REF!</definedName>
    <definedName name="_8BTot">#REF!</definedName>
    <definedName name="_9AC1">#REF!</definedName>
    <definedName name="_9AC2">#REF!</definedName>
    <definedName name="_9AC3">#REF!</definedName>
    <definedName name="_9BC1">#REF!</definedName>
    <definedName name="_9BC2">#REF!</definedName>
    <definedName name="_9BC3">#REF!</definedName>
    <definedName name="_SamIVV">#REF!</definedName>
    <definedName name="_SamYThis">[2]Sammanfattningstabell!#REF!</definedName>
    <definedName name="_Toc515941907" localSheetId="45">'Tabell 11.1'!#REF!</definedName>
    <definedName name="_Toc515941907" localSheetId="46">'Tabell 11.2'!#REF!</definedName>
    <definedName name="_Toc515941907" localSheetId="47">'Tabell 11.3'!#REF!</definedName>
    <definedName name="_Toc515941907" localSheetId="48">'Tabell 11.4'!#REF!</definedName>
    <definedName name="_Toc524335885" localSheetId="45">'Tabell 11.1'!#REF!</definedName>
    <definedName name="_Toc524335885" localSheetId="46">'Tabell 11.2'!#REF!</definedName>
    <definedName name="_Toc524335885" localSheetId="47">'Tabell 11.3'!#REF!</definedName>
    <definedName name="_Toc524335885" localSheetId="48">'Tabell 11.4'!#REF!</definedName>
    <definedName name="_xl21" localSheetId="45">'Tabell 11.1'!#REF!</definedName>
    <definedName name="_xl21" localSheetId="46">'Tabell 11.2'!#REF!</definedName>
    <definedName name="_xl21" localSheetId="47">'Tabell 11.3'!#REF!</definedName>
    <definedName name="_xl21" localSheetId="48">'Tabell 11.4'!#REF!</definedName>
    <definedName name="_xl23" localSheetId="45">'Tabell 11.1'!#REF!</definedName>
    <definedName name="_xl23" localSheetId="46">'Tabell 11.2'!#REF!</definedName>
    <definedName name="_xl23" localSheetId="47">'Tabell 11.3'!#REF!</definedName>
    <definedName name="_xl23" localSheetId="48">'Tabell 11.4'!#REF!</definedName>
    <definedName name="_xl51" localSheetId="45">'Tabell 11.1'!#REF!</definedName>
    <definedName name="_xl51" localSheetId="46">'Tabell 11.2'!#REF!</definedName>
    <definedName name="_xl51" localSheetId="47">'Tabell 11.3'!#REF!</definedName>
    <definedName name="_xl51" localSheetId="48">'Tabell 11.4'!#REF!</definedName>
    <definedName name="Excel_BuiltIn__FilterDatabase_1">'[3]RSK-Tabell 1_2012'!#REF!</definedName>
    <definedName name="Excel_BuiltIn__FilterDatabase_4" localSheetId="6">#REF!</definedName>
    <definedName name="Excel_BuiltIn__FilterDatabase_4">#REF!</definedName>
    <definedName name="Excel_BuiltIn_Print_Titles_4" localSheetId="6">#REF!</definedName>
    <definedName name="Excel_BuiltIn_Print_Titles_4">#REF!</definedName>
    <definedName name="gfqagq" localSheetId="6">'[4]Tabell 2'!#REF!</definedName>
    <definedName name="gfqagq">'[4]Tabell 2'!#REF!</definedName>
    <definedName name="jtjr" localSheetId="6">'[4]Tabell 2'!#REF!</definedName>
    <definedName name="jtjr">'[4]Tabell 2'!#REF!</definedName>
    <definedName name="OLE_LINK2">#REF!</definedName>
    <definedName name="q" localSheetId="6">'[5]Tabell 1B'!#REF!</definedName>
    <definedName name="q">'[5]Tabell 1B'!#REF!</definedName>
    <definedName name="qg" localSheetId="6">'[4]Tabell 2'!#REF!</definedName>
    <definedName name="qg">'[4]Tabell 2'!#REF!</definedName>
    <definedName name="s" localSheetId="6">'[5]Tabell 1B'!#REF!</definedName>
    <definedName name="s">'[5]Tabell 1B'!#REF!</definedName>
    <definedName name="SEK_TABELL_2" localSheetId="44">#REF!</definedName>
    <definedName name="SEK_TABELL_2" localSheetId="43">#REF!</definedName>
    <definedName name="SEK_TABELL_2" localSheetId="42">#REF!</definedName>
    <definedName name="SEK_TABELL_2" localSheetId="41">#REF!</definedName>
    <definedName name="SEK_TABELL_2" localSheetId="7">#REF!</definedName>
    <definedName name="SEK_TABELL_2" localSheetId="8">#REF!</definedName>
    <definedName name="SEK_TABELL_2" localSheetId="9">#REF!</definedName>
    <definedName name="SEK_TABELL_2" localSheetId="10">#REF!</definedName>
    <definedName name="SEK_TABELL_2" localSheetId="39">#REF!</definedName>
    <definedName name="SEK_TABELL_2" localSheetId="40">#REF!</definedName>
    <definedName name="SEK_TABELL_2" localSheetId="46">#REF!</definedName>
    <definedName name="SEK_TABELL_2" localSheetId="47">#REF!</definedName>
    <definedName name="SEK_TABELL_2" localSheetId="48">#REF!</definedName>
    <definedName name="SEK_TABELL_2" localSheetId="12">#REF!</definedName>
    <definedName name="SEK_TABELL_2" localSheetId="13">#REF!</definedName>
    <definedName name="SEK_TABELL_2" localSheetId="14">#REF!</definedName>
    <definedName name="SEK_TABELL_2" localSheetId="15">#REF!</definedName>
    <definedName name="SEK_TABELL_2" localSheetId="16">#REF!</definedName>
    <definedName name="SEK_TABELL_2" localSheetId="17">#REF!</definedName>
    <definedName name="SEK_TABELL_2" localSheetId="18">#REF!</definedName>
    <definedName name="SEK_TABELL_2" localSheetId="19">#REF!</definedName>
    <definedName name="SEK_TABELL_2" localSheetId="20">#REF!</definedName>
    <definedName name="SEK_TABELL_2" localSheetId="21">#REF!</definedName>
    <definedName name="SEK_TABELL_2" localSheetId="22">#REF!</definedName>
    <definedName name="SEK_TABELL_2" localSheetId="23">#REF!</definedName>
    <definedName name="SEK_TABELL_2" localSheetId="24">#REF!</definedName>
    <definedName name="SEK_TABELL_2" localSheetId="26">#REF!</definedName>
    <definedName name="SEK_TABELL_2" localSheetId="27">#REF!</definedName>
    <definedName name="SEK_TABELL_2" localSheetId="28">#REF!</definedName>
    <definedName name="SEK_TABELL_2" localSheetId="30">#REF!</definedName>
    <definedName name="SEK_TABELL_2" localSheetId="31">#REF!</definedName>
    <definedName name="SEK_TABELL_2" localSheetId="32">#REF!</definedName>
    <definedName name="SEK_TABELL_2" localSheetId="34">#REF!</definedName>
    <definedName name="SEK_TABELL_2" localSheetId="35">#REF!</definedName>
    <definedName name="SEK_TABELL_2" localSheetId="37">#REF!</definedName>
    <definedName name="SEK_TABELL_2" localSheetId="38">#REF!</definedName>
    <definedName name="SEK_TABELL_2">#REF!</definedName>
    <definedName name="tab9b">[6]Data!$B$44:$M$85</definedName>
    <definedName name="TABELL_2" localSheetId="44">#REF!</definedName>
    <definedName name="TABELL_2" localSheetId="43">#REF!</definedName>
    <definedName name="TABELL_2" localSheetId="42">#REF!</definedName>
    <definedName name="TABELL_2" localSheetId="41">#REF!</definedName>
    <definedName name="TABELL_2" localSheetId="7">#REF!</definedName>
    <definedName name="TABELL_2" localSheetId="8">#REF!</definedName>
    <definedName name="TABELL_2" localSheetId="9">#REF!</definedName>
    <definedName name="TABELL_2" localSheetId="10">#REF!</definedName>
    <definedName name="TABELL_2" localSheetId="39">#REF!</definedName>
    <definedName name="TABELL_2" localSheetId="40">#REF!</definedName>
    <definedName name="TABELL_2" localSheetId="46">#REF!</definedName>
    <definedName name="TABELL_2" localSheetId="47">#REF!</definedName>
    <definedName name="TABELL_2" localSheetId="48">#REF!</definedName>
    <definedName name="TABELL_2" localSheetId="12">#REF!</definedName>
    <definedName name="TABELL_2" localSheetId="13">#REF!</definedName>
    <definedName name="TABELL_2" localSheetId="14">#REF!</definedName>
    <definedName name="TABELL_2" localSheetId="15">#REF!</definedName>
    <definedName name="TABELL_2" localSheetId="16">#REF!</definedName>
    <definedName name="TABELL_2" localSheetId="17">#REF!</definedName>
    <definedName name="TABELL_2" localSheetId="18">#REF!</definedName>
    <definedName name="TABELL_2" localSheetId="19">#REF!</definedName>
    <definedName name="TABELL_2" localSheetId="20">#REF!</definedName>
    <definedName name="TABELL_2" localSheetId="21">#REF!</definedName>
    <definedName name="TABELL_2" localSheetId="22">#REF!</definedName>
    <definedName name="TABELL_2" localSheetId="23">#REF!</definedName>
    <definedName name="TABELL_2" localSheetId="24">#REF!</definedName>
    <definedName name="TABELL_2" localSheetId="26">#REF!</definedName>
    <definedName name="TABELL_2" localSheetId="27">#REF!</definedName>
    <definedName name="TABELL_2" localSheetId="28">#REF!</definedName>
    <definedName name="TABELL_2" localSheetId="30">#REF!</definedName>
    <definedName name="TABELL_2" localSheetId="31">#REF!</definedName>
    <definedName name="TABELL_2" localSheetId="32">#REF!</definedName>
    <definedName name="TABELL_2" localSheetId="34">#REF!</definedName>
    <definedName name="TABELL_2" localSheetId="35">#REF!</definedName>
    <definedName name="TABELL_2" localSheetId="37">#REF!</definedName>
    <definedName name="TABELL_2" localSheetId="38">#REF!</definedName>
    <definedName name="TABELL_2">#REF!</definedName>
    <definedName name="thr" localSheetId="6">'[4]Tabell 2'!#REF!</definedName>
    <definedName name="thr">'[4]Tabell 2'!#REF!</definedName>
    <definedName name="_xlnm.Print_Area" localSheetId="3">'Innehåll_ Contents'!$D$1:$G$44</definedName>
    <definedName name="_xlnm.Print_Area" localSheetId="7">'Tabell 1.1'!$A$1:$O$22</definedName>
    <definedName name="_xlnm.Print_Area" localSheetId="8">'Tabell 1.2'!$A$1:$O$22</definedName>
    <definedName name="_xlnm.Print_Area" localSheetId="9">'Tabell 1.3'!$A$1:$O$22</definedName>
    <definedName name="_xlnm.Print_Area" localSheetId="10">'Tabell 1.4'!$A$1:$N$22</definedName>
    <definedName name="_xlnm.Print_Area" localSheetId="39">'Tabell 10.1'!$A$1:$AA$38</definedName>
    <definedName name="_xlnm.Print_Area" localSheetId="40">'Tabell 10.2'!$A$1:$AA$38</definedName>
    <definedName name="_xlnm.Print_Area" localSheetId="45">'Tabell 11.1'!$A$1:$AO$47</definedName>
    <definedName name="_xlnm.Print_Area" localSheetId="46">'Tabell 11.2'!$A$1:$AO$47</definedName>
    <definedName name="_xlnm.Print_Area" localSheetId="47">'Tabell 11.3'!$A$1:$AO$46</definedName>
    <definedName name="_xlnm.Print_Area" localSheetId="48">'Tabell 11.4'!$A$1:$AO$46</definedName>
    <definedName name="_xlnm.Print_Area" localSheetId="11">'Tabell 2.1'!$A$1:$O$35</definedName>
    <definedName name="_xlnm.Print_Area" localSheetId="12">'Tabell 2.3'!$A$1:$O$35</definedName>
    <definedName name="_xlnm.Print_Area" localSheetId="13">'Tabell 3.1'!$A$1:$O$19</definedName>
    <definedName name="_xlnm.Print_Area" localSheetId="14">'Tabell 3.2'!$A$1:$O$19</definedName>
    <definedName name="_xlnm.Print_Area" localSheetId="15">'Tabell 3.3'!$A$1:$O$19</definedName>
    <definedName name="_xlnm.Print_Area" localSheetId="16">'Tabell 3.4'!$A$1:$O$19</definedName>
    <definedName name="_xlnm.Print_Area" localSheetId="17">'Tabell 4.1'!$A$1:$O$32</definedName>
    <definedName name="_xlnm.Print_Area" localSheetId="18">'Tabell 4.2'!$A$1:$O$32</definedName>
    <definedName name="_xlnm.Print_Area" localSheetId="19">'Tabell 4.3'!$A$1:$O$32</definedName>
    <definedName name="_xlnm.Print_Area" localSheetId="20">'Tabell 4.4'!$A$1:$O$32</definedName>
    <definedName name="_xlnm.Print_Area" localSheetId="21">'Tabell 5.1'!$A$1:$O$19</definedName>
    <definedName name="_xlnm.Print_Area" localSheetId="22">'Tabell 5.2'!$A$1:$O$20</definedName>
    <definedName name="_xlnm.Print_Area" localSheetId="23">'Tabell 5.3'!$A$1:$O$20</definedName>
    <definedName name="_xlnm.Print_Area" localSheetId="24">'Tabell 5.4'!$A$1:$O$20</definedName>
    <definedName name="_xlnm.Print_Area" localSheetId="25">'Tabell 6.1'!$A$1:$O$35</definedName>
    <definedName name="_xlnm.Print_Area" localSheetId="26">'Tabell 6.2'!$A$1:$O$35</definedName>
    <definedName name="_xlnm.Print_Area" localSheetId="27">'Tabell 6.3'!$A$1:$O$35</definedName>
    <definedName name="_xlnm.Print_Area" localSheetId="28">'Tabell 6.4'!$A$1:$O$35</definedName>
    <definedName name="_xlnm.Print_Area" localSheetId="29">'Tabell 7.1'!$A$1:$O$19</definedName>
    <definedName name="_xlnm.Print_Area" localSheetId="30">'Tabell 7.2'!$A$1:$O$17</definedName>
    <definedName name="_xlnm.Print_Area" localSheetId="31">'Tabell 7.3'!$A$1:$O$17</definedName>
    <definedName name="_xlnm.Print_Area" localSheetId="32">'Tabell 7.4'!$A$1:$O$18</definedName>
    <definedName name="_xlnm.Print_Area" localSheetId="33">'Tabell 8.1'!$A$1:$O$23</definedName>
    <definedName name="_xlnm.Print_Area" localSheetId="34">'Tabell 8.2'!$A$1:$O$23</definedName>
    <definedName name="_xlnm.Print_Area" localSheetId="35">'Tabell 8.3'!$A$1:$O$23</definedName>
    <definedName name="_xlnm.Print_Area" localSheetId="36">'Tabell 8.4'!$A$1:$O$24</definedName>
    <definedName name="_xlnm.Print_Area" localSheetId="37">'Tabell 9.1'!$A$1:$O$26</definedName>
    <definedName name="_xlnm.Print_Area" localSheetId="38">'Tabell 9.2'!$A$1:$O$26</definedName>
    <definedName name="_xlnm.Print_Area" localSheetId="0">Titel_Title!$A$1:$L$23</definedName>
    <definedName name="_xlnm.Print_Titles" localSheetId="3">'Innehåll_ Contents'!$1:$3</definedName>
    <definedName name="wb" localSheetId="6">'[4]Tabell 1B'!#REF!</definedName>
    <definedName name="wb">'[4]Tabell 1B'!#REF!</definedName>
    <definedName name="x" localSheetId="44">#REF!</definedName>
    <definedName name="x" localSheetId="43">#REF!</definedName>
    <definedName name="x" localSheetId="42">#REF!</definedName>
    <definedName name="x" localSheetId="41">#REF!</definedName>
    <definedName name="x" localSheetId="7">#REF!</definedName>
    <definedName name="x" localSheetId="8">#REF!</definedName>
    <definedName name="x" localSheetId="9">#REF!</definedName>
    <definedName name="x" localSheetId="10">#REF!</definedName>
    <definedName name="x" localSheetId="39">#REF!</definedName>
    <definedName name="x" localSheetId="40">#REF!</definedName>
    <definedName name="x" localSheetId="46">#REF!</definedName>
    <definedName name="x" localSheetId="47">#REF!</definedName>
    <definedName name="x" localSheetId="48">#REF!</definedName>
    <definedName name="x" localSheetId="13">#REF!</definedName>
    <definedName name="x" localSheetId="14">#REF!</definedName>
    <definedName name="x" localSheetId="15">#REF!</definedName>
    <definedName name="x" localSheetId="16">#REF!</definedName>
    <definedName name="x" localSheetId="17">#REF!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6">#REF!</definedName>
    <definedName name="x" localSheetId="27">#REF!</definedName>
    <definedName name="x" localSheetId="28">#REF!</definedName>
    <definedName name="x" localSheetId="30">#REF!</definedName>
    <definedName name="x" localSheetId="31">#REF!</definedName>
    <definedName name="x" localSheetId="32">#REF!</definedName>
    <definedName name="x" localSheetId="34">#REF!</definedName>
    <definedName name="x" localSheetId="35">#REF!</definedName>
    <definedName name="x" localSheetId="37">#REF!</definedName>
    <definedName name="x" localSheetId="38">#REF!</definedName>
    <definedName name="x">#REF!</definedName>
    <definedName name="xx" localSheetId="44">#REF!</definedName>
    <definedName name="xx" localSheetId="43">#REF!</definedName>
    <definedName name="xx" localSheetId="42">#REF!</definedName>
    <definedName name="xx" localSheetId="41">#REF!</definedName>
    <definedName name="xx" localSheetId="7">#REF!</definedName>
    <definedName name="xx" localSheetId="8">#REF!</definedName>
    <definedName name="xx" localSheetId="9">#REF!</definedName>
    <definedName name="xx" localSheetId="10">#REF!</definedName>
    <definedName name="xx" localSheetId="39">#REF!</definedName>
    <definedName name="xx" localSheetId="40">#REF!</definedName>
    <definedName name="xx" localSheetId="46">#REF!</definedName>
    <definedName name="xx" localSheetId="47">#REF!</definedName>
    <definedName name="xx" localSheetId="48">#REF!</definedName>
    <definedName name="xx" localSheetId="14">#REF!</definedName>
    <definedName name="xx" localSheetId="15">#REF!</definedName>
    <definedName name="xx" localSheetId="16">#REF!</definedName>
    <definedName name="xx" localSheetId="17">#REF!</definedName>
    <definedName name="xx" localSheetId="18">#REF!</definedName>
    <definedName name="xx" localSheetId="19">#REF!</definedName>
    <definedName name="xx" localSheetId="20">#REF!</definedName>
    <definedName name="xx" localSheetId="21">#REF!</definedName>
    <definedName name="xx" localSheetId="22">#REF!</definedName>
    <definedName name="xx" localSheetId="23">#REF!</definedName>
    <definedName name="xx" localSheetId="24">#REF!</definedName>
    <definedName name="xx" localSheetId="26">#REF!</definedName>
    <definedName name="xx" localSheetId="27">#REF!</definedName>
    <definedName name="xx" localSheetId="28">#REF!</definedName>
    <definedName name="xx" localSheetId="30">#REF!</definedName>
    <definedName name="xx" localSheetId="31">#REF!</definedName>
    <definedName name="xx" localSheetId="32">#REF!</definedName>
    <definedName name="xx" localSheetId="34">#REF!</definedName>
    <definedName name="xx" localSheetId="35">#REF!</definedName>
    <definedName name="xx" localSheetId="37">#REF!</definedName>
    <definedName name="xx" localSheetId="38">#REF!</definedName>
    <definedName name="xx">#REF!</definedName>
    <definedName name="xxx" localSheetId="45">#REF!</definedName>
    <definedName name="xxx" localSheetId="46">#REF!</definedName>
    <definedName name="xxx" localSheetId="47">#REF!</definedName>
    <definedName name="xxx" localSheetId="4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7" i="96" l="1"/>
  <c r="A66" i="96"/>
  <c r="A65" i="96"/>
  <c r="A59" i="96"/>
  <c r="F44" i="96"/>
  <c r="D44" i="96"/>
  <c r="F43" i="96"/>
  <c r="D43" i="96"/>
  <c r="F42" i="96"/>
  <c r="D42" i="96"/>
  <c r="F41" i="96"/>
  <c r="D41" i="96"/>
  <c r="F40" i="96"/>
  <c r="D40" i="96"/>
  <c r="F39" i="96"/>
  <c r="D39" i="96"/>
  <c r="F38" i="96"/>
  <c r="D38" i="96"/>
  <c r="F37" i="96"/>
  <c r="D37" i="96"/>
  <c r="F36" i="96"/>
  <c r="D36" i="96"/>
  <c r="F35" i="96"/>
  <c r="D35" i="96"/>
  <c r="F34" i="96"/>
  <c r="D34" i="96"/>
  <c r="F33" i="96"/>
  <c r="D33" i="96"/>
  <c r="F32" i="96"/>
  <c r="D32" i="96"/>
  <c r="F31" i="96"/>
  <c r="D31" i="96"/>
  <c r="F30" i="96"/>
  <c r="D30" i="96"/>
  <c r="F29" i="96"/>
  <c r="D29" i="96"/>
  <c r="F28" i="96"/>
  <c r="D28" i="96"/>
  <c r="F27" i="96"/>
  <c r="D27" i="96"/>
  <c r="F26" i="96"/>
  <c r="D26" i="96"/>
  <c r="F25" i="96"/>
  <c r="D25" i="96"/>
  <c r="F24" i="96"/>
  <c r="D24" i="96"/>
  <c r="F23" i="96"/>
  <c r="D23" i="96"/>
  <c r="F22" i="96"/>
  <c r="D22" i="96"/>
  <c r="F21" i="96"/>
  <c r="D21" i="96"/>
  <c r="F20" i="96"/>
  <c r="D20" i="96"/>
  <c r="F19" i="96"/>
  <c r="D19" i="96"/>
  <c r="F18" i="96"/>
  <c r="D18" i="96"/>
  <c r="F17" i="96"/>
  <c r="D17" i="96"/>
  <c r="F16" i="96"/>
  <c r="D16" i="96"/>
  <c r="F15" i="96"/>
  <c r="D15" i="96"/>
  <c r="F14" i="96"/>
  <c r="D14" i="96"/>
  <c r="F13" i="96"/>
  <c r="D13" i="96"/>
  <c r="F12" i="96"/>
  <c r="D12" i="96"/>
  <c r="F11" i="96"/>
  <c r="D11" i="96"/>
  <c r="F10" i="96"/>
  <c r="D10" i="96"/>
  <c r="F9" i="96"/>
  <c r="D9" i="96"/>
  <c r="F8" i="96"/>
  <c r="D8" i="96"/>
  <c r="F7" i="96"/>
  <c r="D7" i="96"/>
</calcChain>
</file>

<file path=xl/sharedStrings.xml><?xml version="1.0" encoding="utf-8"?>
<sst xmlns="http://schemas.openxmlformats.org/spreadsheetml/2006/main" count="5247" uniqueCount="519">
  <si>
    <t>Totalt</t>
  </si>
  <si>
    <t>Norge</t>
  </si>
  <si>
    <t>Finland</t>
  </si>
  <si>
    <t>Danmark</t>
  </si>
  <si>
    <t>Tyskland</t>
  </si>
  <si>
    <t>Benelux-länderna</t>
  </si>
  <si>
    <t>Italien, Schweiz och Österrike</t>
  </si>
  <si>
    <t>Frankrike, Spanien och Portugal</t>
  </si>
  <si>
    <t>Storbritannien, Irland och Island</t>
  </si>
  <si>
    <t>Sydosteuropa inkl Polen och Tjeckien</t>
  </si>
  <si>
    <t>Östeuropa</t>
  </si>
  <si>
    <t>Övriga Europa</t>
  </si>
  <si>
    <t>Nord-, Mellan- och Sydamerika</t>
  </si>
  <si>
    <t>Afrika</t>
  </si>
  <si>
    <t>Asien och Oceanien</t>
  </si>
  <si>
    <t>Okänd</t>
  </si>
  <si>
    <t>Lasttyp</t>
  </si>
  <si>
    <t>Okänt</t>
  </si>
  <si>
    <t>Vägregion</t>
  </si>
  <si>
    <t>Mitt</t>
  </si>
  <si>
    <t>Stockholm</t>
  </si>
  <si>
    <t>Väst</t>
  </si>
  <si>
    <t>Export</t>
  </si>
  <si>
    <t>Län</t>
  </si>
  <si>
    <t>Stockholms län</t>
  </si>
  <si>
    <t>Uppsala län</t>
  </si>
  <si>
    <t>Södermanlands län</t>
  </si>
  <si>
    <t>Östergötlands län</t>
  </si>
  <si>
    <t>Jönköpings län</t>
  </si>
  <si>
    <t>Kronobergs län</t>
  </si>
  <si>
    <t>Blekinge län</t>
  </si>
  <si>
    <t>Skåne län</t>
  </si>
  <si>
    <t>Hallands län</t>
  </si>
  <si>
    <t>Västra Götalands län</t>
  </si>
  <si>
    <t>Värmlands län</t>
  </si>
  <si>
    <t>Örebro län</t>
  </si>
  <si>
    <t>Västmanlands län</t>
  </si>
  <si>
    <t>Dalarnas län</t>
  </si>
  <si>
    <t>Gävleborgs län</t>
  </si>
  <si>
    <t>Västernorrlands län</t>
  </si>
  <si>
    <t>Västerbottens län</t>
  </si>
  <si>
    <t>Norrbottens län</t>
  </si>
  <si>
    <t>Regional area</t>
  </si>
  <si>
    <t>Italien, Schweiz, Österrike, Malta, Liechtenstein</t>
  </si>
  <si>
    <t>Afrika, Asien och Oceanien</t>
  </si>
  <si>
    <t>Norge, Danmark, Färöarna</t>
  </si>
  <si>
    <t>Trafikslag</t>
  </si>
  <si>
    <t>Andel vikt</t>
  </si>
  <si>
    <t>Andel värde</t>
  </si>
  <si>
    <t>Väg</t>
  </si>
  <si>
    <t>Väg och Sjöfart</t>
  </si>
  <si>
    <t>Luftfart eller luftfart i kombination med annat trafikslag</t>
  </si>
  <si>
    <t>Järnväg eller järnväg i kombination med annat trafikslag</t>
  </si>
  <si>
    <t>Sjöfart</t>
  </si>
  <si>
    <t>Kontaktperson:</t>
  </si>
  <si>
    <t>Innehåll</t>
  </si>
  <si>
    <t>Content</t>
  </si>
  <si>
    <t>9. Outgoing consignments 2016 by NUTS II regions and recipient</t>
  </si>
  <si>
    <t>Avgående och ankommande sändningar 2016. Vikt och värde fördelat på trafikslag.</t>
  </si>
  <si>
    <t>Outgoing and incoming consignments 2016. Percentage of weight and value by mode of transport.</t>
  </si>
  <si>
    <t>1. Avgående sändningar 2016 efter avsändarens branschtillhörighet.</t>
  </si>
  <si>
    <t>1. Outgoing consignments 2016 branch of consignor.</t>
  </si>
  <si>
    <t>2. Ankommande sändningar från utlandet 2016 efter mottagarens branschtillhörighet.</t>
  </si>
  <si>
    <t>2. Incoming consignments from abroad during 2016 by branch of recipient.</t>
  </si>
  <si>
    <t>3. Avgående sändningar 2016 efter varugrupper.</t>
  </si>
  <si>
    <t>3. Outgoing consignments 2016 by commodity groups.</t>
  </si>
  <si>
    <t>4. Ankommande sändningar från utlandet 2016 efter varugrupper.</t>
  </si>
  <si>
    <t>4. Incoming consignments from abroad 2016 by commodity groups.</t>
  </si>
  <si>
    <t>5. Avgående sändningar 2016 efter lasttyp.</t>
  </si>
  <si>
    <t>5. Outgoing consignments 2016 by cargo type.</t>
  </si>
  <si>
    <t>6. Ankommande sändningar från utlandet 2016 efter lasttyp.</t>
  </si>
  <si>
    <t>6. Incoming consignments from abroad 2016 by cargo type.</t>
  </si>
  <si>
    <t>7. Avgående sändningar 2016 efter vägregioner.</t>
  </si>
  <si>
    <t>7. Outgoing consignments 2016 by regional directorates areas.</t>
  </si>
  <si>
    <t>8. Ankommande sändningar från utlandet 2016 efter vägregioner.</t>
  </si>
  <si>
    <t>8. Incoming consignments 2016 by regional directorates areas.</t>
  </si>
  <si>
    <t>9. Avgående sändningar 2016 efter riksområden (NUTS II) och mottagare.</t>
  </si>
  <si>
    <t>10. Ankommande sändningar från utlandet 2016 efter riksområden (NUTS II).</t>
  </si>
  <si>
    <t>10. Incoming consignments from abroad 2016 by NUTS II regions.</t>
  </si>
  <si>
    <t>11. Avgående sändningar 2016 efter län.</t>
  </si>
  <si>
    <t>11. Outgoing consignments 2016 by county.</t>
  </si>
  <si>
    <t>12. Ankommande sändningar från utlandet 2016 efter län.</t>
  </si>
  <si>
    <t>12. Incoming consignments from abroad 2016 by county.</t>
  </si>
  <si>
    <t>13. Avgående sändningar 2016 efter mottagarland eller region.</t>
  </si>
  <si>
    <t>13. Outgoing consignments 2016 by recipient's country or region.</t>
  </si>
  <si>
    <t>14. Ankommande sändningar 2016 efter avsändarland eller region.</t>
  </si>
  <si>
    <t>14. Incoming consignments 2016 by country or region of the consignor.</t>
  </si>
  <si>
    <t>Vikt,
1 000 ton</t>
  </si>
  <si>
    <t>Värde, miljoner kr</t>
  </si>
  <si>
    <t>Weight
1 000 tonnes</t>
  </si>
  <si>
    <t>Value, 
SEK million</t>
  </si>
  <si>
    <t xml:space="preserve"> </t>
  </si>
  <si>
    <t>Trafikanalys</t>
  </si>
  <si>
    <t xml:space="preserve">Svenska </t>
  </si>
  <si>
    <t>Engelska</t>
  </si>
  <si>
    <t>NA</t>
  </si>
  <si>
    <t>Inrikes</t>
  </si>
  <si>
    <t>a) Avgående sändningar</t>
  </si>
  <si>
    <t>b) Avgående sändningar</t>
  </si>
  <si>
    <t>c) Avgående sändningar</t>
  </si>
  <si>
    <t>Import</t>
  </si>
  <si>
    <t>d) Ankommande sändningar från utlandet</t>
  </si>
  <si>
    <t>0. Andel avgående och ankommande sändningar efter trafikslag</t>
  </si>
  <si>
    <t>5-9 anställda</t>
  </si>
  <si>
    <t>10-19 anställda</t>
  </si>
  <si>
    <t>20-49 anställda</t>
  </si>
  <si>
    <t>50-99 anställda</t>
  </si>
  <si>
    <t>100-199 anställda</t>
  </si>
  <si>
    <t>200-499 anställda</t>
  </si>
  <si>
    <t>500- anställda</t>
  </si>
  <si>
    <t>Kalmar län</t>
  </si>
  <si>
    <t>Gotland län</t>
  </si>
  <si>
    <t>Jämtlands län</t>
  </si>
  <si>
    <t xml:space="preserve">    därav sågade, hyvlade trävaror</t>
  </si>
  <si>
    <t xml:space="preserve">    därav flis, trä-/sågavfall</t>
  </si>
  <si>
    <t xml:space="preserve">    därav raffinerade petroleumprodukter</t>
  </si>
  <si>
    <t>Öst</t>
  </si>
  <si>
    <t>Syd</t>
  </si>
  <si>
    <t>County/NUTS III region</t>
  </si>
  <si>
    <t>County/NUTS II region</t>
  </si>
  <si>
    <t>Riksområde (NUTS II)</t>
  </si>
  <si>
    <t>Från län</t>
  </si>
  <si>
    <t>01</t>
  </si>
  <si>
    <t>03</t>
  </si>
  <si>
    <t>Till län</t>
  </si>
  <si>
    <t>(Värde 1000 SEK)</t>
  </si>
  <si>
    <t>Vikt (1000 ton)</t>
  </si>
  <si>
    <t>Till land/region</t>
  </si>
  <si>
    <t>Därav inom länet (%)</t>
  </si>
  <si>
    <t xml:space="preserve">   därav inom länet (%)</t>
  </si>
  <si>
    <t>1) Konfidensintervall saknas i denna tabell på grund av utrymmesskäl, kontakta Trafikanalys om konfidensintervall önskas.</t>
  </si>
  <si>
    <t>Från land</t>
  </si>
  <si>
    <t>Gör om! Motsv som reg/bransch etc.</t>
  </si>
  <si>
    <t>SE11</t>
  </si>
  <si>
    <t>SE12</t>
  </si>
  <si>
    <t>SE21</t>
  </si>
  <si>
    <t>SE22</t>
  </si>
  <si>
    <t>SE23</t>
  </si>
  <si>
    <t>SE31</t>
  </si>
  <si>
    <t>SE32</t>
  </si>
  <si>
    <t>SE33</t>
  </si>
  <si>
    <t xml:space="preserve"> 95 % K.I.</t>
  </si>
  <si>
    <t>EU-länder</t>
  </si>
  <si>
    <t>därav</t>
  </si>
  <si>
    <t>Övriga Världen</t>
  </si>
  <si>
    <t>Mode of transport</t>
  </si>
  <si>
    <t>Östra Mellansverige</t>
  </si>
  <si>
    <t>Småland med öarna</t>
  </si>
  <si>
    <t>Sydsverige</t>
  </si>
  <si>
    <t>Västsverige</t>
  </si>
  <si>
    <t>Norra Mellansverige</t>
  </si>
  <si>
    <t>Mellersta Norrland</t>
  </si>
  <si>
    <t>Övre Norrland</t>
  </si>
  <si>
    <t>Avgående utrikes varusändningar 2016 fördelat på start och mål. Totalt, kvantitet 1000-tal ton</t>
  </si>
  <si>
    <t>Outgoing international consignments during 2016 by origin and destination. Total, quantity in 1 000 tonnes</t>
  </si>
  <si>
    <t>Outgoing international consignments during 2016 by origin and destination. Total, value in millions SEK.</t>
  </si>
  <si>
    <t>Avgående utrikes varusändningar 2016 fördelat på start och mål. Totalt, värde i miljoner SEK</t>
  </si>
  <si>
    <t xml:space="preserve">Incoming consignments from abroad during 2016 by origin and destination. Total, quantity in 1 000 tonnes </t>
  </si>
  <si>
    <t>Ankommande varusändningar från utlandet 2016 fördelat på start och mål. Totalt, kvantitet i 1 000-tal ton</t>
  </si>
  <si>
    <t>Ankommande varusändningar från utlandet 2016 fördelat på start och mål. Totalt, värde i miljoner SEK</t>
  </si>
  <si>
    <t>Incoming consignments from abroad during 2016 by origin and destination. Total, value in millions SEK</t>
  </si>
  <si>
    <t>Avsändarland/region</t>
  </si>
  <si>
    <r>
      <t xml:space="preserve">Statisticon anm: Rekommenderar att dela upp vikt och värde i två tabeller, för att ha en chans att allt ska rymmas på en sida. </t>
    </r>
    <r>
      <rPr>
        <i/>
        <sz val="10"/>
        <rFont val="Arial"/>
        <family val="2"/>
      </rPr>
      <t xml:space="preserve">
</t>
    </r>
    <r>
      <rPr>
        <sz val="10"/>
        <rFont val="Arial"/>
        <family val="2"/>
      </rPr>
      <t>Tveksamt om data kommer att hålla för denna detaljerade redovisning. Statisticon föreslår alterantivt upplägg utifrån kommande redovisning i lastbilsundersökningen, se efterföljande flikar (de blå flikarna)</t>
    </r>
  </si>
  <si>
    <t>95% C.I</t>
  </si>
  <si>
    <t>95% K.I.</t>
  </si>
  <si>
    <t>Statisticon anm: Se föreg. flik</t>
  </si>
  <si>
    <t>Andel vikt (%)</t>
  </si>
  <si>
    <t>Andel värde (%)</t>
  </si>
  <si>
    <t>% weight</t>
  </si>
  <si>
    <t>% value</t>
  </si>
  <si>
    <t>Flytande bulkgods</t>
  </si>
  <si>
    <t>Fast bulkgods</t>
  </si>
  <si>
    <t>Pallastat  gods</t>
  </si>
  <si>
    <t>Nord</t>
  </si>
  <si>
    <t>Registerinsamlad data</t>
  </si>
  <si>
    <r>
      <t>Region Nord</t>
    </r>
    <r>
      <rPr>
        <sz val="8"/>
        <color rgb="FF000000"/>
        <rFont val="Arial"/>
        <family val="2"/>
      </rPr>
      <t xml:space="preserve">: Norrbottens och Västerbottens län, </t>
    </r>
  </si>
  <si>
    <r>
      <t>Region Mitt</t>
    </r>
    <r>
      <rPr>
        <sz val="8"/>
        <color rgb="FF000000"/>
        <rFont val="Arial"/>
        <family val="2"/>
      </rPr>
      <t xml:space="preserve">: Dalarnas, Gävleborgs, Västernorrlands och Jämtlands län, </t>
    </r>
  </si>
  <si>
    <r>
      <t>Region Stockholm</t>
    </r>
    <r>
      <rPr>
        <sz val="8"/>
        <color rgb="FF000000"/>
        <rFont val="Arial"/>
        <family val="2"/>
      </rPr>
      <t xml:space="preserve">: Stockholms och Gotlands län, </t>
    </r>
  </si>
  <si>
    <r>
      <t>Region Väst</t>
    </r>
    <r>
      <rPr>
        <sz val="8"/>
        <color rgb="FF000000"/>
        <rFont val="Arial"/>
        <family val="2"/>
      </rPr>
      <t>: Västra Götalands, Hallands och Värmlands län,</t>
    </r>
  </si>
  <si>
    <r>
      <t>Region Öst</t>
    </r>
    <r>
      <rPr>
        <sz val="8"/>
        <color rgb="FF000000"/>
        <rFont val="Arial"/>
        <family val="2"/>
      </rPr>
      <t>: Uppsala, Södermanlands, Örebro, Västmanlands och Östergötlands län,</t>
    </r>
  </si>
  <si>
    <r>
      <t>Region Syd</t>
    </r>
    <r>
      <rPr>
        <sz val="8"/>
        <color rgb="FF000000"/>
        <rFont val="Arial"/>
        <family val="2"/>
      </rPr>
      <t xml:space="preserve">: Jönköpings, Kronobergs, Kalmar, Blekinge och Skåne län </t>
    </r>
  </si>
  <si>
    <t>02 Produktion av skog på rot</t>
  </si>
  <si>
    <t>01 Produktion av jordbruksprodukter</t>
  </si>
  <si>
    <t>07-08 Mineraler och gruvor</t>
  </si>
  <si>
    <t>10-32 Tillverkningsindustri</t>
  </si>
  <si>
    <t>45-47 Parti- och detaljhandel</t>
  </si>
  <si>
    <t>Bransch (SNI2007)</t>
  </si>
  <si>
    <t>Branch (NACE Rev. 2)</t>
  </si>
  <si>
    <t>Antal anställda</t>
  </si>
  <si>
    <t>Number of employees</t>
  </si>
  <si>
    <t>01 Produkter från jordbruk, skogsbruk och fiske</t>
  </si>
  <si>
    <t xml:space="preserve">    därav rundvirke</t>
  </si>
  <si>
    <t>02 Kol, råolja och naturgas</t>
  </si>
  <si>
    <t>03 Malm, andra produkter från utvinning</t>
  </si>
  <si>
    <t>04 Livsmedel, drycker och tobak</t>
  </si>
  <si>
    <t>05 Textil, beklädnadsvaror, läder och lädervaror</t>
  </si>
  <si>
    <t>06 Trä och varor av trä och kork (exkl.möbler), massa, papper och pappersvaror, trycksaker</t>
  </si>
  <si>
    <t xml:space="preserve">    därav papper, papp och varor därav</t>
  </si>
  <si>
    <t>07 Stenkols- och raffinerade petroleumprodukter</t>
  </si>
  <si>
    <t>08 Kemikalier, kemiska produkter, konstfiber, gummi- och plastvaror samt kärnbränsle</t>
  </si>
  <si>
    <t>09 Andra icke-metalliska mineraliska produkter</t>
  </si>
  <si>
    <t>10 Metallvaror exkl. maskiner och utrustning</t>
  </si>
  <si>
    <t>11 Maskiner och instrument</t>
  </si>
  <si>
    <t>12 Transportutrustning</t>
  </si>
  <si>
    <t>13 Möbler och andra tillverkade varor</t>
  </si>
  <si>
    <t>14 Hushållsavfall, annat avfall och returråvara</t>
  </si>
  <si>
    <t>16 Utrustning för transport av gods</t>
  </si>
  <si>
    <t>20 Andra varor, ej tidigare specificerade</t>
  </si>
  <si>
    <t>Varugrupp (NST)</t>
  </si>
  <si>
    <t>Commodity group (NST)</t>
  </si>
  <si>
    <t>Järnväg</t>
  </si>
  <si>
    <t>Luftfart</t>
  </si>
  <si>
    <t>Övriga kombinationer</t>
  </si>
  <si>
    <t>Väg - sjöfart</t>
  </si>
  <si>
    <t>Väg - sjöfart - väg</t>
  </si>
  <si>
    <t>Väg - järnväg</t>
  </si>
  <si>
    <t>Järnväg - väg</t>
  </si>
  <si>
    <t>Väg - luftfart - väg</t>
  </si>
  <si>
    <t>Type of cargo</t>
  </si>
  <si>
    <t>Country or region of the recipient</t>
  </si>
  <si>
    <t>Mottagarland eller region</t>
  </si>
  <si>
    <t>Övriga lasttyper</t>
  </si>
  <si>
    <r>
      <rPr>
        <sz val="8"/>
        <rFont val="Arial"/>
        <family val="2"/>
      </rPr>
      <t xml:space="preserve">Från län
</t>
    </r>
    <r>
      <rPr>
        <i/>
        <sz val="8"/>
        <rFont val="Arial"/>
        <family val="2"/>
      </rPr>
      <t>County of origin</t>
    </r>
  </si>
  <si>
    <r>
      <t xml:space="preserve">Till län
</t>
    </r>
    <r>
      <rPr>
        <i/>
        <sz val="8"/>
        <rFont val="Arial"/>
        <family val="2"/>
      </rPr>
      <t>County of the recipient</t>
    </r>
    <r>
      <rPr>
        <b/>
        <sz val="8"/>
        <rFont val="Arial"/>
        <family val="2"/>
      </rPr>
      <t xml:space="preserve">
</t>
    </r>
  </si>
  <si>
    <r>
      <t>Avsändande region</t>
    </r>
    <r>
      <rPr>
        <vertAlign val="superscript"/>
        <sz val="8"/>
        <rFont val="Arial"/>
        <family val="2"/>
      </rPr>
      <t xml:space="preserve">1
</t>
    </r>
    <r>
      <rPr>
        <i/>
        <sz val="8"/>
        <rFont val="Arial"/>
        <family val="2"/>
      </rPr>
      <t>County of origin</t>
    </r>
  </si>
  <si>
    <t>Country/region of origin</t>
  </si>
  <si>
    <r>
      <t>Mottagande region</t>
    </r>
    <r>
      <rPr>
        <vertAlign val="superscript"/>
        <sz val="8"/>
        <rFont val="Arial"/>
        <family val="2"/>
      </rPr>
      <t xml:space="preserve">1
</t>
    </r>
    <r>
      <rPr>
        <i/>
        <sz val="8"/>
        <rFont val="Arial"/>
        <family val="2"/>
      </rPr>
      <t>Region of the recipient</t>
    </r>
  </si>
  <si>
    <t>Amerika</t>
  </si>
  <si>
    <t xml:space="preserve">   därav huvudsakligt trafikslag: väg* </t>
  </si>
  <si>
    <t>*  Om uppgiftslämnaren inte känner till hela transportkedjan kan huvudsakligt trafikslag (dvs. det trafikslag som använts för den längsta sträckan) anges.</t>
  </si>
  <si>
    <r>
      <t xml:space="preserve">   därav huvudsakligt trafikslag: väg</t>
    </r>
    <r>
      <rPr>
        <vertAlign val="superscript"/>
        <sz val="8"/>
        <rFont val="Arial"/>
        <family val="2"/>
      </rPr>
      <t>*</t>
    </r>
    <r>
      <rPr>
        <sz val="8"/>
        <rFont val="Arial"/>
        <family val="2"/>
      </rPr>
      <t xml:space="preserve"> </t>
    </r>
  </si>
  <si>
    <t xml:space="preserve">   därav 13-15 Textil-, klädes- och läderindustri</t>
  </si>
  <si>
    <t xml:space="preserve">   därav 16-17 Trävaru-, massa- och pappersindustri</t>
  </si>
  <si>
    <t xml:space="preserve">   därav 18 Grafisk industri</t>
  </si>
  <si>
    <t xml:space="preserve">   därav 19 Petroleumtillverkning</t>
  </si>
  <si>
    <t xml:space="preserve">   därav 46.310-46.390 Partihandel med livsmedel</t>
  </si>
  <si>
    <t xml:space="preserve">   därav 46.710-46.769 Partihandel med insatsvaror</t>
  </si>
  <si>
    <t xml:space="preserve">   därav 46.410-46.499 Partihandel med andra 
   konsumtionsvaror</t>
  </si>
  <si>
    <t xml:space="preserve">   därav 10-12 Livsmedels-, dryckes- och 
   tobaksvaruframställning</t>
  </si>
  <si>
    <t xml:space="preserve">   därav 22-23 Gummi- och plastvarutillverkning samt 
   tillverkning av icke-metalliska mineraliska produkter </t>
  </si>
  <si>
    <t xml:space="preserve">   därav 26-28 Tillverkning av datorer, elektronikvaror och
   optik, elapparatur samt övriga maskiner</t>
  </si>
  <si>
    <t xml:space="preserve">   därav 31-32 Möbelindustri och övrig industri</t>
  </si>
  <si>
    <t xml:space="preserve">   därav 07 Utvinning av metallmalmer</t>
  </si>
  <si>
    <t xml:space="preserve">   därav 08 Annan utvinning av mineral</t>
  </si>
  <si>
    <t xml:space="preserve">   därav 47.911-47.919 Distanshandel med andra 
   konsumtionsvaror</t>
  </si>
  <si>
    <t xml:space="preserve">   därav Övrigt inom 45-47 Övrig partihandel samt 
   provisionshandel</t>
  </si>
  <si>
    <t xml:space="preserve">   därav 46.510-46.699 (exkl. 46.650 partihandel med  
   kontorsmöbler) Partihandel med elektronik och maskiner</t>
  </si>
  <si>
    <t xml:space="preserve">   därav 20-21 Läkemedelsindustri och övrig kemisk 
   industri</t>
  </si>
  <si>
    <t xml:space="preserve">   därav 24-25 Stål- och metall samt metallvaru-
   framställning</t>
  </si>
  <si>
    <t>Till tabellförteckning</t>
  </si>
  <si>
    <t>Italien och Österrike</t>
  </si>
  <si>
    <t>Övriga EFTA-länder</t>
  </si>
  <si>
    <t>EFTA-länder och övriga Europa</t>
  </si>
  <si>
    <t>Sydosteuropa inkl Polen, Tjeckien och Baltikum</t>
  </si>
  <si>
    <r>
      <rPr>
        <vertAlign val="superscript"/>
        <sz val="8"/>
        <rFont val="Arial"/>
        <family val="2"/>
      </rPr>
      <t>1</t>
    </r>
    <r>
      <rPr>
        <sz val="8"/>
        <rFont val="Arial"/>
        <family val="2"/>
      </rPr>
      <t xml:space="preserve"> Trafikverkets regionindelning är följande:</t>
    </r>
  </si>
  <si>
    <r>
      <rPr>
        <vertAlign val="superscript"/>
        <sz val="8"/>
        <rFont val="Arial"/>
        <family val="2"/>
      </rPr>
      <t>1</t>
    </r>
    <r>
      <rPr>
        <sz val="8"/>
        <rFont val="Arial"/>
        <family val="2"/>
      </rPr>
      <t xml:space="preserve"> Regioner/Regions (NUTS2), län/county</t>
    </r>
  </si>
  <si>
    <t>SE11 Stockholm: Stockholms</t>
  </si>
  <si>
    <t>SE12 Östra Mellansverige: Uppsala, Södermanlands, Östergötlands, Örebro, Västmanlands</t>
  </si>
  <si>
    <t>SE21 Småland med öarna: Jönköpings, Kronobergs, Kalmar, Gotlands</t>
  </si>
  <si>
    <t>SE22 Sydsverige: Blekinge, Skåne</t>
  </si>
  <si>
    <t>SE23 Västsverige: Hallands, Västra Götalands</t>
  </si>
  <si>
    <t>SE31 Norra Mellansverige: Värmlands, Dalarnas, Gävleborgs</t>
  </si>
  <si>
    <t>SE32 Mellersta Norrland: Västernorrlands, Jämtlands</t>
  </si>
  <si>
    <t>SE33 Övre Norrland: Västerbottens, Norrbottens</t>
  </si>
  <si>
    <t>Innehållsförteckning/Contents</t>
  </si>
  <si>
    <t>Kort om statistiken</t>
  </si>
  <si>
    <t>Ändamål och innehåll</t>
  </si>
  <si>
    <t>Statistikens framställning</t>
  </si>
  <si>
    <t>Statistikens kvalitet</t>
  </si>
  <si>
    <t>Purpose and content</t>
  </si>
  <si>
    <t>Generating the statistics</t>
  </si>
  <si>
    <t>Statistical quality</t>
  </si>
  <si>
    <t>Teckenförklaring/Legends</t>
  </si>
  <si>
    <t>Teckenförklaring</t>
  </si>
  <si>
    <t>Legends</t>
  </si>
  <si>
    <t xml:space="preserve">..   </t>
  </si>
  <si>
    <t>uppgift inte tillgänglig eller alltför osäker</t>
  </si>
  <si>
    <t>data not available</t>
  </si>
  <si>
    <t xml:space="preserve">.    </t>
  </si>
  <si>
    <t>uppgift kan inte förekomma</t>
  </si>
  <si>
    <t>not applicable</t>
  </si>
  <si>
    <t>–</t>
  </si>
  <si>
    <t>noll (inget finns att redovisa)</t>
  </si>
  <si>
    <t>zero</t>
  </si>
  <si>
    <t>mindre än hälften av enheten, men större än noll</t>
  </si>
  <si>
    <t>less than half of unit used, but more than zero</t>
  </si>
  <si>
    <t xml:space="preserve">k   </t>
  </si>
  <si>
    <t>korrigerad uppgift</t>
  </si>
  <si>
    <t>corrected figure</t>
  </si>
  <si>
    <t xml:space="preserve">r    </t>
  </si>
  <si>
    <t>reviderad uppgift</t>
  </si>
  <si>
    <t>revised figure</t>
  </si>
  <si>
    <t>U</t>
  </si>
  <si>
    <t>undertryckt uppgift, på grund av röjanderisk</t>
  </si>
  <si>
    <t>suppressed figure, due to risk for disclosure</t>
  </si>
  <si>
    <t>xxx</t>
  </si>
  <si>
    <t>betydande skillnad i jämförbarheten i en tidsserie markeras med en horisontell eller vertikal linje</t>
  </si>
  <si>
    <t>significant difference in the comparability of time series are marked with a horizontal or vertical line</t>
  </si>
  <si>
    <t>Definitioner</t>
  </si>
  <si>
    <t xml:space="preserve">Statistics in Brief </t>
  </si>
  <si>
    <t>Containrar</t>
  </si>
  <si>
    <t>Växelflak och andra utbytbara lastenheter (exklusive containrar)</t>
  </si>
  <si>
    <t>Irland och Island</t>
  </si>
  <si>
    <t>Storbritannien</t>
  </si>
  <si>
    <t>19 Oidentifierbart gods</t>
  </si>
  <si>
    <t xml:space="preserve">    därav jord, sten, grus och sand</t>
  </si>
  <si>
    <t>The statistics include shipments of goods within industries with significant freight transport. The flow of goods is measured and reported in the form of goods quantities in tonnes and goods values ​​in Swedish kronor, which in turn are reported on a variety of accounting groups, such as commodity group, type of cargo, industry, transport modes used and the breakdown in different geographical areas.</t>
  </si>
  <si>
    <r>
      <rPr>
        <vertAlign val="superscript"/>
        <sz val="8"/>
        <rFont val="Arial"/>
        <family val="2"/>
      </rPr>
      <t>1</t>
    </r>
    <r>
      <rPr>
        <sz val="8"/>
        <rFont val="Arial"/>
        <family val="2"/>
      </rPr>
      <t xml:space="preserve"> Uppgift om antal anställda är endast tillgänliga för urvalsinsamlad data. Antal anställda avser antalet vid det utvalda arbetsstället.
</t>
    </r>
    <r>
      <rPr>
        <i/>
        <sz val="8"/>
        <rFont val="Arial"/>
        <family val="2"/>
      </rPr>
      <t>Data on number of employees are only available for employees sampled in the survey</t>
    </r>
  </si>
  <si>
    <t>Avgående varusändning</t>
  </si>
  <si>
    <t>Ankommande varusändning från utlandet</t>
  </si>
  <si>
    <t>En ankommande varusändning från utlandet till arbetsstället/logistikpartner definieras som varje leverans av gods med samma VFU-varukod från en specifik avsändare/ säljare (leverantör).  Även ankommande returer till arbetsstället/logistikpartner ska inkluderas.</t>
  </si>
  <si>
    <t>Belgien, Nederländerna, Luxemburg</t>
  </si>
  <si>
    <t>Björn Tano</t>
  </si>
  <si>
    <t>tel: 010-414 42 28, e-post: bjorn.tano@trafa.se</t>
  </si>
  <si>
    <r>
      <rPr>
        <i/>
        <sz val="10"/>
        <rFont val="Arial"/>
        <family val="2"/>
      </rPr>
      <t>Varuflödesundersökningen</t>
    </r>
    <r>
      <rPr>
        <sz val="10"/>
        <rFont val="Arial"/>
        <family val="2"/>
      </rPr>
      <t xml:space="preserve"> baseras på en urvalsundersökning av totalt cirka 12 000 arbetsställen fördelat över året inom branscherna gruvor och mineralutvinning, tillverkningsindustri och parti- och distanshandel. För branscher där det är möjligt tillhandahålls uppgifter från administrativa material samt centrala företagsregister istället för via ett webformulär, exempelvis för jord- och skogsbruk avseende varuslagen skogsråvaror, spannmål och sockerbetor. Eftersom undersökningen till stor del baseras på ett urval av varusändningar sätter det begränsningar för vad som kan redovisas.
</t>
    </r>
  </si>
  <si>
    <r>
      <t xml:space="preserve">The </t>
    </r>
    <r>
      <rPr>
        <i/>
        <sz val="10"/>
        <rFont val="Arial"/>
        <family val="2"/>
      </rPr>
      <t>Commodity flow survey</t>
    </r>
    <r>
      <rPr>
        <sz val="10"/>
        <rFont val="Arial"/>
        <family val="2"/>
      </rPr>
      <t xml:space="preserve"> is based on a sample survey of a total of approximately 12,000 workplaces distributed over the year within the industries of mining and mineral extraction, manufacturing industry and wholesale and distance trade. For industries where it is possible, information is provided from administrative materials and central business registers instead of via a web form, for example for agriculture and forestry regarding the commodities forest raw materials, grain and sugar beet. Since the survey is largely based on a sample of consignments of goods, it places limitations on what can be reported.</t>
    </r>
  </si>
  <si>
    <t>Statistics in brief</t>
  </si>
  <si>
    <t>Island, Liechtenstein, Norge, Schweiz</t>
  </si>
  <si>
    <t>Östeuropa (tabell 9)</t>
  </si>
  <si>
    <t>Övriga Europa (tabell 9)</t>
  </si>
  <si>
    <t>Beneluxländerna (tabell 9 och 11)</t>
  </si>
  <si>
    <t>EFTA-länder (tabell 11)</t>
  </si>
  <si>
    <t xml:space="preserve">    därav pallastat gods</t>
  </si>
  <si>
    <t>Övriga Europa (tabell 11)</t>
  </si>
  <si>
    <t>Andorra, Jersey, Liechtenstein, Monaco, Malta, San Marino</t>
  </si>
  <si>
    <t>Ländergrupper i tabell 9 och 11</t>
  </si>
  <si>
    <t>Belarus, Estland, Lettland, Litauen, Moldavien, Ryssland, Ukraina</t>
  </si>
  <si>
    <t>Sydosteuropa inkl Polen, Tjeckien och Baltikum (Tabell 11)</t>
  </si>
  <si>
    <t>Irland och Malta</t>
  </si>
  <si>
    <t>Sydosteuropa inkl Polen och Tjeckien (tabell 9)</t>
  </si>
  <si>
    <r>
      <t>Bulgarien, Cypern, Estland, Grekland, Kroatien, Lettland, Litauen, Polen, Rumänien</t>
    </r>
    <r>
      <rPr>
        <i/>
        <sz val="10"/>
        <rFont val="Arial"/>
        <family val="2"/>
      </rPr>
      <t xml:space="preserve">, </t>
    </r>
    <r>
      <rPr>
        <sz val="10"/>
        <rFont val="Arial"/>
        <family val="2"/>
      </rPr>
      <t>Slovakien, Slovenien,</t>
    </r>
    <r>
      <rPr>
        <i/>
        <sz val="10"/>
        <rFont val="Arial"/>
        <family val="2"/>
      </rPr>
      <t xml:space="preserve"> </t>
    </r>
    <r>
      <rPr>
        <sz val="10"/>
        <rFont val="Arial"/>
        <family val="2"/>
      </rPr>
      <t>Tjeckien, Ungern</t>
    </r>
  </si>
  <si>
    <t>Anm. För information om landsindelning, se fliken Definitioner i detta dokument, eller Metadatadokumentationen på https://www.trafa.se/kommunikationsvanor/varufloden/</t>
  </si>
  <si>
    <t>Avgående varusändning: En avgående varusändning från arbetsstället/logistikpartner definieras som varje leverans av gods med samma VFU-varukod till en specifik mottagare/köpare (kund). Även avgående returer från arbetsstället/logistikpartner ska inkluderas. Varusändningar mellan arbetsställen inom samma företag ingår. Varusändningar inom eget industriområde ingår däremot inte i undersökningen. Även varusändningar som går i retur ska inkluderas.</t>
  </si>
  <si>
    <t>Järnväg - sjöfart</t>
  </si>
  <si>
    <t xml:space="preserve">Statistiken omfattar varusändningar inom branscher med betydande godtransporter. Undersökningen utgår från branscher med betydande omsättning och avgående varuleveranser. Varuflödet mäts och redovisas i form av godsmängder i ton och varuvärden i svenska kronor som i sin tur redovisas på en mängd olika redovisningsgrupper, såsom varugrupp, typ av last, bransch, använda trafikslag och nedbrutet på olika geografiska områden. </t>
  </si>
  <si>
    <t>Definitions</t>
  </si>
  <si>
    <t>Albanien, Bosnien och Hercegovina, Bulgarien, Cypern, Grekland, Kroatien, Nordmakedonien, Montenegro, Polen, Rumänien, Serbien, Slovakien, Slovenien, Tjeckien, Turkiet, Ungern</t>
  </si>
  <si>
    <t>Andorra, Albanien, Belarus, Bosnien och Hercegovina, Färöarna, Grönland, Jersey, Monaco, Moldavien, Montenegro, Nordmakedonien, Serbien, Ryssland, San Marino, Turkiet, Ukraina</t>
  </si>
  <si>
    <t>Varuflödesundersökningen 2025</t>
  </si>
  <si>
    <t>Commodity flow survey 2025</t>
  </si>
  <si>
    <t>Tabell 1.1. Avgående varusändningar 2025 efter trafikslag</t>
  </si>
  <si>
    <t>Table 1.1. Outgoing consignments 2025 by mode of transport</t>
  </si>
  <si>
    <t>±</t>
  </si>
  <si>
    <t>Tabell 1.2. Avgående inrikes varusändningar 2025 efter trafikslag</t>
  </si>
  <si>
    <t>Table 1.2. Outgoing domestic consignments 2025 by mode of transport</t>
  </si>
  <si>
    <t>Tabell 1.3. Avgående utrikes varusändningar 2025 efter trafikslag</t>
  </si>
  <si>
    <t>Table 1.3. Outgoing international consignments 2025 by mode of transport</t>
  </si>
  <si>
    <t>Tabell 1.4. Ankommande varusändningar från utlandet 2025 efter trafikslag</t>
  </si>
  <si>
    <t>Table 1.4. Incoming consignments from abroad 2025 by mode of transport</t>
  </si>
  <si>
    <t>Tabell 2.1. Avgående varusändningar 2025 efter avsändarens branschtillhörighet</t>
  </si>
  <si>
    <t>Table 2.1. Outgoing consignments 2025 by branch of consignor</t>
  </si>
  <si>
    <t>Tabell 2.3. Ankommande varusändningar från utlandet 2025 efter mottagarens branschtillhörighet</t>
  </si>
  <si>
    <t>Table 2.3. Incoming consignments from abroad 2025 by branch of recipient</t>
  </si>
  <si>
    <t>Tabell 3.1. Avgående varusändningar 2025 efter antal anställda1</t>
  </si>
  <si>
    <t>Table 3.1. Outgoing consignments 2025 by number of employees1</t>
  </si>
  <si>
    <t>Tabell 3.2. Avgående inrikes varusändningar 2025 efter antal anställda1</t>
  </si>
  <si>
    <t>Table 3.2. Outgoing domestic consignments 2025 by number of employees1</t>
  </si>
  <si>
    <t>Tabell 3.3. Avgående utrikes varusändningar 2025 efter storleksklass1</t>
  </si>
  <si>
    <t>Table 3.3. Outgoing international consignments 2025 by number of employees1</t>
  </si>
  <si>
    <t>Tabell 3.4. Ankommande varusändningar från utlandet 2025 efter storleksklass1</t>
  </si>
  <si>
    <t>Table 3.4. Incoming consignments from abroad 2025 by number of employees1</t>
  </si>
  <si>
    <t>Tabell 4.1. Avgående varusändningar 2025 efter startlän</t>
  </si>
  <si>
    <t>Table 4.1. Outgoing consignments 2025 by county of origin</t>
  </si>
  <si>
    <t>Tabell 4.2. Avgående inrikes sändningar 2025 efter startlän</t>
  </si>
  <si>
    <t>Table 4.2. Outgoing domestic consignments 2025 by county of origin</t>
  </si>
  <si>
    <t>Tabell 4.3. Avgående utrikes varusändningar 2025 efter startlän</t>
  </si>
  <si>
    <t>Table 4.3. Outgoing international consignments 2025 by county of origin</t>
  </si>
  <si>
    <t>Tabell 4.4. Ankommande varusändningar från utlandet 2025 efter län</t>
  </si>
  <si>
    <t>Table 4.4. Incoming consignments from abroad 2025 by county</t>
  </si>
  <si>
    <t>Tabell 5.1. Avgående varusändningar efter startriksområde (NUTS II)</t>
  </si>
  <si>
    <t>Table 5.1. Outgoing consignments 2025 by NUTS II region of origin</t>
  </si>
  <si>
    <t>Tabell 5.2. Avgående inrikes varusändningar efter startriksområde (NUTS II)</t>
  </si>
  <si>
    <t>Table 5.2. Outgoing domestic consignments 2025 by NUTS II region of origin</t>
  </si>
  <si>
    <t>Tabell 5.3. Avgående utrikes varusändningar efter startriksområden (NUTS II)</t>
  </si>
  <si>
    <t>Table 5.3. Outgoing international consignments 2025 by NUTS II region of origin</t>
  </si>
  <si>
    <t>Tabell 5.4. Ankommande varusändningar från utlandet 2025 efter riksområden (NUTS II)</t>
  </si>
  <si>
    <t>Table 5.4. Incoming consignments from abroad 2025 by NUTS II region</t>
  </si>
  <si>
    <t>Tabell 6.1. Avgående varusändningar 2025 efter varugrupper</t>
  </si>
  <si>
    <t>Table 6.1. Outgoing consignments 2025 by commodity groups</t>
  </si>
  <si>
    <t>Tabell 6.2. Avgående inrikes varusändningar 2025 efter varugrupper</t>
  </si>
  <si>
    <t>Table 6.2. Outgoing domestic consignments 2025 by commodity groups</t>
  </si>
  <si>
    <t>Tabell 6.3. Avgående utrikes varusändningar 2025 efter varugrupper</t>
  </si>
  <si>
    <t>Table 6.3. Outgoing international consignments 2025 by commodity groups</t>
  </si>
  <si>
    <t xml:space="preserve">Tabell 6.4. Ankommande varusändningar från utlandet 2025 efter varugrupper </t>
  </si>
  <si>
    <t>Table 6.4. Incoming consignments from abroad 2025 by commodity groups</t>
  </si>
  <si>
    <t>Tabell 7.1. Avgående varusändningar 2025 efter lasttyp</t>
  </si>
  <si>
    <t>Table 7.1. Outgoing consignments 2025 by type of cargo</t>
  </si>
  <si>
    <t>Tabell 7.2. Avgående inrikes varusändningar 2025 efter lasttyp</t>
  </si>
  <si>
    <t>Table 7.2. Outgoing domestic consignments 2025 by type of cargo</t>
  </si>
  <si>
    <t>Tabell 7.3. Avgående utrikes varusändningar 2025 efter lasttyp</t>
  </si>
  <si>
    <t>Table 7.3. Outgoing international consignments 2025 by type of cargo</t>
  </si>
  <si>
    <t>Tabell 7.4. Ankommande varusändningar från utlandet 2025 efter lasttyp</t>
  </si>
  <si>
    <t>Table 7.4. Incoming consignments from abroad 2025 by type of cargo</t>
  </si>
  <si>
    <t>Tabell 8.1. Avgående varusändningar 2025 efter startvägregion1</t>
  </si>
  <si>
    <t>Table 8.1. Outgoing consignments 2025 by regional directorates areas of origin 1</t>
  </si>
  <si>
    <t>Tabell 8.2. Avgående inrikes varusändningar 2025 efter startvägregion1</t>
  </si>
  <si>
    <t>Table 8.2. Outgoing domestic consignments 2025 by regional directorates areas of origin1</t>
  </si>
  <si>
    <t>Tabell 8.3. Avgående utrikes varusändningar 2025 efter startvägregion1</t>
  </si>
  <si>
    <t>Table 8.3. Outgoing international consignments 2025 by regional directorates areas of origin1</t>
  </si>
  <si>
    <t>Tabell 8.4. Ankommande varusändningar från utlandet 2025 efter vägregioner1</t>
  </si>
  <si>
    <t>Table 8.4. Incoming consignments from abroad 2025 by regional directorates areas1</t>
  </si>
  <si>
    <t xml:space="preserve">Tabell 9.1. Avgående utrikes varusändningar 2025 efter mottagarland/-region </t>
  </si>
  <si>
    <t>Table 9.1. Outgoing international consignments 2025 by recipient's country or region</t>
  </si>
  <si>
    <t xml:space="preserve">Tabell 9.2. Ankommande varusändningar från utlandet 2025 efter avsändarland/-region </t>
  </si>
  <si>
    <t>Table 9.2. Incoming consignments from abroad 2025 by country or region of the consignor</t>
  </si>
  <si>
    <t>Tabell 10.1. Avgående inrikes varusändningar 2025 fördelat på start och mål. Totalt, kvantitet i 1 000-tal ton1</t>
  </si>
  <si>
    <t>Table 10.1. Outgoing domestic consignments 2025 by origin and destination. Total, quantity in 1 000 tonnes</t>
  </si>
  <si>
    <t>Tabell 10.2. Avgående inrikes varusändningar 2025 fördelat på start och mål. Totalt, värde i miljoner SEK1</t>
  </si>
  <si>
    <t>Table 10.2. Outgoing domestic consignments 2025 by origin and destination. Total, value in millions SEK.</t>
  </si>
  <si>
    <t>Tabell 11.1. Avgående utrikes varusändningar 2025 fördelat på start och mål. Totalt, kvantitet i 1 000-tal ton</t>
  </si>
  <si>
    <t xml:space="preserve">Table 11.1. Outgoing international consignments 2025 by origin and destination. Total, quantity in 1 000 tonnes </t>
  </si>
  <si>
    <t>Tabell 11.2. Avgående utrikes varusändningar 2025 fördelat på start och mål. Totalt, värde i miljoner SEK</t>
  </si>
  <si>
    <t xml:space="preserve">Table 11.2. Outgoing international consignments 2025 by origin and destination. Total, Value in millions SEK </t>
  </si>
  <si>
    <t>Tabell 11.3. Ankommande varusändningar från utlandet 2025 fördelat på start och mål. Totalt, kvantitet i 1 000-tal ton.</t>
  </si>
  <si>
    <t xml:space="preserve">Table 11.3. Incoming consignments from abroad 2025 by origin and destination. Total, quantity in 1 000 tonnes </t>
  </si>
  <si>
    <t xml:space="preserve">Tabell 11.4. Ankommande varusändningar från utlandet 2025 fördelat på start och mål. Totalt, värde i miljoner SEK </t>
  </si>
  <si>
    <t>Table 11.4. Incoming consignments from abroad 2025 by origin and destination. Total, value in millions SEK</t>
  </si>
  <si>
    <t>Avgående varusändningar 2025 efter trafikslag</t>
  </si>
  <si>
    <t>Outgoing consignments 2025 by mode of transport</t>
  </si>
  <si>
    <t>Avgående inrikes varusändningar 2025 efter trafikslag</t>
  </si>
  <si>
    <t>Outgoing domestic consignments 2025 by mode of transport</t>
  </si>
  <si>
    <t>Avgående utrikes varusändningar 2025 efter trafikslag</t>
  </si>
  <si>
    <t>Outgoing international consignments 2025 by mode of transport</t>
  </si>
  <si>
    <t>Ankommande varusändningar från utlandet 2025 efter trafikslag</t>
  </si>
  <si>
    <t>Incoming consignments from abroad 2025 by mode of transport</t>
  </si>
  <si>
    <t>Avgående varusändningar 2025 efter avsändarens branschtillhörighet</t>
  </si>
  <si>
    <t>Outgoing consignments 2025 by branch of consignor</t>
  </si>
  <si>
    <t>Ankommande varusändningar från utlandet 2025 efter mottagarens branschtillhörighet</t>
  </si>
  <si>
    <t>Incoming consignments from abroad 2025 by branch of recipient</t>
  </si>
  <si>
    <t>Avgående varusändningar 2025 efter antal anställda1</t>
  </si>
  <si>
    <t>Outgoing consignments 2025 by number of employees1</t>
  </si>
  <si>
    <t>Avgående inrikes varusändningar 2025 efter antal anställda1</t>
  </si>
  <si>
    <t>Outgoing domestic consignments 2025 by number of employees1</t>
  </si>
  <si>
    <t>Avgående utrikes varusändningar 2025 efter storleksklass1</t>
  </si>
  <si>
    <t>Outgoing international consignments 2025 by number of employees1</t>
  </si>
  <si>
    <t>Ankommande varusändningar från utlandet 2025 efter storleksklass1</t>
  </si>
  <si>
    <t>Incoming consignments from abroad 2025 by number of employees1</t>
  </si>
  <si>
    <t>Avgående varusändningar 2025 efter startlän</t>
  </si>
  <si>
    <t>Outgoing consignments 2025 by county of origin</t>
  </si>
  <si>
    <t>Avgående inrikes sändningar 2025 efter startlän</t>
  </si>
  <si>
    <t>Outgoing domestic consignments 2025 by county of origin</t>
  </si>
  <si>
    <t>Avgående utrikes varusändningar 2025 efter startlän</t>
  </si>
  <si>
    <t>Outgoing international consignments 2025 by county of origin</t>
  </si>
  <si>
    <t>Ankommande varusändningar från utlandet 2025 efter län</t>
  </si>
  <si>
    <t>Incoming consignments from abroad 2025 by county</t>
  </si>
  <si>
    <t>Avgående varusändningar efter startriksområde (NUTS II)</t>
  </si>
  <si>
    <t>Outgoing consignments 2025 by NUTS II region of origin</t>
  </si>
  <si>
    <t>Avgående inrikes varusändningar efter startriksområde (NUTS II)</t>
  </si>
  <si>
    <t>Outgoing domestic consignments 2025 by NUTS II region of origin</t>
  </si>
  <si>
    <t>Avgående utrikes varusändningar efter startriksområden (NUTS II)</t>
  </si>
  <si>
    <t>Outgoing international consignments 2025 by NUTS II region of origin</t>
  </si>
  <si>
    <t>Ankommande varusändningar från utlandet 2025 efter riksområden (NUTS II)</t>
  </si>
  <si>
    <t>Incoming consignments from abroad 2025 by NUTS II region</t>
  </si>
  <si>
    <t>Avgående varusändningar 2025 efter varugrupper</t>
  </si>
  <si>
    <t>Outgoing consignments 2025 by commodity groups</t>
  </si>
  <si>
    <t>Avgående inrikes varusändningar 2025 efter varugrupper</t>
  </si>
  <si>
    <t>Outgoing domestic consignments 2025 by commodity groups</t>
  </si>
  <si>
    <t>Avgående utrikes varusändningar 2025 efter varugrupper</t>
  </si>
  <si>
    <t>Outgoing international consignments 2025 by commodity groups</t>
  </si>
  <si>
    <t xml:space="preserve">Ankommande varusändningar från utlandet 2025 efter varugrupper </t>
  </si>
  <si>
    <t>Incoming consignments from abroad 2025 by commodity groups</t>
  </si>
  <si>
    <t>Avgående varusändningar 2025 efter lasttyp</t>
  </si>
  <si>
    <t>Outgoing consignments 2025 by type of cargo</t>
  </si>
  <si>
    <t>Avgående inrikes varusändningar 2025 efter lasttyp</t>
  </si>
  <si>
    <t>Outgoing domestic consignments 2025 by type of cargo</t>
  </si>
  <si>
    <t>Avgående utrikes varusändningar 2025 efter lasttyp</t>
  </si>
  <si>
    <t>Outgoing international consignments 2025 by type of cargo</t>
  </si>
  <si>
    <t>Ankommande varusändningar från utlandet 2025 efter lasttyp</t>
  </si>
  <si>
    <t>Incoming consignments from abroad 2025 by type of cargo</t>
  </si>
  <si>
    <t>Avgående varusändningar 2025 efter startvägregion1</t>
  </si>
  <si>
    <t>Outgoing consignments 2025 by regional directorates areas of origin 1</t>
  </si>
  <si>
    <t>Avgående inrikes varusändningar 2025 efter startvägregion1</t>
  </si>
  <si>
    <t>Outgoing domestic consignments 2025 by regional directorates areas of origin1</t>
  </si>
  <si>
    <t>Avgående utrikes varusändningar 2025 efter startvägregion1</t>
  </si>
  <si>
    <t>Outgoing international consignments 2025 by regional directorates areas of origin1</t>
  </si>
  <si>
    <t>Ankommande varusändningar från utlandet 2025 efter vägregioner1</t>
  </si>
  <si>
    <t>Incoming consignments from abroad 2025 by regional directorates areas1</t>
  </si>
  <si>
    <t xml:space="preserve">Avgående utrikes varusändningar 2025 efter mottagarland/-region </t>
  </si>
  <si>
    <t>Outgoing international consignments 2025 by recipient's country or region</t>
  </si>
  <si>
    <t xml:space="preserve">Ankommande varusändningar från utlandet 2025 efter avsändarland/-region </t>
  </si>
  <si>
    <t>Incoming consignments from abroad 2025 by country or region of the consignor</t>
  </si>
  <si>
    <t>Avgående inrikes varusändningar 2025 fördelat på start och mål. Totalt, kvantitet i 1 000-tal ton1</t>
  </si>
  <si>
    <t>Outgoing domestic consignments 2025 by origin and destination. Total, quantity in 1 000 tonnes</t>
  </si>
  <si>
    <t>Avgående inrikes varusändningar 2025 fördelat på start och mål. Totalt, värde i miljoner SEK1</t>
  </si>
  <si>
    <t>Outgoing domestic consignments 2025 by origin and destination. Total, value in millions SEK.</t>
  </si>
  <si>
    <t>Avgående utrikes varusändningar 2025 fördelat på start och mål. Totalt, kvantitet i 1 000-tal ton</t>
  </si>
  <si>
    <t xml:space="preserve">Outgoing international consignments 2025 by origin and destination. Total, quantity in 1 000 tonnes </t>
  </si>
  <si>
    <t>Avgående utrikes varusändningar 2025 fördelat på start och mål. Totalt, värde i miljoner SEK</t>
  </si>
  <si>
    <t xml:space="preserve">Outgoing international consignments 2025 by origin and destination. Total, Value in millions SEK </t>
  </si>
  <si>
    <t>Ankommande varusändningar från utlandet 2025 fördelat på start och mål. Totalt, kvantitet i 1 000-tal ton.</t>
  </si>
  <si>
    <t xml:space="preserve">Incoming consignments from abroad 2025 by origin and destination. Total, quantity in 1 000 tonnes </t>
  </si>
  <si>
    <t xml:space="preserve">Ankommande varusändningar från utlandet 2025 fördelat på start och mål. Totalt, värde i miljoner SEK </t>
  </si>
  <si>
    <t>Incoming consignments from abroad 2025 by origin and destination. Total, value in millions SEK</t>
  </si>
  <si>
    <t xml:space="preserve">                                                          Statistik 2025:33</t>
  </si>
  <si>
    <t>Publiceringsdatum: 2026-09-18</t>
  </si>
  <si>
    <t>Anders Jäder</t>
  </si>
  <si>
    <t>tel: 010-414 42 30, e-post: anders.jader@trafa.se</t>
  </si>
  <si>
    <t>Ändamålet med undersökningen är att beskriva varutransporterna avseende trafikslag, varuslag, godsvikt, värde, geografi och bransch. Statistiken ska ge underlag till analyser och prognoser för godstransporter, både för inrikes, ankommande  (import) och avgående (export) transporter.</t>
  </si>
  <si>
    <t>Undersökningen kan av vissa av de undersökta företagen uppfattas som svår att besvara. Det betyder att det förekommer mätfel och även betydande bortfall. Trafikanalys jobbar därför långsiktigt med att utveckla och effektivisera datainsamlingsmetoderna.
En osäkerhetskälla i Varuflödesundersökningen är att många av företagen saknar systematiskt lagrad information om sina varusändningar. Det innebär att efterfrågad information då måste inhämtas från andra källor eller att uppskattningar måste göras. Avgränsningarna i undersökningen medför att vi inte täcker in alla sändningar, framför allt när det gäller import eftersom vi utgår från information om vilka branscher som har betydande avgående varuleveranser och omsättning av varor.</t>
  </si>
  <si>
    <t>The purpose of the survey is to describe commercial transport of goods with regard to mode of transport, type of goods, weight and value of goods, geographical distribution, and industry sector. The statistics provide a basis for analyses and forecasts of freight transport, covering domestic, incoming (import), and outgoing (export) shipments.</t>
  </si>
  <si>
    <t>The survey can be perceived as difficult to answer by some of the surveyed companies. This means that there are measurement errors and also significant non-response. Trafikanalys therefore works long-term to develop and streamline the data collection methods.</t>
  </si>
  <si>
    <t>A quality shortcoming in the Commodity flow survey is that many of the companies lack systematically stored information about their goods shipments. This means that requested information must then be obtained from other sources or that estimates must be made. The limitations in the survey mean that we do not cover all shipments, mainly whenit comes to imports, as we start from information about which industries have significant outgoing goods deliveries and sales of goods.</t>
  </si>
  <si>
    <r>
      <t>Tabell 8.1. Avgående varusändningar 2025 efter startvägregion</t>
    </r>
    <r>
      <rPr>
        <b/>
        <vertAlign val="superscript"/>
        <sz val="10"/>
        <rFont val="Arial"/>
        <family val="2"/>
      </rPr>
      <t>1</t>
    </r>
  </si>
  <si>
    <r>
      <t xml:space="preserve">Table 8.1. Outgoing consignments 2025 by regional directorates areas of origin </t>
    </r>
    <r>
      <rPr>
        <i/>
        <vertAlign val="superscript"/>
        <sz val="10"/>
        <rFont val="Arial"/>
        <family val="2"/>
      </rPr>
      <t>1</t>
    </r>
  </si>
  <si>
    <r>
      <t>Tabell 8.2. Avgående inrikes varusändningar 2025 efter startvägregion</t>
    </r>
    <r>
      <rPr>
        <b/>
        <vertAlign val="superscript"/>
        <sz val="10"/>
        <rFont val="Arial"/>
        <family val="2"/>
      </rPr>
      <t>1</t>
    </r>
  </si>
  <si>
    <r>
      <t>Table 8.2. Outgoing domestic consignments 2025 by regional directorates areas of origin</t>
    </r>
    <r>
      <rPr>
        <i/>
        <vertAlign val="superscript"/>
        <sz val="10"/>
        <rFont val="Arial"/>
        <family val="2"/>
      </rPr>
      <t>1</t>
    </r>
  </si>
  <si>
    <r>
      <t>Tabell 8.3. Avgående utrikes varusändningar 2025 efter startvägregion</t>
    </r>
    <r>
      <rPr>
        <b/>
        <vertAlign val="superscript"/>
        <sz val="10"/>
        <rFont val="Arial"/>
        <family val="2"/>
      </rPr>
      <t>1</t>
    </r>
  </si>
  <si>
    <r>
      <t>Table 8.3. Outgoing international consignments 2025 by regional directorates areas of origin</t>
    </r>
    <r>
      <rPr>
        <i/>
        <vertAlign val="superscript"/>
        <sz val="10"/>
        <rFont val="Arial"/>
        <family val="2"/>
      </rPr>
      <t>1</t>
    </r>
  </si>
  <si>
    <r>
      <t>Tabell 8.4. Ankommande varusändningar från utlandet 2025 efter vägregioner</t>
    </r>
    <r>
      <rPr>
        <b/>
        <vertAlign val="superscript"/>
        <sz val="10"/>
        <rFont val="Arial"/>
        <family val="2"/>
      </rPr>
      <t>1</t>
    </r>
  </si>
  <si>
    <r>
      <t>Table 8.4. Incoming consignments from abroad 2025 by regional directorates areas</t>
    </r>
    <r>
      <rPr>
        <i/>
        <vertAlign val="superscript"/>
        <sz val="10"/>
        <rFont val="Arial"/>
        <family val="2"/>
      </rPr>
      <t>1</t>
    </r>
  </si>
  <si>
    <r>
      <t>Tabell 3.1. Avgående varusändningar 2025 efter antal anställda</t>
    </r>
    <r>
      <rPr>
        <b/>
        <vertAlign val="superscript"/>
        <sz val="10"/>
        <rFont val="Arial"/>
        <family val="2"/>
      </rPr>
      <t>1</t>
    </r>
  </si>
  <si>
    <r>
      <t>Table 3.1. Outgoing consignments 2025 by number of employees</t>
    </r>
    <r>
      <rPr>
        <i/>
        <vertAlign val="superscript"/>
        <sz val="10"/>
        <rFont val="Arial"/>
        <family val="2"/>
      </rPr>
      <t>1</t>
    </r>
  </si>
  <si>
    <r>
      <t>Tabell 3.2. Avgående inrikes varusändningar 2025 efter antal anställda</t>
    </r>
    <r>
      <rPr>
        <b/>
        <vertAlign val="superscript"/>
        <sz val="10"/>
        <rFont val="Arial"/>
        <family val="2"/>
      </rPr>
      <t>1</t>
    </r>
  </si>
  <si>
    <r>
      <t>Table 3.2. Outgoing domestic consignments 2025 by number of employees</t>
    </r>
    <r>
      <rPr>
        <i/>
        <vertAlign val="superscript"/>
        <sz val="10"/>
        <rFont val="Arial"/>
        <family val="2"/>
      </rPr>
      <t>1</t>
    </r>
  </si>
  <si>
    <r>
      <t>Tabell 3.3. Avgående utrikes varusändningar 2025 efter storleksklass</t>
    </r>
    <r>
      <rPr>
        <b/>
        <vertAlign val="superscript"/>
        <sz val="10"/>
        <rFont val="Arial"/>
        <family val="2"/>
      </rPr>
      <t>1</t>
    </r>
  </si>
  <si>
    <r>
      <t>Table 3.3. Outgoing international consignments 2025 by number of employees</t>
    </r>
    <r>
      <rPr>
        <i/>
        <vertAlign val="superscript"/>
        <sz val="10"/>
        <rFont val="Arial"/>
        <family val="2"/>
      </rPr>
      <t>1</t>
    </r>
  </si>
  <si>
    <r>
      <t>Tabell 3.4. Ankommande varusändningar från utlandet 2025 efter storleksklass</t>
    </r>
    <r>
      <rPr>
        <b/>
        <vertAlign val="superscript"/>
        <sz val="10"/>
        <rFont val="Arial"/>
        <family val="2"/>
      </rPr>
      <t>1</t>
    </r>
  </si>
  <si>
    <r>
      <t>Table 3.4. Incoming consignments from abroad 2025 by number of employees</t>
    </r>
    <r>
      <rPr>
        <i/>
        <vertAlign val="superscript"/>
        <sz val="10"/>
        <rFont val="Arial"/>
        <family val="2"/>
      </rPr>
      <t>1</t>
    </r>
  </si>
  <si>
    <t xml:space="preserve">   därav 29-30 Transportmedelstillverkning 
   (fordonsindustri)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</si>
</sst>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40" x14ac:knownFonts="1">
    <font>
      <sz val="10"/>
      <name val="MS Sans Serif"/>
      <family val="2"/>
    </font>
    <font>
      <b/>
      <i/>
      <sz val="18"/>
      <color rgb="FF000000"/>
      <name val="Arial"/>
      <family val="2"/>
    </font>
    <font>
      <sz val="10"/>
      <color rgb="FF000000"/>
      <name val="Arial"/>
      <family val="2"/>
    </font>
    <font>
      <b/>
      <sz val="20"/>
      <color rgb="FF000000"/>
      <name val="Arial"/>
      <family val="2"/>
    </font>
    <font>
      <b/>
      <i/>
      <sz val="14"/>
      <color rgb="FF000000"/>
      <name val="Arial"/>
      <family val="2"/>
    </font>
    <font>
      <b/>
      <sz val="10"/>
      <color rgb="FF000000"/>
      <name val="Arial"/>
      <family val="2"/>
    </font>
    <font>
      <b/>
      <sz val="16"/>
      <color indexed="9"/>
      <name val="Tahoma"/>
      <family val="2"/>
    </font>
    <font>
      <u/>
      <sz val="10"/>
      <color theme="10"/>
      <name val="Arial"/>
      <family val="2"/>
    </font>
    <font>
      <b/>
      <sz val="14"/>
      <color rgb="FF000000"/>
      <name val="Arial"/>
      <family val="2"/>
    </font>
    <font>
      <sz val="9"/>
      <color rgb="FF000000"/>
      <name val="Arial"/>
      <family val="2"/>
    </font>
    <font>
      <i/>
      <sz val="9"/>
      <color rgb="FF000000"/>
      <name val="Arial"/>
      <family val="2"/>
    </font>
    <font>
      <sz val="8"/>
      <color theme="1"/>
      <name val="Arial"/>
      <family val="2"/>
    </font>
    <font>
      <sz val="8"/>
      <color rgb="FF000000"/>
      <name val="Arial"/>
      <family val="2"/>
    </font>
    <font>
      <sz val="9"/>
      <color theme="1"/>
      <name val="Arial"/>
      <family val="2"/>
    </font>
    <font>
      <u/>
      <sz val="10"/>
      <color theme="10"/>
      <name val="MS Sans Serif"/>
      <family val="2"/>
    </font>
    <font>
      <sz val="10"/>
      <color rgb="FFFF0000"/>
      <name val="Arial"/>
      <family val="2"/>
    </font>
    <font>
      <b/>
      <sz val="11"/>
      <color rgb="FF000000"/>
      <name val="Arial"/>
      <family val="2"/>
    </font>
    <font>
      <b/>
      <sz val="9.5"/>
      <color rgb="FF000000"/>
      <name val="Arial"/>
      <family val="2"/>
    </font>
    <font>
      <sz val="10"/>
      <color rgb="FF000000"/>
      <name val="Calibri"/>
      <family val="2"/>
    </font>
    <font>
      <u/>
      <sz val="10"/>
      <color rgb="FF000000"/>
      <name val="Arial"/>
      <family val="2"/>
    </font>
    <font>
      <i/>
      <sz val="8"/>
      <color rgb="FF000000"/>
      <name val="Arial"/>
      <family val="2"/>
    </font>
    <font>
      <i/>
      <sz val="10"/>
      <color rgb="FF000000"/>
      <name val="Arial"/>
      <family val="2"/>
    </font>
    <font>
      <b/>
      <sz val="8"/>
      <color rgb="FF000000"/>
      <name val="Arial"/>
      <family val="2"/>
    </font>
    <font>
      <u/>
      <sz val="8"/>
      <color theme="10"/>
      <name val="Arial"/>
      <family val="2"/>
    </font>
    <font>
      <sz val="10"/>
      <color rgb="FF000000"/>
      <name val="MS Sans Serif"/>
    </font>
    <font>
      <b/>
      <sz val="8"/>
      <color rgb="FF000000"/>
      <name val="Arial"/>
      <family val="2"/>
    </font>
    <font>
      <sz val="8"/>
      <color rgb="FF000000"/>
      <name val="MS Sans Serif"/>
      <family val="2"/>
    </font>
    <font>
      <b/>
      <i/>
      <sz val="8"/>
      <color rgb="FF000000"/>
      <name val="Arial"/>
      <family val="2"/>
    </font>
    <font>
      <u/>
      <sz val="8"/>
      <color rgb="FF000000"/>
      <name val="Arial"/>
      <family val="2"/>
    </font>
    <font>
      <i/>
      <sz val="8"/>
      <color rgb="FF000000"/>
      <name val="MS Sans Serif"/>
      <family val="2"/>
    </font>
    <font>
      <i/>
      <sz val="10"/>
      <name val="Arial"/>
      <family val="2"/>
    </font>
    <font>
      <sz val="10"/>
      <name val="Arial"/>
      <family val="2"/>
    </font>
    <font>
      <sz val="8"/>
      <name val="Arial"/>
      <family val="2"/>
    </font>
    <font>
      <i/>
      <sz val="8"/>
      <name val="Arial"/>
      <family val="2"/>
    </font>
    <font>
      <b/>
      <sz val="8"/>
      <name val="Arial"/>
      <family val="2"/>
    </font>
    <font>
      <vertAlign val="superscript"/>
      <sz val="8"/>
      <name val="Arial"/>
      <family val="2"/>
    </font>
    <font>
      <b/>
      <vertAlign val="superscript"/>
      <sz val="10"/>
      <name val="Arial"/>
      <family val="2"/>
    </font>
    <font>
      <i/>
      <vertAlign val="superscript"/>
      <sz val="10"/>
      <name val="Arial"/>
      <family val="2"/>
    </font>
    <font>
      <u/>
      <sz val="10"/>
      <color rgb="FF0000FF"/>
      <name val="Arial"/>
      <family val="2"/>
    </font>
    <font>
      <b/>
      <sz val="10"/>
      <name val="Arial"/>
      <family val="2"/>
    </font>
  </fonts>
  <fills count="10">
    <fill>
      <patternFill patternType="none"/>
    </fill>
    <fill>
      <patternFill patternType="gray125"/>
    </fill>
    <fill>
      <patternFill patternType="solid">
        <fgColor theme="0"/>
        <bgColor indexed="64"/>
      </patternFill>
    </fill>
    <fill>
      <patternFill patternType="solid">
        <fgColor rgb="FF52AF32"/>
        <bgColor indexed="64"/>
      </patternFill>
    </fill>
    <fill>
      <patternFill patternType="solid">
        <fgColor indexed="40"/>
        <bgColor indexed="64"/>
      </patternFill>
    </fill>
    <fill>
      <patternFill patternType="solid">
        <fgColor indexed="9"/>
        <bgColor indexed="64"/>
      </patternFill>
    </fill>
    <fill>
      <patternFill patternType="solid">
        <fgColor rgb="FF00B050"/>
        <bgColor indexed="64"/>
      </patternFill>
    </fill>
    <fill>
      <patternFill patternType="solid">
        <fgColor theme="4"/>
        <bgColor indexed="64"/>
      </patternFill>
    </fill>
    <fill>
      <patternFill patternType="solid">
        <fgColor theme="5" tint="0.59999389629810485"/>
        <bgColor indexed="64"/>
      </patternFill>
    </fill>
    <fill>
      <patternFill patternType="solid">
        <fgColor indexed="22"/>
        <bgColor indexed="64"/>
      </patternFill>
    </fill>
  </fills>
  <borders count="16">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55"/>
      </bottom>
      <diagonal/>
    </border>
    <border>
      <left/>
      <right/>
      <top style="thin">
        <color indexed="64"/>
      </top>
      <bottom style="medium">
        <color indexed="64"/>
      </bottom>
      <diagonal/>
    </border>
  </borders>
  <cellStyleXfs count="3">
    <xf numFmtId="0" fontId="0" fillId="0" borderId="0"/>
    <xf numFmtId="0" fontId="14" fillId="0" borderId="0" applyNumberFormat="0" applyFill="0" applyBorder="0" applyAlignment="0" applyProtection="0"/>
    <xf numFmtId="0" fontId="31" fillId="0" borderId="0"/>
  </cellStyleXfs>
  <cellXfs count="306">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7" fillId="2" borderId="0" xfId="0" applyFont="1" applyFill="1"/>
    <xf numFmtId="0" fontId="8" fillId="2" borderId="0" xfId="0" applyFont="1" applyFill="1"/>
    <xf numFmtId="0" fontId="9" fillId="2" borderId="0" xfId="0" applyFont="1" applyFill="1"/>
    <xf numFmtId="0" fontId="10" fillId="2" borderId="0" xfId="0" applyFont="1" applyFill="1"/>
    <xf numFmtId="9" fontId="11" fillId="2" borderId="1" xfId="0" applyNumberFormat="1" applyFont="1" applyFill="1" applyBorder="1"/>
    <xf numFmtId="0" fontId="11" fillId="2" borderId="0" xfId="0" applyFont="1" applyFill="1"/>
    <xf numFmtId="9" fontId="11" fillId="2" borderId="0" xfId="0" applyNumberFormat="1" applyFont="1" applyFill="1" applyAlignment="1">
      <alignment horizontal="right"/>
    </xf>
    <xf numFmtId="9" fontId="11" fillId="2" borderId="0" xfId="0" applyNumberFormat="1" applyFont="1" applyFill="1"/>
    <xf numFmtId="0" fontId="11" fillId="2" borderId="0" xfId="0" applyFont="1" applyFill="1" applyAlignment="1">
      <alignment wrapText="1"/>
    </xf>
    <xf numFmtId="0" fontId="11" fillId="2" borderId="2" xfId="0" applyFont="1" applyFill="1" applyBorder="1"/>
    <xf numFmtId="9" fontId="11" fillId="2" borderId="2" xfId="0" applyNumberFormat="1" applyFont="1" applyFill="1" applyBorder="1" applyAlignment="1">
      <alignment horizontal="right"/>
    </xf>
    <xf numFmtId="9" fontId="11" fillId="2" borderId="2" xfId="0" applyNumberFormat="1" applyFont="1" applyFill="1" applyBorder="1"/>
    <xf numFmtId="0" fontId="12" fillId="2" borderId="0" xfId="0" applyFont="1" applyFill="1"/>
    <xf numFmtId="0" fontId="13" fillId="2" borderId="3" xfId="0" applyFont="1" applyFill="1" applyBorder="1"/>
    <xf numFmtId="0" fontId="13" fillId="2" borderId="3" xfId="0" applyFont="1" applyFill="1" applyBorder="1" applyAlignment="1">
      <alignment horizontal="right" wrapText="1"/>
    </xf>
    <xf numFmtId="0" fontId="11" fillId="2" borderId="1" xfId="0" applyFont="1" applyFill="1" applyBorder="1"/>
    <xf numFmtId="9" fontId="11" fillId="2" borderId="1" xfId="0" applyNumberFormat="1" applyFont="1" applyFill="1" applyBorder="1" applyAlignment="1">
      <alignment horizontal="right"/>
    </xf>
    <xf numFmtId="0" fontId="5" fillId="4" borderId="0" xfId="0" applyFont="1" applyFill="1" applyAlignment="1">
      <alignment vertical="center"/>
    </xf>
    <xf numFmtId="0" fontId="5" fillId="5" borderId="0" xfId="0" applyFont="1" applyFill="1" applyAlignment="1">
      <alignment horizontal="center" vertical="center"/>
    </xf>
    <xf numFmtId="0" fontId="5" fillId="4" borderId="0" xfId="0" applyFont="1" applyFill="1" applyAlignment="1">
      <alignment horizontal="center"/>
    </xf>
    <xf numFmtId="0" fontId="5" fillId="5" borderId="0" xfId="0" applyFont="1" applyFill="1" applyAlignment="1">
      <alignment horizontal="center"/>
    </xf>
    <xf numFmtId="0" fontId="6" fillId="6" borderId="0" xfId="0" applyFont="1" applyFill="1" applyAlignment="1">
      <alignment vertical="center"/>
    </xf>
    <xf numFmtId="0" fontId="2" fillId="2" borderId="0" xfId="0" applyFont="1" applyFill="1" applyAlignment="1">
      <alignment vertical="top"/>
    </xf>
    <xf numFmtId="0" fontId="7" fillId="2" borderId="0" xfId="0" applyFont="1" applyFill="1" applyAlignment="1">
      <alignment vertical="top"/>
    </xf>
    <xf numFmtId="0" fontId="5" fillId="4" borderId="0" xfId="0" applyFont="1" applyFill="1" applyAlignment="1">
      <alignment vertical="top"/>
    </xf>
    <xf numFmtId="0" fontId="5" fillId="5" borderId="0" xfId="0" applyFont="1" applyFill="1" applyAlignment="1">
      <alignment vertical="top"/>
    </xf>
    <xf numFmtId="0" fontId="2" fillId="2" borderId="0" xfId="0" applyFont="1" applyFill="1" applyAlignment="1">
      <alignment vertical="top" wrapText="1"/>
    </xf>
    <xf numFmtId="0" fontId="2" fillId="5" borderId="0" xfId="0" applyFont="1" applyFill="1" applyAlignment="1">
      <alignment vertical="top" wrapText="1"/>
    </xf>
    <xf numFmtId="0" fontId="15" fillId="5" borderId="0" xfId="0" applyFont="1" applyFill="1" applyAlignment="1">
      <alignment vertical="top"/>
    </xf>
    <xf numFmtId="0" fontId="2" fillId="5" borderId="0" xfId="0" applyFont="1" applyFill="1"/>
    <xf numFmtId="0" fontId="6" fillId="7" borderId="0" xfId="0" applyFont="1" applyFill="1" applyAlignment="1">
      <alignment horizontal="center" vertical="center"/>
    </xf>
    <xf numFmtId="0" fontId="16" fillId="0" borderId="0" xfId="0" applyFont="1" applyAlignment="1">
      <alignment wrapText="1"/>
    </xf>
    <xf numFmtId="0" fontId="16" fillId="2" borderId="0" xfId="0" applyFont="1" applyFill="1" applyAlignment="1">
      <alignment wrapText="1"/>
    </xf>
    <xf numFmtId="0" fontId="2" fillId="2" borderId="0" xfId="0" applyFont="1" applyFill="1" applyAlignment="1">
      <alignment vertical="center" wrapText="1"/>
    </xf>
    <xf numFmtId="0" fontId="2" fillId="0" borderId="0" xfId="0" applyFont="1" applyAlignment="1">
      <alignment vertical="center" wrapText="1"/>
    </xf>
    <xf numFmtId="0" fontId="2" fillId="2" borderId="4" xfId="0" applyFont="1" applyFill="1" applyBorder="1" applyAlignment="1">
      <alignment vertical="top"/>
    </xf>
    <xf numFmtId="0" fontId="2" fillId="2" borderId="4" xfId="0" applyFont="1" applyFill="1" applyBorder="1" applyAlignment="1">
      <alignment vertical="top" wrapText="1"/>
    </xf>
    <xf numFmtId="0" fontId="17" fillId="2" borderId="0" xfId="0" applyFont="1" applyFill="1" applyAlignment="1">
      <alignment vertical="center"/>
    </xf>
    <xf numFmtId="0" fontId="5" fillId="0" borderId="0" xfId="0" applyFont="1"/>
    <xf numFmtId="0" fontId="2" fillId="2" borderId="0" xfId="0" applyFont="1" applyFill="1" applyAlignment="1">
      <alignment horizontal="left"/>
    </xf>
    <xf numFmtId="0" fontId="18" fillId="2" borderId="0" xfId="0" applyFont="1" applyFill="1" applyAlignment="1">
      <alignment horizontal="left"/>
    </xf>
    <xf numFmtId="0" fontId="2" fillId="0" borderId="0" xfId="0" applyFont="1" applyAlignment="1">
      <alignment horizontal="left"/>
    </xf>
    <xf numFmtId="0" fontId="2" fillId="2" borderId="0" xfId="0" applyFont="1" applyFill="1" applyAlignment="1">
      <alignment wrapText="1"/>
    </xf>
    <xf numFmtId="0" fontId="20" fillId="2" borderId="5" xfId="0" applyFont="1" applyFill="1" applyBorder="1" applyAlignment="1">
      <alignment horizontal="right" wrapText="1"/>
    </xf>
    <xf numFmtId="0" fontId="20" fillId="2" borderId="5" xfId="0" applyFont="1" applyFill="1" applyBorder="1"/>
    <xf numFmtId="0" fontId="21" fillId="2" borderId="0" xfId="0" applyFont="1" applyFill="1"/>
    <xf numFmtId="0" fontId="12" fillId="2" borderId="6" xfId="0" applyFont="1" applyFill="1" applyBorder="1" applyAlignment="1">
      <alignment horizontal="right" wrapText="1"/>
    </xf>
    <xf numFmtId="9" fontId="12" fillId="2" borderId="6" xfId="0" applyNumberFormat="1" applyFont="1" applyFill="1" applyBorder="1" applyAlignment="1">
      <alignment horizontal="right"/>
    </xf>
    <xf numFmtId="9" fontId="12" fillId="2" borderId="0" xfId="0" applyNumberFormat="1" applyFont="1" applyFill="1" applyAlignment="1">
      <alignment horizontal="right"/>
    </xf>
    <xf numFmtId="0" fontId="20" fillId="2" borderId="0" xfId="0" applyFont="1" applyFill="1" applyAlignment="1">
      <alignment horizontal="right" wrapText="1"/>
    </xf>
    <xf numFmtId="3" fontId="22" fillId="2" borderId="0" xfId="0" applyNumberFormat="1" applyFont="1" applyFill="1"/>
    <xf numFmtId="3" fontId="12" fillId="2" borderId="0" xfId="0" applyNumberFormat="1" applyFont="1" applyFill="1"/>
    <xf numFmtId="0" fontId="23" fillId="2" borderId="0" xfId="0" applyFont="1" applyFill="1"/>
    <xf numFmtId="9" fontId="12" fillId="2" borderId="6" xfId="0" applyNumberFormat="1" applyFont="1" applyFill="1" applyBorder="1" applyAlignment="1">
      <alignment horizontal="right" wrapText="1"/>
    </xf>
    <xf numFmtId="0" fontId="12" fillId="2" borderId="0" xfId="0" applyFont="1" applyFill="1" applyAlignment="1">
      <alignment vertical="center" wrapText="1"/>
    </xf>
    <xf numFmtId="0" fontId="12" fillId="2" borderId="6" xfId="0" applyFont="1" applyFill="1" applyBorder="1" applyAlignment="1">
      <alignment vertical="top"/>
    </xf>
    <xf numFmtId="0" fontId="22" fillId="2" borderId="5" xfId="0" applyFont="1" applyFill="1" applyBorder="1"/>
    <xf numFmtId="3" fontId="12" fillId="2" borderId="0" xfId="0" applyNumberFormat="1" applyFont="1" applyFill="1" applyAlignment="1">
      <alignment vertical="center"/>
    </xf>
    <xf numFmtId="0" fontId="20" fillId="2" borderId="0" xfId="0" applyFont="1" applyFill="1" applyAlignment="1">
      <alignment vertical="center" wrapText="1"/>
    </xf>
    <xf numFmtId="0" fontId="22" fillId="2" borderId="5" xfId="0" applyFont="1" applyFill="1" applyBorder="1" applyAlignment="1">
      <alignment wrapText="1"/>
    </xf>
    <xf numFmtId="0" fontId="20" fillId="2" borderId="0" xfId="0" applyFont="1" applyFill="1" applyAlignment="1">
      <alignment vertical="top" wrapText="1"/>
    </xf>
    <xf numFmtId="0" fontId="20" fillId="0" borderId="0" xfId="0" applyFont="1" applyAlignment="1">
      <alignment vertical="center" wrapText="1"/>
    </xf>
    <xf numFmtId="0" fontId="12" fillId="2" borderId="0" xfId="0" applyFont="1" applyFill="1" applyAlignment="1">
      <alignment wrapText="1"/>
    </xf>
    <xf numFmtId="9" fontId="12" fillId="2" borderId="6" xfId="0" applyNumberFormat="1" applyFont="1" applyFill="1" applyBorder="1" applyAlignment="1">
      <alignment wrapText="1"/>
    </xf>
    <xf numFmtId="4" fontId="12" fillId="2" borderId="0" xfId="0" applyNumberFormat="1" applyFont="1" applyFill="1"/>
    <xf numFmtId="0" fontId="24" fillId="2" borderId="0" xfId="0" applyFont="1" applyFill="1"/>
    <xf numFmtId="3" fontId="12" fillId="2" borderId="0" xfId="0" applyNumberFormat="1" applyFont="1" applyFill="1" applyAlignment="1">
      <alignment vertical="center" wrapText="1"/>
    </xf>
    <xf numFmtId="3" fontId="20" fillId="2" borderId="0" xfId="0" applyNumberFormat="1" applyFont="1" applyFill="1" applyAlignment="1">
      <alignment vertical="center" wrapText="1"/>
    </xf>
    <xf numFmtId="3" fontId="12" fillId="2" borderId="0" xfId="0" applyNumberFormat="1" applyFont="1" applyFill="1" applyAlignment="1">
      <alignment horizontal="right" vertical="center" wrapText="1"/>
    </xf>
    <xf numFmtId="3" fontId="22" fillId="2" borderId="0" xfId="0" applyNumberFormat="1" applyFont="1" applyFill="1" applyAlignment="1">
      <alignment wrapText="1"/>
    </xf>
    <xf numFmtId="0" fontId="12" fillId="0" borderId="0" xfId="0" applyFont="1" applyAlignment="1">
      <alignment vertical="center" wrapText="1"/>
    </xf>
    <xf numFmtId="3" fontId="12" fillId="0" borderId="0" xfId="0" applyNumberFormat="1" applyFont="1" applyAlignment="1">
      <alignment vertical="center" wrapText="1"/>
    </xf>
    <xf numFmtId="164" fontId="12" fillId="2" borderId="0" xfId="0" applyNumberFormat="1" applyFont="1" applyFill="1"/>
    <xf numFmtId="164" fontId="12" fillId="2" borderId="0" xfId="0" applyNumberFormat="1" applyFont="1" applyFill="1" applyAlignment="1">
      <alignment vertical="center" wrapText="1"/>
    </xf>
    <xf numFmtId="0" fontId="25" fillId="2" borderId="0" xfId="0" applyFont="1" applyFill="1" applyAlignment="1">
      <alignment vertical="center"/>
    </xf>
    <xf numFmtId="0" fontId="20" fillId="2" borderId="5" xfId="0" applyFont="1" applyFill="1" applyBorder="1" applyAlignment="1">
      <alignment wrapText="1"/>
    </xf>
    <xf numFmtId="0" fontId="26" fillId="2" borderId="0" xfId="0" applyFont="1" applyFill="1"/>
    <xf numFmtId="9" fontId="12" fillId="2" borderId="0" xfId="0" applyNumberFormat="1" applyFont="1" applyFill="1"/>
    <xf numFmtId="0" fontId="12" fillId="2" borderId="0" xfId="0" applyFont="1" applyFill="1" applyAlignment="1">
      <alignment vertical="center"/>
    </xf>
    <xf numFmtId="165" fontId="12" fillId="2" borderId="0" xfId="0" applyNumberFormat="1" applyFont="1" applyFill="1" applyAlignment="1">
      <alignment horizontal="left" vertical="center"/>
    </xf>
    <xf numFmtId="0" fontId="22" fillId="2" borderId="0" xfId="0" applyFont="1" applyFill="1"/>
    <xf numFmtId="0" fontId="22" fillId="2" borderId="0" xfId="0" applyFont="1" applyFill="1" applyAlignment="1">
      <alignment vertical="center"/>
    </xf>
    <xf numFmtId="0" fontId="20" fillId="2" borderId="0" xfId="0" applyFont="1" applyFill="1" applyAlignment="1">
      <alignment vertical="top"/>
    </xf>
    <xf numFmtId="165" fontId="12" fillId="2" borderId="0" xfId="0" applyNumberFormat="1" applyFont="1" applyFill="1" applyAlignment="1">
      <alignment horizontal="center" wrapText="1"/>
    </xf>
    <xf numFmtId="3" fontId="12" fillId="5" borderId="0" xfId="0" applyNumberFormat="1" applyFont="1" applyFill="1" applyAlignment="1">
      <alignment horizontal="right"/>
    </xf>
    <xf numFmtId="3" fontId="22" fillId="5" borderId="0" xfId="0" applyNumberFormat="1" applyFont="1" applyFill="1" applyAlignment="1">
      <alignment horizontal="right"/>
    </xf>
    <xf numFmtId="0" fontId="12" fillId="2" borderId="6" xfId="0" applyFont="1" applyFill="1" applyBorder="1"/>
    <xf numFmtId="165" fontId="12" fillId="2" borderId="5" xfId="0" applyNumberFormat="1" applyFont="1" applyFill="1" applyBorder="1" applyAlignment="1">
      <alignment horizontal="center" wrapText="1"/>
    </xf>
    <xf numFmtId="0" fontId="12" fillId="2" borderId="5" xfId="0" applyFont="1" applyFill="1" applyBorder="1" applyAlignment="1">
      <alignment vertical="center"/>
    </xf>
    <xf numFmtId="0" fontId="12" fillId="2" borderId="5" xfId="0" applyFont="1" applyFill="1" applyBorder="1" applyAlignment="1">
      <alignment vertical="center" wrapText="1"/>
    </xf>
    <xf numFmtId="0" fontId="26" fillId="2" borderId="1" xfId="0" applyFont="1" applyFill="1" applyBorder="1"/>
    <xf numFmtId="0" fontId="12" fillId="2" borderId="2" xfId="0" applyFont="1" applyFill="1" applyBorder="1" applyAlignment="1">
      <alignment vertical="center"/>
    </xf>
    <xf numFmtId="0" fontId="20" fillId="2" borderId="5" xfId="0" applyFont="1" applyFill="1" applyBorder="1" applyAlignment="1">
      <alignment vertical="top"/>
    </xf>
    <xf numFmtId="3" fontId="12" fillId="2" borderId="0" xfId="0" applyNumberFormat="1" applyFont="1" applyFill="1" applyAlignment="1">
      <alignment horizontal="right"/>
    </xf>
    <xf numFmtId="3" fontId="22" fillId="2" borderId="0" xfId="0" applyNumberFormat="1" applyFont="1" applyFill="1" applyAlignment="1">
      <alignment horizontal="right"/>
    </xf>
    <xf numFmtId="0" fontId="22" fillId="2" borderId="5" xfId="0" applyFont="1" applyFill="1" applyBorder="1" applyAlignment="1">
      <alignment vertical="center"/>
    </xf>
    <xf numFmtId="3" fontId="22" fillId="2" borderId="5" xfId="0" applyNumberFormat="1" applyFont="1" applyFill="1" applyBorder="1" applyAlignment="1">
      <alignment horizontal="right"/>
    </xf>
    <xf numFmtId="0" fontId="9" fillId="2" borderId="6" xfId="0" applyFont="1" applyFill="1" applyBorder="1" applyAlignment="1">
      <alignment horizontal="right"/>
    </xf>
    <xf numFmtId="0" fontId="22" fillId="2" borderId="5" xfId="0" applyFont="1" applyFill="1" applyBorder="1" applyAlignment="1">
      <alignment horizontal="right"/>
    </xf>
    <xf numFmtId="0" fontId="12" fillId="2" borderId="0" xfId="0" applyFont="1" applyFill="1" applyAlignment="1">
      <alignment horizontal="right" vertical="center"/>
    </xf>
    <xf numFmtId="0" fontId="12" fillId="2" borderId="2" xfId="0" applyFont="1" applyFill="1" applyBorder="1" applyAlignment="1">
      <alignment horizontal="right"/>
    </xf>
    <xf numFmtId="0" fontId="24" fillId="2" borderId="1" xfId="0" applyFont="1" applyFill="1" applyBorder="1"/>
    <xf numFmtId="0" fontId="9" fillId="2" borderId="6" xfId="0" applyFont="1" applyFill="1" applyBorder="1" applyAlignment="1">
      <alignment vertical="top"/>
    </xf>
    <xf numFmtId="0" fontId="22" fillId="2" borderId="0" xfId="0" applyFont="1" applyFill="1" applyAlignment="1">
      <alignment vertical="center" wrapText="1"/>
    </xf>
    <xf numFmtId="0" fontId="22" fillId="2" borderId="2" xfId="0" applyFont="1" applyFill="1" applyBorder="1" applyAlignment="1">
      <alignment vertical="center"/>
    </xf>
    <xf numFmtId="3" fontId="12" fillId="2" borderId="2" xfId="0" applyNumberFormat="1" applyFont="1" applyFill="1" applyBorder="1"/>
    <xf numFmtId="0" fontId="12" fillId="2" borderId="0" xfId="0" applyFont="1" applyFill="1" applyAlignment="1">
      <alignment horizontal="right"/>
    </xf>
    <xf numFmtId="165" fontId="12" fillId="2" borderId="5" xfId="0" applyNumberFormat="1" applyFont="1" applyFill="1" applyBorder="1" applyAlignment="1">
      <alignment horizontal="center" vertical="top" wrapText="1"/>
    </xf>
    <xf numFmtId="0" fontId="12" fillId="2" borderId="0" xfId="0" applyFont="1" applyFill="1" applyAlignment="1">
      <alignment horizontal="left" vertical="center" wrapText="1"/>
    </xf>
    <xf numFmtId="165" fontId="12" fillId="2" borderId="0" xfId="0" applyNumberFormat="1" applyFont="1" applyFill="1" applyAlignment="1">
      <alignment vertical="center" wrapText="1"/>
    </xf>
    <xf numFmtId="3" fontId="12" fillId="2" borderId="5" xfId="0" applyNumberFormat="1" applyFont="1" applyFill="1" applyBorder="1"/>
    <xf numFmtId="0" fontId="12" fillId="2" borderId="5" xfId="0" applyFont="1" applyFill="1" applyBorder="1"/>
    <xf numFmtId="0" fontId="12" fillId="5" borderId="5" xfId="0" applyFont="1" applyFill="1" applyBorder="1" applyAlignment="1">
      <alignment wrapText="1"/>
    </xf>
    <xf numFmtId="0" fontId="12" fillId="5" borderId="5" xfId="0" applyFont="1" applyFill="1" applyBorder="1" applyAlignment="1">
      <alignment horizontal="right" wrapText="1"/>
    </xf>
    <xf numFmtId="0" fontId="5" fillId="5" borderId="0" xfId="0" applyFont="1" applyFill="1" applyAlignment="1">
      <alignment horizontal="left" wrapText="1"/>
    </xf>
    <xf numFmtId="0" fontId="22" fillId="5" borderId="0" xfId="0" applyFont="1" applyFill="1" applyAlignment="1">
      <alignment horizontal="left" wrapText="1"/>
    </xf>
    <xf numFmtId="0" fontId="12" fillId="5" borderId="0" xfId="0" applyFont="1" applyFill="1" applyAlignment="1">
      <alignment wrapText="1"/>
    </xf>
    <xf numFmtId="0" fontId="5" fillId="2" borderId="0" xfId="0" applyFont="1" applyFill="1" applyAlignment="1">
      <alignment horizontal="left" wrapText="1"/>
    </xf>
    <xf numFmtId="0" fontId="5" fillId="5" borderId="0" xfId="0" applyFont="1" applyFill="1" applyAlignment="1">
      <alignment horizontal="center" wrapText="1"/>
    </xf>
    <xf numFmtId="0" fontId="12" fillId="5" borderId="0" xfId="0" applyFont="1" applyFill="1" applyAlignment="1">
      <alignment horizontal="center" wrapText="1"/>
    </xf>
    <xf numFmtId="0" fontId="12" fillId="5" borderId="14" xfId="0" applyFont="1" applyFill="1" applyBorder="1" applyAlignment="1">
      <alignment horizontal="center" vertical="center"/>
    </xf>
    <xf numFmtId="0" fontId="27" fillId="5" borderId="0" xfId="0" applyFont="1" applyFill="1" applyAlignment="1">
      <alignment vertical="top"/>
    </xf>
    <xf numFmtId="0" fontId="12" fillId="5" borderId="5" xfId="0" applyFont="1" applyFill="1" applyBorder="1" applyAlignment="1">
      <alignment horizontal="center" vertical="top" wrapText="1"/>
    </xf>
    <xf numFmtId="0" fontId="12" fillId="5" borderId="5" xfId="0" applyFont="1" applyFill="1" applyBorder="1" applyAlignment="1">
      <alignment horizontal="center" wrapText="1"/>
    </xf>
    <xf numFmtId="0" fontId="27" fillId="5" borderId="0" xfId="0" applyFont="1" applyFill="1" applyAlignment="1">
      <alignment horizontal="left" vertical="top" wrapText="1"/>
    </xf>
    <xf numFmtId="0" fontId="22" fillId="5" borderId="5" xfId="0" applyFont="1" applyFill="1" applyBorder="1" applyAlignment="1">
      <alignment horizontal="left" vertical="top" wrapText="1"/>
    </xf>
    <xf numFmtId="0" fontId="22" fillId="5" borderId="0" xfId="0" applyFont="1" applyFill="1" applyAlignment="1">
      <alignment horizontal="left" vertical="top" wrapText="1"/>
    </xf>
    <xf numFmtId="0" fontId="22" fillId="5" borderId="6" xfId="0" applyFont="1" applyFill="1" applyBorder="1" applyAlignment="1">
      <alignment horizontal="left" vertical="top" wrapText="1"/>
    </xf>
    <xf numFmtId="0" fontId="5" fillId="5" borderId="0" xfId="0" applyFont="1" applyFill="1"/>
    <xf numFmtId="0" fontId="12" fillId="5" borderId="5" xfId="0" applyFont="1" applyFill="1" applyBorder="1" applyAlignment="1">
      <alignment horizontal="right" vertical="top" wrapText="1"/>
    </xf>
    <xf numFmtId="0" fontId="12" fillId="5" borderId="0" xfId="0" applyFont="1" applyFill="1" applyAlignment="1">
      <alignment horizontal="right" vertical="top" wrapText="1"/>
    </xf>
    <xf numFmtId="3" fontId="22" fillId="5" borderId="0" xfId="0" applyNumberFormat="1" applyFont="1" applyFill="1" applyAlignment="1">
      <alignment horizontal="right" wrapText="1"/>
    </xf>
    <xf numFmtId="0" fontId="22" fillId="5" borderId="0" xfId="0" applyFont="1" applyFill="1" applyAlignment="1">
      <alignment vertical="top" wrapText="1"/>
    </xf>
    <xf numFmtId="0" fontId="12" fillId="5" borderId="0" xfId="0" applyFont="1" applyFill="1" applyAlignment="1">
      <alignment horizontal="left" vertical="top" wrapText="1"/>
    </xf>
    <xf numFmtId="3" fontId="12" fillId="5" borderId="0" xfId="0" applyNumberFormat="1" applyFont="1" applyFill="1" applyAlignment="1">
      <alignment horizontal="right" wrapText="1"/>
    </xf>
    <xf numFmtId="0" fontId="12" fillId="5" borderId="0" xfId="0" applyFont="1" applyFill="1"/>
    <xf numFmtId="0" fontId="12" fillId="5" borderId="14" xfId="0" applyFont="1" applyFill="1" applyBorder="1" applyAlignment="1">
      <alignment horizontal="left" vertical="center"/>
    </xf>
    <xf numFmtId="0" fontId="22" fillId="5" borderId="0" xfId="0" applyFont="1" applyFill="1" applyAlignment="1">
      <alignment horizontal="left" vertical="center"/>
    </xf>
    <xf numFmtId="0" fontId="12" fillId="5" borderId="0" xfId="0" applyFont="1" applyFill="1" applyAlignment="1">
      <alignment vertical="top" wrapText="1"/>
    </xf>
    <xf numFmtId="0" fontId="12" fillId="5" borderId="0" xfId="0" applyFont="1" applyFill="1" applyAlignment="1">
      <alignment horizontal="center" vertical="top" wrapText="1"/>
    </xf>
    <xf numFmtId="0" fontId="12" fillId="5" borderId="0" xfId="0" applyFont="1" applyFill="1" applyAlignment="1">
      <alignment horizontal="left" vertical="center" wrapText="1"/>
    </xf>
    <xf numFmtId="165" fontId="12" fillId="2" borderId="0" xfId="0" applyNumberFormat="1" applyFont="1" applyFill="1" applyAlignment="1">
      <alignment horizontal="left" vertical="center" wrapText="1"/>
    </xf>
    <xf numFmtId="3" fontId="22" fillId="5" borderId="5" xfId="0" applyNumberFormat="1" applyFont="1" applyFill="1" applyBorder="1" applyAlignment="1">
      <alignment horizontal="right" vertical="top" wrapText="1"/>
    </xf>
    <xf numFmtId="0" fontId="5" fillId="5" borderId="5" xfId="0" applyFont="1" applyFill="1" applyBorder="1"/>
    <xf numFmtId="3" fontId="22" fillId="5" borderId="5" xfId="0" applyNumberFormat="1" applyFont="1" applyFill="1" applyBorder="1" applyAlignment="1">
      <alignment horizontal="right" wrapText="1"/>
    </xf>
    <xf numFmtId="0" fontId="2" fillId="5" borderId="5" xfId="0" applyFont="1" applyFill="1" applyBorder="1" applyAlignment="1">
      <alignment horizontal="right"/>
    </xf>
    <xf numFmtId="0" fontId="2" fillId="5" borderId="0" xfId="0" applyFont="1" applyFill="1" applyAlignment="1">
      <alignment horizontal="center"/>
    </xf>
    <xf numFmtId="0" fontId="12" fillId="5" borderId="0" xfId="0" applyFont="1" applyFill="1" applyAlignment="1">
      <alignment horizontal="right" wrapText="1"/>
    </xf>
    <xf numFmtId="0" fontId="2" fillId="5" borderId="5" xfId="0" applyFont="1" applyFill="1" applyBorder="1"/>
    <xf numFmtId="0" fontId="12" fillId="5" borderId="0" xfId="0" applyFont="1" applyFill="1" applyAlignment="1">
      <alignment horizontal="right"/>
    </xf>
    <xf numFmtId="0" fontId="5" fillId="5" borderId="0" xfId="0" applyFont="1" applyFill="1" applyAlignment="1">
      <alignment horizontal="right"/>
    </xf>
    <xf numFmtId="0" fontId="5" fillId="5" borderId="0" xfId="0" applyFont="1" applyFill="1" applyAlignment="1">
      <alignment horizontal="right" wrapText="1"/>
    </xf>
    <xf numFmtId="0" fontId="12" fillId="5" borderId="14" xfId="0" applyFont="1" applyFill="1" applyBorder="1" applyAlignment="1">
      <alignment horizontal="right" vertical="center"/>
    </xf>
    <xf numFmtId="0" fontId="2" fillId="5" borderId="0" xfId="0" applyFont="1" applyFill="1" applyAlignment="1">
      <alignment horizontal="right"/>
    </xf>
    <xf numFmtId="3" fontId="12" fillId="5" borderId="5" xfId="0" applyNumberFormat="1" applyFont="1" applyFill="1" applyBorder="1" applyAlignment="1">
      <alignment horizontal="right" vertical="top" wrapText="1"/>
    </xf>
    <xf numFmtId="3" fontId="12" fillId="5" borderId="5" xfId="0" applyNumberFormat="1" applyFont="1" applyFill="1" applyBorder="1" applyAlignment="1">
      <alignment horizontal="right" wrapText="1"/>
    </xf>
    <xf numFmtId="3" fontId="12" fillId="5" borderId="0" xfId="0" applyNumberFormat="1" applyFont="1" applyFill="1"/>
    <xf numFmtId="3" fontId="12" fillId="5" borderId="0" xfId="0" applyNumberFormat="1" applyFont="1" applyFill="1" applyAlignment="1">
      <alignment horizontal="center" wrapText="1"/>
    </xf>
    <xf numFmtId="0" fontId="28" fillId="5" borderId="5" xfId="0" applyFont="1" applyFill="1" applyBorder="1" applyAlignment="1">
      <alignment horizontal="center" vertical="top" wrapText="1"/>
    </xf>
    <xf numFmtId="166" fontId="12" fillId="2" borderId="0" xfId="0" applyNumberFormat="1" applyFont="1" applyFill="1" applyAlignment="1">
      <alignment horizontal="center" vertical="center"/>
    </xf>
    <xf numFmtId="166" fontId="22" fillId="2" borderId="5" xfId="0" applyNumberFormat="1" applyFont="1" applyFill="1" applyBorder="1"/>
    <xf numFmtId="166" fontId="12" fillId="2" borderId="0" xfId="0" applyNumberFormat="1" applyFont="1" applyFill="1" applyAlignment="1">
      <alignment vertical="center"/>
    </xf>
    <xf numFmtId="166" fontId="12" fillId="2" borderId="0" xfId="0" applyNumberFormat="1" applyFont="1" applyFill="1" applyAlignment="1">
      <alignment horizontal="right" vertical="center"/>
    </xf>
    <xf numFmtId="166" fontId="22" fillId="2" borderId="5" xfId="0" applyNumberFormat="1" applyFont="1" applyFill="1" applyBorder="1" applyAlignment="1">
      <alignment vertical="center"/>
    </xf>
    <xf numFmtId="166" fontId="20" fillId="2" borderId="0" xfId="0" applyNumberFormat="1" applyFont="1" applyFill="1" applyAlignment="1">
      <alignment vertical="center"/>
    </xf>
    <xf numFmtId="166" fontId="20" fillId="2" borderId="0" xfId="0" applyNumberFormat="1" applyFont="1" applyFill="1" applyAlignment="1">
      <alignment horizontal="right" vertical="center"/>
    </xf>
    <xf numFmtId="166" fontId="20" fillId="0" borderId="0" xfId="0" applyNumberFormat="1" applyFont="1" applyAlignment="1">
      <alignment horizontal="right" vertical="center"/>
    </xf>
    <xf numFmtId="166" fontId="12" fillId="2" borderId="0" xfId="0" applyNumberFormat="1" applyFont="1" applyFill="1"/>
    <xf numFmtId="166" fontId="20" fillId="2" borderId="0" xfId="0" applyNumberFormat="1" applyFont="1" applyFill="1"/>
    <xf numFmtId="166" fontId="26" fillId="2" borderId="0" xfId="0" applyNumberFormat="1" applyFont="1" applyFill="1" applyAlignment="1">
      <alignment vertical="center"/>
    </xf>
    <xf numFmtId="166" fontId="12" fillId="2" borderId="0" xfId="0" applyNumberFormat="1" applyFont="1" applyFill="1" applyAlignment="1">
      <alignment vertical="center" wrapText="1"/>
    </xf>
    <xf numFmtId="166" fontId="20" fillId="2" borderId="0" xfId="0" applyNumberFormat="1" applyFont="1" applyFill="1" applyAlignment="1">
      <alignment vertical="center" wrapText="1"/>
    </xf>
    <xf numFmtId="166" fontId="29" fillId="2" borderId="0" xfId="0" applyNumberFormat="1" applyFont="1" applyFill="1" applyAlignment="1">
      <alignment vertical="center" wrapText="1"/>
    </xf>
    <xf numFmtId="166" fontId="12" fillId="2" borderId="5" xfId="0" applyNumberFormat="1" applyFont="1" applyFill="1" applyBorder="1" applyAlignment="1">
      <alignment horizontal="center" wrapText="1"/>
    </xf>
    <xf numFmtId="166" fontId="12" fillId="0" borderId="0" xfId="0" applyNumberFormat="1" applyFont="1" applyAlignment="1">
      <alignment vertical="center"/>
    </xf>
    <xf numFmtId="166" fontId="12" fillId="5" borderId="0" xfId="0" applyNumberFormat="1" applyFont="1" applyFill="1" applyAlignment="1">
      <alignment horizontal="center"/>
    </xf>
    <xf numFmtId="166" fontId="12" fillId="5" borderId="0" xfId="0" applyNumberFormat="1" applyFont="1" applyFill="1" applyAlignment="1">
      <alignment horizontal="center" wrapText="1"/>
    </xf>
    <xf numFmtId="166" fontId="27" fillId="5" borderId="0" xfId="0" applyNumberFormat="1" applyFont="1" applyFill="1" applyAlignment="1">
      <alignment horizontal="center" vertical="top" wrapText="1"/>
    </xf>
    <xf numFmtId="166" fontId="27" fillId="5" borderId="0" xfId="0" applyNumberFormat="1" applyFont="1" applyFill="1" applyAlignment="1">
      <alignment horizontal="left" vertical="top" wrapText="1"/>
    </xf>
    <xf numFmtId="166" fontId="22" fillId="5" borderId="0" xfId="0" applyNumberFormat="1" applyFont="1" applyFill="1" applyAlignment="1">
      <alignment horizontal="right" wrapText="1"/>
    </xf>
    <xf numFmtId="166" fontId="12" fillId="5" borderId="0" xfId="0" applyNumberFormat="1" applyFont="1" applyFill="1" applyAlignment="1">
      <alignment horizontal="right" wrapText="1"/>
    </xf>
    <xf numFmtId="166" fontId="12" fillId="5" borderId="0" xfId="0" applyNumberFormat="1" applyFont="1" applyFill="1" applyAlignment="1">
      <alignment horizontal="left" vertical="center"/>
    </xf>
    <xf numFmtId="166" fontId="24" fillId="0" borderId="0" xfId="0" applyNumberFormat="1" applyFont="1"/>
    <xf numFmtId="166" fontId="27" fillId="5" borderId="0" xfId="0" applyNumberFormat="1" applyFont="1" applyFill="1" applyAlignment="1">
      <alignment vertical="top"/>
    </xf>
    <xf numFmtId="166" fontId="27" fillId="5" borderId="0" xfId="0" applyNumberFormat="1" applyFont="1" applyFill="1" applyAlignment="1">
      <alignment horizontal="center" vertical="top"/>
    </xf>
    <xf numFmtId="166" fontId="22" fillId="5" borderId="0" xfId="0" applyNumberFormat="1" applyFont="1" applyFill="1" applyAlignment="1">
      <alignment horizontal="left" vertical="center"/>
    </xf>
    <xf numFmtId="166" fontId="0" fillId="0" borderId="0" xfId="0" applyNumberFormat="1"/>
    <xf numFmtId="0" fontId="38" fillId="2" borderId="0" xfId="0" applyFont="1" applyFill="1" applyAlignment="1">
      <alignment vertical="top" wrapText="1"/>
    </xf>
    <xf numFmtId="0" fontId="19" fillId="2" borderId="0" xfId="0" applyFont="1" applyFill="1" applyAlignment="1">
      <alignment horizontal="left" vertical="center"/>
    </xf>
    <xf numFmtId="164" fontId="12" fillId="2" borderId="0" xfId="0" applyNumberFormat="1" applyFont="1" applyFill="1" applyAlignment="1">
      <alignment vertical="center"/>
    </xf>
    <xf numFmtId="164" fontId="12" fillId="2" borderId="0" xfId="0" applyNumberFormat="1" applyFont="1" applyFill="1" applyAlignment="1">
      <alignment horizontal="center" vertical="center"/>
    </xf>
    <xf numFmtId="164" fontId="22" fillId="2" borderId="5" xfId="0" applyNumberFormat="1" applyFont="1" applyFill="1" applyBorder="1"/>
    <xf numFmtId="3" fontId="12" fillId="2" borderId="0" xfId="0" applyNumberFormat="1" applyFont="1" applyFill="1" applyAlignment="1">
      <alignment horizontal="center" vertical="center"/>
    </xf>
    <xf numFmtId="3" fontId="22" fillId="2" borderId="5" xfId="0" applyNumberFormat="1" applyFont="1" applyFill="1" applyBorder="1"/>
    <xf numFmtId="3" fontId="12" fillId="2" borderId="5" xfId="0" applyNumberFormat="1" applyFont="1" applyFill="1" applyBorder="1" applyAlignment="1">
      <alignment horizontal="center"/>
    </xf>
    <xf numFmtId="0" fontId="39" fillId="2" borderId="0" xfId="0" applyFont="1" applyFill="1"/>
    <xf numFmtId="0" fontId="30" fillId="2" borderId="0" xfId="0" applyFont="1" applyFill="1"/>
    <xf numFmtId="164" fontId="12" fillId="2" borderId="0" xfId="0" applyNumberFormat="1" applyFont="1" applyFill="1" applyAlignment="1">
      <alignment horizontal="right" vertical="center"/>
    </xf>
    <xf numFmtId="164" fontId="20" fillId="2" borderId="0" xfId="0" applyNumberFormat="1" applyFont="1" applyFill="1" applyAlignment="1">
      <alignment vertical="center"/>
    </xf>
    <xf numFmtId="164" fontId="20" fillId="2" borderId="0" xfId="0" applyNumberFormat="1" applyFont="1" applyFill="1" applyAlignment="1">
      <alignment horizontal="center" vertical="center"/>
    </xf>
    <xf numFmtId="164" fontId="20" fillId="2" borderId="0" xfId="0" applyNumberFormat="1" applyFont="1" applyFill="1" applyAlignment="1">
      <alignment horizontal="right"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3" fontId="12" fillId="2" borderId="0" xfId="0" applyNumberFormat="1" applyFont="1" applyFill="1" applyAlignment="1">
      <alignment horizontal="right" vertical="center"/>
    </xf>
    <xf numFmtId="3" fontId="20" fillId="2" borderId="0" xfId="0" applyNumberFormat="1" applyFont="1" applyFill="1" applyAlignment="1">
      <alignment vertical="center"/>
    </xf>
    <xf numFmtId="3" fontId="20" fillId="2" borderId="0" xfId="0" applyNumberFormat="1" applyFont="1" applyFill="1" applyAlignment="1">
      <alignment horizontal="center" vertical="center"/>
    </xf>
    <xf numFmtId="3" fontId="20" fillId="2" borderId="0" xfId="0" applyNumberFormat="1" applyFont="1" applyFill="1" applyAlignment="1">
      <alignment horizontal="right" vertical="center"/>
    </xf>
    <xf numFmtId="3" fontId="20" fillId="0" borderId="0" xfId="0" applyNumberFormat="1" applyFont="1" applyAlignment="1">
      <alignment vertical="center"/>
    </xf>
    <xf numFmtId="3" fontId="20" fillId="0" borderId="0" xfId="0" applyNumberFormat="1" applyFont="1" applyAlignment="1">
      <alignment horizontal="center" vertical="center"/>
    </xf>
    <xf numFmtId="3" fontId="20" fillId="0" borderId="0" xfId="0" applyNumberFormat="1" applyFont="1" applyAlignment="1">
      <alignment horizontal="right" vertical="center"/>
    </xf>
    <xf numFmtId="3" fontId="22" fillId="2" borderId="5" xfId="0" applyNumberFormat="1" applyFont="1" applyFill="1" applyBorder="1" applyAlignment="1">
      <alignment vertical="center"/>
    </xf>
    <xf numFmtId="3" fontId="22" fillId="2" borderId="5" xfId="0" applyNumberFormat="1" applyFont="1" applyFill="1" applyBorder="1" applyAlignment="1">
      <alignment horizontal="center" vertical="center"/>
    </xf>
    <xf numFmtId="164" fontId="20" fillId="2" borderId="0" xfId="0" applyNumberFormat="1" applyFont="1" applyFill="1"/>
    <xf numFmtId="3" fontId="22" fillId="2" borderId="5" xfId="0" applyNumberFormat="1" applyFont="1" applyFill="1" applyBorder="1" applyAlignment="1">
      <alignment horizontal="center"/>
    </xf>
    <xf numFmtId="164" fontId="26" fillId="2" borderId="0" xfId="0" applyNumberFormat="1" applyFont="1" applyFill="1" applyAlignment="1">
      <alignment vertical="center"/>
    </xf>
    <xf numFmtId="164" fontId="26" fillId="2" borderId="0" xfId="0" applyNumberFormat="1" applyFont="1" applyFill="1" applyAlignment="1">
      <alignment horizontal="right" vertical="center"/>
    </xf>
    <xf numFmtId="164" fontId="20" fillId="2" borderId="0" xfId="0" applyNumberFormat="1" applyFont="1" applyFill="1" applyAlignment="1">
      <alignment vertical="center" wrapText="1"/>
    </xf>
    <xf numFmtId="164" fontId="12" fillId="0" borderId="0" xfId="0" applyNumberFormat="1" applyFont="1" applyAlignment="1">
      <alignment horizontal="center" vertical="center"/>
    </xf>
    <xf numFmtId="164" fontId="12" fillId="2" borderId="0" xfId="0" applyNumberFormat="1" applyFont="1" applyFill="1" applyAlignment="1">
      <alignment horizontal="right" vertical="center" wrapText="1"/>
    </xf>
    <xf numFmtId="3" fontId="12" fillId="0" borderId="0" xfId="0" applyNumberFormat="1" applyFont="1" applyAlignment="1">
      <alignment horizontal="center" vertical="center"/>
    </xf>
    <xf numFmtId="3" fontId="22" fillId="2" borderId="5" xfId="0" applyNumberFormat="1" applyFont="1" applyFill="1" applyBorder="1" applyAlignment="1">
      <alignment wrapText="1"/>
    </xf>
    <xf numFmtId="3" fontId="12" fillId="2" borderId="5" xfId="0" applyNumberFormat="1" applyFont="1" applyFill="1" applyBorder="1" applyAlignment="1">
      <alignment horizontal="center" wrapText="1"/>
    </xf>
    <xf numFmtId="164" fontId="12" fillId="0" borderId="0" xfId="0" applyNumberFormat="1" applyFont="1" applyAlignment="1">
      <alignment horizontal="right" vertical="center"/>
    </xf>
    <xf numFmtId="164" fontId="12" fillId="0" borderId="0" xfId="0" applyNumberFormat="1" applyFont="1" applyAlignment="1">
      <alignment vertical="center"/>
    </xf>
    <xf numFmtId="3" fontId="22" fillId="2" borderId="5" xfId="0" applyNumberFormat="1" applyFont="1" applyFill="1" applyBorder="1" applyAlignment="1">
      <alignment horizontal="center" wrapText="1"/>
    </xf>
    <xf numFmtId="3" fontId="22" fillId="2" borderId="5" xfId="0" applyNumberFormat="1" applyFont="1" applyFill="1" applyBorder="1" applyAlignment="1">
      <alignment horizontal="right" wrapText="1"/>
    </xf>
    <xf numFmtId="3" fontId="12" fillId="2" borderId="0" xfId="0" applyNumberFormat="1" applyFont="1" applyFill="1" applyAlignment="1">
      <alignment horizontal="center" vertical="center" wrapText="1"/>
    </xf>
    <xf numFmtId="3" fontId="12" fillId="2" borderId="5" xfId="0" applyNumberFormat="1" applyFont="1" applyFill="1" applyBorder="1" applyAlignment="1">
      <alignment horizontal="center" vertical="center" wrapText="1"/>
    </xf>
    <xf numFmtId="3" fontId="12" fillId="9" borderId="0" xfId="0" applyNumberFormat="1" applyFont="1" applyFill="1" applyAlignment="1">
      <alignment horizontal="right"/>
    </xf>
    <xf numFmtId="3" fontId="12" fillId="5" borderId="0" xfId="0" applyNumberFormat="1" applyFont="1" applyFill="1" applyAlignment="1">
      <alignment horizontal="right" vertical="top"/>
    </xf>
    <xf numFmtId="3" fontId="26" fillId="5" borderId="0" xfId="0" applyNumberFormat="1" applyFont="1" applyFill="1"/>
    <xf numFmtId="3" fontId="22" fillId="5" borderId="0" xfId="0" applyNumberFormat="1" applyFont="1" applyFill="1"/>
    <xf numFmtId="3" fontId="22" fillId="9" borderId="0" xfId="0" applyNumberFormat="1" applyFont="1" applyFill="1" applyAlignment="1">
      <alignment horizontal="right"/>
    </xf>
    <xf numFmtId="3" fontId="12" fillId="5" borderId="5" xfId="0" applyNumberFormat="1" applyFont="1" applyFill="1" applyBorder="1" applyAlignment="1">
      <alignment horizontal="right" vertical="top"/>
    </xf>
    <xf numFmtId="3" fontId="22" fillId="5" borderId="5" xfId="0" applyNumberFormat="1" applyFont="1" applyFill="1" applyBorder="1" applyAlignment="1">
      <alignment horizontal="right" vertical="top"/>
    </xf>
    <xf numFmtId="3" fontId="12" fillId="5" borderId="2" xfId="0" applyNumberFormat="1" applyFont="1" applyFill="1" applyBorder="1" applyAlignment="1">
      <alignment horizontal="right" vertical="top"/>
    </xf>
    <xf numFmtId="3" fontId="22" fillId="5" borderId="2" xfId="0" applyNumberFormat="1" applyFont="1" applyFill="1" applyBorder="1" applyAlignment="1">
      <alignment horizontal="right" vertical="top"/>
    </xf>
    <xf numFmtId="3" fontId="22" fillId="5" borderId="0" xfId="0" applyNumberFormat="1" applyFont="1" applyFill="1" applyAlignment="1">
      <alignment horizontal="right" vertical="top" wrapText="1"/>
    </xf>
    <xf numFmtId="3" fontId="12" fillId="5" borderId="0" xfId="0" applyNumberFormat="1" applyFont="1" applyFill="1" applyAlignment="1">
      <alignment horizontal="center" vertical="top" wrapText="1"/>
    </xf>
    <xf numFmtId="3" fontId="12" fillId="5" borderId="0" xfId="0" applyNumberFormat="1" applyFont="1" applyFill="1" applyAlignment="1">
      <alignment horizontal="right" vertical="top" wrapText="1"/>
    </xf>
    <xf numFmtId="3" fontId="0" fillId="0" borderId="0" xfId="0" applyNumberFormat="1"/>
    <xf numFmtId="3" fontId="24" fillId="0" borderId="0" xfId="0" applyNumberFormat="1" applyFont="1"/>
    <xf numFmtId="3" fontId="12" fillId="5" borderId="0" xfId="0" applyNumberFormat="1" applyFont="1" applyFill="1" applyAlignment="1">
      <alignment horizontal="center"/>
    </xf>
    <xf numFmtId="3" fontId="12" fillId="5" borderId="0" xfId="0" applyNumberFormat="1" applyFont="1" applyFill="1" applyAlignment="1">
      <alignment vertical="top" wrapText="1"/>
    </xf>
    <xf numFmtId="3" fontId="12" fillId="5" borderId="0" xfId="0" applyNumberFormat="1" applyFont="1" applyFill="1" applyAlignment="1">
      <alignment wrapText="1"/>
    </xf>
    <xf numFmtId="3" fontId="12" fillId="5" borderId="0" xfId="0" applyNumberFormat="1" applyFont="1" applyFill="1" applyAlignment="1">
      <alignment vertical="center" wrapText="1"/>
    </xf>
    <xf numFmtId="3" fontId="12" fillId="5" borderId="0" xfId="0" applyNumberFormat="1" applyFont="1" applyFill="1" applyAlignment="1">
      <alignment horizontal="center" vertical="center" wrapText="1"/>
    </xf>
    <xf numFmtId="3" fontId="12" fillId="5" borderId="0" xfId="0" applyNumberFormat="1" applyFont="1" applyFill="1" applyAlignment="1">
      <alignment vertical="center"/>
    </xf>
    <xf numFmtId="3" fontId="22" fillId="5" borderId="0" xfId="0" applyNumberFormat="1" applyFont="1" applyFill="1" applyAlignment="1">
      <alignment horizontal="center" vertical="top" wrapText="1"/>
    </xf>
    <xf numFmtId="3" fontId="5" fillId="5" borderId="0" xfId="0" applyNumberFormat="1" applyFont="1" applyFill="1"/>
    <xf numFmtId="3" fontId="27" fillId="5" borderId="0" xfId="0" applyNumberFormat="1" applyFont="1" applyFill="1" applyAlignment="1">
      <alignment horizontal="left" vertical="top" wrapText="1"/>
    </xf>
    <xf numFmtId="3" fontId="27" fillId="5" borderId="0" xfId="0" applyNumberFormat="1" applyFont="1" applyFill="1" applyAlignment="1">
      <alignment horizontal="center" vertical="top" wrapText="1"/>
    </xf>
    <xf numFmtId="3" fontId="12" fillId="5" borderId="0" xfId="0" applyNumberFormat="1" applyFont="1" applyFill="1" applyAlignment="1">
      <alignment horizontal="left" vertical="center"/>
    </xf>
    <xf numFmtId="3" fontId="2" fillId="5" borderId="0" xfId="0" applyNumberFormat="1" applyFont="1" applyFill="1"/>
    <xf numFmtId="3" fontId="12" fillId="5" borderId="0" xfId="0" applyNumberFormat="1" applyFont="1" applyFill="1" applyAlignment="1">
      <alignment horizontal="right" vertical="center" wrapText="1"/>
    </xf>
    <xf numFmtId="3" fontId="2" fillId="5" borderId="0" xfId="0" applyNumberFormat="1" applyFont="1" applyFill="1" applyAlignment="1">
      <alignment horizontal="right"/>
    </xf>
    <xf numFmtId="3" fontId="27" fillId="5" borderId="0" xfId="0" applyNumberFormat="1" applyFont="1" applyFill="1" applyAlignment="1">
      <alignment horizontal="right" vertical="top" wrapText="1"/>
    </xf>
    <xf numFmtId="3" fontId="20" fillId="5" borderId="0" xfId="0" applyNumberFormat="1" applyFont="1" applyFill="1" applyAlignment="1">
      <alignment horizontal="right" vertical="top" wrapText="1"/>
    </xf>
    <xf numFmtId="3" fontId="22" fillId="5" borderId="0" xfId="0" applyNumberFormat="1" applyFont="1" applyFill="1" applyAlignment="1">
      <alignment vertical="top" wrapText="1"/>
    </xf>
    <xf numFmtId="3" fontId="22" fillId="5" borderId="0" xfId="0" applyNumberFormat="1" applyFont="1" applyFill="1" applyAlignment="1">
      <alignment horizontal="center"/>
    </xf>
    <xf numFmtId="3" fontId="22" fillId="5" borderId="0" xfId="0" applyNumberFormat="1" applyFont="1" applyFill="1" applyAlignment="1">
      <alignment wrapText="1"/>
    </xf>
    <xf numFmtId="0" fontId="7" fillId="2" borderId="0" xfId="1" applyFont="1" applyFill="1" applyAlignment="1">
      <alignment vertical="top" wrapText="1"/>
    </xf>
    <xf numFmtId="0" fontId="6" fillId="3" borderId="0" xfId="2" applyFont="1" applyFill="1" applyAlignment="1">
      <alignment vertical="center"/>
    </xf>
    <xf numFmtId="0" fontId="31" fillId="3" borderId="0" xfId="2" applyFill="1" applyAlignment="1">
      <alignment vertical="center"/>
    </xf>
    <xf numFmtId="0" fontId="31" fillId="3" borderId="0" xfId="2" applyFill="1"/>
    <xf numFmtId="0" fontId="6" fillId="7" borderId="0" xfId="0" applyFont="1" applyFill="1" applyAlignment="1">
      <alignment horizontal="center" vertical="center"/>
    </xf>
    <xf numFmtId="0" fontId="6" fillId="3" borderId="0" xfId="0" applyFont="1" applyFill="1" applyAlignment="1">
      <alignment horizontal="center" vertical="center" wrapText="1"/>
    </xf>
    <xf numFmtId="0" fontId="2" fillId="2" borderId="0" xfId="0" applyFont="1" applyFill="1" applyAlignment="1">
      <alignment horizontal="left" vertical="top" wrapText="1"/>
    </xf>
    <xf numFmtId="0" fontId="5" fillId="2" borderId="0" xfId="0" applyFont="1" applyFill="1" applyAlignment="1">
      <alignment horizontal="left"/>
    </xf>
    <xf numFmtId="0" fontId="12" fillId="2" borderId="6" xfId="0" applyFont="1" applyFill="1" applyBorder="1" applyAlignment="1">
      <alignment horizontal="left" vertical="top" wrapText="1"/>
    </xf>
    <xf numFmtId="9" fontId="12" fillId="2" borderId="6" xfId="0" applyNumberFormat="1" applyFont="1" applyFill="1" applyBorder="1" applyAlignment="1">
      <alignment horizontal="right" wrapText="1"/>
    </xf>
    <xf numFmtId="9" fontId="12" fillId="2" borderId="6" xfId="0" applyNumberFormat="1" applyFont="1" applyFill="1" applyBorder="1" applyAlignment="1">
      <alignment horizontal="right"/>
    </xf>
    <xf numFmtId="0" fontId="20" fillId="2" borderId="5" xfId="0" applyFont="1" applyFill="1" applyBorder="1" applyAlignment="1">
      <alignment horizontal="right" wrapText="1"/>
    </xf>
    <xf numFmtId="0" fontId="22" fillId="2" borderId="7" xfId="0" applyFont="1" applyFill="1" applyBorder="1" applyAlignment="1">
      <alignment horizontal="center" vertical="top" wrapText="1"/>
    </xf>
    <xf numFmtId="0" fontId="20" fillId="2" borderId="5" xfId="0" applyFont="1" applyFill="1" applyBorder="1" applyAlignment="1">
      <alignment horizontal="left" wrapText="1"/>
    </xf>
    <xf numFmtId="0" fontId="12" fillId="2" borderId="6" xfId="0" applyFont="1" applyFill="1" applyBorder="1" applyAlignment="1">
      <alignment horizontal="right" wrapText="1"/>
    </xf>
    <xf numFmtId="0" fontId="12" fillId="2" borderId="5" xfId="0" applyFont="1" applyFill="1" applyBorder="1" applyAlignment="1">
      <alignment horizontal="right" wrapText="1"/>
    </xf>
    <xf numFmtId="0" fontId="2" fillId="8" borderId="8" xfId="0" applyFont="1" applyFill="1" applyBorder="1" applyAlignment="1">
      <alignment horizontal="left" vertical="top" wrapText="1"/>
    </xf>
    <xf numFmtId="0" fontId="2" fillId="8" borderId="1"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8" borderId="10" xfId="0" applyFont="1" applyFill="1" applyBorder="1" applyAlignment="1">
      <alignment horizontal="left" vertical="top" wrapText="1"/>
    </xf>
    <xf numFmtId="0" fontId="2" fillId="8" borderId="0" xfId="0" applyFont="1" applyFill="1" applyAlignment="1">
      <alignment horizontal="left" vertical="top" wrapText="1"/>
    </xf>
    <xf numFmtId="0" fontId="2" fillId="8" borderId="11" xfId="0" applyFont="1" applyFill="1" applyBorder="1" applyAlignment="1">
      <alignment horizontal="left" vertical="top" wrapText="1"/>
    </xf>
    <xf numFmtId="0" fontId="2" fillId="8" borderId="12" xfId="0" applyFont="1" applyFill="1" applyBorder="1" applyAlignment="1">
      <alignment horizontal="left" vertical="top" wrapText="1"/>
    </xf>
    <xf numFmtId="0" fontId="2" fillId="8" borderId="2" xfId="0" applyFont="1" applyFill="1" applyBorder="1" applyAlignment="1">
      <alignment horizontal="left" vertical="top" wrapText="1"/>
    </xf>
    <xf numFmtId="0" fontId="2" fillId="8" borderId="13" xfId="0" applyFont="1" applyFill="1" applyBorder="1" applyAlignment="1">
      <alignment horizontal="left" vertical="top" wrapText="1"/>
    </xf>
    <xf numFmtId="0" fontId="27" fillId="5" borderId="0" xfId="0" applyFont="1" applyFill="1" applyAlignment="1">
      <alignment horizontal="left" vertical="top" wrapText="1"/>
    </xf>
    <xf numFmtId="166" fontId="27" fillId="5" borderId="0" xfId="0" applyNumberFormat="1" applyFont="1" applyFill="1" applyAlignment="1">
      <alignment horizontal="left" vertical="top" wrapText="1"/>
    </xf>
    <xf numFmtId="0" fontId="22" fillId="5" borderId="5" xfId="0" applyFont="1" applyFill="1" applyBorder="1" applyAlignment="1">
      <alignment horizontal="left" vertical="top" wrapText="1"/>
    </xf>
    <xf numFmtId="0" fontId="22" fillId="5" borderId="0" xfId="0" applyFont="1" applyFill="1" applyAlignment="1">
      <alignment horizontal="left" vertical="top" wrapText="1"/>
    </xf>
    <xf numFmtId="0" fontId="12" fillId="5" borderId="15" xfId="0" applyFont="1" applyFill="1" applyBorder="1" applyAlignment="1">
      <alignment horizontal="center" wrapText="1"/>
    </xf>
    <xf numFmtId="0" fontId="20" fillId="5" borderId="5" xfId="0" applyFont="1" applyFill="1" applyBorder="1" applyAlignment="1">
      <alignment horizontal="left"/>
    </xf>
    <xf numFmtId="0" fontId="22" fillId="5" borderId="6" xfId="0" applyFont="1" applyFill="1" applyBorder="1" applyAlignment="1">
      <alignment horizontal="left" vertical="top" wrapText="1"/>
    </xf>
    <xf numFmtId="0" fontId="22" fillId="5" borderId="7" xfId="0" applyFont="1" applyFill="1" applyBorder="1" applyAlignment="1">
      <alignment horizontal="center" vertical="top" wrapText="1"/>
    </xf>
    <xf numFmtId="0" fontId="22" fillId="5" borderId="3" xfId="0" applyFont="1" applyFill="1" applyBorder="1" applyAlignment="1">
      <alignment horizontal="center" vertical="top" wrapText="1"/>
    </xf>
    <xf numFmtId="0" fontId="22" fillId="5" borderId="7" xfId="0" applyFont="1" applyFill="1" applyBorder="1" applyAlignment="1">
      <alignment horizontal="center" vertical="center" wrapText="1"/>
    </xf>
    <xf numFmtId="0" fontId="22" fillId="5" borderId="0" xfId="0" applyFont="1" applyFill="1" applyAlignment="1">
      <alignment vertical="top" wrapText="1"/>
    </xf>
    <xf numFmtId="0" fontId="22" fillId="5" borderId="2" xfId="0" applyFont="1" applyFill="1" applyBorder="1" applyAlignment="1">
      <alignment horizontal="center" vertical="top" wrapText="1"/>
    </xf>
    <xf numFmtId="0" fontId="12" fillId="5" borderId="5" xfId="0" applyFont="1" applyFill="1" applyBorder="1" applyAlignment="1">
      <alignment horizontal="center" wrapText="1"/>
    </xf>
    <xf numFmtId="0" fontId="20" fillId="5" borderId="5" xfId="0" applyFont="1" applyFill="1" applyBorder="1" applyAlignment="1">
      <alignment horizontal="left" wrapText="1"/>
    </xf>
  </cellXfs>
  <cellStyles count="3">
    <cellStyle name="Hyperlänk" xfId="1" builtinId="8"/>
    <cellStyle name="Normal" xfId="0" builtinId="0"/>
    <cellStyle name="Normal 2" xfId="2" xr:uid="{23135AA1-0B8D-4127-940F-B45F926CFBB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externalLink" Target="externalLinks/externalLink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4.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561975</xdr:colOff>
      <xdr:row>7</xdr:row>
      <xdr:rowOff>9525</xdr:rowOff>
    </xdr:from>
    <xdr:to>
      <xdr:col>9</xdr:col>
      <xdr:colOff>269174</xdr:colOff>
      <xdr:row>10</xdr:row>
      <xdr:rowOff>49530</xdr:rowOff>
    </xdr:to>
    <xdr:pic>
      <xdr:nvPicPr>
        <xdr:cNvPr id="2" name="Bildobjekt 1">
          <a:extLst>
            <a:ext uri="{FF2B5EF4-FFF2-40B4-BE49-F238E27FC236}">
              <a16:creationId xmlns:a16="http://schemas.microsoft.com/office/drawing/2014/main" id="{631669C8-03B6-4A71-8FD4-B1EE19D81F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4343400" y="1390650"/>
          <a:ext cx="3517199" cy="5238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104775</xdr:colOff>
      <xdr:row>6</xdr:row>
      <xdr:rowOff>142875</xdr:rowOff>
    </xdr:from>
    <xdr:to>
      <xdr:col>3</xdr:col>
      <xdr:colOff>193721</xdr:colOff>
      <xdr:row>10</xdr:row>
      <xdr:rowOff>82314</xdr:rowOff>
    </xdr:to>
    <xdr:pic>
      <xdr:nvPicPr>
        <xdr:cNvPr id="3" name="Bildobjekt 2">
          <a:extLst>
            <a:ext uri="{FF2B5EF4-FFF2-40B4-BE49-F238E27FC236}">
              <a16:creationId xmlns:a16="http://schemas.microsoft.com/office/drawing/2014/main" id="{F5E1C2C5-C42B-4143-84E0-A744E9CC1B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6775" y="1362075"/>
          <a:ext cx="2346371" cy="58523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1</xdr:col>
      <xdr:colOff>308463</xdr:colOff>
      <xdr:row>16</xdr:row>
      <xdr:rowOff>104041</xdr:rowOff>
    </xdr:to>
    <xdr:pic>
      <xdr:nvPicPr>
        <xdr:cNvPr id="8" name="Bildobjekt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60997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1</xdr:col>
      <xdr:colOff>359898</xdr:colOff>
      <xdr:row>16</xdr:row>
      <xdr:rowOff>104041</xdr:rowOff>
    </xdr:to>
    <xdr:pic>
      <xdr:nvPicPr>
        <xdr:cNvPr id="8" name="Bildobjekt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5909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1</xdr:col>
      <xdr:colOff>359898</xdr:colOff>
      <xdr:row>16</xdr:row>
      <xdr:rowOff>104041</xdr:rowOff>
    </xdr:to>
    <xdr:pic>
      <xdr:nvPicPr>
        <xdr:cNvPr id="8" name="Bildobjekt 7">
          <a:extLst>
            <a:ext uri="{FF2B5EF4-FFF2-40B4-BE49-F238E27FC236}">
              <a16:creationId xmlns:a16="http://schemas.microsoft.com/office/drawing/2014/main" id="{00000000-0008-0000-10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60997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1</xdr:col>
      <xdr:colOff>308463</xdr:colOff>
      <xdr:row>29</xdr:row>
      <xdr:rowOff>104041</xdr:rowOff>
    </xdr:to>
    <xdr:pic>
      <xdr:nvPicPr>
        <xdr:cNvPr id="8" name="Bildobjekt 7">
          <a:extLst>
            <a:ext uri="{FF2B5EF4-FFF2-40B4-BE49-F238E27FC236}">
              <a16:creationId xmlns:a16="http://schemas.microsoft.com/office/drawing/2014/main" id="{00000000-0008-0000-11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509587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1</xdr:col>
      <xdr:colOff>308463</xdr:colOff>
      <xdr:row>29</xdr:row>
      <xdr:rowOff>104041</xdr:rowOff>
    </xdr:to>
    <xdr:pic>
      <xdr:nvPicPr>
        <xdr:cNvPr id="8" name="Bildobjekt 7">
          <a:extLst>
            <a:ext uri="{FF2B5EF4-FFF2-40B4-BE49-F238E27FC236}">
              <a16:creationId xmlns:a16="http://schemas.microsoft.com/office/drawing/2014/main" id="{00000000-0008-0000-12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509587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1</xdr:col>
      <xdr:colOff>308463</xdr:colOff>
      <xdr:row>29</xdr:row>
      <xdr:rowOff>104041</xdr:rowOff>
    </xdr:to>
    <xdr:pic>
      <xdr:nvPicPr>
        <xdr:cNvPr id="8" name="Bildobjekt 7">
          <a:extLst>
            <a:ext uri="{FF2B5EF4-FFF2-40B4-BE49-F238E27FC236}">
              <a16:creationId xmlns:a16="http://schemas.microsoft.com/office/drawing/2014/main" id="{00000000-0008-0000-13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509587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1</xdr:col>
      <xdr:colOff>308463</xdr:colOff>
      <xdr:row>29</xdr:row>
      <xdr:rowOff>104041</xdr:rowOff>
    </xdr:to>
    <xdr:pic>
      <xdr:nvPicPr>
        <xdr:cNvPr id="8" name="Bildobjekt 7">
          <a:extLst>
            <a:ext uri="{FF2B5EF4-FFF2-40B4-BE49-F238E27FC236}">
              <a16:creationId xmlns:a16="http://schemas.microsoft.com/office/drawing/2014/main" id="{00000000-0008-0000-14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5048250"/>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1</xdr:col>
      <xdr:colOff>552303</xdr:colOff>
      <xdr:row>16</xdr:row>
      <xdr:rowOff>104041</xdr:rowOff>
    </xdr:to>
    <xdr:pic>
      <xdr:nvPicPr>
        <xdr:cNvPr id="8" name="Bildobjekt 7">
          <a:extLst>
            <a:ext uri="{FF2B5EF4-FFF2-40B4-BE49-F238E27FC236}">
              <a16:creationId xmlns:a16="http://schemas.microsoft.com/office/drawing/2014/main" id="{00000000-0008-0000-15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2480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1</xdr:col>
      <xdr:colOff>552303</xdr:colOff>
      <xdr:row>16</xdr:row>
      <xdr:rowOff>104041</xdr:rowOff>
    </xdr:to>
    <xdr:pic>
      <xdr:nvPicPr>
        <xdr:cNvPr id="8" name="Bildobjekt 7">
          <a:extLst>
            <a:ext uri="{FF2B5EF4-FFF2-40B4-BE49-F238E27FC236}">
              <a16:creationId xmlns:a16="http://schemas.microsoft.com/office/drawing/2014/main" id="{00000000-0008-0000-16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2480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1</xdr:col>
      <xdr:colOff>552303</xdr:colOff>
      <xdr:row>16</xdr:row>
      <xdr:rowOff>104041</xdr:rowOff>
    </xdr:to>
    <xdr:pic>
      <xdr:nvPicPr>
        <xdr:cNvPr id="6" name="Bildobjekt 5">
          <a:extLst>
            <a:ext uri="{FF2B5EF4-FFF2-40B4-BE49-F238E27FC236}">
              <a16:creationId xmlns:a16="http://schemas.microsoft.com/office/drawing/2014/main" id="{00000000-0008-0000-17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2480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19050</xdr:rowOff>
    </xdr:from>
    <xdr:to>
      <xdr:col>1</xdr:col>
      <xdr:colOff>228600</xdr:colOff>
      <xdr:row>36</xdr:row>
      <xdr:rowOff>38100</xdr:rowOff>
    </xdr:to>
    <xdr:pic>
      <xdr:nvPicPr>
        <xdr:cNvPr id="10" name="Picture 4">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5381625"/>
          <a:ext cx="2066925" cy="34290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1</xdr:col>
      <xdr:colOff>552303</xdr:colOff>
      <xdr:row>16</xdr:row>
      <xdr:rowOff>104041</xdr:rowOff>
    </xdr:to>
    <xdr:pic>
      <xdr:nvPicPr>
        <xdr:cNvPr id="8" name="Bildobjekt 7">
          <a:extLst>
            <a:ext uri="{FF2B5EF4-FFF2-40B4-BE49-F238E27FC236}">
              <a16:creationId xmlns:a16="http://schemas.microsoft.com/office/drawing/2014/main" id="{00000000-0008-0000-18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2480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0</xdr:col>
      <xdr:colOff>1668633</xdr:colOff>
      <xdr:row>32</xdr:row>
      <xdr:rowOff>104041</xdr:rowOff>
    </xdr:to>
    <xdr:pic>
      <xdr:nvPicPr>
        <xdr:cNvPr id="7" name="Bildobjekt 6">
          <a:extLst>
            <a:ext uri="{FF2B5EF4-FFF2-40B4-BE49-F238E27FC236}">
              <a16:creationId xmlns:a16="http://schemas.microsoft.com/office/drawing/2014/main" id="{00000000-0008-0000-19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5638800"/>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0</xdr:col>
      <xdr:colOff>1668633</xdr:colOff>
      <xdr:row>32</xdr:row>
      <xdr:rowOff>104041</xdr:rowOff>
    </xdr:to>
    <xdr:pic>
      <xdr:nvPicPr>
        <xdr:cNvPr id="8" name="Bildobjekt 7">
          <a:extLst>
            <a:ext uri="{FF2B5EF4-FFF2-40B4-BE49-F238E27FC236}">
              <a16:creationId xmlns:a16="http://schemas.microsoft.com/office/drawing/2014/main" id="{00000000-0008-0000-1A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5638800"/>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0</xdr:col>
      <xdr:colOff>1668633</xdr:colOff>
      <xdr:row>32</xdr:row>
      <xdr:rowOff>104041</xdr:rowOff>
    </xdr:to>
    <xdr:pic>
      <xdr:nvPicPr>
        <xdr:cNvPr id="8" name="Bildobjekt 7">
          <a:extLst>
            <a:ext uri="{FF2B5EF4-FFF2-40B4-BE49-F238E27FC236}">
              <a16:creationId xmlns:a16="http://schemas.microsoft.com/office/drawing/2014/main" id="{00000000-0008-0000-1B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5638800"/>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0</xdr:col>
      <xdr:colOff>1668633</xdr:colOff>
      <xdr:row>32</xdr:row>
      <xdr:rowOff>104041</xdr:rowOff>
    </xdr:to>
    <xdr:pic>
      <xdr:nvPicPr>
        <xdr:cNvPr id="8" name="Bildobjekt 7">
          <a:extLst>
            <a:ext uri="{FF2B5EF4-FFF2-40B4-BE49-F238E27FC236}">
              <a16:creationId xmlns:a16="http://schemas.microsoft.com/office/drawing/2014/main" id="{00000000-0008-0000-1C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5676900"/>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1668633</xdr:colOff>
      <xdr:row>15</xdr:row>
      <xdr:rowOff>104041</xdr:rowOff>
    </xdr:to>
    <xdr:pic>
      <xdr:nvPicPr>
        <xdr:cNvPr id="8" name="Bildobjekt 7">
          <a:extLst>
            <a:ext uri="{FF2B5EF4-FFF2-40B4-BE49-F238E27FC236}">
              <a16:creationId xmlns:a16="http://schemas.microsoft.com/office/drawing/2014/main" id="{00000000-0008-0000-1D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0956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1668633</xdr:colOff>
      <xdr:row>15</xdr:row>
      <xdr:rowOff>104041</xdr:rowOff>
    </xdr:to>
    <xdr:pic>
      <xdr:nvPicPr>
        <xdr:cNvPr id="8" name="Bildobjekt 7">
          <a:extLst>
            <a:ext uri="{FF2B5EF4-FFF2-40B4-BE49-F238E27FC236}">
              <a16:creationId xmlns:a16="http://schemas.microsoft.com/office/drawing/2014/main" id="{00000000-0008-0000-1E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15277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1668633</xdr:colOff>
      <xdr:row>15</xdr:row>
      <xdr:rowOff>104041</xdr:rowOff>
    </xdr:to>
    <xdr:pic>
      <xdr:nvPicPr>
        <xdr:cNvPr id="8" name="Bildobjekt 7">
          <a:extLst>
            <a:ext uri="{FF2B5EF4-FFF2-40B4-BE49-F238E27FC236}">
              <a16:creationId xmlns:a16="http://schemas.microsoft.com/office/drawing/2014/main" id="{00000000-0008-0000-1F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15277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1668633</xdr:colOff>
      <xdr:row>15</xdr:row>
      <xdr:rowOff>104041</xdr:rowOff>
    </xdr:to>
    <xdr:pic>
      <xdr:nvPicPr>
        <xdr:cNvPr id="8" name="Bildobjekt 7">
          <a:extLst>
            <a:ext uri="{FF2B5EF4-FFF2-40B4-BE49-F238E27FC236}">
              <a16:creationId xmlns:a16="http://schemas.microsoft.com/office/drawing/2014/main" id="{00000000-0008-0000-20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0956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2</xdr:col>
      <xdr:colOff>117963</xdr:colOff>
      <xdr:row>21</xdr:row>
      <xdr:rowOff>104041</xdr:rowOff>
    </xdr:to>
    <xdr:pic>
      <xdr:nvPicPr>
        <xdr:cNvPr id="6" name="Bildobjekt 5">
          <a:extLst>
            <a:ext uri="{FF2B5EF4-FFF2-40B4-BE49-F238E27FC236}">
              <a16:creationId xmlns:a16="http://schemas.microsoft.com/office/drawing/2014/main" id="{00000000-0008-0000-21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83857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19</xdr:row>
      <xdr:rowOff>276225</xdr:rowOff>
    </xdr:from>
    <xdr:to>
      <xdr:col>0</xdr:col>
      <xdr:colOff>1668633</xdr:colOff>
      <xdr:row>21</xdr:row>
      <xdr:rowOff>54511</xdr:rowOff>
    </xdr:to>
    <xdr:pic>
      <xdr:nvPicPr>
        <xdr:cNvPr id="8" name="Bildobjekt 7">
          <a:extLst>
            <a:ext uri="{FF2B5EF4-FFF2-40B4-BE49-F238E27FC236}">
              <a16:creationId xmlns:a16="http://schemas.microsoft.com/office/drawing/2014/main" id="{00000000-0008-0000-07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4114800"/>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3</xdr:col>
      <xdr:colOff>16998</xdr:colOff>
      <xdr:row>21</xdr:row>
      <xdr:rowOff>104041</xdr:rowOff>
    </xdr:to>
    <xdr:pic>
      <xdr:nvPicPr>
        <xdr:cNvPr id="6" name="Bildobjekt 5">
          <a:extLst>
            <a:ext uri="{FF2B5EF4-FFF2-40B4-BE49-F238E27FC236}">
              <a16:creationId xmlns:a16="http://schemas.microsoft.com/office/drawing/2014/main" id="{00000000-0008-0000-22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8576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3</xdr:col>
      <xdr:colOff>16998</xdr:colOff>
      <xdr:row>21</xdr:row>
      <xdr:rowOff>104041</xdr:rowOff>
    </xdr:to>
    <xdr:pic>
      <xdr:nvPicPr>
        <xdr:cNvPr id="8" name="Bildobjekt 7">
          <a:extLst>
            <a:ext uri="{FF2B5EF4-FFF2-40B4-BE49-F238E27FC236}">
              <a16:creationId xmlns:a16="http://schemas.microsoft.com/office/drawing/2014/main" id="{00000000-0008-0000-23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8576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3</xdr:col>
      <xdr:colOff>16998</xdr:colOff>
      <xdr:row>21</xdr:row>
      <xdr:rowOff>104041</xdr:rowOff>
    </xdr:to>
    <xdr:pic>
      <xdr:nvPicPr>
        <xdr:cNvPr id="8" name="Bildobjekt 7">
          <a:extLst>
            <a:ext uri="{FF2B5EF4-FFF2-40B4-BE49-F238E27FC236}">
              <a16:creationId xmlns:a16="http://schemas.microsoft.com/office/drawing/2014/main" id="{00000000-0008-0000-24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8576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28575</xdr:colOff>
      <xdr:row>23</xdr:row>
      <xdr:rowOff>104775</xdr:rowOff>
    </xdr:from>
    <xdr:to>
      <xdr:col>0</xdr:col>
      <xdr:colOff>1695303</xdr:colOff>
      <xdr:row>25</xdr:row>
      <xdr:rowOff>65941</xdr:rowOff>
    </xdr:to>
    <xdr:pic>
      <xdr:nvPicPr>
        <xdr:cNvPr id="11" name="Bildobjekt 10">
          <a:extLst>
            <a:ext uri="{FF2B5EF4-FFF2-40B4-BE49-F238E27FC236}">
              <a16:creationId xmlns:a16="http://schemas.microsoft.com/office/drawing/2014/main" id="{00000000-0008-0000-25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28575" y="51530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0</xdr:col>
      <xdr:colOff>1668633</xdr:colOff>
      <xdr:row>24</xdr:row>
      <xdr:rowOff>104041</xdr:rowOff>
    </xdr:to>
    <xdr:pic>
      <xdr:nvPicPr>
        <xdr:cNvPr id="10" name="Bildobjekt 9">
          <a:extLst>
            <a:ext uri="{FF2B5EF4-FFF2-40B4-BE49-F238E27FC236}">
              <a16:creationId xmlns:a16="http://schemas.microsoft.com/office/drawing/2014/main" id="{00000000-0008-0000-26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48482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34</xdr:row>
      <xdr:rowOff>0</xdr:rowOff>
    </xdr:from>
    <xdr:to>
      <xdr:col>3</xdr:col>
      <xdr:colOff>346563</xdr:colOff>
      <xdr:row>35</xdr:row>
      <xdr:rowOff>88801</xdr:rowOff>
    </xdr:to>
    <xdr:pic>
      <xdr:nvPicPr>
        <xdr:cNvPr id="8" name="Bildobjekt 7">
          <a:extLst>
            <a:ext uri="{FF2B5EF4-FFF2-40B4-BE49-F238E27FC236}">
              <a16:creationId xmlns:a16="http://schemas.microsoft.com/office/drawing/2014/main" id="{00000000-0008-0000-27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5238750"/>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34</xdr:row>
      <xdr:rowOff>0</xdr:rowOff>
    </xdr:from>
    <xdr:to>
      <xdr:col>3</xdr:col>
      <xdr:colOff>346563</xdr:colOff>
      <xdr:row>35</xdr:row>
      <xdr:rowOff>88801</xdr:rowOff>
    </xdr:to>
    <xdr:pic>
      <xdr:nvPicPr>
        <xdr:cNvPr id="8" name="Bildobjekt 7">
          <a:extLst>
            <a:ext uri="{FF2B5EF4-FFF2-40B4-BE49-F238E27FC236}">
              <a16:creationId xmlns:a16="http://schemas.microsoft.com/office/drawing/2014/main" id="{00000000-0008-0000-28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51911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16</xdr:col>
      <xdr:colOff>476250</xdr:colOff>
      <xdr:row>37</xdr:row>
      <xdr:rowOff>76200</xdr:rowOff>
    </xdr:from>
    <xdr:to>
      <xdr:col>18</xdr:col>
      <xdr:colOff>85725</xdr:colOff>
      <xdr:row>40</xdr:row>
      <xdr:rowOff>66675</xdr:rowOff>
    </xdr:to>
    <xdr:pic>
      <xdr:nvPicPr>
        <xdr:cNvPr id="2" name="Picture 25">
          <a:extLst>
            <a:ext uri="{FF2B5EF4-FFF2-40B4-BE49-F238E27FC236}">
              <a16:creationId xmlns:a16="http://schemas.microsoft.com/office/drawing/2014/main" id="{00000000-0008-0000-2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001125" y="5210175"/>
          <a:ext cx="695325" cy="476250"/>
        </a:xfrm>
        <a:prstGeom prst="rect">
          <a:avLst/>
        </a:prstGeom>
        <a:noFill/>
        <a:ln w="9525">
          <a:noFill/>
          <a:miter lim="800000"/>
          <a:headEnd/>
          <a:tailEnd/>
        </a:ln>
      </xdr:spPr>
    </xdr:pic>
    <xdr:clientData/>
  </xdr:twoCellAnchor>
  <xdr:twoCellAnchor>
    <xdr:from>
      <xdr:col>0</xdr:col>
      <xdr:colOff>0</xdr:colOff>
      <xdr:row>37</xdr:row>
      <xdr:rowOff>0</xdr:rowOff>
    </xdr:from>
    <xdr:to>
      <xdr:col>4</xdr:col>
      <xdr:colOff>82930</xdr:colOff>
      <xdr:row>38</xdr:row>
      <xdr:rowOff>94303</xdr:rowOff>
    </xdr:to>
    <xdr:pic>
      <xdr:nvPicPr>
        <xdr:cNvPr id="3" name="Picture 4">
          <a:extLst>
            <a:ext uri="{FF2B5EF4-FFF2-40B4-BE49-F238E27FC236}">
              <a16:creationId xmlns:a16="http://schemas.microsoft.com/office/drawing/2014/main" id="{00000000-0008-0000-29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5133975"/>
          <a:ext cx="1711705" cy="256228"/>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16</xdr:col>
      <xdr:colOff>152400</xdr:colOff>
      <xdr:row>32</xdr:row>
      <xdr:rowOff>0</xdr:rowOff>
    </xdr:from>
    <xdr:to>
      <xdr:col>17</xdr:col>
      <xdr:colOff>428624</xdr:colOff>
      <xdr:row>34</xdr:row>
      <xdr:rowOff>152400</xdr:rowOff>
    </xdr:to>
    <xdr:pic>
      <xdr:nvPicPr>
        <xdr:cNvPr id="2" name="Picture 25">
          <a:extLst>
            <a:ext uri="{FF2B5EF4-FFF2-40B4-BE49-F238E27FC236}">
              <a16:creationId xmlns:a16="http://schemas.microsoft.com/office/drawing/2014/main" id="{00000000-0008-0000-2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286875" y="6086475"/>
          <a:ext cx="695324" cy="476250"/>
        </a:xfrm>
        <a:prstGeom prst="rect">
          <a:avLst/>
        </a:prstGeom>
        <a:noFill/>
        <a:ln w="9525">
          <a:noFill/>
          <a:miter lim="800000"/>
          <a:headEnd/>
          <a:tailEnd/>
        </a:ln>
      </xdr:spPr>
    </xdr:pic>
    <xdr:clientData/>
  </xdr:twoCellAnchor>
  <xdr:twoCellAnchor>
    <xdr:from>
      <xdr:col>0</xdr:col>
      <xdr:colOff>0</xdr:colOff>
      <xdr:row>31</xdr:row>
      <xdr:rowOff>104775</xdr:rowOff>
    </xdr:from>
    <xdr:to>
      <xdr:col>3</xdr:col>
      <xdr:colOff>82930</xdr:colOff>
      <xdr:row>33</xdr:row>
      <xdr:rowOff>37153</xdr:rowOff>
    </xdr:to>
    <xdr:pic>
      <xdr:nvPicPr>
        <xdr:cNvPr id="3" name="Picture 4">
          <a:extLst>
            <a:ext uri="{FF2B5EF4-FFF2-40B4-BE49-F238E27FC236}">
              <a16:creationId xmlns:a16="http://schemas.microsoft.com/office/drawing/2014/main" id="{00000000-0008-0000-2A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6238875"/>
          <a:ext cx="1549780" cy="256228"/>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20</xdr:col>
      <xdr:colOff>333375</xdr:colOff>
      <xdr:row>20</xdr:row>
      <xdr:rowOff>9525</xdr:rowOff>
    </xdr:from>
    <xdr:to>
      <xdr:col>22</xdr:col>
      <xdr:colOff>190500</xdr:colOff>
      <xdr:row>23</xdr:row>
      <xdr:rowOff>0</xdr:rowOff>
    </xdr:to>
    <xdr:pic>
      <xdr:nvPicPr>
        <xdr:cNvPr id="2" name="Picture 25">
          <a:extLst>
            <a:ext uri="{FF2B5EF4-FFF2-40B4-BE49-F238E27FC236}">
              <a16:creationId xmlns:a16="http://schemas.microsoft.com/office/drawing/2014/main" id="{00000000-0008-0000-2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924925" y="5953125"/>
          <a:ext cx="695325" cy="476250"/>
        </a:xfrm>
        <a:prstGeom prst="rect">
          <a:avLst/>
        </a:prstGeom>
        <a:noFill/>
        <a:ln w="9525">
          <a:noFill/>
          <a:miter lim="800000"/>
          <a:headEnd/>
          <a:tailEnd/>
        </a:ln>
      </xdr:spPr>
    </xdr:pic>
    <xdr:clientData/>
  </xdr:twoCellAnchor>
  <xdr:twoCellAnchor>
    <xdr:from>
      <xdr:col>0</xdr:col>
      <xdr:colOff>0</xdr:colOff>
      <xdr:row>20</xdr:row>
      <xdr:rowOff>0</xdr:rowOff>
    </xdr:from>
    <xdr:to>
      <xdr:col>3</xdr:col>
      <xdr:colOff>82930</xdr:colOff>
      <xdr:row>21</xdr:row>
      <xdr:rowOff>94303</xdr:rowOff>
    </xdr:to>
    <xdr:pic>
      <xdr:nvPicPr>
        <xdr:cNvPr id="3" name="Picture 4">
          <a:extLst>
            <a:ext uri="{FF2B5EF4-FFF2-40B4-BE49-F238E27FC236}">
              <a16:creationId xmlns:a16="http://schemas.microsoft.com/office/drawing/2014/main" id="{00000000-0008-0000-2B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5943600"/>
          <a:ext cx="1549780" cy="256228"/>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19</xdr:row>
      <xdr:rowOff>295275</xdr:rowOff>
    </xdr:from>
    <xdr:to>
      <xdr:col>0</xdr:col>
      <xdr:colOff>1668633</xdr:colOff>
      <xdr:row>21</xdr:row>
      <xdr:rowOff>92611</xdr:rowOff>
    </xdr:to>
    <xdr:pic>
      <xdr:nvPicPr>
        <xdr:cNvPr id="8" name="Bildobjekt 7">
          <a:extLst>
            <a:ext uri="{FF2B5EF4-FFF2-40B4-BE49-F238E27FC236}">
              <a16:creationId xmlns:a16="http://schemas.microsoft.com/office/drawing/2014/main" id="{00000000-0008-0000-08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4438650"/>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20</xdr:col>
      <xdr:colOff>333375</xdr:colOff>
      <xdr:row>20</xdr:row>
      <xdr:rowOff>9525</xdr:rowOff>
    </xdr:from>
    <xdr:to>
      <xdr:col>22</xdr:col>
      <xdr:colOff>190500</xdr:colOff>
      <xdr:row>23</xdr:row>
      <xdr:rowOff>0</xdr:rowOff>
    </xdr:to>
    <xdr:pic>
      <xdr:nvPicPr>
        <xdr:cNvPr id="2" name="Picture 25">
          <a:extLst>
            <a:ext uri="{FF2B5EF4-FFF2-40B4-BE49-F238E27FC236}">
              <a16:creationId xmlns:a16="http://schemas.microsoft.com/office/drawing/2014/main" id="{00000000-0008-0000-2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991600" y="4448175"/>
          <a:ext cx="695325" cy="476250"/>
        </a:xfrm>
        <a:prstGeom prst="rect">
          <a:avLst/>
        </a:prstGeom>
        <a:noFill/>
        <a:ln w="9525">
          <a:noFill/>
          <a:miter lim="800000"/>
          <a:headEnd/>
          <a:tailEnd/>
        </a:ln>
      </xdr:spPr>
    </xdr:pic>
    <xdr:clientData/>
  </xdr:twoCellAnchor>
  <xdr:twoCellAnchor>
    <xdr:from>
      <xdr:col>0</xdr:col>
      <xdr:colOff>0</xdr:colOff>
      <xdr:row>20</xdr:row>
      <xdr:rowOff>0</xdr:rowOff>
    </xdr:from>
    <xdr:to>
      <xdr:col>3</xdr:col>
      <xdr:colOff>82930</xdr:colOff>
      <xdr:row>21</xdr:row>
      <xdr:rowOff>94303</xdr:rowOff>
    </xdr:to>
    <xdr:pic>
      <xdr:nvPicPr>
        <xdr:cNvPr id="3" name="Picture 4">
          <a:extLst>
            <a:ext uri="{FF2B5EF4-FFF2-40B4-BE49-F238E27FC236}">
              <a16:creationId xmlns:a16="http://schemas.microsoft.com/office/drawing/2014/main" id="{00000000-0008-0000-2C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4438650"/>
          <a:ext cx="1616455" cy="256228"/>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44</xdr:row>
      <xdr:rowOff>0</xdr:rowOff>
    </xdr:from>
    <xdr:to>
      <xdr:col>5</xdr:col>
      <xdr:colOff>135108</xdr:colOff>
      <xdr:row>45</xdr:row>
      <xdr:rowOff>92611</xdr:rowOff>
    </xdr:to>
    <xdr:pic>
      <xdr:nvPicPr>
        <xdr:cNvPr id="8" name="Bildobjekt 7">
          <a:extLst>
            <a:ext uri="{FF2B5EF4-FFF2-40B4-BE49-F238E27FC236}">
              <a16:creationId xmlns:a16="http://schemas.microsoft.com/office/drawing/2014/main" id="{00000000-0008-0000-2D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95250" y="673417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5</xdr:col>
      <xdr:colOff>28428</xdr:colOff>
      <xdr:row>47</xdr:row>
      <xdr:rowOff>1171</xdr:rowOff>
    </xdr:to>
    <xdr:pic>
      <xdr:nvPicPr>
        <xdr:cNvPr id="8" name="Bildobjekt 7">
          <a:extLst>
            <a:ext uri="{FF2B5EF4-FFF2-40B4-BE49-F238E27FC236}">
              <a16:creationId xmlns:a16="http://schemas.microsoft.com/office/drawing/2014/main" id="{00000000-0008-0000-2E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67151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19050</xdr:colOff>
      <xdr:row>44</xdr:row>
      <xdr:rowOff>57150</xdr:rowOff>
    </xdr:from>
    <xdr:to>
      <xdr:col>5</xdr:col>
      <xdr:colOff>51288</xdr:colOff>
      <xdr:row>45</xdr:row>
      <xdr:rowOff>144046</xdr:rowOff>
    </xdr:to>
    <xdr:pic>
      <xdr:nvPicPr>
        <xdr:cNvPr id="8" name="Bildobjekt 7">
          <a:extLst>
            <a:ext uri="{FF2B5EF4-FFF2-40B4-BE49-F238E27FC236}">
              <a16:creationId xmlns:a16="http://schemas.microsoft.com/office/drawing/2014/main" id="{00000000-0008-0000-2F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19050" y="7124700"/>
          <a:ext cx="1668633" cy="250726"/>
        </a:xfrm>
        <a:prstGeom prst="rect">
          <a:avLst/>
        </a:prstGeom>
        <a:ln>
          <a:noFill/>
        </a:ln>
        <a:extLst>
          <a:ext uri="{53640926-AAD7-44D8-BBD7-CCE9431645EC}">
            <a14:shadowObscured xmlns:a14="http://schemas.microsoft.com/office/drawing/2010/main"/>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44</xdr:row>
      <xdr:rowOff>0</xdr:rowOff>
    </xdr:from>
    <xdr:to>
      <xdr:col>5</xdr:col>
      <xdr:colOff>22713</xdr:colOff>
      <xdr:row>45</xdr:row>
      <xdr:rowOff>18316</xdr:rowOff>
    </xdr:to>
    <xdr:pic>
      <xdr:nvPicPr>
        <xdr:cNvPr id="8" name="Bildobjekt 7">
          <a:extLst>
            <a:ext uri="{FF2B5EF4-FFF2-40B4-BE49-F238E27FC236}">
              <a16:creationId xmlns:a16="http://schemas.microsoft.com/office/drawing/2014/main" id="{00000000-0008-0000-30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7105650"/>
          <a:ext cx="1666728" cy="25072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19</xdr:row>
      <xdr:rowOff>285750</xdr:rowOff>
    </xdr:from>
    <xdr:to>
      <xdr:col>0</xdr:col>
      <xdr:colOff>1695303</xdr:colOff>
      <xdr:row>20</xdr:row>
      <xdr:rowOff>126901</xdr:rowOff>
    </xdr:to>
    <xdr:pic>
      <xdr:nvPicPr>
        <xdr:cNvPr id="8" name="Bildobjekt 7">
          <a:extLst>
            <a:ext uri="{FF2B5EF4-FFF2-40B4-BE49-F238E27FC236}">
              <a16:creationId xmlns:a16="http://schemas.microsoft.com/office/drawing/2014/main" id="{00000000-0008-0000-09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28575" y="442912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19</xdr:row>
      <xdr:rowOff>266700</xdr:rowOff>
    </xdr:from>
    <xdr:to>
      <xdr:col>0</xdr:col>
      <xdr:colOff>1670538</xdr:colOff>
      <xdr:row>21</xdr:row>
      <xdr:rowOff>20221</xdr:rowOff>
    </xdr:to>
    <xdr:pic>
      <xdr:nvPicPr>
        <xdr:cNvPr id="8" name="Bildobjekt 7">
          <a:extLst>
            <a:ext uri="{FF2B5EF4-FFF2-40B4-BE49-F238E27FC236}">
              <a16:creationId xmlns:a16="http://schemas.microsoft.com/office/drawing/2014/main" id="{00000000-0008-0000-0A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441007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0</xdr:col>
      <xdr:colOff>1668633</xdr:colOff>
      <xdr:row>32</xdr:row>
      <xdr:rowOff>104041</xdr:rowOff>
    </xdr:to>
    <xdr:pic>
      <xdr:nvPicPr>
        <xdr:cNvPr id="8" name="Bildobjekt 7">
          <a:extLst>
            <a:ext uri="{FF2B5EF4-FFF2-40B4-BE49-F238E27FC236}">
              <a16:creationId xmlns:a16="http://schemas.microsoft.com/office/drawing/2014/main" id="{00000000-0008-0000-0B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6191250"/>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32</xdr:col>
      <xdr:colOff>85725</xdr:colOff>
      <xdr:row>31</xdr:row>
      <xdr:rowOff>28575</xdr:rowOff>
    </xdr:from>
    <xdr:ext cx="514541" cy="352425"/>
    <xdr:pic>
      <xdr:nvPicPr>
        <xdr:cNvPr id="5" name="Picture 25">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572375" y="6343650"/>
          <a:ext cx="514541" cy="352425"/>
        </a:xfrm>
        <a:prstGeom prst="rect">
          <a:avLst/>
        </a:prstGeom>
        <a:noFill/>
        <a:ln w="9525">
          <a:noFill/>
          <a:miter lim="800000"/>
          <a:headEnd/>
          <a:tailEnd/>
        </a:ln>
      </xdr:spPr>
    </xdr:pic>
    <xdr:clientData/>
  </xdr:oneCellAnchor>
  <xdr:twoCellAnchor editAs="oneCell">
    <xdr:from>
      <xdr:col>0</xdr:col>
      <xdr:colOff>0</xdr:colOff>
      <xdr:row>31</xdr:row>
      <xdr:rowOff>0</xdr:rowOff>
    </xdr:from>
    <xdr:to>
      <xdr:col>0</xdr:col>
      <xdr:colOff>1668633</xdr:colOff>
      <xdr:row>32</xdr:row>
      <xdr:rowOff>104041</xdr:rowOff>
    </xdr:to>
    <xdr:pic>
      <xdr:nvPicPr>
        <xdr:cNvPr id="8" name="Bildobjekt 7">
          <a:extLst>
            <a:ext uri="{FF2B5EF4-FFF2-40B4-BE49-F238E27FC236}">
              <a16:creationId xmlns:a16="http://schemas.microsoft.com/office/drawing/2014/main" id="{00000000-0008-0000-0C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897" t="34040" r="4856" b="47475"/>
        <a:stretch/>
      </xdr:blipFill>
      <xdr:spPr bwMode="auto">
        <a:xfrm>
          <a:off x="0" y="631507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1</xdr:col>
      <xdr:colOff>359898</xdr:colOff>
      <xdr:row>16</xdr:row>
      <xdr:rowOff>104041</xdr:rowOff>
    </xdr:to>
    <xdr:pic>
      <xdr:nvPicPr>
        <xdr:cNvPr id="8" name="Bildobjekt 7">
          <a:extLst>
            <a:ext uri="{FF2B5EF4-FFF2-40B4-BE49-F238E27FC236}">
              <a16:creationId xmlns:a16="http://schemas.microsoft.com/office/drawing/2014/main" id="{00000000-0008-0000-0D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97" t="34040" r="4856" b="47475"/>
        <a:stretch/>
      </xdr:blipFill>
      <xdr:spPr bwMode="auto">
        <a:xfrm>
          <a:off x="0" y="3571875"/>
          <a:ext cx="1670538" cy="248821"/>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Statistikproduktion\2102_Sj&#246;fart\Sj&#246;trafik%202021%20-\Tabellplan\Tabellf&#246;rslag%20Sjotrafik%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rafa.sharepoint.com/sites/Internaprojekt-Sjtrafiktabellplan/Delade%20dokument/Sj&#246;trafik%20tabellplan/Tabellf&#246;rslag%20&#229;rsrappor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1\gemensam\Information\Publikationer\Statistik\Fordon\2013\Fordon%20i%20l&#228;n%20och%20kommuner%2020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trafa.se/globalassets/statistik/sjotrafik/sjotrafik/2018/sjotrafik-2018-kvartal-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trafa.se/globalassets/statistik/sjotrafik/sjotrafik/2018/sjotrafik-2018-kvartal-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server1\gemensam\prod\RM\Hamn\Tabell\Uttagssystem\MS%20SQL\Tabell_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_ Title"/>
      <sheetName val="Innehåll_ Contents"/>
      <sheetName val="Kort om statistiken"/>
      <sheetName val="Statistics in brief"/>
      <sheetName val="Teckenförklaring_ Legends"/>
      <sheetName val="Sammanfattning_Summary"/>
      <sheetName val="Tabell 1"/>
      <sheetName val="Tabell 2X"/>
      <sheetName val="Tabell 2"/>
      <sheetName val="Tabell 3"/>
      <sheetName val="Tabell 4.1"/>
      <sheetName val="Tabell 4.2"/>
      <sheetName val="Tabell 5"/>
      <sheetName val="Tabell 6"/>
      <sheetName val="Tabell 7"/>
      <sheetName val="Tabell 8.1–8.3"/>
      <sheetName val="Tabell 9.1"/>
      <sheetName val="Tabell 9.2"/>
      <sheetName val="Tabell 10.1"/>
      <sheetName val="Tabell 10.2"/>
      <sheetName val="Tabell 11.1"/>
      <sheetName val="Tabell 11.2"/>
      <sheetName val="Tabell 11.3"/>
      <sheetName val="Tabell 12"/>
      <sheetName val="Tabell 13"/>
      <sheetName val="Tabell 14.1–14.2"/>
      <sheetName val="Tabell 15"/>
      <sheetName val="Tabell 16"/>
      <sheetName val="Tabell 17"/>
      <sheetName val="Tabell 18"/>
      <sheetName val="Sammanfattningstabell IVV"/>
      <sheetName val="Tabell 19"/>
      <sheetName val="Tabell 20"/>
      <sheetName val="Tabell 21"/>
      <sheetName val="Hamn_intro"/>
      <sheetName val="Tabell 22"/>
      <sheetName val="Tabell 23"/>
      <sheetName val="Hamn2_3"/>
      <sheetName val="Tabell 24"/>
      <sheetName val="Tabell 25"/>
      <sheetName val="Tabell 26X"/>
      <sheetName val="Tabell 26"/>
      <sheetName val="Tabell 27"/>
      <sheetName val="Definitioner_ Definitions"/>
      <sheetName val="Definitioner Varugrupper"/>
      <sheetName val="Definitioner Lasttyper"/>
      <sheetName val="Definitioner Fartygstyp"/>
      <sheetName val="Geografiska områden"/>
      <sheetName val="Riksområden"/>
      <sheetName val="Utökad historik 2ABC"/>
      <sheetName val="Utökad historik 3AB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sheetName val="Innehåll - Contents"/>
      <sheetName val="Fakta om statistiken"/>
      <sheetName val="Kort om statistiken"/>
      <sheetName val="Sammanfattningstabell"/>
      <sheetName val="Anlöp"/>
      <sheetName val="Pax 1"/>
      <sheetName val="Pax 2"/>
      <sheetName val="Pax 3"/>
      <sheetName val="Pax 4"/>
      <sheetName val="Pax 5"/>
      <sheetName val="Pax 6"/>
      <sheetName val="Lasttyp 1"/>
      <sheetName val="Lasttyp 2"/>
      <sheetName val="Gods 1"/>
      <sheetName val="Gods 2"/>
      <sheetName val="Gods 3"/>
      <sheetName val="Gods 4"/>
      <sheetName val="Gods 5"/>
      <sheetName val="Gods 6"/>
      <sheetName val="Gods 7"/>
      <sheetName val="Gods 8"/>
      <sheetName val="Gods 9"/>
      <sheetName val="Råolja"/>
      <sheetName val="Container"/>
      <sheetName val="Transportarbete 1"/>
      <sheetName val="Transportarbete 2"/>
      <sheetName val="Transportarbete 3"/>
      <sheetName val="Fartygstyper Pax"/>
      <sheetName val="Fartygstyper Last"/>
      <sheetName val="Sammanfattningstabell IVV"/>
      <sheetName val="Anlöp IVV"/>
      <sheetName val="Gods IVV"/>
      <sheetName val="Transportarbete IVV"/>
      <sheetName val="Utökad historik 2ABC"/>
      <sheetName val="Utökad historik 3ABC"/>
      <sheetName val="Hamn1_1"/>
      <sheetName val="Totalt hamn"/>
      <sheetName val="Ankommande hamn"/>
      <sheetName val="Avgående hamn"/>
      <sheetName val="Totalt Lasttyper hamn"/>
      <sheetName val="Lasttyper ankommande hamn"/>
      <sheetName val="Lasttyper avgående hamn"/>
      <sheetName val="Hamn1_2"/>
      <sheetName val="Hamn1_3"/>
      <sheetName val="Hamn2_1"/>
      <sheetName val="Hamn2_2"/>
      <sheetName val="Hamn2_3"/>
      <sheetName val="Hamn3_1"/>
      <sheetName val="Hamn3_2"/>
      <sheetName val="Hamn3_3"/>
      <sheetName val="Hamn4"/>
      <sheetName val="Hamn5"/>
      <sheetName val="Hamn6"/>
      <sheetName val="Hamn7_1"/>
      <sheetName val="Hamn7_2"/>
      <sheetName val="Hamn8"/>
      <sheetName val="Hamn9"/>
      <sheetName val="IVV_hamn"/>
      <sheetName val="Bilaga 1"/>
      <sheetName val="Bilaga 2"/>
      <sheetName val="Bilaga 3"/>
      <sheetName val="Bilaga 4"/>
      <sheetName val="Bilaga 5"/>
      <sheetName val="Bilaga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sheetName val="Fakta om statistiken"/>
      <sheetName val="Innehåll–Contents"/>
      <sheetName val="Sammanfattning–Summary"/>
      <sheetName val="Tabell 1A"/>
      <sheetName val="Tabell 1B"/>
      <sheetName val="Tabell 2"/>
      <sheetName val="Tabell 3A"/>
      <sheetName val="Tabell 3B"/>
      <sheetName val="Tabell 4A"/>
      <sheetName val="Tabell 4B"/>
      <sheetName val="Tabell 5A"/>
      <sheetName val="Tabell 5B"/>
      <sheetName val="Tabell 6"/>
      <sheetName val="Bilaga 1"/>
      <sheetName val="Bilaga 2"/>
      <sheetName val="Bilaga 3"/>
      <sheetName val="Bilaga 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sheetName val="Fakta om statistiken"/>
      <sheetName val="Innehåll–Contents"/>
      <sheetName val="Sammanfattning–Summary"/>
      <sheetName val="Tabell 1A"/>
      <sheetName val="Tabell 1B"/>
      <sheetName val="Tabell 2"/>
      <sheetName val="Tabell 3A"/>
      <sheetName val="Tabell 3B"/>
      <sheetName val="Tabell 4A"/>
      <sheetName val="Tabell 4B"/>
      <sheetName val="Tabell 5A"/>
      <sheetName val="Tabell 5B"/>
      <sheetName val="Tabell 6"/>
      <sheetName val="Bilaga 1"/>
      <sheetName val="Bilaga 2"/>
      <sheetName val="Bilaga 3"/>
      <sheetName val="Bilaga 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 10A"/>
      <sheetName val="Tabell 10B"/>
      <sheetName val="Data"/>
      <sheetName val="SQLfråga"/>
      <sheetName val="vbaKod"/>
    </sheetNames>
    <sheetDataSet>
      <sheetData sheetId="0"/>
      <sheetData sheetId="1"/>
      <sheetData sheetId="2">
        <row r="2">
          <cell r="B2">
            <v>1</v>
          </cell>
        </row>
        <row r="44">
          <cell r="B44">
            <v>1</v>
          </cell>
          <cell r="C44">
            <v>33110</v>
          </cell>
          <cell r="D44">
            <v>5579256</v>
          </cell>
          <cell r="E44">
            <v>1123645</v>
          </cell>
          <cell r="F44">
            <v>12583</v>
          </cell>
          <cell r="G44">
            <v>296385</v>
          </cell>
          <cell r="H44">
            <v>0</v>
          </cell>
          <cell r="I44">
            <v>3131367</v>
          </cell>
          <cell r="J44">
            <v>0</v>
          </cell>
          <cell r="K44">
            <v>139948</v>
          </cell>
        </row>
        <row r="45">
          <cell r="B45">
            <v>2</v>
          </cell>
          <cell r="C45">
            <v>2130</v>
          </cell>
          <cell r="D45">
            <v>624955</v>
          </cell>
          <cell r="E45">
            <v>125375</v>
          </cell>
          <cell r="F45">
            <v>727</v>
          </cell>
          <cell r="G45">
            <v>82728</v>
          </cell>
          <cell r="H45">
            <v>0</v>
          </cell>
          <cell r="I45">
            <v>1091696</v>
          </cell>
          <cell r="J45">
            <v>0</v>
          </cell>
          <cell r="K45">
            <v>7642</v>
          </cell>
        </row>
        <row r="46">
          <cell r="B46">
            <v>3</v>
          </cell>
          <cell r="C46">
            <v>28610</v>
          </cell>
          <cell r="D46">
            <v>4282073</v>
          </cell>
          <cell r="E46">
            <v>846353</v>
          </cell>
          <cell r="F46">
            <v>11216</v>
          </cell>
          <cell r="G46">
            <v>193159</v>
          </cell>
          <cell r="H46">
            <v>0</v>
          </cell>
          <cell r="I46">
            <v>1748455</v>
          </cell>
          <cell r="J46">
            <v>0</v>
          </cell>
          <cell r="K46">
            <v>0</v>
          </cell>
        </row>
        <row r="47">
          <cell r="B47">
            <v>4</v>
          </cell>
          <cell r="C47">
            <v>588</v>
          </cell>
          <cell r="D47">
            <v>77302</v>
          </cell>
          <cell r="E47">
            <v>16534</v>
          </cell>
          <cell r="F47">
            <v>38</v>
          </cell>
          <cell r="G47">
            <v>17001</v>
          </cell>
          <cell r="H47">
            <v>0</v>
          </cell>
          <cell r="I47">
            <v>244571</v>
          </cell>
          <cell r="J47">
            <v>0</v>
          </cell>
          <cell r="K47">
            <v>2560</v>
          </cell>
        </row>
        <row r="48">
          <cell r="B48">
            <v>5</v>
          </cell>
          <cell r="C48">
            <v>1658</v>
          </cell>
          <cell r="D48">
            <v>594926</v>
          </cell>
          <cell r="E48">
            <v>135383</v>
          </cell>
          <cell r="F48">
            <v>602</v>
          </cell>
          <cell r="G48">
            <v>3421</v>
          </cell>
          <cell r="H48">
            <v>0</v>
          </cell>
          <cell r="I48">
            <v>46541</v>
          </cell>
          <cell r="J48">
            <v>0</v>
          </cell>
          <cell r="K48">
            <v>0</v>
          </cell>
        </row>
        <row r="49">
          <cell r="B49">
            <v>6</v>
          </cell>
          <cell r="C49">
            <v>124</v>
          </cell>
          <cell r="D49">
            <v>0</v>
          </cell>
          <cell r="E49">
            <v>0</v>
          </cell>
          <cell r="F49">
            <v>0</v>
          </cell>
          <cell r="G49">
            <v>76</v>
          </cell>
          <cell r="H49">
            <v>0</v>
          </cell>
          <cell r="I49">
            <v>104</v>
          </cell>
          <cell r="J49">
            <v>0</v>
          </cell>
          <cell r="K49">
            <v>129746</v>
          </cell>
        </row>
        <row r="50">
          <cell r="B50">
            <v>7</v>
          </cell>
          <cell r="C50">
            <v>6892</v>
          </cell>
          <cell r="D50">
            <v>4619592</v>
          </cell>
          <cell r="E50">
            <v>346796</v>
          </cell>
          <cell r="F50">
            <v>9579</v>
          </cell>
          <cell r="G50">
            <v>143809</v>
          </cell>
          <cell r="H50">
            <v>1832</v>
          </cell>
          <cell r="I50">
            <v>2173728</v>
          </cell>
          <cell r="J50">
            <v>80954</v>
          </cell>
          <cell r="K50">
            <v>740952</v>
          </cell>
        </row>
        <row r="51">
          <cell r="B51">
            <v>8</v>
          </cell>
          <cell r="C51">
            <v>976</v>
          </cell>
          <cell r="D51">
            <v>455510</v>
          </cell>
          <cell r="E51">
            <v>67132</v>
          </cell>
          <cell r="F51">
            <v>373</v>
          </cell>
          <cell r="G51">
            <v>1669</v>
          </cell>
          <cell r="H51">
            <v>0</v>
          </cell>
          <cell r="I51">
            <v>21194</v>
          </cell>
          <cell r="J51">
            <v>0</v>
          </cell>
          <cell r="K51">
            <v>21195</v>
          </cell>
        </row>
        <row r="52">
          <cell r="B52">
            <v>9</v>
          </cell>
          <cell r="C52">
            <v>811</v>
          </cell>
          <cell r="D52">
            <v>340455</v>
          </cell>
          <cell r="E52">
            <v>72358</v>
          </cell>
          <cell r="F52">
            <v>300</v>
          </cell>
          <cell r="G52">
            <v>2045</v>
          </cell>
          <cell r="H52">
            <v>0</v>
          </cell>
          <cell r="I52">
            <v>26105</v>
          </cell>
          <cell r="J52">
            <v>0</v>
          </cell>
          <cell r="K52">
            <v>0</v>
          </cell>
        </row>
        <row r="53">
          <cell r="B53">
            <v>10</v>
          </cell>
          <cell r="C53">
            <v>1013</v>
          </cell>
          <cell r="D53">
            <v>94229</v>
          </cell>
          <cell r="E53">
            <v>12638</v>
          </cell>
          <cell r="F53">
            <v>21</v>
          </cell>
          <cell r="G53">
            <v>67529</v>
          </cell>
          <cell r="H53">
            <v>0</v>
          </cell>
          <cell r="I53">
            <v>1032543</v>
          </cell>
          <cell r="J53">
            <v>0</v>
          </cell>
          <cell r="K53">
            <v>1013</v>
          </cell>
        </row>
        <row r="54">
          <cell r="B54">
            <v>11</v>
          </cell>
          <cell r="C54">
            <v>1</v>
          </cell>
          <cell r="D54">
            <v>2169</v>
          </cell>
          <cell r="E54">
            <v>0</v>
          </cell>
          <cell r="F54">
            <v>0</v>
          </cell>
          <cell r="G54">
            <v>0</v>
          </cell>
          <cell r="H54">
            <v>0</v>
          </cell>
          <cell r="I54">
            <v>0</v>
          </cell>
          <cell r="J54">
            <v>0</v>
          </cell>
          <cell r="K54">
            <v>0</v>
          </cell>
        </row>
        <row r="55">
          <cell r="B55">
            <v>12</v>
          </cell>
          <cell r="C55">
            <v>722</v>
          </cell>
          <cell r="D55">
            <v>1201043</v>
          </cell>
          <cell r="E55">
            <v>51681</v>
          </cell>
          <cell r="F55">
            <v>2494</v>
          </cell>
          <cell r="G55">
            <v>19609</v>
          </cell>
          <cell r="H55">
            <v>0</v>
          </cell>
          <cell r="I55">
            <v>294924</v>
          </cell>
          <cell r="J55">
            <v>0</v>
          </cell>
          <cell r="K55">
            <v>13565</v>
          </cell>
        </row>
        <row r="56">
          <cell r="B56">
            <v>13</v>
          </cell>
          <cell r="C56">
            <v>1040</v>
          </cell>
          <cell r="D56">
            <v>966886</v>
          </cell>
          <cell r="E56">
            <v>17839</v>
          </cell>
          <cell r="F56">
            <v>1801</v>
          </cell>
          <cell r="G56">
            <v>243</v>
          </cell>
          <cell r="H56">
            <v>0</v>
          </cell>
          <cell r="I56">
            <v>2818</v>
          </cell>
          <cell r="J56">
            <v>0</v>
          </cell>
          <cell r="K56">
            <v>17</v>
          </cell>
        </row>
        <row r="57">
          <cell r="B57">
            <v>14</v>
          </cell>
          <cell r="C57">
            <v>1716</v>
          </cell>
          <cell r="D57">
            <v>1529540</v>
          </cell>
          <cell r="E57">
            <v>117090</v>
          </cell>
          <cell r="F57">
            <v>4513</v>
          </cell>
          <cell r="G57">
            <v>46864</v>
          </cell>
          <cell r="H57">
            <v>1832</v>
          </cell>
          <cell r="I57">
            <v>689001</v>
          </cell>
          <cell r="J57">
            <v>80954</v>
          </cell>
          <cell r="K57">
            <v>110302</v>
          </cell>
        </row>
        <row r="58">
          <cell r="B58">
            <v>15</v>
          </cell>
          <cell r="C58">
            <v>348</v>
          </cell>
          <cell r="D58">
            <v>28421</v>
          </cell>
          <cell r="E58">
            <v>7909</v>
          </cell>
          <cell r="F58">
            <v>75</v>
          </cell>
          <cell r="G58">
            <v>4884</v>
          </cell>
          <cell r="H58">
            <v>0</v>
          </cell>
          <cell r="I58">
            <v>92555</v>
          </cell>
          <cell r="J58">
            <v>0</v>
          </cell>
          <cell r="K58">
            <v>56358</v>
          </cell>
        </row>
        <row r="59">
          <cell r="B59">
            <v>16</v>
          </cell>
          <cell r="C59">
            <v>265</v>
          </cell>
          <cell r="D59">
            <v>1339</v>
          </cell>
          <cell r="E59">
            <v>149</v>
          </cell>
          <cell r="F59">
            <v>2</v>
          </cell>
          <cell r="G59">
            <v>966</v>
          </cell>
          <cell r="H59">
            <v>0</v>
          </cell>
          <cell r="I59">
            <v>14588</v>
          </cell>
          <cell r="J59">
            <v>0</v>
          </cell>
          <cell r="K59">
            <v>538502</v>
          </cell>
        </row>
        <row r="60">
          <cell r="B60">
            <v>17</v>
          </cell>
          <cell r="C60">
            <v>668</v>
          </cell>
          <cell r="D60">
            <v>410</v>
          </cell>
          <cell r="E60">
            <v>7</v>
          </cell>
          <cell r="F60">
            <v>0</v>
          </cell>
          <cell r="G60">
            <v>54297</v>
          </cell>
          <cell r="H60">
            <v>0</v>
          </cell>
          <cell r="I60">
            <v>994446</v>
          </cell>
          <cell r="J60">
            <v>0</v>
          </cell>
          <cell r="K60">
            <v>2234960</v>
          </cell>
        </row>
        <row r="61">
          <cell r="B61">
            <v>18</v>
          </cell>
          <cell r="C61">
            <v>3</v>
          </cell>
          <cell r="D61">
            <v>0</v>
          </cell>
          <cell r="E61">
            <v>0</v>
          </cell>
          <cell r="F61">
            <v>0</v>
          </cell>
          <cell r="G61">
            <v>0</v>
          </cell>
          <cell r="H61">
            <v>0</v>
          </cell>
          <cell r="I61">
            <v>0</v>
          </cell>
          <cell r="J61">
            <v>0</v>
          </cell>
          <cell r="K61">
            <v>1662</v>
          </cell>
        </row>
        <row r="62">
          <cell r="B62">
            <v>19</v>
          </cell>
          <cell r="C62">
            <v>665</v>
          </cell>
          <cell r="D62">
            <v>410</v>
          </cell>
          <cell r="E62">
            <v>7</v>
          </cell>
          <cell r="F62">
            <v>0</v>
          </cell>
          <cell r="G62">
            <v>54297</v>
          </cell>
          <cell r="H62">
            <v>0</v>
          </cell>
          <cell r="I62">
            <v>994446</v>
          </cell>
          <cell r="J62">
            <v>0</v>
          </cell>
          <cell r="K62">
            <v>2233298</v>
          </cell>
        </row>
        <row r="63">
          <cell r="B63">
            <v>20</v>
          </cell>
          <cell r="C63">
            <v>6788</v>
          </cell>
          <cell r="D63">
            <v>1032615</v>
          </cell>
          <cell r="E63">
            <v>184215</v>
          </cell>
          <cell r="F63">
            <v>2902</v>
          </cell>
          <cell r="G63">
            <v>406147</v>
          </cell>
          <cell r="H63">
            <v>22402</v>
          </cell>
          <cell r="I63">
            <v>6052506</v>
          </cell>
          <cell r="J63">
            <v>819733</v>
          </cell>
          <cell r="K63">
            <v>2297803</v>
          </cell>
        </row>
        <row r="64">
          <cell r="B64">
            <v>21</v>
          </cell>
          <cell r="C64">
            <v>405</v>
          </cell>
          <cell r="D64">
            <v>215489</v>
          </cell>
          <cell r="E64">
            <v>39484</v>
          </cell>
          <cell r="F64">
            <v>929</v>
          </cell>
          <cell r="G64">
            <v>23447</v>
          </cell>
          <cell r="H64">
            <v>0</v>
          </cell>
          <cell r="I64">
            <v>327681</v>
          </cell>
          <cell r="J64">
            <v>0</v>
          </cell>
          <cell r="K64">
            <v>60537</v>
          </cell>
        </row>
        <row r="65">
          <cell r="B65">
            <v>22</v>
          </cell>
          <cell r="C65">
            <v>1010</v>
          </cell>
          <cell r="D65">
            <v>80998</v>
          </cell>
          <cell r="E65">
            <v>81</v>
          </cell>
          <cell r="F65">
            <v>0</v>
          </cell>
          <cell r="G65">
            <v>103510</v>
          </cell>
          <cell r="H65">
            <v>0</v>
          </cell>
          <cell r="I65">
            <v>1512653</v>
          </cell>
          <cell r="J65">
            <v>0</v>
          </cell>
          <cell r="K65">
            <v>41204</v>
          </cell>
        </row>
        <row r="66">
          <cell r="B66">
            <v>23</v>
          </cell>
          <cell r="C66">
            <v>1845</v>
          </cell>
          <cell r="D66">
            <v>304389</v>
          </cell>
          <cell r="E66">
            <v>50161</v>
          </cell>
          <cell r="F66">
            <v>905</v>
          </cell>
          <cell r="G66">
            <v>147774</v>
          </cell>
          <cell r="H66">
            <v>4182</v>
          </cell>
          <cell r="I66">
            <v>2311487</v>
          </cell>
          <cell r="J66">
            <v>150919</v>
          </cell>
          <cell r="K66">
            <v>150984</v>
          </cell>
        </row>
        <row r="67">
          <cell r="B67">
            <v>24</v>
          </cell>
          <cell r="C67">
            <v>1462</v>
          </cell>
          <cell r="D67">
            <v>279949</v>
          </cell>
          <cell r="E67">
            <v>72598</v>
          </cell>
          <cell r="F67">
            <v>628</v>
          </cell>
          <cell r="G67">
            <v>11886</v>
          </cell>
          <cell r="H67">
            <v>18211</v>
          </cell>
          <cell r="I67">
            <v>112280</v>
          </cell>
          <cell r="J67">
            <v>668814</v>
          </cell>
          <cell r="K67">
            <v>668814</v>
          </cell>
        </row>
        <row r="68">
          <cell r="B68">
            <v>25</v>
          </cell>
          <cell r="C68">
            <v>1320</v>
          </cell>
          <cell r="D68">
            <v>150128</v>
          </cell>
          <cell r="E68">
            <v>21891</v>
          </cell>
          <cell r="F68">
            <v>433</v>
          </cell>
          <cell r="G68">
            <v>98875</v>
          </cell>
          <cell r="H68">
            <v>0</v>
          </cell>
          <cell r="I68">
            <v>1457619</v>
          </cell>
          <cell r="J68">
            <v>0</v>
          </cell>
          <cell r="K68">
            <v>78</v>
          </cell>
        </row>
        <row r="69">
          <cell r="B69">
            <v>26</v>
          </cell>
          <cell r="C69">
            <v>746</v>
          </cell>
          <cell r="D69">
            <v>1662</v>
          </cell>
          <cell r="E69">
            <v>0</v>
          </cell>
          <cell r="F69">
            <v>7</v>
          </cell>
          <cell r="G69">
            <v>20655</v>
          </cell>
          <cell r="H69">
            <v>9</v>
          </cell>
          <cell r="I69">
            <v>330786</v>
          </cell>
          <cell r="J69">
            <v>0</v>
          </cell>
          <cell r="K69">
            <v>1376186</v>
          </cell>
        </row>
        <row r="70">
          <cell r="B70">
            <v>27</v>
          </cell>
          <cell r="C70">
            <v>1905</v>
          </cell>
          <cell r="D70">
            <v>479438</v>
          </cell>
          <cell r="E70">
            <v>118428</v>
          </cell>
          <cell r="F70">
            <v>720</v>
          </cell>
          <cell r="G70">
            <v>7950</v>
          </cell>
          <cell r="H70">
            <v>0</v>
          </cell>
          <cell r="I70">
            <v>156271</v>
          </cell>
          <cell r="J70">
            <v>0</v>
          </cell>
          <cell r="K70">
            <v>6851</v>
          </cell>
        </row>
        <row r="71">
          <cell r="B71">
            <v>28</v>
          </cell>
          <cell r="C71">
            <v>0</v>
          </cell>
          <cell r="D71">
            <v>0</v>
          </cell>
          <cell r="E71">
            <v>0</v>
          </cell>
          <cell r="F71">
            <v>0</v>
          </cell>
          <cell r="G71">
            <v>0</v>
          </cell>
          <cell r="H71">
            <v>0</v>
          </cell>
          <cell r="I71">
            <v>0</v>
          </cell>
          <cell r="J71">
            <v>0</v>
          </cell>
          <cell r="K71">
            <v>0</v>
          </cell>
        </row>
        <row r="72">
          <cell r="B72">
            <v>29</v>
          </cell>
          <cell r="C72">
            <v>0</v>
          </cell>
          <cell r="D72">
            <v>0</v>
          </cell>
          <cell r="E72">
            <v>0</v>
          </cell>
          <cell r="F72">
            <v>0</v>
          </cell>
          <cell r="G72">
            <v>0</v>
          </cell>
          <cell r="H72">
            <v>0</v>
          </cell>
          <cell r="I72">
            <v>0</v>
          </cell>
          <cell r="J72">
            <v>0</v>
          </cell>
          <cell r="K72">
            <v>0</v>
          </cell>
        </row>
        <row r="73">
          <cell r="B73">
            <v>30</v>
          </cell>
          <cell r="C73">
            <v>1639</v>
          </cell>
          <cell r="D73">
            <v>453760</v>
          </cell>
          <cell r="E73">
            <v>118428</v>
          </cell>
          <cell r="F73">
            <v>720</v>
          </cell>
          <cell r="G73">
            <v>7950</v>
          </cell>
          <cell r="H73">
            <v>0</v>
          </cell>
          <cell r="I73">
            <v>156271</v>
          </cell>
          <cell r="J73">
            <v>0</v>
          </cell>
          <cell r="K73">
            <v>0</v>
          </cell>
        </row>
        <row r="74">
          <cell r="B74">
            <v>31</v>
          </cell>
          <cell r="C74">
            <v>266</v>
          </cell>
          <cell r="D74">
            <v>25678</v>
          </cell>
          <cell r="E74">
            <v>0</v>
          </cell>
          <cell r="F74">
            <v>0</v>
          </cell>
          <cell r="G74">
            <v>0</v>
          </cell>
          <cell r="H74">
            <v>0</v>
          </cell>
          <cell r="I74">
            <v>0</v>
          </cell>
          <cell r="J74">
            <v>0</v>
          </cell>
          <cell r="K74">
            <v>6851</v>
          </cell>
        </row>
        <row r="75">
          <cell r="B75">
            <v>32</v>
          </cell>
          <cell r="C75">
            <v>3557</v>
          </cell>
          <cell r="D75">
            <v>599237</v>
          </cell>
          <cell r="E75">
            <v>139825</v>
          </cell>
          <cell r="F75">
            <v>1319</v>
          </cell>
          <cell r="G75">
            <v>171005</v>
          </cell>
          <cell r="H75">
            <v>8475</v>
          </cell>
          <cell r="I75">
            <v>2555224</v>
          </cell>
          <cell r="J75">
            <v>213314</v>
          </cell>
          <cell r="K75">
            <v>298060</v>
          </cell>
        </row>
        <row r="76">
          <cell r="B76">
            <v>33</v>
          </cell>
          <cell r="C76">
            <v>628</v>
          </cell>
          <cell r="D76">
            <v>188833</v>
          </cell>
          <cell r="E76">
            <v>36496</v>
          </cell>
          <cell r="F76">
            <v>437</v>
          </cell>
          <cell r="G76">
            <v>36453</v>
          </cell>
          <cell r="H76">
            <v>0</v>
          </cell>
          <cell r="I76">
            <v>512438</v>
          </cell>
          <cell r="J76">
            <v>0</v>
          </cell>
          <cell r="K76">
            <v>9547</v>
          </cell>
        </row>
        <row r="77">
          <cell r="B77">
            <v>34</v>
          </cell>
          <cell r="C77">
            <v>306</v>
          </cell>
          <cell r="D77">
            <v>75884</v>
          </cell>
          <cell r="E77">
            <v>20994</v>
          </cell>
          <cell r="F77">
            <v>229</v>
          </cell>
          <cell r="G77">
            <v>12033</v>
          </cell>
          <cell r="H77">
            <v>0</v>
          </cell>
          <cell r="I77">
            <v>178698</v>
          </cell>
          <cell r="J77">
            <v>0</v>
          </cell>
          <cell r="K77">
            <v>7383</v>
          </cell>
        </row>
        <row r="78">
          <cell r="B78">
            <v>35</v>
          </cell>
          <cell r="C78">
            <v>891</v>
          </cell>
          <cell r="D78">
            <v>60358</v>
          </cell>
          <cell r="E78">
            <v>4297</v>
          </cell>
          <cell r="F78">
            <v>0</v>
          </cell>
          <cell r="G78">
            <v>51588</v>
          </cell>
          <cell r="H78">
            <v>0</v>
          </cell>
          <cell r="I78">
            <v>828244</v>
          </cell>
          <cell r="J78">
            <v>0</v>
          </cell>
          <cell r="K78">
            <v>0</v>
          </cell>
        </row>
        <row r="79">
          <cell r="B79">
            <v>36</v>
          </cell>
          <cell r="C79">
            <v>1675</v>
          </cell>
          <cell r="D79">
            <v>274162</v>
          </cell>
          <cell r="E79">
            <v>78038</v>
          </cell>
          <cell r="F79">
            <v>653</v>
          </cell>
          <cell r="G79">
            <v>70931</v>
          </cell>
          <cell r="H79">
            <v>8475</v>
          </cell>
          <cell r="I79">
            <v>1035844</v>
          </cell>
          <cell r="J79">
            <v>213314</v>
          </cell>
          <cell r="K79">
            <v>213429</v>
          </cell>
        </row>
        <row r="80">
          <cell r="B80">
            <v>37</v>
          </cell>
          <cell r="C80">
            <v>57</v>
          </cell>
          <cell r="D80">
            <v>0</v>
          </cell>
          <cell r="E80">
            <v>0</v>
          </cell>
          <cell r="F80">
            <v>0</v>
          </cell>
          <cell r="G80">
            <v>0</v>
          </cell>
          <cell r="H80">
            <v>0</v>
          </cell>
          <cell r="I80">
            <v>0</v>
          </cell>
          <cell r="J80">
            <v>0</v>
          </cell>
          <cell r="K80">
            <v>67701</v>
          </cell>
        </row>
        <row r="81">
          <cell r="B81">
            <v>38</v>
          </cell>
          <cell r="C81">
            <v>901</v>
          </cell>
          <cell r="D81">
            <v>436552</v>
          </cell>
          <cell r="E81">
            <v>33306</v>
          </cell>
          <cell r="F81">
            <v>1397</v>
          </cell>
          <cell r="G81">
            <v>23986</v>
          </cell>
          <cell r="H81">
            <v>0</v>
          </cell>
          <cell r="I81">
            <v>279552</v>
          </cell>
          <cell r="J81">
            <v>0</v>
          </cell>
          <cell r="K81">
            <v>5075</v>
          </cell>
        </row>
        <row r="82">
          <cell r="B82">
            <v>39</v>
          </cell>
          <cell r="C82">
            <v>617</v>
          </cell>
          <cell r="D82">
            <v>349384</v>
          </cell>
          <cell r="E82">
            <v>44862</v>
          </cell>
          <cell r="F82">
            <v>554</v>
          </cell>
          <cell r="G82">
            <v>18386</v>
          </cell>
          <cell r="H82">
            <v>0</v>
          </cell>
          <cell r="I82">
            <v>237155</v>
          </cell>
          <cell r="J82">
            <v>0</v>
          </cell>
          <cell r="K82">
            <v>4964</v>
          </cell>
        </row>
        <row r="83">
          <cell r="B83">
            <v>40</v>
          </cell>
          <cell r="C83">
            <v>320</v>
          </cell>
          <cell r="D83">
            <v>53973</v>
          </cell>
          <cell r="E83">
            <v>10267</v>
          </cell>
          <cell r="F83">
            <v>4</v>
          </cell>
          <cell r="G83">
            <v>24318</v>
          </cell>
          <cell r="H83">
            <v>0</v>
          </cell>
          <cell r="I83">
            <v>695396</v>
          </cell>
          <cell r="J83">
            <v>0</v>
          </cell>
          <cell r="K83">
            <v>14541</v>
          </cell>
        </row>
        <row r="84">
          <cell r="B84">
            <v>41</v>
          </cell>
          <cell r="C84">
            <v>875</v>
          </cell>
          <cell r="D84">
            <v>5993</v>
          </cell>
          <cell r="E84">
            <v>9</v>
          </cell>
          <cell r="F84">
            <v>0</v>
          </cell>
          <cell r="G84">
            <v>55473</v>
          </cell>
          <cell r="H84">
            <v>0</v>
          </cell>
          <cell r="I84">
            <v>983227</v>
          </cell>
          <cell r="J84">
            <v>0</v>
          </cell>
          <cell r="K84">
            <v>2312179</v>
          </cell>
        </row>
        <row r="85">
          <cell r="B85">
            <v>42</v>
          </cell>
          <cell r="C85">
            <v>55633</v>
          </cell>
          <cell r="D85">
            <v>13156450</v>
          </cell>
          <cell r="E85">
            <v>2001360</v>
          </cell>
          <cell r="F85">
            <v>29058</v>
          </cell>
          <cell r="G85">
            <v>1201756</v>
          </cell>
          <cell r="H85">
            <v>32709</v>
          </cell>
          <cell r="I85">
            <v>17258872</v>
          </cell>
          <cell r="J85">
            <v>1114001</v>
          </cell>
          <cell r="K85">
            <v>8055333</v>
          </cell>
        </row>
      </sheetData>
      <sheetData sheetId="3"/>
      <sheetData sheetId="4" refreshError="1"/>
    </sheetDataSet>
  </externalBook>
</externalLink>
</file>

<file path=xl/theme/theme1.xml><?xml version="1.0" encoding="utf-8"?>
<a:theme xmlns:a="http://schemas.openxmlformats.org/drawingml/2006/main" name="Office-tema">
  <a:themeElements>
    <a:clrScheme name="TA Färgscema - Grön">
      <a:dk1>
        <a:sysClr val="windowText" lastClr="000000"/>
      </a:dk1>
      <a:lt1>
        <a:sysClr val="window" lastClr="FFFFFF"/>
      </a:lt1>
      <a:dk2>
        <a:srgbClr val="000000"/>
      </a:dk2>
      <a:lt2>
        <a:srgbClr val="FFFFFF"/>
      </a:lt2>
      <a:accent1>
        <a:srgbClr val="52AF32"/>
      </a:accent1>
      <a:accent2>
        <a:srgbClr val="75BF5B"/>
      </a:accent2>
      <a:accent3>
        <a:srgbClr val="98CF84"/>
      </a:accent3>
      <a:accent4>
        <a:srgbClr val="BADFAD"/>
      </a:accent4>
      <a:accent5>
        <a:srgbClr val="DDEFD6"/>
      </a:accent5>
      <a:accent6>
        <a:srgbClr val="EEF7EB"/>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V24"/>
  <sheetViews>
    <sheetView showGridLines="0" tabSelected="1" zoomScaleNormal="100" workbookViewId="0">
      <selection sqref="A1:V1"/>
    </sheetView>
  </sheetViews>
  <sheetFormatPr defaultColWidth="11.44140625" defaultRowHeight="12.6" x14ac:dyDescent="0.25"/>
  <cols>
    <col min="2" max="2" width="22.44140625" customWidth="1"/>
    <col min="19" max="19" width="3.109375" customWidth="1"/>
    <col min="20" max="20" width="6.33203125" customWidth="1"/>
    <col min="21" max="21" width="4.44140625" customWidth="1"/>
    <col min="22" max="22" width="0.109375" customWidth="1"/>
    <col min="278" max="278" width="0.109375" customWidth="1"/>
    <col min="534" max="534" width="0.109375" customWidth="1"/>
    <col min="790" max="790" width="0.109375" customWidth="1"/>
    <col min="1046" max="1046" width="0.109375" customWidth="1"/>
    <col min="1302" max="1302" width="0.109375" customWidth="1"/>
    <col min="1558" max="1558" width="0.109375" customWidth="1"/>
    <col min="1814" max="1814" width="0.109375" customWidth="1"/>
    <col min="2070" max="2070" width="0.109375" customWidth="1"/>
    <col min="2326" max="2326" width="0.109375" customWidth="1"/>
    <col min="2582" max="2582" width="0.109375" customWidth="1"/>
    <col min="2838" max="2838" width="0.109375" customWidth="1"/>
    <col min="3094" max="3094" width="0.109375" customWidth="1"/>
    <col min="3350" max="3350" width="0.109375" customWidth="1"/>
    <col min="3606" max="3606" width="0.109375" customWidth="1"/>
    <col min="3862" max="3862" width="0.109375" customWidth="1"/>
    <col min="4118" max="4118" width="0.109375" customWidth="1"/>
    <col min="4374" max="4374" width="0.109375" customWidth="1"/>
    <col min="4630" max="4630" width="0.109375" customWidth="1"/>
    <col min="4886" max="4886" width="0.109375" customWidth="1"/>
    <col min="5142" max="5142" width="0.109375" customWidth="1"/>
    <col min="5398" max="5398" width="0.109375" customWidth="1"/>
    <col min="5654" max="5654" width="0.109375" customWidth="1"/>
    <col min="5910" max="5910" width="0.109375" customWidth="1"/>
    <col min="6166" max="6166" width="0.109375" customWidth="1"/>
    <col min="6422" max="6422" width="0.109375" customWidth="1"/>
    <col min="6678" max="6678" width="0.109375" customWidth="1"/>
    <col min="6934" max="6934" width="0.109375" customWidth="1"/>
    <col min="7190" max="7190" width="0.109375" customWidth="1"/>
    <col min="7446" max="7446" width="0.109375" customWidth="1"/>
    <col min="7702" max="7702" width="0.109375" customWidth="1"/>
    <col min="7958" max="7958" width="0.109375" customWidth="1"/>
    <col min="8214" max="8214" width="0.109375" customWidth="1"/>
    <col min="8470" max="8470" width="0.109375" customWidth="1"/>
    <col min="8726" max="8726" width="0.109375" customWidth="1"/>
    <col min="8982" max="8982" width="0.109375" customWidth="1"/>
    <col min="9238" max="9238" width="0.109375" customWidth="1"/>
    <col min="9494" max="9494" width="0.109375" customWidth="1"/>
    <col min="9750" max="9750" width="0.109375" customWidth="1"/>
    <col min="10006" max="10006" width="0.109375" customWidth="1"/>
    <col min="10262" max="10262" width="0.109375" customWidth="1"/>
    <col min="10518" max="10518" width="0.109375" customWidth="1"/>
    <col min="10774" max="10774" width="0.109375" customWidth="1"/>
    <col min="11030" max="11030" width="0.109375" customWidth="1"/>
    <col min="11286" max="11286" width="0.109375" customWidth="1"/>
    <col min="11542" max="11542" width="0.109375" customWidth="1"/>
    <col min="11798" max="11798" width="0.109375" customWidth="1"/>
    <col min="12054" max="12054" width="0.109375" customWidth="1"/>
    <col min="12310" max="12310" width="0.109375" customWidth="1"/>
    <col min="12566" max="12566" width="0.109375" customWidth="1"/>
    <col min="12822" max="12822" width="0.109375" customWidth="1"/>
    <col min="13078" max="13078" width="0.109375" customWidth="1"/>
    <col min="13334" max="13334" width="0.109375" customWidth="1"/>
    <col min="13590" max="13590" width="0.109375" customWidth="1"/>
    <col min="13846" max="13846" width="0.109375" customWidth="1"/>
    <col min="14102" max="14102" width="0.109375" customWidth="1"/>
    <col min="14358" max="14358" width="0.109375" customWidth="1"/>
    <col min="14614" max="14614" width="0.109375" customWidth="1"/>
    <col min="14870" max="14870" width="0.109375" customWidth="1"/>
    <col min="15126" max="15126" width="0.109375" customWidth="1"/>
    <col min="15382" max="15382" width="0.109375" customWidth="1"/>
    <col min="15638" max="15638" width="0.109375" customWidth="1"/>
    <col min="15894" max="15894" width="0.109375" customWidth="1"/>
    <col min="16150" max="16150" width="0.109375" customWidth="1"/>
  </cols>
  <sheetData>
    <row r="1" spans="1:22" ht="32.25" customHeight="1" x14ac:dyDescent="0.25">
      <c r="A1" s="268" t="s">
        <v>493</v>
      </c>
      <c r="B1" s="269"/>
      <c r="C1" s="269"/>
      <c r="D1" s="269"/>
      <c r="E1" s="269"/>
      <c r="F1" s="269"/>
      <c r="G1" s="269"/>
      <c r="H1" s="269"/>
      <c r="I1" s="269"/>
      <c r="J1" s="269"/>
      <c r="K1" s="269"/>
      <c r="L1" s="269"/>
      <c r="M1" s="269"/>
      <c r="N1" s="269"/>
      <c r="O1" s="269"/>
      <c r="P1" s="269"/>
      <c r="Q1" s="269"/>
      <c r="R1" s="269"/>
      <c r="S1" s="270"/>
      <c r="T1" s="270"/>
      <c r="U1" s="270"/>
      <c r="V1" s="270"/>
    </row>
    <row r="11" spans="1:22" ht="65.25" customHeight="1" x14ac:dyDescent="0.4">
      <c r="B11" s="3" t="s">
        <v>338</v>
      </c>
    </row>
    <row r="12" spans="1:22" ht="23.25" customHeight="1" x14ac:dyDescent="0.4">
      <c r="B12" s="1" t="s">
        <v>339</v>
      </c>
    </row>
    <row r="13" spans="1:22" ht="18.75" customHeight="1" x14ac:dyDescent="0.3">
      <c r="B13" s="4"/>
    </row>
    <row r="14" spans="1:22" ht="14.25" customHeight="1" x14ac:dyDescent="0.25">
      <c r="B14" s="5" t="s">
        <v>494</v>
      </c>
      <c r="N14" s="2" t="s">
        <v>91</v>
      </c>
    </row>
    <row r="15" spans="1:22" ht="16.5" customHeight="1" x14ac:dyDescent="0.3">
      <c r="B15" s="4"/>
    </row>
    <row r="16" spans="1:22" ht="13.2" x14ac:dyDescent="0.25">
      <c r="B16" s="5" t="s">
        <v>54</v>
      </c>
    </row>
    <row r="17" spans="2:2" ht="13.2" x14ac:dyDescent="0.25">
      <c r="B17" s="5" t="s">
        <v>92</v>
      </c>
    </row>
    <row r="18" spans="2:2" ht="13.2" x14ac:dyDescent="0.25">
      <c r="B18" s="2" t="s">
        <v>495</v>
      </c>
    </row>
    <row r="19" spans="2:2" ht="13.2" x14ac:dyDescent="0.25">
      <c r="B19" s="2" t="s">
        <v>496</v>
      </c>
    </row>
    <row r="21" spans="2:2" ht="13.2" x14ac:dyDescent="0.25">
      <c r="B21" s="2" t="s">
        <v>312</v>
      </c>
    </row>
    <row r="22" spans="2:2" ht="13.2" x14ac:dyDescent="0.25">
      <c r="B22" s="2" t="s">
        <v>313</v>
      </c>
    </row>
    <row r="24" spans="2:2" ht="13.2" x14ac:dyDescent="0.25">
      <c r="B24" s="5"/>
    </row>
  </sheetData>
  <mergeCells count="1">
    <mergeCell ref="A1:V1"/>
  </mergeCells>
  <pageMargins left="0.7" right="0.7" top="0.75" bottom="0.75" header="0.3" footer="0.3"/>
  <pageSetup paperSize="9" scale="6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39997558519241921"/>
  </sheetPr>
  <dimension ref="A1:N42"/>
  <sheetViews>
    <sheetView showGridLines="0" zoomScaleNormal="100" workbookViewId="0"/>
  </sheetViews>
  <sheetFormatPr defaultColWidth="11.44140625" defaultRowHeight="12.6" x14ac:dyDescent="0.25"/>
  <cols>
    <col min="1" max="1" width="25.66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33203125" customWidth="1"/>
    <col min="9" max="9" width="6.6640625" customWidth="1"/>
    <col min="10" max="10" width="2.33203125" customWidth="1"/>
    <col min="11" max="11" width="7.109375" customWidth="1"/>
    <col min="12" max="12" width="8" customWidth="1"/>
    <col min="13" max="13" width="2.33203125" customWidth="1"/>
    <col min="14" max="14" width="7.109375" customWidth="1"/>
  </cols>
  <sheetData>
    <row r="1" spans="1:14" ht="13.2" x14ac:dyDescent="0.25">
      <c r="A1" s="5" t="s">
        <v>345</v>
      </c>
      <c r="L1" s="58" t="s">
        <v>249</v>
      </c>
    </row>
    <row r="2" spans="1:14" ht="13.2" x14ac:dyDescent="0.25">
      <c r="A2" s="51" t="s">
        <v>346</v>
      </c>
    </row>
    <row r="3" spans="1:14" ht="13.5" customHeight="1" x14ac:dyDescent="0.25"/>
    <row r="4" spans="1:14" ht="22.5" customHeight="1" x14ac:dyDescent="0.25">
      <c r="A4" s="61" t="s">
        <v>46</v>
      </c>
      <c r="B4" s="52" t="s">
        <v>87</v>
      </c>
      <c r="C4" s="276" t="s">
        <v>164</v>
      </c>
      <c r="D4" s="277"/>
      <c r="E4" s="52" t="s">
        <v>88</v>
      </c>
      <c r="F4" s="276" t="s">
        <v>164</v>
      </c>
      <c r="G4" s="277"/>
      <c r="H4" s="53"/>
      <c r="I4" s="52" t="s">
        <v>166</v>
      </c>
      <c r="J4" s="276" t="s">
        <v>164</v>
      </c>
      <c r="K4" s="277"/>
      <c r="L4" s="52" t="s">
        <v>167</v>
      </c>
      <c r="M4" s="276" t="s">
        <v>164</v>
      </c>
      <c r="N4" s="277"/>
    </row>
    <row r="5" spans="1:14" ht="23.25" customHeight="1" x14ac:dyDescent="0.25">
      <c r="A5" s="50" t="s">
        <v>145</v>
      </c>
      <c r="B5" s="49" t="s">
        <v>89</v>
      </c>
      <c r="C5" s="278" t="s">
        <v>163</v>
      </c>
      <c r="D5" s="278"/>
      <c r="E5" s="49" t="s">
        <v>90</v>
      </c>
      <c r="F5" s="278" t="s">
        <v>163</v>
      </c>
      <c r="G5" s="278"/>
      <c r="H5" s="49"/>
      <c r="I5" s="49" t="s">
        <v>168</v>
      </c>
      <c r="J5" s="49"/>
      <c r="K5" s="49" t="s">
        <v>163</v>
      </c>
      <c r="L5" s="49" t="s">
        <v>169</v>
      </c>
      <c r="M5" s="49"/>
      <c r="N5" s="49" t="s">
        <v>163</v>
      </c>
    </row>
    <row r="6" spans="1:14" ht="17.25" customHeight="1" x14ac:dyDescent="0.25">
      <c r="A6" s="60" t="s">
        <v>49</v>
      </c>
      <c r="B6" s="63">
        <v>14175.237999999999</v>
      </c>
      <c r="C6" s="198" t="s">
        <v>342</v>
      </c>
      <c r="D6" s="63">
        <v>7046.1639999999998</v>
      </c>
      <c r="E6" s="63">
        <v>517963.61</v>
      </c>
      <c r="F6" s="198" t="s">
        <v>342</v>
      </c>
      <c r="G6" s="63">
        <v>349719.06199999998</v>
      </c>
      <c r="H6" s="167"/>
      <c r="I6" s="195">
        <v>20.033999999999999</v>
      </c>
      <c r="J6" s="196" t="s">
        <v>342</v>
      </c>
      <c r="K6" s="195">
        <v>8.81</v>
      </c>
      <c r="L6" s="195">
        <v>40.808999999999997</v>
      </c>
      <c r="M6" s="196" t="s">
        <v>342</v>
      </c>
      <c r="N6" s="195">
        <v>17.350999999999999</v>
      </c>
    </row>
    <row r="7" spans="1:14" ht="17.25" customHeight="1" x14ac:dyDescent="0.25">
      <c r="A7" s="60" t="s">
        <v>210</v>
      </c>
      <c r="B7" s="63">
        <v>2899.2759999999998</v>
      </c>
      <c r="C7" s="198" t="s">
        <v>342</v>
      </c>
      <c r="D7" s="63">
        <v>2021.7840000000001</v>
      </c>
      <c r="E7" s="63">
        <v>41396.891000000003</v>
      </c>
      <c r="F7" s="198" t="s">
        <v>342</v>
      </c>
      <c r="G7" s="63">
        <v>43234.178999999996</v>
      </c>
      <c r="H7" s="167"/>
      <c r="I7" s="195">
        <v>4.0979999999999999</v>
      </c>
      <c r="J7" s="196" t="s">
        <v>342</v>
      </c>
      <c r="K7" s="195">
        <v>2.8730000000000002</v>
      </c>
      <c r="L7" s="195">
        <v>3.262</v>
      </c>
      <c r="M7" s="196" t="s">
        <v>342</v>
      </c>
      <c r="N7" s="195">
        <v>3.4460000000000002</v>
      </c>
    </row>
    <row r="8" spans="1:14" ht="17.25" customHeight="1" x14ac:dyDescent="0.25">
      <c r="A8" s="60" t="s">
        <v>53</v>
      </c>
      <c r="B8" s="63">
        <v>22483.843000000001</v>
      </c>
      <c r="C8" s="198" t="s">
        <v>342</v>
      </c>
      <c r="D8" s="63">
        <v>12811.111999999999</v>
      </c>
      <c r="E8" s="63">
        <v>201362.37700000001</v>
      </c>
      <c r="F8" s="198" t="s">
        <v>342</v>
      </c>
      <c r="G8" s="63">
        <v>58441.572</v>
      </c>
      <c r="H8" s="167"/>
      <c r="I8" s="195">
        <v>31.776</v>
      </c>
      <c r="J8" s="196" t="s">
        <v>342</v>
      </c>
      <c r="K8" s="195">
        <v>12.853</v>
      </c>
      <c r="L8" s="195">
        <v>15.865</v>
      </c>
      <c r="M8" s="196" t="s">
        <v>342</v>
      </c>
      <c r="N8" s="195">
        <v>6.2359999999999998</v>
      </c>
    </row>
    <row r="9" spans="1:14" ht="17.25" customHeight="1" x14ac:dyDescent="0.25">
      <c r="A9" s="60" t="s">
        <v>211</v>
      </c>
      <c r="B9" s="63">
        <v>32.792999999999999</v>
      </c>
      <c r="C9" s="198" t="s">
        <v>342</v>
      </c>
      <c r="D9" s="63">
        <v>27.216000000000001</v>
      </c>
      <c r="E9" s="63">
        <v>24992.295999999998</v>
      </c>
      <c r="F9" s="198" t="s">
        <v>342</v>
      </c>
      <c r="G9" s="63">
        <v>15819.885</v>
      </c>
      <c r="H9" s="167"/>
      <c r="I9" s="195">
        <v>4.5999999999999999E-2</v>
      </c>
      <c r="J9" s="196" t="s">
        <v>342</v>
      </c>
      <c r="K9" s="195">
        <v>0.04</v>
      </c>
      <c r="L9" s="195">
        <v>1.9690000000000001</v>
      </c>
      <c r="M9" s="196" t="s">
        <v>342</v>
      </c>
      <c r="N9" s="195">
        <v>1.367</v>
      </c>
    </row>
    <row r="10" spans="1:14" ht="17.25" customHeight="1" x14ac:dyDescent="0.25">
      <c r="A10" s="60" t="s">
        <v>213</v>
      </c>
      <c r="B10" s="63">
        <v>2008.655</v>
      </c>
      <c r="C10" s="198" t="s">
        <v>342</v>
      </c>
      <c r="D10" s="63">
        <v>796.54899999999998</v>
      </c>
      <c r="E10" s="63">
        <v>43315.779000000002</v>
      </c>
      <c r="F10" s="198" t="s">
        <v>342</v>
      </c>
      <c r="G10" s="63">
        <v>24420.111000000001</v>
      </c>
      <c r="H10" s="167"/>
      <c r="I10" s="195">
        <v>2.839</v>
      </c>
      <c r="J10" s="196" t="s">
        <v>342</v>
      </c>
      <c r="K10" s="195">
        <v>1.2490000000000001</v>
      </c>
      <c r="L10" s="195">
        <v>3.4129999999999998</v>
      </c>
      <c r="M10" s="196" t="s">
        <v>342</v>
      </c>
      <c r="N10" s="195">
        <v>2.14</v>
      </c>
    </row>
    <row r="11" spans="1:14" ht="17.25" customHeight="1" x14ac:dyDescent="0.25">
      <c r="A11" s="60" t="s">
        <v>214</v>
      </c>
      <c r="B11" s="63">
        <v>2408.1320000000001</v>
      </c>
      <c r="C11" s="198" t="s">
        <v>342</v>
      </c>
      <c r="D11" s="63">
        <v>879.97799999999995</v>
      </c>
      <c r="E11" s="63">
        <v>118734.67200000001</v>
      </c>
      <c r="F11" s="198" t="s">
        <v>342</v>
      </c>
      <c r="G11" s="63">
        <v>47582.303999999996</v>
      </c>
      <c r="H11" s="167"/>
      <c r="I11" s="195">
        <v>3.403</v>
      </c>
      <c r="J11" s="196" t="s">
        <v>342</v>
      </c>
      <c r="K11" s="195">
        <v>1.4019999999999999</v>
      </c>
      <c r="L11" s="195">
        <v>9.3550000000000004</v>
      </c>
      <c r="M11" s="196" t="s">
        <v>342</v>
      </c>
      <c r="N11" s="195">
        <v>4.4619999999999997</v>
      </c>
    </row>
    <row r="12" spans="1:14" ht="17.25" customHeight="1" x14ac:dyDescent="0.25">
      <c r="A12" s="60" t="s">
        <v>215</v>
      </c>
      <c r="B12" s="63">
        <v>62.656999999999996</v>
      </c>
      <c r="C12" s="198" t="s">
        <v>342</v>
      </c>
      <c r="D12" s="63">
        <v>59.106999999999999</v>
      </c>
      <c r="E12" s="63">
        <v>1233.373</v>
      </c>
      <c r="F12" s="198" t="s">
        <v>342</v>
      </c>
      <c r="G12" s="63">
        <v>1299.557</v>
      </c>
      <c r="H12" s="167"/>
      <c r="I12" s="195">
        <v>8.8999999999999996E-2</v>
      </c>
      <c r="J12" s="196" t="s">
        <v>342</v>
      </c>
      <c r="K12" s="195">
        <v>8.5999999999999993E-2</v>
      </c>
      <c r="L12" s="195">
        <v>9.7000000000000003E-2</v>
      </c>
      <c r="M12" s="196" t="s">
        <v>342</v>
      </c>
      <c r="N12" s="195">
        <v>0.107</v>
      </c>
    </row>
    <row r="13" spans="1:14" ht="17.25" customHeight="1" x14ac:dyDescent="0.25">
      <c r="A13" s="60" t="s">
        <v>216</v>
      </c>
      <c r="B13" s="63">
        <v>505.113</v>
      </c>
      <c r="C13" s="198" t="s">
        <v>342</v>
      </c>
      <c r="D13" s="63">
        <v>505.84399999999999</v>
      </c>
      <c r="E13" s="63">
        <v>58511.337</v>
      </c>
      <c r="F13" s="198" t="s">
        <v>342</v>
      </c>
      <c r="G13" s="63">
        <v>66890.017000000007</v>
      </c>
      <c r="H13" s="167"/>
      <c r="I13" s="195">
        <v>0.71399999999999997</v>
      </c>
      <c r="J13" s="196" t="s">
        <v>342</v>
      </c>
      <c r="K13" s="195">
        <v>0.72599999999999998</v>
      </c>
      <c r="L13" s="195">
        <v>4.6100000000000003</v>
      </c>
      <c r="M13" s="196" t="s">
        <v>342</v>
      </c>
      <c r="N13" s="195">
        <v>5.2220000000000004</v>
      </c>
    </row>
    <row r="14" spans="1:14" ht="17.25" customHeight="1" x14ac:dyDescent="0.25">
      <c r="A14" s="60" t="s">
        <v>333</v>
      </c>
      <c r="B14" s="63">
        <v>19205.294000000002</v>
      </c>
      <c r="C14" s="198" t="s">
        <v>342</v>
      </c>
      <c r="D14" s="63">
        <v>218.29300000000001</v>
      </c>
      <c r="E14" s="63">
        <v>23865.393</v>
      </c>
      <c r="F14" s="198" t="s">
        <v>342</v>
      </c>
      <c r="G14" s="63">
        <v>1815.6559999999999</v>
      </c>
      <c r="H14" s="167"/>
      <c r="I14" s="195">
        <v>27.143000000000001</v>
      </c>
      <c r="J14" s="196" t="s">
        <v>342</v>
      </c>
      <c r="K14" s="195">
        <v>5.78</v>
      </c>
      <c r="L14" s="195">
        <v>1.88</v>
      </c>
      <c r="M14" s="196" t="s">
        <v>342</v>
      </c>
      <c r="N14" s="195">
        <v>0.60199999999999998</v>
      </c>
    </row>
    <row r="15" spans="1:14" ht="17.25" customHeight="1" x14ac:dyDescent="0.25">
      <c r="A15" s="60" t="s">
        <v>217</v>
      </c>
      <c r="B15" s="63">
        <v>13.804</v>
      </c>
      <c r="C15" s="198" t="s">
        <v>342</v>
      </c>
      <c r="D15" s="63">
        <v>10.372</v>
      </c>
      <c r="E15" s="63">
        <v>14616.983</v>
      </c>
      <c r="F15" s="198" t="s">
        <v>342</v>
      </c>
      <c r="G15" s="63">
        <v>8979.3349999999991</v>
      </c>
      <c r="H15" s="167"/>
      <c r="I15" s="195">
        <v>0.02</v>
      </c>
      <c r="J15" s="196" t="s">
        <v>342</v>
      </c>
      <c r="K15" s="195">
        <v>1.4999999999999999E-2</v>
      </c>
      <c r="L15" s="195">
        <v>1.1519999999999999</v>
      </c>
      <c r="M15" s="196" t="s">
        <v>342</v>
      </c>
      <c r="N15" s="195">
        <v>0.78600000000000003</v>
      </c>
    </row>
    <row r="16" spans="1:14" ht="17.25" customHeight="1" x14ac:dyDescent="0.25">
      <c r="A16" s="60" t="s">
        <v>212</v>
      </c>
      <c r="B16" s="63">
        <v>6940.5389999999998</v>
      </c>
      <c r="C16" s="198" t="s">
        <v>342</v>
      </c>
      <c r="D16" s="63">
        <v>1668.1579999999999</v>
      </c>
      <c r="E16" s="63">
        <v>219545.003</v>
      </c>
      <c r="F16" s="198" t="s">
        <v>342</v>
      </c>
      <c r="G16" s="63">
        <v>101635.573</v>
      </c>
      <c r="H16" s="167"/>
      <c r="I16" s="195">
        <v>9.8089999999999993</v>
      </c>
      <c r="J16" s="196" t="s">
        <v>342</v>
      </c>
      <c r="K16" s="195">
        <v>2.9710000000000001</v>
      </c>
      <c r="L16" s="195">
        <v>17.297000000000001</v>
      </c>
      <c r="M16" s="196" t="s">
        <v>342</v>
      </c>
      <c r="N16" s="195">
        <v>8.423</v>
      </c>
    </row>
    <row r="17" spans="1:14" ht="17.25" customHeight="1" x14ac:dyDescent="0.25">
      <c r="A17" s="60" t="s">
        <v>230</v>
      </c>
      <c r="B17" s="63">
        <v>1606.239</v>
      </c>
      <c r="C17" s="198" t="s">
        <v>342</v>
      </c>
      <c r="D17" s="63">
        <v>1094.925</v>
      </c>
      <c r="E17" s="63">
        <v>98643.456999999995</v>
      </c>
      <c r="F17" s="198" t="s">
        <v>342</v>
      </c>
      <c r="G17" s="63">
        <v>79882.05</v>
      </c>
      <c r="H17" s="167"/>
      <c r="I17" s="195">
        <v>2.27</v>
      </c>
      <c r="J17" s="196" t="s">
        <v>342</v>
      </c>
      <c r="K17" s="195">
        <v>1.587</v>
      </c>
      <c r="L17" s="195">
        <v>7.7720000000000002</v>
      </c>
      <c r="M17" s="196" t="s">
        <v>342</v>
      </c>
      <c r="N17" s="195">
        <v>6.27</v>
      </c>
    </row>
    <row r="18" spans="1:14" ht="17.25" customHeight="1" x14ac:dyDescent="0.25">
      <c r="A18" s="60" t="s">
        <v>17</v>
      </c>
      <c r="B18" s="63">
        <v>21.141999999999999</v>
      </c>
      <c r="C18" s="198" t="s">
        <v>342</v>
      </c>
      <c r="D18" s="63">
        <v>26.312999999999999</v>
      </c>
      <c r="E18" s="63">
        <v>3705.9690000000001</v>
      </c>
      <c r="F18" s="198" t="s">
        <v>342</v>
      </c>
      <c r="G18" s="63">
        <v>5280.6819999999998</v>
      </c>
      <c r="H18" s="167"/>
      <c r="I18" s="195">
        <v>0.03</v>
      </c>
      <c r="J18" s="196" t="s">
        <v>342</v>
      </c>
      <c r="K18" s="195">
        <v>3.7999999999999999E-2</v>
      </c>
      <c r="L18" s="195">
        <v>0.29199999999999998</v>
      </c>
      <c r="M18" s="196" t="s">
        <v>342</v>
      </c>
      <c r="N18" s="195">
        <v>0.42499999999999999</v>
      </c>
    </row>
    <row r="19" spans="1:14" ht="17.25" customHeight="1" x14ac:dyDescent="0.25">
      <c r="A19" s="62" t="s">
        <v>0</v>
      </c>
      <c r="B19" s="199">
        <v>70756.486000000004</v>
      </c>
      <c r="C19" s="200" t="s">
        <v>342</v>
      </c>
      <c r="D19" s="199">
        <v>15057.183000000001</v>
      </c>
      <c r="E19" s="199">
        <v>1269243.683</v>
      </c>
      <c r="F19" s="200" t="s">
        <v>342</v>
      </c>
      <c r="G19" s="199">
        <v>395259.049</v>
      </c>
      <c r="H19" s="166"/>
      <c r="I19" s="199">
        <v>100</v>
      </c>
      <c r="J19" s="200" t="s">
        <v>342</v>
      </c>
      <c r="K19" s="199">
        <v>0</v>
      </c>
      <c r="L19" s="199">
        <v>100</v>
      </c>
      <c r="M19" s="200" t="s">
        <v>342</v>
      </c>
      <c r="N19" s="199">
        <v>0</v>
      </c>
    </row>
    <row r="20" spans="1:14" ht="32.25" customHeight="1" x14ac:dyDescent="0.25">
      <c r="A20" s="275" t="s">
        <v>229</v>
      </c>
      <c r="B20" s="275"/>
      <c r="C20" s="275"/>
      <c r="D20" s="275"/>
      <c r="E20" s="275"/>
      <c r="F20" s="275"/>
      <c r="G20" s="275"/>
      <c r="H20" s="275"/>
      <c r="I20" s="275"/>
      <c r="J20" s="275"/>
      <c r="K20" s="275"/>
      <c r="L20" s="275"/>
      <c r="M20" s="275"/>
      <c r="N20" s="275"/>
    </row>
    <row r="21" spans="1:14" ht="11.25" customHeight="1" x14ac:dyDescent="0.25">
      <c r="H21" s="18"/>
      <c r="I21" s="18"/>
      <c r="J21" s="18"/>
      <c r="K21" s="18"/>
      <c r="L21" s="18"/>
      <c r="M21" s="18"/>
      <c r="N21" s="18"/>
    </row>
    <row r="22" spans="1:14" ht="11.25" customHeight="1" x14ac:dyDescent="0.25">
      <c r="H22" s="18"/>
      <c r="I22" s="18"/>
      <c r="J22" s="18"/>
      <c r="K22" s="18"/>
      <c r="L22" s="18"/>
      <c r="M22" s="18"/>
      <c r="N22" s="18"/>
    </row>
    <row r="23" spans="1:14" ht="11.25" customHeight="1" x14ac:dyDescent="0.25">
      <c r="H23" s="18"/>
      <c r="I23" s="18"/>
      <c r="J23" s="18"/>
      <c r="K23" s="18"/>
      <c r="L23" s="18"/>
      <c r="M23" s="18"/>
      <c r="N23" s="18"/>
    </row>
    <row r="24" spans="1:14" ht="11.25" customHeight="1" x14ac:dyDescent="0.25">
      <c r="H24" s="18"/>
      <c r="I24" s="18"/>
      <c r="J24" s="18"/>
      <c r="K24" s="18"/>
      <c r="L24" s="18"/>
      <c r="M24" s="18"/>
      <c r="N24" s="18"/>
    </row>
    <row r="25" spans="1:14" ht="11.25" customHeight="1" x14ac:dyDescent="0.25">
      <c r="H25" s="18"/>
      <c r="I25" s="18"/>
      <c r="J25" s="18"/>
      <c r="K25" s="18"/>
      <c r="L25" s="18"/>
      <c r="M25" s="18"/>
      <c r="N25" s="18"/>
    </row>
    <row r="26" spans="1:14" ht="11.25" customHeight="1" x14ac:dyDescent="0.25">
      <c r="H26" s="18"/>
      <c r="I26" s="18"/>
      <c r="J26" s="18"/>
      <c r="K26" s="18"/>
      <c r="L26" s="18"/>
      <c r="M26" s="18"/>
      <c r="N26" s="18"/>
    </row>
    <row r="27" spans="1:14" ht="11.25" customHeight="1" x14ac:dyDescent="0.25">
      <c r="H27" s="18"/>
      <c r="I27" s="18"/>
      <c r="J27" s="18"/>
      <c r="K27" s="18"/>
      <c r="L27" s="18"/>
      <c r="M27" s="18"/>
      <c r="N27" s="18"/>
    </row>
    <row r="28" spans="1:14" ht="11.25" customHeight="1" x14ac:dyDescent="0.25">
      <c r="H28" s="18"/>
      <c r="I28" s="18"/>
      <c r="J28" s="18"/>
      <c r="K28" s="18"/>
      <c r="L28" s="18"/>
      <c r="M28" s="18"/>
      <c r="N28" s="18"/>
    </row>
    <row r="29" spans="1:14" ht="11.25" customHeight="1" x14ac:dyDescent="0.25">
      <c r="H29" s="18"/>
      <c r="I29" s="18"/>
      <c r="J29" s="18"/>
      <c r="K29" s="18"/>
      <c r="L29" s="18"/>
      <c r="M29" s="18"/>
      <c r="N29" s="18"/>
    </row>
    <row r="30" spans="1:14" ht="11.25" customHeight="1" x14ac:dyDescent="0.25">
      <c r="H30" s="18"/>
      <c r="I30" s="18"/>
      <c r="J30" s="18"/>
      <c r="K30" s="18"/>
      <c r="L30" s="18"/>
      <c r="M30" s="18"/>
      <c r="N30" s="18"/>
    </row>
    <row r="31" spans="1:14" ht="11.25" customHeight="1" x14ac:dyDescent="0.25">
      <c r="H31" s="18"/>
      <c r="I31" s="18"/>
      <c r="J31" s="18"/>
      <c r="K31" s="18"/>
      <c r="L31" s="18"/>
      <c r="M31" s="18"/>
      <c r="N31" s="18"/>
    </row>
    <row r="32" spans="1: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row r="39" spans="8:14" ht="11.25" customHeight="1" x14ac:dyDescent="0.25">
      <c r="H39" s="18"/>
      <c r="I39" s="18"/>
      <c r="J39" s="18"/>
      <c r="K39" s="18"/>
      <c r="L39" s="18"/>
      <c r="M39" s="18"/>
      <c r="N39" s="18"/>
    </row>
    <row r="40" spans="8:14" ht="11.25" customHeight="1" x14ac:dyDescent="0.25">
      <c r="H40" s="18"/>
      <c r="I40" s="18"/>
      <c r="J40" s="18"/>
      <c r="K40" s="18"/>
      <c r="L40" s="18"/>
      <c r="M40" s="18"/>
      <c r="N40" s="18"/>
    </row>
    <row r="41" spans="8:14" ht="11.25" customHeight="1" x14ac:dyDescent="0.25">
      <c r="H41" s="18"/>
      <c r="I41" s="18"/>
      <c r="J41" s="18"/>
      <c r="K41" s="18"/>
      <c r="L41" s="18"/>
      <c r="M41" s="18"/>
      <c r="N41" s="18"/>
    </row>
    <row r="42" spans="8:14" ht="11.25" customHeight="1" x14ac:dyDescent="0.25">
      <c r="H42" s="18"/>
      <c r="I42" s="18"/>
      <c r="J42" s="18"/>
      <c r="K42" s="18"/>
      <c r="L42" s="18"/>
      <c r="M42" s="18"/>
      <c r="N42" s="18"/>
    </row>
  </sheetData>
  <mergeCells count="7">
    <mergeCell ref="A20:N20"/>
    <mergeCell ref="M4:N4"/>
    <mergeCell ref="C4:D4"/>
    <mergeCell ref="F4:G4"/>
    <mergeCell ref="C5:D5"/>
    <mergeCell ref="F5:G5"/>
    <mergeCell ref="J4:K4"/>
  </mergeCells>
  <hyperlinks>
    <hyperlink ref="L1" location="'Innehåll_ Contents'!Utskriftsområde" display="Till tabellförteckning" xr:uid="{00000000-0004-0000-09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39997558519241921"/>
  </sheetPr>
  <dimension ref="A1:N42"/>
  <sheetViews>
    <sheetView showGridLines="0" workbookViewId="0"/>
  </sheetViews>
  <sheetFormatPr defaultColWidth="11.44140625" defaultRowHeight="12.6" x14ac:dyDescent="0.25"/>
  <cols>
    <col min="1" max="1" width="27.332031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33203125" customWidth="1"/>
    <col min="9" max="9" width="6.33203125" customWidth="1"/>
    <col min="10" max="10" width="2.33203125" customWidth="1"/>
    <col min="11" max="11" width="7.109375" customWidth="1"/>
    <col min="12" max="12" width="8" customWidth="1"/>
    <col min="13" max="13" width="2.33203125" customWidth="1"/>
    <col min="14" max="14" width="7.109375" customWidth="1"/>
  </cols>
  <sheetData>
    <row r="1" spans="1:14" ht="13.2" x14ac:dyDescent="0.25">
      <c r="A1" s="5" t="s">
        <v>347</v>
      </c>
      <c r="L1" s="58" t="s">
        <v>249</v>
      </c>
    </row>
    <row r="2" spans="1:14" ht="13.2" x14ac:dyDescent="0.25">
      <c r="A2" s="51" t="s">
        <v>348</v>
      </c>
    </row>
    <row r="3" spans="1:14" ht="13.5" customHeight="1" x14ac:dyDescent="0.25"/>
    <row r="4" spans="1:14" ht="22.5" customHeight="1" x14ac:dyDescent="0.25">
      <c r="A4" s="61" t="s">
        <v>46</v>
      </c>
      <c r="B4" s="52" t="s">
        <v>87</v>
      </c>
      <c r="C4" s="276" t="s">
        <v>164</v>
      </c>
      <c r="D4" s="277"/>
      <c r="E4" s="52" t="s">
        <v>88</v>
      </c>
      <c r="F4" s="276" t="s">
        <v>164</v>
      </c>
      <c r="G4" s="277"/>
      <c r="H4" s="53"/>
      <c r="I4" s="52" t="s">
        <v>166</v>
      </c>
      <c r="J4" s="276" t="s">
        <v>164</v>
      </c>
      <c r="K4" s="277"/>
      <c r="L4" s="52" t="s">
        <v>167</v>
      </c>
      <c r="M4" s="276" t="s">
        <v>164</v>
      </c>
      <c r="N4" s="277"/>
    </row>
    <row r="5" spans="1:14" ht="23.25" customHeight="1" x14ac:dyDescent="0.25">
      <c r="A5" s="50" t="s">
        <v>145</v>
      </c>
      <c r="B5" s="49" t="s">
        <v>89</v>
      </c>
      <c r="C5" s="278" t="s">
        <v>163</v>
      </c>
      <c r="D5" s="278"/>
      <c r="E5" s="49" t="s">
        <v>90</v>
      </c>
      <c r="F5" s="278" t="s">
        <v>163</v>
      </c>
      <c r="G5" s="278"/>
      <c r="H5" s="49"/>
      <c r="I5" s="49" t="s">
        <v>168</v>
      </c>
      <c r="J5" s="49"/>
      <c r="K5" s="49" t="s">
        <v>163</v>
      </c>
      <c r="L5" s="49" t="s">
        <v>169</v>
      </c>
      <c r="M5" s="49"/>
      <c r="N5" s="49" t="s">
        <v>163</v>
      </c>
    </row>
    <row r="6" spans="1:14" ht="17.25" customHeight="1" x14ac:dyDescent="0.25">
      <c r="A6" s="60" t="s">
        <v>49</v>
      </c>
      <c r="B6" s="63">
        <v>7459.0780000000004</v>
      </c>
      <c r="C6" s="198" t="s">
        <v>342</v>
      </c>
      <c r="D6" s="63">
        <v>1963.8219999999999</v>
      </c>
      <c r="E6" s="63">
        <v>285255.277</v>
      </c>
      <c r="F6" s="198" t="s">
        <v>342</v>
      </c>
      <c r="G6" s="63">
        <v>52571.96</v>
      </c>
      <c r="H6" s="195"/>
      <c r="I6" s="195">
        <v>16.016999999999999</v>
      </c>
      <c r="J6" s="196" t="s">
        <v>342</v>
      </c>
      <c r="K6" s="195">
        <v>3.7669999999999999</v>
      </c>
      <c r="L6" s="195">
        <v>29.257999999999999</v>
      </c>
      <c r="M6" s="196" t="s">
        <v>342</v>
      </c>
      <c r="N6" s="195">
        <v>8.6620000000000008</v>
      </c>
    </row>
    <row r="7" spans="1:14" ht="17.25" customHeight="1" x14ac:dyDescent="0.25">
      <c r="A7" s="60" t="s">
        <v>210</v>
      </c>
      <c r="B7" s="63">
        <v>1978.212</v>
      </c>
      <c r="C7" s="198" t="s">
        <v>342</v>
      </c>
      <c r="D7" s="63">
        <v>1991.2349999999999</v>
      </c>
      <c r="E7" s="63">
        <v>15046.75</v>
      </c>
      <c r="F7" s="198" t="s">
        <v>342</v>
      </c>
      <c r="G7" s="63">
        <v>17424.543000000001</v>
      </c>
      <c r="H7" s="195"/>
      <c r="I7" s="195">
        <v>4.2480000000000002</v>
      </c>
      <c r="J7" s="196" t="s">
        <v>342</v>
      </c>
      <c r="K7" s="195">
        <v>4.1079999999999997</v>
      </c>
      <c r="L7" s="195">
        <v>1.5429999999999999</v>
      </c>
      <c r="M7" s="196" t="s">
        <v>342</v>
      </c>
      <c r="N7" s="195">
        <v>1.8089999999999999</v>
      </c>
    </row>
    <row r="8" spans="1:14" ht="17.25" customHeight="1" x14ac:dyDescent="0.25">
      <c r="A8" s="60" t="s">
        <v>53</v>
      </c>
      <c r="B8" s="63">
        <v>28047.626</v>
      </c>
      <c r="C8" s="198" t="s">
        <v>342</v>
      </c>
      <c r="D8" s="63">
        <v>925.077</v>
      </c>
      <c r="E8" s="63">
        <v>342854.07799999998</v>
      </c>
      <c r="F8" s="198" t="s">
        <v>342</v>
      </c>
      <c r="G8" s="63">
        <v>200772.81299999999</v>
      </c>
      <c r="H8" s="195"/>
      <c r="I8" s="195">
        <v>60.228999999999999</v>
      </c>
      <c r="J8" s="196" t="s">
        <v>342</v>
      </c>
      <c r="K8" s="195">
        <v>5.3789999999999996</v>
      </c>
      <c r="L8" s="195">
        <v>35.165999999999997</v>
      </c>
      <c r="M8" s="196" t="s">
        <v>342</v>
      </c>
      <c r="N8" s="195">
        <v>14.723000000000001</v>
      </c>
    </row>
    <row r="9" spans="1:14" ht="17.25" customHeight="1" x14ac:dyDescent="0.25">
      <c r="A9" s="60" t="s">
        <v>211</v>
      </c>
      <c r="B9" s="63">
        <v>15.795999999999999</v>
      </c>
      <c r="C9" s="198" t="s">
        <v>342</v>
      </c>
      <c r="D9" s="63">
        <v>11.78</v>
      </c>
      <c r="E9" s="63">
        <v>16645.256000000001</v>
      </c>
      <c r="F9" s="198" t="s">
        <v>342</v>
      </c>
      <c r="G9" s="63">
        <v>23989.727999999999</v>
      </c>
      <c r="H9" s="195"/>
      <c r="I9" s="195">
        <v>3.4000000000000002E-2</v>
      </c>
      <c r="J9" s="196" t="s">
        <v>342</v>
      </c>
      <c r="K9" s="195">
        <v>2.5000000000000001E-2</v>
      </c>
      <c r="L9" s="195">
        <v>1.7070000000000001</v>
      </c>
      <c r="M9" s="196" t="s">
        <v>342</v>
      </c>
      <c r="N9" s="195">
        <v>2.4620000000000002</v>
      </c>
    </row>
    <row r="10" spans="1:14" ht="17.25" customHeight="1" x14ac:dyDescent="0.25">
      <c r="A10" s="60" t="s">
        <v>213</v>
      </c>
      <c r="B10" s="63">
        <v>557.22500000000002</v>
      </c>
      <c r="C10" s="198" t="s">
        <v>342</v>
      </c>
      <c r="D10" s="63">
        <v>310.90100000000001</v>
      </c>
      <c r="E10" s="63">
        <v>14725.201999999999</v>
      </c>
      <c r="F10" s="198" t="s">
        <v>342</v>
      </c>
      <c r="G10" s="63">
        <v>8324.6929999999993</v>
      </c>
      <c r="H10" s="195"/>
      <c r="I10" s="195">
        <v>1.1970000000000001</v>
      </c>
      <c r="J10" s="196" t="s">
        <v>342</v>
      </c>
      <c r="K10" s="195">
        <v>0.66800000000000004</v>
      </c>
      <c r="L10" s="195">
        <v>1.51</v>
      </c>
      <c r="M10" s="196" t="s">
        <v>342</v>
      </c>
      <c r="N10" s="195">
        <v>0.93500000000000005</v>
      </c>
    </row>
    <row r="11" spans="1:14" ht="17.25" customHeight="1" x14ac:dyDescent="0.25">
      <c r="A11" s="60" t="s">
        <v>214</v>
      </c>
      <c r="B11" s="63">
        <v>1406.788</v>
      </c>
      <c r="C11" s="198" t="s">
        <v>342</v>
      </c>
      <c r="D11" s="63">
        <v>387.13299999999998</v>
      </c>
      <c r="E11" s="63">
        <v>47559.387999999999</v>
      </c>
      <c r="F11" s="198" t="s">
        <v>342</v>
      </c>
      <c r="G11" s="63">
        <v>13113.322</v>
      </c>
      <c r="H11" s="195"/>
      <c r="I11" s="195">
        <v>3.0209999999999999</v>
      </c>
      <c r="J11" s="196" t="s">
        <v>342</v>
      </c>
      <c r="K11" s="195">
        <v>0.85099999999999998</v>
      </c>
      <c r="L11" s="195">
        <v>4.8780000000000001</v>
      </c>
      <c r="M11" s="196" t="s">
        <v>342</v>
      </c>
      <c r="N11" s="195">
        <v>1.839</v>
      </c>
    </row>
    <row r="12" spans="1:14" ht="17.25" customHeight="1" x14ac:dyDescent="0.25">
      <c r="A12" s="60" t="s">
        <v>215</v>
      </c>
      <c r="B12" s="63">
        <v>296.44499999999999</v>
      </c>
      <c r="C12" s="198" t="s">
        <v>342</v>
      </c>
      <c r="D12" s="63">
        <v>248.33799999999999</v>
      </c>
      <c r="E12" s="63">
        <v>1999.894</v>
      </c>
      <c r="F12" s="198" t="s">
        <v>342</v>
      </c>
      <c r="G12" s="63">
        <v>1090.693</v>
      </c>
      <c r="H12" s="195"/>
      <c r="I12" s="195">
        <v>0.63700000000000001</v>
      </c>
      <c r="J12" s="196" t="s">
        <v>342</v>
      </c>
      <c r="K12" s="195">
        <v>0.53300000000000003</v>
      </c>
      <c r="L12" s="195">
        <v>0.20499999999999999</v>
      </c>
      <c r="M12" s="196" t="s">
        <v>342</v>
      </c>
      <c r="N12" s="195">
        <v>0.125</v>
      </c>
    </row>
    <row r="13" spans="1:14" ht="17.25" customHeight="1" x14ac:dyDescent="0.25">
      <c r="A13" s="60" t="s">
        <v>216</v>
      </c>
      <c r="B13" s="63">
        <v>153.38200000000001</v>
      </c>
      <c r="C13" s="198" t="s">
        <v>342</v>
      </c>
      <c r="D13" s="63">
        <v>98.887</v>
      </c>
      <c r="E13" s="63">
        <v>2041.5920000000001</v>
      </c>
      <c r="F13" s="198" t="s">
        <v>342</v>
      </c>
      <c r="G13" s="63">
        <v>1125.933</v>
      </c>
      <c r="H13" s="195"/>
      <c r="I13" s="195">
        <v>0.32900000000000001</v>
      </c>
      <c r="J13" s="196" t="s">
        <v>342</v>
      </c>
      <c r="K13" s="195">
        <v>0.214</v>
      </c>
      <c r="L13" s="195">
        <v>0.20899999999999999</v>
      </c>
      <c r="M13" s="196" t="s">
        <v>342</v>
      </c>
      <c r="N13" s="195">
        <v>0.128</v>
      </c>
    </row>
    <row r="14" spans="1:14" ht="17.25" customHeight="1" x14ac:dyDescent="0.25">
      <c r="A14" s="60" t="s">
        <v>333</v>
      </c>
      <c r="B14" s="63">
        <v>8.7999999999999995E-2</v>
      </c>
      <c r="C14" s="198" t="s">
        <v>342</v>
      </c>
      <c r="D14" s="63">
        <v>0.14000000000000001</v>
      </c>
      <c r="E14" s="63">
        <v>3.234</v>
      </c>
      <c r="F14" s="198" t="s">
        <v>342</v>
      </c>
      <c r="G14" s="63">
        <v>5.0010000000000003</v>
      </c>
      <c r="H14" s="195"/>
      <c r="I14" s="195">
        <v>0</v>
      </c>
      <c r="J14" s="196" t="s">
        <v>342</v>
      </c>
      <c r="K14" s="195">
        <v>0</v>
      </c>
      <c r="L14" s="195">
        <v>0</v>
      </c>
      <c r="M14" s="196" t="s">
        <v>342</v>
      </c>
      <c r="N14" s="195">
        <v>1E-3</v>
      </c>
    </row>
    <row r="15" spans="1:14" ht="17.25" customHeight="1" x14ac:dyDescent="0.25">
      <c r="A15" s="60" t="s">
        <v>217</v>
      </c>
      <c r="B15" s="63">
        <v>23.942</v>
      </c>
      <c r="C15" s="198" t="s">
        <v>342</v>
      </c>
      <c r="D15" s="63">
        <v>23.542000000000002</v>
      </c>
      <c r="E15" s="63">
        <v>4715.2719999999999</v>
      </c>
      <c r="F15" s="198" t="s">
        <v>342</v>
      </c>
      <c r="G15" s="63">
        <v>2518.1819999999998</v>
      </c>
      <c r="H15" s="195"/>
      <c r="I15" s="195">
        <v>5.0999999999999997E-2</v>
      </c>
      <c r="J15" s="196" t="s">
        <v>342</v>
      </c>
      <c r="K15" s="195">
        <v>5.0999999999999997E-2</v>
      </c>
      <c r="L15" s="195">
        <v>0.48399999999999999</v>
      </c>
      <c r="M15" s="196" t="s">
        <v>342</v>
      </c>
      <c r="N15" s="195">
        <v>0.28899999999999998</v>
      </c>
    </row>
    <row r="16" spans="1:14" ht="17.25" customHeight="1" x14ac:dyDescent="0.25">
      <c r="A16" s="60" t="s">
        <v>212</v>
      </c>
      <c r="B16" s="63">
        <v>6587.3649999999998</v>
      </c>
      <c r="C16" s="198" t="s">
        <v>342</v>
      </c>
      <c r="D16" s="63">
        <v>2866.88</v>
      </c>
      <c r="E16" s="63">
        <v>237158.48499999999</v>
      </c>
      <c r="F16" s="198" t="s">
        <v>342</v>
      </c>
      <c r="G16" s="63">
        <v>121589.185</v>
      </c>
      <c r="H16" s="195"/>
      <c r="I16" s="195">
        <v>14.146000000000001</v>
      </c>
      <c r="J16" s="196" t="s">
        <v>342</v>
      </c>
      <c r="K16" s="195">
        <v>5.3680000000000003</v>
      </c>
      <c r="L16" s="195">
        <v>24.324999999999999</v>
      </c>
      <c r="M16" s="196" t="s">
        <v>342</v>
      </c>
      <c r="N16" s="195">
        <v>11.108000000000001</v>
      </c>
    </row>
    <row r="17" spans="1:14" ht="17.25" customHeight="1" x14ac:dyDescent="0.25">
      <c r="A17" s="60" t="s">
        <v>228</v>
      </c>
      <c r="B17" s="63">
        <v>2434.8209999999999</v>
      </c>
      <c r="C17" s="198" t="s">
        <v>342</v>
      </c>
      <c r="D17" s="63">
        <v>1380.9760000000001</v>
      </c>
      <c r="E17" s="63">
        <v>91111.216</v>
      </c>
      <c r="F17" s="198" t="s">
        <v>342</v>
      </c>
      <c r="G17" s="63">
        <v>33349.254999999997</v>
      </c>
      <c r="H17" s="195"/>
      <c r="I17" s="195">
        <v>5.2279999999999998</v>
      </c>
      <c r="J17" s="196" t="s">
        <v>342</v>
      </c>
      <c r="K17" s="195">
        <v>2.8460000000000001</v>
      </c>
      <c r="L17" s="195">
        <v>9.3450000000000006</v>
      </c>
      <c r="M17" s="196" t="s">
        <v>342</v>
      </c>
      <c r="N17" s="195">
        <v>3.992</v>
      </c>
    </row>
    <row r="18" spans="1:14" ht="17.25" customHeight="1" x14ac:dyDescent="0.25">
      <c r="A18" s="60" t="s">
        <v>17</v>
      </c>
      <c r="B18" s="63">
        <v>42.381999999999998</v>
      </c>
      <c r="C18" s="198" t="s">
        <v>342</v>
      </c>
      <c r="D18" s="63">
        <v>40.082000000000001</v>
      </c>
      <c r="E18" s="63">
        <v>6953.8649999999998</v>
      </c>
      <c r="F18" s="198" t="s">
        <v>342</v>
      </c>
      <c r="G18" s="63">
        <v>6260.4740000000002</v>
      </c>
      <c r="H18" s="195"/>
      <c r="I18" s="195">
        <v>9.0999999999999998E-2</v>
      </c>
      <c r="J18" s="196" t="s">
        <v>342</v>
      </c>
      <c r="K18" s="195">
        <v>8.5999999999999993E-2</v>
      </c>
      <c r="L18" s="195">
        <v>0.71299999999999997</v>
      </c>
      <c r="M18" s="196" t="s">
        <v>342</v>
      </c>
      <c r="N18" s="195">
        <v>0.66600000000000004</v>
      </c>
    </row>
    <row r="19" spans="1:14" ht="17.25" customHeight="1" x14ac:dyDescent="0.25">
      <c r="A19" s="62" t="s">
        <v>0</v>
      </c>
      <c r="B19" s="199">
        <v>46568.328999999998</v>
      </c>
      <c r="C19" s="200" t="s">
        <v>342</v>
      </c>
      <c r="D19" s="199">
        <v>4216.7560000000003</v>
      </c>
      <c r="E19" s="199">
        <v>974958.29299999995</v>
      </c>
      <c r="F19" s="200" t="s">
        <v>342</v>
      </c>
      <c r="G19" s="199">
        <v>264415.34700000001</v>
      </c>
      <c r="H19" s="197"/>
      <c r="I19" s="199">
        <v>100</v>
      </c>
      <c r="J19" s="200" t="s">
        <v>342</v>
      </c>
      <c r="K19" s="199">
        <v>0</v>
      </c>
      <c r="L19" s="199">
        <v>100</v>
      </c>
      <c r="M19" s="200" t="s">
        <v>342</v>
      </c>
      <c r="N19" s="199">
        <v>0</v>
      </c>
    </row>
    <row r="20" spans="1:14" ht="27.75" customHeight="1" x14ac:dyDescent="0.25">
      <c r="A20" s="275" t="s">
        <v>229</v>
      </c>
      <c r="B20" s="275"/>
      <c r="C20" s="275"/>
      <c r="D20" s="275"/>
      <c r="E20" s="275"/>
      <c r="F20" s="275"/>
      <c r="G20" s="275"/>
      <c r="H20" s="275"/>
      <c r="I20" s="275"/>
      <c r="J20" s="275"/>
      <c r="K20" s="275"/>
      <c r="L20" s="275"/>
      <c r="M20" s="275"/>
      <c r="N20" s="275"/>
    </row>
    <row r="21" spans="1:14" ht="11.25" customHeight="1" x14ac:dyDescent="0.25">
      <c r="H21" s="18"/>
      <c r="I21" s="18"/>
      <c r="J21" s="18"/>
      <c r="K21" s="18"/>
      <c r="L21" s="18"/>
      <c r="M21" s="18"/>
      <c r="N21" s="18"/>
    </row>
    <row r="22" spans="1:14" ht="11.25" customHeight="1" x14ac:dyDescent="0.25">
      <c r="H22" s="18"/>
      <c r="I22" s="18"/>
      <c r="J22" s="18"/>
      <c r="K22" s="18"/>
      <c r="L22" s="18"/>
      <c r="M22" s="18"/>
      <c r="N22" s="18"/>
    </row>
    <row r="23" spans="1:14" ht="11.25" customHeight="1" x14ac:dyDescent="0.25">
      <c r="H23" s="18"/>
      <c r="I23" s="18"/>
      <c r="J23" s="18"/>
      <c r="K23" s="18"/>
      <c r="L23" s="18"/>
      <c r="M23" s="18"/>
      <c r="N23" s="18"/>
    </row>
    <row r="24" spans="1:14" ht="11.25" customHeight="1" x14ac:dyDescent="0.25">
      <c r="H24" s="18"/>
      <c r="I24" s="18"/>
      <c r="J24" s="18"/>
      <c r="K24" s="18"/>
      <c r="L24" s="18"/>
      <c r="M24" s="18"/>
      <c r="N24" s="18"/>
    </row>
    <row r="25" spans="1:14" ht="11.25" customHeight="1" x14ac:dyDescent="0.25">
      <c r="H25" s="18"/>
      <c r="I25" s="18"/>
      <c r="J25" s="18"/>
      <c r="K25" s="18"/>
      <c r="L25" s="18"/>
      <c r="M25" s="18"/>
      <c r="N25" s="18"/>
    </row>
    <row r="26" spans="1:14" ht="11.25" customHeight="1" x14ac:dyDescent="0.25">
      <c r="H26" s="18"/>
      <c r="I26" s="18"/>
      <c r="J26" s="18"/>
      <c r="K26" s="18"/>
      <c r="L26" s="18"/>
      <c r="M26" s="18"/>
      <c r="N26" s="18"/>
    </row>
    <row r="27" spans="1:14" ht="11.25" customHeight="1" x14ac:dyDescent="0.25">
      <c r="H27" s="18"/>
      <c r="I27" s="18"/>
      <c r="J27" s="18"/>
      <c r="K27" s="18"/>
      <c r="L27" s="18"/>
      <c r="M27" s="18"/>
      <c r="N27" s="18"/>
    </row>
    <row r="28" spans="1:14" ht="11.25" customHeight="1" x14ac:dyDescent="0.25">
      <c r="H28" s="18"/>
      <c r="I28" s="18"/>
      <c r="J28" s="18"/>
      <c r="K28" s="18"/>
      <c r="L28" s="18"/>
      <c r="M28" s="18"/>
      <c r="N28" s="18"/>
    </row>
    <row r="29" spans="1:14" ht="11.25" customHeight="1" x14ac:dyDescent="0.25">
      <c r="H29" s="18"/>
      <c r="I29" s="18"/>
      <c r="J29" s="18"/>
      <c r="K29" s="18"/>
      <c r="L29" s="18"/>
      <c r="M29" s="18"/>
      <c r="N29" s="18"/>
    </row>
    <row r="30" spans="1:14" ht="11.25" customHeight="1" x14ac:dyDescent="0.25">
      <c r="H30" s="18"/>
      <c r="I30" s="18"/>
      <c r="J30" s="18"/>
      <c r="K30" s="18"/>
      <c r="L30" s="18"/>
      <c r="M30" s="18"/>
      <c r="N30" s="18"/>
    </row>
    <row r="31" spans="1:14" ht="11.25" customHeight="1" x14ac:dyDescent="0.25">
      <c r="H31" s="18"/>
      <c r="I31" s="18"/>
      <c r="J31" s="18"/>
      <c r="K31" s="18"/>
      <c r="L31" s="18"/>
      <c r="M31" s="18"/>
      <c r="N31" s="18"/>
    </row>
    <row r="32" spans="1: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row r="39" spans="8:14" ht="11.25" customHeight="1" x14ac:dyDescent="0.25">
      <c r="H39" s="18"/>
      <c r="I39" s="18"/>
      <c r="J39" s="18"/>
      <c r="K39" s="18"/>
      <c r="L39" s="18"/>
      <c r="M39" s="18"/>
      <c r="N39" s="18"/>
    </row>
    <row r="40" spans="8:14" ht="11.25" customHeight="1" x14ac:dyDescent="0.25">
      <c r="H40" s="18"/>
      <c r="I40" s="18"/>
      <c r="J40" s="18"/>
      <c r="K40" s="18"/>
      <c r="L40" s="18"/>
      <c r="M40" s="18"/>
      <c r="N40" s="18"/>
    </row>
    <row r="41" spans="8:14" ht="11.25" customHeight="1" x14ac:dyDescent="0.25">
      <c r="H41" s="18"/>
      <c r="I41" s="18"/>
      <c r="J41" s="18"/>
      <c r="K41" s="18"/>
      <c r="L41" s="18"/>
      <c r="M41" s="18"/>
      <c r="N41" s="18"/>
    </row>
    <row r="42" spans="8:14" ht="11.25" customHeight="1" x14ac:dyDescent="0.25">
      <c r="H42" s="18"/>
      <c r="I42" s="18"/>
      <c r="J42" s="18"/>
      <c r="K42" s="18"/>
      <c r="L42" s="18"/>
      <c r="M42" s="18"/>
      <c r="N42" s="18"/>
    </row>
  </sheetData>
  <mergeCells count="7">
    <mergeCell ref="A20:N20"/>
    <mergeCell ref="M4:N4"/>
    <mergeCell ref="C4:D4"/>
    <mergeCell ref="F4:G4"/>
    <mergeCell ref="C5:D5"/>
    <mergeCell ref="F5:G5"/>
    <mergeCell ref="J4:K4"/>
  </mergeCells>
  <hyperlinks>
    <hyperlink ref="L1" location="'Innehåll_ Contents'!Utskriftsområde" display="Till tabellförteckning" xr:uid="{00000000-0004-0000-0A00-000000000000}"/>
  </hyperlinks>
  <pageMargins left="0.70866141732283472" right="0.70866141732283472" top="0.74803149606299213" bottom="0.74803149606299213" header="0.31496062992125984" footer="0.31496062992125984"/>
  <pageSetup paperSize="9"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N38"/>
  <sheetViews>
    <sheetView showGridLines="0" zoomScaleNormal="100" workbookViewId="0"/>
  </sheetViews>
  <sheetFormatPr defaultColWidth="11.44140625" defaultRowHeight="12.6" x14ac:dyDescent="0.25"/>
  <cols>
    <col min="1" max="1" width="44.66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6.33203125" customWidth="1"/>
    <col min="10" max="10" width="2.33203125" customWidth="1"/>
    <col min="11" max="11" width="7.109375" customWidth="1"/>
    <col min="12" max="12" width="8" customWidth="1"/>
    <col min="13" max="13" width="1.88671875" customWidth="1"/>
    <col min="14" max="14" width="7.109375" customWidth="1"/>
  </cols>
  <sheetData>
    <row r="1" spans="1:14" ht="12.75" customHeight="1" x14ac:dyDescent="0.25">
      <c r="A1" s="5" t="s">
        <v>349</v>
      </c>
      <c r="L1" s="58" t="s">
        <v>249</v>
      </c>
    </row>
    <row r="2" spans="1:14" ht="13.2" x14ac:dyDescent="0.25">
      <c r="A2" s="51" t="s">
        <v>350</v>
      </c>
    </row>
    <row r="3" spans="1:14" ht="13.5" customHeight="1" x14ac:dyDescent="0.25"/>
    <row r="4" spans="1:14" ht="22.5" customHeight="1" x14ac:dyDescent="0.25">
      <c r="A4" s="61" t="s">
        <v>186</v>
      </c>
      <c r="B4" s="52" t="s">
        <v>87</v>
      </c>
      <c r="C4" s="276" t="s">
        <v>164</v>
      </c>
      <c r="D4" s="277"/>
      <c r="E4" s="52" t="s">
        <v>88</v>
      </c>
      <c r="F4" s="276" t="s">
        <v>164</v>
      </c>
      <c r="G4" s="277"/>
      <c r="H4" s="53"/>
      <c r="I4" s="52" t="s">
        <v>166</v>
      </c>
      <c r="J4" s="276" t="s">
        <v>164</v>
      </c>
      <c r="K4" s="277"/>
      <c r="L4" s="52" t="s">
        <v>167</v>
      </c>
      <c r="M4" s="276" t="s">
        <v>164</v>
      </c>
      <c r="N4" s="277"/>
    </row>
    <row r="5" spans="1:14" ht="23.25" customHeight="1" x14ac:dyDescent="0.25">
      <c r="A5" s="50" t="s">
        <v>187</v>
      </c>
      <c r="B5" s="49" t="s">
        <v>89</v>
      </c>
      <c r="C5" s="278" t="s">
        <v>163</v>
      </c>
      <c r="D5" s="278"/>
      <c r="E5" s="49" t="s">
        <v>90</v>
      </c>
      <c r="F5" s="278" t="s">
        <v>163</v>
      </c>
      <c r="G5" s="278"/>
      <c r="H5" s="49"/>
      <c r="I5" s="49" t="s">
        <v>168</v>
      </c>
      <c r="J5" s="49"/>
      <c r="K5" s="49" t="s">
        <v>163</v>
      </c>
      <c r="L5" s="49" t="s">
        <v>169</v>
      </c>
      <c r="M5" s="49"/>
      <c r="N5" s="49" t="s">
        <v>163</v>
      </c>
    </row>
    <row r="6" spans="1:14" ht="11.25" customHeight="1" x14ac:dyDescent="0.25">
      <c r="A6" s="68" t="s">
        <v>182</v>
      </c>
      <c r="B6" s="63">
        <v>9080.9449999999997</v>
      </c>
      <c r="C6" s="198" t="s">
        <v>342</v>
      </c>
      <c r="D6" s="209">
        <v>7.9870000000000001</v>
      </c>
      <c r="E6" s="63">
        <v>43391.241000000002</v>
      </c>
      <c r="F6" s="198" t="s">
        <v>342</v>
      </c>
      <c r="G6" s="209">
        <v>204.69</v>
      </c>
      <c r="H6" s="168"/>
      <c r="I6" s="195">
        <v>3.6379999999999999</v>
      </c>
      <c r="J6" s="196" t="s">
        <v>342</v>
      </c>
      <c r="K6" s="195">
        <v>0.14899999999999999</v>
      </c>
      <c r="L6" s="195">
        <v>1.3149999999999999</v>
      </c>
      <c r="M6" s="196" t="s">
        <v>342</v>
      </c>
      <c r="N6" s="195">
        <v>0.1</v>
      </c>
    </row>
    <row r="7" spans="1:14" ht="11.25" customHeight="1" x14ac:dyDescent="0.25">
      <c r="A7" s="68" t="s">
        <v>181</v>
      </c>
      <c r="B7" s="63">
        <v>71237.72</v>
      </c>
      <c r="C7" s="198" t="s">
        <v>342</v>
      </c>
      <c r="D7" s="209">
        <v>0</v>
      </c>
      <c r="E7" s="63">
        <v>61297.771000000001</v>
      </c>
      <c r="F7" s="198" t="s">
        <v>342</v>
      </c>
      <c r="G7" s="209">
        <v>0</v>
      </c>
      <c r="H7" s="168"/>
      <c r="I7" s="195">
        <v>28.539000000000001</v>
      </c>
      <c r="J7" s="196" t="s">
        <v>342</v>
      </c>
      <c r="K7" s="195">
        <v>1.167</v>
      </c>
      <c r="L7" s="195">
        <v>1.8580000000000001</v>
      </c>
      <c r="M7" s="196" t="s">
        <v>342</v>
      </c>
      <c r="N7" s="195">
        <v>0.14099999999999999</v>
      </c>
    </row>
    <row r="8" spans="1:14" ht="11.25" customHeight="1" x14ac:dyDescent="0.25">
      <c r="A8" s="68" t="s">
        <v>183</v>
      </c>
      <c r="B8" s="63">
        <v>37862.451000000001</v>
      </c>
      <c r="C8" s="198" t="s">
        <v>342</v>
      </c>
      <c r="D8" s="209">
        <v>5157.1499999999996</v>
      </c>
      <c r="E8" s="63">
        <v>46510.714</v>
      </c>
      <c r="F8" s="198" t="s">
        <v>342</v>
      </c>
      <c r="G8" s="209">
        <v>14667.245000000001</v>
      </c>
      <c r="H8" s="168"/>
      <c r="I8" s="195">
        <v>15.169</v>
      </c>
      <c r="J8" s="196" t="s">
        <v>342</v>
      </c>
      <c r="K8" s="195">
        <v>1.833</v>
      </c>
      <c r="L8" s="195">
        <v>1.41</v>
      </c>
      <c r="M8" s="196" t="s">
        <v>342</v>
      </c>
      <c r="N8" s="195">
        <v>0.45100000000000001</v>
      </c>
    </row>
    <row r="9" spans="1:14" ht="11.25" customHeight="1" x14ac:dyDescent="0.25">
      <c r="A9" s="66" t="s">
        <v>242</v>
      </c>
      <c r="B9" s="210">
        <v>27074.337</v>
      </c>
      <c r="C9" s="211" t="s">
        <v>342</v>
      </c>
      <c r="D9" s="212">
        <v>2540.9</v>
      </c>
      <c r="E9" s="210">
        <v>44320.813000000002</v>
      </c>
      <c r="F9" s="211" t="s">
        <v>342</v>
      </c>
      <c r="G9" s="212">
        <v>14689.287</v>
      </c>
      <c r="H9" s="171"/>
      <c r="I9" s="204">
        <v>10.847</v>
      </c>
      <c r="J9" s="205" t="s">
        <v>342</v>
      </c>
      <c r="K9" s="204">
        <v>1.004</v>
      </c>
      <c r="L9" s="204">
        <v>1.343</v>
      </c>
      <c r="M9" s="205" t="s">
        <v>342</v>
      </c>
      <c r="N9" s="204">
        <v>0.45100000000000001</v>
      </c>
    </row>
    <row r="10" spans="1:14" ht="11.25" customHeight="1" x14ac:dyDescent="0.25">
      <c r="A10" s="64" t="s">
        <v>243</v>
      </c>
      <c r="B10" s="210">
        <v>10788.114</v>
      </c>
      <c r="C10" s="211" t="s">
        <v>342</v>
      </c>
      <c r="D10" s="212">
        <v>4609.9059999999999</v>
      </c>
      <c r="E10" s="210">
        <v>2189.9009999999998</v>
      </c>
      <c r="F10" s="211" t="s">
        <v>342</v>
      </c>
      <c r="G10" s="212">
        <v>857.59299999999996</v>
      </c>
      <c r="H10" s="171"/>
      <c r="I10" s="204">
        <v>4.3220000000000001</v>
      </c>
      <c r="J10" s="205" t="s">
        <v>342</v>
      </c>
      <c r="K10" s="204">
        <v>1.774</v>
      </c>
      <c r="L10" s="204">
        <v>6.6000000000000003E-2</v>
      </c>
      <c r="M10" s="205" t="s">
        <v>342</v>
      </c>
      <c r="N10" s="204">
        <v>2.5999999999999999E-2</v>
      </c>
    </row>
    <row r="11" spans="1:14" ht="11.25" customHeight="1" x14ac:dyDescent="0.25">
      <c r="A11" s="68" t="s">
        <v>184</v>
      </c>
      <c r="B11" s="63">
        <v>96784.778999999995</v>
      </c>
      <c r="C11" s="198" t="s">
        <v>342</v>
      </c>
      <c r="D11" s="209">
        <v>7350.0559999999996</v>
      </c>
      <c r="E11" s="63">
        <v>1788419.551</v>
      </c>
      <c r="F11" s="198" t="s">
        <v>342</v>
      </c>
      <c r="G11" s="209">
        <v>179707.761</v>
      </c>
      <c r="H11" s="168"/>
      <c r="I11" s="195">
        <v>38.774000000000001</v>
      </c>
      <c r="J11" s="196" t="s">
        <v>342</v>
      </c>
      <c r="K11" s="195">
        <v>2.1120000000000001</v>
      </c>
      <c r="L11" s="195">
        <v>54.207000000000001</v>
      </c>
      <c r="M11" s="196" t="s">
        <v>342</v>
      </c>
      <c r="N11" s="195">
        <v>3.81</v>
      </c>
    </row>
    <row r="12" spans="1:14" ht="22.5" customHeight="1" x14ac:dyDescent="0.25">
      <c r="A12" s="64" t="s">
        <v>238</v>
      </c>
      <c r="B12" s="210">
        <v>13271.337</v>
      </c>
      <c r="C12" s="211" t="s">
        <v>342</v>
      </c>
      <c r="D12" s="212">
        <v>2973.1370000000002</v>
      </c>
      <c r="E12" s="210">
        <v>292410.065</v>
      </c>
      <c r="F12" s="211" t="s">
        <v>342</v>
      </c>
      <c r="G12" s="212">
        <v>64139.758000000002</v>
      </c>
      <c r="H12" s="171"/>
      <c r="I12" s="204">
        <v>5.3170000000000002</v>
      </c>
      <c r="J12" s="205" t="s">
        <v>342</v>
      </c>
      <c r="K12" s="204">
        <v>1.147</v>
      </c>
      <c r="L12" s="204">
        <v>8.8629999999999995</v>
      </c>
      <c r="M12" s="205" t="s">
        <v>342</v>
      </c>
      <c r="N12" s="204">
        <v>1.8879999999999999</v>
      </c>
    </row>
    <row r="13" spans="1:14" ht="11.25" customHeight="1" x14ac:dyDescent="0.25">
      <c r="A13" s="67" t="s">
        <v>231</v>
      </c>
      <c r="B13" s="213">
        <v>61.981000000000002</v>
      </c>
      <c r="C13" s="214" t="s">
        <v>342</v>
      </c>
      <c r="D13" s="215">
        <v>79.429000000000002</v>
      </c>
      <c r="E13" s="213">
        <v>7870.482</v>
      </c>
      <c r="F13" s="214" t="s">
        <v>342</v>
      </c>
      <c r="G13" s="215">
        <v>3132.5059999999999</v>
      </c>
      <c r="H13" s="172"/>
      <c r="I13" s="207">
        <v>2.5000000000000001E-2</v>
      </c>
      <c r="J13" s="208" t="s">
        <v>342</v>
      </c>
      <c r="K13" s="207">
        <v>3.2000000000000001E-2</v>
      </c>
      <c r="L13" s="207">
        <v>0.23899999999999999</v>
      </c>
      <c r="M13" s="208" t="s">
        <v>342</v>
      </c>
      <c r="N13" s="207">
        <v>9.6000000000000002E-2</v>
      </c>
    </row>
    <row r="14" spans="1:14" ht="11.25" customHeight="1" x14ac:dyDescent="0.25">
      <c r="A14" s="64" t="s">
        <v>232</v>
      </c>
      <c r="B14" s="210">
        <v>27772.116000000002</v>
      </c>
      <c r="C14" s="211" t="s">
        <v>342</v>
      </c>
      <c r="D14" s="212">
        <v>3994.7530000000002</v>
      </c>
      <c r="E14" s="210">
        <v>228632.08100000001</v>
      </c>
      <c r="F14" s="211" t="s">
        <v>342</v>
      </c>
      <c r="G14" s="212">
        <v>30109.866000000002</v>
      </c>
      <c r="H14" s="171"/>
      <c r="I14" s="204">
        <v>11.125999999999999</v>
      </c>
      <c r="J14" s="205" t="s">
        <v>342</v>
      </c>
      <c r="K14" s="204">
        <v>1.4830000000000001</v>
      </c>
      <c r="L14" s="204">
        <v>6.93</v>
      </c>
      <c r="M14" s="205" t="s">
        <v>342</v>
      </c>
      <c r="N14" s="204">
        <v>0.998</v>
      </c>
    </row>
    <row r="15" spans="1:14" ht="11.25" customHeight="1" x14ac:dyDescent="0.25">
      <c r="A15" s="64" t="s">
        <v>233</v>
      </c>
      <c r="B15" s="210">
        <v>119.827</v>
      </c>
      <c r="C15" s="211" t="s">
        <v>342</v>
      </c>
      <c r="D15" s="212">
        <v>66.328000000000003</v>
      </c>
      <c r="E15" s="210">
        <v>5114.0559999999996</v>
      </c>
      <c r="F15" s="211" t="s">
        <v>342</v>
      </c>
      <c r="G15" s="212">
        <v>2096.14</v>
      </c>
      <c r="H15" s="171"/>
      <c r="I15" s="204">
        <v>4.8000000000000001E-2</v>
      </c>
      <c r="J15" s="205" t="s">
        <v>342</v>
      </c>
      <c r="K15" s="204">
        <v>2.7E-2</v>
      </c>
      <c r="L15" s="204">
        <v>0.155</v>
      </c>
      <c r="M15" s="205" t="s">
        <v>342</v>
      </c>
      <c r="N15" s="204">
        <v>6.5000000000000002E-2</v>
      </c>
    </row>
    <row r="16" spans="1:14" ht="11.25" customHeight="1" x14ac:dyDescent="0.25">
      <c r="A16" s="64" t="s">
        <v>234</v>
      </c>
      <c r="B16" s="210">
        <v>17241.784</v>
      </c>
      <c r="C16" s="211" t="s">
        <v>342</v>
      </c>
      <c r="D16" s="212">
        <v>340.69499999999999</v>
      </c>
      <c r="E16" s="210">
        <v>119102.264</v>
      </c>
      <c r="F16" s="211" t="s">
        <v>342</v>
      </c>
      <c r="G16" s="212">
        <v>1969.0619999999999</v>
      </c>
      <c r="H16" s="171"/>
      <c r="I16" s="204">
        <v>6.907</v>
      </c>
      <c r="J16" s="205" t="s">
        <v>342</v>
      </c>
      <c r="K16" s="204">
        <v>0.31</v>
      </c>
      <c r="L16" s="204">
        <v>3.61</v>
      </c>
      <c r="M16" s="205" t="s">
        <v>342</v>
      </c>
      <c r="N16" s="204">
        <v>0.28100000000000003</v>
      </c>
    </row>
    <row r="17" spans="1:14" ht="22.5" customHeight="1" x14ac:dyDescent="0.25">
      <c r="A17" s="64" t="s">
        <v>247</v>
      </c>
      <c r="B17" s="210">
        <v>6940.1289999999999</v>
      </c>
      <c r="C17" s="211" t="s">
        <v>342</v>
      </c>
      <c r="D17" s="212">
        <v>1407.2260000000001</v>
      </c>
      <c r="E17" s="210">
        <v>220168.71599999999</v>
      </c>
      <c r="F17" s="211" t="s">
        <v>342</v>
      </c>
      <c r="G17" s="212">
        <v>97529.438999999998</v>
      </c>
      <c r="H17" s="171"/>
      <c r="I17" s="204">
        <v>2.78</v>
      </c>
      <c r="J17" s="205" t="s">
        <v>342</v>
      </c>
      <c r="K17" s="204">
        <v>0.56000000000000005</v>
      </c>
      <c r="L17" s="204">
        <v>6.673</v>
      </c>
      <c r="M17" s="205" t="s">
        <v>342</v>
      </c>
      <c r="N17" s="204">
        <v>2.798</v>
      </c>
    </row>
    <row r="18" spans="1:14" ht="22.5" customHeight="1" x14ac:dyDescent="0.25">
      <c r="A18" s="64" t="s">
        <v>239</v>
      </c>
      <c r="B18" s="210">
        <v>15777.865</v>
      </c>
      <c r="C18" s="211" t="s">
        <v>342</v>
      </c>
      <c r="D18" s="212">
        <v>3859.1669999999999</v>
      </c>
      <c r="E18" s="210">
        <v>85344.502999999997</v>
      </c>
      <c r="F18" s="211" t="s">
        <v>342</v>
      </c>
      <c r="G18" s="212">
        <v>13526.915999999999</v>
      </c>
      <c r="H18" s="171"/>
      <c r="I18" s="204">
        <v>6.3209999999999997</v>
      </c>
      <c r="J18" s="205" t="s">
        <v>342</v>
      </c>
      <c r="K18" s="204">
        <v>1.468</v>
      </c>
      <c r="L18" s="204">
        <v>2.5870000000000002</v>
      </c>
      <c r="M18" s="205" t="s">
        <v>342</v>
      </c>
      <c r="N18" s="204">
        <v>0.44500000000000001</v>
      </c>
    </row>
    <row r="19" spans="1:14" ht="22.5" customHeight="1" x14ac:dyDescent="0.25">
      <c r="A19" s="64" t="s">
        <v>248</v>
      </c>
      <c r="B19" s="210">
        <v>11167.584000000001</v>
      </c>
      <c r="C19" s="211" t="s">
        <v>342</v>
      </c>
      <c r="D19" s="212">
        <v>4098.7979999999998</v>
      </c>
      <c r="E19" s="210">
        <v>324401.23300000001</v>
      </c>
      <c r="F19" s="211" t="s">
        <v>342</v>
      </c>
      <c r="G19" s="212">
        <v>115928.961</v>
      </c>
      <c r="H19" s="171"/>
      <c r="I19" s="204">
        <v>4.4740000000000002</v>
      </c>
      <c r="J19" s="205" t="s">
        <v>342</v>
      </c>
      <c r="K19" s="204">
        <v>1.5780000000000001</v>
      </c>
      <c r="L19" s="204">
        <v>9.8330000000000002</v>
      </c>
      <c r="M19" s="205" t="s">
        <v>342</v>
      </c>
      <c r="N19" s="204">
        <v>3.2370000000000001</v>
      </c>
    </row>
    <row r="20" spans="1:14" ht="22.5" customHeight="1" x14ac:dyDescent="0.25">
      <c r="A20" s="64" t="s">
        <v>240</v>
      </c>
      <c r="B20" s="210">
        <v>2109.65</v>
      </c>
      <c r="C20" s="211" t="s">
        <v>342</v>
      </c>
      <c r="D20" s="210">
        <v>467.35700000000003</v>
      </c>
      <c r="E20" s="210">
        <v>337366.19699999999</v>
      </c>
      <c r="F20" s="211" t="s">
        <v>342</v>
      </c>
      <c r="G20" s="210">
        <v>62972.095999999998</v>
      </c>
      <c r="H20" s="170"/>
      <c r="I20" s="204">
        <v>0.84499999999999997</v>
      </c>
      <c r="J20" s="205" t="s">
        <v>342</v>
      </c>
      <c r="K20" s="204">
        <v>0.189</v>
      </c>
      <c r="L20" s="204">
        <v>10.226000000000001</v>
      </c>
      <c r="M20" s="205" t="s">
        <v>342</v>
      </c>
      <c r="N20" s="204">
        <v>1.8720000000000001</v>
      </c>
    </row>
    <row r="21" spans="1:14" ht="22.5" customHeight="1" x14ac:dyDescent="0.25">
      <c r="A21" s="64" t="s">
        <v>518</v>
      </c>
      <c r="B21" s="210">
        <v>1700.1279999999999</v>
      </c>
      <c r="C21" s="211" t="s">
        <v>342</v>
      </c>
      <c r="D21" s="210">
        <v>691.34299999999996</v>
      </c>
      <c r="E21" s="210">
        <v>128985.565</v>
      </c>
      <c r="F21" s="211" t="s">
        <v>342</v>
      </c>
      <c r="G21" s="210">
        <v>49113.035000000003</v>
      </c>
      <c r="H21" s="170"/>
      <c r="I21" s="204">
        <v>0.68100000000000005</v>
      </c>
      <c r="J21" s="205" t="s">
        <v>342</v>
      </c>
      <c r="K21" s="204">
        <v>0.27600000000000002</v>
      </c>
      <c r="L21" s="204">
        <v>3.91</v>
      </c>
      <c r="M21" s="205" t="s">
        <v>342</v>
      </c>
      <c r="N21" s="204">
        <v>1.46</v>
      </c>
    </row>
    <row r="22" spans="1:14" ht="11.25" customHeight="1" x14ac:dyDescent="0.25">
      <c r="A22" s="64" t="s">
        <v>241</v>
      </c>
      <c r="B22" s="210">
        <v>622.37800000000004</v>
      </c>
      <c r="C22" s="211" t="s">
        <v>342</v>
      </c>
      <c r="D22" s="210">
        <v>234.27500000000001</v>
      </c>
      <c r="E22" s="210">
        <v>39024.387999999999</v>
      </c>
      <c r="F22" s="211" t="s">
        <v>342</v>
      </c>
      <c r="G22" s="210">
        <v>10031.073</v>
      </c>
      <c r="H22" s="170"/>
      <c r="I22" s="204">
        <v>0.249</v>
      </c>
      <c r="J22" s="205" t="s">
        <v>342</v>
      </c>
      <c r="K22" s="204">
        <v>9.4E-2</v>
      </c>
      <c r="L22" s="204">
        <v>1.1830000000000001</v>
      </c>
      <c r="M22" s="205" t="s">
        <v>342</v>
      </c>
      <c r="N22" s="204">
        <v>0.314</v>
      </c>
    </row>
    <row r="23" spans="1:14" ht="11.25" customHeight="1" x14ac:dyDescent="0.25">
      <c r="A23" s="68" t="s">
        <v>185</v>
      </c>
      <c r="B23" s="63">
        <v>34645.811999999998</v>
      </c>
      <c r="C23" s="198" t="s">
        <v>342</v>
      </c>
      <c r="D23" s="63">
        <v>4879.2460000000001</v>
      </c>
      <c r="E23" s="63">
        <v>1359626.6569999999</v>
      </c>
      <c r="F23" s="198" t="s">
        <v>342</v>
      </c>
      <c r="G23" s="63">
        <v>178241.42499999999</v>
      </c>
      <c r="H23" s="167"/>
      <c r="I23" s="195">
        <v>13.88</v>
      </c>
      <c r="J23" s="196" t="s">
        <v>342</v>
      </c>
      <c r="K23" s="195">
        <v>1.756</v>
      </c>
      <c r="L23" s="195">
        <v>41.21</v>
      </c>
      <c r="M23" s="196" t="s">
        <v>342</v>
      </c>
      <c r="N23" s="195">
        <v>3.8679999999999999</v>
      </c>
    </row>
    <row r="24" spans="1:14" ht="11.25" customHeight="1" x14ac:dyDescent="0.25">
      <c r="A24" s="64" t="s">
        <v>235</v>
      </c>
      <c r="B24" s="210">
        <v>10077.514999999999</v>
      </c>
      <c r="C24" s="211" t="s">
        <v>342</v>
      </c>
      <c r="D24" s="210">
        <v>2502.2820000000002</v>
      </c>
      <c r="E24" s="210">
        <v>434589.27799999999</v>
      </c>
      <c r="F24" s="211" t="s">
        <v>342</v>
      </c>
      <c r="G24" s="210">
        <v>104978.337</v>
      </c>
      <c r="H24" s="170"/>
      <c r="I24" s="204">
        <v>4.0369999999999999</v>
      </c>
      <c r="J24" s="205" t="s">
        <v>342</v>
      </c>
      <c r="K24" s="204">
        <v>0.97499999999999998</v>
      </c>
      <c r="L24" s="204">
        <v>13.172000000000001</v>
      </c>
      <c r="M24" s="205" t="s">
        <v>342</v>
      </c>
      <c r="N24" s="204">
        <v>2.9089999999999998</v>
      </c>
    </row>
    <row r="25" spans="1:14" ht="22.5" customHeight="1" x14ac:dyDescent="0.25">
      <c r="A25" s="64" t="s">
        <v>237</v>
      </c>
      <c r="B25" s="210">
        <v>1970.299</v>
      </c>
      <c r="C25" s="211" t="s">
        <v>342</v>
      </c>
      <c r="D25" s="210">
        <v>1411.076</v>
      </c>
      <c r="E25" s="210">
        <v>316141.90299999999</v>
      </c>
      <c r="F25" s="211" t="s">
        <v>342</v>
      </c>
      <c r="G25" s="210">
        <v>92998.418000000005</v>
      </c>
      <c r="H25" s="170"/>
      <c r="I25" s="204">
        <v>0.78900000000000003</v>
      </c>
      <c r="J25" s="205" t="s">
        <v>342</v>
      </c>
      <c r="K25" s="204">
        <v>0.56200000000000006</v>
      </c>
      <c r="L25" s="204">
        <v>9.5820000000000007</v>
      </c>
      <c r="M25" s="205" t="s">
        <v>342</v>
      </c>
      <c r="N25" s="204">
        <v>2.637</v>
      </c>
    </row>
    <row r="26" spans="1:14" ht="22.5" customHeight="1" x14ac:dyDescent="0.25">
      <c r="A26" s="64" t="s">
        <v>244</v>
      </c>
      <c r="B26" s="210">
        <v>347.97500000000002</v>
      </c>
      <c r="C26" s="211" t="s">
        <v>342</v>
      </c>
      <c r="D26" s="210">
        <v>196.364</v>
      </c>
      <c r="E26" s="210">
        <v>72971.48</v>
      </c>
      <c r="F26" s="211" t="s">
        <v>342</v>
      </c>
      <c r="G26" s="210">
        <v>27115.362000000001</v>
      </c>
      <c r="H26" s="170"/>
      <c r="I26" s="204">
        <v>0.13900000000000001</v>
      </c>
      <c r="J26" s="205" t="s">
        <v>342</v>
      </c>
      <c r="K26" s="204">
        <v>7.9000000000000001E-2</v>
      </c>
      <c r="L26" s="204">
        <v>2.2120000000000002</v>
      </c>
      <c r="M26" s="205" t="s">
        <v>342</v>
      </c>
      <c r="N26" s="204">
        <v>0.82099999999999995</v>
      </c>
    </row>
    <row r="27" spans="1:14" ht="11.25" customHeight="1" x14ac:dyDescent="0.25">
      <c r="A27" s="64" t="s">
        <v>236</v>
      </c>
      <c r="B27" s="210">
        <v>17948.886999999999</v>
      </c>
      <c r="C27" s="211" t="s">
        <v>342</v>
      </c>
      <c r="D27" s="210">
        <v>3529.866</v>
      </c>
      <c r="E27" s="210">
        <v>315672.48200000002</v>
      </c>
      <c r="F27" s="211" t="s">
        <v>342</v>
      </c>
      <c r="G27" s="210">
        <v>85257.823999999993</v>
      </c>
      <c r="H27" s="170"/>
      <c r="I27" s="204">
        <v>7.1909999999999998</v>
      </c>
      <c r="J27" s="205" t="s">
        <v>342</v>
      </c>
      <c r="K27" s="204">
        <v>1.341</v>
      </c>
      <c r="L27" s="204">
        <v>9.5679999999999996</v>
      </c>
      <c r="M27" s="205" t="s">
        <v>342</v>
      </c>
      <c r="N27" s="204">
        <v>2.4350000000000001</v>
      </c>
    </row>
    <row r="28" spans="1:14" ht="22.5" customHeight="1" x14ac:dyDescent="0.25">
      <c r="A28" s="64" t="s">
        <v>246</v>
      </c>
      <c r="B28" s="210">
        <v>449.45800000000003</v>
      </c>
      <c r="C28" s="211" t="s">
        <v>342</v>
      </c>
      <c r="D28" s="210">
        <v>441.68599999999998</v>
      </c>
      <c r="E28" s="210">
        <v>87709</v>
      </c>
      <c r="F28" s="211" t="s">
        <v>342</v>
      </c>
      <c r="G28" s="210">
        <v>42141.512999999999</v>
      </c>
      <c r="H28" s="170"/>
      <c r="I28" s="204">
        <v>0.18</v>
      </c>
      <c r="J28" s="205" t="s">
        <v>342</v>
      </c>
      <c r="K28" s="204">
        <v>0.17699999999999999</v>
      </c>
      <c r="L28" s="204">
        <v>2.6579999999999999</v>
      </c>
      <c r="M28" s="205" t="s">
        <v>342</v>
      </c>
      <c r="N28" s="204">
        <v>1.2589999999999999</v>
      </c>
    </row>
    <row r="29" spans="1:14" ht="22.5" customHeight="1" x14ac:dyDescent="0.25">
      <c r="A29" s="64" t="s">
        <v>245</v>
      </c>
      <c r="B29" s="210">
        <v>3851.6779999999999</v>
      </c>
      <c r="C29" s="211" t="s">
        <v>342</v>
      </c>
      <c r="D29" s="210">
        <v>1697.9269999999999</v>
      </c>
      <c r="E29" s="210">
        <v>132542.51500000001</v>
      </c>
      <c r="F29" s="211" t="s">
        <v>342</v>
      </c>
      <c r="G29" s="210">
        <v>50276.025000000001</v>
      </c>
      <c r="H29" s="170"/>
      <c r="I29" s="204">
        <v>1.5429999999999999</v>
      </c>
      <c r="J29" s="205" t="s">
        <v>342</v>
      </c>
      <c r="K29" s="204">
        <v>0.67300000000000004</v>
      </c>
      <c r="L29" s="204">
        <v>4.0170000000000003</v>
      </c>
      <c r="M29" s="205" t="s">
        <v>342</v>
      </c>
      <c r="N29" s="204">
        <v>1.4930000000000001</v>
      </c>
    </row>
    <row r="30" spans="1:14" ht="14.1" customHeight="1" x14ac:dyDescent="0.25">
      <c r="A30" s="65" t="s">
        <v>0</v>
      </c>
      <c r="B30" s="216">
        <v>249611.70699999999</v>
      </c>
      <c r="C30" s="217" t="s">
        <v>342</v>
      </c>
      <c r="D30" s="216">
        <v>10204.433999999999</v>
      </c>
      <c r="E30" s="216">
        <v>3299245.9339999999</v>
      </c>
      <c r="F30" s="217" t="s">
        <v>342</v>
      </c>
      <c r="G30" s="216">
        <v>251040.9</v>
      </c>
      <c r="H30" s="169"/>
      <c r="I30" s="216">
        <v>100</v>
      </c>
      <c r="J30" s="217" t="s">
        <v>342</v>
      </c>
      <c r="K30" s="216">
        <v>0</v>
      </c>
      <c r="L30" s="216">
        <v>100</v>
      </c>
      <c r="M30" s="217" t="s">
        <v>342</v>
      </c>
      <c r="N30" s="216">
        <v>0</v>
      </c>
    </row>
    <row r="31" spans="1:14" ht="6.75" customHeight="1" x14ac:dyDescent="0.25"/>
    <row r="32" spans="1:14"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sheetData>
  <mergeCells count="6">
    <mergeCell ref="M4:N4"/>
    <mergeCell ref="C4:D4"/>
    <mergeCell ref="C5:D5"/>
    <mergeCell ref="F4:G4"/>
    <mergeCell ref="F5:G5"/>
    <mergeCell ref="J4:K4"/>
  </mergeCells>
  <hyperlinks>
    <hyperlink ref="L1" location="'Innehåll_ Contents'!Utskriftsområde" display="Till tabellförteckning" xr:uid="{00000000-0004-0000-0B00-000000000000}"/>
  </hyperlinks>
  <pageMargins left="0.70866141732283472" right="0.70866141732283472" top="0.49" bottom="0.39" header="0.31496062992125984" footer="0.31496062992125984"/>
  <pageSetup paperSize="9" scale="9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N45"/>
  <sheetViews>
    <sheetView showGridLines="0" zoomScaleNormal="100" workbookViewId="0"/>
  </sheetViews>
  <sheetFormatPr defaultColWidth="11.44140625" defaultRowHeight="12.6" x14ac:dyDescent="0.25"/>
  <cols>
    <col min="1" max="1" width="44.66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6.33203125" customWidth="1"/>
    <col min="10" max="10" width="2.33203125" customWidth="1"/>
    <col min="11" max="11" width="7.109375" customWidth="1"/>
    <col min="12" max="12" width="8" customWidth="1"/>
    <col min="13" max="13" width="2.33203125" customWidth="1"/>
    <col min="14" max="14" width="7.109375" customWidth="1"/>
  </cols>
  <sheetData>
    <row r="1" spans="1:14" ht="13.2" x14ac:dyDescent="0.25">
      <c r="A1" s="5" t="s">
        <v>351</v>
      </c>
      <c r="L1" s="58" t="s">
        <v>249</v>
      </c>
    </row>
    <row r="2" spans="1:14" ht="13.2" x14ac:dyDescent="0.25">
      <c r="A2" s="51" t="s">
        <v>352</v>
      </c>
    </row>
    <row r="3" spans="1:14" ht="13.5" customHeight="1" x14ac:dyDescent="0.25"/>
    <row r="4" spans="1:14" ht="28.5" customHeight="1" x14ac:dyDescent="0.25">
      <c r="A4" s="61" t="s">
        <v>186</v>
      </c>
      <c r="B4" s="52" t="s">
        <v>87</v>
      </c>
      <c r="C4" s="276" t="s">
        <v>164</v>
      </c>
      <c r="D4" s="277"/>
      <c r="E4" s="52" t="s">
        <v>88</v>
      </c>
      <c r="F4" s="276" t="s">
        <v>164</v>
      </c>
      <c r="G4" s="277"/>
      <c r="H4" s="53"/>
      <c r="I4" s="52" t="s">
        <v>166</v>
      </c>
      <c r="J4" s="276" t="s">
        <v>164</v>
      </c>
      <c r="K4" s="277"/>
      <c r="L4" s="52" t="s">
        <v>167</v>
      </c>
      <c r="M4" s="276" t="s">
        <v>164</v>
      </c>
      <c r="N4" s="277"/>
    </row>
    <row r="5" spans="1:14" ht="28.5" customHeight="1" x14ac:dyDescent="0.25">
      <c r="A5" s="50" t="s">
        <v>187</v>
      </c>
      <c r="B5" s="49" t="s">
        <v>89</v>
      </c>
      <c r="C5" s="278" t="s">
        <v>163</v>
      </c>
      <c r="D5" s="278"/>
      <c r="E5" s="49" t="s">
        <v>90</v>
      </c>
      <c r="F5" s="278" t="s">
        <v>163</v>
      </c>
      <c r="G5" s="278"/>
      <c r="H5" s="49"/>
      <c r="I5" s="49" t="s">
        <v>168</v>
      </c>
      <c r="J5" s="49"/>
      <c r="K5" s="49" t="s">
        <v>163</v>
      </c>
      <c r="L5" s="49" t="s">
        <v>169</v>
      </c>
      <c r="M5" s="49"/>
      <c r="N5" s="49" t="s">
        <v>163</v>
      </c>
    </row>
    <row r="6" spans="1:14" ht="11.25" customHeight="1" x14ac:dyDescent="0.25">
      <c r="A6" s="68" t="s">
        <v>182</v>
      </c>
      <c r="B6" s="63">
        <v>0</v>
      </c>
      <c r="C6" s="198" t="s">
        <v>342</v>
      </c>
      <c r="D6" s="209">
        <v>0</v>
      </c>
      <c r="E6" s="63">
        <v>0</v>
      </c>
      <c r="F6" s="198" t="s">
        <v>342</v>
      </c>
      <c r="G6" s="209">
        <v>0</v>
      </c>
      <c r="H6" s="168"/>
      <c r="I6" s="195">
        <v>0</v>
      </c>
      <c r="J6" s="196" t="s">
        <v>342</v>
      </c>
      <c r="K6" s="195">
        <v>0</v>
      </c>
      <c r="L6" s="195">
        <v>0</v>
      </c>
      <c r="M6" s="196" t="s">
        <v>342</v>
      </c>
      <c r="N6" s="195">
        <v>0</v>
      </c>
    </row>
    <row r="7" spans="1:14" ht="11.25" customHeight="1" x14ac:dyDescent="0.25">
      <c r="A7" s="68" t="s">
        <v>181</v>
      </c>
      <c r="B7" s="63">
        <v>0</v>
      </c>
      <c r="C7" s="198" t="s">
        <v>342</v>
      </c>
      <c r="D7" s="209">
        <v>0</v>
      </c>
      <c r="E7" s="63">
        <v>0</v>
      </c>
      <c r="F7" s="198" t="s">
        <v>342</v>
      </c>
      <c r="G7" s="209">
        <v>0</v>
      </c>
      <c r="H7" s="168"/>
      <c r="I7" s="195">
        <v>0</v>
      </c>
      <c r="J7" s="196" t="s">
        <v>342</v>
      </c>
      <c r="K7" s="195">
        <v>0</v>
      </c>
      <c r="L7" s="195">
        <v>0</v>
      </c>
      <c r="M7" s="196" t="s">
        <v>342</v>
      </c>
      <c r="N7" s="195">
        <v>0</v>
      </c>
    </row>
    <row r="8" spans="1:14" ht="11.25" customHeight="1" x14ac:dyDescent="0.25">
      <c r="A8" s="68" t="s">
        <v>183</v>
      </c>
      <c r="B8" s="63">
        <v>683.72299999999996</v>
      </c>
      <c r="C8" s="198" t="s">
        <v>342</v>
      </c>
      <c r="D8" s="209">
        <v>19.905999999999999</v>
      </c>
      <c r="E8" s="63">
        <v>953.12</v>
      </c>
      <c r="F8" s="198" t="s">
        <v>342</v>
      </c>
      <c r="G8" s="209">
        <v>247.39699999999999</v>
      </c>
      <c r="H8" s="168"/>
      <c r="I8" s="195">
        <v>1.468</v>
      </c>
      <c r="J8" s="196" t="s">
        <v>342</v>
      </c>
      <c r="K8" s="195">
        <v>0.13900000000000001</v>
      </c>
      <c r="L8" s="195">
        <v>9.8000000000000004E-2</v>
      </c>
      <c r="M8" s="196" t="s">
        <v>342</v>
      </c>
      <c r="N8" s="195">
        <v>3.6999999999999998E-2</v>
      </c>
    </row>
    <row r="9" spans="1:14" ht="11.25" customHeight="1" x14ac:dyDescent="0.25">
      <c r="A9" s="66" t="s">
        <v>242</v>
      </c>
      <c r="B9" s="210">
        <v>670.50400000000002</v>
      </c>
      <c r="C9" s="211" t="s">
        <v>342</v>
      </c>
      <c r="D9" s="212">
        <v>10.478</v>
      </c>
      <c r="E9" s="210">
        <v>819.41800000000001</v>
      </c>
      <c r="F9" s="211" t="s">
        <v>342</v>
      </c>
      <c r="G9" s="212">
        <v>62.91</v>
      </c>
      <c r="H9" s="171"/>
      <c r="I9" s="204">
        <v>1.44</v>
      </c>
      <c r="J9" s="205" t="s">
        <v>342</v>
      </c>
      <c r="K9" s="204">
        <v>0.13200000000000001</v>
      </c>
      <c r="L9" s="204">
        <v>8.4000000000000005E-2</v>
      </c>
      <c r="M9" s="205" t="s">
        <v>342</v>
      </c>
      <c r="N9" s="204">
        <v>2.4E-2</v>
      </c>
    </row>
    <row r="10" spans="1:14" ht="11.25" customHeight="1" x14ac:dyDescent="0.25">
      <c r="A10" s="64" t="s">
        <v>243</v>
      </c>
      <c r="B10" s="210">
        <v>13.218999999999999</v>
      </c>
      <c r="C10" s="211" t="s">
        <v>342</v>
      </c>
      <c r="D10" s="212">
        <v>16.936</v>
      </c>
      <c r="E10" s="210">
        <v>133.702</v>
      </c>
      <c r="F10" s="211" t="s">
        <v>342</v>
      </c>
      <c r="G10" s="212">
        <v>239.39099999999999</v>
      </c>
      <c r="H10" s="171"/>
      <c r="I10" s="204">
        <v>2.8000000000000001E-2</v>
      </c>
      <c r="J10" s="205" t="s">
        <v>342</v>
      </c>
      <c r="K10" s="204">
        <v>3.5999999999999997E-2</v>
      </c>
      <c r="L10" s="204">
        <v>1.4E-2</v>
      </c>
      <c r="M10" s="205" t="s">
        <v>342</v>
      </c>
      <c r="N10" s="204">
        <v>2.5000000000000001E-2</v>
      </c>
    </row>
    <row r="11" spans="1:14" ht="11.25" customHeight="1" x14ac:dyDescent="0.25">
      <c r="A11" s="68" t="s">
        <v>184</v>
      </c>
      <c r="B11" s="63">
        <v>37897.317000000003</v>
      </c>
      <c r="C11" s="198" t="s">
        <v>342</v>
      </c>
      <c r="D11" s="209">
        <v>3097.5479999999998</v>
      </c>
      <c r="E11" s="63">
        <v>491374.054</v>
      </c>
      <c r="F11" s="198" t="s">
        <v>342</v>
      </c>
      <c r="G11" s="209">
        <v>135602.489</v>
      </c>
      <c r="H11" s="168"/>
      <c r="I11" s="195">
        <v>81.38</v>
      </c>
      <c r="J11" s="196" t="s">
        <v>342</v>
      </c>
      <c r="K11" s="195">
        <v>5.1509999999999998</v>
      </c>
      <c r="L11" s="195">
        <v>50.399000000000001</v>
      </c>
      <c r="M11" s="196" t="s">
        <v>342</v>
      </c>
      <c r="N11" s="195">
        <v>13.612</v>
      </c>
    </row>
    <row r="12" spans="1:14" ht="22.5" customHeight="1" x14ac:dyDescent="0.25">
      <c r="A12" s="64" t="s">
        <v>238</v>
      </c>
      <c r="B12" s="210">
        <v>1323.992</v>
      </c>
      <c r="C12" s="211" t="s">
        <v>342</v>
      </c>
      <c r="D12" s="212">
        <v>480.173</v>
      </c>
      <c r="E12" s="210">
        <v>34501.896999999997</v>
      </c>
      <c r="F12" s="211" t="s">
        <v>342</v>
      </c>
      <c r="G12" s="212">
        <v>10120.072</v>
      </c>
      <c r="H12" s="171"/>
      <c r="I12" s="204">
        <v>2.843</v>
      </c>
      <c r="J12" s="205" t="s">
        <v>342</v>
      </c>
      <c r="K12" s="204">
        <v>1.034</v>
      </c>
      <c r="L12" s="204">
        <v>3.5390000000000001</v>
      </c>
      <c r="M12" s="205" t="s">
        <v>342</v>
      </c>
      <c r="N12" s="204">
        <v>1.3859999999999999</v>
      </c>
    </row>
    <row r="13" spans="1:14" ht="11.25" customHeight="1" x14ac:dyDescent="0.25">
      <c r="A13" s="64" t="s">
        <v>231</v>
      </c>
      <c r="B13" s="210">
        <v>31.86</v>
      </c>
      <c r="C13" s="211" t="s">
        <v>342</v>
      </c>
      <c r="D13" s="212">
        <v>33.83</v>
      </c>
      <c r="E13" s="210">
        <v>1765.556</v>
      </c>
      <c r="F13" s="211" t="s">
        <v>342</v>
      </c>
      <c r="G13" s="212">
        <v>845.62599999999998</v>
      </c>
      <c r="H13" s="171"/>
      <c r="I13" s="204">
        <v>6.8000000000000005E-2</v>
      </c>
      <c r="J13" s="205" t="s">
        <v>342</v>
      </c>
      <c r="K13" s="204">
        <v>7.2999999999999995E-2</v>
      </c>
      <c r="L13" s="204">
        <v>0.18099999999999999</v>
      </c>
      <c r="M13" s="205" t="s">
        <v>342</v>
      </c>
      <c r="N13" s="204">
        <v>0.1</v>
      </c>
    </row>
    <row r="14" spans="1:14" ht="11.25" customHeight="1" x14ac:dyDescent="0.25">
      <c r="A14" s="64" t="s">
        <v>232</v>
      </c>
      <c r="B14" s="210">
        <v>2597.4679999999998</v>
      </c>
      <c r="C14" s="211" t="s">
        <v>342</v>
      </c>
      <c r="D14" s="212">
        <v>982.28</v>
      </c>
      <c r="E14" s="210">
        <v>19495.446</v>
      </c>
      <c r="F14" s="211" t="s">
        <v>342</v>
      </c>
      <c r="G14" s="212">
        <v>8693.7170000000006</v>
      </c>
      <c r="H14" s="171"/>
      <c r="I14" s="204">
        <v>5.5780000000000003</v>
      </c>
      <c r="J14" s="205" t="s">
        <v>342</v>
      </c>
      <c r="K14" s="204">
        <v>2.0510000000000002</v>
      </c>
      <c r="L14" s="204">
        <v>2</v>
      </c>
      <c r="M14" s="205" t="s">
        <v>342</v>
      </c>
      <c r="N14" s="204">
        <v>1.028</v>
      </c>
    </row>
    <row r="15" spans="1:14" ht="11.25" customHeight="1" x14ac:dyDescent="0.25">
      <c r="A15" s="64" t="s">
        <v>233</v>
      </c>
      <c r="B15" s="210">
        <v>55.095999999999997</v>
      </c>
      <c r="C15" s="211" t="s">
        <v>342</v>
      </c>
      <c r="D15" s="212">
        <v>61.219000000000001</v>
      </c>
      <c r="E15" s="210">
        <v>657.54</v>
      </c>
      <c r="F15" s="211" t="s">
        <v>342</v>
      </c>
      <c r="G15" s="212">
        <v>786.85400000000004</v>
      </c>
      <c r="H15" s="171"/>
      <c r="I15" s="204">
        <v>0.11799999999999999</v>
      </c>
      <c r="J15" s="205" t="s">
        <v>342</v>
      </c>
      <c r="K15" s="204">
        <v>0.13200000000000001</v>
      </c>
      <c r="L15" s="204">
        <v>6.7000000000000004E-2</v>
      </c>
      <c r="M15" s="205" t="s">
        <v>342</v>
      </c>
      <c r="N15" s="204">
        <v>8.3000000000000004E-2</v>
      </c>
    </row>
    <row r="16" spans="1:14" ht="11.25" customHeight="1" x14ac:dyDescent="0.25">
      <c r="A16" s="64" t="s">
        <v>234</v>
      </c>
      <c r="B16" s="210">
        <v>26078.714</v>
      </c>
      <c r="C16" s="211" t="s">
        <v>342</v>
      </c>
      <c r="D16" s="212">
        <v>16.524999999999999</v>
      </c>
      <c r="E16" s="210">
        <v>141747.67800000001</v>
      </c>
      <c r="F16" s="211" t="s">
        <v>342</v>
      </c>
      <c r="G16" s="212">
        <v>629.93399999999997</v>
      </c>
      <c r="H16" s="171"/>
      <c r="I16" s="204">
        <v>56.000999999999998</v>
      </c>
      <c r="J16" s="205" t="s">
        <v>342</v>
      </c>
      <c r="K16" s="204">
        <v>5.0709999999999997</v>
      </c>
      <c r="L16" s="204">
        <v>14.539</v>
      </c>
      <c r="M16" s="205" t="s">
        <v>342</v>
      </c>
      <c r="N16" s="204">
        <v>3.9430000000000001</v>
      </c>
    </row>
    <row r="17" spans="1:14" ht="22.5" customHeight="1" x14ac:dyDescent="0.25">
      <c r="A17" s="64" t="s">
        <v>247</v>
      </c>
      <c r="B17" s="210">
        <v>1009.739</v>
      </c>
      <c r="C17" s="211" t="s">
        <v>342</v>
      </c>
      <c r="D17" s="212">
        <v>380.47699999999998</v>
      </c>
      <c r="E17" s="210">
        <v>28632.184000000001</v>
      </c>
      <c r="F17" s="211" t="s">
        <v>342</v>
      </c>
      <c r="G17" s="212">
        <v>13030.828</v>
      </c>
      <c r="H17" s="171"/>
      <c r="I17" s="204">
        <v>2.1680000000000001</v>
      </c>
      <c r="J17" s="205" t="s">
        <v>342</v>
      </c>
      <c r="K17" s="204">
        <v>0.82299999999999995</v>
      </c>
      <c r="L17" s="204">
        <v>2.9369999999999998</v>
      </c>
      <c r="M17" s="205" t="s">
        <v>342</v>
      </c>
      <c r="N17" s="204">
        <v>1.522</v>
      </c>
    </row>
    <row r="18" spans="1:14" ht="22.5" customHeight="1" x14ac:dyDescent="0.25">
      <c r="A18" s="64" t="s">
        <v>239</v>
      </c>
      <c r="B18" s="210">
        <v>1154.126</v>
      </c>
      <c r="C18" s="211" t="s">
        <v>342</v>
      </c>
      <c r="D18" s="212">
        <v>510.548</v>
      </c>
      <c r="E18" s="210">
        <v>16255.204</v>
      </c>
      <c r="F18" s="211" t="s">
        <v>342</v>
      </c>
      <c r="G18" s="212">
        <v>4198.0540000000001</v>
      </c>
      <c r="H18" s="171"/>
      <c r="I18" s="204">
        <v>2.4780000000000002</v>
      </c>
      <c r="J18" s="205" t="s">
        <v>342</v>
      </c>
      <c r="K18" s="204">
        <v>1.0920000000000001</v>
      </c>
      <c r="L18" s="204">
        <v>1.667</v>
      </c>
      <c r="M18" s="205" t="s">
        <v>342</v>
      </c>
      <c r="N18" s="204">
        <v>0.61899999999999999</v>
      </c>
    </row>
    <row r="19" spans="1:14" ht="22.5" customHeight="1" x14ac:dyDescent="0.25">
      <c r="A19" s="64" t="s">
        <v>248</v>
      </c>
      <c r="B19" s="210">
        <v>2590.9940000000001</v>
      </c>
      <c r="C19" s="211" t="s">
        <v>342</v>
      </c>
      <c r="D19" s="212">
        <v>2096.9699999999998</v>
      </c>
      <c r="E19" s="210">
        <v>120210.208</v>
      </c>
      <c r="F19" s="211" t="s">
        <v>342</v>
      </c>
      <c r="G19" s="212">
        <v>132275.85</v>
      </c>
      <c r="H19" s="171"/>
      <c r="I19" s="204">
        <v>5.5640000000000001</v>
      </c>
      <c r="J19" s="205" t="s">
        <v>342</v>
      </c>
      <c r="K19" s="204">
        <v>4.2750000000000004</v>
      </c>
      <c r="L19" s="204">
        <v>12.33</v>
      </c>
      <c r="M19" s="205" t="s">
        <v>342</v>
      </c>
      <c r="N19" s="204">
        <v>12.242000000000001</v>
      </c>
    </row>
    <row r="20" spans="1:14" ht="22.5" customHeight="1" x14ac:dyDescent="0.25">
      <c r="A20" s="64" t="s">
        <v>240</v>
      </c>
      <c r="B20" s="210">
        <v>1584.06</v>
      </c>
      <c r="C20" s="211" t="s">
        <v>342</v>
      </c>
      <c r="D20" s="210">
        <v>1868.38</v>
      </c>
      <c r="E20" s="210">
        <v>59633.197999999997</v>
      </c>
      <c r="F20" s="211" t="s">
        <v>342</v>
      </c>
      <c r="G20" s="210">
        <v>10842.246999999999</v>
      </c>
      <c r="H20" s="170"/>
      <c r="I20" s="204">
        <v>3.4020000000000001</v>
      </c>
      <c r="J20" s="205" t="s">
        <v>342</v>
      </c>
      <c r="K20" s="204">
        <v>3.8849999999999998</v>
      </c>
      <c r="L20" s="204">
        <v>6.1159999999999997</v>
      </c>
      <c r="M20" s="205" t="s">
        <v>342</v>
      </c>
      <c r="N20" s="204">
        <v>1.9590000000000001</v>
      </c>
    </row>
    <row r="21" spans="1:14" ht="22.5" customHeight="1" x14ac:dyDescent="0.25">
      <c r="A21" s="64" t="s">
        <v>518</v>
      </c>
      <c r="B21" s="210">
        <v>1078.239</v>
      </c>
      <c r="C21" s="211" t="s">
        <v>342</v>
      </c>
      <c r="D21" s="210">
        <v>442.86599999999999</v>
      </c>
      <c r="E21" s="210">
        <v>60754.9</v>
      </c>
      <c r="F21" s="211" t="s">
        <v>342</v>
      </c>
      <c r="G21" s="210">
        <v>23645.929</v>
      </c>
      <c r="H21" s="170"/>
      <c r="I21" s="204">
        <v>2.3149999999999999</v>
      </c>
      <c r="J21" s="205" t="s">
        <v>342</v>
      </c>
      <c r="K21" s="204">
        <v>0.95199999999999996</v>
      </c>
      <c r="L21" s="204">
        <v>6.2320000000000002</v>
      </c>
      <c r="M21" s="205" t="s">
        <v>342</v>
      </c>
      <c r="N21" s="204">
        <v>2.8290000000000002</v>
      </c>
    </row>
    <row r="22" spans="1:14" ht="11.25" customHeight="1" x14ac:dyDescent="0.25">
      <c r="A22" s="64" t="s">
        <v>241</v>
      </c>
      <c r="B22" s="210">
        <v>393.03100000000001</v>
      </c>
      <c r="C22" s="211" t="s">
        <v>342</v>
      </c>
      <c r="D22" s="210">
        <v>212.21700000000001</v>
      </c>
      <c r="E22" s="210">
        <v>7720.2439999999997</v>
      </c>
      <c r="F22" s="211" t="s">
        <v>342</v>
      </c>
      <c r="G22" s="210">
        <v>2629.6860000000001</v>
      </c>
      <c r="H22" s="170"/>
      <c r="I22" s="204">
        <v>0.84399999999999997</v>
      </c>
      <c r="J22" s="205" t="s">
        <v>342</v>
      </c>
      <c r="K22" s="204">
        <v>0.45800000000000002</v>
      </c>
      <c r="L22" s="204">
        <v>0.79200000000000004</v>
      </c>
      <c r="M22" s="205" t="s">
        <v>342</v>
      </c>
      <c r="N22" s="204">
        <v>0.34300000000000003</v>
      </c>
    </row>
    <row r="23" spans="1:14" ht="11.25" customHeight="1" x14ac:dyDescent="0.25">
      <c r="A23" s="68" t="s">
        <v>185</v>
      </c>
      <c r="B23" s="63">
        <v>7987.2889999999998</v>
      </c>
      <c r="C23" s="198" t="s">
        <v>342</v>
      </c>
      <c r="D23" s="63">
        <v>2872.6640000000002</v>
      </c>
      <c r="E23" s="63">
        <v>482631.12</v>
      </c>
      <c r="F23" s="198" t="s">
        <v>342</v>
      </c>
      <c r="G23" s="63">
        <v>227173.38200000001</v>
      </c>
      <c r="H23" s="167"/>
      <c r="I23" s="78">
        <v>17.152000000000001</v>
      </c>
      <c r="J23" s="196" t="s">
        <v>342</v>
      </c>
      <c r="K23" s="78">
        <v>5.2359999999999998</v>
      </c>
      <c r="L23" s="78">
        <v>49.503</v>
      </c>
      <c r="M23" s="196" t="s">
        <v>342</v>
      </c>
      <c r="N23" s="78">
        <v>13.625</v>
      </c>
    </row>
    <row r="24" spans="1:14" ht="11.25" customHeight="1" x14ac:dyDescent="0.25">
      <c r="A24" s="64" t="s">
        <v>235</v>
      </c>
      <c r="B24" s="210">
        <v>2687.741</v>
      </c>
      <c r="C24" s="211" t="s">
        <v>342</v>
      </c>
      <c r="D24" s="210">
        <v>560.59900000000005</v>
      </c>
      <c r="E24" s="210">
        <v>84949.324999999997</v>
      </c>
      <c r="F24" s="211" t="s">
        <v>342</v>
      </c>
      <c r="G24" s="210">
        <v>16253.989</v>
      </c>
      <c r="H24" s="174"/>
      <c r="I24" s="218">
        <v>5.7720000000000002</v>
      </c>
      <c r="J24" s="205" t="s">
        <v>342</v>
      </c>
      <c r="K24" s="218">
        <v>1.2470000000000001</v>
      </c>
      <c r="L24" s="218">
        <v>8.7129999999999992</v>
      </c>
      <c r="M24" s="205" t="s">
        <v>342</v>
      </c>
      <c r="N24" s="218">
        <v>2.8069999999999999</v>
      </c>
    </row>
    <row r="25" spans="1:14" ht="22.5" customHeight="1" x14ac:dyDescent="0.25">
      <c r="A25" s="64" t="s">
        <v>237</v>
      </c>
      <c r="B25" s="210">
        <v>1973.3420000000001</v>
      </c>
      <c r="C25" s="211" t="s">
        <v>342</v>
      </c>
      <c r="D25" s="210">
        <v>2468.748</v>
      </c>
      <c r="E25" s="210">
        <v>142234.899</v>
      </c>
      <c r="F25" s="211" t="s">
        <v>342</v>
      </c>
      <c r="G25" s="210">
        <v>122801.632</v>
      </c>
      <c r="H25" s="174"/>
      <c r="I25" s="218">
        <v>4.2380000000000004</v>
      </c>
      <c r="J25" s="205" t="s">
        <v>342</v>
      </c>
      <c r="K25" s="218">
        <v>5.0860000000000003</v>
      </c>
      <c r="L25" s="218">
        <v>14.589</v>
      </c>
      <c r="M25" s="205" t="s">
        <v>342</v>
      </c>
      <c r="N25" s="218">
        <v>11.314</v>
      </c>
    </row>
    <row r="26" spans="1:14" ht="22.5" customHeight="1" x14ac:dyDescent="0.25">
      <c r="A26" s="64" t="s">
        <v>244</v>
      </c>
      <c r="B26" s="210">
        <v>165.9</v>
      </c>
      <c r="C26" s="211" t="s">
        <v>342</v>
      </c>
      <c r="D26" s="210">
        <v>112.20099999999999</v>
      </c>
      <c r="E26" s="210">
        <v>25462.776999999998</v>
      </c>
      <c r="F26" s="211" t="s">
        <v>342</v>
      </c>
      <c r="G26" s="210">
        <v>12477.001</v>
      </c>
      <c r="H26" s="174"/>
      <c r="I26" s="218">
        <v>0.35599999999999998</v>
      </c>
      <c r="J26" s="205" t="s">
        <v>342</v>
      </c>
      <c r="K26" s="218">
        <v>0.24199999999999999</v>
      </c>
      <c r="L26" s="218">
        <v>2.6120000000000001</v>
      </c>
      <c r="M26" s="205" t="s">
        <v>342</v>
      </c>
      <c r="N26" s="218">
        <v>1.4330000000000001</v>
      </c>
    </row>
    <row r="27" spans="1:14" ht="11.25" customHeight="1" x14ac:dyDescent="0.25">
      <c r="A27" s="64" t="s">
        <v>236</v>
      </c>
      <c r="B27" s="210">
        <v>2437.922</v>
      </c>
      <c r="C27" s="211" t="s">
        <v>342</v>
      </c>
      <c r="D27" s="210">
        <v>1298.9469999999999</v>
      </c>
      <c r="E27" s="210">
        <v>140961.29</v>
      </c>
      <c r="F27" s="211" t="s">
        <v>342</v>
      </c>
      <c r="G27" s="210">
        <v>186095.785</v>
      </c>
      <c r="H27" s="174"/>
      <c r="I27" s="218">
        <v>5.2350000000000003</v>
      </c>
      <c r="J27" s="205" t="s">
        <v>342</v>
      </c>
      <c r="K27" s="218">
        <v>2.6819999999999999</v>
      </c>
      <c r="L27" s="218">
        <v>14.458</v>
      </c>
      <c r="M27" s="205" t="s">
        <v>342</v>
      </c>
      <c r="N27" s="218">
        <v>16.564</v>
      </c>
    </row>
    <row r="28" spans="1:14" ht="22.5" customHeight="1" x14ac:dyDescent="0.25">
      <c r="A28" s="64" t="s">
        <v>246</v>
      </c>
      <c r="B28" s="210">
        <v>265.81200000000001</v>
      </c>
      <c r="C28" s="211" t="s">
        <v>342</v>
      </c>
      <c r="D28" s="210">
        <v>313.32299999999998</v>
      </c>
      <c r="E28" s="210">
        <v>24604.11</v>
      </c>
      <c r="F28" s="211" t="s">
        <v>342</v>
      </c>
      <c r="G28" s="210">
        <v>8666.3860000000004</v>
      </c>
      <c r="H28" s="174"/>
      <c r="I28" s="218">
        <v>0.57099999999999995</v>
      </c>
      <c r="J28" s="205" t="s">
        <v>342</v>
      </c>
      <c r="K28" s="218">
        <v>0.67100000000000004</v>
      </c>
      <c r="L28" s="218">
        <v>2.524</v>
      </c>
      <c r="M28" s="205" t="s">
        <v>342</v>
      </c>
      <c r="N28" s="218">
        <v>1.1040000000000001</v>
      </c>
    </row>
    <row r="29" spans="1:14" ht="22.5" customHeight="1" x14ac:dyDescent="0.25">
      <c r="A29" s="64" t="s">
        <v>245</v>
      </c>
      <c r="B29" s="210">
        <v>456.57299999999998</v>
      </c>
      <c r="C29" s="211" t="s">
        <v>342</v>
      </c>
      <c r="D29" s="210">
        <v>218.74799999999999</v>
      </c>
      <c r="E29" s="210">
        <v>64418.718000000001</v>
      </c>
      <c r="F29" s="211" t="s">
        <v>342</v>
      </c>
      <c r="G29" s="210">
        <v>37674.406000000003</v>
      </c>
      <c r="H29" s="174"/>
      <c r="I29" s="218">
        <v>0.98</v>
      </c>
      <c r="J29" s="205" t="s">
        <v>342</v>
      </c>
      <c r="K29" s="218">
        <v>0.47399999999999998</v>
      </c>
      <c r="L29" s="218">
        <v>6.6070000000000002</v>
      </c>
      <c r="M29" s="205" t="s">
        <v>342</v>
      </c>
      <c r="N29" s="218">
        <v>4.0209999999999999</v>
      </c>
    </row>
    <row r="30" spans="1:14" ht="14.1" customHeight="1" x14ac:dyDescent="0.25">
      <c r="A30" s="65" t="s">
        <v>0</v>
      </c>
      <c r="B30" s="199">
        <v>46568.328999999998</v>
      </c>
      <c r="C30" s="200" t="s">
        <v>342</v>
      </c>
      <c r="D30" s="199">
        <v>4216.7560000000003</v>
      </c>
      <c r="E30" s="199">
        <v>974958.29299999995</v>
      </c>
      <c r="F30" s="200" t="s">
        <v>342</v>
      </c>
      <c r="G30" s="199">
        <v>264415.34700000001</v>
      </c>
      <c r="H30" s="166"/>
      <c r="I30" s="199">
        <v>100</v>
      </c>
      <c r="J30" s="200" t="s">
        <v>342</v>
      </c>
      <c r="K30" s="199">
        <v>0</v>
      </c>
      <c r="L30" s="199">
        <v>100</v>
      </c>
      <c r="M30" s="200" t="s">
        <v>342</v>
      </c>
      <c r="N30" s="199">
        <v>0</v>
      </c>
    </row>
    <row r="31" spans="1:14" ht="5.25" customHeight="1" x14ac:dyDescent="0.25">
      <c r="H31" s="18"/>
      <c r="I31" s="18"/>
      <c r="J31" s="18"/>
      <c r="K31" s="18"/>
      <c r="L31" s="18"/>
      <c r="M31" s="18"/>
      <c r="N31" s="18"/>
    </row>
    <row r="32" spans="1: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row r="39" spans="8:14" ht="11.25" customHeight="1" x14ac:dyDescent="0.25">
      <c r="H39" s="18"/>
      <c r="I39" s="18"/>
      <c r="J39" s="18"/>
      <c r="K39" s="18"/>
      <c r="L39" s="18"/>
      <c r="M39" s="18"/>
      <c r="N39" s="18"/>
    </row>
    <row r="40" spans="8:14" ht="11.25" customHeight="1" x14ac:dyDescent="0.25">
      <c r="H40" s="18"/>
      <c r="I40" s="18"/>
      <c r="J40" s="18"/>
      <c r="K40" s="18"/>
      <c r="L40" s="18"/>
      <c r="M40" s="18"/>
      <c r="N40" s="18"/>
    </row>
    <row r="41" spans="8:14" ht="11.25" customHeight="1" x14ac:dyDescent="0.25">
      <c r="H41" s="18"/>
      <c r="I41" s="18"/>
      <c r="J41" s="18"/>
      <c r="K41" s="18"/>
      <c r="L41" s="18"/>
      <c r="M41" s="18"/>
      <c r="N41" s="18"/>
    </row>
    <row r="42" spans="8:14" ht="11.25" customHeight="1" x14ac:dyDescent="0.25">
      <c r="H42" s="18"/>
      <c r="I42" s="18"/>
      <c r="J42" s="18"/>
      <c r="K42" s="18"/>
      <c r="L42" s="18"/>
      <c r="M42" s="18"/>
      <c r="N42" s="18"/>
    </row>
    <row r="43" spans="8:14" ht="11.25" customHeight="1" x14ac:dyDescent="0.25">
      <c r="H43" s="18"/>
      <c r="I43" s="18"/>
      <c r="J43" s="18"/>
      <c r="K43" s="18"/>
      <c r="L43" s="18"/>
      <c r="M43" s="18"/>
      <c r="N43" s="18"/>
    </row>
    <row r="44" spans="8:14" ht="11.25" customHeight="1" x14ac:dyDescent="0.25">
      <c r="H44" s="18"/>
      <c r="I44" s="18"/>
      <c r="J44" s="18"/>
      <c r="K44" s="18"/>
      <c r="L44" s="18"/>
      <c r="M44" s="18"/>
      <c r="N44" s="18"/>
    </row>
    <row r="45" spans="8:14" ht="11.25" customHeight="1" x14ac:dyDescent="0.25">
      <c r="H45" s="18"/>
      <c r="I45" s="18"/>
      <c r="J45" s="18"/>
      <c r="K45" s="18"/>
      <c r="L45" s="18"/>
      <c r="M45" s="18"/>
      <c r="N45" s="18"/>
    </row>
  </sheetData>
  <mergeCells count="6">
    <mergeCell ref="M4:N4"/>
    <mergeCell ref="C4:D4"/>
    <mergeCell ref="F4:G4"/>
    <mergeCell ref="C5:D5"/>
    <mergeCell ref="F5:G5"/>
    <mergeCell ref="J4:K4"/>
  </mergeCells>
  <hyperlinks>
    <hyperlink ref="L1" location="'Innehåll_ Contents'!Utskriftsområde" display="Till tabellförteckning" xr:uid="{00000000-0004-0000-0C00-000000000000}"/>
  </hyperlinks>
  <pageMargins left="0.70866141732283472" right="0.70866141732283472" top="0.39" bottom="0.3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749992370372631"/>
  </sheetPr>
  <dimension ref="A1:S38"/>
  <sheetViews>
    <sheetView showGridLines="0" zoomScaleNormal="100" workbookViewId="0"/>
  </sheetViews>
  <sheetFormatPr defaultColWidth="11.44140625" defaultRowHeight="12.6" x14ac:dyDescent="0.25"/>
  <cols>
    <col min="1" max="1" width="19.66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6" customWidth="1"/>
    <col min="10" max="10" width="2.33203125" customWidth="1"/>
    <col min="11" max="11" width="7.109375" customWidth="1"/>
    <col min="12" max="12" width="8" customWidth="1"/>
    <col min="13" max="13" width="1.88671875" customWidth="1"/>
    <col min="14" max="14" width="7.109375" customWidth="1"/>
  </cols>
  <sheetData>
    <row r="1" spans="1:18" ht="12.75" customHeight="1" x14ac:dyDescent="0.25">
      <c r="A1" s="201" t="s">
        <v>510</v>
      </c>
      <c r="L1" s="58" t="s">
        <v>249</v>
      </c>
    </row>
    <row r="2" spans="1:18" ht="14.25" customHeight="1" x14ac:dyDescent="0.25">
      <c r="A2" s="202" t="s">
        <v>511</v>
      </c>
    </row>
    <row r="3" spans="1:18" ht="13.5" customHeight="1" x14ac:dyDescent="0.25"/>
    <row r="4" spans="1:18" ht="28.5" customHeight="1" x14ac:dyDescent="0.25">
      <c r="A4" s="61" t="s">
        <v>188</v>
      </c>
      <c r="B4" s="52" t="s">
        <v>87</v>
      </c>
      <c r="C4" s="276" t="s">
        <v>164</v>
      </c>
      <c r="D4" s="277"/>
      <c r="E4" s="52" t="s">
        <v>88</v>
      </c>
      <c r="F4" s="276" t="s">
        <v>164</v>
      </c>
      <c r="G4" s="277"/>
      <c r="H4" s="53"/>
      <c r="I4" s="52" t="s">
        <v>166</v>
      </c>
      <c r="J4" s="276" t="s">
        <v>164</v>
      </c>
      <c r="K4" s="277"/>
      <c r="L4" s="52" t="s">
        <v>167</v>
      </c>
      <c r="M4" s="276" t="s">
        <v>164</v>
      </c>
      <c r="N4" s="277"/>
    </row>
    <row r="5" spans="1:18" ht="28.5" customHeight="1" x14ac:dyDescent="0.25">
      <c r="A5" s="50" t="s">
        <v>189</v>
      </c>
      <c r="B5" s="49" t="s">
        <v>89</v>
      </c>
      <c r="C5" s="278" t="s">
        <v>163</v>
      </c>
      <c r="D5" s="278"/>
      <c r="E5" s="49" t="s">
        <v>90</v>
      </c>
      <c r="F5" s="278" t="s">
        <v>163</v>
      </c>
      <c r="G5" s="278"/>
      <c r="H5" s="49"/>
      <c r="I5" s="49" t="s">
        <v>168</v>
      </c>
      <c r="J5" s="49"/>
      <c r="K5" s="49" t="s">
        <v>163</v>
      </c>
      <c r="L5" s="49" t="s">
        <v>169</v>
      </c>
      <c r="M5" s="49"/>
      <c r="N5" s="49" t="s">
        <v>163</v>
      </c>
    </row>
    <row r="6" spans="1:18" ht="17.25" customHeight="1" x14ac:dyDescent="0.25">
      <c r="A6" s="60" t="s">
        <v>103</v>
      </c>
      <c r="B6" s="63">
        <v>9456.75</v>
      </c>
      <c r="C6" s="198" t="s">
        <v>342</v>
      </c>
      <c r="D6" s="63">
        <v>3446.933</v>
      </c>
      <c r="E6" s="63">
        <v>74109.259000000005</v>
      </c>
      <c r="F6" s="198" t="s">
        <v>342</v>
      </c>
      <c r="G6" s="63">
        <v>17059.874</v>
      </c>
      <c r="H6" s="168"/>
      <c r="I6" s="195">
        <v>3.7890000000000001</v>
      </c>
      <c r="J6" s="196" t="s">
        <v>342</v>
      </c>
      <c r="K6" s="195">
        <v>1.337</v>
      </c>
      <c r="L6" s="195">
        <v>2.246</v>
      </c>
      <c r="M6" s="196" t="s">
        <v>342</v>
      </c>
      <c r="N6" s="195">
        <v>0.53300000000000003</v>
      </c>
      <c r="R6" s="192"/>
    </row>
    <row r="7" spans="1:18" ht="17.25" customHeight="1" x14ac:dyDescent="0.25">
      <c r="A7" s="60" t="s">
        <v>104</v>
      </c>
      <c r="B7" s="63">
        <v>16045.772000000001</v>
      </c>
      <c r="C7" s="198" t="s">
        <v>342</v>
      </c>
      <c r="D7" s="63">
        <v>4039.8090000000002</v>
      </c>
      <c r="E7" s="63">
        <v>226602.035</v>
      </c>
      <c r="F7" s="198" t="s">
        <v>342</v>
      </c>
      <c r="G7" s="63">
        <v>64866.114999999998</v>
      </c>
      <c r="H7" s="168"/>
      <c r="I7" s="195">
        <v>6.4279999999999999</v>
      </c>
      <c r="J7" s="196" t="s">
        <v>342</v>
      </c>
      <c r="K7" s="195">
        <v>1.534</v>
      </c>
      <c r="L7" s="195">
        <v>6.8680000000000003</v>
      </c>
      <c r="M7" s="196" t="s">
        <v>342</v>
      </c>
      <c r="N7" s="195">
        <v>1.899</v>
      </c>
      <c r="R7" s="192"/>
    </row>
    <row r="8" spans="1:18" ht="17.25" customHeight="1" x14ac:dyDescent="0.25">
      <c r="A8" s="60" t="s">
        <v>105</v>
      </c>
      <c r="B8" s="63">
        <v>16384.069</v>
      </c>
      <c r="C8" s="198" t="s">
        <v>342</v>
      </c>
      <c r="D8" s="63">
        <v>3507.674</v>
      </c>
      <c r="E8" s="63">
        <v>366151.087</v>
      </c>
      <c r="F8" s="198" t="s">
        <v>342</v>
      </c>
      <c r="G8" s="63">
        <v>74258.650999999998</v>
      </c>
      <c r="H8" s="167"/>
      <c r="I8" s="195">
        <v>6.5640000000000001</v>
      </c>
      <c r="J8" s="196" t="s">
        <v>342</v>
      </c>
      <c r="K8" s="195">
        <v>1.337</v>
      </c>
      <c r="L8" s="195">
        <v>11.098000000000001</v>
      </c>
      <c r="M8" s="196" t="s">
        <v>342</v>
      </c>
      <c r="N8" s="195">
        <v>2.157</v>
      </c>
      <c r="R8" s="192"/>
    </row>
    <row r="9" spans="1:18" ht="17.25" customHeight="1" x14ac:dyDescent="0.25">
      <c r="A9" s="60" t="s">
        <v>106</v>
      </c>
      <c r="B9" s="63">
        <v>17608.787</v>
      </c>
      <c r="C9" s="198" t="s">
        <v>342</v>
      </c>
      <c r="D9" s="63">
        <v>3337.3470000000002</v>
      </c>
      <c r="E9" s="63">
        <v>416300.03</v>
      </c>
      <c r="F9" s="198" t="s">
        <v>342</v>
      </c>
      <c r="G9" s="63">
        <v>64878.713000000003</v>
      </c>
      <c r="H9" s="167"/>
      <c r="I9" s="195">
        <v>7.0540000000000003</v>
      </c>
      <c r="J9" s="196" t="s">
        <v>342</v>
      </c>
      <c r="K9" s="195">
        <v>1.272</v>
      </c>
      <c r="L9" s="195">
        <v>12.618</v>
      </c>
      <c r="M9" s="196" t="s">
        <v>342</v>
      </c>
      <c r="N9" s="195">
        <v>1.9530000000000001</v>
      </c>
      <c r="R9" s="192"/>
    </row>
    <row r="10" spans="1:18" ht="17.25" customHeight="1" x14ac:dyDescent="0.25">
      <c r="A10" s="60" t="s">
        <v>107</v>
      </c>
      <c r="B10" s="63">
        <v>17812.871999999999</v>
      </c>
      <c r="C10" s="198" t="s">
        <v>342</v>
      </c>
      <c r="D10" s="63">
        <v>4194.22</v>
      </c>
      <c r="E10" s="63">
        <v>380292.59</v>
      </c>
      <c r="F10" s="198" t="s">
        <v>342</v>
      </c>
      <c r="G10" s="63">
        <v>87399.021999999997</v>
      </c>
      <c r="H10" s="167"/>
      <c r="I10" s="195">
        <v>7.1360000000000001</v>
      </c>
      <c r="J10" s="196" t="s">
        <v>342</v>
      </c>
      <c r="K10" s="195">
        <v>1.583</v>
      </c>
      <c r="L10" s="195">
        <v>11.526999999999999</v>
      </c>
      <c r="M10" s="196" t="s">
        <v>342</v>
      </c>
      <c r="N10" s="195">
        <v>2.484</v>
      </c>
      <c r="R10" s="192"/>
    </row>
    <row r="11" spans="1:18" ht="17.25" customHeight="1" x14ac:dyDescent="0.25">
      <c r="A11" s="60" t="s">
        <v>108</v>
      </c>
      <c r="B11" s="63">
        <v>17335.852999999999</v>
      </c>
      <c r="C11" s="198" t="s">
        <v>342</v>
      </c>
      <c r="D11" s="63">
        <v>3696.2559999999999</v>
      </c>
      <c r="E11" s="63">
        <v>638228.07200000004</v>
      </c>
      <c r="F11" s="198" t="s">
        <v>342</v>
      </c>
      <c r="G11" s="63">
        <v>109361.738</v>
      </c>
      <c r="H11" s="167"/>
      <c r="I11" s="195">
        <v>6.9450000000000003</v>
      </c>
      <c r="J11" s="196" t="s">
        <v>342</v>
      </c>
      <c r="K11" s="195">
        <v>1.403</v>
      </c>
      <c r="L11" s="195">
        <v>19.344999999999999</v>
      </c>
      <c r="M11" s="196" t="s">
        <v>342</v>
      </c>
      <c r="N11" s="195">
        <v>2.984</v>
      </c>
      <c r="R11" s="192"/>
    </row>
    <row r="12" spans="1:18" ht="17.25" customHeight="1" x14ac:dyDescent="0.25">
      <c r="A12" s="60" t="s">
        <v>109</v>
      </c>
      <c r="B12" s="63">
        <v>19128.167000000001</v>
      </c>
      <c r="C12" s="198" t="s">
        <v>342</v>
      </c>
      <c r="D12" s="63">
        <v>5159.1400000000003</v>
      </c>
      <c r="E12" s="63">
        <v>641874.42799999996</v>
      </c>
      <c r="F12" s="198" t="s">
        <v>342</v>
      </c>
      <c r="G12" s="63">
        <v>160888.09099999999</v>
      </c>
      <c r="H12" s="167"/>
      <c r="I12" s="195">
        <v>7.6630000000000003</v>
      </c>
      <c r="J12" s="196" t="s">
        <v>342</v>
      </c>
      <c r="K12" s="195">
        <v>1.9279999999999999</v>
      </c>
      <c r="L12" s="195">
        <v>19.454999999999998</v>
      </c>
      <c r="M12" s="196" t="s">
        <v>342</v>
      </c>
      <c r="N12" s="195">
        <v>4.0890000000000004</v>
      </c>
      <c r="R12" s="192"/>
    </row>
    <row r="13" spans="1:18" ht="17.25" customHeight="1" x14ac:dyDescent="0.25">
      <c r="A13" s="60" t="s">
        <v>174</v>
      </c>
      <c r="B13" s="63">
        <v>135839.43700000001</v>
      </c>
      <c r="C13" s="198" t="s">
        <v>342</v>
      </c>
      <c r="D13" s="63">
        <v>2200.453</v>
      </c>
      <c r="E13" s="63">
        <v>555688.43400000001</v>
      </c>
      <c r="F13" s="198" t="s">
        <v>342</v>
      </c>
      <c r="G13" s="63">
        <v>83640.373000000007</v>
      </c>
      <c r="H13" s="167"/>
      <c r="I13" s="195">
        <v>54.42</v>
      </c>
      <c r="J13" s="196" t="s">
        <v>342</v>
      </c>
      <c r="K13" s="195">
        <v>2.2090000000000001</v>
      </c>
      <c r="L13" s="195">
        <v>16.843</v>
      </c>
      <c r="M13" s="196" t="s">
        <v>342</v>
      </c>
      <c r="N13" s="195">
        <v>2.4300000000000002</v>
      </c>
      <c r="R13" s="192"/>
    </row>
    <row r="14" spans="1:18" ht="17.25" customHeight="1" x14ac:dyDescent="0.25">
      <c r="A14" s="62" t="s">
        <v>0</v>
      </c>
      <c r="B14" s="199">
        <v>249611.70699999999</v>
      </c>
      <c r="C14" s="200" t="s">
        <v>342</v>
      </c>
      <c r="D14" s="199">
        <v>10204.433999999999</v>
      </c>
      <c r="E14" s="199">
        <v>3299245.9339999999</v>
      </c>
      <c r="F14" s="200" t="s">
        <v>342</v>
      </c>
      <c r="G14" s="199">
        <v>251040.9</v>
      </c>
      <c r="H14" s="166"/>
      <c r="I14" s="199">
        <v>100</v>
      </c>
      <c r="J14" s="200" t="s">
        <v>342</v>
      </c>
      <c r="K14" s="199">
        <v>0</v>
      </c>
      <c r="L14" s="199">
        <v>100</v>
      </c>
      <c r="M14" s="200" t="s">
        <v>342</v>
      </c>
      <c r="N14" s="199">
        <v>0</v>
      </c>
      <c r="R14" s="192"/>
    </row>
    <row r="15" spans="1:18" ht="27.75" customHeight="1" x14ac:dyDescent="0.25">
      <c r="A15" s="275" t="s">
        <v>307</v>
      </c>
      <c r="B15" s="275"/>
      <c r="C15" s="275"/>
      <c r="D15" s="275"/>
      <c r="E15" s="275"/>
      <c r="F15" s="275"/>
      <c r="G15" s="275"/>
      <c r="H15" s="275"/>
      <c r="I15" s="275"/>
      <c r="J15" s="275"/>
      <c r="K15" s="275"/>
      <c r="L15" s="275"/>
      <c r="M15" s="275"/>
      <c r="N15" s="275"/>
    </row>
    <row r="16" spans="1:18" ht="11.25" customHeight="1" x14ac:dyDescent="0.25">
      <c r="H16" s="18"/>
      <c r="I16" s="18"/>
      <c r="J16" s="18"/>
      <c r="K16" s="18"/>
      <c r="L16" s="18"/>
      <c r="M16" s="18"/>
      <c r="N16" s="18"/>
    </row>
    <row r="17" spans="8:19" ht="11.25" customHeight="1" x14ac:dyDescent="0.25">
      <c r="H17" s="18"/>
      <c r="I17" s="18"/>
      <c r="J17" s="18"/>
      <c r="K17" s="18"/>
      <c r="L17" s="18"/>
      <c r="M17" s="18"/>
      <c r="N17" s="18"/>
    </row>
    <row r="18" spans="8:19" ht="11.25" customHeight="1" x14ac:dyDescent="0.25">
      <c r="H18" s="18"/>
      <c r="I18" s="18"/>
      <c r="J18" s="18"/>
      <c r="K18" s="18"/>
      <c r="L18" s="18"/>
      <c r="M18" s="18"/>
      <c r="N18" s="18"/>
    </row>
    <row r="19" spans="8:19" ht="11.25" customHeight="1" x14ac:dyDescent="0.25">
      <c r="H19" s="18"/>
      <c r="I19" s="18"/>
      <c r="J19" s="18"/>
      <c r="K19" s="18"/>
      <c r="L19" s="18"/>
      <c r="M19" s="18"/>
      <c r="N19" s="18"/>
    </row>
    <row r="20" spans="8:19" ht="11.25" customHeight="1" x14ac:dyDescent="0.25">
      <c r="H20" s="18"/>
      <c r="I20" s="18"/>
      <c r="J20" s="18"/>
      <c r="K20" s="18"/>
      <c r="L20" s="18"/>
      <c r="M20" s="18"/>
      <c r="N20" s="18"/>
      <c r="Q20" s="18"/>
      <c r="R20" s="18"/>
      <c r="S20" s="18"/>
    </row>
    <row r="21" spans="8:19" ht="11.25" customHeight="1" x14ac:dyDescent="0.25">
      <c r="H21" s="18"/>
      <c r="I21" s="18"/>
      <c r="J21" s="18"/>
      <c r="K21" s="18"/>
      <c r="L21" s="18"/>
      <c r="M21" s="18"/>
      <c r="N21" s="18"/>
      <c r="Q21" s="18"/>
      <c r="R21" s="18"/>
      <c r="S21" s="18"/>
    </row>
    <row r="22" spans="8:19" ht="11.25" customHeight="1" x14ac:dyDescent="0.25">
      <c r="H22" s="18"/>
      <c r="I22" s="18"/>
      <c r="J22" s="18"/>
      <c r="K22" s="18"/>
      <c r="L22" s="18"/>
      <c r="M22" s="18"/>
      <c r="N22" s="18"/>
      <c r="Q22" s="18"/>
      <c r="R22" s="18"/>
      <c r="S22" s="18"/>
    </row>
    <row r="23" spans="8:19" ht="11.25" customHeight="1" x14ac:dyDescent="0.25">
      <c r="H23" s="18"/>
      <c r="I23" s="18"/>
      <c r="J23" s="18"/>
      <c r="K23" s="18"/>
      <c r="L23" s="18"/>
      <c r="M23" s="18"/>
      <c r="N23" s="18"/>
    </row>
    <row r="24" spans="8:19" ht="11.25" customHeight="1" x14ac:dyDescent="0.25">
      <c r="H24" s="18"/>
      <c r="I24" s="18"/>
      <c r="J24" s="18"/>
      <c r="K24" s="18"/>
      <c r="L24" s="18"/>
      <c r="M24" s="18"/>
      <c r="N24" s="18"/>
    </row>
    <row r="25" spans="8:19" ht="11.25" customHeight="1" x14ac:dyDescent="0.25">
      <c r="H25" s="18"/>
      <c r="I25" s="18"/>
      <c r="J25" s="18"/>
      <c r="K25" s="18"/>
      <c r="L25" s="18"/>
      <c r="M25" s="18"/>
      <c r="N25" s="18"/>
    </row>
    <row r="26" spans="8:19" ht="11.25" customHeight="1" x14ac:dyDescent="0.25">
      <c r="H26" s="18"/>
      <c r="I26" s="18"/>
      <c r="J26" s="18"/>
      <c r="K26" s="18"/>
      <c r="L26" s="18"/>
      <c r="M26" s="18"/>
      <c r="N26" s="18"/>
    </row>
    <row r="27" spans="8:19" ht="11.25" customHeight="1" x14ac:dyDescent="0.25">
      <c r="H27" s="18"/>
      <c r="I27" s="18"/>
      <c r="J27" s="18"/>
      <c r="K27" s="18"/>
      <c r="L27" s="18"/>
      <c r="M27" s="18"/>
      <c r="N27" s="18"/>
    </row>
    <row r="28" spans="8:19" ht="11.25" customHeight="1" x14ac:dyDescent="0.25">
      <c r="H28" s="18"/>
      <c r="I28" s="18"/>
      <c r="J28" s="18"/>
      <c r="K28" s="18"/>
      <c r="L28" s="18"/>
      <c r="M28" s="18"/>
      <c r="N28" s="18"/>
    </row>
    <row r="29" spans="8:19" ht="11.25" customHeight="1" x14ac:dyDescent="0.25">
      <c r="H29" s="18"/>
      <c r="I29" s="18"/>
      <c r="J29" s="18"/>
      <c r="K29" s="18"/>
      <c r="L29" s="18"/>
      <c r="M29" s="18"/>
      <c r="N29" s="18"/>
    </row>
    <row r="30" spans="8:19" ht="11.25" customHeight="1" x14ac:dyDescent="0.25">
      <c r="H30" s="18"/>
      <c r="I30" s="18"/>
      <c r="J30" s="18"/>
      <c r="K30" s="18"/>
      <c r="L30" s="18"/>
      <c r="M30" s="18"/>
      <c r="N30" s="18"/>
    </row>
    <row r="31" spans="8:19" ht="11.25" customHeight="1" x14ac:dyDescent="0.25">
      <c r="H31" s="18"/>
      <c r="I31" s="18"/>
      <c r="J31" s="18"/>
      <c r="K31" s="18"/>
      <c r="L31" s="18"/>
      <c r="M31" s="18"/>
      <c r="N31" s="18"/>
    </row>
    <row r="32" spans="8:19"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sheetData>
  <mergeCells count="7">
    <mergeCell ref="A15:N15"/>
    <mergeCell ref="J4:K4"/>
    <mergeCell ref="M4:N4"/>
    <mergeCell ref="C4:D4"/>
    <mergeCell ref="F4:G4"/>
    <mergeCell ref="C5:D5"/>
    <mergeCell ref="F5:G5"/>
  </mergeCells>
  <hyperlinks>
    <hyperlink ref="L1" location="'Innehåll_ Contents'!Utskriftsområde" display="Till tabellförteckning" xr:uid="{00000000-0004-0000-0D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49992370372631"/>
  </sheetPr>
  <dimension ref="A1:N39"/>
  <sheetViews>
    <sheetView showGridLines="0" zoomScaleNormal="100" workbookViewId="0"/>
  </sheetViews>
  <sheetFormatPr defaultColWidth="11.44140625" defaultRowHeight="12.6" x14ac:dyDescent="0.25"/>
  <cols>
    <col min="1" max="1" width="20.441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6.5546875" customWidth="1"/>
    <col min="10" max="10" width="2.33203125" customWidth="1"/>
    <col min="11" max="11" width="7.109375" customWidth="1"/>
    <col min="12" max="12" width="8" customWidth="1"/>
    <col min="13" max="13" width="2.33203125" customWidth="1"/>
    <col min="14" max="14" width="7.109375" customWidth="1"/>
  </cols>
  <sheetData>
    <row r="1" spans="1:14" ht="14.25" customHeight="1" x14ac:dyDescent="0.25">
      <c r="A1" s="201" t="s">
        <v>512</v>
      </c>
      <c r="L1" s="58" t="s">
        <v>249</v>
      </c>
    </row>
    <row r="2" spans="1:14" ht="14.25" customHeight="1" x14ac:dyDescent="0.25">
      <c r="A2" s="202" t="s">
        <v>513</v>
      </c>
    </row>
    <row r="3" spans="1:14" ht="13.5" customHeight="1" x14ac:dyDescent="0.25"/>
    <row r="4" spans="1:14" ht="28.5" customHeight="1" x14ac:dyDescent="0.25">
      <c r="A4" s="61" t="s">
        <v>188</v>
      </c>
      <c r="B4" s="52" t="s">
        <v>87</v>
      </c>
      <c r="C4" s="276" t="s">
        <v>164</v>
      </c>
      <c r="D4" s="277"/>
      <c r="E4" s="52" t="s">
        <v>88</v>
      </c>
      <c r="F4" s="276" t="s">
        <v>164</v>
      </c>
      <c r="G4" s="277"/>
      <c r="H4" s="53"/>
      <c r="I4" s="52" t="s">
        <v>166</v>
      </c>
      <c r="J4" s="276" t="s">
        <v>164</v>
      </c>
      <c r="K4" s="277"/>
      <c r="L4" s="52" t="s">
        <v>167</v>
      </c>
      <c r="M4" s="276" t="s">
        <v>164</v>
      </c>
      <c r="N4" s="277"/>
    </row>
    <row r="5" spans="1:14" ht="28.5" customHeight="1" x14ac:dyDescent="0.25">
      <c r="A5" s="50" t="s">
        <v>189</v>
      </c>
      <c r="B5" s="49" t="s">
        <v>89</v>
      </c>
      <c r="C5" s="278" t="s">
        <v>163</v>
      </c>
      <c r="D5" s="278"/>
      <c r="E5" s="49" t="s">
        <v>90</v>
      </c>
      <c r="F5" s="278" t="s">
        <v>163</v>
      </c>
      <c r="G5" s="278"/>
      <c r="H5" s="49"/>
      <c r="I5" s="49" t="s">
        <v>168</v>
      </c>
      <c r="J5" s="49"/>
      <c r="K5" s="49" t="s">
        <v>163</v>
      </c>
      <c r="L5" s="49" t="s">
        <v>169</v>
      </c>
      <c r="M5" s="49"/>
      <c r="N5" s="49" t="s">
        <v>163</v>
      </c>
    </row>
    <row r="6" spans="1:14" ht="17.25" customHeight="1" x14ac:dyDescent="0.25">
      <c r="A6" s="60" t="s">
        <v>103</v>
      </c>
      <c r="B6" s="63">
        <v>9017.15</v>
      </c>
      <c r="C6" s="198" t="s">
        <v>342</v>
      </c>
      <c r="D6" s="63">
        <v>3438.8490000000002</v>
      </c>
      <c r="E6" s="63">
        <v>65389.61</v>
      </c>
      <c r="F6" s="198" t="s">
        <v>342</v>
      </c>
      <c r="G6" s="63">
        <v>17029.063999999998</v>
      </c>
      <c r="H6" s="168"/>
      <c r="I6" s="195">
        <v>5.0419999999999998</v>
      </c>
      <c r="J6" s="196" t="s">
        <v>342</v>
      </c>
      <c r="K6" s="195">
        <v>1.841</v>
      </c>
      <c r="L6" s="195">
        <v>3.2210000000000001</v>
      </c>
      <c r="M6" s="196" t="s">
        <v>342</v>
      </c>
      <c r="N6" s="195">
        <v>0.86599999999999999</v>
      </c>
    </row>
    <row r="7" spans="1:14" ht="17.25" customHeight="1" x14ac:dyDescent="0.25">
      <c r="A7" s="60" t="s">
        <v>104</v>
      </c>
      <c r="B7" s="63">
        <v>13799.66</v>
      </c>
      <c r="C7" s="198" t="s">
        <v>342</v>
      </c>
      <c r="D7" s="63">
        <v>3609.7669999999998</v>
      </c>
      <c r="E7" s="63">
        <v>168085.67199999999</v>
      </c>
      <c r="F7" s="198" t="s">
        <v>342</v>
      </c>
      <c r="G7" s="63">
        <v>41235.277000000002</v>
      </c>
      <c r="H7" s="168"/>
      <c r="I7" s="195">
        <v>7.7160000000000002</v>
      </c>
      <c r="J7" s="196" t="s">
        <v>342</v>
      </c>
      <c r="K7" s="195">
        <v>1.8979999999999999</v>
      </c>
      <c r="L7" s="195">
        <v>8.2799999999999994</v>
      </c>
      <c r="M7" s="196" t="s">
        <v>342</v>
      </c>
      <c r="N7" s="195">
        <v>2.0129999999999999</v>
      </c>
    </row>
    <row r="8" spans="1:14" ht="17.25" customHeight="1" x14ac:dyDescent="0.25">
      <c r="A8" s="60" t="s">
        <v>105</v>
      </c>
      <c r="B8" s="63">
        <v>13221.393</v>
      </c>
      <c r="C8" s="198" t="s">
        <v>342</v>
      </c>
      <c r="D8" s="63">
        <v>3136.4029999999998</v>
      </c>
      <c r="E8" s="63">
        <v>272318.12699999998</v>
      </c>
      <c r="F8" s="198" t="s">
        <v>342</v>
      </c>
      <c r="G8" s="63">
        <v>64770.712</v>
      </c>
      <c r="H8" s="167"/>
      <c r="I8" s="195">
        <v>7.3920000000000003</v>
      </c>
      <c r="J8" s="196" t="s">
        <v>342</v>
      </c>
      <c r="K8" s="195">
        <v>1.663</v>
      </c>
      <c r="L8" s="195">
        <v>13.414999999999999</v>
      </c>
      <c r="M8" s="196" t="s">
        <v>342</v>
      </c>
      <c r="N8" s="195">
        <v>3.008</v>
      </c>
    </row>
    <row r="9" spans="1:14" ht="17.25" customHeight="1" x14ac:dyDescent="0.25">
      <c r="A9" s="60" t="s">
        <v>106</v>
      </c>
      <c r="B9" s="63">
        <v>11273.374</v>
      </c>
      <c r="C9" s="198" t="s">
        <v>342</v>
      </c>
      <c r="D9" s="63">
        <v>2797.663</v>
      </c>
      <c r="E9" s="63">
        <v>265447.83899999998</v>
      </c>
      <c r="F9" s="198" t="s">
        <v>342</v>
      </c>
      <c r="G9" s="63">
        <v>62208.671000000002</v>
      </c>
      <c r="H9" s="167"/>
      <c r="I9" s="195">
        <v>6.3029999999999999</v>
      </c>
      <c r="J9" s="196" t="s">
        <v>342</v>
      </c>
      <c r="K9" s="195">
        <v>1.498</v>
      </c>
      <c r="L9" s="195">
        <v>13.076000000000001</v>
      </c>
      <c r="M9" s="196" t="s">
        <v>342</v>
      </c>
      <c r="N9" s="195">
        <v>2.907</v>
      </c>
    </row>
    <row r="10" spans="1:14" ht="17.25" customHeight="1" x14ac:dyDescent="0.25">
      <c r="A10" s="60" t="s">
        <v>107</v>
      </c>
      <c r="B10" s="63">
        <v>13397.119000000001</v>
      </c>
      <c r="C10" s="198" t="s">
        <v>342</v>
      </c>
      <c r="D10" s="63">
        <v>4317.1869999999999</v>
      </c>
      <c r="E10" s="63">
        <v>254962.606</v>
      </c>
      <c r="F10" s="198" t="s">
        <v>342</v>
      </c>
      <c r="G10" s="63">
        <v>75964.588000000003</v>
      </c>
      <c r="H10" s="167"/>
      <c r="I10" s="195">
        <v>7.49</v>
      </c>
      <c r="J10" s="196" t="s">
        <v>342</v>
      </c>
      <c r="K10" s="195">
        <v>2.2589999999999999</v>
      </c>
      <c r="L10" s="195">
        <v>12.56</v>
      </c>
      <c r="M10" s="196" t="s">
        <v>342</v>
      </c>
      <c r="N10" s="195">
        <v>3.448</v>
      </c>
    </row>
    <row r="11" spans="1:14" ht="17.25" customHeight="1" x14ac:dyDescent="0.25">
      <c r="A11" s="60" t="s">
        <v>108</v>
      </c>
      <c r="B11" s="63">
        <v>8983.7150000000001</v>
      </c>
      <c r="C11" s="198" t="s">
        <v>342</v>
      </c>
      <c r="D11" s="63">
        <v>3281.134</v>
      </c>
      <c r="E11" s="63">
        <v>377926.92</v>
      </c>
      <c r="F11" s="198" t="s">
        <v>342</v>
      </c>
      <c r="G11" s="63">
        <v>102543.814</v>
      </c>
      <c r="H11" s="167"/>
      <c r="I11" s="195">
        <v>5.0229999999999997</v>
      </c>
      <c r="J11" s="196" t="s">
        <v>342</v>
      </c>
      <c r="K11" s="195">
        <v>1.7589999999999999</v>
      </c>
      <c r="L11" s="195">
        <v>18.617000000000001</v>
      </c>
      <c r="M11" s="196" t="s">
        <v>342</v>
      </c>
      <c r="N11" s="195">
        <v>4.3689999999999998</v>
      </c>
    </row>
    <row r="12" spans="1:14" ht="17.25" customHeight="1" x14ac:dyDescent="0.25">
      <c r="A12" s="60" t="s">
        <v>109</v>
      </c>
      <c r="B12" s="63">
        <v>7902.3469999999998</v>
      </c>
      <c r="C12" s="198" t="s">
        <v>342</v>
      </c>
      <c r="D12" s="63">
        <v>3820.3409999999999</v>
      </c>
      <c r="E12" s="63">
        <v>186371.783</v>
      </c>
      <c r="F12" s="198" t="s">
        <v>342</v>
      </c>
      <c r="G12" s="63">
        <v>70981.237999999998</v>
      </c>
      <c r="H12" s="167"/>
      <c r="I12" s="195">
        <v>4.4180000000000001</v>
      </c>
      <c r="J12" s="196" t="s">
        <v>342</v>
      </c>
      <c r="K12" s="195">
        <v>2.052</v>
      </c>
      <c r="L12" s="195">
        <v>9.1809999999999992</v>
      </c>
      <c r="M12" s="196" t="s">
        <v>342</v>
      </c>
      <c r="N12" s="195">
        <v>3.2759999999999998</v>
      </c>
    </row>
    <row r="13" spans="1:14" ht="17.25" customHeight="1" x14ac:dyDescent="0.25">
      <c r="A13" s="60" t="s">
        <v>174</v>
      </c>
      <c r="B13" s="63">
        <v>101260.465</v>
      </c>
      <c r="C13" s="198" t="s">
        <v>342</v>
      </c>
      <c r="D13" s="63">
        <v>2200.4589999999998</v>
      </c>
      <c r="E13" s="63">
        <v>439499.69400000002</v>
      </c>
      <c r="F13" s="198" t="s">
        <v>342</v>
      </c>
      <c r="G13" s="63">
        <v>83647.854000000007</v>
      </c>
      <c r="H13" s="167"/>
      <c r="I13" s="195">
        <v>56.616</v>
      </c>
      <c r="J13" s="196" t="s">
        <v>342</v>
      </c>
      <c r="K13" s="195">
        <v>2.8719999999999999</v>
      </c>
      <c r="L13" s="195">
        <v>21.65</v>
      </c>
      <c r="M13" s="196" t="s">
        <v>342</v>
      </c>
      <c r="N13" s="195">
        <v>3.7130000000000001</v>
      </c>
    </row>
    <row r="14" spans="1:14" ht="17.25" customHeight="1" x14ac:dyDescent="0.25">
      <c r="A14" s="62" t="s">
        <v>0</v>
      </c>
      <c r="B14" s="199">
        <v>178855.22099999999</v>
      </c>
      <c r="C14" s="200" t="s">
        <v>342</v>
      </c>
      <c r="D14" s="199">
        <v>9182.2759999999998</v>
      </c>
      <c r="E14" s="199">
        <v>2030002.2520000001</v>
      </c>
      <c r="F14" s="200" t="s">
        <v>342</v>
      </c>
      <c r="G14" s="199">
        <v>191234.84299999999</v>
      </c>
      <c r="H14" s="166"/>
      <c r="I14" s="199">
        <v>100</v>
      </c>
      <c r="J14" s="200" t="s">
        <v>342</v>
      </c>
      <c r="K14" s="199">
        <v>0</v>
      </c>
      <c r="L14" s="199">
        <v>100</v>
      </c>
      <c r="M14" s="200" t="s">
        <v>342</v>
      </c>
      <c r="N14" s="199">
        <v>0</v>
      </c>
    </row>
    <row r="15" spans="1:14" ht="30" customHeight="1" x14ac:dyDescent="0.25">
      <c r="A15" s="275" t="s">
        <v>307</v>
      </c>
      <c r="B15" s="275"/>
      <c r="C15" s="275"/>
      <c r="D15" s="275"/>
      <c r="E15" s="275"/>
      <c r="F15" s="275"/>
      <c r="G15" s="275"/>
      <c r="H15" s="275"/>
      <c r="I15" s="275"/>
      <c r="J15" s="275"/>
      <c r="K15" s="275"/>
      <c r="L15" s="275"/>
      <c r="M15" s="275"/>
      <c r="N15" s="275"/>
    </row>
    <row r="16" spans="1:14" ht="11.25" customHeight="1" x14ac:dyDescent="0.25">
      <c r="H16" s="18"/>
      <c r="I16" s="18"/>
      <c r="J16" s="18"/>
      <c r="K16" s="18"/>
      <c r="L16" s="18"/>
      <c r="M16" s="18"/>
      <c r="N16" s="18"/>
    </row>
    <row r="17" spans="8:14" ht="11.25" customHeight="1" x14ac:dyDescent="0.25">
      <c r="H17" s="18"/>
      <c r="I17" s="18"/>
      <c r="J17" s="18"/>
      <c r="K17" s="18"/>
      <c r="L17" s="18"/>
      <c r="M17" s="18"/>
      <c r="N17" s="18"/>
    </row>
    <row r="18" spans="8:14" ht="11.25" customHeight="1" x14ac:dyDescent="0.25">
      <c r="H18" s="18"/>
      <c r="I18" s="18"/>
      <c r="J18" s="18"/>
      <c r="K18" s="18"/>
      <c r="L18" s="18"/>
      <c r="M18" s="18"/>
      <c r="N18" s="18"/>
    </row>
    <row r="19" spans="8:14" ht="11.25" customHeight="1" x14ac:dyDescent="0.25">
      <c r="H19" s="18"/>
      <c r="I19" s="18"/>
      <c r="J19" s="18"/>
      <c r="K19" s="18"/>
      <c r="L19" s="18"/>
      <c r="M19" s="18"/>
      <c r="N19" s="18"/>
    </row>
    <row r="20" spans="8:14" ht="11.25" customHeight="1" x14ac:dyDescent="0.25">
      <c r="H20" s="18"/>
      <c r="I20" s="18"/>
      <c r="J20" s="18"/>
      <c r="K20" s="18"/>
      <c r="L20" s="18"/>
      <c r="M20" s="18"/>
      <c r="N20" s="18"/>
    </row>
    <row r="21" spans="8:14" ht="11.25" customHeight="1" x14ac:dyDescent="0.25">
      <c r="H21" s="18"/>
      <c r="I21" s="18"/>
      <c r="J21" s="18"/>
      <c r="K21" s="18"/>
      <c r="L21" s="18"/>
      <c r="M21" s="18"/>
      <c r="N21" s="18"/>
    </row>
    <row r="22" spans="8:14" ht="11.25" customHeight="1" x14ac:dyDescent="0.25">
      <c r="H22" s="18"/>
      <c r="I22" s="18"/>
      <c r="J22" s="18"/>
      <c r="K22" s="18"/>
      <c r="L22" s="18"/>
      <c r="M22" s="18"/>
      <c r="N22" s="18"/>
    </row>
    <row r="23" spans="8:14" ht="11.25" customHeight="1" x14ac:dyDescent="0.25">
      <c r="H23" s="18"/>
      <c r="I23" s="18"/>
      <c r="J23" s="18"/>
      <c r="K23" s="18"/>
      <c r="L23" s="18"/>
      <c r="M23" s="18"/>
      <c r="N23" s="18"/>
    </row>
    <row r="24" spans="8:14" ht="11.25" customHeight="1" x14ac:dyDescent="0.25">
      <c r="H24" s="18"/>
      <c r="I24" s="18"/>
      <c r="J24" s="18"/>
      <c r="K24" s="18"/>
      <c r="L24" s="18"/>
      <c r="M24" s="18"/>
      <c r="N24" s="18"/>
    </row>
    <row r="25" spans="8:14" ht="11.25" customHeight="1" x14ac:dyDescent="0.25">
      <c r="H25" s="18"/>
      <c r="I25" s="18"/>
      <c r="J25" s="18"/>
      <c r="K25" s="18"/>
      <c r="L25" s="18"/>
      <c r="M25" s="18"/>
      <c r="N25" s="18"/>
    </row>
    <row r="26" spans="8:14" ht="11.25" customHeight="1" x14ac:dyDescent="0.25">
      <c r="H26" s="18"/>
      <c r="I26" s="18"/>
      <c r="J26" s="18"/>
      <c r="K26" s="18"/>
      <c r="L26" s="18"/>
      <c r="M26" s="18"/>
      <c r="N26" s="18"/>
    </row>
    <row r="27" spans="8:14" ht="11.25" customHeight="1" x14ac:dyDescent="0.25">
      <c r="H27" s="18"/>
      <c r="I27" s="18"/>
      <c r="J27" s="18"/>
      <c r="K27" s="18"/>
      <c r="L27" s="18"/>
      <c r="M27" s="18"/>
      <c r="N27" s="18"/>
    </row>
    <row r="28" spans="8:14" ht="11.25" customHeight="1" x14ac:dyDescent="0.25">
      <c r="H28" s="18"/>
      <c r="I28" s="18"/>
      <c r="J28" s="18"/>
      <c r="K28" s="18"/>
      <c r="L28" s="18"/>
      <c r="M28" s="18"/>
      <c r="N28" s="18"/>
    </row>
    <row r="29" spans="8:14" ht="11.25" customHeight="1" x14ac:dyDescent="0.25">
      <c r="H29" s="18"/>
      <c r="I29" s="18"/>
      <c r="J29" s="18"/>
      <c r="K29" s="18"/>
      <c r="L29" s="18"/>
      <c r="M29" s="18"/>
      <c r="N29" s="18"/>
    </row>
    <row r="30" spans="8:14" ht="11.25" customHeight="1" x14ac:dyDescent="0.25">
      <c r="H30" s="18"/>
      <c r="I30" s="18"/>
      <c r="J30" s="18"/>
      <c r="K30" s="18"/>
      <c r="L30" s="18"/>
      <c r="M30" s="18"/>
      <c r="N30" s="18"/>
    </row>
    <row r="31" spans="8:14" ht="11.25" customHeight="1" x14ac:dyDescent="0.25">
      <c r="H31" s="18"/>
      <c r="I31" s="18"/>
      <c r="J31" s="18"/>
      <c r="K31" s="18"/>
      <c r="L31" s="18"/>
      <c r="M31" s="18"/>
      <c r="N31" s="18"/>
    </row>
    <row r="32" spans="8: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row r="39" spans="8:14" ht="11.25" customHeight="1" x14ac:dyDescent="0.25">
      <c r="H39" s="18"/>
      <c r="I39" s="18"/>
      <c r="J39" s="18"/>
      <c r="K39" s="18"/>
      <c r="L39" s="18"/>
      <c r="M39" s="18"/>
      <c r="N39" s="18"/>
    </row>
  </sheetData>
  <mergeCells count="7">
    <mergeCell ref="A15:N15"/>
    <mergeCell ref="J4:K4"/>
    <mergeCell ref="M4:N4"/>
    <mergeCell ref="C4:D4"/>
    <mergeCell ref="F4:G4"/>
    <mergeCell ref="C5:D5"/>
    <mergeCell ref="F5:G5"/>
  </mergeCells>
  <hyperlinks>
    <hyperlink ref="L1" location="'Innehåll_ Contents'!Utskriftsområde" display="Till tabellförteckning" xr:uid="{00000000-0004-0000-0E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49992370372631"/>
  </sheetPr>
  <dimension ref="A1:N39"/>
  <sheetViews>
    <sheetView showGridLines="0" zoomScaleNormal="100" workbookViewId="0"/>
  </sheetViews>
  <sheetFormatPr defaultColWidth="11.44140625" defaultRowHeight="12.6" x14ac:dyDescent="0.25"/>
  <cols>
    <col min="1" max="1" width="19.66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6.5546875" customWidth="1"/>
    <col min="10" max="10" width="2.33203125" customWidth="1"/>
    <col min="11" max="11" width="7.109375" customWidth="1"/>
    <col min="12" max="12" width="8" customWidth="1"/>
    <col min="13" max="13" width="2.33203125" customWidth="1"/>
    <col min="14" max="14" width="7.109375" customWidth="1"/>
  </cols>
  <sheetData>
    <row r="1" spans="1:14" ht="14.25" customHeight="1" x14ac:dyDescent="0.25">
      <c r="A1" s="201" t="s">
        <v>514</v>
      </c>
      <c r="L1" s="58" t="s">
        <v>249</v>
      </c>
    </row>
    <row r="2" spans="1:14" ht="14.25" customHeight="1" x14ac:dyDescent="0.25">
      <c r="A2" s="202" t="s">
        <v>515</v>
      </c>
    </row>
    <row r="3" spans="1:14" ht="13.5" customHeight="1" x14ac:dyDescent="0.25"/>
    <row r="4" spans="1:14" ht="28.5" customHeight="1" x14ac:dyDescent="0.25">
      <c r="A4" s="61" t="s">
        <v>188</v>
      </c>
      <c r="B4" s="52" t="s">
        <v>87</v>
      </c>
      <c r="C4" s="276" t="s">
        <v>164</v>
      </c>
      <c r="D4" s="277"/>
      <c r="E4" s="52" t="s">
        <v>88</v>
      </c>
      <c r="F4" s="276" t="s">
        <v>164</v>
      </c>
      <c r="G4" s="277"/>
      <c r="H4" s="53"/>
      <c r="I4" s="52" t="s">
        <v>166</v>
      </c>
      <c r="J4" s="276" t="s">
        <v>164</v>
      </c>
      <c r="K4" s="277"/>
      <c r="L4" s="52" t="s">
        <v>167</v>
      </c>
      <c r="M4" s="276" t="s">
        <v>164</v>
      </c>
      <c r="N4" s="277"/>
    </row>
    <row r="5" spans="1:14" ht="28.5" customHeight="1" x14ac:dyDescent="0.25">
      <c r="A5" s="50" t="s">
        <v>189</v>
      </c>
      <c r="B5" s="49" t="s">
        <v>89</v>
      </c>
      <c r="C5" s="278" t="s">
        <v>163</v>
      </c>
      <c r="D5" s="278"/>
      <c r="E5" s="49" t="s">
        <v>90</v>
      </c>
      <c r="F5" s="278" t="s">
        <v>163</v>
      </c>
      <c r="G5" s="278"/>
      <c r="H5" s="49"/>
      <c r="I5" s="49" t="s">
        <v>168</v>
      </c>
      <c r="J5" s="49"/>
      <c r="K5" s="49" t="s">
        <v>163</v>
      </c>
      <c r="L5" s="49" t="s">
        <v>169</v>
      </c>
      <c r="M5" s="49"/>
      <c r="N5" s="49" t="s">
        <v>163</v>
      </c>
    </row>
    <row r="6" spans="1:14" ht="17.25" customHeight="1" x14ac:dyDescent="0.25">
      <c r="A6" s="60" t="s">
        <v>103</v>
      </c>
      <c r="B6" s="63">
        <v>439.6</v>
      </c>
      <c r="C6" s="198" t="s">
        <v>342</v>
      </c>
      <c r="D6" s="63">
        <v>296.32</v>
      </c>
      <c r="E6" s="63">
        <v>8719.6489999999994</v>
      </c>
      <c r="F6" s="198" t="s">
        <v>342</v>
      </c>
      <c r="G6" s="63">
        <v>9524.7939999999999</v>
      </c>
      <c r="H6" s="168"/>
      <c r="I6" s="195">
        <v>0.621</v>
      </c>
      <c r="J6" s="196" t="s">
        <v>342</v>
      </c>
      <c r="K6" s="195">
        <v>0.437</v>
      </c>
      <c r="L6" s="195">
        <v>0.68700000000000006</v>
      </c>
      <c r="M6" s="196" t="s">
        <v>342</v>
      </c>
      <c r="N6" s="195">
        <v>0.77500000000000002</v>
      </c>
    </row>
    <row r="7" spans="1:14" ht="17.25" customHeight="1" x14ac:dyDescent="0.25">
      <c r="A7" s="60" t="s">
        <v>104</v>
      </c>
      <c r="B7" s="63">
        <v>2246.1120000000001</v>
      </c>
      <c r="C7" s="198" t="s">
        <v>342</v>
      </c>
      <c r="D7" s="63">
        <v>2001.0350000000001</v>
      </c>
      <c r="E7" s="63">
        <v>58516.364000000001</v>
      </c>
      <c r="F7" s="198" t="s">
        <v>342</v>
      </c>
      <c r="G7" s="63">
        <v>47442.275999999998</v>
      </c>
      <c r="H7" s="168"/>
      <c r="I7" s="195">
        <v>3.1739999999999999</v>
      </c>
      <c r="J7" s="196" t="s">
        <v>342</v>
      </c>
      <c r="K7" s="195">
        <v>2.819</v>
      </c>
      <c r="L7" s="195">
        <v>4.6100000000000003</v>
      </c>
      <c r="M7" s="196" t="s">
        <v>342</v>
      </c>
      <c r="N7" s="195">
        <v>3.84</v>
      </c>
    </row>
    <row r="8" spans="1:14" ht="17.25" customHeight="1" x14ac:dyDescent="0.25">
      <c r="A8" s="60" t="s">
        <v>105</v>
      </c>
      <c r="B8" s="63">
        <v>3162.6759999999999</v>
      </c>
      <c r="C8" s="198" t="s">
        <v>342</v>
      </c>
      <c r="D8" s="63">
        <v>12242.902</v>
      </c>
      <c r="E8" s="63">
        <v>93832.959000000003</v>
      </c>
      <c r="F8" s="198" t="s">
        <v>342</v>
      </c>
      <c r="G8" s="63">
        <v>66457.614000000001</v>
      </c>
      <c r="H8" s="167"/>
      <c r="I8" s="195">
        <v>4.47</v>
      </c>
      <c r="J8" s="196" t="s">
        <v>342</v>
      </c>
      <c r="K8" s="195">
        <v>16.539000000000001</v>
      </c>
      <c r="L8" s="195">
        <v>7.3929999999999998</v>
      </c>
      <c r="M8" s="196" t="s">
        <v>342</v>
      </c>
      <c r="N8" s="195">
        <v>5.3540000000000001</v>
      </c>
    </row>
    <row r="9" spans="1:14" ht="17.25" customHeight="1" x14ac:dyDescent="0.25">
      <c r="A9" s="60" t="s">
        <v>106</v>
      </c>
      <c r="B9" s="63">
        <v>6335.4139999999998</v>
      </c>
      <c r="C9" s="198" t="s">
        <v>342</v>
      </c>
      <c r="D9" s="63">
        <v>3223.6439999999998</v>
      </c>
      <c r="E9" s="63">
        <v>150852.19</v>
      </c>
      <c r="F9" s="198" t="s">
        <v>342</v>
      </c>
      <c r="G9" s="63">
        <v>71411.657999999996</v>
      </c>
      <c r="H9" s="167"/>
      <c r="I9" s="195">
        <v>8.9540000000000006</v>
      </c>
      <c r="J9" s="196" t="s">
        <v>342</v>
      </c>
      <c r="K9" s="195">
        <v>4.5460000000000003</v>
      </c>
      <c r="L9" s="195">
        <v>11.885</v>
      </c>
      <c r="M9" s="196" t="s">
        <v>342</v>
      </c>
      <c r="N9" s="195">
        <v>6.1509999999999998</v>
      </c>
    </row>
    <row r="10" spans="1:14" ht="17.25" customHeight="1" x14ac:dyDescent="0.25">
      <c r="A10" s="60" t="s">
        <v>107</v>
      </c>
      <c r="B10" s="63">
        <v>4415.7529999999997</v>
      </c>
      <c r="C10" s="198" t="s">
        <v>342</v>
      </c>
      <c r="D10" s="63">
        <v>2198.2269999999999</v>
      </c>
      <c r="E10" s="63">
        <v>125329.984</v>
      </c>
      <c r="F10" s="198" t="s">
        <v>342</v>
      </c>
      <c r="G10" s="63">
        <v>77309.358999999997</v>
      </c>
      <c r="H10" s="167"/>
      <c r="I10" s="195">
        <v>6.2409999999999997</v>
      </c>
      <c r="J10" s="196" t="s">
        <v>342</v>
      </c>
      <c r="K10" s="195">
        <v>3.1949999999999998</v>
      </c>
      <c r="L10" s="195">
        <v>9.8740000000000006</v>
      </c>
      <c r="M10" s="196" t="s">
        <v>342</v>
      </c>
      <c r="N10" s="195">
        <v>6.2629999999999999</v>
      </c>
    </row>
    <row r="11" spans="1:14" ht="17.25" customHeight="1" x14ac:dyDescent="0.25">
      <c r="A11" s="60" t="s">
        <v>108</v>
      </c>
      <c r="B11" s="63">
        <v>8352.1380000000008</v>
      </c>
      <c r="C11" s="198" t="s">
        <v>342</v>
      </c>
      <c r="D11" s="63">
        <v>5922.6909999999998</v>
      </c>
      <c r="E11" s="63">
        <v>260301.152</v>
      </c>
      <c r="F11" s="198" t="s">
        <v>342</v>
      </c>
      <c r="G11" s="63">
        <v>332406.413</v>
      </c>
      <c r="H11" s="167"/>
      <c r="I11" s="195">
        <v>11.804</v>
      </c>
      <c r="J11" s="196" t="s">
        <v>342</v>
      </c>
      <c r="K11" s="195">
        <v>7.7350000000000003</v>
      </c>
      <c r="L11" s="195">
        <v>20.507999999999999</v>
      </c>
      <c r="M11" s="196" t="s">
        <v>342</v>
      </c>
      <c r="N11" s="195">
        <v>21.103000000000002</v>
      </c>
    </row>
    <row r="12" spans="1:14" ht="17.25" customHeight="1" x14ac:dyDescent="0.25">
      <c r="A12" s="60" t="s">
        <v>109</v>
      </c>
      <c r="B12" s="63">
        <v>11225.82</v>
      </c>
      <c r="C12" s="198" t="s">
        <v>342</v>
      </c>
      <c r="D12" s="63">
        <v>5165.8040000000001</v>
      </c>
      <c r="E12" s="63">
        <v>455502.64500000002</v>
      </c>
      <c r="F12" s="198" t="s">
        <v>342</v>
      </c>
      <c r="G12" s="63">
        <v>173969.29699999999</v>
      </c>
      <c r="H12" s="167"/>
      <c r="I12" s="195">
        <v>15.865</v>
      </c>
      <c r="J12" s="196" t="s">
        <v>342</v>
      </c>
      <c r="K12" s="195">
        <v>6.9130000000000003</v>
      </c>
      <c r="L12" s="195">
        <v>35.887999999999998</v>
      </c>
      <c r="M12" s="196" t="s">
        <v>342</v>
      </c>
      <c r="N12" s="195">
        <v>13.339</v>
      </c>
    </row>
    <row r="13" spans="1:14" ht="17.25" customHeight="1" x14ac:dyDescent="0.25">
      <c r="A13" s="60" t="s">
        <v>174</v>
      </c>
      <c r="B13" s="63">
        <v>34578.972000000002</v>
      </c>
      <c r="C13" s="198" t="s">
        <v>342</v>
      </c>
      <c r="D13" s="63">
        <v>0</v>
      </c>
      <c r="E13" s="63">
        <v>116188.74</v>
      </c>
      <c r="F13" s="198" t="s">
        <v>342</v>
      </c>
      <c r="G13" s="63">
        <v>0</v>
      </c>
      <c r="H13" s="167"/>
      <c r="I13" s="195">
        <v>48.87</v>
      </c>
      <c r="J13" s="196" t="s">
        <v>342</v>
      </c>
      <c r="K13" s="195">
        <v>10.4</v>
      </c>
      <c r="L13" s="195">
        <v>9.1539999999999999</v>
      </c>
      <c r="M13" s="196" t="s">
        <v>342</v>
      </c>
      <c r="N13" s="195">
        <v>2.851</v>
      </c>
    </row>
    <row r="14" spans="1:14" ht="17.25" customHeight="1" x14ac:dyDescent="0.25">
      <c r="A14" s="62" t="s">
        <v>0</v>
      </c>
      <c r="B14" s="199">
        <v>70756.486000000004</v>
      </c>
      <c r="C14" s="200" t="s">
        <v>342</v>
      </c>
      <c r="D14" s="199">
        <v>15057.183000000001</v>
      </c>
      <c r="E14" s="199">
        <v>1269243.683</v>
      </c>
      <c r="F14" s="200" t="s">
        <v>342</v>
      </c>
      <c r="G14" s="199">
        <v>395259.049</v>
      </c>
      <c r="H14" s="166"/>
      <c r="I14" s="199">
        <v>100</v>
      </c>
      <c r="J14" s="200" t="s">
        <v>342</v>
      </c>
      <c r="K14" s="199">
        <v>0</v>
      </c>
      <c r="L14" s="199">
        <v>100</v>
      </c>
      <c r="M14" s="200" t="s">
        <v>342</v>
      </c>
      <c r="N14" s="199">
        <v>0</v>
      </c>
    </row>
    <row r="15" spans="1:14" ht="28.5" customHeight="1" x14ac:dyDescent="0.25">
      <c r="A15" s="275" t="s">
        <v>307</v>
      </c>
      <c r="B15" s="275"/>
      <c r="C15" s="275"/>
      <c r="D15" s="275"/>
      <c r="E15" s="275"/>
      <c r="F15" s="275"/>
      <c r="G15" s="275"/>
      <c r="H15" s="275"/>
      <c r="I15" s="275"/>
      <c r="J15" s="275"/>
      <c r="K15" s="275"/>
      <c r="L15" s="275"/>
      <c r="M15" s="275"/>
      <c r="N15" s="275"/>
    </row>
    <row r="16" spans="1:14" ht="11.25" customHeight="1" x14ac:dyDescent="0.25">
      <c r="H16" s="18"/>
      <c r="I16" s="18"/>
      <c r="J16" s="18"/>
      <c r="K16" s="18"/>
      <c r="L16" s="18"/>
      <c r="M16" s="18"/>
      <c r="N16" s="18"/>
    </row>
    <row r="17" spans="8:14" ht="11.25" customHeight="1" x14ac:dyDescent="0.25">
      <c r="H17" s="18"/>
      <c r="I17" s="18"/>
      <c r="J17" s="18"/>
      <c r="K17" s="18"/>
      <c r="L17" s="18"/>
      <c r="M17" s="18"/>
      <c r="N17" s="18"/>
    </row>
    <row r="18" spans="8:14" ht="11.25" customHeight="1" x14ac:dyDescent="0.25">
      <c r="H18" s="18"/>
      <c r="I18" s="18"/>
      <c r="J18" s="18"/>
      <c r="K18" s="18"/>
      <c r="L18" s="18"/>
      <c r="M18" s="18"/>
      <c r="N18" s="18"/>
    </row>
    <row r="19" spans="8:14" ht="11.25" customHeight="1" x14ac:dyDescent="0.25">
      <c r="H19" s="18"/>
      <c r="I19" s="18"/>
      <c r="J19" s="18"/>
      <c r="K19" s="18"/>
      <c r="L19" s="18"/>
      <c r="M19" s="18"/>
      <c r="N19" s="18"/>
    </row>
    <row r="20" spans="8:14" ht="11.25" customHeight="1" x14ac:dyDescent="0.25">
      <c r="H20" s="18"/>
      <c r="I20" s="18"/>
      <c r="J20" s="18"/>
      <c r="K20" s="18"/>
      <c r="L20" s="18"/>
      <c r="M20" s="18"/>
      <c r="N20" s="18"/>
    </row>
    <row r="21" spans="8:14" ht="11.25" customHeight="1" x14ac:dyDescent="0.25">
      <c r="H21" s="18"/>
      <c r="I21" s="18"/>
      <c r="J21" s="18"/>
      <c r="K21" s="18"/>
      <c r="L21" s="18"/>
      <c r="M21" s="18"/>
      <c r="N21" s="18"/>
    </row>
    <row r="22" spans="8:14" ht="11.25" customHeight="1" x14ac:dyDescent="0.25">
      <c r="H22" s="18"/>
      <c r="I22" s="18"/>
      <c r="J22" s="18"/>
      <c r="K22" s="18"/>
      <c r="L22" s="18"/>
      <c r="M22" s="18"/>
      <c r="N22" s="18"/>
    </row>
    <row r="23" spans="8:14" ht="11.25" customHeight="1" x14ac:dyDescent="0.25">
      <c r="H23" s="18"/>
      <c r="I23" s="18"/>
      <c r="J23" s="18"/>
      <c r="K23" s="18"/>
      <c r="L23" s="18"/>
      <c r="M23" s="18"/>
      <c r="N23" s="18"/>
    </row>
    <row r="24" spans="8:14" ht="11.25" customHeight="1" x14ac:dyDescent="0.25">
      <c r="H24" s="18"/>
      <c r="I24" s="18"/>
      <c r="J24" s="18"/>
      <c r="K24" s="18"/>
      <c r="L24" s="18"/>
      <c r="M24" s="18"/>
      <c r="N24" s="18"/>
    </row>
    <row r="25" spans="8:14" ht="11.25" customHeight="1" x14ac:dyDescent="0.25">
      <c r="H25" s="18"/>
      <c r="I25" s="18"/>
      <c r="J25" s="18"/>
      <c r="K25" s="18"/>
      <c r="L25" s="18"/>
      <c r="M25" s="18"/>
      <c r="N25" s="18"/>
    </row>
    <row r="26" spans="8:14" ht="11.25" customHeight="1" x14ac:dyDescent="0.25">
      <c r="H26" s="18"/>
      <c r="I26" s="18"/>
      <c r="J26" s="18"/>
      <c r="K26" s="18"/>
      <c r="L26" s="18"/>
      <c r="M26" s="18"/>
      <c r="N26" s="18"/>
    </row>
    <row r="27" spans="8:14" ht="11.25" customHeight="1" x14ac:dyDescent="0.25">
      <c r="H27" s="18"/>
      <c r="I27" s="18"/>
      <c r="J27" s="18"/>
      <c r="K27" s="18"/>
      <c r="L27" s="18"/>
      <c r="M27" s="18"/>
      <c r="N27" s="18"/>
    </row>
    <row r="28" spans="8:14" ht="11.25" customHeight="1" x14ac:dyDescent="0.25">
      <c r="H28" s="18"/>
      <c r="I28" s="18"/>
      <c r="J28" s="18"/>
      <c r="K28" s="18"/>
      <c r="L28" s="18"/>
      <c r="M28" s="18"/>
      <c r="N28" s="18"/>
    </row>
    <row r="29" spans="8:14" ht="11.25" customHeight="1" x14ac:dyDescent="0.25">
      <c r="H29" s="18"/>
      <c r="I29" s="18"/>
      <c r="J29" s="18"/>
      <c r="K29" s="18"/>
      <c r="L29" s="18"/>
      <c r="M29" s="18"/>
      <c r="N29" s="18"/>
    </row>
    <row r="30" spans="8:14" ht="11.25" customHeight="1" x14ac:dyDescent="0.25">
      <c r="H30" s="18"/>
      <c r="I30" s="18"/>
      <c r="J30" s="18"/>
      <c r="K30" s="18"/>
      <c r="L30" s="18"/>
      <c r="M30" s="18"/>
      <c r="N30" s="18"/>
    </row>
    <row r="31" spans="8:14" ht="11.25" customHeight="1" x14ac:dyDescent="0.25">
      <c r="H31" s="18"/>
      <c r="I31" s="18"/>
      <c r="J31" s="18"/>
      <c r="K31" s="18"/>
      <c r="L31" s="18"/>
      <c r="M31" s="18"/>
      <c r="N31" s="18"/>
    </row>
    <row r="32" spans="8: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row r="39" spans="8:14" ht="11.25" customHeight="1" x14ac:dyDescent="0.25">
      <c r="H39" s="18"/>
      <c r="I39" s="18"/>
      <c r="J39" s="18"/>
      <c r="K39" s="18"/>
      <c r="L39" s="18"/>
      <c r="M39" s="18"/>
      <c r="N39" s="18"/>
    </row>
  </sheetData>
  <mergeCells count="7">
    <mergeCell ref="A15:N15"/>
    <mergeCell ref="J4:K4"/>
    <mergeCell ref="M4:N4"/>
    <mergeCell ref="C4:D4"/>
    <mergeCell ref="F4:G4"/>
    <mergeCell ref="C5:D5"/>
    <mergeCell ref="F5:G5"/>
  </mergeCells>
  <hyperlinks>
    <hyperlink ref="L1" location="'Innehåll_ Contents'!Utskriftsområde" display="Till tabellförteckning" xr:uid="{00000000-0004-0000-0F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49992370372631"/>
  </sheetPr>
  <dimension ref="A1:N39"/>
  <sheetViews>
    <sheetView showGridLines="0" zoomScaleNormal="100" workbookViewId="0"/>
  </sheetViews>
  <sheetFormatPr defaultColWidth="11.44140625" defaultRowHeight="12.6" x14ac:dyDescent="0.25"/>
  <cols>
    <col min="1" max="1" width="19.66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6.88671875" customWidth="1"/>
    <col min="10" max="10" width="2.33203125" customWidth="1"/>
    <col min="11" max="11" width="7.88671875" customWidth="1"/>
    <col min="12" max="12" width="8" customWidth="1"/>
    <col min="13" max="13" width="2.33203125" customWidth="1"/>
    <col min="14" max="14" width="7.88671875" customWidth="1"/>
  </cols>
  <sheetData>
    <row r="1" spans="1:14" ht="14.25" customHeight="1" x14ac:dyDescent="0.25">
      <c r="A1" s="201" t="s">
        <v>516</v>
      </c>
      <c r="L1" s="58" t="s">
        <v>249</v>
      </c>
    </row>
    <row r="2" spans="1:14" ht="14.25" customHeight="1" x14ac:dyDescent="0.25">
      <c r="A2" s="202" t="s">
        <v>517</v>
      </c>
    </row>
    <row r="3" spans="1:14" ht="13.5" customHeight="1" x14ac:dyDescent="0.25"/>
    <row r="4" spans="1:14" ht="28.5" customHeight="1" x14ac:dyDescent="0.25">
      <c r="A4" s="61" t="s">
        <v>188</v>
      </c>
      <c r="B4" s="52" t="s">
        <v>87</v>
      </c>
      <c r="C4" s="276" t="s">
        <v>164</v>
      </c>
      <c r="D4" s="277"/>
      <c r="E4" s="52" t="s">
        <v>88</v>
      </c>
      <c r="F4" s="276" t="s">
        <v>164</v>
      </c>
      <c r="G4" s="277"/>
      <c r="H4" s="53"/>
      <c r="I4" s="52" t="s">
        <v>166</v>
      </c>
      <c r="J4" s="276" t="s">
        <v>164</v>
      </c>
      <c r="K4" s="277"/>
      <c r="L4" s="52" t="s">
        <v>167</v>
      </c>
      <c r="M4" s="276" t="s">
        <v>164</v>
      </c>
      <c r="N4" s="277"/>
    </row>
    <row r="5" spans="1:14" ht="28.5" customHeight="1" x14ac:dyDescent="0.25">
      <c r="A5" s="50" t="s">
        <v>189</v>
      </c>
      <c r="B5" s="49" t="s">
        <v>89</v>
      </c>
      <c r="C5" s="278" t="s">
        <v>163</v>
      </c>
      <c r="D5" s="278"/>
      <c r="E5" s="49" t="s">
        <v>90</v>
      </c>
      <c r="F5" s="278" t="s">
        <v>163</v>
      </c>
      <c r="G5" s="278"/>
      <c r="H5" s="49"/>
      <c r="I5" s="49" t="s">
        <v>168</v>
      </c>
      <c r="J5" s="49"/>
      <c r="K5" s="49" t="s">
        <v>163</v>
      </c>
      <c r="L5" s="49" t="s">
        <v>169</v>
      </c>
      <c r="M5" s="49"/>
      <c r="N5" s="49" t="s">
        <v>163</v>
      </c>
    </row>
    <row r="6" spans="1:14" ht="17.25" customHeight="1" x14ac:dyDescent="0.25">
      <c r="A6" s="60" t="s">
        <v>103</v>
      </c>
      <c r="B6" s="63">
        <v>392.92899999999997</v>
      </c>
      <c r="C6" s="198" t="s">
        <v>342</v>
      </c>
      <c r="D6" s="63">
        <v>189.27099999999999</v>
      </c>
      <c r="E6" s="63">
        <v>16158.103999999999</v>
      </c>
      <c r="F6" s="198" t="s">
        <v>342</v>
      </c>
      <c r="G6" s="63">
        <v>6384.8509999999997</v>
      </c>
      <c r="H6" s="168"/>
      <c r="I6" s="195">
        <v>0.84399999999999997</v>
      </c>
      <c r="J6" s="196" t="s">
        <v>342</v>
      </c>
      <c r="K6" s="195">
        <v>0.41</v>
      </c>
      <c r="L6" s="195">
        <v>1.657</v>
      </c>
      <c r="M6" s="196" t="s">
        <v>342</v>
      </c>
      <c r="N6" s="195">
        <v>0.78500000000000003</v>
      </c>
    </row>
    <row r="7" spans="1:14" ht="17.25" customHeight="1" x14ac:dyDescent="0.25">
      <c r="A7" s="60" t="s">
        <v>104</v>
      </c>
      <c r="B7" s="63">
        <v>1866.2950000000001</v>
      </c>
      <c r="C7" s="198" t="s">
        <v>342</v>
      </c>
      <c r="D7" s="63">
        <v>1269.73</v>
      </c>
      <c r="E7" s="63">
        <v>56847.661</v>
      </c>
      <c r="F7" s="198" t="s">
        <v>342</v>
      </c>
      <c r="G7" s="63">
        <v>25698.911</v>
      </c>
      <c r="H7" s="168"/>
      <c r="I7" s="195">
        <v>4.008</v>
      </c>
      <c r="J7" s="196" t="s">
        <v>342</v>
      </c>
      <c r="K7" s="195">
        <v>2.64</v>
      </c>
      <c r="L7" s="195">
        <v>5.8310000000000004</v>
      </c>
      <c r="M7" s="196" t="s">
        <v>342</v>
      </c>
      <c r="N7" s="195">
        <v>2.9390000000000001</v>
      </c>
    </row>
    <row r="8" spans="1:14" ht="17.25" customHeight="1" x14ac:dyDescent="0.25">
      <c r="A8" s="60" t="s">
        <v>105</v>
      </c>
      <c r="B8" s="63">
        <v>2365.2130000000002</v>
      </c>
      <c r="C8" s="198" t="s">
        <v>342</v>
      </c>
      <c r="D8" s="63">
        <v>549.63400000000001</v>
      </c>
      <c r="E8" s="63">
        <v>76978.514999999999</v>
      </c>
      <c r="F8" s="198" t="s">
        <v>342</v>
      </c>
      <c r="G8" s="63">
        <v>20050.768</v>
      </c>
      <c r="H8" s="167"/>
      <c r="I8" s="195">
        <v>5.0789999999999997</v>
      </c>
      <c r="J8" s="196" t="s">
        <v>342</v>
      </c>
      <c r="K8" s="195">
        <v>1.21</v>
      </c>
      <c r="L8" s="195">
        <v>7.8959999999999999</v>
      </c>
      <c r="M8" s="196" t="s">
        <v>342</v>
      </c>
      <c r="N8" s="195">
        <v>2.8540000000000001</v>
      </c>
    </row>
    <row r="9" spans="1:14" ht="17.25" customHeight="1" x14ac:dyDescent="0.25">
      <c r="A9" s="60" t="s">
        <v>106</v>
      </c>
      <c r="B9" s="63">
        <v>1896.5070000000001</v>
      </c>
      <c r="C9" s="198" t="s">
        <v>342</v>
      </c>
      <c r="D9" s="63">
        <v>684.82799999999997</v>
      </c>
      <c r="E9" s="63">
        <v>107031.6</v>
      </c>
      <c r="F9" s="198" t="s">
        <v>342</v>
      </c>
      <c r="G9" s="63">
        <v>35669.868999999999</v>
      </c>
      <c r="H9" s="167"/>
      <c r="I9" s="195">
        <v>4.0730000000000004</v>
      </c>
      <c r="J9" s="196" t="s">
        <v>342</v>
      </c>
      <c r="K9" s="195">
        <v>1.4570000000000001</v>
      </c>
      <c r="L9" s="195">
        <v>10.978</v>
      </c>
      <c r="M9" s="196" t="s">
        <v>342</v>
      </c>
      <c r="N9" s="195">
        <v>4.3940000000000001</v>
      </c>
    </row>
    <row r="10" spans="1:14" ht="17.25" customHeight="1" x14ac:dyDescent="0.25">
      <c r="A10" s="60" t="s">
        <v>107</v>
      </c>
      <c r="B10" s="63">
        <v>3333.0120000000002</v>
      </c>
      <c r="C10" s="198" t="s">
        <v>342</v>
      </c>
      <c r="D10" s="63">
        <v>2158.998</v>
      </c>
      <c r="E10" s="63">
        <v>191249.83900000001</v>
      </c>
      <c r="F10" s="198" t="s">
        <v>342</v>
      </c>
      <c r="G10" s="63">
        <v>190386.36300000001</v>
      </c>
      <c r="H10" s="167"/>
      <c r="I10" s="195">
        <v>7.157</v>
      </c>
      <c r="J10" s="196" t="s">
        <v>342</v>
      </c>
      <c r="K10" s="195">
        <v>4.34</v>
      </c>
      <c r="L10" s="195">
        <v>19.616</v>
      </c>
      <c r="M10" s="196" t="s">
        <v>342</v>
      </c>
      <c r="N10" s="195">
        <v>16.125</v>
      </c>
    </row>
    <row r="11" spans="1:14" ht="17.25" customHeight="1" x14ac:dyDescent="0.25">
      <c r="A11" s="60" t="s">
        <v>108</v>
      </c>
      <c r="B11" s="63">
        <v>4613.5209999999997</v>
      </c>
      <c r="C11" s="198" t="s">
        <v>342</v>
      </c>
      <c r="D11" s="63">
        <v>2519.0309999999999</v>
      </c>
      <c r="E11" s="63">
        <v>170167.40599999999</v>
      </c>
      <c r="F11" s="198" t="s">
        <v>342</v>
      </c>
      <c r="G11" s="63">
        <v>119393.769</v>
      </c>
      <c r="H11" s="167"/>
      <c r="I11" s="195">
        <v>9.907</v>
      </c>
      <c r="J11" s="196" t="s">
        <v>342</v>
      </c>
      <c r="K11" s="195">
        <v>4.9260000000000002</v>
      </c>
      <c r="L11" s="195">
        <v>17.454000000000001</v>
      </c>
      <c r="M11" s="196" t="s">
        <v>342</v>
      </c>
      <c r="N11" s="195">
        <v>10.956</v>
      </c>
    </row>
    <row r="12" spans="1:14" ht="17.25" customHeight="1" x14ac:dyDescent="0.25">
      <c r="A12" s="60" t="s">
        <v>109</v>
      </c>
      <c r="B12" s="63">
        <v>4003.2429999999999</v>
      </c>
      <c r="C12" s="198" t="s">
        <v>342</v>
      </c>
      <c r="D12" s="63">
        <v>2123.0210000000002</v>
      </c>
      <c r="E12" s="63">
        <v>178560.79500000001</v>
      </c>
      <c r="F12" s="198" t="s">
        <v>342</v>
      </c>
      <c r="G12" s="63">
        <v>131732.52299999999</v>
      </c>
      <c r="H12" s="167"/>
      <c r="I12" s="195">
        <v>8.5960000000000001</v>
      </c>
      <c r="J12" s="196" t="s">
        <v>342</v>
      </c>
      <c r="K12" s="195">
        <v>4.2210000000000001</v>
      </c>
      <c r="L12" s="195">
        <v>18.315000000000001</v>
      </c>
      <c r="M12" s="196" t="s">
        <v>342</v>
      </c>
      <c r="N12" s="195">
        <v>11.848000000000001</v>
      </c>
    </row>
    <row r="13" spans="1:14" ht="17.25" customHeight="1" x14ac:dyDescent="0.25">
      <c r="A13" s="60" t="s">
        <v>174</v>
      </c>
      <c r="B13" s="63">
        <v>28097.609</v>
      </c>
      <c r="C13" s="198" t="s">
        <v>342</v>
      </c>
      <c r="D13" s="63">
        <v>229.857</v>
      </c>
      <c r="E13" s="63">
        <v>177964.37400000001</v>
      </c>
      <c r="F13" s="198" t="s">
        <v>342</v>
      </c>
      <c r="G13" s="63">
        <v>1463.085</v>
      </c>
      <c r="H13" s="167"/>
      <c r="I13" s="195">
        <v>60.335999999999999</v>
      </c>
      <c r="J13" s="196" t="s">
        <v>342</v>
      </c>
      <c r="K13" s="195">
        <v>5.4589999999999996</v>
      </c>
      <c r="L13" s="195">
        <v>18.254000000000001</v>
      </c>
      <c r="M13" s="196" t="s">
        <v>342</v>
      </c>
      <c r="N13" s="195">
        <v>4.952</v>
      </c>
    </row>
    <row r="14" spans="1:14" ht="17.25" customHeight="1" x14ac:dyDescent="0.25">
      <c r="A14" s="62" t="s">
        <v>0</v>
      </c>
      <c r="B14" s="199">
        <v>46568.328999999998</v>
      </c>
      <c r="C14" s="200" t="s">
        <v>342</v>
      </c>
      <c r="D14" s="199">
        <v>4216.7560000000003</v>
      </c>
      <c r="E14" s="199">
        <v>974958.29299999995</v>
      </c>
      <c r="F14" s="200" t="s">
        <v>342</v>
      </c>
      <c r="G14" s="199">
        <v>264415.34700000001</v>
      </c>
      <c r="H14" s="166"/>
      <c r="I14" s="199">
        <v>100</v>
      </c>
      <c r="J14" s="200" t="s">
        <v>342</v>
      </c>
      <c r="K14" s="199">
        <v>0</v>
      </c>
      <c r="L14" s="199">
        <v>100</v>
      </c>
      <c r="M14" s="200" t="s">
        <v>342</v>
      </c>
      <c r="N14" s="199">
        <v>0</v>
      </c>
    </row>
    <row r="15" spans="1:14" ht="30" customHeight="1" x14ac:dyDescent="0.25">
      <c r="A15" s="275" t="s">
        <v>307</v>
      </c>
      <c r="B15" s="275"/>
      <c r="C15" s="275"/>
      <c r="D15" s="275"/>
      <c r="E15" s="275"/>
      <c r="F15" s="275"/>
      <c r="G15" s="275"/>
      <c r="H15" s="275"/>
      <c r="I15" s="275"/>
      <c r="J15" s="275"/>
      <c r="K15" s="275"/>
      <c r="L15" s="275"/>
      <c r="M15" s="275"/>
      <c r="N15" s="275"/>
    </row>
    <row r="16" spans="1:14" ht="11.25" customHeight="1" x14ac:dyDescent="0.25">
      <c r="H16" s="18"/>
      <c r="I16" s="18"/>
      <c r="J16" s="18"/>
      <c r="K16" s="18"/>
      <c r="L16" s="18"/>
      <c r="M16" s="18"/>
      <c r="N16" s="18"/>
    </row>
    <row r="17" spans="8:14" ht="11.25" customHeight="1" x14ac:dyDescent="0.25">
      <c r="H17" s="18"/>
      <c r="I17" s="18"/>
      <c r="J17" s="18"/>
      <c r="K17" s="18"/>
      <c r="L17" s="18"/>
      <c r="M17" s="18"/>
      <c r="N17" s="18"/>
    </row>
    <row r="18" spans="8:14" ht="11.25" customHeight="1" x14ac:dyDescent="0.25">
      <c r="H18" s="18"/>
      <c r="I18" s="18"/>
      <c r="J18" s="18"/>
      <c r="K18" s="18"/>
      <c r="L18" s="18"/>
      <c r="M18" s="18"/>
      <c r="N18" s="18"/>
    </row>
    <row r="19" spans="8:14" ht="11.25" customHeight="1" x14ac:dyDescent="0.25">
      <c r="H19" s="18"/>
      <c r="I19" s="18"/>
      <c r="J19" s="18"/>
      <c r="K19" s="18"/>
      <c r="L19" s="18"/>
      <c r="M19" s="18"/>
      <c r="N19" s="18"/>
    </row>
    <row r="20" spans="8:14" ht="11.25" customHeight="1" x14ac:dyDescent="0.25">
      <c r="H20" s="18"/>
      <c r="I20" s="18"/>
      <c r="J20" s="18"/>
      <c r="K20" s="18"/>
      <c r="L20" s="18"/>
      <c r="M20" s="18"/>
      <c r="N20" s="18"/>
    </row>
    <row r="21" spans="8:14" ht="11.25" customHeight="1" x14ac:dyDescent="0.25">
      <c r="H21" s="18"/>
      <c r="I21" s="18"/>
      <c r="J21" s="18"/>
      <c r="K21" s="18"/>
      <c r="L21" s="18"/>
      <c r="M21" s="18"/>
      <c r="N21" s="18"/>
    </row>
    <row r="22" spans="8:14" ht="11.25" customHeight="1" x14ac:dyDescent="0.25">
      <c r="H22" s="18"/>
      <c r="I22" s="18"/>
      <c r="J22" s="18"/>
      <c r="K22" s="18"/>
      <c r="L22" s="18"/>
      <c r="M22" s="18"/>
      <c r="N22" s="18"/>
    </row>
    <row r="23" spans="8:14" ht="11.25" customHeight="1" x14ac:dyDescent="0.25">
      <c r="H23" s="18"/>
      <c r="I23" s="18"/>
      <c r="J23" s="18"/>
      <c r="K23" s="18"/>
      <c r="L23" s="18"/>
      <c r="M23" s="18"/>
      <c r="N23" s="18"/>
    </row>
    <row r="24" spans="8:14" ht="11.25" customHeight="1" x14ac:dyDescent="0.25">
      <c r="H24" s="18"/>
      <c r="I24" s="18"/>
      <c r="J24" s="18"/>
      <c r="K24" s="18"/>
      <c r="L24" s="18"/>
      <c r="M24" s="18"/>
      <c r="N24" s="18"/>
    </row>
    <row r="25" spans="8:14" ht="11.25" customHeight="1" x14ac:dyDescent="0.25">
      <c r="H25" s="18"/>
      <c r="I25" s="18"/>
      <c r="J25" s="18"/>
      <c r="K25" s="18"/>
      <c r="L25" s="18"/>
      <c r="M25" s="18"/>
      <c r="N25" s="18"/>
    </row>
    <row r="26" spans="8:14" ht="11.25" customHeight="1" x14ac:dyDescent="0.25">
      <c r="H26" s="18"/>
      <c r="I26" s="18"/>
      <c r="J26" s="18"/>
      <c r="K26" s="18"/>
      <c r="L26" s="18"/>
      <c r="M26" s="18"/>
      <c r="N26" s="18"/>
    </row>
    <row r="27" spans="8:14" ht="11.25" customHeight="1" x14ac:dyDescent="0.25">
      <c r="H27" s="18"/>
      <c r="I27" s="18"/>
      <c r="J27" s="18"/>
      <c r="K27" s="18"/>
      <c r="L27" s="18"/>
      <c r="M27" s="18"/>
      <c r="N27" s="18"/>
    </row>
    <row r="28" spans="8:14" ht="11.25" customHeight="1" x14ac:dyDescent="0.25">
      <c r="H28" s="18"/>
      <c r="I28" s="18"/>
      <c r="J28" s="18"/>
      <c r="K28" s="18"/>
      <c r="L28" s="18"/>
      <c r="M28" s="18"/>
      <c r="N28" s="18"/>
    </row>
    <row r="29" spans="8:14" ht="11.25" customHeight="1" x14ac:dyDescent="0.25">
      <c r="H29" s="18"/>
      <c r="I29" s="18"/>
      <c r="J29" s="18"/>
      <c r="K29" s="18"/>
      <c r="L29" s="18"/>
      <c r="M29" s="18"/>
      <c r="N29" s="18"/>
    </row>
    <row r="30" spans="8:14" ht="11.25" customHeight="1" x14ac:dyDescent="0.25">
      <c r="H30" s="18"/>
      <c r="I30" s="18"/>
      <c r="J30" s="18"/>
      <c r="K30" s="18"/>
      <c r="L30" s="18"/>
      <c r="M30" s="18"/>
      <c r="N30" s="18"/>
    </row>
    <row r="31" spans="8:14" ht="11.25" customHeight="1" x14ac:dyDescent="0.25">
      <c r="H31" s="18"/>
      <c r="I31" s="18"/>
      <c r="J31" s="18"/>
      <c r="K31" s="18"/>
      <c r="L31" s="18"/>
      <c r="M31" s="18"/>
      <c r="N31" s="18"/>
    </row>
    <row r="32" spans="8: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row r="39" spans="8:14" ht="11.25" customHeight="1" x14ac:dyDescent="0.25">
      <c r="H39" s="18"/>
      <c r="I39" s="18"/>
      <c r="J39" s="18"/>
      <c r="K39" s="18"/>
      <c r="L39" s="18"/>
      <c r="M39" s="18"/>
      <c r="N39" s="18"/>
    </row>
  </sheetData>
  <mergeCells count="7">
    <mergeCell ref="A15:N15"/>
    <mergeCell ref="J4:K4"/>
    <mergeCell ref="M4:N4"/>
    <mergeCell ref="C4:D4"/>
    <mergeCell ref="F4:G4"/>
    <mergeCell ref="C5:D5"/>
    <mergeCell ref="F5:G5"/>
  </mergeCells>
  <hyperlinks>
    <hyperlink ref="L1" location="'Innehåll_ Contents'!Utskriftsområde" display="Till tabellförteckning" xr:uid="{00000000-0004-0000-10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79998168889431442"/>
  </sheetPr>
  <dimension ref="A1:R31"/>
  <sheetViews>
    <sheetView showGridLines="0" zoomScaleNormal="100" workbookViewId="0"/>
  </sheetViews>
  <sheetFormatPr defaultColWidth="11.44140625" defaultRowHeight="12.6" x14ac:dyDescent="0.25"/>
  <cols>
    <col min="1" max="1" width="20.441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88671875" customWidth="1"/>
    <col min="9" max="9" width="8.33203125" customWidth="1"/>
    <col min="10" max="10" width="2.33203125" customWidth="1"/>
    <col min="11" max="11" width="7.109375" customWidth="1"/>
    <col min="12" max="12" width="9.44140625" customWidth="1"/>
    <col min="13" max="13" width="2.33203125" customWidth="1"/>
    <col min="14" max="14" width="7.109375" customWidth="1"/>
  </cols>
  <sheetData>
    <row r="1" spans="1:18" ht="12.75" customHeight="1" x14ac:dyDescent="0.25">
      <c r="A1" s="5" t="s">
        <v>361</v>
      </c>
      <c r="L1" s="58" t="s">
        <v>249</v>
      </c>
    </row>
    <row r="2" spans="1:18" ht="13.2" x14ac:dyDescent="0.25">
      <c r="A2" s="51" t="s">
        <v>362</v>
      </c>
    </row>
    <row r="3" spans="1:18" ht="13.5" customHeight="1" x14ac:dyDescent="0.25"/>
    <row r="4" spans="1:18" ht="27" customHeight="1" x14ac:dyDescent="0.25">
      <c r="A4" s="61" t="s">
        <v>23</v>
      </c>
      <c r="B4" s="52" t="s">
        <v>87</v>
      </c>
      <c r="C4" s="276" t="s">
        <v>164</v>
      </c>
      <c r="D4" s="277"/>
      <c r="E4" s="52" t="s">
        <v>88</v>
      </c>
      <c r="F4" s="276" t="s">
        <v>164</v>
      </c>
      <c r="G4" s="277"/>
      <c r="H4" s="52"/>
      <c r="I4" s="52" t="s">
        <v>166</v>
      </c>
      <c r="J4" s="52"/>
      <c r="K4" s="69" t="s">
        <v>164</v>
      </c>
      <c r="L4" s="59" t="s">
        <v>167</v>
      </c>
      <c r="M4" s="52"/>
      <c r="N4" s="69" t="s">
        <v>164</v>
      </c>
    </row>
    <row r="5" spans="1:18" ht="27.75" customHeight="1" x14ac:dyDescent="0.25">
      <c r="A5" s="50" t="s">
        <v>118</v>
      </c>
      <c r="B5" s="49" t="s">
        <v>89</v>
      </c>
      <c r="C5" s="49"/>
      <c r="D5" s="49" t="s">
        <v>163</v>
      </c>
      <c r="E5" s="49" t="s">
        <v>90</v>
      </c>
      <c r="F5" s="49"/>
      <c r="G5" s="49" t="s">
        <v>163</v>
      </c>
      <c r="H5" s="49"/>
      <c r="I5" s="49" t="s">
        <v>168</v>
      </c>
      <c r="J5" s="49"/>
      <c r="K5" s="49" t="s">
        <v>163</v>
      </c>
      <c r="L5" s="49" t="s">
        <v>169</v>
      </c>
      <c r="M5" s="49"/>
      <c r="N5" s="49" t="s">
        <v>163</v>
      </c>
    </row>
    <row r="6" spans="1:18" ht="14.1" customHeight="1" x14ac:dyDescent="0.25">
      <c r="A6" s="60" t="s">
        <v>24</v>
      </c>
      <c r="B6" s="63">
        <v>10861.64</v>
      </c>
      <c r="C6" s="198" t="s">
        <v>342</v>
      </c>
      <c r="D6" s="63">
        <v>2320.5650000000001</v>
      </c>
      <c r="E6" s="63">
        <v>505327.50099999999</v>
      </c>
      <c r="F6" s="198" t="s">
        <v>342</v>
      </c>
      <c r="G6" s="63">
        <v>130664.754</v>
      </c>
      <c r="H6" s="167"/>
      <c r="I6" s="203">
        <v>4.351</v>
      </c>
      <c r="J6" s="196" t="s">
        <v>342</v>
      </c>
      <c r="K6" s="195">
        <v>0.90600000000000003</v>
      </c>
      <c r="L6" s="195">
        <v>15.316000000000001</v>
      </c>
      <c r="M6" s="196" t="s">
        <v>342</v>
      </c>
      <c r="N6" s="195">
        <v>3.4980000000000002</v>
      </c>
      <c r="R6" s="192"/>
    </row>
    <row r="7" spans="1:18" ht="14.1" customHeight="1" x14ac:dyDescent="0.25">
      <c r="A7" s="60" t="s">
        <v>25</v>
      </c>
      <c r="B7" s="63">
        <v>5978.1409999999996</v>
      </c>
      <c r="C7" s="198" t="s">
        <v>342</v>
      </c>
      <c r="D7" s="63">
        <v>1155.279</v>
      </c>
      <c r="E7" s="63">
        <v>99211.861999999994</v>
      </c>
      <c r="F7" s="198" t="s">
        <v>342</v>
      </c>
      <c r="G7" s="63">
        <v>35118.038999999997</v>
      </c>
      <c r="H7" s="167"/>
      <c r="I7" s="203">
        <v>2.395</v>
      </c>
      <c r="J7" s="196" t="s">
        <v>342</v>
      </c>
      <c r="K7" s="195">
        <v>0.46200000000000002</v>
      </c>
      <c r="L7" s="195">
        <v>3.0070000000000001</v>
      </c>
      <c r="M7" s="196" t="s">
        <v>342</v>
      </c>
      <c r="N7" s="195">
        <v>1.0569999999999999</v>
      </c>
      <c r="R7" s="192"/>
    </row>
    <row r="8" spans="1:18" ht="14.1" customHeight="1" x14ac:dyDescent="0.25">
      <c r="A8" s="60" t="s">
        <v>26</v>
      </c>
      <c r="B8" s="63">
        <v>5553.1270000000004</v>
      </c>
      <c r="C8" s="198" t="s">
        <v>342</v>
      </c>
      <c r="D8" s="63">
        <v>1362.4849999999999</v>
      </c>
      <c r="E8" s="63">
        <v>111180.68799999999</v>
      </c>
      <c r="F8" s="198" t="s">
        <v>342</v>
      </c>
      <c r="G8" s="63">
        <v>32650.242999999999</v>
      </c>
      <c r="H8" s="167"/>
      <c r="I8" s="203">
        <v>2.2250000000000001</v>
      </c>
      <c r="J8" s="196" t="s">
        <v>342</v>
      </c>
      <c r="K8" s="195">
        <v>0.54100000000000004</v>
      </c>
      <c r="L8" s="195">
        <v>3.37</v>
      </c>
      <c r="M8" s="196" t="s">
        <v>342</v>
      </c>
      <c r="N8" s="195">
        <v>0.98899999999999999</v>
      </c>
      <c r="R8" s="192"/>
    </row>
    <row r="9" spans="1:18" ht="14.1" customHeight="1" x14ac:dyDescent="0.25">
      <c r="A9" s="60" t="s">
        <v>27</v>
      </c>
      <c r="B9" s="63">
        <v>7911.7920000000004</v>
      </c>
      <c r="C9" s="198" t="s">
        <v>342</v>
      </c>
      <c r="D9" s="63">
        <v>1158.0319999999999</v>
      </c>
      <c r="E9" s="63">
        <v>152620.965</v>
      </c>
      <c r="F9" s="198" t="s">
        <v>342</v>
      </c>
      <c r="G9" s="63">
        <v>53967.86</v>
      </c>
      <c r="H9" s="167"/>
      <c r="I9" s="203">
        <v>3.17</v>
      </c>
      <c r="J9" s="196" t="s">
        <v>342</v>
      </c>
      <c r="K9" s="195">
        <v>0.46700000000000003</v>
      </c>
      <c r="L9" s="195">
        <v>4.6260000000000003</v>
      </c>
      <c r="M9" s="196" t="s">
        <v>342</v>
      </c>
      <c r="N9" s="195">
        <v>1.5980000000000001</v>
      </c>
      <c r="R9" s="192"/>
    </row>
    <row r="10" spans="1:18" ht="14.1" customHeight="1" x14ac:dyDescent="0.25">
      <c r="A10" s="60" t="s">
        <v>28</v>
      </c>
      <c r="B10" s="63">
        <v>12475.473</v>
      </c>
      <c r="C10" s="198" t="s">
        <v>342</v>
      </c>
      <c r="D10" s="63">
        <v>2965.86</v>
      </c>
      <c r="E10" s="63">
        <v>199993.163</v>
      </c>
      <c r="F10" s="198" t="s">
        <v>342</v>
      </c>
      <c r="G10" s="63">
        <v>47291.978999999999</v>
      </c>
      <c r="H10" s="167"/>
      <c r="I10" s="203">
        <v>4.9980000000000002</v>
      </c>
      <c r="J10" s="196" t="s">
        <v>342</v>
      </c>
      <c r="K10" s="195">
        <v>1.1459999999999999</v>
      </c>
      <c r="L10" s="195">
        <v>6.0620000000000003</v>
      </c>
      <c r="M10" s="196" t="s">
        <v>342</v>
      </c>
      <c r="N10" s="195">
        <v>1.421</v>
      </c>
      <c r="R10" s="192"/>
    </row>
    <row r="11" spans="1:18" ht="14.1" customHeight="1" x14ac:dyDescent="0.25">
      <c r="A11" s="60" t="s">
        <v>29</v>
      </c>
      <c r="B11" s="63">
        <v>4430.9930000000004</v>
      </c>
      <c r="C11" s="198" t="s">
        <v>342</v>
      </c>
      <c r="D11" s="63">
        <v>637.60599999999999</v>
      </c>
      <c r="E11" s="63">
        <v>101213.466</v>
      </c>
      <c r="F11" s="198" t="s">
        <v>342</v>
      </c>
      <c r="G11" s="63">
        <v>38375.544999999998</v>
      </c>
      <c r="H11" s="167"/>
      <c r="I11" s="203">
        <v>1.7749999999999999</v>
      </c>
      <c r="J11" s="196" t="s">
        <v>342</v>
      </c>
      <c r="K11" s="195">
        <v>0.26100000000000001</v>
      </c>
      <c r="L11" s="195">
        <v>3.0680000000000001</v>
      </c>
      <c r="M11" s="196" t="s">
        <v>342</v>
      </c>
      <c r="N11" s="195">
        <v>1.151</v>
      </c>
      <c r="R11" s="192"/>
    </row>
    <row r="12" spans="1:18" ht="14.1" customHeight="1" x14ac:dyDescent="0.25">
      <c r="A12" s="60" t="s">
        <v>110</v>
      </c>
      <c r="B12" s="63">
        <v>8160.2359999999999</v>
      </c>
      <c r="C12" s="198" t="s">
        <v>342</v>
      </c>
      <c r="D12" s="63">
        <v>1390.2860000000001</v>
      </c>
      <c r="E12" s="63">
        <v>69500.691999999995</v>
      </c>
      <c r="F12" s="198" t="s">
        <v>342</v>
      </c>
      <c r="G12" s="63">
        <v>14303.898999999999</v>
      </c>
      <c r="H12" s="167"/>
      <c r="I12" s="203">
        <v>3.2690000000000001</v>
      </c>
      <c r="J12" s="196" t="s">
        <v>342</v>
      </c>
      <c r="K12" s="195">
        <v>0.55500000000000005</v>
      </c>
      <c r="L12" s="195">
        <v>2.1070000000000002</v>
      </c>
      <c r="M12" s="196" t="s">
        <v>342</v>
      </c>
      <c r="N12" s="195">
        <v>0.45400000000000001</v>
      </c>
      <c r="R12" s="192"/>
    </row>
    <row r="13" spans="1:18" ht="14.1" customHeight="1" x14ac:dyDescent="0.25">
      <c r="A13" s="60" t="s">
        <v>111</v>
      </c>
      <c r="B13" s="63">
        <v>3107.7150000000001</v>
      </c>
      <c r="C13" s="198" t="s">
        <v>342</v>
      </c>
      <c r="D13" s="63">
        <v>2557.5149999999999</v>
      </c>
      <c r="E13" s="63">
        <v>7043.2579999999998</v>
      </c>
      <c r="F13" s="198" t="s">
        <v>342</v>
      </c>
      <c r="G13" s="63">
        <v>2578.7089999999998</v>
      </c>
      <c r="H13" s="167"/>
      <c r="I13" s="203">
        <v>1.2450000000000001</v>
      </c>
      <c r="J13" s="196" t="s">
        <v>342</v>
      </c>
      <c r="K13" s="195">
        <v>1.0129999999999999</v>
      </c>
      <c r="L13" s="195">
        <v>0.21299999999999999</v>
      </c>
      <c r="M13" s="196" t="s">
        <v>342</v>
      </c>
      <c r="N13" s="195">
        <v>0.08</v>
      </c>
      <c r="R13" s="192"/>
    </row>
    <row r="14" spans="1:18" ht="14.1" customHeight="1" x14ac:dyDescent="0.25">
      <c r="A14" s="60" t="s">
        <v>30</v>
      </c>
      <c r="B14" s="63">
        <v>2750.24</v>
      </c>
      <c r="C14" s="198" t="s">
        <v>342</v>
      </c>
      <c r="D14" s="63">
        <v>677.69299999999998</v>
      </c>
      <c r="E14" s="63">
        <v>33771.044000000002</v>
      </c>
      <c r="F14" s="198" t="s">
        <v>342</v>
      </c>
      <c r="G14" s="63">
        <v>14908.762000000001</v>
      </c>
      <c r="H14" s="167"/>
      <c r="I14" s="203">
        <v>1.1020000000000001</v>
      </c>
      <c r="J14" s="196" t="s">
        <v>342</v>
      </c>
      <c r="K14" s="195">
        <v>0.27200000000000002</v>
      </c>
      <c r="L14" s="195">
        <v>1.024</v>
      </c>
      <c r="M14" s="196" t="s">
        <v>342</v>
      </c>
      <c r="N14" s="195">
        <v>0.45400000000000001</v>
      </c>
      <c r="R14" s="192"/>
    </row>
    <row r="15" spans="1:18" ht="14.1" customHeight="1" x14ac:dyDescent="0.25">
      <c r="A15" s="60" t="s">
        <v>31</v>
      </c>
      <c r="B15" s="63">
        <v>24339.701000000001</v>
      </c>
      <c r="C15" s="198" t="s">
        <v>342</v>
      </c>
      <c r="D15" s="63">
        <v>4051.5030000000002</v>
      </c>
      <c r="E15" s="63">
        <v>460070.52799999999</v>
      </c>
      <c r="F15" s="198" t="s">
        <v>342</v>
      </c>
      <c r="G15" s="63">
        <v>112444.45699999999</v>
      </c>
      <c r="H15" s="167"/>
      <c r="I15" s="203">
        <v>9.7509999999999994</v>
      </c>
      <c r="J15" s="196" t="s">
        <v>342</v>
      </c>
      <c r="K15" s="195">
        <v>1.51</v>
      </c>
      <c r="L15" s="195">
        <v>13.945</v>
      </c>
      <c r="M15" s="196" t="s">
        <v>342</v>
      </c>
      <c r="N15" s="195">
        <v>3.0830000000000002</v>
      </c>
      <c r="R15" s="192"/>
    </row>
    <row r="16" spans="1:18" ht="14.1" customHeight="1" x14ac:dyDescent="0.25">
      <c r="A16" s="60" t="s">
        <v>32</v>
      </c>
      <c r="B16" s="63">
        <v>9860.76</v>
      </c>
      <c r="C16" s="198" t="s">
        <v>342</v>
      </c>
      <c r="D16" s="63">
        <v>2470.462</v>
      </c>
      <c r="E16" s="63">
        <v>109862.412</v>
      </c>
      <c r="F16" s="198" t="s">
        <v>342</v>
      </c>
      <c r="G16" s="63">
        <v>34269.714999999997</v>
      </c>
      <c r="H16" s="167"/>
      <c r="I16" s="203">
        <v>3.95</v>
      </c>
      <c r="J16" s="196" t="s">
        <v>342</v>
      </c>
      <c r="K16" s="195">
        <v>0.96299999999999997</v>
      </c>
      <c r="L16" s="195">
        <v>3.33</v>
      </c>
      <c r="M16" s="196" t="s">
        <v>342</v>
      </c>
      <c r="N16" s="195">
        <v>1.0349999999999999</v>
      </c>
      <c r="R16" s="192"/>
    </row>
    <row r="17" spans="1:18" ht="14.1" customHeight="1" x14ac:dyDescent="0.25">
      <c r="A17" s="60" t="s">
        <v>33</v>
      </c>
      <c r="B17" s="63">
        <v>41695.103000000003</v>
      </c>
      <c r="C17" s="198" t="s">
        <v>342</v>
      </c>
      <c r="D17" s="63">
        <v>4512.2420000000002</v>
      </c>
      <c r="E17" s="63">
        <v>667882.69200000004</v>
      </c>
      <c r="F17" s="198" t="s">
        <v>342</v>
      </c>
      <c r="G17" s="63">
        <v>96283.667000000001</v>
      </c>
      <c r="H17" s="167"/>
      <c r="I17" s="203">
        <v>16.704000000000001</v>
      </c>
      <c r="J17" s="196" t="s">
        <v>342</v>
      </c>
      <c r="K17" s="195">
        <v>1.6259999999999999</v>
      </c>
      <c r="L17" s="195">
        <v>20.242999999999999</v>
      </c>
      <c r="M17" s="196" t="s">
        <v>342</v>
      </c>
      <c r="N17" s="195">
        <v>2.7280000000000002</v>
      </c>
      <c r="R17" s="192"/>
    </row>
    <row r="18" spans="1:18" ht="14.1" customHeight="1" x14ac:dyDescent="0.25">
      <c r="A18" s="60" t="s">
        <v>34</v>
      </c>
      <c r="B18" s="63">
        <v>11416.367</v>
      </c>
      <c r="C18" s="198" t="s">
        <v>342</v>
      </c>
      <c r="D18" s="63">
        <v>1896.5450000000001</v>
      </c>
      <c r="E18" s="63">
        <v>85154.335999999996</v>
      </c>
      <c r="F18" s="198" t="s">
        <v>342</v>
      </c>
      <c r="G18" s="63">
        <v>22550.968000000001</v>
      </c>
      <c r="H18" s="167"/>
      <c r="I18" s="203">
        <v>4.5739999999999998</v>
      </c>
      <c r="J18" s="196" t="s">
        <v>342</v>
      </c>
      <c r="K18" s="195">
        <v>0.748</v>
      </c>
      <c r="L18" s="195">
        <v>2.581</v>
      </c>
      <c r="M18" s="196" t="s">
        <v>342</v>
      </c>
      <c r="N18" s="195">
        <v>0.69399999999999995</v>
      </c>
      <c r="R18" s="192"/>
    </row>
    <row r="19" spans="1:18" ht="14.1" customHeight="1" x14ac:dyDescent="0.25">
      <c r="A19" s="60" t="s">
        <v>35</v>
      </c>
      <c r="B19" s="63">
        <v>9276.7369999999992</v>
      </c>
      <c r="C19" s="198" t="s">
        <v>342</v>
      </c>
      <c r="D19" s="63">
        <v>2178.9609999999998</v>
      </c>
      <c r="E19" s="63">
        <v>194990.916</v>
      </c>
      <c r="F19" s="198" t="s">
        <v>342</v>
      </c>
      <c r="G19" s="63">
        <v>73012.581000000006</v>
      </c>
      <c r="H19" s="167"/>
      <c r="I19" s="203">
        <v>3.7160000000000002</v>
      </c>
      <c r="J19" s="196" t="s">
        <v>342</v>
      </c>
      <c r="K19" s="195">
        <v>0.85399999999999998</v>
      </c>
      <c r="L19" s="195">
        <v>5.91</v>
      </c>
      <c r="M19" s="196" t="s">
        <v>342</v>
      </c>
      <c r="N19" s="195">
        <v>2.1259999999999999</v>
      </c>
      <c r="R19" s="192"/>
    </row>
    <row r="20" spans="1:18" ht="14.1" customHeight="1" x14ac:dyDescent="0.25">
      <c r="A20" s="60" t="s">
        <v>36</v>
      </c>
      <c r="B20" s="63">
        <v>5194.7129999999997</v>
      </c>
      <c r="C20" s="198" t="s">
        <v>342</v>
      </c>
      <c r="D20" s="63">
        <v>1821.866</v>
      </c>
      <c r="E20" s="63">
        <v>48750.209000000003</v>
      </c>
      <c r="F20" s="198" t="s">
        <v>342</v>
      </c>
      <c r="G20" s="63">
        <v>15193.944</v>
      </c>
      <c r="H20" s="167"/>
      <c r="I20" s="203">
        <v>2.081</v>
      </c>
      <c r="J20" s="196" t="s">
        <v>342</v>
      </c>
      <c r="K20" s="195">
        <v>0.72</v>
      </c>
      <c r="L20" s="195">
        <v>1.478</v>
      </c>
      <c r="M20" s="196" t="s">
        <v>342</v>
      </c>
      <c r="N20" s="195">
        <v>0.46700000000000003</v>
      </c>
      <c r="R20" s="192"/>
    </row>
    <row r="21" spans="1:18" ht="14.1" customHeight="1" x14ac:dyDescent="0.25">
      <c r="A21" s="60" t="s">
        <v>37</v>
      </c>
      <c r="B21" s="63">
        <v>12616.804</v>
      </c>
      <c r="C21" s="198" t="s">
        <v>342</v>
      </c>
      <c r="D21" s="63">
        <v>2263.6019999999999</v>
      </c>
      <c r="E21" s="63">
        <v>101424.508</v>
      </c>
      <c r="F21" s="198" t="s">
        <v>342</v>
      </c>
      <c r="G21" s="63">
        <v>42087.682000000001</v>
      </c>
      <c r="H21" s="167"/>
      <c r="I21" s="203">
        <v>5.0549999999999997</v>
      </c>
      <c r="J21" s="196" t="s">
        <v>342</v>
      </c>
      <c r="K21" s="195">
        <v>0.88400000000000001</v>
      </c>
      <c r="L21" s="195">
        <v>3.0739999999999998</v>
      </c>
      <c r="M21" s="196" t="s">
        <v>342</v>
      </c>
      <c r="N21" s="195">
        <v>1.258</v>
      </c>
      <c r="R21" s="192"/>
    </row>
    <row r="22" spans="1:18" ht="14.1" customHeight="1" x14ac:dyDescent="0.25">
      <c r="A22" s="60" t="s">
        <v>38</v>
      </c>
      <c r="B22" s="63">
        <v>10793.009</v>
      </c>
      <c r="C22" s="198" t="s">
        <v>342</v>
      </c>
      <c r="D22" s="63">
        <v>3064.1080000000002</v>
      </c>
      <c r="E22" s="63">
        <v>65902.486000000004</v>
      </c>
      <c r="F22" s="198" t="s">
        <v>342</v>
      </c>
      <c r="G22" s="63">
        <v>16210.763000000001</v>
      </c>
      <c r="H22" s="167"/>
      <c r="I22" s="203">
        <v>4.3239999999999998</v>
      </c>
      <c r="J22" s="196" t="s">
        <v>342</v>
      </c>
      <c r="K22" s="195">
        <v>1.1870000000000001</v>
      </c>
      <c r="L22" s="195">
        <v>1.998</v>
      </c>
      <c r="M22" s="196" t="s">
        <v>342</v>
      </c>
      <c r="N22" s="195">
        <v>0.505</v>
      </c>
      <c r="R22" s="192"/>
    </row>
    <row r="23" spans="1:18" ht="14.1" customHeight="1" x14ac:dyDescent="0.25">
      <c r="A23" s="60" t="s">
        <v>39</v>
      </c>
      <c r="B23" s="63">
        <v>10937.758</v>
      </c>
      <c r="C23" s="198" t="s">
        <v>342</v>
      </c>
      <c r="D23" s="63">
        <v>1243.1869999999999</v>
      </c>
      <c r="E23" s="63">
        <v>52485.567000000003</v>
      </c>
      <c r="F23" s="198" t="s">
        <v>342</v>
      </c>
      <c r="G23" s="63">
        <v>13092.718999999999</v>
      </c>
      <c r="H23" s="167"/>
      <c r="I23" s="203">
        <v>4.3819999999999997</v>
      </c>
      <c r="J23" s="196" t="s">
        <v>342</v>
      </c>
      <c r="K23" s="195">
        <v>0.50800000000000001</v>
      </c>
      <c r="L23" s="195">
        <v>1.591</v>
      </c>
      <c r="M23" s="196" t="s">
        <v>342</v>
      </c>
      <c r="N23" s="195">
        <v>0.40899999999999997</v>
      </c>
      <c r="R23" s="192"/>
    </row>
    <row r="24" spans="1:18" ht="14.1" customHeight="1" x14ac:dyDescent="0.25">
      <c r="A24" s="60" t="s">
        <v>112</v>
      </c>
      <c r="B24" s="63">
        <v>7609.3559999999998</v>
      </c>
      <c r="C24" s="198" t="s">
        <v>342</v>
      </c>
      <c r="D24" s="63">
        <v>1199.627</v>
      </c>
      <c r="E24" s="63">
        <v>11191.834000000001</v>
      </c>
      <c r="F24" s="198" t="s">
        <v>342</v>
      </c>
      <c r="G24" s="63">
        <v>2457.2620000000002</v>
      </c>
      <c r="H24" s="167"/>
      <c r="I24" s="203">
        <v>3.048</v>
      </c>
      <c r="J24" s="196" t="s">
        <v>342</v>
      </c>
      <c r="K24" s="195">
        <v>0.48199999999999998</v>
      </c>
      <c r="L24" s="195">
        <v>0.33900000000000002</v>
      </c>
      <c r="M24" s="196" t="s">
        <v>342</v>
      </c>
      <c r="N24" s="195">
        <v>7.9000000000000001E-2</v>
      </c>
      <c r="R24" s="192"/>
    </row>
    <row r="25" spans="1:18" ht="14.1" customHeight="1" x14ac:dyDescent="0.25">
      <c r="A25" s="60" t="s">
        <v>40</v>
      </c>
      <c r="B25" s="63">
        <v>13093.279</v>
      </c>
      <c r="C25" s="198" t="s">
        <v>342</v>
      </c>
      <c r="D25" s="63">
        <v>4041.0169999999998</v>
      </c>
      <c r="E25" s="63">
        <v>160179.802</v>
      </c>
      <c r="F25" s="198" t="s">
        <v>342</v>
      </c>
      <c r="G25" s="63">
        <v>106381.003</v>
      </c>
      <c r="H25" s="167"/>
      <c r="I25" s="203">
        <v>5.2450000000000001</v>
      </c>
      <c r="J25" s="196" t="s">
        <v>342</v>
      </c>
      <c r="K25" s="195">
        <v>1.5469999999999999</v>
      </c>
      <c r="L25" s="195">
        <v>4.8550000000000004</v>
      </c>
      <c r="M25" s="196" t="s">
        <v>342</v>
      </c>
      <c r="N25" s="195">
        <v>3.0859999999999999</v>
      </c>
      <c r="R25" s="192"/>
    </row>
    <row r="26" spans="1:18" ht="14.1" customHeight="1" x14ac:dyDescent="0.25">
      <c r="A26" s="60" t="s">
        <v>41</v>
      </c>
      <c r="B26" s="63">
        <v>31548.761999999999</v>
      </c>
      <c r="C26" s="198" t="s">
        <v>342</v>
      </c>
      <c r="D26" s="63">
        <v>1198.7239999999999</v>
      </c>
      <c r="E26" s="63">
        <v>61488.004999999997</v>
      </c>
      <c r="F26" s="198" t="s">
        <v>342</v>
      </c>
      <c r="G26" s="63">
        <v>9940.94</v>
      </c>
      <c r="H26" s="167"/>
      <c r="I26" s="203">
        <v>12.638999999999999</v>
      </c>
      <c r="J26" s="196" t="s">
        <v>342</v>
      </c>
      <c r="K26" s="195">
        <v>0.66300000000000003</v>
      </c>
      <c r="L26" s="195">
        <v>1.8640000000000001</v>
      </c>
      <c r="M26" s="196" t="s">
        <v>342</v>
      </c>
      <c r="N26" s="195">
        <v>0.32800000000000001</v>
      </c>
      <c r="R26" s="192"/>
    </row>
    <row r="27" spans="1:18" ht="17.25" customHeight="1" x14ac:dyDescent="0.25">
      <c r="A27" s="62" t="s">
        <v>0</v>
      </c>
      <c r="B27" s="199">
        <v>249611.70699999999</v>
      </c>
      <c r="C27" s="200" t="s">
        <v>342</v>
      </c>
      <c r="D27" s="199">
        <v>10204.433999999999</v>
      </c>
      <c r="E27" s="199">
        <v>3299245.9339999999</v>
      </c>
      <c r="F27" s="200" t="s">
        <v>342</v>
      </c>
      <c r="G27" s="199">
        <v>251040.9</v>
      </c>
      <c r="H27" s="166"/>
      <c r="I27" s="102">
        <v>100</v>
      </c>
      <c r="J27" s="219" t="s">
        <v>342</v>
      </c>
      <c r="K27" s="199">
        <v>0</v>
      </c>
      <c r="L27" s="199">
        <v>100</v>
      </c>
      <c r="M27" s="199" t="s">
        <v>342</v>
      </c>
      <c r="N27" s="199">
        <v>0</v>
      </c>
      <c r="R27" s="192"/>
    </row>
    <row r="28" spans="1:18" ht="6.75" customHeight="1" x14ac:dyDescent="0.25">
      <c r="R28" s="192"/>
    </row>
    <row r="29" spans="1:18" ht="11.25" customHeight="1" x14ac:dyDescent="0.25"/>
    <row r="30" spans="1:18" ht="11.25" customHeight="1" x14ac:dyDescent="0.25"/>
    <row r="31" spans="1:18" ht="11.25" customHeight="1" x14ac:dyDescent="0.25"/>
  </sheetData>
  <mergeCells count="2">
    <mergeCell ref="C4:D4"/>
    <mergeCell ref="F4:G4"/>
  </mergeCells>
  <hyperlinks>
    <hyperlink ref="L1" location="'Innehåll_ Contents'!Utskriftsområde" display="Till tabellförteckning" xr:uid="{00000000-0004-0000-11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79998168889431442"/>
  </sheetPr>
  <dimension ref="A1:N31"/>
  <sheetViews>
    <sheetView showGridLines="0" zoomScaleNormal="100" workbookViewId="0"/>
  </sheetViews>
  <sheetFormatPr defaultColWidth="11.44140625" defaultRowHeight="12.6" x14ac:dyDescent="0.25"/>
  <cols>
    <col min="1" max="1" width="20.441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88671875" customWidth="1"/>
    <col min="9" max="9" width="7.88671875" customWidth="1"/>
    <col min="10" max="10" width="2.33203125" customWidth="1"/>
    <col min="11" max="11" width="7.109375" customWidth="1"/>
    <col min="12" max="12" width="9.44140625" customWidth="1"/>
    <col min="13" max="13" width="2.33203125" customWidth="1"/>
    <col min="14" max="14" width="7.109375" customWidth="1"/>
  </cols>
  <sheetData>
    <row r="1" spans="1:14" ht="13.2" x14ac:dyDescent="0.25">
      <c r="A1" s="5" t="s">
        <v>363</v>
      </c>
      <c r="L1" s="58" t="s">
        <v>249</v>
      </c>
    </row>
    <row r="2" spans="1:14" ht="13.2" x14ac:dyDescent="0.25">
      <c r="A2" s="51" t="s">
        <v>364</v>
      </c>
    </row>
    <row r="3" spans="1:14" ht="13.5" customHeight="1" x14ac:dyDescent="0.25"/>
    <row r="4" spans="1:14" ht="27" customHeight="1" x14ac:dyDescent="0.25">
      <c r="A4" s="61" t="s">
        <v>23</v>
      </c>
      <c r="B4" s="52" t="s">
        <v>87</v>
      </c>
      <c r="C4" s="276" t="s">
        <v>164</v>
      </c>
      <c r="D4" s="277"/>
      <c r="E4" s="52" t="s">
        <v>88</v>
      </c>
      <c r="F4" s="276" t="s">
        <v>164</v>
      </c>
      <c r="G4" s="277"/>
      <c r="H4" s="52"/>
      <c r="I4" s="52" t="s">
        <v>166</v>
      </c>
      <c r="J4" s="52"/>
      <c r="K4" s="69" t="s">
        <v>164</v>
      </c>
      <c r="L4" s="59" t="s">
        <v>167</v>
      </c>
      <c r="M4" s="52"/>
      <c r="N4" s="69" t="s">
        <v>164</v>
      </c>
    </row>
    <row r="5" spans="1:14" ht="27.75" customHeight="1" x14ac:dyDescent="0.25">
      <c r="A5" s="50" t="s">
        <v>118</v>
      </c>
      <c r="B5" s="49" t="s">
        <v>89</v>
      </c>
      <c r="C5" s="278" t="s">
        <v>163</v>
      </c>
      <c r="D5" s="278"/>
      <c r="E5" s="49" t="s">
        <v>90</v>
      </c>
      <c r="F5" s="278" t="s">
        <v>163</v>
      </c>
      <c r="G5" s="278"/>
      <c r="H5" s="49"/>
      <c r="I5" s="49" t="s">
        <v>168</v>
      </c>
      <c r="J5" s="49"/>
      <c r="K5" s="49" t="s">
        <v>163</v>
      </c>
      <c r="L5" s="49" t="s">
        <v>169</v>
      </c>
      <c r="M5" s="49"/>
      <c r="N5" s="49" t="s">
        <v>163</v>
      </c>
    </row>
    <row r="6" spans="1:14" ht="14.1" customHeight="1" x14ac:dyDescent="0.25">
      <c r="A6" s="60" t="s">
        <v>24</v>
      </c>
      <c r="B6" s="63">
        <v>9411.5859999999993</v>
      </c>
      <c r="C6" s="198" t="s">
        <v>342</v>
      </c>
      <c r="D6" s="63">
        <v>2317.0729999999999</v>
      </c>
      <c r="E6" s="63">
        <v>333599.141</v>
      </c>
      <c r="F6" s="198" t="s">
        <v>342</v>
      </c>
      <c r="G6" s="63">
        <v>85663.702999999994</v>
      </c>
      <c r="H6" s="167"/>
      <c r="I6" s="203">
        <v>5.2619999999999996</v>
      </c>
      <c r="J6" s="196" t="s">
        <v>342</v>
      </c>
      <c r="K6" s="195">
        <v>1.2549999999999999</v>
      </c>
      <c r="L6" s="195">
        <v>16.433</v>
      </c>
      <c r="M6" s="196" t="s">
        <v>342</v>
      </c>
      <c r="N6" s="195">
        <v>3.7879999999999998</v>
      </c>
    </row>
    <row r="7" spans="1:14" ht="14.1" customHeight="1" x14ac:dyDescent="0.25">
      <c r="A7" s="60" t="s">
        <v>25</v>
      </c>
      <c r="B7" s="63">
        <v>5681.2330000000002</v>
      </c>
      <c r="C7" s="198" t="s">
        <v>342</v>
      </c>
      <c r="D7" s="63">
        <v>1142.471</v>
      </c>
      <c r="E7" s="63">
        <v>82583.638999999996</v>
      </c>
      <c r="F7" s="198" t="s">
        <v>342</v>
      </c>
      <c r="G7" s="63">
        <v>34703.472000000002</v>
      </c>
      <c r="H7" s="167"/>
      <c r="I7" s="203">
        <v>3.1760000000000002</v>
      </c>
      <c r="J7" s="196" t="s">
        <v>342</v>
      </c>
      <c r="K7" s="195">
        <v>0.63900000000000001</v>
      </c>
      <c r="L7" s="195">
        <v>4.0679999999999996</v>
      </c>
      <c r="M7" s="196" t="s">
        <v>342</v>
      </c>
      <c r="N7" s="195">
        <v>1.6830000000000001</v>
      </c>
    </row>
    <row r="8" spans="1:14" ht="14.1" customHeight="1" x14ac:dyDescent="0.25">
      <c r="A8" s="60" t="s">
        <v>26</v>
      </c>
      <c r="B8" s="63">
        <v>4347.1120000000001</v>
      </c>
      <c r="C8" s="198" t="s">
        <v>342</v>
      </c>
      <c r="D8" s="63">
        <v>733.54499999999996</v>
      </c>
      <c r="E8" s="63">
        <v>69063.100999999995</v>
      </c>
      <c r="F8" s="198" t="s">
        <v>342</v>
      </c>
      <c r="G8" s="63">
        <v>22994.197</v>
      </c>
      <c r="H8" s="167"/>
      <c r="I8" s="203">
        <v>2.431</v>
      </c>
      <c r="J8" s="196" t="s">
        <v>342</v>
      </c>
      <c r="K8" s="195">
        <v>0.41899999999999998</v>
      </c>
      <c r="L8" s="195">
        <v>3.4020000000000001</v>
      </c>
      <c r="M8" s="196" t="s">
        <v>342</v>
      </c>
      <c r="N8" s="195">
        <v>1.1399999999999999</v>
      </c>
    </row>
    <row r="9" spans="1:14" ht="14.1" customHeight="1" x14ac:dyDescent="0.25">
      <c r="A9" s="60" t="s">
        <v>27</v>
      </c>
      <c r="B9" s="63">
        <v>6554.91</v>
      </c>
      <c r="C9" s="198" t="s">
        <v>342</v>
      </c>
      <c r="D9" s="63">
        <v>1101.8489999999999</v>
      </c>
      <c r="E9" s="63">
        <v>62547.256999999998</v>
      </c>
      <c r="F9" s="198" t="s">
        <v>342</v>
      </c>
      <c r="G9" s="63">
        <v>24443.3</v>
      </c>
      <c r="H9" s="167"/>
      <c r="I9" s="203">
        <v>3.665</v>
      </c>
      <c r="J9" s="196" t="s">
        <v>342</v>
      </c>
      <c r="K9" s="195">
        <v>0.622</v>
      </c>
      <c r="L9" s="195">
        <v>3.081</v>
      </c>
      <c r="M9" s="196" t="s">
        <v>342</v>
      </c>
      <c r="N9" s="195">
        <v>1.202</v>
      </c>
    </row>
    <row r="10" spans="1:14" ht="14.1" customHeight="1" x14ac:dyDescent="0.25">
      <c r="A10" s="60" t="s">
        <v>28</v>
      </c>
      <c r="B10" s="63">
        <v>10846.397000000001</v>
      </c>
      <c r="C10" s="198" t="s">
        <v>342</v>
      </c>
      <c r="D10" s="63">
        <v>2859.7570000000001</v>
      </c>
      <c r="E10" s="63">
        <v>137063.71100000001</v>
      </c>
      <c r="F10" s="198" t="s">
        <v>342</v>
      </c>
      <c r="G10" s="63">
        <v>37617.832999999999</v>
      </c>
      <c r="H10" s="167"/>
      <c r="I10" s="203">
        <v>6.0640000000000001</v>
      </c>
      <c r="J10" s="196" t="s">
        <v>342</v>
      </c>
      <c r="K10" s="195">
        <v>1.5309999999999999</v>
      </c>
      <c r="L10" s="195">
        <v>6.7519999999999998</v>
      </c>
      <c r="M10" s="196" t="s">
        <v>342</v>
      </c>
      <c r="N10" s="195">
        <v>1.837</v>
      </c>
    </row>
    <row r="11" spans="1:14" ht="14.1" customHeight="1" x14ac:dyDescent="0.25">
      <c r="A11" s="60" t="s">
        <v>29</v>
      </c>
      <c r="B11" s="63">
        <v>3530.9569999999999</v>
      </c>
      <c r="C11" s="198" t="s">
        <v>342</v>
      </c>
      <c r="D11" s="63">
        <v>580.76499999999999</v>
      </c>
      <c r="E11" s="63">
        <v>63069.374000000003</v>
      </c>
      <c r="F11" s="198" t="s">
        <v>342</v>
      </c>
      <c r="G11" s="63">
        <v>37233.521999999997</v>
      </c>
      <c r="H11" s="167"/>
      <c r="I11" s="203">
        <v>1.974</v>
      </c>
      <c r="J11" s="196" t="s">
        <v>342</v>
      </c>
      <c r="K11" s="195">
        <v>0.33400000000000002</v>
      </c>
      <c r="L11" s="195">
        <v>3.1070000000000002</v>
      </c>
      <c r="M11" s="196" t="s">
        <v>342</v>
      </c>
      <c r="N11" s="195">
        <v>1.8</v>
      </c>
    </row>
    <row r="12" spans="1:14" ht="14.1" customHeight="1" x14ac:dyDescent="0.25">
      <c r="A12" s="60" t="s">
        <v>110</v>
      </c>
      <c r="B12" s="63">
        <v>6247.2809999999999</v>
      </c>
      <c r="C12" s="198" t="s">
        <v>342</v>
      </c>
      <c r="D12" s="63">
        <v>1065.3589999999999</v>
      </c>
      <c r="E12" s="63">
        <v>37703.910000000003</v>
      </c>
      <c r="F12" s="198" t="s">
        <v>342</v>
      </c>
      <c r="G12" s="63">
        <v>12671.629000000001</v>
      </c>
      <c r="H12" s="167"/>
      <c r="I12" s="203">
        <v>3.4929999999999999</v>
      </c>
      <c r="J12" s="196" t="s">
        <v>342</v>
      </c>
      <c r="K12" s="195">
        <v>0.60199999999999998</v>
      </c>
      <c r="L12" s="195">
        <v>1.857</v>
      </c>
      <c r="M12" s="196" t="s">
        <v>342</v>
      </c>
      <c r="N12" s="195">
        <v>0.63700000000000001</v>
      </c>
    </row>
    <row r="13" spans="1:14" ht="14.1" customHeight="1" x14ac:dyDescent="0.25">
      <c r="A13" s="60" t="s">
        <v>111</v>
      </c>
      <c r="B13" s="63">
        <v>2228.2060000000001</v>
      </c>
      <c r="C13" s="198" t="s">
        <v>342</v>
      </c>
      <c r="D13" s="63">
        <v>1769.2950000000001</v>
      </c>
      <c r="E13" s="63">
        <v>6312.6930000000002</v>
      </c>
      <c r="F13" s="198" t="s">
        <v>342</v>
      </c>
      <c r="G13" s="63">
        <v>2377.9920000000002</v>
      </c>
      <c r="H13" s="167"/>
      <c r="I13" s="203">
        <v>1.246</v>
      </c>
      <c r="J13" s="196" t="s">
        <v>342</v>
      </c>
      <c r="K13" s="195">
        <v>0.97899999999999998</v>
      </c>
      <c r="L13" s="195">
        <v>0.311</v>
      </c>
      <c r="M13" s="196" t="s">
        <v>342</v>
      </c>
      <c r="N13" s="195">
        <v>0.12</v>
      </c>
    </row>
    <row r="14" spans="1:14" ht="14.1" customHeight="1" x14ac:dyDescent="0.25">
      <c r="A14" s="60" t="s">
        <v>30</v>
      </c>
      <c r="B14" s="63">
        <v>1916.856</v>
      </c>
      <c r="C14" s="198" t="s">
        <v>342</v>
      </c>
      <c r="D14" s="63">
        <v>753.92600000000004</v>
      </c>
      <c r="E14" s="63">
        <v>12790.383</v>
      </c>
      <c r="F14" s="198" t="s">
        <v>342</v>
      </c>
      <c r="G14" s="63">
        <v>8991.7970000000005</v>
      </c>
      <c r="H14" s="167"/>
      <c r="I14" s="203">
        <v>1.0720000000000001</v>
      </c>
      <c r="J14" s="196" t="s">
        <v>342</v>
      </c>
      <c r="K14" s="195">
        <v>0.42099999999999999</v>
      </c>
      <c r="L14" s="195">
        <v>0.63</v>
      </c>
      <c r="M14" s="196" t="s">
        <v>342</v>
      </c>
      <c r="N14" s="195">
        <v>0.44400000000000001</v>
      </c>
    </row>
    <row r="15" spans="1:14" ht="14.1" customHeight="1" x14ac:dyDescent="0.25">
      <c r="A15" s="60" t="s">
        <v>31</v>
      </c>
      <c r="B15" s="63">
        <v>20919.385999999999</v>
      </c>
      <c r="C15" s="198" t="s">
        <v>342</v>
      </c>
      <c r="D15" s="63">
        <v>4002.0509999999999</v>
      </c>
      <c r="E15" s="63">
        <v>338451.69</v>
      </c>
      <c r="F15" s="198" t="s">
        <v>342</v>
      </c>
      <c r="G15" s="63">
        <v>106042.08500000001</v>
      </c>
      <c r="H15" s="167"/>
      <c r="I15" s="203">
        <v>11.696</v>
      </c>
      <c r="J15" s="196" t="s">
        <v>342</v>
      </c>
      <c r="K15" s="195">
        <v>2.048</v>
      </c>
      <c r="L15" s="195">
        <v>16.672000000000001</v>
      </c>
      <c r="M15" s="196" t="s">
        <v>342</v>
      </c>
      <c r="N15" s="195">
        <v>4.5449999999999999</v>
      </c>
    </row>
    <row r="16" spans="1:14" ht="14.1" customHeight="1" x14ac:dyDescent="0.25">
      <c r="A16" s="60" t="s">
        <v>32</v>
      </c>
      <c r="B16" s="63">
        <v>8331.4320000000007</v>
      </c>
      <c r="C16" s="198" t="s">
        <v>342</v>
      </c>
      <c r="D16" s="63">
        <v>2432.5039999999999</v>
      </c>
      <c r="E16" s="63">
        <v>88934.381999999998</v>
      </c>
      <c r="F16" s="198" t="s">
        <v>342</v>
      </c>
      <c r="G16" s="63">
        <v>34036.957000000002</v>
      </c>
      <c r="H16" s="167"/>
      <c r="I16" s="203">
        <v>4.6580000000000004</v>
      </c>
      <c r="J16" s="196" t="s">
        <v>342</v>
      </c>
      <c r="K16" s="195">
        <v>1.3169999999999999</v>
      </c>
      <c r="L16" s="195">
        <v>4.3810000000000002</v>
      </c>
      <c r="M16" s="196" t="s">
        <v>342</v>
      </c>
      <c r="N16" s="195">
        <v>1.6539999999999999</v>
      </c>
    </row>
    <row r="17" spans="1:14" ht="14.1" customHeight="1" x14ac:dyDescent="0.25">
      <c r="A17" s="60" t="s">
        <v>33</v>
      </c>
      <c r="B17" s="63">
        <v>23824.243999999999</v>
      </c>
      <c r="C17" s="198" t="s">
        <v>342</v>
      </c>
      <c r="D17" s="63">
        <v>4029.395</v>
      </c>
      <c r="E17" s="63">
        <v>385763.489</v>
      </c>
      <c r="F17" s="198" t="s">
        <v>342</v>
      </c>
      <c r="G17" s="63">
        <v>76773.960999999996</v>
      </c>
      <c r="H17" s="167"/>
      <c r="I17" s="203">
        <v>13.32</v>
      </c>
      <c r="J17" s="196" t="s">
        <v>342</v>
      </c>
      <c r="K17" s="195">
        <v>2.0470000000000002</v>
      </c>
      <c r="L17" s="195">
        <v>19.003</v>
      </c>
      <c r="M17" s="196" t="s">
        <v>342</v>
      </c>
      <c r="N17" s="195">
        <v>3.4740000000000002</v>
      </c>
    </row>
    <row r="18" spans="1:14" ht="14.1" customHeight="1" x14ac:dyDescent="0.25">
      <c r="A18" s="60" t="s">
        <v>34</v>
      </c>
      <c r="B18" s="63">
        <v>8889.19</v>
      </c>
      <c r="C18" s="198" t="s">
        <v>342</v>
      </c>
      <c r="D18" s="63">
        <v>1784.7919999999999</v>
      </c>
      <c r="E18" s="63">
        <v>44750.624000000003</v>
      </c>
      <c r="F18" s="198" t="s">
        <v>342</v>
      </c>
      <c r="G18" s="63">
        <v>19014.073</v>
      </c>
      <c r="H18" s="167"/>
      <c r="I18" s="203">
        <v>4.97</v>
      </c>
      <c r="J18" s="196" t="s">
        <v>342</v>
      </c>
      <c r="K18" s="195">
        <v>0.98099999999999998</v>
      </c>
      <c r="L18" s="195">
        <v>2.2040000000000002</v>
      </c>
      <c r="M18" s="196" t="s">
        <v>342</v>
      </c>
      <c r="N18" s="195">
        <v>0.93899999999999995</v>
      </c>
    </row>
    <row r="19" spans="1:14" ht="14.1" customHeight="1" x14ac:dyDescent="0.25">
      <c r="A19" s="60" t="s">
        <v>35</v>
      </c>
      <c r="B19" s="63">
        <v>7437.1989999999996</v>
      </c>
      <c r="C19" s="198" t="s">
        <v>342</v>
      </c>
      <c r="D19" s="63">
        <v>2350.3049999999998</v>
      </c>
      <c r="E19" s="63">
        <v>126408.724</v>
      </c>
      <c r="F19" s="198" t="s">
        <v>342</v>
      </c>
      <c r="G19" s="63">
        <v>68198.365000000005</v>
      </c>
      <c r="H19" s="167"/>
      <c r="I19" s="203">
        <v>4.1580000000000004</v>
      </c>
      <c r="J19" s="196" t="s">
        <v>342</v>
      </c>
      <c r="K19" s="195">
        <v>1.276</v>
      </c>
      <c r="L19" s="195">
        <v>6.2270000000000003</v>
      </c>
      <c r="M19" s="196" t="s">
        <v>342</v>
      </c>
      <c r="N19" s="195">
        <v>3.198</v>
      </c>
    </row>
    <row r="20" spans="1:14" ht="14.1" customHeight="1" x14ac:dyDescent="0.25">
      <c r="A20" s="60" t="s">
        <v>36</v>
      </c>
      <c r="B20" s="63">
        <v>3995.27</v>
      </c>
      <c r="C20" s="198" t="s">
        <v>342</v>
      </c>
      <c r="D20" s="63">
        <v>1062.5060000000001</v>
      </c>
      <c r="E20" s="63">
        <v>31861.285</v>
      </c>
      <c r="F20" s="198" t="s">
        <v>342</v>
      </c>
      <c r="G20" s="63">
        <v>14107.021000000001</v>
      </c>
      <c r="H20" s="167"/>
      <c r="I20" s="203">
        <v>2.234</v>
      </c>
      <c r="J20" s="196" t="s">
        <v>342</v>
      </c>
      <c r="K20" s="195">
        <v>0.59199999999999997</v>
      </c>
      <c r="L20" s="195">
        <v>1.57</v>
      </c>
      <c r="M20" s="196" t="s">
        <v>342</v>
      </c>
      <c r="N20" s="195">
        <v>0.7</v>
      </c>
    </row>
    <row r="21" spans="1:14" ht="14.1" customHeight="1" x14ac:dyDescent="0.25">
      <c r="A21" s="60" t="s">
        <v>37</v>
      </c>
      <c r="B21" s="63">
        <v>9462.0920000000006</v>
      </c>
      <c r="C21" s="198" t="s">
        <v>342</v>
      </c>
      <c r="D21" s="63">
        <v>2004.626</v>
      </c>
      <c r="E21" s="63">
        <v>49706.097000000002</v>
      </c>
      <c r="F21" s="198" t="s">
        <v>342</v>
      </c>
      <c r="G21" s="63">
        <v>28035.309000000001</v>
      </c>
      <c r="H21" s="167"/>
      <c r="I21" s="203">
        <v>5.29</v>
      </c>
      <c r="J21" s="196" t="s">
        <v>342</v>
      </c>
      <c r="K21" s="195">
        <v>1.0940000000000001</v>
      </c>
      <c r="L21" s="195">
        <v>2.4489999999999998</v>
      </c>
      <c r="M21" s="196" t="s">
        <v>342</v>
      </c>
      <c r="N21" s="195">
        <v>1.3660000000000001</v>
      </c>
    </row>
    <row r="22" spans="1:14" ht="14.1" customHeight="1" x14ac:dyDescent="0.25">
      <c r="A22" s="60" t="s">
        <v>38</v>
      </c>
      <c r="B22" s="63">
        <v>9408.8279999999995</v>
      </c>
      <c r="C22" s="198" t="s">
        <v>342</v>
      </c>
      <c r="D22" s="63">
        <v>2969.241</v>
      </c>
      <c r="E22" s="63">
        <v>38294.731</v>
      </c>
      <c r="F22" s="198" t="s">
        <v>342</v>
      </c>
      <c r="G22" s="63">
        <v>12784.361000000001</v>
      </c>
      <c r="H22" s="167"/>
      <c r="I22" s="203">
        <v>5.2610000000000001</v>
      </c>
      <c r="J22" s="196" t="s">
        <v>342</v>
      </c>
      <c r="K22" s="195">
        <v>1.593</v>
      </c>
      <c r="L22" s="195">
        <v>1.8859999999999999</v>
      </c>
      <c r="M22" s="196" t="s">
        <v>342</v>
      </c>
      <c r="N22" s="195">
        <v>0.64300000000000002</v>
      </c>
    </row>
    <row r="23" spans="1:14" ht="14.1" customHeight="1" x14ac:dyDescent="0.25">
      <c r="A23" s="60" t="s">
        <v>39</v>
      </c>
      <c r="B23" s="63">
        <v>9186.8160000000007</v>
      </c>
      <c r="C23" s="198" t="s">
        <v>342</v>
      </c>
      <c r="D23" s="63">
        <v>1015.691</v>
      </c>
      <c r="E23" s="63">
        <v>31354.721000000001</v>
      </c>
      <c r="F23" s="198" t="s">
        <v>342</v>
      </c>
      <c r="G23" s="63">
        <v>12217.154</v>
      </c>
      <c r="H23" s="167"/>
      <c r="I23" s="203">
        <v>5.1360000000000001</v>
      </c>
      <c r="J23" s="196" t="s">
        <v>342</v>
      </c>
      <c r="K23" s="195">
        <v>0.59899999999999998</v>
      </c>
      <c r="L23" s="195">
        <v>1.5449999999999999</v>
      </c>
      <c r="M23" s="196" t="s">
        <v>342</v>
      </c>
      <c r="N23" s="195">
        <v>0.61</v>
      </c>
    </row>
    <row r="24" spans="1:14" ht="14.1" customHeight="1" x14ac:dyDescent="0.25">
      <c r="A24" s="60" t="s">
        <v>112</v>
      </c>
      <c r="B24" s="63">
        <v>7321.402</v>
      </c>
      <c r="C24" s="198" t="s">
        <v>342</v>
      </c>
      <c r="D24" s="63">
        <v>1185.066</v>
      </c>
      <c r="E24" s="63">
        <v>8854.9809999999998</v>
      </c>
      <c r="F24" s="198" t="s">
        <v>342</v>
      </c>
      <c r="G24" s="63">
        <v>1758.0509999999999</v>
      </c>
      <c r="H24" s="167"/>
      <c r="I24" s="203">
        <v>4.093</v>
      </c>
      <c r="J24" s="196" t="s">
        <v>342</v>
      </c>
      <c r="K24" s="195">
        <v>0.66900000000000004</v>
      </c>
      <c r="L24" s="195">
        <v>0.436</v>
      </c>
      <c r="M24" s="196" t="s">
        <v>342</v>
      </c>
      <c r="N24" s="195">
        <v>9.6000000000000002E-2</v>
      </c>
    </row>
    <row r="25" spans="1:14" ht="14.1" customHeight="1" x14ac:dyDescent="0.25">
      <c r="A25" s="60" t="s">
        <v>40</v>
      </c>
      <c r="B25" s="63">
        <v>9869.4509999999991</v>
      </c>
      <c r="C25" s="198" t="s">
        <v>342</v>
      </c>
      <c r="D25" s="63">
        <v>2679.8809999999999</v>
      </c>
      <c r="E25" s="63">
        <v>52821.982000000004</v>
      </c>
      <c r="F25" s="198" t="s">
        <v>342</v>
      </c>
      <c r="G25" s="63">
        <v>43453.339</v>
      </c>
      <c r="H25" s="167"/>
      <c r="I25" s="203">
        <v>5.5179999999999998</v>
      </c>
      <c r="J25" s="196" t="s">
        <v>342</v>
      </c>
      <c r="K25" s="195">
        <v>1.4410000000000001</v>
      </c>
      <c r="L25" s="195">
        <v>2.6019999999999999</v>
      </c>
      <c r="M25" s="196" t="s">
        <v>342</v>
      </c>
      <c r="N25" s="195">
        <v>2.0979999999999999</v>
      </c>
    </row>
    <row r="26" spans="1:14" ht="14.1" customHeight="1" x14ac:dyDescent="0.25">
      <c r="A26" s="60" t="s">
        <v>41</v>
      </c>
      <c r="B26" s="63">
        <v>9445.3709999999992</v>
      </c>
      <c r="C26" s="198" t="s">
        <v>342</v>
      </c>
      <c r="D26" s="63">
        <v>767.87099999999998</v>
      </c>
      <c r="E26" s="63">
        <v>28066.34</v>
      </c>
      <c r="F26" s="198" t="s">
        <v>342</v>
      </c>
      <c r="G26" s="63">
        <v>7773.6779999999999</v>
      </c>
      <c r="H26" s="167"/>
      <c r="I26" s="203">
        <v>5.2809999999999997</v>
      </c>
      <c r="J26" s="196" t="s">
        <v>342</v>
      </c>
      <c r="K26" s="195">
        <v>0.48799999999999999</v>
      </c>
      <c r="L26" s="195">
        <v>1.383</v>
      </c>
      <c r="M26" s="196" t="s">
        <v>342</v>
      </c>
      <c r="N26" s="195">
        <v>0.39900000000000002</v>
      </c>
    </row>
    <row r="27" spans="1:14" ht="17.25" customHeight="1" x14ac:dyDescent="0.25">
      <c r="A27" s="62" t="s">
        <v>0</v>
      </c>
      <c r="B27" s="199">
        <v>178855.22099999999</v>
      </c>
      <c r="C27" s="200" t="s">
        <v>342</v>
      </c>
      <c r="D27" s="199">
        <v>9182.2759999999998</v>
      </c>
      <c r="E27" s="199">
        <v>2030002.2520000001</v>
      </c>
      <c r="F27" s="200" t="s">
        <v>342</v>
      </c>
      <c r="G27" s="199">
        <v>191234.84299999999</v>
      </c>
      <c r="H27" s="166"/>
      <c r="I27" s="199">
        <v>100</v>
      </c>
      <c r="J27" s="199" t="s">
        <v>342</v>
      </c>
      <c r="K27" s="199">
        <v>0</v>
      </c>
      <c r="L27" s="199">
        <v>100</v>
      </c>
      <c r="M27" s="199" t="s">
        <v>342</v>
      </c>
      <c r="N27" s="199">
        <v>0</v>
      </c>
    </row>
    <row r="28" spans="1:14" ht="6.75" customHeight="1" x14ac:dyDescent="0.25"/>
    <row r="29" spans="1:14" ht="11.25" customHeight="1" x14ac:dyDescent="0.25"/>
    <row r="30" spans="1:14" ht="11.25" customHeight="1" x14ac:dyDescent="0.25">
      <c r="B30" s="70"/>
      <c r="C30" s="70"/>
      <c r="D30" s="70"/>
      <c r="E30" s="70"/>
    </row>
    <row r="31" spans="1:14" ht="11.25" customHeight="1" x14ac:dyDescent="0.25"/>
  </sheetData>
  <mergeCells count="4">
    <mergeCell ref="C4:D4"/>
    <mergeCell ref="F4:G4"/>
    <mergeCell ref="C5:D5"/>
    <mergeCell ref="F5:G5"/>
  </mergeCells>
  <hyperlinks>
    <hyperlink ref="L1" location="'Innehåll_ Contents'!Utskriftsområde" display="Till tabellförteckning" xr:uid="{00000000-0004-0000-12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49"/>
  <sheetViews>
    <sheetView workbookViewId="0"/>
  </sheetViews>
  <sheetFormatPr defaultColWidth="11.44140625" defaultRowHeight="12.6" x14ac:dyDescent="0.25"/>
  <sheetData>
    <row r="2" spans="1:1" ht="18" customHeight="1" x14ac:dyDescent="0.3">
      <c r="A2" s="7" t="s">
        <v>55</v>
      </c>
    </row>
    <row r="3" spans="1:1" ht="18.75" customHeight="1" x14ac:dyDescent="0.3">
      <c r="A3" s="4" t="s">
        <v>56</v>
      </c>
    </row>
    <row r="6" spans="1:1" ht="13.2" x14ac:dyDescent="0.25">
      <c r="A6" s="6" t="s">
        <v>58</v>
      </c>
    </row>
    <row r="7" spans="1:1" ht="13.2" x14ac:dyDescent="0.25">
      <c r="A7" s="6" t="s">
        <v>59</v>
      </c>
    </row>
    <row r="9" spans="1:1" ht="13.2" x14ac:dyDescent="0.25">
      <c r="A9" s="6" t="s">
        <v>60</v>
      </c>
    </row>
    <row r="10" spans="1:1" ht="13.2" x14ac:dyDescent="0.25">
      <c r="A10" s="6" t="s">
        <v>61</v>
      </c>
    </row>
    <row r="11" spans="1:1" x14ac:dyDescent="0.25">
      <c r="A11" s="8"/>
    </row>
    <row r="12" spans="1:1" ht="13.2" x14ac:dyDescent="0.25">
      <c r="A12" s="6" t="s">
        <v>62</v>
      </c>
    </row>
    <row r="13" spans="1:1" ht="13.2" x14ac:dyDescent="0.25">
      <c r="A13" s="6" t="s">
        <v>63</v>
      </c>
    </row>
    <row r="14" spans="1:1" x14ac:dyDescent="0.25">
      <c r="A14" s="8"/>
    </row>
    <row r="15" spans="1:1" ht="13.2" x14ac:dyDescent="0.25">
      <c r="A15" s="6" t="s">
        <v>64</v>
      </c>
    </row>
    <row r="16" spans="1:1" ht="13.2" x14ac:dyDescent="0.25">
      <c r="A16" s="6" t="s">
        <v>65</v>
      </c>
    </row>
    <row r="17" spans="1:1" x14ac:dyDescent="0.25">
      <c r="A17" s="8"/>
    </row>
    <row r="18" spans="1:1" ht="13.2" x14ac:dyDescent="0.25">
      <c r="A18" s="6" t="s">
        <v>66</v>
      </c>
    </row>
    <row r="19" spans="1:1" ht="13.2" x14ac:dyDescent="0.25">
      <c r="A19" s="6" t="s">
        <v>67</v>
      </c>
    </row>
    <row r="20" spans="1:1" x14ac:dyDescent="0.25">
      <c r="A20" s="8"/>
    </row>
    <row r="21" spans="1:1" ht="13.2" x14ac:dyDescent="0.25">
      <c r="A21" s="6" t="s">
        <v>68</v>
      </c>
    </row>
    <row r="22" spans="1:1" ht="13.2" x14ac:dyDescent="0.25">
      <c r="A22" s="6" t="s">
        <v>69</v>
      </c>
    </row>
    <row r="23" spans="1:1" x14ac:dyDescent="0.25">
      <c r="A23" s="8"/>
    </row>
    <row r="24" spans="1:1" ht="13.2" x14ac:dyDescent="0.25">
      <c r="A24" s="6" t="s">
        <v>70</v>
      </c>
    </row>
    <row r="25" spans="1:1" ht="13.2" x14ac:dyDescent="0.25">
      <c r="A25" s="6" t="s">
        <v>71</v>
      </c>
    </row>
    <row r="26" spans="1:1" x14ac:dyDescent="0.25">
      <c r="A26" s="8"/>
    </row>
    <row r="27" spans="1:1" ht="13.2" x14ac:dyDescent="0.25">
      <c r="A27" s="6" t="s">
        <v>72</v>
      </c>
    </row>
    <row r="28" spans="1:1" ht="13.2" x14ac:dyDescent="0.25">
      <c r="A28" s="6" t="s">
        <v>73</v>
      </c>
    </row>
    <row r="29" spans="1:1" x14ac:dyDescent="0.25">
      <c r="A29" s="8"/>
    </row>
    <row r="30" spans="1:1" ht="13.2" x14ac:dyDescent="0.25">
      <c r="A30" s="6" t="s">
        <v>74</v>
      </c>
    </row>
    <row r="31" spans="1:1" ht="13.2" x14ac:dyDescent="0.25">
      <c r="A31" s="6" t="s">
        <v>75</v>
      </c>
    </row>
    <row r="32" spans="1:1" x14ac:dyDescent="0.25">
      <c r="A32" s="8"/>
    </row>
    <row r="33" spans="1:2" ht="13.2" x14ac:dyDescent="0.25">
      <c r="A33" s="6" t="s">
        <v>76</v>
      </c>
    </row>
    <row r="34" spans="1:2" ht="13.2" x14ac:dyDescent="0.25">
      <c r="A34" s="6" t="s">
        <v>57</v>
      </c>
      <c r="B34" s="9"/>
    </row>
    <row r="35" spans="1:2" x14ac:dyDescent="0.25">
      <c r="A35" s="8"/>
    </row>
    <row r="36" spans="1:2" ht="13.2" x14ac:dyDescent="0.25">
      <c r="A36" s="6" t="s">
        <v>77</v>
      </c>
    </row>
    <row r="37" spans="1:2" ht="13.2" x14ac:dyDescent="0.25">
      <c r="A37" s="6" t="s">
        <v>78</v>
      </c>
    </row>
    <row r="38" spans="1:2" x14ac:dyDescent="0.25">
      <c r="A38" s="8"/>
    </row>
    <row r="39" spans="1:2" ht="13.2" x14ac:dyDescent="0.25">
      <c r="A39" s="6" t="s">
        <v>79</v>
      </c>
    </row>
    <row r="40" spans="1:2" ht="13.2" x14ac:dyDescent="0.25">
      <c r="A40" s="6" t="s">
        <v>80</v>
      </c>
    </row>
    <row r="41" spans="1:2" x14ac:dyDescent="0.25">
      <c r="A41" s="8"/>
    </row>
    <row r="42" spans="1:2" ht="13.2" x14ac:dyDescent="0.25">
      <c r="A42" s="6" t="s">
        <v>81</v>
      </c>
    </row>
    <row r="43" spans="1:2" ht="13.2" x14ac:dyDescent="0.25">
      <c r="A43" s="6" t="s">
        <v>82</v>
      </c>
    </row>
    <row r="44" spans="1:2" x14ac:dyDescent="0.25">
      <c r="A44" s="8"/>
    </row>
    <row r="45" spans="1:2" ht="13.2" x14ac:dyDescent="0.25">
      <c r="A45" s="6" t="s">
        <v>83</v>
      </c>
    </row>
    <row r="46" spans="1:2" ht="13.2" x14ac:dyDescent="0.25">
      <c r="A46" s="6" t="s">
        <v>84</v>
      </c>
    </row>
    <row r="47" spans="1:2" x14ac:dyDescent="0.25">
      <c r="A47" s="8"/>
    </row>
    <row r="48" spans="1:2" ht="13.2" x14ac:dyDescent="0.25">
      <c r="A48" s="6" t="s">
        <v>85</v>
      </c>
    </row>
    <row r="49" spans="1:1" ht="13.2" x14ac:dyDescent="0.25">
      <c r="A49" s="6" t="s">
        <v>86</v>
      </c>
    </row>
  </sheetData>
  <hyperlinks>
    <hyperlink ref="A9:A10" location="'Tabell 1'!A1" display="1. Avgående sändningar 2009 efter avsändarens branschtillhörighet." xr:uid="{00000000-0004-0000-0100-000000000000}"/>
    <hyperlink ref="A12:A13" location="'Tabell 2'!A1" display="2. Ankommande sändningar från utlandet 2009 efter mottagarens branschtillhörighet." xr:uid="{00000000-0004-0000-0100-000001000000}"/>
    <hyperlink ref="A15:A16" location="'Tabell 3'!A1" display="3. Avgående sändningar 2009 efter varugrupper." xr:uid="{00000000-0004-0000-0100-000002000000}"/>
    <hyperlink ref="A18:A19" location="'Tabell 4'!A1" display="4. Ankommande sändningar från utlandet 2009 efter varugrupper." xr:uid="{00000000-0004-0000-0100-000003000000}"/>
    <hyperlink ref="A21:A22" location="'Tabell 5'!A1" display="5. Avgående sändningar 2009 efter lasttyp." xr:uid="{00000000-0004-0000-0100-000004000000}"/>
    <hyperlink ref="A24:A25" location="'Tabell 6'!A1" display="6. Ankommande sändningar från utlandet 2009 efter lasttyp." xr:uid="{00000000-0004-0000-0100-000005000000}"/>
    <hyperlink ref="A27:A28" location="'Tabell 7'!A1" display="7. Avgående sändningar 2009 efter vägregioner." xr:uid="{00000000-0004-0000-0100-000006000000}"/>
    <hyperlink ref="A30:A31" location="'Tabell 8'!A1" display="8. Ankommande sändningar från utlandet 2009 efter vägregioner." xr:uid="{00000000-0004-0000-0100-000007000000}"/>
    <hyperlink ref="A33:A34" location="'Tabell 9'!A1" display="9. Avgående sändningar 2009 efter riksområden (NUTS II) och mottagare." xr:uid="{00000000-0004-0000-0100-000008000000}"/>
    <hyperlink ref="A36:A37" location="'Tabell 10'!A1" display="10. Ankommande sändningar från utlandet 2009 efter riksområden (NUTS II)." xr:uid="{00000000-0004-0000-0100-000009000000}"/>
    <hyperlink ref="A39:A40" location="'Tabell 11'!A1" display="11. Avgående sändningar 2009 efter län." xr:uid="{00000000-0004-0000-0100-00000A000000}"/>
    <hyperlink ref="A42:A43" location="'Tabell 12'!A1" display="12. Ankommande sändningar från utlandet 2009 efter län." xr:uid="{00000000-0004-0000-0100-00000B000000}"/>
    <hyperlink ref="A45:A46" location="'Tabell 13'!A1" display="13. Avgående sändningar 2009 efter mottagarland eller region." xr:uid="{00000000-0004-0000-0100-00000C000000}"/>
    <hyperlink ref="A48:A49" location="'Tabell 14'!A1" display="14. Ankommande sändningar 2009 efter avsändarland eller region." xr:uid="{00000000-0004-0000-0100-00000D000000}"/>
    <hyperlink ref="A6:A7" location="Trafikslag!A1" display="Avgående och ankommande sändningar 2009. Vikt och värde fördelat på trafikslag." xr:uid="{00000000-0004-0000-0100-00000E000000}"/>
  </hyperlinks>
  <pageMargins left="0.7" right="0.7" top="0.75" bottom="0.75" header="0.3" footer="0.3"/>
  <pageSetup paperSize="9"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79998168889431442"/>
  </sheetPr>
  <dimension ref="A1:N31"/>
  <sheetViews>
    <sheetView showGridLines="0" zoomScaleNormal="100" workbookViewId="0"/>
  </sheetViews>
  <sheetFormatPr defaultColWidth="11.44140625" defaultRowHeight="12.6" x14ac:dyDescent="0.25"/>
  <cols>
    <col min="1" max="1" width="20.441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88671875" customWidth="1"/>
    <col min="9" max="9" width="7.33203125" customWidth="1"/>
    <col min="10" max="10" width="2.33203125" customWidth="1"/>
    <col min="11" max="11" width="7.109375" customWidth="1"/>
    <col min="12" max="12" width="9" customWidth="1"/>
    <col min="13" max="13" width="2.33203125" customWidth="1"/>
    <col min="14" max="14" width="7.109375" customWidth="1"/>
  </cols>
  <sheetData>
    <row r="1" spans="1:14" ht="13.2" x14ac:dyDescent="0.25">
      <c r="A1" s="5" t="s">
        <v>365</v>
      </c>
      <c r="L1" s="58" t="s">
        <v>249</v>
      </c>
    </row>
    <row r="2" spans="1:14" ht="13.2" x14ac:dyDescent="0.25">
      <c r="A2" s="51" t="s">
        <v>366</v>
      </c>
    </row>
    <row r="3" spans="1:14" ht="13.5" customHeight="1" x14ac:dyDescent="0.25"/>
    <row r="4" spans="1:14" ht="27" customHeight="1" x14ac:dyDescent="0.25">
      <c r="A4" s="61" t="s">
        <v>23</v>
      </c>
      <c r="B4" s="52" t="s">
        <v>87</v>
      </c>
      <c r="C4" s="276" t="s">
        <v>164</v>
      </c>
      <c r="D4" s="277"/>
      <c r="E4" s="52" t="s">
        <v>88</v>
      </c>
      <c r="F4" s="276" t="s">
        <v>164</v>
      </c>
      <c r="G4" s="277"/>
      <c r="H4" s="52"/>
      <c r="I4" s="52" t="s">
        <v>166</v>
      </c>
      <c r="J4" s="52"/>
      <c r="K4" s="69" t="s">
        <v>164</v>
      </c>
      <c r="L4" s="59" t="s">
        <v>167</v>
      </c>
      <c r="M4" s="52"/>
      <c r="N4" s="69" t="s">
        <v>164</v>
      </c>
    </row>
    <row r="5" spans="1:14" ht="27.75" customHeight="1" x14ac:dyDescent="0.25">
      <c r="A5" s="50" t="s">
        <v>118</v>
      </c>
      <c r="B5" s="49" t="s">
        <v>89</v>
      </c>
      <c r="C5" s="278" t="s">
        <v>163</v>
      </c>
      <c r="D5" s="278"/>
      <c r="E5" s="49" t="s">
        <v>90</v>
      </c>
      <c r="F5" s="278" t="s">
        <v>163</v>
      </c>
      <c r="G5" s="278"/>
      <c r="H5" s="49"/>
      <c r="I5" s="49" t="s">
        <v>168</v>
      </c>
      <c r="J5" s="49"/>
      <c r="K5" s="49" t="s">
        <v>163</v>
      </c>
      <c r="L5" s="49" t="s">
        <v>169</v>
      </c>
      <c r="M5" s="49"/>
      <c r="N5" s="49" t="s">
        <v>163</v>
      </c>
    </row>
    <row r="6" spans="1:14" ht="14.1" customHeight="1" x14ac:dyDescent="0.25">
      <c r="A6" s="60" t="s">
        <v>24</v>
      </c>
      <c r="B6" s="63">
        <v>1450.0540000000001</v>
      </c>
      <c r="C6" s="198" t="s">
        <v>342</v>
      </c>
      <c r="D6" s="63">
        <v>865.51700000000005</v>
      </c>
      <c r="E6" s="63">
        <v>171728.36</v>
      </c>
      <c r="F6" s="198" t="s">
        <v>342</v>
      </c>
      <c r="G6" s="63">
        <v>132523.32</v>
      </c>
      <c r="H6" s="167"/>
      <c r="I6" s="203">
        <v>2.0489999999999999</v>
      </c>
      <c r="J6" s="196" t="s">
        <v>342</v>
      </c>
      <c r="K6" s="195">
        <v>1.2749999999999999</v>
      </c>
      <c r="L6" s="195">
        <v>13.53</v>
      </c>
      <c r="M6" s="196" t="s">
        <v>342</v>
      </c>
      <c r="N6" s="195">
        <v>9.8629999999999995</v>
      </c>
    </row>
    <row r="7" spans="1:14" ht="14.1" customHeight="1" x14ac:dyDescent="0.25">
      <c r="A7" s="60" t="s">
        <v>25</v>
      </c>
      <c r="B7" s="63">
        <v>296.90699999999998</v>
      </c>
      <c r="C7" s="198" t="s">
        <v>342</v>
      </c>
      <c r="D7" s="63">
        <v>374.262</v>
      </c>
      <c r="E7" s="63">
        <v>16628.223000000002</v>
      </c>
      <c r="F7" s="198" t="s">
        <v>342</v>
      </c>
      <c r="G7" s="63">
        <v>16351.361999999999</v>
      </c>
      <c r="H7" s="167"/>
      <c r="I7" s="203">
        <v>0.42</v>
      </c>
      <c r="J7" s="196" t="s">
        <v>342</v>
      </c>
      <c r="K7" s="195">
        <v>0.53400000000000003</v>
      </c>
      <c r="L7" s="195">
        <v>1.31</v>
      </c>
      <c r="M7" s="196" t="s">
        <v>342</v>
      </c>
      <c r="N7" s="195">
        <v>1.335</v>
      </c>
    </row>
    <row r="8" spans="1:14" ht="14.1" customHeight="1" x14ac:dyDescent="0.25">
      <c r="A8" s="60" t="s">
        <v>26</v>
      </c>
      <c r="B8" s="63">
        <v>1206.0150000000001</v>
      </c>
      <c r="C8" s="198" t="s">
        <v>342</v>
      </c>
      <c r="D8" s="63">
        <v>881.17200000000003</v>
      </c>
      <c r="E8" s="63">
        <v>42117.587</v>
      </c>
      <c r="F8" s="198" t="s">
        <v>342</v>
      </c>
      <c r="G8" s="63">
        <v>29579.528999999999</v>
      </c>
      <c r="H8" s="167"/>
      <c r="I8" s="203">
        <v>1.704</v>
      </c>
      <c r="J8" s="196" t="s">
        <v>342</v>
      </c>
      <c r="K8" s="195">
        <v>1.2769999999999999</v>
      </c>
      <c r="L8" s="195">
        <v>3.3180000000000001</v>
      </c>
      <c r="M8" s="196" t="s">
        <v>342</v>
      </c>
      <c r="N8" s="195">
        <v>2.4780000000000002</v>
      </c>
    </row>
    <row r="9" spans="1:14" ht="14.1" customHeight="1" x14ac:dyDescent="0.25">
      <c r="A9" s="60" t="s">
        <v>27</v>
      </c>
      <c r="B9" s="63">
        <v>1356.8820000000001</v>
      </c>
      <c r="C9" s="198" t="s">
        <v>342</v>
      </c>
      <c r="D9" s="63">
        <v>767.74400000000003</v>
      </c>
      <c r="E9" s="63">
        <v>90073.709000000003</v>
      </c>
      <c r="F9" s="198" t="s">
        <v>342</v>
      </c>
      <c r="G9" s="63">
        <v>64844.894</v>
      </c>
      <c r="H9" s="167"/>
      <c r="I9" s="203">
        <v>1.9179999999999999</v>
      </c>
      <c r="J9" s="196" t="s">
        <v>342</v>
      </c>
      <c r="K9" s="195">
        <v>1.1399999999999999</v>
      </c>
      <c r="L9" s="195">
        <v>7.0970000000000004</v>
      </c>
      <c r="M9" s="196" t="s">
        <v>342</v>
      </c>
      <c r="N9" s="195">
        <v>5.2229999999999999</v>
      </c>
    </row>
    <row r="10" spans="1:14" ht="14.1" customHeight="1" x14ac:dyDescent="0.25">
      <c r="A10" s="60" t="s">
        <v>28</v>
      </c>
      <c r="B10" s="63">
        <v>1629.076</v>
      </c>
      <c r="C10" s="198" t="s">
        <v>342</v>
      </c>
      <c r="D10" s="63">
        <v>1691.606</v>
      </c>
      <c r="E10" s="63">
        <v>62929.451999999997</v>
      </c>
      <c r="F10" s="198" t="s">
        <v>342</v>
      </c>
      <c r="G10" s="63">
        <v>82334.092999999993</v>
      </c>
      <c r="H10" s="167"/>
      <c r="I10" s="203">
        <v>2.302</v>
      </c>
      <c r="J10" s="196" t="s">
        <v>342</v>
      </c>
      <c r="K10" s="195">
        <v>2.3860000000000001</v>
      </c>
      <c r="L10" s="195">
        <v>4.9580000000000002</v>
      </c>
      <c r="M10" s="196" t="s">
        <v>342</v>
      </c>
      <c r="N10" s="195">
        <v>6.3470000000000004</v>
      </c>
    </row>
    <row r="11" spans="1:14" ht="14.1" customHeight="1" x14ac:dyDescent="0.25">
      <c r="A11" s="60" t="s">
        <v>29</v>
      </c>
      <c r="B11" s="63">
        <v>900.03599999999994</v>
      </c>
      <c r="C11" s="198" t="s">
        <v>342</v>
      </c>
      <c r="D11" s="63">
        <v>470.28699999999998</v>
      </c>
      <c r="E11" s="63">
        <v>38144.091999999997</v>
      </c>
      <c r="F11" s="198" t="s">
        <v>342</v>
      </c>
      <c r="G11" s="63">
        <v>29816.737000000001</v>
      </c>
      <c r="H11" s="167"/>
      <c r="I11" s="203">
        <v>1.272</v>
      </c>
      <c r="J11" s="196" t="s">
        <v>342</v>
      </c>
      <c r="K11" s="195">
        <v>0.71</v>
      </c>
      <c r="L11" s="195">
        <v>3.0049999999999999</v>
      </c>
      <c r="M11" s="196" t="s">
        <v>342</v>
      </c>
      <c r="N11" s="195">
        <v>2.4620000000000002</v>
      </c>
    </row>
    <row r="12" spans="1:14" ht="14.1" customHeight="1" x14ac:dyDescent="0.25">
      <c r="A12" s="60" t="s">
        <v>110</v>
      </c>
      <c r="B12" s="63">
        <v>1912.9549999999999</v>
      </c>
      <c r="C12" s="198" t="s">
        <v>342</v>
      </c>
      <c r="D12" s="63">
        <v>902.88800000000003</v>
      </c>
      <c r="E12" s="63">
        <v>31796.781999999999</v>
      </c>
      <c r="F12" s="198" t="s">
        <v>342</v>
      </c>
      <c r="G12" s="63">
        <v>12533.886</v>
      </c>
      <c r="H12" s="167"/>
      <c r="I12" s="203">
        <v>2.7040000000000002</v>
      </c>
      <c r="J12" s="196" t="s">
        <v>342</v>
      </c>
      <c r="K12" s="195">
        <v>1.3680000000000001</v>
      </c>
      <c r="L12" s="195">
        <v>2.5049999999999999</v>
      </c>
      <c r="M12" s="196" t="s">
        <v>342</v>
      </c>
      <c r="N12" s="195">
        <v>1.2390000000000001</v>
      </c>
    </row>
    <row r="13" spans="1:14" ht="14.1" customHeight="1" x14ac:dyDescent="0.25">
      <c r="A13" s="60" t="s">
        <v>111</v>
      </c>
      <c r="B13" s="63">
        <v>879.50900000000001</v>
      </c>
      <c r="C13" s="198" t="s">
        <v>342</v>
      </c>
      <c r="D13" s="63">
        <v>839.28700000000003</v>
      </c>
      <c r="E13" s="63">
        <v>730.56600000000003</v>
      </c>
      <c r="F13" s="198" t="s">
        <v>342</v>
      </c>
      <c r="G13" s="63">
        <v>826.43100000000004</v>
      </c>
      <c r="H13" s="167"/>
      <c r="I13" s="203">
        <v>1.2430000000000001</v>
      </c>
      <c r="J13" s="196" t="s">
        <v>342</v>
      </c>
      <c r="K13" s="195">
        <v>1.2010000000000001</v>
      </c>
      <c r="L13" s="195">
        <v>5.8000000000000003E-2</v>
      </c>
      <c r="M13" s="196" t="s">
        <v>342</v>
      </c>
      <c r="N13" s="195">
        <v>6.7000000000000004E-2</v>
      </c>
    </row>
    <row r="14" spans="1:14" ht="14.1" customHeight="1" x14ac:dyDescent="0.25">
      <c r="A14" s="60" t="s">
        <v>30</v>
      </c>
      <c r="B14" s="63">
        <v>833.38400000000001</v>
      </c>
      <c r="C14" s="198" t="s">
        <v>342</v>
      </c>
      <c r="D14" s="63">
        <v>523.19600000000003</v>
      </c>
      <c r="E14" s="63">
        <v>20980.661</v>
      </c>
      <c r="F14" s="198" t="s">
        <v>342</v>
      </c>
      <c r="G14" s="63">
        <v>16486.226999999999</v>
      </c>
      <c r="H14" s="167"/>
      <c r="I14" s="203">
        <v>1.1779999999999999</v>
      </c>
      <c r="J14" s="196" t="s">
        <v>342</v>
      </c>
      <c r="K14" s="195">
        <v>0.77200000000000002</v>
      </c>
      <c r="L14" s="195">
        <v>1.653</v>
      </c>
      <c r="M14" s="196" t="s">
        <v>342</v>
      </c>
      <c r="N14" s="195">
        <v>1.377</v>
      </c>
    </row>
    <row r="15" spans="1:14" ht="14.1" customHeight="1" x14ac:dyDescent="0.25">
      <c r="A15" s="60" t="s">
        <v>31</v>
      </c>
      <c r="B15" s="63">
        <v>3420.3159999999998</v>
      </c>
      <c r="C15" s="198" t="s">
        <v>342</v>
      </c>
      <c r="D15" s="63">
        <v>1422.4059999999999</v>
      </c>
      <c r="E15" s="63">
        <v>121618.838</v>
      </c>
      <c r="F15" s="198" t="s">
        <v>342</v>
      </c>
      <c r="G15" s="63">
        <v>44324.593999999997</v>
      </c>
      <c r="H15" s="167"/>
      <c r="I15" s="203">
        <v>4.8339999999999996</v>
      </c>
      <c r="J15" s="196" t="s">
        <v>342</v>
      </c>
      <c r="K15" s="195">
        <v>2.17</v>
      </c>
      <c r="L15" s="195">
        <v>9.5820000000000007</v>
      </c>
      <c r="M15" s="196" t="s">
        <v>342</v>
      </c>
      <c r="N15" s="195">
        <v>4.3319999999999999</v>
      </c>
    </row>
    <row r="16" spans="1:14" ht="14.1" customHeight="1" x14ac:dyDescent="0.25">
      <c r="A16" s="60" t="s">
        <v>32</v>
      </c>
      <c r="B16" s="63">
        <v>1529.328</v>
      </c>
      <c r="C16" s="198" t="s">
        <v>342</v>
      </c>
      <c r="D16" s="63">
        <v>2778.4670000000001</v>
      </c>
      <c r="E16" s="63">
        <v>20928.030999999999</v>
      </c>
      <c r="F16" s="198" t="s">
        <v>342</v>
      </c>
      <c r="G16" s="63">
        <v>19629.506000000001</v>
      </c>
      <c r="H16" s="167"/>
      <c r="I16" s="203">
        <v>2.161</v>
      </c>
      <c r="J16" s="196" t="s">
        <v>342</v>
      </c>
      <c r="K16" s="195">
        <v>3.8679999999999999</v>
      </c>
      <c r="L16" s="195">
        <v>1.649</v>
      </c>
      <c r="M16" s="196" t="s">
        <v>342</v>
      </c>
      <c r="N16" s="195">
        <v>1.605</v>
      </c>
    </row>
    <row r="17" spans="1:14" ht="14.1" customHeight="1" x14ac:dyDescent="0.25">
      <c r="A17" s="60" t="s">
        <v>33</v>
      </c>
      <c r="B17" s="63">
        <v>17870.859</v>
      </c>
      <c r="C17" s="198" t="s">
        <v>342</v>
      </c>
      <c r="D17" s="63">
        <v>6312.4170000000004</v>
      </c>
      <c r="E17" s="63">
        <v>282119.20299999998</v>
      </c>
      <c r="F17" s="198" t="s">
        <v>342</v>
      </c>
      <c r="G17" s="63">
        <v>330805.98700000002</v>
      </c>
      <c r="H17" s="167"/>
      <c r="I17" s="203">
        <v>25.257000000000001</v>
      </c>
      <c r="J17" s="196" t="s">
        <v>342</v>
      </c>
      <c r="K17" s="195">
        <v>8.2629999999999999</v>
      </c>
      <c r="L17" s="195">
        <v>22.227</v>
      </c>
      <c r="M17" s="196" t="s">
        <v>342</v>
      </c>
      <c r="N17" s="195">
        <v>20.620999999999999</v>
      </c>
    </row>
    <row r="18" spans="1:14" ht="14.1" customHeight="1" x14ac:dyDescent="0.25">
      <c r="A18" s="60" t="s">
        <v>34</v>
      </c>
      <c r="B18" s="63">
        <v>2527.1770000000001</v>
      </c>
      <c r="C18" s="198" t="s">
        <v>342</v>
      </c>
      <c r="D18" s="63">
        <v>1742.088</v>
      </c>
      <c r="E18" s="63">
        <v>40403.712</v>
      </c>
      <c r="F18" s="198" t="s">
        <v>342</v>
      </c>
      <c r="G18" s="63">
        <v>22358.486000000001</v>
      </c>
      <c r="H18" s="167"/>
      <c r="I18" s="203">
        <v>3.5720000000000001</v>
      </c>
      <c r="J18" s="196" t="s">
        <v>342</v>
      </c>
      <c r="K18" s="195">
        <v>2.4910000000000001</v>
      </c>
      <c r="L18" s="195">
        <v>3.1829999999999998</v>
      </c>
      <c r="M18" s="196" t="s">
        <v>342</v>
      </c>
      <c r="N18" s="195">
        <v>1.972</v>
      </c>
    </row>
    <row r="19" spans="1:14" ht="14.1" customHeight="1" x14ac:dyDescent="0.25">
      <c r="A19" s="60" t="s">
        <v>35</v>
      </c>
      <c r="B19" s="63">
        <v>1839.539</v>
      </c>
      <c r="C19" s="198" t="s">
        <v>342</v>
      </c>
      <c r="D19" s="63">
        <v>1224.1279999999999</v>
      </c>
      <c r="E19" s="63">
        <v>68582.192999999999</v>
      </c>
      <c r="F19" s="198" t="s">
        <v>342</v>
      </c>
      <c r="G19" s="63">
        <v>46170.313999999998</v>
      </c>
      <c r="H19" s="167"/>
      <c r="I19" s="203">
        <v>2.6</v>
      </c>
      <c r="J19" s="196" t="s">
        <v>342</v>
      </c>
      <c r="K19" s="195">
        <v>1.7729999999999999</v>
      </c>
      <c r="L19" s="195">
        <v>5.4029999999999996</v>
      </c>
      <c r="M19" s="196" t="s">
        <v>342</v>
      </c>
      <c r="N19" s="195">
        <v>3.8250000000000002</v>
      </c>
    </row>
    <row r="20" spans="1:14" ht="14.1" customHeight="1" x14ac:dyDescent="0.25">
      <c r="A20" s="60" t="s">
        <v>36</v>
      </c>
      <c r="B20" s="63">
        <v>1199.443</v>
      </c>
      <c r="C20" s="198" t="s">
        <v>342</v>
      </c>
      <c r="D20" s="63">
        <v>12159.630999999999</v>
      </c>
      <c r="E20" s="63">
        <v>16888.923999999999</v>
      </c>
      <c r="F20" s="198" t="s">
        <v>342</v>
      </c>
      <c r="G20" s="63">
        <v>26414.796999999999</v>
      </c>
      <c r="H20" s="167"/>
      <c r="I20" s="203">
        <v>1.6950000000000001</v>
      </c>
      <c r="J20" s="196" t="s">
        <v>342</v>
      </c>
      <c r="K20" s="195">
        <v>16.895</v>
      </c>
      <c r="L20" s="195">
        <v>1.331</v>
      </c>
      <c r="M20" s="196" t="s">
        <v>342</v>
      </c>
      <c r="N20" s="195">
        <v>2.0950000000000002</v>
      </c>
    </row>
    <row r="21" spans="1:14" ht="14.1" customHeight="1" x14ac:dyDescent="0.25">
      <c r="A21" s="60" t="s">
        <v>37</v>
      </c>
      <c r="B21" s="63">
        <v>3154.712</v>
      </c>
      <c r="C21" s="198" t="s">
        <v>342</v>
      </c>
      <c r="D21" s="63">
        <v>3490.3980000000001</v>
      </c>
      <c r="E21" s="63">
        <v>51718.411</v>
      </c>
      <c r="F21" s="198" t="s">
        <v>342</v>
      </c>
      <c r="G21" s="63">
        <v>52419.629000000001</v>
      </c>
      <c r="H21" s="167"/>
      <c r="I21" s="203">
        <v>4.4589999999999996</v>
      </c>
      <c r="J21" s="196" t="s">
        <v>342</v>
      </c>
      <c r="K21" s="195">
        <v>4.8029999999999999</v>
      </c>
      <c r="L21" s="195">
        <v>4.0750000000000002</v>
      </c>
      <c r="M21" s="196" t="s">
        <v>342</v>
      </c>
      <c r="N21" s="195">
        <v>4.157</v>
      </c>
    </row>
    <row r="22" spans="1:14" ht="14.1" customHeight="1" x14ac:dyDescent="0.25">
      <c r="A22" s="60" t="s">
        <v>38</v>
      </c>
      <c r="B22" s="63">
        <v>1384.181</v>
      </c>
      <c r="C22" s="198" t="s">
        <v>342</v>
      </c>
      <c r="D22" s="63">
        <v>734.58100000000002</v>
      </c>
      <c r="E22" s="63">
        <v>27607.755000000001</v>
      </c>
      <c r="F22" s="198" t="s">
        <v>342</v>
      </c>
      <c r="G22" s="63">
        <v>13538.45</v>
      </c>
      <c r="H22" s="167"/>
      <c r="I22" s="203">
        <v>1.956</v>
      </c>
      <c r="J22" s="196" t="s">
        <v>342</v>
      </c>
      <c r="K22" s="195">
        <v>1.1000000000000001</v>
      </c>
      <c r="L22" s="195">
        <v>2.1749999999999998</v>
      </c>
      <c r="M22" s="196" t="s">
        <v>342</v>
      </c>
      <c r="N22" s="195">
        <v>1.244</v>
      </c>
    </row>
    <row r="23" spans="1:14" ht="14.1" customHeight="1" x14ac:dyDescent="0.25">
      <c r="A23" s="60" t="s">
        <v>39</v>
      </c>
      <c r="B23" s="63">
        <v>1750.941</v>
      </c>
      <c r="C23" s="198" t="s">
        <v>342</v>
      </c>
      <c r="D23" s="63">
        <v>971.32100000000003</v>
      </c>
      <c r="E23" s="63">
        <v>21130.846000000001</v>
      </c>
      <c r="F23" s="198" t="s">
        <v>342</v>
      </c>
      <c r="G23" s="63">
        <v>14182.706</v>
      </c>
      <c r="H23" s="167"/>
      <c r="I23" s="203">
        <v>2.4750000000000001</v>
      </c>
      <c r="J23" s="196" t="s">
        <v>342</v>
      </c>
      <c r="K23" s="195">
        <v>1.4379999999999999</v>
      </c>
      <c r="L23" s="195">
        <v>1.665</v>
      </c>
      <c r="M23" s="196" t="s">
        <v>342</v>
      </c>
      <c r="N23" s="195">
        <v>1.2150000000000001</v>
      </c>
    </row>
    <row r="24" spans="1:14" ht="14.1" customHeight="1" x14ac:dyDescent="0.25">
      <c r="A24" s="60" t="s">
        <v>112</v>
      </c>
      <c r="B24" s="63">
        <v>287.95400000000001</v>
      </c>
      <c r="C24" s="198" t="s">
        <v>342</v>
      </c>
      <c r="D24" s="63">
        <v>194.19200000000001</v>
      </c>
      <c r="E24" s="63">
        <v>2336.8530000000001</v>
      </c>
      <c r="F24" s="198" t="s">
        <v>342</v>
      </c>
      <c r="G24" s="63">
        <v>2369.049</v>
      </c>
      <c r="H24" s="167"/>
      <c r="I24" s="203">
        <v>0.40699999999999997</v>
      </c>
      <c r="J24" s="196" t="s">
        <v>342</v>
      </c>
      <c r="K24" s="195">
        <v>0.28699999999999998</v>
      </c>
      <c r="L24" s="195">
        <v>0.184</v>
      </c>
      <c r="M24" s="196" t="s">
        <v>342</v>
      </c>
      <c r="N24" s="195">
        <v>0.19500000000000001</v>
      </c>
    </row>
    <row r="25" spans="1:14" ht="14.1" customHeight="1" x14ac:dyDescent="0.25">
      <c r="A25" s="60" t="s">
        <v>40</v>
      </c>
      <c r="B25" s="63">
        <v>3223.828</v>
      </c>
      <c r="C25" s="198" t="s">
        <v>342</v>
      </c>
      <c r="D25" s="63">
        <v>3106.3009999999999</v>
      </c>
      <c r="E25" s="63">
        <v>107357.82</v>
      </c>
      <c r="F25" s="198" t="s">
        <v>342</v>
      </c>
      <c r="G25" s="63">
        <v>105205.15399999999</v>
      </c>
      <c r="H25" s="167"/>
      <c r="I25" s="203">
        <v>4.556</v>
      </c>
      <c r="J25" s="196" t="s">
        <v>342</v>
      </c>
      <c r="K25" s="195">
        <v>4.2960000000000003</v>
      </c>
      <c r="L25" s="195">
        <v>8.4580000000000002</v>
      </c>
      <c r="M25" s="196" t="s">
        <v>342</v>
      </c>
      <c r="N25" s="195">
        <v>8.0009999999999994</v>
      </c>
    </row>
    <row r="26" spans="1:14" ht="14.1" customHeight="1" x14ac:dyDescent="0.25">
      <c r="A26" s="60" t="s">
        <v>41</v>
      </c>
      <c r="B26" s="63">
        <v>22103.39</v>
      </c>
      <c r="C26" s="198" t="s">
        <v>342</v>
      </c>
      <c r="D26" s="63">
        <v>865.44600000000003</v>
      </c>
      <c r="E26" s="63">
        <v>33421.665000000001</v>
      </c>
      <c r="F26" s="198" t="s">
        <v>342</v>
      </c>
      <c r="G26" s="63">
        <v>7350.3469999999998</v>
      </c>
      <c r="H26" s="167"/>
      <c r="I26" s="203">
        <v>31.239000000000001</v>
      </c>
      <c r="J26" s="196" t="s">
        <v>342</v>
      </c>
      <c r="K26" s="195">
        <v>6.69</v>
      </c>
      <c r="L26" s="195">
        <v>2.633</v>
      </c>
      <c r="M26" s="196" t="s">
        <v>342</v>
      </c>
      <c r="N26" s="195">
        <v>0.995</v>
      </c>
    </row>
    <row r="27" spans="1:14" ht="17.25" customHeight="1" x14ac:dyDescent="0.25">
      <c r="A27" s="62" t="s">
        <v>0</v>
      </c>
      <c r="B27" s="199">
        <v>70756.486000000004</v>
      </c>
      <c r="C27" s="200" t="s">
        <v>342</v>
      </c>
      <c r="D27" s="199">
        <v>15057.183000000001</v>
      </c>
      <c r="E27" s="199">
        <v>1269243.683</v>
      </c>
      <c r="F27" s="200" t="s">
        <v>342</v>
      </c>
      <c r="G27" s="199">
        <v>395259.049</v>
      </c>
      <c r="H27" s="166"/>
      <c r="I27" s="199">
        <v>100</v>
      </c>
      <c r="J27" s="219" t="s">
        <v>342</v>
      </c>
      <c r="K27" s="199">
        <v>0</v>
      </c>
      <c r="L27" s="199">
        <v>100</v>
      </c>
      <c r="M27" s="199" t="s">
        <v>342</v>
      </c>
      <c r="N27" s="199">
        <v>0</v>
      </c>
    </row>
    <row r="28" spans="1:14" ht="6.75" customHeight="1" x14ac:dyDescent="0.25"/>
    <row r="29" spans="1:14" ht="11.25" customHeight="1" x14ac:dyDescent="0.25"/>
    <row r="30" spans="1:14" ht="11.25" customHeight="1" x14ac:dyDescent="0.25">
      <c r="B30" s="70"/>
      <c r="C30" s="70"/>
      <c r="D30" s="70"/>
      <c r="E30" s="70"/>
    </row>
    <row r="31" spans="1:14" ht="11.25" customHeight="1" x14ac:dyDescent="0.25"/>
  </sheetData>
  <mergeCells count="4">
    <mergeCell ref="C4:D4"/>
    <mergeCell ref="F4:G4"/>
    <mergeCell ref="C5:D5"/>
    <mergeCell ref="F5:G5"/>
  </mergeCells>
  <hyperlinks>
    <hyperlink ref="L1" location="'Innehåll_ Contents'!Utskriftsområde" display="Till tabellförteckning" xr:uid="{00000000-0004-0000-13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79998168889431442"/>
  </sheetPr>
  <dimension ref="A1:N31"/>
  <sheetViews>
    <sheetView showGridLines="0" zoomScaleNormal="100" workbookViewId="0"/>
  </sheetViews>
  <sheetFormatPr defaultColWidth="11.44140625" defaultRowHeight="12.6" x14ac:dyDescent="0.25"/>
  <cols>
    <col min="1" max="1" width="20.441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88671875" customWidth="1"/>
    <col min="9" max="9" width="6.33203125" customWidth="1"/>
    <col min="10" max="10" width="2.33203125" customWidth="1"/>
    <col min="11" max="11" width="7.109375" customWidth="1"/>
    <col min="12" max="12" width="8" customWidth="1"/>
    <col min="13" max="13" width="2.33203125" customWidth="1"/>
    <col min="14" max="14" width="7.109375" customWidth="1"/>
  </cols>
  <sheetData>
    <row r="1" spans="1:14" ht="13.2" x14ac:dyDescent="0.25">
      <c r="A1" s="5" t="s">
        <v>367</v>
      </c>
      <c r="L1" s="58" t="s">
        <v>249</v>
      </c>
    </row>
    <row r="2" spans="1:14" ht="13.2" x14ac:dyDescent="0.25">
      <c r="A2" s="51" t="s">
        <v>368</v>
      </c>
    </row>
    <row r="3" spans="1:14" ht="13.5" customHeight="1" x14ac:dyDescent="0.25"/>
    <row r="4" spans="1:14" ht="27" customHeight="1" x14ac:dyDescent="0.25">
      <c r="A4" s="61" t="s">
        <v>23</v>
      </c>
      <c r="B4" s="52" t="s">
        <v>87</v>
      </c>
      <c r="C4" s="276" t="s">
        <v>164</v>
      </c>
      <c r="D4" s="277"/>
      <c r="E4" s="52" t="s">
        <v>88</v>
      </c>
      <c r="F4" s="276" t="s">
        <v>164</v>
      </c>
      <c r="G4" s="277"/>
      <c r="H4" s="52"/>
      <c r="I4" s="52" t="s">
        <v>166</v>
      </c>
      <c r="J4" s="52"/>
      <c r="K4" s="69" t="s">
        <v>164</v>
      </c>
      <c r="L4" s="59" t="s">
        <v>167</v>
      </c>
      <c r="M4" s="52"/>
      <c r="N4" s="69" t="s">
        <v>164</v>
      </c>
    </row>
    <row r="5" spans="1:14" ht="27.75" customHeight="1" x14ac:dyDescent="0.25">
      <c r="A5" s="50" t="s">
        <v>118</v>
      </c>
      <c r="B5" s="49" t="s">
        <v>89</v>
      </c>
      <c r="C5" s="278" t="s">
        <v>163</v>
      </c>
      <c r="D5" s="278"/>
      <c r="E5" s="49" t="s">
        <v>90</v>
      </c>
      <c r="F5" s="278" t="s">
        <v>163</v>
      </c>
      <c r="G5" s="278"/>
      <c r="H5" s="49"/>
      <c r="I5" s="49" t="s">
        <v>168</v>
      </c>
      <c r="J5" s="49"/>
      <c r="K5" s="49" t="s">
        <v>163</v>
      </c>
      <c r="L5" s="49" t="s">
        <v>169</v>
      </c>
      <c r="M5" s="49"/>
      <c r="N5" s="49" t="s">
        <v>163</v>
      </c>
    </row>
    <row r="6" spans="1:14" ht="14.1" customHeight="1" x14ac:dyDescent="0.25">
      <c r="A6" s="60" t="s">
        <v>24</v>
      </c>
      <c r="B6" s="63">
        <v>3974.2950000000001</v>
      </c>
      <c r="C6" s="198" t="s">
        <v>342</v>
      </c>
      <c r="D6" s="63">
        <v>1191.403</v>
      </c>
      <c r="E6" s="63">
        <v>115787.25199999999</v>
      </c>
      <c r="F6" s="198" t="s">
        <v>342</v>
      </c>
      <c r="G6" s="63">
        <v>36176.347999999998</v>
      </c>
      <c r="H6" s="167"/>
      <c r="I6" s="203">
        <v>8.5340000000000007</v>
      </c>
      <c r="J6" s="196" t="s">
        <v>342</v>
      </c>
      <c r="K6" s="195">
        <v>2.4550000000000001</v>
      </c>
      <c r="L6" s="195">
        <v>11.875999999999999</v>
      </c>
      <c r="M6" s="196" t="s">
        <v>342</v>
      </c>
      <c r="N6" s="195">
        <v>4.569</v>
      </c>
    </row>
    <row r="7" spans="1:14" ht="14.1" customHeight="1" x14ac:dyDescent="0.25">
      <c r="A7" s="60" t="s">
        <v>25</v>
      </c>
      <c r="B7" s="63">
        <v>399.99599999999998</v>
      </c>
      <c r="C7" s="198" t="s">
        <v>342</v>
      </c>
      <c r="D7" s="63">
        <v>289.15899999999999</v>
      </c>
      <c r="E7" s="63">
        <v>18200.205999999998</v>
      </c>
      <c r="F7" s="198" t="s">
        <v>342</v>
      </c>
      <c r="G7" s="63">
        <v>10817.779</v>
      </c>
      <c r="H7" s="167"/>
      <c r="I7" s="203">
        <v>0.85899999999999999</v>
      </c>
      <c r="J7" s="196" t="s">
        <v>342</v>
      </c>
      <c r="K7" s="195">
        <v>0.62</v>
      </c>
      <c r="L7" s="195">
        <v>1.867</v>
      </c>
      <c r="M7" s="196" t="s">
        <v>342</v>
      </c>
      <c r="N7" s="195">
        <v>1.2010000000000001</v>
      </c>
    </row>
    <row r="8" spans="1:14" ht="14.1" customHeight="1" x14ac:dyDescent="0.25">
      <c r="A8" s="60" t="s">
        <v>26</v>
      </c>
      <c r="B8" s="63">
        <v>1261.712</v>
      </c>
      <c r="C8" s="198" t="s">
        <v>342</v>
      </c>
      <c r="D8" s="63">
        <v>1866.884</v>
      </c>
      <c r="E8" s="63">
        <v>14760.014999999999</v>
      </c>
      <c r="F8" s="198" t="s">
        <v>342</v>
      </c>
      <c r="G8" s="63">
        <v>6538.2510000000002</v>
      </c>
      <c r="H8" s="167"/>
      <c r="I8" s="203">
        <v>2.7090000000000001</v>
      </c>
      <c r="J8" s="196" t="s">
        <v>342</v>
      </c>
      <c r="K8" s="195">
        <v>3.9060000000000001</v>
      </c>
      <c r="L8" s="195">
        <v>1.514</v>
      </c>
      <c r="M8" s="196" t="s">
        <v>342</v>
      </c>
      <c r="N8" s="195">
        <v>0.77800000000000002</v>
      </c>
    </row>
    <row r="9" spans="1:14" ht="14.1" customHeight="1" x14ac:dyDescent="0.25">
      <c r="A9" s="60" t="s">
        <v>27</v>
      </c>
      <c r="B9" s="63">
        <v>605.39400000000001</v>
      </c>
      <c r="C9" s="198" t="s">
        <v>342</v>
      </c>
      <c r="D9" s="63">
        <v>195.20400000000001</v>
      </c>
      <c r="E9" s="63">
        <v>29542.415000000001</v>
      </c>
      <c r="F9" s="198" t="s">
        <v>342</v>
      </c>
      <c r="G9" s="63">
        <v>12088.832</v>
      </c>
      <c r="H9" s="167"/>
      <c r="I9" s="203">
        <v>1.3</v>
      </c>
      <c r="J9" s="196" t="s">
        <v>342</v>
      </c>
      <c r="K9" s="195">
        <v>0.43</v>
      </c>
      <c r="L9" s="195">
        <v>3.03</v>
      </c>
      <c r="M9" s="196" t="s">
        <v>342</v>
      </c>
      <c r="N9" s="195">
        <v>1.456</v>
      </c>
    </row>
    <row r="10" spans="1:14" ht="14.1" customHeight="1" x14ac:dyDescent="0.25">
      <c r="A10" s="60" t="s">
        <v>28</v>
      </c>
      <c r="B10" s="63">
        <v>1187.346</v>
      </c>
      <c r="C10" s="198" t="s">
        <v>342</v>
      </c>
      <c r="D10" s="63">
        <v>591.28200000000004</v>
      </c>
      <c r="E10" s="63">
        <v>33890.557000000001</v>
      </c>
      <c r="F10" s="198" t="s">
        <v>342</v>
      </c>
      <c r="G10" s="63">
        <v>10480.897999999999</v>
      </c>
      <c r="H10" s="167"/>
      <c r="I10" s="203">
        <v>2.5499999999999998</v>
      </c>
      <c r="J10" s="196" t="s">
        <v>342</v>
      </c>
      <c r="K10" s="195">
        <v>1.258</v>
      </c>
      <c r="L10" s="195">
        <v>3.476</v>
      </c>
      <c r="M10" s="196" t="s">
        <v>342</v>
      </c>
      <c r="N10" s="195">
        <v>1.401</v>
      </c>
    </row>
    <row r="11" spans="1:14" ht="14.1" customHeight="1" x14ac:dyDescent="0.25">
      <c r="A11" s="60" t="s">
        <v>29</v>
      </c>
      <c r="B11" s="63">
        <v>190.09299999999999</v>
      </c>
      <c r="C11" s="198" t="s">
        <v>342</v>
      </c>
      <c r="D11" s="63">
        <v>88.513000000000005</v>
      </c>
      <c r="E11" s="63">
        <v>10499.597</v>
      </c>
      <c r="F11" s="198" t="s">
        <v>342</v>
      </c>
      <c r="G11" s="63">
        <v>4324.8760000000002</v>
      </c>
      <c r="H11" s="167"/>
      <c r="I11" s="203">
        <v>0.40799999999999997</v>
      </c>
      <c r="J11" s="196" t="s">
        <v>342</v>
      </c>
      <c r="K11" s="195">
        <v>0.193</v>
      </c>
      <c r="L11" s="195">
        <v>1.077</v>
      </c>
      <c r="M11" s="196" t="s">
        <v>342</v>
      </c>
      <c r="N11" s="195">
        <v>0.52700000000000002</v>
      </c>
    </row>
    <row r="12" spans="1:14" ht="14.1" customHeight="1" x14ac:dyDescent="0.25">
      <c r="A12" s="60" t="s">
        <v>110</v>
      </c>
      <c r="B12" s="63">
        <v>1203.674</v>
      </c>
      <c r="C12" s="198" t="s">
        <v>342</v>
      </c>
      <c r="D12" s="63">
        <v>741.53200000000004</v>
      </c>
      <c r="E12" s="63">
        <v>11747.441000000001</v>
      </c>
      <c r="F12" s="198" t="s">
        <v>342</v>
      </c>
      <c r="G12" s="63">
        <v>5435.6490000000003</v>
      </c>
      <c r="H12" s="167"/>
      <c r="I12" s="203">
        <v>2.585</v>
      </c>
      <c r="J12" s="196" t="s">
        <v>342</v>
      </c>
      <c r="K12" s="195">
        <v>1.5680000000000001</v>
      </c>
      <c r="L12" s="195">
        <v>1.2050000000000001</v>
      </c>
      <c r="M12" s="196" t="s">
        <v>342</v>
      </c>
      <c r="N12" s="195">
        <v>0.64</v>
      </c>
    </row>
    <row r="13" spans="1:14" ht="14.1" customHeight="1" x14ac:dyDescent="0.25">
      <c r="A13" s="60" t="s">
        <v>111</v>
      </c>
      <c r="B13" s="63">
        <v>477.98399999999998</v>
      </c>
      <c r="C13" s="198" t="s">
        <v>342</v>
      </c>
      <c r="D13" s="63">
        <v>476.73899999999998</v>
      </c>
      <c r="E13" s="63">
        <v>733.79399999999998</v>
      </c>
      <c r="F13" s="198" t="s">
        <v>342</v>
      </c>
      <c r="G13" s="63">
        <v>867.27499999999998</v>
      </c>
      <c r="H13" s="167"/>
      <c r="I13" s="203">
        <v>1.026</v>
      </c>
      <c r="J13" s="196" t="s">
        <v>342</v>
      </c>
      <c r="K13" s="195">
        <v>1.0169999999999999</v>
      </c>
      <c r="L13" s="195">
        <v>7.4999999999999997E-2</v>
      </c>
      <c r="M13" s="196" t="s">
        <v>342</v>
      </c>
      <c r="N13" s="195">
        <v>9.0999999999999998E-2</v>
      </c>
    </row>
    <row r="14" spans="1:14" ht="14.1" customHeight="1" x14ac:dyDescent="0.25">
      <c r="A14" s="60" t="s">
        <v>30</v>
      </c>
      <c r="B14" s="63">
        <v>1104.7349999999999</v>
      </c>
      <c r="C14" s="198" t="s">
        <v>342</v>
      </c>
      <c r="D14" s="63">
        <v>283.45100000000002</v>
      </c>
      <c r="E14" s="63">
        <v>10585.135</v>
      </c>
      <c r="F14" s="198" t="s">
        <v>342</v>
      </c>
      <c r="G14" s="63">
        <v>4108.366</v>
      </c>
      <c r="H14" s="167"/>
      <c r="I14" s="203">
        <v>2.3719999999999999</v>
      </c>
      <c r="J14" s="196" t="s">
        <v>342</v>
      </c>
      <c r="K14" s="195">
        <v>0.63200000000000001</v>
      </c>
      <c r="L14" s="195">
        <v>1.0860000000000001</v>
      </c>
      <c r="M14" s="196" t="s">
        <v>342</v>
      </c>
      <c r="N14" s="195">
        <v>0.51</v>
      </c>
    </row>
    <row r="15" spans="1:14" ht="14.1" customHeight="1" x14ac:dyDescent="0.25">
      <c r="A15" s="60" t="s">
        <v>31</v>
      </c>
      <c r="B15" s="63">
        <v>3569.7240000000002</v>
      </c>
      <c r="C15" s="198" t="s">
        <v>342</v>
      </c>
      <c r="D15" s="63">
        <v>591.30899999999997</v>
      </c>
      <c r="E15" s="63">
        <v>90654.327000000005</v>
      </c>
      <c r="F15" s="198" t="s">
        <v>342</v>
      </c>
      <c r="G15" s="63">
        <v>26051.95</v>
      </c>
      <c r="H15" s="167"/>
      <c r="I15" s="203">
        <v>7.6660000000000004</v>
      </c>
      <c r="J15" s="196" t="s">
        <v>342</v>
      </c>
      <c r="K15" s="195">
        <v>1.359</v>
      </c>
      <c r="L15" s="195">
        <v>9.298</v>
      </c>
      <c r="M15" s="196" t="s">
        <v>342</v>
      </c>
      <c r="N15" s="195">
        <v>3.4889999999999999</v>
      </c>
    </row>
    <row r="16" spans="1:14" ht="14.1" customHeight="1" x14ac:dyDescent="0.25">
      <c r="A16" s="60" t="s">
        <v>32</v>
      </c>
      <c r="B16" s="63">
        <v>815.952</v>
      </c>
      <c r="C16" s="198" t="s">
        <v>342</v>
      </c>
      <c r="D16" s="63">
        <v>354.33499999999998</v>
      </c>
      <c r="E16" s="63">
        <v>42876.949000000001</v>
      </c>
      <c r="F16" s="198" t="s">
        <v>342</v>
      </c>
      <c r="G16" s="63">
        <v>30002.163</v>
      </c>
      <c r="H16" s="167"/>
      <c r="I16" s="203">
        <v>1.752</v>
      </c>
      <c r="J16" s="196" t="s">
        <v>342</v>
      </c>
      <c r="K16" s="195">
        <v>0.76400000000000001</v>
      </c>
      <c r="L16" s="195">
        <v>4.3979999999999997</v>
      </c>
      <c r="M16" s="196" t="s">
        <v>342</v>
      </c>
      <c r="N16" s="195">
        <v>3.1720000000000002</v>
      </c>
    </row>
    <row r="17" spans="1:14" ht="14.1" customHeight="1" x14ac:dyDescent="0.25">
      <c r="A17" s="60" t="s">
        <v>33</v>
      </c>
      <c r="B17" s="63">
        <v>24131.806</v>
      </c>
      <c r="C17" s="198" t="s">
        <v>342</v>
      </c>
      <c r="D17" s="63">
        <v>2098.0749999999998</v>
      </c>
      <c r="E17" s="63">
        <v>257467.976</v>
      </c>
      <c r="F17" s="198" t="s">
        <v>342</v>
      </c>
      <c r="G17" s="63">
        <v>41064.256000000001</v>
      </c>
      <c r="H17" s="167"/>
      <c r="I17" s="203">
        <v>51.82</v>
      </c>
      <c r="J17" s="196" t="s">
        <v>342</v>
      </c>
      <c r="K17" s="195">
        <v>4.6130000000000004</v>
      </c>
      <c r="L17" s="195">
        <v>26.408000000000001</v>
      </c>
      <c r="M17" s="196" t="s">
        <v>342</v>
      </c>
      <c r="N17" s="195">
        <v>7.7240000000000002</v>
      </c>
    </row>
    <row r="18" spans="1:14" ht="14.1" customHeight="1" x14ac:dyDescent="0.25">
      <c r="A18" s="60" t="s">
        <v>34</v>
      </c>
      <c r="B18" s="63">
        <v>731.36</v>
      </c>
      <c r="C18" s="198" t="s">
        <v>342</v>
      </c>
      <c r="D18" s="63">
        <v>505.88600000000002</v>
      </c>
      <c r="E18" s="63">
        <v>8909.9549999999999</v>
      </c>
      <c r="F18" s="198" t="s">
        <v>342</v>
      </c>
      <c r="G18" s="63">
        <v>3331.1089999999999</v>
      </c>
      <c r="H18" s="167"/>
      <c r="I18" s="203">
        <v>1.571</v>
      </c>
      <c r="J18" s="196" t="s">
        <v>342</v>
      </c>
      <c r="K18" s="195">
        <v>1.079</v>
      </c>
      <c r="L18" s="195">
        <v>0.91400000000000003</v>
      </c>
      <c r="M18" s="196" t="s">
        <v>342</v>
      </c>
      <c r="N18" s="195">
        <v>0.42</v>
      </c>
    </row>
    <row r="19" spans="1:14" ht="14.1" customHeight="1" x14ac:dyDescent="0.25">
      <c r="A19" s="60" t="s">
        <v>35</v>
      </c>
      <c r="B19" s="63">
        <v>2373.7840000000001</v>
      </c>
      <c r="C19" s="198" t="s">
        <v>342</v>
      </c>
      <c r="D19" s="63">
        <v>2484.386</v>
      </c>
      <c r="E19" s="63">
        <v>197902.11799999999</v>
      </c>
      <c r="F19" s="198" t="s">
        <v>342</v>
      </c>
      <c r="G19" s="63">
        <v>220428.408</v>
      </c>
      <c r="H19" s="167"/>
      <c r="I19" s="203">
        <v>5.0970000000000004</v>
      </c>
      <c r="J19" s="196" t="s">
        <v>342</v>
      </c>
      <c r="K19" s="195">
        <v>5.077</v>
      </c>
      <c r="L19" s="195">
        <v>20.298999999999999</v>
      </c>
      <c r="M19" s="196" t="s">
        <v>342</v>
      </c>
      <c r="N19" s="195">
        <v>18.274000000000001</v>
      </c>
    </row>
    <row r="20" spans="1:14" ht="14.1" customHeight="1" x14ac:dyDescent="0.25">
      <c r="A20" s="60" t="s">
        <v>36</v>
      </c>
      <c r="B20" s="63">
        <v>818.58199999999999</v>
      </c>
      <c r="C20" s="198" t="s">
        <v>342</v>
      </c>
      <c r="D20" s="63">
        <v>261.70299999999997</v>
      </c>
      <c r="E20" s="63">
        <v>15740.466</v>
      </c>
      <c r="F20" s="198" t="s">
        <v>342</v>
      </c>
      <c r="G20" s="63">
        <v>5226.799</v>
      </c>
      <c r="H20" s="167"/>
      <c r="I20" s="203">
        <v>1.758</v>
      </c>
      <c r="J20" s="196" t="s">
        <v>342</v>
      </c>
      <c r="K20" s="195">
        <v>0.57399999999999995</v>
      </c>
      <c r="L20" s="195">
        <v>1.6140000000000001</v>
      </c>
      <c r="M20" s="196" t="s">
        <v>342</v>
      </c>
      <c r="N20" s="195">
        <v>0.68500000000000005</v>
      </c>
    </row>
    <row r="21" spans="1:14" ht="14.1" customHeight="1" x14ac:dyDescent="0.25">
      <c r="A21" s="60" t="s">
        <v>37</v>
      </c>
      <c r="B21" s="63">
        <v>491.41199999999998</v>
      </c>
      <c r="C21" s="198" t="s">
        <v>342</v>
      </c>
      <c r="D21" s="63">
        <v>294.16899999999998</v>
      </c>
      <c r="E21" s="63">
        <v>7538.9620000000004</v>
      </c>
      <c r="F21" s="198" t="s">
        <v>342</v>
      </c>
      <c r="G21" s="63">
        <v>4409.5320000000002</v>
      </c>
      <c r="H21" s="167"/>
      <c r="I21" s="203">
        <v>1.0549999999999999</v>
      </c>
      <c r="J21" s="196" t="s">
        <v>342</v>
      </c>
      <c r="K21" s="195">
        <v>0.63200000000000001</v>
      </c>
      <c r="L21" s="195">
        <v>0.77300000000000002</v>
      </c>
      <c r="M21" s="196" t="s">
        <v>342</v>
      </c>
      <c r="N21" s="195">
        <v>0.495</v>
      </c>
    </row>
    <row r="22" spans="1:14" ht="14.1" customHeight="1" x14ac:dyDescent="0.25">
      <c r="A22" s="60" t="s">
        <v>38</v>
      </c>
      <c r="B22" s="63">
        <v>669.625</v>
      </c>
      <c r="C22" s="198" t="s">
        <v>342</v>
      </c>
      <c r="D22" s="63">
        <v>72.156000000000006</v>
      </c>
      <c r="E22" s="63">
        <v>11229.737999999999</v>
      </c>
      <c r="F22" s="198" t="s">
        <v>342</v>
      </c>
      <c r="G22" s="63">
        <v>4446.8469999999998</v>
      </c>
      <c r="H22" s="167"/>
      <c r="I22" s="203">
        <v>1.4379999999999999</v>
      </c>
      <c r="J22" s="196" t="s">
        <v>342</v>
      </c>
      <c r="K22" s="195">
        <v>0.20100000000000001</v>
      </c>
      <c r="L22" s="195">
        <v>1.1519999999999999</v>
      </c>
      <c r="M22" s="196" t="s">
        <v>342</v>
      </c>
      <c r="N22" s="195">
        <v>0.54800000000000004</v>
      </c>
    </row>
    <row r="23" spans="1:14" ht="14.1" customHeight="1" x14ac:dyDescent="0.25">
      <c r="A23" s="60" t="s">
        <v>39</v>
      </c>
      <c r="B23" s="63">
        <v>647.57100000000003</v>
      </c>
      <c r="C23" s="198" t="s">
        <v>342</v>
      </c>
      <c r="D23" s="63">
        <v>165.43799999999999</v>
      </c>
      <c r="E23" s="63">
        <v>7298.7489999999998</v>
      </c>
      <c r="F23" s="198" t="s">
        <v>342</v>
      </c>
      <c r="G23" s="63">
        <v>2082.134</v>
      </c>
      <c r="H23" s="167"/>
      <c r="I23" s="203">
        <v>1.391</v>
      </c>
      <c r="J23" s="196" t="s">
        <v>342</v>
      </c>
      <c r="K23" s="195">
        <v>0.372</v>
      </c>
      <c r="L23" s="195">
        <v>0.749</v>
      </c>
      <c r="M23" s="196" t="s">
        <v>342</v>
      </c>
      <c r="N23" s="195">
        <v>0.29399999999999998</v>
      </c>
    </row>
    <row r="24" spans="1:14" ht="14.1" customHeight="1" x14ac:dyDescent="0.25">
      <c r="A24" s="60" t="s">
        <v>112</v>
      </c>
      <c r="B24" s="63">
        <v>22.297999999999998</v>
      </c>
      <c r="C24" s="198" t="s">
        <v>342</v>
      </c>
      <c r="D24" s="63">
        <v>23.859000000000002</v>
      </c>
      <c r="E24" s="63">
        <v>735.43</v>
      </c>
      <c r="F24" s="198" t="s">
        <v>342</v>
      </c>
      <c r="G24" s="63">
        <v>905.92899999999997</v>
      </c>
      <c r="H24" s="167"/>
      <c r="I24" s="203">
        <v>4.8000000000000001E-2</v>
      </c>
      <c r="J24" s="196" t="s">
        <v>342</v>
      </c>
      <c r="K24" s="195">
        <v>5.0999999999999997E-2</v>
      </c>
      <c r="L24" s="195">
        <v>7.4999999999999997E-2</v>
      </c>
      <c r="M24" s="196" t="s">
        <v>342</v>
      </c>
      <c r="N24" s="195">
        <v>9.5000000000000001E-2</v>
      </c>
    </row>
    <row r="25" spans="1:14" ht="14.1" customHeight="1" x14ac:dyDescent="0.25">
      <c r="A25" s="60" t="s">
        <v>40</v>
      </c>
      <c r="B25" s="63">
        <v>356.73700000000002</v>
      </c>
      <c r="C25" s="198" t="s">
        <v>342</v>
      </c>
      <c r="D25" s="63">
        <v>97.18</v>
      </c>
      <c r="E25" s="63">
        <v>81060.596000000005</v>
      </c>
      <c r="F25" s="198" t="s">
        <v>342</v>
      </c>
      <c r="G25" s="63">
        <v>129314.18399999999</v>
      </c>
      <c r="H25" s="167"/>
      <c r="I25" s="203">
        <v>0.76600000000000001</v>
      </c>
      <c r="J25" s="196" t="s">
        <v>342</v>
      </c>
      <c r="K25" s="195">
        <v>0.218</v>
      </c>
      <c r="L25" s="195">
        <v>8.3140000000000001</v>
      </c>
      <c r="M25" s="196" t="s">
        <v>342</v>
      </c>
      <c r="N25" s="195">
        <v>12.319000000000001</v>
      </c>
    </row>
    <row r="26" spans="1:14" ht="14.1" customHeight="1" x14ac:dyDescent="0.25">
      <c r="A26" s="60" t="s">
        <v>41</v>
      </c>
      <c r="B26" s="63">
        <v>1534.2470000000001</v>
      </c>
      <c r="C26" s="198" t="s">
        <v>342</v>
      </c>
      <c r="D26" s="63">
        <v>347.53699999999998</v>
      </c>
      <c r="E26" s="63">
        <v>7796.616</v>
      </c>
      <c r="F26" s="198" t="s">
        <v>342</v>
      </c>
      <c r="G26" s="63">
        <v>2469.9630000000002</v>
      </c>
      <c r="H26" s="167"/>
      <c r="I26" s="203">
        <v>3.2949999999999999</v>
      </c>
      <c r="J26" s="196" t="s">
        <v>342</v>
      </c>
      <c r="K26" s="195">
        <v>0.78100000000000003</v>
      </c>
      <c r="L26" s="195">
        <v>0.8</v>
      </c>
      <c r="M26" s="196" t="s">
        <v>342</v>
      </c>
      <c r="N26" s="195">
        <v>0.33200000000000002</v>
      </c>
    </row>
    <row r="27" spans="1:14" ht="14.1" customHeight="1" x14ac:dyDescent="0.25">
      <c r="A27" s="62" t="s">
        <v>0</v>
      </c>
      <c r="B27" s="199">
        <v>46568.328999999998</v>
      </c>
      <c r="C27" s="200" t="s">
        <v>342</v>
      </c>
      <c r="D27" s="199">
        <v>4216.7560000000003</v>
      </c>
      <c r="E27" s="199">
        <v>974958.29299999995</v>
      </c>
      <c r="F27" s="200" t="s">
        <v>342</v>
      </c>
      <c r="G27" s="199">
        <v>264415.34700000001</v>
      </c>
      <c r="H27" s="166"/>
      <c r="I27" s="199">
        <v>100</v>
      </c>
      <c r="J27" s="199" t="s">
        <v>342</v>
      </c>
      <c r="K27" s="199">
        <v>0</v>
      </c>
      <c r="L27" s="199">
        <v>100</v>
      </c>
      <c r="M27" s="199" t="s">
        <v>342</v>
      </c>
      <c r="N27" s="199">
        <v>0</v>
      </c>
    </row>
    <row r="28" spans="1:14" ht="6.75" customHeight="1" x14ac:dyDescent="0.25"/>
    <row r="29" spans="1:14" ht="11.25" customHeight="1" x14ac:dyDescent="0.25"/>
    <row r="30" spans="1:14" ht="11.25" customHeight="1" x14ac:dyDescent="0.25">
      <c r="B30" s="70"/>
      <c r="C30" s="70"/>
      <c r="D30" s="70"/>
      <c r="E30" s="70"/>
    </row>
    <row r="31" spans="1:14" ht="11.25" customHeight="1" x14ac:dyDescent="0.25"/>
  </sheetData>
  <mergeCells count="4">
    <mergeCell ref="C4:D4"/>
    <mergeCell ref="F4:G4"/>
    <mergeCell ref="C5:D5"/>
    <mergeCell ref="F5:G5"/>
  </mergeCells>
  <hyperlinks>
    <hyperlink ref="L1" location="'Innehåll_ Contents'!Utskriftsområde" display="Till tabellförteckning" xr:uid="{00000000-0004-0000-14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1" tint="4.9989318521683403E-2"/>
  </sheetPr>
  <dimension ref="A1:R38"/>
  <sheetViews>
    <sheetView showGridLines="0" zoomScaleNormal="100" workbookViewId="0"/>
  </sheetViews>
  <sheetFormatPr defaultColWidth="11.44140625" defaultRowHeight="12.6" x14ac:dyDescent="0.25"/>
  <cols>
    <col min="1" max="1" width="16.66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7.5546875" customWidth="1"/>
    <col min="10" max="10" width="2.33203125" customWidth="1"/>
    <col min="11" max="11" width="7.109375" customWidth="1"/>
    <col min="12" max="12" width="8" customWidth="1"/>
    <col min="13" max="13" width="2.33203125" customWidth="1"/>
    <col min="14" max="14" width="7.109375" customWidth="1"/>
  </cols>
  <sheetData>
    <row r="1" spans="1:18" ht="13.2" x14ac:dyDescent="0.25">
      <c r="A1" s="5" t="s">
        <v>369</v>
      </c>
      <c r="L1" s="58" t="s">
        <v>249</v>
      </c>
      <c r="M1" s="58"/>
    </row>
    <row r="2" spans="1:18" ht="13.2" x14ac:dyDescent="0.25">
      <c r="A2" s="51" t="s">
        <v>370</v>
      </c>
    </row>
    <row r="3" spans="1:18" ht="13.5" customHeight="1" x14ac:dyDescent="0.25"/>
    <row r="4" spans="1:18" ht="27" customHeight="1" x14ac:dyDescent="0.25">
      <c r="A4" s="61" t="s">
        <v>120</v>
      </c>
      <c r="B4" s="52" t="s">
        <v>87</v>
      </c>
      <c r="C4" s="276" t="s">
        <v>164</v>
      </c>
      <c r="D4" s="277"/>
      <c r="E4" s="52" t="s">
        <v>88</v>
      </c>
      <c r="F4" s="276" t="s">
        <v>164</v>
      </c>
      <c r="G4" s="277"/>
      <c r="H4" s="53"/>
      <c r="I4" s="52" t="s">
        <v>166</v>
      </c>
      <c r="J4" s="276" t="s">
        <v>164</v>
      </c>
      <c r="K4" s="277"/>
      <c r="L4" s="52" t="s">
        <v>167</v>
      </c>
      <c r="M4" s="276" t="s">
        <v>164</v>
      </c>
      <c r="N4" s="277"/>
    </row>
    <row r="5" spans="1:18" ht="27.75" customHeight="1" x14ac:dyDescent="0.25">
      <c r="A5" s="50" t="s">
        <v>119</v>
      </c>
      <c r="B5" s="49" t="s">
        <v>89</v>
      </c>
      <c r="C5" s="278" t="s">
        <v>163</v>
      </c>
      <c r="D5" s="278"/>
      <c r="E5" s="49" t="s">
        <v>90</v>
      </c>
      <c r="F5" s="278" t="s">
        <v>163</v>
      </c>
      <c r="G5" s="278"/>
      <c r="H5" s="49"/>
      <c r="I5" s="49" t="s">
        <v>168</v>
      </c>
      <c r="J5" s="49"/>
      <c r="K5" s="49" t="s">
        <v>163</v>
      </c>
      <c r="L5" s="49" t="s">
        <v>169</v>
      </c>
      <c r="M5" s="49"/>
      <c r="N5" s="49" t="s">
        <v>163</v>
      </c>
    </row>
    <row r="6" spans="1:18" ht="17.25" customHeight="1" x14ac:dyDescent="0.25">
      <c r="A6" s="60" t="s">
        <v>20</v>
      </c>
      <c r="B6" s="63">
        <v>10861.64</v>
      </c>
      <c r="C6" s="198" t="s">
        <v>342</v>
      </c>
      <c r="D6" s="63">
        <v>2320.5650000000001</v>
      </c>
      <c r="E6" s="63">
        <v>505327.50099999999</v>
      </c>
      <c r="F6" s="198" t="s">
        <v>342</v>
      </c>
      <c r="G6" s="63">
        <v>130664.754</v>
      </c>
      <c r="H6" s="168"/>
      <c r="I6" s="203">
        <v>4.351</v>
      </c>
      <c r="J6" s="196" t="s">
        <v>342</v>
      </c>
      <c r="K6" s="195">
        <v>0.90600000000000003</v>
      </c>
      <c r="L6" s="195">
        <v>15.316000000000001</v>
      </c>
      <c r="M6" s="196" t="s">
        <v>342</v>
      </c>
      <c r="N6" s="195">
        <v>3.4980000000000002</v>
      </c>
      <c r="R6" s="192"/>
    </row>
    <row r="7" spans="1:18" ht="17.25" customHeight="1" x14ac:dyDescent="0.25">
      <c r="A7" s="60" t="s">
        <v>146</v>
      </c>
      <c r="B7" s="63">
        <v>33914.51</v>
      </c>
      <c r="C7" s="198" t="s">
        <v>342</v>
      </c>
      <c r="D7" s="63">
        <v>3514.9140000000002</v>
      </c>
      <c r="E7" s="63">
        <v>606754.64</v>
      </c>
      <c r="F7" s="198" t="s">
        <v>342</v>
      </c>
      <c r="G7" s="63">
        <v>103416.577</v>
      </c>
      <c r="H7" s="168"/>
      <c r="I7" s="203">
        <v>13.587</v>
      </c>
      <c r="J7" s="196" t="s">
        <v>342</v>
      </c>
      <c r="K7" s="195">
        <v>1.3240000000000001</v>
      </c>
      <c r="L7" s="195">
        <v>18.390999999999998</v>
      </c>
      <c r="M7" s="196" t="s">
        <v>342</v>
      </c>
      <c r="N7" s="195">
        <v>2.8580000000000001</v>
      </c>
      <c r="R7" s="192"/>
    </row>
    <row r="8" spans="1:18" ht="17.25" customHeight="1" x14ac:dyDescent="0.25">
      <c r="A8" s="60" t="s">
        <v>147</v>
      </c>
      <c r="B8" s="63">
        <v>28174.417000000001</v>
      </c>
      <c r="C8" s="198" t="s">
        <v>342</v>
      </c>
      <c r="D8" s="63">
        <v>4181.7380000000003</v>
      </c>
      <c r="E8" s="63">
        <v>377750.58</v>
      </c>
      <c r="F8" s="198" t="s">
        <v>342</v>
      </c>
      <c r="G8" s="63">
        <v>62159.091</v>
      </c>
      <c r="H8" s="167"/>
      <c r="I8" s="203">
        <v>11.287000000000001</v>
      </c>
      <c r="J8" s="196" t="s">
        <v>342</v>
      </c>
      <c r="K8" s="195">
        <v>1.5449999999999999</v>
      </c>
      <c r="L8" s="195">
        <v>11.45</v>
      </c>
      <c r="M8" s="196" t="s">
        <v>342</v>
      </c>
      <c r="N8" s="195">
        <v>1.87</v>
      </c>
      <c r="R8" s="192"/>
    </row>
    <row r="9" spans="1:18" ht="17.25" customHeight="1" x14ac:dyDescent="0.25">
      <c r="A9" s="60" t="s">
        <v>148</v>
      </c>
      <c r="B9" s="63">
        <v>27089.940999999999</v>
      </c>
      <c r="C9" s="198" t="s">
        <v>342</v>
      </c>
      <c r="D9" s="63">
        <v>4115.9830000000002</v>
      </c>
      <c r="E9" s="63">
        <v>493841.571</v>
      </c>
      <c r="F9" s="198" t="s">
        <v>342</v>
      </c>
      <c r="G9" s="63">
        <v>113848.29</v>
      </c>
      <c r="H9" s="167"/>
      <c r="I9" s="203">
        <v>10.853</v>
      </c>
      <c r="J9" s="196" t="s">
        <v>342</v>
      </c>
      <c r="K9" s="195">
        <v>1.5249999999999999</v>
      </c>
      <c r="L9" s="195">
        <v>14.968</v>
      </c>
      <c r="M9" s="196" t="s">
        <v>342</v>
      </c>
      <c r="N9" s="195">
        <v>3.105</v>
      </c>
      <c r="R9" s="192"/>
    </row>
    <row r="10" spans="1:18" ht="17.25" customHeight="1" x14ac:dyDescent="0.25">
      <c r="A10" s="60" t="s">
        <v>149</v>
      </c>
      <c r="B10" s="63">
        <v>51555.862999999998</v>
      </c>
      <c r="C10" s="198" t="s">
        <v>342</v>
      </c>
      <c r="D10" s="63">
        <v>5125.6139999999996</v>
      </c>
      <c r="E10" s="63">
        <v>777745.10400000005</v>
      </c>
      <c r="F10" s="198" t="s">
        <v>342</v>
      </c>
      <c r="G10" s="63">
        <v>101145.398</v>
      </c>
      <c r="H10" s="167"/>
      <c r="I10" s="203">
        <v>20.654</v>
      </c>
      <c r="J10" s="196" t="s">
        <v>342</v>
      </c>
      <c r="K10" s="195">
        <v>1.7849999999999999</v>
      </c>
      <c r="L10" s="195">
        <v>23.573</v>
      </c>
      <c r="M10" s="196" t="s">
        <v>342</v>
      </c>
      <c r="N10" s="195">
        <v>2.8610000000000002</v>
      </c>
      <c r="R10" s="192"/>
    </row>
    <row r="11" spans="1:18" ht="17.25" customHeight="1" x14ac:dyDescent="0.25">
      <c r="A11" s="60" t="s">
        <v>150</v>
      </c>
      <c r="B11" s="63">
        <v>34826.180999999997</v>
      </c>
      <c r="C11" s="198" t="s">
        <v>342</v>
      </c>
      <c r="D11" s="63">
        <v>4214.049</v>
      </c>
      <c r="E11" s="63">
        <v>252481.33100000001</v>
      </c>
      <c r="F11" s="198" t="s">
        <v>342</v>
      </c>
      <c r="G11" s="63">
        <v>49911.811000000002</v>
      </c>
      <c r="H11" s="167"/>
      <c r="I11" s="203">
        <v>13.952</v>
      </c>
      <c r="J11" s="196" t="s">
        <v>342</v>
      </c>
      <c r="K11" s="195">
        <v>1.5429999999999999</v>
      </c>
      <c r="L11" s="195">
        <v>7.6529999999999996</v>
      </c>
      <c r="M11" s="196" t="s">
        <v>342</v>
      </c>
      <c r="N11" s="195">
        <v>1.5089999999999999</v>
      </c>
      <c r="R11" s="192"/>
    </row>
    <row r="12" spans="1:18" ht="17.25" customHeight="1" x14ac:dyDescent="0.25">
      <c r="A12" s="60" t="s">
        <v>151</v>
      </c>
      <c r="B12" s="63">
        <v>18547.114000000001</v>
      </c>
      <c r="C12" s="198" t="s">
        <v>342</v>
      </c>
      <c r="D12" s="63">
        <v>1722.598</v>
      </c>
      <c r="E12" s="63">
        <v>63677.400999999998</v>
      </c>
      <c r="F12" s="198" t="s">
        <v>342</v>
      </c>
      <c r="G12" s="63">
        <v>13315.164000000001</v>
      </c>
      <c r="H12" s="167"/>
      <c r="I12" s="203">
        <v>7.43</v>
      </c>
      <c r="J12" s="196" t="s">
        <v>342</v>
      </c>
      <c r="K12" s="195">
        <v>0.70599999999999996</v>
      </c>
      <c r="L12" s="195">
        <v>1.93</v>
      </c>
      <c r="M12" s="196" t="s">
        <v>342</v>
      </c>
      <c r="N12" s="195">
        <v>0.42199999999999999</v>
      </c>
      <c r="R12" s="192"/>
    </row>
    <row r="13" spans="1:18" ht="17.25" customHeight="1" x14ac:dyDescent="0.25">
      <c r="A13" s="60" t="s">
        <v>152</v>
      </c>
      <c r="B13" s="63">
        <v>44642.040999999997</v>
      </c>
      <c r="C13" s="198" t="s">
        <v>342</v>
      </c>
      <c r="D13" s="63">
        <v>4207.1570000000002</v>
      </c>
      <c r="E13" s="63">
        <v>221667.807</v>
      </c>
      <c r="F13" s="198" t="s">
        <v>342</v>
      </c>
      <c r="G13" s="63">
        <v>106772.799</v>
      </c>
      <c r="H13" s="175"/>
      <c r="I13" s="203">
        <v>17.885000000000002</v>
      </c>
      <c r="J13" s="196" t="s">
        <v>342</v>
      </c>
      <c r="K13" s="195">
        <v>1.536</v>
      </c>
      <c r="L13" s="195">
        <v>6.7190000000000003</v>
      </c>
      <c r="M13" s="196" t="s">
        <v>342</v>
      </c>
      <c r="N13" s="220">
        <v>3.0539999999999998</v>
      </c>
      <c r="R13" s="192"/>
    </row>
    <row r="14" spans="1:18" ht="17.25" customHeight="1" x14ac:dyDescent="0.25">
      <c r="A14" s="62" t="s">
        <v>0</v>
      </c>
      <c r="B14" s="199">
        <v>249611.70699999999</v>
      </c>
      <c r="C14" s="200" t="s">
        <v>342</v>
      </c>
      <c r="D14" s="199">
        <v>10204.433999999999</v>
      </c>
      <c r="E14" s="199">
        <v>3299245.9339999999</v>
      </c>
      <c r="F14" s="200" t="s">
        <v>342</v>
      </c>
      <c r="G14" s="199">
        <v>251040.9</v>
      </c>
      <c r="H14" s="166"/>
      <c r="I14" s="199">
        <v>100</v>
      </c>
      <c r="J14" s="200" t="s">
        <v>342</v>
      </c>
      <c r="K14" s="199">
        <v>0</v>
      </c>
      <c r="L14" s="199">
        <v>100</v>
      </c>
      <c r="M14" s="200" t="s">
        <v>342</v>
      </c>
      <c r="N14" s="199">
        <v>0</v>
      </c>
      <c r="R14" s="192"/>
    </row>
    <row r="15" spans="1:18" ht="6.75" customHeight="1" x14ac:dyDescent="0.25"/>
    <row r="16" spans="1:18" ht="11.25" customHeight="1" x14ac:dyDescent="0.25"/>
    <row r="17" spans="8:14" ht="11.25" customHeight="1" x14ac:dyDescent="0.25"/>
    <row r="18" spans="8:14" ht="11.25" customHeight="1" x14ac:dyDescent="0.25"/>
    <row r="19" spans="8:14" ht="11.25" customHeight="1" x14ac:dyDescent="0.25">
      <c r="H19" s="18"/>
      <c r="I19" s="18"/>
      <c r="J19" s="18"/>
      <c r="K19" s="18"/>
      <c r="L19" s="18"/>
      <c r="M19" s="18"/>
      <c r="N19" s="18"/>
    </row>
    <row r="20" spans="8:14" ht="11.25" customHeight="1" x14ac:dyDescent="0.25">
      <c r="H20" s="18"/>
      <c r="I20" s="18"/>
      <c r="J20" s="18"/>
      <c r="K20" s="18"/>
      <c r="L20" s="18"/>
      <c r="M20" s="18"/>
      <c r="N20" s="18"/>
    </row>
    <row r="21" spans="8:14" ht="11.25" customHeight="1" x14ac:dyDescent="0.25">
      <c r="H21" s="18"/>
      <c r="I21" s="18"/>
      <c r="J21" s="18"/>
      <c r="K21" s="18"/>
      <c r="L21" s="18"/>
      <c r="M21" s="18"/>
      <c r="N21" s="18"/>
    </row>
    <row r="22" spans="8:14" ht="11.25" customHeight="1" x14ac:dyDescent="0.25">
      <c r="H22" s="18"/>
      <c r="I22" s="18"/>
      <c r="J22" s="18"/>
      <c r="K22" s="18"/>
      <c r="L22" s="18"/>
      <c r="M22" s="18"/>
      <c r="N22" s="18"/>
    </row>
    <row r="23" spans="8:14" ht="11.25" customHeight="1" x14ac:dyDescent="0.25">
      <c r="H23" s="18"/>
      <c r="I23" s="18"/>
      <c r="J23" s="18"/>
      <c r="K23" s="18"/>
      <c r="L23" s="18"/>
      <c r="M23" s="18"/>
      <c r="N23" s="18"/>
    </row>
    <row r="24" spans="8:14" ht="11.25" customHeight="1" x14ac:dyDescent="0.25">
      <c r="H24" s="18"/>
      <c r="I24" s="18"/>
      <c r="J24" s="18"/>
      <c r="K24" s="18"/>
      <c r="L24" s="18"/>
      <c r="M24" s="18"/>
      <c r="N24" s="18"/>
    </row>
    <row r="25" spans="8:14" ht="11.25" customHeight="1" x14ac:dyDescent="0.25">
      <c r="H25" s="18"/>
      <c r="I25" s="18"/>
      <c r="J25" s="18"/>
      <c r="K25" s="18"/>
      <c r="L25" s="18"/>
      <c r="M25" s="18"/>
      <c r="N25" s="18"/>
    </row>
    <row r="26" spans="8:14" ht="11.25" customHeight="1" x14ac:dyDescent="0.25">
      <c r="H26" s="18"/>
      <c r="I26" s="18"/>
      <c r="J26" s="18"/>
      <c r="K26" s="18"/>
      <c r="L26" s="18"/>
      <c r="M26" s="18"/>
      <c r="N26" s="18"/>
    </row>
    <row r="27" spans="8:14" ht="11.25" customHeight="1" x14ac:dyDescent="0.25">
      <c r="H27" s="18"/>
      <c r="I27" s="18"/>
      <c r="J27" s="18"/>
      <c r="K27" s="18"/>
      <c r="L27" s="18"/>
      <c r="M27" s="18"/>
      <c r="N27" s="18"/>
    </row>
    <row r="28" spans="8:14" ht="11.25" customHeight="1" x14ac:dyDescent="0.25">
      <c r="H28" s="18"/>
      <c r="I28" s="18"/>
      <c r="J28" s="18"/>
      <c r="K28" s="18"/>
      <c r="L28" s="18"/>
      <c r="M28" s="18"/>
      <c r="N28" s="18"/>
    </row>
    <row r="29" spans="8:14" ht="11.25" customHeight="1" x14ac:dyDescent="0.25">
      <c r="H29" s="18"/>
      <c r="I29" s="18"/>
      <c r="J29" s="18"/>
      <c r="K29" s="18"/>
      <c r="L29" s="18"/>
      <c r="M29" s="18"/>
      <c r="N29" s="18"/>
    </row>
    <row r="30" spans="8:14" ht="11.25" customHeight="1" x14ac:dyDescent="0.25">
      <c r="H30" s="18"/>
      <c r="I30" s="18"/>
      <c r="J30" s="18"/>
      <c r="K30" s="18"/>
      <c r="L30" s="18"/>
      <c r="M30" s="18"/>
      <c r="N30" s="18"/>
    </row>
    <row r="31" spans="8:14" ht="11.25" customHeight="1" x14ac:dyDescent="0.25">
      <c r="H31" s="18"/>
      <c r="I31" s="18"/>
      <c r="J31" s="18"/>
      <c r="K31" s="18"/>
      <c r="L31" s="18"/>
      <c r="M31" s="18"/>
      <c r="N31" s="18"/>
    </row>
    <row r="32" spans="8: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sheetData>
  <mergeCells count="6">
    <mergeCell ref="M4:N4"/>
    <mergeCell ref="C4:D4"/>
    <mergeCell ref="F4:G4"/>
    <mergeCell ref="C5:D5"/>
    <mergeCell ref="F5:G5"/>
    <mergeCell ref="J4:K4"/>
  </mergeCells>
  <hyperlinks>
    <hyperlink ref="L1" location="'Innehåll_ Contents'!Utskriftsområde" display="Till tabellförteckning" xr:uid="{00000000-0004-0000-15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1" tint="4.9989318521683403E-2"/>
  </sheetPr>
  <dimension ref="A1:N38"/>
  <sheetViews>
    <sheetView showGridLines="0" zoomScaleNormal="100" workbookViewId="0"/>
  </sheetViews>
  <sheetFormatPr defaultColWidth="11.44140625" defaultRowHeight="12.6" x14ac:dyDescent="0.25"/>
  <cols>
    <col min="1" max="1" width="16.6640625" customWidth="1"/>
    <col min="2" max="2" width="22.4414062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7.5546875" customWidth="1"/>
    <col min="10" max="10" width="2.33203125" customWidth="1"/>
    <col min="11" max="11" width="7.109375" customWidth="1"/>
    <col min="12" max="12" width="8" customWidth="1"/>
    <col min="13" max="13" width="2.33203125" customWidth="1"/>
    <col min="14" max="14" width="7.109375" customWidth="1"/>
  </cols>
  <sheetData>
    <row r="1" spans="1:14" ht="13.2" x14ac:dyDescent="0.25">
      <c r="A1" s="5" t="s">
        <v>371</v>
      </c>
      <c r="L1" s="58" t="s">
        <v>249</v>
      </c>
      <c r="M1" s="58"/>
    </row>
    <row r="2" spans="1:14" ht="13.2" x14ac:dyDescent="0.25">
      <c r="A2" s="51" t="s">
        <v>372</v>
      </c>
    </row>
    <row r="3" spans="1:14" ht="13.5" customHeight="1" x14ac:dyDescent="0.25"/>
    <row r="4" spans="1:14" ht="27" customHeight="1" x14ac:dyDescent="0.25">
      <c r="A4" s="61" t="s">
        <v>120</v>
      </c>
      <c r="B4" s="52" t="s">
        <v>87</v>
      </c>
      <c r="C4" s="276" t="s">
        <v>164</v>
      </c>
      <c r="D4" s="277"/>
      <c r="E4" s="52" t="s">
        <v>88</v>
      </c>
      <c r="F4" s="276" t="s">
        <v>164</v>
      </c>
      <c r="G4" s="277"/>
      <c r="H4" s="53"/>
      <c r="I4" s="52" t="s">
        <v>166</v>
      </c>
      <c r="J4" s="276" t="s">
        <v>164</v>
      </c>
      <c r="K4" s="277"/>
      <c r="L4" s="52" t="s">
        <v>167</v>
      </c>
      <c r="M4" s="276" t="s">
        <v>164</v>
      </c>
      <c r="N4" s="277"/>
    </row>
    <row r="5" spans="1:14" ht="27.75" customHeight="1" x14ac:dyDescent="0.25">
      <c r="A5" s="50" t="s">
        <v>119</v>
      </c>
      <c r="B5" s="49" t="s">
        <v>89</v>
      </c>
      <c r="C5" s="278" t="s">
        <v>163</v>
      </c>
      <c r="D5" s="278"/>
      <c r="E5" s="49" t="s">
        <v>90</v>
      </c>
      <c r="F5" s="278" t="s">
        <v>163</v>
      </c>
      <c r="G5" s="278"/>
      <c r="H5" s="49"/>
      <c r="I5" s="49" t="s">
        <v>168</v>
      </c>
      <c r="J5" s="49"/>
      <c r="K5" s="49" t="s">
        <v>163</v>
      </c>
      <c r="L5" s="49" t="s">
        <v>169</v>
      </c>
      <c r="M5" s="49"/>
      <c r="N5" s="49" t="s">
        <v>163</v>
      </c>
    </row>
    <row r="6" spans="1:14" ht="17.25" customHeight="1" x14ac:dyDescent="0.25">
      <c r="A6" s="60" t="s">
        <v>20</v>
      </c>
      <c r="B6" s="63">
        <v>9411.5859999999993</v>
      </c>
      <c r="C6" s="198" t="s">
        <v>342</v>
      </c>
      <c r="D6" s="63">
        <v>2317.0729999999999</v>
      </c>
      <c r="E6" s="63">
        <v>333599.141</v>
      </c>
      <c r="F6" s="198" t="s">
        <v>342</v>
      </c>
      <c r="G6" s="63">
        <v>85663.702999999994</v>
      </c>
      <c r="H6" s="168"/>
      <c r="I6" s="203">
        <v>5.2619999999999996</v>
      </c>
      <c r="J6" s="203" t="s">
        <v>342</v>
      </c>
      <c r="K6" s="203">
        <v>1.2549999999999999</v>
      </c>
      <c r="L6" s="203">
        <v>16.433</v>
      </c>
      <c r="M6" s="203" t="s">
        <v>342</v>
      </c>
      <c r="N6" s="203">
        <v>3.7879999999999998</v>
      </c>
    </row>
    <row r="7" spans="1:14" ht="17.25" customHeight="1" x14ac:dyDescent="0.25">
      <c r="A7" s="60" t="s">
        <v>146</v>
      </c>
      <c r="B7" s="63">
        <v>28015.723999999998</v>
      </c>
      <c r="C7" s="198" t="s">
        <v>342</v>
      </c>
      <c r="D7" s="63">
        <v>3094.3029999999999</v>
      </c>
      <c r="E7" s="63">
        <v>372464.00400000002</v>
      </c>
      <c r="F7" s="198" t="s">
        <v>342</v>
      </c>
      <c r="G7" s="63">
        <v>84882.861999999994</v>
      </c>
      <c r="H7" s="168"/>
      <c r="I7" s="203">
        <v>15.664</v>
      </c>
      <c r="J7" s="203" t="s">
        <v>342</v>
      </c>
      <c r="K7" s="203">
        <v>1.6439999999999999</v>
      </c>
      <c r="L7" s="203">
        <v>18.347999999999999</v>
      </c>
      <c r="M7" s="203" t="s">
        <v>342</v>
      </c>
      <c r="N7" s="203">
        <v>3.7490000000000001</v>
      </c>
    </row>
    <row r="8" spans="1:14" ht="17.25" customHeight="1" x14ac:dyDescent="0.25">
      <c r="A8" s="60" t="s">
        <v>147</v>
      </c>
      <c r="B8" s="63">
        <v>22852.842000000001</v>
      </c>
      <c r="C8" s="198" t="s">
        <v>342</v>
      </c>
      <c r="D8" s="63">
        <v>3561.4659999999999</v>
      </c>
      <c r="E8" s="63">
        <v>244149.68700000001</v>
      </c>
      <c r="F8" s="198" t="s">
        <v>342</v>
      </c>
      <c r="G8" s="63">
        <v>54238.879000000001</v>
      </c>
      <c r="H8" s="167"/>
      <c r="I8" s="203">
        <v>12.776999999999999</v>
      </c>
      <c r="J8" s="203" t="s">
        <v>342</v>
      </c>
      <c r="K8" s="203">
        <v>1.839</v>
      </c>
      <c r="L8" s="203">
        <v>12.026999999999999</v>
      </c>
      <c r="M8" s="203" t="s">
        <v>342</v>
      </c>
      <c r="N8" s="203">
        <v>2.589</v>
      </c>
    </row>
    <row r="9" spans="1:14" ht="17.25" customHeight="1" x14ac:dyDescent="0.25">
      <c r="A9" s="60" t="s">
        <v>148</v>
      </c>
      <c r="B9" s="63">
        <v>22836.241999999998</v>
      </c>
      <c r="C9" s="198" t="s">
        <v>342</v>
      </c>
      <c r="D9" s="63">
        <v>4080.3760000000002</v>
      </c>
      <c r="E9" s="63">
        <v>351242.07199999999</v>
      </c>
      <c r="F9" s="198" t="s">
        <v>342</v>
      </c>
      <c r="G9" s="63">
        <v>106897.00199999999</v>
      </c>
      <c r="H9" s="167"/>
      <c r="I9" s="203">
        <v>12.768000000000001</v>
      </c>
      <c r="J9" s="203" t="s">
        <v>342</v>
      </c>
      <c r="K9" s="203">
        <v>2.0750000000000002</v>
      </c>
      <c r="L9" s="203">
        <v>17.303000000000001</v>
      </c>
      <c r="M9" s="203" t="s">
        <v>342</v>
      </c>
      <c r="N9" s="203">
        <v>4.5599999999999996</v>
      </c>
    </row>
    <row r="10" spans="1:14" ht="17.25" customHeight="1" x14ac:dyDescent="0.25">
      <c r="A10" s="60" t="s">
        <v>149</v>
      </c>
      <c r="B10" s="63">
        <v>32155.675999999999</v>
      </c>
      <c r="C10" s="198" t="s">
        <v>342</v>
      </c>
      <c r="D10" s="63">
        <v>4677.8890000000001</v>
      </c>
      <c r="E10" s="63">
        <v>474697.87099999998</v>
      </c>
      <c r="F10" s="198" t="s">
        <v>342</v>
      </c>
      <c r="G10" s="63">
        <v>82609.303</v>
      </c>
      <c r="H10" s="167"/>
      <c r="I10" s="203">
        <v>17.978999999999999</v>
      </c>
      <c r="J10" s="203" t="s">
        <v>342</v>
      </c>
      <c r="K10" s="203">
        <v>2.2879999999999998</v>
      </c>
      <c r="L10" s="203">
        <v>23.384</v>
      </c>
      <c r="M10" s="203" t="s">
        <v>342</v>
      </c>
      <c r="N10" s="203">
        <v>3.6970000000000001</v>
      </c>
    </row>
    <row r="11" spans="1:14" ht="17.25" customHeight="1" x14ac:dyDescent="0.25">
      <c r="A11" s="60" t="s">
        <v>150</v>
      </c>
      <c r="B11" s="63">
        <v>27760.111000000001</v>
      </c>
      <c r="C11" s="198" t="s">
        <v>342</v>
      </c>
      <c r="D11" s="63">
        <v>3974.027</v>
      </c>
      <c r="E11" s="63">
        <v>132751.45199999999</v>
      </c>
      <c r="F11" s="198" t="s">
        <v>342</v>
      </c>
      <c r="G11" s="63">
        <v>35949.603000000003</v>
      </c>
      <c r="H11" s="167"/>
      <c r="I11" s="203">
        <v>15.521000000000001</v>
      </c>
      <c r="J11" s="203" t="s">
        <v>342</v>
      </c>
      <c r="K11" s="203">
        <v>2.0099999999999998</v>
      </c>
      <c r="L11" s="203">
        <v>6.5389999999999997</v>
      </c>
      <c r="M11" s="203" t="s">
        <v>342</v>
      </c>
      <c r="N11" s="203">
        <v>1.762</v>
      </c>
    </row>
    <row r="12" spans="1:14" ht="17.25" customHeight="1" x14ac:dyDescent="0.25">
      <c r="A12" s="60" t="s">
        <v>151</v>
      </c>
      <c r="B12" s="63">
        <v>16508.219000000001</v>
      </c>
      <c r="C12" s="198" t="s">
        <v>342</v>
      </c>
      <c r="D12" s="63">
        <v>1556.221</v>
      </c>
      <c r="E12" s="63">
        <v>40209.701999999997</v>
      </c>
      <c r="F12" s="198" t="s">
        <v>342</v>
      </c>
      <c r="G12" s="63">
        <v>12343.101000000001</v>
      </c>
      <c r="H12" s="167"/>
      <c r="I12" s="203">
        <v>9.23</v>
      </c>
      <c r="J12" s="203" t="s">
        <v>342</v>
      </c>
      <c r="K12" s="203">
        <v>0.91800000000000004</v>
      </c>
      <c r="L12" s="203">
        <v>1.9810000000000001</v>
      </c>
      <c r="M12" s="203" t="s">
        <v>342</v>
      </c>
      <c r="N12" s="203">
        <v>0.624</v>
      </c>
    </row>
    <row r="13" spans="1:14" ht="17.25" customHeight="1" x14ac:dyDescent="0.25">
      <c r="A13" s="60" t="s">
        <v>152</v>
      </c>
      <c r="B13" s="63">
        <v>19314.822</v>
      </c>
      <c r="C13" s="198" t="s">
        <v>342</v>
      </c>
      <c r="D13" s="63">
        <v>2788.0360000000001</v>
      </c>
      <c r="E13" s="63">
        <v>80888.323000000004</v>
      </c>
      <c r="F13" s="198" t="s">
        <v>342</v>
      </c>
      <c r="G13" s="63">
        <v>44178.9</v>
      </c>
      <c r="H13" s="175"/>
      <c r="I13" s="203">
        <v>10.798999999999999</v>
      </c>
      <c r="J13" s="203" t="s">
        <v>342</v>
      </c>
      <c r="K13" s="203">
        <v>1.4870000000000001</v>
      </c>
      <c r="L13" s="203">
        <v>3.9849999999999999</v>
      </c>
      <c r="M13" s="203" t="s">
        <v>342</v>
      </c>
      <c r="N13" s="221">
        <v>2.121</v>
      </c>
    </row>
    <row r="14" spans="1:14" ht="17.25" customHeight="1" x14ac:dyDescent="0.25">
      <c r="A14" s="62" t="s">
        <v>0</v>
      </c>
      <c r="B14" s="199">
        <v>178855.22099999999</v>
      </c>
      <c r="C14" s="200" t="s">
        <v>342</v>
      </c>
      <c r="D14" s="199">
        <v>9182.2759999999998</v>
      </c>
      <c r="E14" s="199">
        <v>2030002.2520000001</v>
      </c>
      <c r="F14" s="200" t="s">
        <v>342</v>
      </c>
      <c r="G14" s="199">
        <v>191234.84299999999</v>
      </c>
      <c r="H14" s="166"/>
      <c r="I14" s="199">
        <v>100</v>
      </c>
      <c r="J14" s="200" t="s">
        <v>342</v>
      </c>
      <c r="K14" s="199">
        <v>0</v>
      </c>
      <c r="L14" s="199">
        <v>100</v>
      </c>
      <c r="M14" s="200" t="s">
        <v>342</v>
      </c>
      <c r="N14" s="199">
        <v>0</v>
      </c>
    </row>
    <row r="15" spans="1:14" ht="6.75" customHeight="1" x14ac:dyDescent="0.25"/>
    <row r="16" spans="1:14" ht="11.25" customHeight="1" x14ac:dyDescent="0.25"/>
    <row r="17" spans="8:14" ht="11.25" customHeight="1" x14ac:dyDescent="0.25"/>
    <row r="18" spans="8:14" ht="11.25" customHeight="1" x14ac:dyDescent="0.25"/>
    <row r="19" spans="8:14" ht="11.25" customHeight="1" x14ac:dyDescent="0.25">
      <c r="H19" s="18"/>
      <c r="I19" s="18"/>
      <c r="J19" s="18"/>
      <c r="K19" s="18"/>
      <c r="L19" s="18"/>
      <c r="M19" s="18"/>
      <c r="N19" s="18"/>
    </row>
    <row r="20" spans="8:14" ht="11.25" customHeight="1" x14ac:dyDescent="0.25">
      <c r="H20" s="18"/>
      <c r="I20" s="18"/>
      <c r="J20" s="18"/>
      <c r="K20" s="18"/>
      <c r="L20" s="18"/>
      <c r="M20" s="18"/>
      <c r="N20" s="18"/>
    </row>
    <row r="21" spans="8:14" ht="11.25" customHeight="1" x14ac:dyDescent="0.25">
      <c r="H21" s="18"/>
      <c r="I21" s="18"/>
      <c r="J21" s="18"/>
      <c r="K21" s="18"/>
      <c r="L21" s="18"/>
      <c r="M21" s="18"/>
      <c r="N21" s="18"/>
    </row>
    <row r="22" spans="8:14" ht="11.25" customHeight="1" x14ac:dyDescent="0.25">
      <c r="H22" s="18"/>
      <c r="I22" s="18"/>
      <c r="J22" s="18"/>
      <c r="K22" s="18"/>
      <c r="L22" s="18"/>
      <c r="M22" s="18"/>
      <c r="N22" s="18"/>
    </row>
    <row r="23" spans="8:14" ht="11.25" customHeight="1" x14ac:dyDescent="0.25">
      <c r="H23" s="18"/>
      <c r="I23" s="18"/>
      <c r="J23" s="18"/>
      <c r="K23" s="18"/>
      <c r="L23" s="18"/>
      <c r="M23" s="18"/>
      <c r="N23" s="18"/>
    </row>
    <row r="24" spans="8:14" ht="11.25" customHeight="1" x14ac:dyDescent="0.25">
      <c r="H24" s="18"/>
      <c r="I24" s="18"/>
      <c r="J24" s="18"/>
      <c r="K24" s="18"/>
      <c r="L24" s="18"/>
      <c r="M24" s="18"/>
      <c r="N24" s="18"/>
    </row>
    <row r="25" spans="8:14" ht="11.25" customHeight="1" x14ac:dyDescent="0.25">
      <c r="H25" s="18"/>
      <c r="I25" s="18"/>
      <c r="J25" s="18"/>
      <c r="K25" s="18"/>
      <c r="L25" s="18"/>
      <c r="M25" s="18"/>
      <c r="N25" s="18"/>
    </row>
    <row r="26" spans="8:14" ht="11.25" customHeight="1" x14ac:dyDescent="0.25">
      <c r="H26" s="18"/>
      <c r="I26" s="18"/>
      <c r="J26" s="18"/>
      <c r="K26" s="18"/>
      <c r="L26" s="18"/>
      <c r="M26" s="18"/>
      <c r="N26" s="18"/>
    </row>
    <row r="27" spans="8:14" ht="11.25" customHeight="1" x14ac:dyDescent="0.25">
      <c r="H27" s="18"/>
      <c r="I27" s="18"/>
      <c r="J27" s="18"/>
      <c r="K27" s="18"/>
      <c r="L27" s="18"/>
      <c r="M27" s="18"/>
      <c r="N27" s="18"/>
    </row>
    <row r="28" spans="8:14" ht="11.25" customHeight="1" x14ac:dyDescent="0.25">
      <c r="H28" s="18"/>
      <c r="I28" s="18"/>
      <c r="J28" s="18"/>
      <c r="K28" s="18"/>
      <c r="L28" s="18"/>
      <c r="M28" s="18"/>
      <c r="N28" s="18"/>
    </row>
    <row r="29" spans="8:14" ht="11.25" customHeight="1" x14ac:dyDescent="0.25">
      <c r="H29" s="18"/>
      <c r="I29" s="18"/>
      <c r="J29" s="18"/>
      <c r="K29" s="18"/>
      <c r="L29" s="18"/>
      <c r="M29" s="18"/>
      <c r="N29" s="18"/>
    </row>
    <row r="30" spans="8:14" ht="11.25" customHeight="1" x14ac:dyDescent="0.25">
      <c r="H30" s="18"/>
      <c r="I30" s="18"/>
      <c r="J30" s="18"/>
      <c r="K30" s="18"/>
      <c r="L30" s="18"/>
      <c r="M30" s="18"/>
      <c r="N30" s="18"/>
    </row>
    <row r="31" spans="8:14" ht="11.25" customHeight="1" x14ac:dyDescent="0.25">
      <c r="H31" s="18"/>
      <c r="I31" s="18"/>
      <c r="J31" s="18"/>
      <c r="K31" s="18"/>
      <c r="L31" s="18"/>
      <c r="M31" s="18"/>
      <c r="N31" s="18"/>
    </row>
    <row r="32" spans="8: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sheetData>
  <mergeCells count="6">
    <mergeCell ref="M4:N4"/>
    <mergeCell ref="C4:D4"/>
    <mergeCell ref="F4:G4"/>
    <mergeCell ref="C5:D5"/>
    <mergeCell ref="F5:G5"/>
    <mergeCell ref="J4:K4"/>
  </mergeCells>
  <hyperlinks>
    <hyperlink ref="L1" location="'Innehåll_ Contents'!Utskriftsområde" display="Till tabellförteckning" xr:uid="{00000000-0004-0000-16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1" tint="4.9989318521683403E-2"/>
  </sheetPr>
  <dimension ref="A1:N38"/>
  <sheetViews>
    <sheetView showGridLines="0" zoomScaleNormal="100" workbookViewId="0"/>
  </sheetViews>
  <sheetFormatPr defaultColWidth="11.44140625" defaultRowHeight="12.6" x14ac:dyDescent="0.25"/>
  <cols>
    <col min="1" max="1" width="16.66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6.33203125" customWidth="1"/>
    <col min="10" max="10" width="2.33203125" customWidth="1"/>
    <col min="11" max="11" width="7.109375" customWidth="1"/>
    <col min="12" max="12" width="8" customWidth="1"/>
    <col min="13" max="13" width="2.33203125" customWidth="1"/>
    <col min="14" max="14" width="7.109375" customWidth="1"/>
  </cols>
  <sheetData>
    <row r="1" spans="1:14" ht="13.2" x14ac:dyDescent="0.25">
      <c r="A1" s="5" t="s">
        <v>373</v>
      </c>
      <c r="L1" s="58" t="s">
        <v>249</v>
      </c>
      <c r="M1" s="58"/>
    </row>
    <row r="2" spans="1:14" ht="13.2" x14ac:dyDescent="0.25">
      <c r="A2" s="51" t="s">
        <v>374</v>
      </c>
    </row>
    <row r="3" spans="1:14" ht="13.5" customHeight="1" x14ac:dyDescent="0.25"/>
    <row r="4" spans="1:14" ht="27" customHeight="1" x14ac:dyDescent="0.25">
      <c r="A4" s="61" t="s">
        <v>120</v>
      </c>
      <c r="B4" s="52" t="s">
        <v>87</v>
      </c>
      <c r="C4" s="276" t="s">
        <v>164</v>
      </c>
      <c r="D4" s="277"/>
      <c r="E4" s="52" t="s">
        <v>88</v>
      </c>
      <c r="F4" s="276" t="s">
        <v>164</v>
      </c>
      <c r="G4" s="277"/>
      <c r="H4" s="53"/>
      <c r="I4" s="52" t="s">
        <v>166</v>
      </c>
      <c r="J4" s="276" t="s">
        <v>164</v>
      </c>
      <c r="K4" s="277"/>
      <c r="L4" s="52" t="s">
        <v>167</v>
      </c>
      <c r="M4" s="276" t="s">
        <v>164</v>
      </c>
      <c r="N4" s="277"/>
    </row>
    <row r="5" spans="1:14" ht="27.75" customHeight="1" x14ac:dyDescent="0.25">
      <c r="A5" s="50" t="s">
        <v>119</v>
      </c>
      <c r="B5" s="49" t="s">
        <v>89</v>
      </c>
      <c r="C5" s="278" t="s">
        <v>163</v>
      </c>
      <c r="D5" s="278"/>
      <c r="E5" s="49" t="s">
        <v>90</v>
      </c>
      <c r="F5" s="278" t="s">
        <v>163</v>
      </c>
      <c r="G5" s="278"/>
      <c r="H5" s="49"/>
      <c r="I5" s="49" t="s">
        <v>168</v>
      </c>
      <c r="J5" s="49"/>
      <c r="K5" s="49" t="s">
        <v>163</v>
      </c>
      <c r="L5" s="49" t="s">
        <v>169</v>
      </c>
      <c r="M5" s="49"/>
      <c r="N5" s="49" t="s">
        <v>163</v>
      </c>
    </row>
    <row r="6" spans="1:14" ht="17.25" customHeight="1" x14ac:dyDescent="0.25">
      <c r="A6" s="60" t="s">
        <v>20</v>
      </c>
      <c r="B6" s="63">
        <v>1450.0540000000001</v>
      </c>
      <c r="C6" s="198" t="s">
        <v>342</v>
      </c>
      <c r="D6" s="63">
        <v>865.51700000000005</v>
      </c>
      <c r="E6" s="63">
        <v>171728.36</v>
      </c>
      <c r="F6" s="198" t="s">
        <v>342</v>
      </c>
      <c r="G6" s="63">
        <v>132523.32</v>
      </c>
      <c r="H6" s="168"/>
      <c r="I6" s="203">
        <v>2.0489999999999999</v>
      </c>
      <c r="J6" s="203" t="s">
        <v>342</v>
      </c>
      <c r="K6" s="203">
        <v>1.2749999999999999</v>
      </c>
      <c r="L6" s="203">
        <v>13.53</v>
      </c>
      <c r="M6" s="203" t="s">
        <v>342</v>
      </c>
      <c r="N6" s="203">
        <v>9.8629999999999995</v>
      </c>
    </row>
    <row r="7" spans="1:14" ht="17.25" customHeight="1" x14ac:dyDescent="0.25">
      <c r="A7" s="60" t="s">
        <v>146</v>
      </c>
      <c r="B7" s="63">
        <v>5898.7860000000001</v>
      </c>
      <c r="C7" s="198" t="s">
        <v>342</v>
      </c>
      <c r="D7" s="63">
        <v>12278.799000000001</v>
      </c>
      <c r="E7" s="63">
        <v>234290.63500000001</v>
      </c>
      <c r="F7" s="198" t="s">
        <v>342</v>
      </c>
      <c r="G7" s="63">
        <v>89918.675000000003</v>
      </c>
      <c r="H7" s="168"/>
      <c r="I7" s="203">
        <v>8.3369999999999997</v>
      </c>
      <c r="J7" s="203" t="s">
        <v>342</v>
      </c>
      <c r="K7" s="203">
        <v>15.94</v>
      </c>
      <c r="L7" s="203">
        <v>18.459</v>
      </c>
      <c r="M7" s="203" t="s">
        <v>342</v>
      </c>
      <c r="N7" s="203">
        <v>8.0440000000000005</v>
      </c>
    </row>
    <row r="8" spans="1:14" ht="17.25" customHeight="1" x14ac:dyDescent="0.25">
      <c r="A8" s="60" t="s">
        <v>147</v>
      </c>
      <c r="B8" s="63">
        <v>5321.5749999999998</v>
      </c>
      <c r="C8" s="198" t="s">
        <v>342</v>
      </c>
      <c r="D8" s="63">
        <v>2137.2449999999999</v>
      </c>
      <c r="E8" s="63">
        <v>133600.89300000001</v>
      </c>
      <c r="F8" s="198" t="s">
        <v>342</v>
      </c>
      <c r="G8" s="63">
        <v>88242.570999999996</v>
      </c>
      <c r="H8" s="167"/>
      <c r="I8" s="203">
        <v>7.5209999999999999</v>
      </c>
      <c r="J8" s="203" t="s">
        <v>342</v>
      </c>
      <c r="K8" s="203">
        <v>3.2109999999999999</v>
      </c>
      <c r="L8" s="203">
        <v>10.526</v>
      </c>
      <c r="M8" s="203" t="s">
        <v>342</v>
      </c>
      <c r="N8" s="203">
        <v>6.9930000000000003</v>
      </c>
    </row>
    <row r="9" spans="1:14" ht="17.25" customHeight="1" x14ac:dyDescent="0.25">
      <c r="A9" s="60" t="s">
        <v>148</v>
      </c>
      <c r="B9" s="63">
        <v>4253.6989999999996</v>
      </c>
      <c r="C9" s="198" t="s">
        <v>342</v>
      </c>
      <c r="D9" s="63">
        <v>1514.8420000000001</v>
      </c>
      <c r="E9" s="63">
        <v>142599.49900000001</v>
      </c>
      <c r="F9" s="198" t="s">
        <v>342</v>
      </c>
      <c r="G9" s="63">
        <v>47221.788</v>
      </c>
      <c r="H9" s="167"/>
      <c r="I9" s="203">
        <v>6.0119999999999996</v>
      </c>
      <c r="J9" s="203" t="s">
        <v>342</v>
      </c>
      <c r="K9" s="203">
        <v>2.3809999999999998</v>
      </c>
      <c r="L9" s="203">
        <v>11.234999999999999</v>
      </c>
      <c r="M9" s="203" t="s">
        <v>342</v>
      </c>
      <c r="N9" s="203">
        <v>4.7930000000000001</v>
      </c>
    </row>
    <row r="10" spans="1:14" ht="17.25" customHeight="1" x14ac:dyDescent="0.25">
      <c r="A10" s="60" t="s">
        <v>149</v>
      </c>
      <c r="B10" s="63">
        <v>19400.187000000002</v>
      </c>
      <c r="C10" s="198" t="s">
        <v>342</v>
      </c>
      <c r="D10" s="63">
        <v>6898.9080000000004</v>
      </c>
      <c r="E10" s="63">
        <v>303047.234</v>
      </c>
      <c r="F10" s="198" t="s">
        <v>342</v>
      </c>
      <c r="G10" s="63">
        <v>331359.18300000002</v>
      </c>
      <c r="H10" s="167"/>
      <c r="I10" s="203">
        <v>27.417999999999999</v>
      </c>
      <c r="J10" s="203" t="s">
        <v>342</v>
      </c>
      <c r="K10" s="203">
        <v>8.7739999999999991</v>
      </c>
      <c r="L10" s="203">
        <v>23.876000000000001</v>
      </c>
      <c r="M10" s="203" t="s">
        <v>342</v>
      </c>
      <c r="N10" s="203">
        <v>20.283000000000001</v>
      </c>
    </row>
    <row r="11" spans="1:14" ht="17.25" customHeight="1" x14ac:dyDescent="0.25">
      <c r="A11" s="60" t="s">
        <v>150</v>
      </c>
      <c r="B11" s="63">
        <v>7066.07</v>
      </c>
      <c r="C11" s="198" t="s">
        <v>342</v>
      </c>
      <c r="D11" s="63">
        <v>3926.663</v>
      </c>
      <c r="E11" s="63">
        <v>119729.878</v>
      </c>
      <c r="F11" s="198" t="s">
        <v>342</v>
      </c>
      <c r="G11" s="63">
        <v>58028.847999999998</v>
      </c>
      <c r="H11" s="167"/>
      <c r="I11" s="203">
        <v>9.9860000000000007</v>
      </c>
      <c r="J11" s="203" t="s">
        <v>342</v>
      </c>
      <c r="K11" s="203">
        <v>5.4</v>
      </c>
      <c r="L11" s="203">
        <v>9.4329999999999998</v>
      </c>
      <c r="M11" s="203" t="s">
        <v>342</v>
      </c>
      <c r="N11" s="203">
        <v>5.0590000000000002</v>
      </c>
    </row>
    <row r="12" spans="1:14" ht="17.25" customHeight="1" x14ac:dyDescent="0.25">
      <c r="A12" s="60" t="s">
        <v>151</v>
      </c>
      <c r="B12" s="63">
        <v>2038.896</v>
      </c>
      <c r="C12" s="198" t="s">
        <v>342</v>
      </c>
      <c r="D12" s="63">
        <v>989.65800000000002</v>
      </c>
      <c r="E12" s="63">
        <v>23467.699000000001</v>
      </c>
      <c r="F12" s="198" t="s">
        <v>342</v>
      </c>
      <c r="G12" s="63">
        <v>14374.406999999999</v>
      </c>
      <c r="H12" s="167"/>
      <c r="I12" s="203">
        <v>2.8820000000000001</v>
      </c>
      <c r="J12" s="203" t="s">
        <v>342</v>
      </c>
      <c r="K12" s="203">
        <v>1.49</v>
      </c>
      <c r="L12" s="203">
        <v>1.849</v>
      </c>
      <c r="M12" s="203" t="s">
        <v>342</v>
      </c>
      <c r="N12" s="203">
        <v>1.252</v>
      </c>
    </row>
    <row r="13" spans="1:14" ht="17.25" customHeight="1" x14ac:dyDescent="0.25">
      <c r="A13" s="60" t="s">
        <v>152</v>
      </c>
      <c r="B13" s="63">
        <v>25327.219000000001</v>
      </c>
      <c r="C13" s="198" t="s">
        <v>342</v>
      </c>
      <c r="D13" s="63">
        <v>3215.0450000000001</v>
      </c>
      <c r="E13" s="63">
        <v>140779.484</v>
      </c>
      <c r="F13" s="198" t="s">
        <v>342</v>
      </c>
      <c r="G13" s="63">
        <v>105376.77800000001</v>
      </c>
      <c r="H13" s="175"/>
      <c r="I13" s="203">
        <v>35.795000000000002</v>
      </c>
      <c r="J13" s="203" t="s">
        <v>342</v>
      </c>
      <c r="K13" s="203">
        <v>7.9930000000000003</v>
      </c>
      <c r="L13" s="203">
        <v>11.092000000000001</v>
      </c>
      <c r="M13" s="203" t="s">
        <v>342</v>
      </c>
      <c r="N13" s="221">
        <v>8.0969999999999995</v>
      </c>
    </row>
    <row r="14" spans="1:14" ht="17.25" customHeight="1" x14ac:dyDescent="0.25">
      <c r="A14" s="62" t="s">
        <v>0</v>
      </c>
      <c r="B14" s="199">
        <v>70756.486000000004</v>
      </c>
      <c r="C14" s="200" t="s">
        <v>342</v>
      </c>
      <c r="D14" s="199">
        <v>15057.183000000001</v>
      </c>
      <c r="E14" s="199">
        <v>1269243.683</v>
      </c>
      <c r="F14" s="200" t="s">
        <v>342</v>
      </c>
      <c r="G14" s="199">
        <v>395259.049</v>
      </c>
      <c r="H14" s="166"/>
      <c r="I14" s="199">
        <v>100</v>
      </c>
      <c r="J14" s="200" t="s">
        <v>342</v>
      </c>
      <c r="K14" s="199">
        <v>0</v>
      </c>
      <c r="L14" s="199">
        <v>100</v>
      </c>
      <c r="M14" s="200" t="s">
        <v>342</v>
      </c>
      <c r="N14" s="199">
        <v>0</v>
      </c>
    </row>
    <row r="15" spans="1:14" ht="6.75" customHeight="1" x14ac:dyDescent="0.25"/>
    <row r="16" spans="1:14" ht="11.25" customHeight="1" x14ac:dyDescent="0.25"/>
    <row r="17" spans="8:14" ht="11.25" customHeight="1" x14ac:dyDescent="0.25"/>
    <row r="18" spans="8:14" ht="11.25" customHeight="1" x14ac:dyDescent="0.25"/>
    <row r="19" spans="8:14" ht="11.25" customHeight="1" x14ac:dyDescent="0.25">
      <c r="H19" s="18"/>
      <c r="I19" s="18"/>
      <c r="J19" s="18"/>
      <c r="K19" s="18"/>
      <c r="L19" s="18"/>
      <c r="M19" s="18"/>
      <c r="N19" s="18"/>
    </row>
    <row r="20" spans="8:14" ht="11.25" customHeight="1" x14ac:dyDescent="0.25">
      <c r="H20" s="18"/>
      <c r="I20" s="18"/>
      <c r="J20" s="18"/>
      <c r="K20" s="18"/>
      <c r="L20" s="18"/>
      <c r="M20" s="18"/>
      <c r="N20" s="18"/>
    </row>
    <row r="21" spans="8:14" ht="11.25" customHeight="1" x14ac:dyDescent="0.25">
      <c r="H21" s="18"/>
      <c r="I21" s="18"/>
      <c r="J21" s="18"/>
      <c r="K21" s="18"/>
      <c r="L21" s="18"/>
      <c r="M21" s="18"/>
      <c r="N21" s="18"/>
    </row>
    <row r="22" spans="8:14" ht="11.25" customHeight="1" x14ac:dyDescent="0.25">
      <c r="H22" s="18"/>
      <c r="I22" s="18"/>
      <c r="J22" s="18"/>
      <c r="K22" s="18"/>
      <c r="L22" s="18"/>
      <c r="M22" s="18"/>
      <c r="N22" s="18"/>
    </row>
    <row r="23" spans="8:14" ht="11.25" customHeight="1" x14ac:dyDescent="0.25">
      <c r="H23" s="18"/>
      <c r="I23" s="18"/>
      <c r="J23" s="18"/>
      <c r="K23" s="18"/>
      <c r="L23" s="18"/>
      <c r="M23" s="18"/>
      <c r="N23" s="18"/>
    </row>
    <row r="24" spans="8:14" ht="11.25" customHeight="1" x14ac:dyDescent="0.25">
      <c r="H24" s="18"/>
      <c r="I24" s="18"/>
      <c r="J24" s="18"/>
      <c r="K24" s="18"/>
      <c r="L24" s="18"/>
      <c r="M24" s="18"/>
      <c r="N24" s="18"/>
    </row>
    <row r="25" spans="8:14" ht="11.25" customHeight="1" x14ac:dyDescent="0.25">
      <c r="H25" s="18"/>
      <c r="I25" s="18"/>
      <c r="J25" s="18"/>
      <c r="K25" s="18"/>
      <c r="L25" s="18"/>
      <c r="M25" s="18"/>
      <c r="N25" s="18"/>
    </row>
    <row r="26" spans="8:14" ht="11.25" customHeight="1" x14ac:dyDescent="0.25">
      <c r="H26" s="18"/>
      <c r="I26" s="18"/>
      <c r="J26" s="18"/>
      <c r="K26" s="18"/>
      <c r="L26" s="18"/>
      <c r="M26" s="18"/>
      <c r="N26" s="18"/>
    </row>
    <row r="27" spans="8:14" ht="11.25" customHeight="1" x14ac:dyDescent="0.25">
      <c r="H27" s="18"/>
      <c r="I27" s="18"/>
      <c r="J27" s="18"/>
      <c r="K27" s="18"/>
      <c r="L27" s="18"/>
      <c r="M27" s="18"/>
      <c r="N27" s="18"/>
    </row>
    <row r="28" spans="8:14" ht="11.25" customHeight="1" x14ac:dyDescent="0.25">
      <c r="H28" s="18"/>
      <c r="I28" s="18"/>
      <c r="J28" s="18"/>
      <c r="K28" s="18"/>
      <c r="L28" s="18"/>
      <c r="M28" s="18"/>
      <c r="N28" s="18"/>
    </row>
    <row r="29" spans="8:14" ht="11.25" customHeight="1" x14ac:dyDescent="0.25">
      <c r="H29" s="18"/>
      <c r="I29" s="18"/>
      <c r="J29" s="18"/>
      <c r="K29" s="18"/>
      <c r="L29" s="18"/>
      <c r="M29" s="18"/>
      <c r="N29" s="18"/>
    </row>
    <row r="30" spans="8:14" ht="11.25" customHeight="1" x14ac:dyDescent="0.25">
      <c r="H30" s="18"/>
      <c r="I30" s="18"/>
      <c r="J30" s="18"/>
      <c r="K30" s="18"/>
      <c r="L30" s="18"/>
      <c r="M30" s="18"/>
      <c r="N30" s="18"/>
    </row>
    <row r="31" spans="8:14" ht="11.25" customHeight="1" x14ac:dyDescent="0.25">
      <c r="H31" s="18"/>
      <c r="I31" s="18"/>
      <c r="J31" s="18"/>
      <c r="K31" s="18"/>
      <c r="L31" s="18"/>
      <c r="M31" s="18"/>
      <c r="N31" s="18"/>
    </row>
    <row r="32" spans="8: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sheetData>
  <mergeCells count="6">
    <mergeCell ref="M4:N4"/>
    <mergeCell ref="C4:D4"/>
    <mergeCell ref="F4:G4"/>
    <mergeCell ref="C5:D5"/>
    <mergeCell ref="F5:G5"/>
    <mergeCell ref="J4:K4"/>
  </mergeCells>
  <hyperlinks>
    <hyperlink ref="L1" location="'Innehåll_ Contents'!Utskriftsområde" display="Till tabellförteckning" xr:uid="{00000000-0004-0000-17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1" tint="4.9989318521683403E-2"/>
  </sheetPr>
  <dimension ref="A1:N38"/>
  <sheetViews>
    <sheetView showGridLines="0" zoomScaleNormal="100" workbookViewId="0"/>
  </sheetViews>
  <sheetFormatPr defaultColWidth="11.44140625" defaultRowHeight="12.6" x14ac:dyDescent="0.25"/>
  <cols>
    <col min="1" max="1" width="16.664062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7" customWidth="1"/>
    <col min="10" max="10" width="2.33203125" customWidth="1"/>
    <col min="11" max="11" width="7.88671875" customWidth="1"/>
    <col min="12" max="12" width="8" customWidth="1"/>
    <col min="13" max="13" width="2.33203125" customWidth="1"/>
    <col min="14" max="14" width="7.109375" customWidth="1"/>
  </cols>
  <sheetData>
    <row r="1" spans="1:14" ht="13.2" x14ac:dyDescent="0.25">
      <c r="A1" s="5" t="s">
        <v>375</v>
      </c>
      <c r="L1" s="71"/>
      <c r="M1" s="58" t="s">
        <v>249</v>
      </c>
    </row>
    <row r="2" spans="1:14" x14ac:dyDescent="0.25">
      <c r="A2" s="9" t="s">
        <v>376</v>
      </c>
    </row>
    <row r="3" spans="1:14" ht="13.5" customHeight="1" x14ac:dyDescent="0.25"/>
    <row r="4" spans="1:14" ht="27" customHeight="1" x14ac:dyDescent="0.25">
      <c r="A4" s="61" t="s">
        <v>120</v>
      </c>
      <c r="B4" s="52" t="s">
        <v>87</v>
      </c>
      <c r="C4" s="276" t="s">
        <v>164</v>
      </c>
      <c r="D4" s="277"/>
      <c r="E4" s="52" t="s">
        <v>88</v>
      </c>
      <c r="F4" s="276" t="s">
        <v>164</v>
      </c>
      <c r="G4" s="277"/>
      <c r="H4" s="53"/>
      <c r="I4" s="52" t="s">
        <v>166</v>
      </c>
      <c r="J4" s="276" t="s">
        <v>164</v>
      </c>
      <c r="K4" s="277"/>
      <c r="L4" s="52" t="s">
        <v>167</v>
      </c>
      <c r="M4" s="276" t="s">
        <v>164</v>
      </c>
      <c r="N4" s="277"/>
    </row>
    <row r="5" spans="1:14" ht="27.75" customHeight="1" x14ac:dyDescent="0.25">
      <c r="A5" s="50" t="s">
        <v>119</v>
      </c>
      <c r="B5" s="49" t="s">
        <v>89</v>
      </c>
      <c r="C5" s="278" t="s">
        <v>163</v>
      </c>
      <c r="D5" s="278"/>
      <c r="E5" s="49" t="s">
        <v>90</v>
      </c>
      <c r="F5" s="278" t="s">
        <v>163</v>
      </c>
      <c r="G5" s="278"/>
      <c r="H5" s="49"/>
      <c r="I5" s="49" t="s">
        <v>168</v>
      </c>
      <c r="J5" s="49"/>
      <c r="K5" s="49" t="s">
        <v>163</v>
      </c>
      <c r="L5" s="49" t="s">
        <v>169</v>
      </c>
      <c r="M5" s="49"/>
      <c r="N5" s="49" t="s">
        <v>163</v>
      </c>
    </row>
    <row r="6" spans="1:14" ht="17.25" customHeight="1" x14ac:dyDescent="0.25">
      <c r="A6" s="60" t="s">
        <v>20</v>
      </c>
      <c r="B6" s="63">
        <v>3974.2950000000001</v>
      </c>
      <c r="C6" s="198" t="s">
        <v>342</v>
      </c>
      <c r="D6" s="63">
        <v>1191.403</v>
      </c>
      <c r="E6" s="63">
        <v>115787.25199999999</v>
      </c>
      <c r="F6" s="198" t="s">
        <v>342</v>
      </c>
      <c r="G6" s="63">
        <v>36176.347999999998</v>
      </c>
      <c r="H6" s="168"/>
      <c r="I6" s="203">
        <v>8.5340000000000007</v>
      </c>
      <c r="J6" s="203" t="s">
        <v>342</v>
      </c>
      <c r="K6" s="203">
        <v>2.4550000000000001</v>
      </c>
      <c r="L6" s="203">
        <v>11.875999999999999</v>
      </c>
      <c r="M6" s="203" t="s">
        <v>342</v>
      </c>
      <c r="N6" s="203">
        <v>4.569</v>
      </c>
    </row>
    <row r="7" spans="1:14" ht="17.25" customHeight="1" x14ac:dyDescent="0.25">
      <c r="A7" s="60" t="s">
        <v>146</v>
      </c>
      <c r="B7" s="63">
        <v>5459.4690000000001</v>
      </c>
      <c r="C7" s="198" t="s">
        <v>342</v>
      </c>
      <c r="D7" s="63">
        <v>3125.5320000000002</v>
      </c>
      <c r="E7" s="63">
        <v>276145.21999999997</v>
      </c>
      <c r="F7" s="198" t="s">
        <v>342</v>
      </c>
      <c r="G7" s="63">
        <v>221075.34599999999</v>
      </c>
      <c r="H7" s="168"/>
      <c r="I7" s="203">
        <v>11.724</v>
      </c>
      <c r="J7" s="203" t="s">
        <v>342</v>
      </c>
      <c r="K7" s="203">
        <v>5.968</v>
      </c>
      <c r="L7" s="203">
        <v>28.324000000000002</v>
      </c>
      <c r="M7" s="203" t="s">
        <v>342</v>
      </c>
      <c r="N7" s="203">
        <v>16.79</v>
      </c>
    </row>
    <row r="8" spans="1:14" ht="17.25" customHeight="1" x14ac:dyDescent="0.25">
      <c r="A8" s="60" t="s">
        <v>147</v>
      </c>
      <c r="B8" s="63">
        <v>3059.098</v>
      </c>
      <c r="C8" s="198" t="s">
        <v>342</v>
      </c>
      <c r="D8" s="63">
        <v>1061.175</v>
      </c>
      <c r="E8" s="63">
        <v>56871.389000000003</v>
      </c>
      <c r="F8" s="198" t="s">
        <v>342</v>
      </c>
      <c r="G8" s="63">
        <v>12540.906999999999</v>
      </c>
      <c r="H8" s="167"/>
      <c r="I8" s="203">
        <v>6.569</v>
      </c>
      <c r="J8" s="203" t="s">
        <v>342</v>
      </c>
      <c r="K8" s="203">
        <v>2.206</v>
      </c>
      <c r="L8" s="203">
        <v>5.8330000000000002</v>
      </c>
      <c r="M8" s="203" t="s">
        <v>342</v>
      </c>
      <c r="N8" s="203">
        <v>1.9910000000000001</v>
      </c>
    </row>
    <row r="9" spans="1:14" ht="17.25" customHeight="1" x14ac:dyDescent="0.25">
      <c r="A9" s="60" t="s">
        <v>148</v>
      </c>
      <c r="B9" s="63">
        <v>4674.4589999999998</v>
      </c>
      <c r="C9" s="198" t="s">
        <v>342</v>
      </c>
      <c r="D9" s="63">
        <v>654.61199999999997</v>
      </c>
      <c r="E9" s="63">
        <v>101239.462</v>
      </c>
      <c r="F9" s="198" t="s">
        <v>342</v>
      </c>
      <c r="G9" s="63">
        <v>26361.827000000001</v>
      </c>
      <c r="H9" s="167"/>
      <c r="I9" s="203">
        <v>10.038</v>
      </c>
      <c r="J9" s="203" t="s">
        <v>342</v>
      </c>
      <c r="K9" s="203">
        <v>1.5509999999999999</v>
      </c>
      <c r="L9" s="203">
        <v>10.384</v>
      </c>
      <c r="M9" s="203" t="s">
        <v>342</v>
      </c>
      <c r="N9" s="203">
        <v>3.7050000000000001</v>
      </c>
    </row>
    <row r="10" spans="1:14" ht="17.25" customHeight="1" x14ac:dyDescent="0.25">
      <c r="A10" s="60" t="s">
        <v>149</v>
      </c>
      <c r="B10" s="63">
        <v>24947.758000000002</v>
      </c>
      <c r="C10" s="198" t="s">
        <v>342</v>
      </c>
      <c r="D10" s="63">
        <v>2117.2570000000001</v>
      </c>
      <c r="E10" s="63">
        <v>300344.92499999999</v>
      </c>
      <c r="F10" s="198" t="s">
        <v>342</v>
      </c>
      <c r="G10" s="63">
        <v>50147.347000000002</v>
      </c>
      <c r="H10" s="167"/>
      <c r="I10" s="203">
        <v>53.572000000000003</v>
      </c>
      <c r="J10" s="203" t="s">
        <v>342</v>
      </c>
      <c r="K10" s="203">
        <v>4.6959999999999997</v>
      </c>
      <c r="L10" s="203">
        <v>30.806000000000001</v>
      </c>
      <c r="M10" s="203" t="s">
        <v>342</v>
      </c>
      <c r="N10" s="203">
        <v>8.9420000000000002</v>
      </c>
    </row>
    <row r="11" spans="1:14" ht="17.25" customHeight="1" x14ac:dyDescent="0.25">
      <c r="A11" s="60" t="s">
        <v>150</v>
      </c>
      <c r="B11" s="63">
        <v>1892.3969999999999</v>
      </c>
      <c r="C11" s="198" t="s">
        <v>342</v>
      </c>
      <c r="D11" s="63">
        <v>585.84400000000005</v>
      </c>
      <c r="E11" s="63">
        <v>27678.654999999999</v>
      </c>
      <c r="F11" s="198" t="s">
        <v>342</v>
      </c>
      <c r="G11" s="63">
        <v>7071.5709999999999</v>
      </c>
      <c r="H11" s="167"/>
      <c r="I11" s="203">
        <v>4.0640000000000001</v>
      </c>
      <c r="J11" s="203" t="s">
        <v>342</v>
      </c>
      <c r="K11" s="203">
        <v>1.2609999999999999</v>
      </c>
      <c r="L11" s="203">
        <v>2.839</v>
      </c>
      <c r="M11" s="203" t="s">
        <v>342</v>
      </c>
      <c r="N11" s="203">
        <v>1.044</v>
      </c>
    </row>
    <row r="12" spans="1:14" ht="17.25" customHeight="1" x14ac:dyDescent="0.25">
      <c r="A12" s="60" t="s">
        <v>151</v>
      </c>
      <c r="B12" s="63">
        <v>669.86900000000003</v>
      </c>
      <c r="C12" s="198" t="s">
        <v>342</v>
      </c>
      <c r="D12" s="63">
        <v>167.13499999999999</v>
      </c>
      <c r="E12" s="63">
        <v>8034.1790000000001</v>
      </c>
      <c r="F12" s="198" t="s">
        <v>342</v>
      </c>
      <c r="G12" s="63">
        <v>2268.1790000000001</v>
      </c>
      <c r="H12" s="167"/>
      <c r="I12" s="203">
        <v>1.4379999999999999</v>
      </c>
      <c r="J12" s="203" t="s">
        <v>342</v>
      </c>
      <c r="K12" s="203">
        <v>0.377</v>
      </c>
      <c r="L12" s="203">
        <v>0.82399999999999995</v>
      </c>
      <c r="M12" s="203" t="s">
        <v>342</v>
      </c>
      <c r="N12" s="203">
        <v>0.32100000000000001</v>
      </c>
    </row>
    <row r="13" spans="1:14" ht="17.25" customHeight="1" x14ac:dyDescent="0.25">
      <c r="A13" s="60" t="s">
        <v>152</v>
      </c>
      <c r="B13" s="63">
        <v>1890.9839999999999</v>
      </c>
      <c r="C13" s="198" t="s">
        <v>342</v>
      </c>
      <c r="D13" s="63">
        <v>360.54399999999998</v>
      </c>
      <c r="E13" s="63">
        <v>88857.213000000003</v>
      </c>
      <c r="F13" s="198" t="s">
        <v>342</v>
      </c>
      <c r="G13" s="63">
        <v>129314.78</v>
      </c>
      <c r="H13" s="175"/>
      <c r="I13" s="203">
        <v>4.0609999999999999</v>
      </c>
      <c r="J13" s="203" t="s">
        <v>342</v>
      </c>
      <c r="K13" s="203">
        <v>0.82799999999999996</v>
      </c>
      <c r="L13" s="203">
        <v>9.1140000000000008</v>
      </c>
      <c r="M13" s="203" t="s">
        <v>342</v>
      </c>
      <c r="N13" s="221">
        <v>12.246</v>
      </c>
    </row>
    <row r="14" spans="1:14" ht="17.25" customHeight="1" x14ac:dyDescent="0.25">
      <c r="A14" s="62" t="s">
        <v>0</v>
      </c>
      <c r="B14" s="199">
        <v>46568.328999999998</v>
      </c>
      <c r="C14" s="200" t="s">
        <v>342</v>
      </c>
      <c r="D14" s="199">
        <v>4216.7560000000003</v>
      </c>
      <c r="E14" s="199">
        <v>974958.29299999995</v>
      </c>
      <c r="F14" s="200" t="s">
        <v>342</v>
      </c>
      <c r="G14" s="199">
        <v>264415.34700000001</v>
      </c>
      <c r="H14" s="166"/>
      <c r="I14" s="199">
        <v>100</v>
      </c>
      <c r="J14" s="200" t="s">
        <v>342</v>
      </c>
      <c r="K14" s="199">
        <v>0</v>
      </c>
      <c r="L14" s="199">
        <v>100</v>
      </c>
      <c r="M14" s="200" t="s">
        <v>342</v>
      </c>
      <c r="N14" s="199">
        <v>0</v>
      </c>
    </row>
    <row r="15" spans="1:14" ht="6.75" customHeight="1" x14ac:dyDescent="0.25"/>
    <row r="16" spans="1:14" ht="11.25" customHeight="1" x14ac:dyDescent="0.25"/>
    <row r="17" spans="8:14" ht="11.25" customHeight="1" x14ac:dyDescent="0.25"/>
    <row r="18" spans="8:14" ht="11.25" customHeight="1" x14ac:dyDescent="0.25"/>
    <row r="19" spans="8:14" ht="11.25" customHeight="1" x14ac:dyDescent="0.25">
      <c r="H19" s="18"/>
      <c r="I19" s="18"/>
      <c r="J19" s="18"/>
      <c r="K19" s="18"/>
      <c r="L19" s="18"/>
      <c r="M19" s="18"/>
      <c r="N19" s="18"/>
    </row>
    <row r="20" spans="8:14" ht="11.25" customHeight="1" x14ac:dyDescent="0.25">
      <c r="H20" s="18"/>
      <c r="I20" s="18"/>
      <c r="J20" s="18"/>
      <c r="K20" s="18"/>
      <c r="L20" s="18"/>
      <c r="M20" s="18"/>
      <c r="N20" s="18"/>
    </row>
    <row r="21" spans="8:14" ht="11.25" customHeight="1" x14ac:dyDescent="0.25">
      <c r="H21" s="18"/>
      <c r="I21" s="18"/>
      <c r="J21" s="18"/>
      <c r="K21" s="18"/>
      <c r="L21" s="18"/>
      <c r="M21" s="18"/>
      <c r="N21" s="18"/>
    </row>
    <row r="22" spans="8:14" ht="11.25" customHeight="1" x14ac:dyDescent="0.25">
      <c r="H22" s="18"/>
      <c r="I22" s="18"/>
      <c r="J22" s="18"/>
      <c r="K22" s="18"/>
      <c r="L22" s="18"/>
      <c r="M22" s="18"/>
      <c r="N22" s="18"/>
    </row>
    <row r="23" spans="8:14" ht="11.25" customHeight="1" x14ac:dyDescent="0.25">
      <c r="H23" s="18"/>
      <c r="I23" s="18"/>
      <c r="J23" s="18"/>
      <c r="K23" s="18"/>
      <c r="L23" s="18"/>
      <c r="M23" s="18"/>
      <c r="N23" s="18"/>
    </row>
    <row r="24" spans="8:14" ht="11.25" customHeight="1" x14ac:dyDescent="0.25">
      <c r="H24" s="18"/>
      <c r="I24" s="18"/>
      <c r="J24" s="18"/>
      <c r="K24" s="18"/>
      <c r="L24" s="18"/>
      <c r="M24" s="18"/>
      <c r="N24" s="18"/>
    </row>
    <row r="25" spans="8:14" ht="11.25" customHeight="1" x14ac:dyDescent="0.25">
      <c r="H25" s="18"/>
      <c r="I25" s="18"/>
      <c r="J25" s="18"/>
      <c r="K25" s="18"/>
      <c r="L25" s="18"/>
      <c r="M25" s="18"/>
      <c r="N25" s="18"/>
    </row>
    <row r="26" spans="8:14" ht="11.25" customHeight="1" x14ac:dyDescent="0.25">
      <c r="H26" s="18"/>
      <c r="I26" s="18"/>
      <c r="J26" s="18"/>
      <c r="K26" s="18"/>
      <c r="L26" s="18"/>
      <c r="M26" s="18"/>
      <c r="N26" s="18"/>
    </row>
    <row r="27" spans="8:14" ht="11.25" customHeight="1" x14ac:dyDescent="0.25">
      <c r="H27" s="18"/>
      <c r="I27" s="18"/>
      <c r="J27" s="18"/>
      <c r="K27" s="18"/>
      <c r="L27" s="18"/>
      <c r="M27" s="18"/>
      <c r="N27" s="18"/>
    </row>
    <row r="28" spans="8:14" ht="11.25" customHeight="1" x14ac:dyDescent="0.25">
      <c r="H28" s="18"/>
      <c r="I28" s="18"/>
      <c r="J28" s="18"/>
      <c r="K28" s="18"/>
      <c r="L28" s="18"/>
      <c r="M28" s="18"/>
      <c r="N28" s="18"/>
    </row>
    <row r="29" spans="8:14" ht="11.25" customHeight="1" x14ac:dyDescent="0.25">
      <c r="H29" s="18"/>
      <c r="I29" s="18"/>
      <c r="J29" s="18"/>
      <c r="K29" s="18"/>
      <c r="L29" s="18"/>
      <c r="M29" s="18"/>
      <c r="N29" s="18"/>
    </row>
    <row r="30" spans="8:14" ht="11.25" customHeight="1" x14ac:dyDescent="0.25">
      <c r="H30" s="18"/>
      <c r="I30" s="18"/>
      <c r="J30" s="18"/>
      <c r="K30" s="18"/>
      <c r="L30" s="18"/>
      <c r="M30" s="18"/>
      <c r="N30" s="18"/>
    </row>
    <row r="31" spans="8:14" ht="11.25" customHeight="1" x14ac:dyDescent="0.25">
      <c r="H31" s="18"/>
      <c r="I31" s="18"/>
      <c r="J31" s="18"/>
      <c r="K31" s="18"/>
      <c r="L31" s="18"/>
      <c r="M31" s="18"/>
      <c r="N31" s="18"/>
    </row>
    <row r="32" spans="8: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sheetData>
  <mergeCells count="6">
    <mergeCell ref="M4:N4"/>
    <mergeCell ref="C4:D4"/>
    <mergeCell ref="F4:G4"/>
    <mergeCell ref="C5:D5"/>
    <mergeCell ref="F5:G5"/>
    <mergeCell ref="J4:K4"/>
  </mergeCells>
  <hyperlinks>
    <hyperlink ref="M1" location="'Innehåll_ Contents'!Utskriftsområde" display="Till tabellförteckning" xr:uid="{00000000-0004-0000-18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sheetPr>
  <dimension ref="A1:S39"/>
  <sheetViews>
    <sheetView showGridLines="0" zoomScaleNormal="100" workbookViewId="0"/>
  </sheetViews>
  <sheetFormatPr defaultColWidth="11.44140625" defaultRowHeight="12.6" x14ac:dyDescent="0.25"/>
  <cols>
    <col min="1" max="1" width="47" customWidth="1"/>
    <col min="2" max="2" width="10.5546875" customWidth="1"/>
    <col min="3" max="3" width="2.33203125" customWidth="1"/>
    <col min="4" max="4" width="7.88671875" customWidth="1"/>
    <col min="5" max="5" width="11.44140625" customWidth="1"/>
    <col min="6" max="6" width="2.33203125" customWidth="1"/>
    <col min="7" max="7" width="7.6640625" customWidth="1"/>
    <col min="8" max="8" width="1.5546875" customWidth="1"/>
    <col min="9" max="9" width="6.44140625" customWidth="1"/>
    <col min="10" max="10" width="2" customWidth="1"/>
    <col min="11" max="11" width="6.44140625" customWidth="1"/>
    <col min="12" max="12" width="8.33203125" customWidth="1"/>
    <col min="13" max="13" width="2" customWidth="1"/>
    <col min="14" max="14" width="6.44140625" customWidth="1"/>
    <col min="15" max="15" width="7.88671875" customWidth="1"/>
  </cols>
  <sheetData>
    <row r="1" spans="1:19" ht="12.75" customHeight="1" x14ac:dyDescent="0.25">
      <c r="A1" s="5" t="s">
        <v>377</v>
      </c>
      <c r="B1" s="2"/>
      <c r="C1" s="2"/>
      <c r="D1" s="2"/>
      <c r="E1" s="2"/>
      <c r="F1" s="2"/>
      <c r="G1" s="2"/>
      <c r="L1" s="58" t="s">
        <v>249</v>
      </c>
      <c r="O1" s="2"/>
    </row>
    <row r="2" spans="1:19" ht="13.2" x14ac:dyDescent="0.25">
      <c r="A2" s="51" t="s">
        <v>378</v>
      </c>
      <c r="B2" s="2"/>
      <c r="C2" s="2"/>
      <c r="D2" s="2"/>
      <c r="E2" s="2"/>
      <c r="F2" s="2"/>
      <c r="G2" s="2"/>
      <c r="O2" s="2"/>
    </row>
    <row r="3" spans="1:19" ht="13.5" customHeight="1" x14ac:dyDescent="0.25">
      <c r="A3" s="2"/>
      <c r="B3" s="2"/>
      <c r="C3" s="2"/>
      <c r="D3" s="2"/>
      <c r="E3" s="2"/>
      <c r="F3" s="2"/>
      <c r="G3" s="2"/>
      <c r="O3" s="2"/>
    </row>
    <row r="4" spans="1:19" ht="27" customHeight="1" x14ac:dyDescent="0.25">
      <c r="A4" s="61" t="s">
        <v>208</v>
      </c>
      <c r="B4" s="52" t="s">
        <v>87</v>
      </c>
      <c r="C4" s="276" t="s">
        <v>164</v>
      </c>
      <c r="D4" s="277"/>
      <c r="E4" s="52" t="s">
        <v>88</v>
      </c>
      <c r="F4" s="276" t="s">
        <v>164</v>
      </c>
      <c r="G4" s="277"/>
      <c r="H4" s="53"/>
      <c r="I4" s="52" t="s">
        <v>166</v>
      </c>
      <c r="J4" s="276" t="s">
        <v>164</v>
      </c>
      <c r="K4" s="276"/>
      <c r="L4" s="52" t="s">
        <v>167</v>
      </c>
      <c r="M4" s="276" t="s">
        <v>164</v>
      </c>
      <c r="N4" s="276"/>
      <c r="O4" s="54"/>
    </row>
    <row r="5" spans="1:19" ht="27.75" customHeight="1" x14ac:dyDescent="0.25">
      <c r="A5" s="50" t="s">
        <v>209</v>
      </c>
      <c r="B5" s="49" t="s">
        <v>89</v>
      </c>
      <c r="C5" s="278" t="s">
        <v>163</v>
      </c>
      <c r="D5" s="278"/>
      <c r="E5" s="49" t="s">
        <v>90</v>
      </c>
      <c r="F5" s="278" t="s">
        <v>163</v>
      </c>
      <c r="G5" s="278"/>
      <c r="H5" s="49"/>
      <c r="I5" s="49" t="s">
        <v>168</v>
      </c>
      <c r="J5" s="278" t="s">
        <v>163</v>
      </c>
      <c r="K5" s="278"/>
      <c r="L5" s="49" t="s">
        <v>169</v>
      </c>
      <c r="M5" s="278" t="s">
        <v>163</v>
      </c>
      <c r="N5" s="278"/>
      <c r="O5" s="55"/>
    </row>
    <row r="6" spans="1:19" ht="12.9" customHeight="1" x14ac:dyDescent="0.25">
      <c r="A6" s="60" t="s">
        <v>190</v>
      </c>
      <c r="B6" s="72">
        <v>86103.942999999999</v>
      </c>
      <c r="C6" s="198" t="s">
        <v>342</v>
      </c>
      <c r="D6" s="72">
        <v>2254.0819999999999</v>
      </c>
      <c r="E6" s="72">
        <v>166219.75</v>
      </c>
      <c r="F6" s="198" t="s">
        <v>342</v>
      </c>
      <c r="G6" s="72">
        <v>26717.547999999999</v>
      </c>
      <c r="H6" s="168"/>
      <c r="I6" s="203">
        <v>34.494999999999997</v>
      </c>
      <c r="J6" s="196" t="s">
        <v>342</v>
      </c>
      <c r="K6" s="195">
        <v>1.4970000000000001</v>
      </c>
      <c r="L6" s="195">
        <v>5.0380000000000003</v>
      </c>
      <c r="M6" s="196" t="s">
        <v>342</v>
      </c>
      <c r="N6" s="195">
        <v>0.85799999999999998</v>
      </c>
      <c r="O6" s="72"/>
      <c r="S6" s="192"/>
    </row>
    <row r="7" spans="1:19" ht="12.9" customHeight="1" x14ac:dyDescent="0.25">
      <c r="A7" s="64" t="s">
        <v>191</v>
      </c>
      <c r="B7" s="73">
        <v>68659.043999999994</v>
      </c>
      <c r="C7" s="211" t="s">
        <v>342</v>
      </c>
      <c r="D7" s="73">
        <v>932.1</v>
      </c>
      <c r="E7" s="73">
        <v>60771.930999999997</v>
      </c>
      <c r="F7" s="211" t="s">
        <v>342</v>
      </c>
      <c r="G7" s="73">
        <v>615.01700000000005</v>
      </c>
      <c r="H7" s="171"/>
      <c r="I7" s="206">
        <v>27.506</v>
      </c>
      <c r="J7" s="205" t="s">
        <v>342</v>
      </c>
      <c r="K7" s="204">
        <v>1.1519999999999999</v>
      </c>
      <c r="L7" s="204">
        <v>1.8420000000000001</v>
      </c>
      <c r="M7" s="205" t="s">
        <v>342</v>
      </c>
      <c r="N7" s="204">
        <v>0.14099999999999999</v>
      </c>
      <c r="O7" s="73"/>
      <c r="S7" s="192"/>
    </row>
    <row r="8" spans="1:19" ht="12.9" customHeight="1" x14ac:dyDescent="0.25">
      <c r="A8" s="60" t="s">
        <v>192</v>
      </c>
      <c r="B8" s="72">
        <v>90.808999999999997</v>
      </c>
      <c r="C8" s="198" t="s">
        <v>342</v>
      </c>
      <c r="D8" s="72">
        <v>71.605999999999995</v>
      </c>
      <c r="E8" s="72">
        <v>712.00400000000002</v>
      </c>
      <c r="F8" s="198" t="s">
        <v>342</v>
      </c>
      <c r="G8" s="72">
        <v>642.80799999999999</v>
      </c>
      <c r="H8" s="167"/>
      <c r="I8" s="203">
        <v>3.5999999999999997E-2</v>
      </c>
      <c r="J8" s="196" t="s">
        <v>342</v>
      </c>
      <c r="K8" s="195">
        <v>2.9000000000000001E-2</v>
      </c>
      <c r="L8" s="195">
        <v>2.1999999999999999E-2</v>
      </c>
      <c r="M8" s="196" t="s">
        <v>342</v>
      </c>
      <c r="N8" s="195">
        <v>0.02</v>
      </c>
      <c r="O8" s="72"/>
      <c r="S8" s="192"/>
    </row>
    <row r="9" spans="1:19" ht="12.9" customHeight="1" x14ac:dyDescent="0.25">
      <c r="A9" s="76" t="s">
        <v>193</v>
      </c>
      <c r="B9" s="77">
        <v>44412.449000000001</v>
      </c>
      <c r="C9" s="225" t="s">
        <v>342</v>
      </c>
      <c r="D9" s="77">
        <v>6010.9250000000002</v>
      </c>
      <c r="E9" s="77">
        <v>62736.413999999997</v>
      </c>
      <c r="F9" s="225" t="s">
        <v>342</v>
      </c>
      <c r="G9" s="77">
        <v>20942.153999999999</v>
      </c>
      <c r="H9" s="180"/>
      <c r="I9" s="228">
        <v>17.792999999999999</v>
      </c>
      <c r="J9" s="223" t="s">
        <v>342</v>
      </c>
      <c r="K9" s="229">
        <v>2.0649999999999999</v>
      </c>
      <c r="L9" s="229">
        <v>1.9019999999999999</v>
      </c>
      <c r="M9" s="223" t="s">
        <v>342</v>
      </c>
      <c r="N9" s="229">
        <v>0.63900000000000001</v>
      </c>
      <c r="O9" s="77"/>
      <c r="S9" s="192"/>
    </row>
    <row r="10" spans="1:19" ht="12.9" customHeight="1" x14ac:dyDescent="0.25">
      <c r="A10" s="64" t="s">
        <v>305</v>
      </c>
      <c r="B10" s="73">
        <v>14800.322</v>
      </c>
      <c r="C10" s="211" t="s">
        <v>342</v>
      </c>
      <c r="D10" s="73">
        <v>5327.4009999999998</v>
      </c>
      <c r="E10" s="73">
        <v>4650.8760000000002</v>
      </c>
      <c r="F10" s="211" t="s">
        <v>342</v>
      </c>
      <c r="G10" s="73">
        <v>1384.625</v>
      </c>
      <c r="H10" s="170"/>
      <c r="I10" s="206">
        <v>5.9290000000000003</v>
      </c>
      <c r="J10" s="205" t="s">
        <v>342</v>
      </c>
      <c r="K10" s="204">
        <v>2.0179999999999998</v>
      </c>
      <c r="L10" s="204">
        <v>0.14099999999999999</v>
      </c>
      <c r="M10" s="205" t="s">
        <v>342</v>
      </c>
      <c r="N10" s="204">
        <v>4.2999999999999997E-2</v>
      </c>
      <c r="O10" s="73"/>
      <c r="S10" s="192"/>
    </row>
    <row r="11" spans="1:19" ht="12.9" customHeight="1" x14ac:dyDescent="0.25">
      <c r="A11" s="60" t="s">
        <v>194</v>
      </c>
      <c r="B11" s="72">
        <v>17862.95</v>
      </c>
      <c r="C11" s="198" t="s">
        <v>342</v>
      </c>
      <c r="D11" s="72">
        <v>3230.7449999999999</v>
      </c>
      <c r="E11" s="72">
        <v>546343.78</v>
      </c>
      <c r="F11" s="198" t="s">
        <v>342</v>
      </c>
      <c r="G11" s="72">
        <v>92149.342000000004</v>
      </c>
      <c r="H11" s="167"/>
      <c r="I11" s="203">
        <v>7.1559999999999997</v>
      </c>
      <c r="J11" s="196" t="s">
        <v>342</v>
      </c>
      <c r="K11" s="195">
        <v>1.2330000000000001</v>
      </c>
      <c r="L11" s="195">
        <v>16.559999999999999</v>
      </c>
      <c r="M11" s="196" t="s">
        <v>342</v>
      </c>
      <c r="N11" s="195">
        <v>2.609</v>
      </c>
      <c r="O11" s="72"/>
      <c r="S11" s="192"/>
    </row>
    <row r="12" spans="1:19" ht="12.9" customHeight="1" x14ac:dyDescent="0.25">
      <c r="A12" s="60" t="s">
        <v>195</v>
      </c>
      <c r="B12" s="72">
        <v>391.91500000000002</v>
      </c>
      <c r="C12" s="198" t="s">
        <v>342</v>
      </c>
      <c r="D12" s="72">
        <v>338.65600000000001</v>
      </c>
      <c r="E12" s="72">
        <v>82541.452000000005</v>
      </c>
      <c r="F12" s="198" t="s">
        <v>342</v>
      </c>
      <c r="G12" s="72">
        <v>30348.880000000001</v>
      </c>
      <c r="H12" s="167"/>
      <c r="I12" s="203">
        <v>0.157</v>
      </c>
      <c r="J12" s="196" t="s">
        <v>342</v>
      </c>
      <c r="K12" s="195">
        <v>0.13600000000000001</v>
      </c>
      <c r="L12" s="195">
        <v>2.5019999999999998</v>
      </c>
      <c r="M12" s="196" t="s">
        <v>342</v>
      </c>
      <c r="N12" s="195">
        <v>0.91700000000000004</v>
      </c>
      <c r="O12" s="72"/>
      <c r="S12" s="192"/>
    </row>
    <row r="13" spans="1:19" ht="22.5" customHeight="1" x14ac:dyDescent="0.25">
      <c r="A13" s="60" t="s">
        <v>196</v>
      </c>
      <c r="B13" s="72">
        <v>29948.526999999998</v>
      </c>
      <c r="C13" s="198" t="s">
        <v>342</v>
      </c>
      <c r="D13" s="72">
        <v>4218.8549999999996</v>
      </c>
      <c r="E13" s="72">
        <v>289954.09700000001</v>
      </c>
      <c r="F13" s="198" t="s">
        <v>342</v>
      </c>
      <c r="G13" s="72">
        <v>40139.586000000003</v>
      </c>
      <c r="H13" s="175"/>
      <c r="I13" s="203">
        <v>11.997999999999999</v>
      </c>
      <c r="J13" s="196" t="s">
        <v>342</v>
      </c>
      <c r="K13" s="220">
        <v>1.5529999999999999</v>
      </c>
      <c r="L13" s="220">
        <v>8.7880000000000003</v>
      </c>
      <c r="M13" s="196" t="s">
        <v>342</v>
      </c>
      <c r="N13" s="220">
        <v>1.2909999999999999</v>
      </c>
      <c r="O13" s="72"/>
      <c r="S13" s="192"/>
    </row>
    <row r="14" spans="1:19" ht="12.9" customHeight="1" x14ac:dyDescent="0.25">
      <c r="A14" s="64" t="s">
        <v>113</v>
      </c>
      <c r="B14" s="73">
        <v>9587.2170000000006</v>
      </c>
      <c r="C14" s="211" t="s">
        <v>342</v>
      </c>
      <c r="D14" s="73">
        <v>1192.876</v>
      </c>
      <c r="E14" s="73">
        <v>69617.573999999993</v>
      </c>
      <c r="F14" s="211" t="s">
        <v>342</v>
      </c>
      <c r="G14" s="73">
        <v>8195.652</v>
      </c>
      <c r="H14" s="178"/>
      <c r="I14" s="206">
        <v>3.8410000000000002</v>
      </c>
      <c r="J14" s="205" t="s">
        <v>342</v>
      </c>
      <c r="K14" s="222">
        <v>0.48499999999999999</v>
      </c>
      <c r="L14" s="222">
        <v>2.11</v>
      </c>
      <c r="M14" s="205" t="s">
        <v>342</v>
      </c>
      <c r="N14" s="222">
        <v>0.29099999999999998</v>
      </c>
      <c r="O14" s="73"/>
      <c r="S14" s="192"/>
    </row>
    <row r="15" spans="1:19" ht="12.9" customHeight="1" x14ac:dyDescent="0.25">
      <c r="A15" s="64" t="s">
        <v>114</v>
      </c>
      <c r="B15" s="73">
        <v>3599.8969999999999</v>
      </c>
      <c r="C15" s="211" t="s">
        <v>342</v>
      </c>
      <c r="D15" s="73">
        <v>1121.6010000000001</v>
      </c>
      <c r="E15" s="73">
        <v>6659.527</v>
      </c>
      <c r="F15" s="211" t="s">
        <v>342</v>
      </c>
      <c r="G15" s="73">
        <v>2313.0569999999998</v>
      </c>
      <c r="H15" s="174"/>
      <c r="I15" s="206">
        <v>1.4419999999999999</v>
      </c>
      <c r="J15" s="205" t="s">
        <v>342</v>
      </c>
      <c r="K15" s="204">
        <v>0.44700000000000001</v>
      </c>
      <c r="L15" s="218">
        <v>0.20200000000000001</v>
      </c>
      <c r="M15" s="205" t="s">
        <v>342</v>
      </c>
      <c r="N15" s="204">
        <v>7.1999999999999995E-2</v>
      </c>
      <c r="O15" s="73"/>
      <c r="S15" s="192"/>
    </row>
    <row r="16" spans="1:19" ht="12.9" customHeight="1" x14ac:dyDescent="0.25">
      <c r="A16" s="64" t="s">
        <v>197</v>
      </c>
      <c r="B16" s="73">
        <v>10951.165000000001</v>
      </c>
      <c r="C16" s="211" t="s">
        <v>342</v>
      </c>
      <c r="D16" s="73">
        <v>3380.7950000000001</v>
      </c>
      <c r="E16" s="73">
        <v>132531.24299999999</v>
      </c>
      <c r="F16" s="211" t="s">
        <v>342</v>
      </c>
      <c r="G16" s="73">
        <v>29603.407999999999</v>
      </c>
      <c r="H16" s="174"/>
      <c r="I16" s="206">
        <v>4.3869999999999996</v>
      </c>
      <c r="J16" s="205" t="s">
        <v>342</v>
      </c>
      <c r="K16" s="204">
        <v>1.306</v>
      </c>
      <c r="L16" s="218">
        <v>4.0170000000000003</v>
      </c>
      <c r="M16" s="205" t="s">
        <v>342</v>
      </c>
      <c r="N16" s="204">
        <v>0.91300000000000003</v>
      </c>
      <c r="O16" s="73"/>
      <c r="S16" s="192"/>
    </row>
    <row r="17" spans="1:19" ht="12.9" customHeight="1" x14ac:dyDescent="0.25">
      <c r="A17" s="60" t="s">
        <v>198</v>
      </c>
      <c r="B17" s="72">
        <v>27757.737000000001</v>
      </c>
      <c r="C17" s="198" t="s">
        <v>342</v>
      </c>
      <c r="D17" s="72">
        <v>2964.6260000000002</v>
      </c>
      <c r="E17" s="72">
        <v>289471.21999999997</v>
      </c>
      <c r="F17" s="198" t="s">
        <v>342</v>
      </c>
      <c r="G17" s="72">
        <v>82169.042000000001</v>
      </c>
      <c r="H17" s="173"/>
      <c r="I17" s="203">
        <v>11.12</v>
      </c>
      <c r="J17" s="196" t="s">
        <v>342</v>
      </c>
      <c r="K17" s="195">
        <v>1.1419999999999999</v>
      </c>
      <c r="L17" s="78">
        <v>8.7739999999999991</v>
      </c>
      <c r="M17" s="196" t="s">
        <v>342</v>
      </c>
      <c r="N17" s="195">
        <v>2.3580000000000001</v>
      </c>
      <c r="O17" s="72"/>
      <c r="S17" s="192"/>
    </row>
    <row r="18" spans="1:19" ht="12.9" customHeight="1" x14ac:dyDescent="0.25">
      <c r="A18" s="64" t="s">
        <v>115</v>
      </c>
      <c r="B18" s="73">
        <v>26067.192999999999</v>
      </c>
      <c r="C18" s="211" t="s">
        <v>342</v>
      </c>
      <c r="D18" s="73">
        <v>2372.48</v>
      </c>
      <c r="E18" s="73">
        <v>268887.83399999997</v>
      </c>
      <c r="F18" s="211" t="s">
        <v>342</v>
      </c>
      <c r="G18" s="73">
        <v>79163.884000000005</v>
      </c>
      <c r="H18" s="174"/>
      <c r="I18" s="206">
        <v>10.443</v>
      </c>
      <c r="J18" s="205" t="s">
        <v>342</v>
      </c>
      <c r="K18" s="204">
        <v>0.94699999999999995</v>
      </c>
      <c r="L18" s="218">
        <v>8.15</v>
      </c>
      <c r="M18" s="205" t="s">
        <v>342</v>
      </c>
      <c r="N18" s="204">
        <v>2.2810000000000001</v>
      </c>
      <c r="O18" s="73"/>
      <c r="S18" s="192"/>
    </row>
    <row r="19" spans="1:19" ht="25.5" customHeight="1" x14ac:dyDescent="0.25">
      <c r="A19" s="60" t="s">
        <v>199</v>
      </c>
      <c r="B19" s="72">
        <v>8077.1409999999996</v>
      </c>
      <c r="C19" s="198" t="s">
        <v>342</v>
      </c>
      <c r="D19" s="72">
        <v>1768.768</v>
      </c>
      <c r="E19" s="72">
        <v>436249.609</v>
      </c>
      <c r="F19" s="198" t="s">
        <v>342</v>
      </c>
      <c r="G19" s="72">
        <v>115311.03999999999</v>
      </c>
      <c r="H19" s="173"/>
      <c r="I19" s="203">
        <v>3.2360000000000002</v>
      </c>
      <c r="J19" s="196" t="s">
        <v>342</v>
      </c>
      <c r="K19" s="195">
        <v>0.69799999999999995</v>
      </c>
      <c r="L19" s="78">
        <v>13.223000000000001</v>
      </c>
      <c r="M19" s="196" t="s">
        <v>342</v>
      </c>
      <c r="N19" s="195">
        <v>3.1619999999999999</v>
      </c>
      <c r="O19" s="72"/>
      <c r="S19" s="192"/>
    </row>
    <row r="20" spans="1:19" ht="12.9" customHeight="1" x14ac:dyDescent="0.25">
      <c r="A20" s="60" t="s">
        <v>200</v>
      </c>
      <c r="B20" s="74">
        <v>11594.314</v>
      </c>
      <c r="C20" s="198" t="s">
        <v>342</v>
      </c>
      <c r="D20" s="74">
        <v>2850.9479999999999</v>
      </c>
      <c r="E20" s="74">
        <v>53097.025000000001</v>
      </c>
      <c r="F20" s="198" t="s">
        <v>342</v>
      </c>
      <c r="G20" s="74">
        <v>9680.89</v>
      </c>
      <c r="H20" s="173"/>
      <c r="I20" s="203">
        <v>4.6449999999999996</v>
      </c>
      <c r="J20" s="196" t="s">
        <v>342</v>
      </c>
      <c r="K20" s="195">
        <v>1.1040000000000001</v>
      </c>
      <c r="L20" s="78">
        <v>1.609</v>
      </c>
      <c r="M20" s="196" t="s">
        <v>342</v>
      </c>
      <c r="N20" s="195">
        <v>0.314</v>
      </c>
      <c r="O20" s="74"/>
      <c r="S20" s="192"/>
    </row>
    <row r="21" spans="1:19" ht="12.9" customHeight="1" x14ac:dyDescent="0.25">
      <c r="A21" s="60" t="s">
        <v>201</v>
      </c>
      <c r="B21" s="72">
        <v>10900.072</v>
      </c>
      <c r="C21" s="198" t="s">
        <v>342</v>
      </c>
      <c r="D21" s="72">
        <v>3126.0619999999999</v>
      </c>
      <c r="E21" s="72">
        <v>365790.43300000002</v>
      </c>
      <c r="F21" s="198" t="s">
        <v>342</v>
      </c>
      <c r="G21" s="72">
        <v>107226.58199999999</v>
      </c>
      <c r="H21" s="173"/>
      <c r="I21" s="203">
        <v>4.367</v>
      </c>
      <c r="J21" s="196" t="s">
        <v>342</v>
      </c>
      <c r="K21" s="195">
        <v>1.21</v>
      </c>
      <c r="L21" s="78">
        <v>11.087</v>
      </c>
      <c r="M21" s="196" t="s">
        <v>342</v>
      </c>
      <c r="N21" s="195">
        <v>2.9889999999999999</v>
      </c>
      <c r="O21" s="72"/>
      <c r="S21" s="192"/>
    </row>
    <row r="22" spans="1:19" ht="12.9" customHeight="1" x14ac:dyDescent="0.25">
      <c r="A22" s="60" t="s">
        <v>202</v>
      </c>
      <c r="B22" s="72">
        <v>2116.681</v>
      </c>
      <c r="C22" s="198" t="s">
        <v>342</v>
      </c>
      <c r="D22" s="72">
        <v>1053.787</v>
      </c>
      <c r="E22" s="72">
        <v>361808.68400000001</v>
      </c>
      <c r="F22" s="198" t="s">
        <v>342</v>
      </c>
      <c r="G22" s="72">
        <v>68418.793999999994</v>
      </c>
      <c r="H22" s="173"/>
      <c r="I22" s="203">
        <v>0.84799999999999998</v>
      </c>
      <c r="J22" s="196" t="s">
        <v>342</v>
      </c>
      <c r="K22" s="195">
        <v>0.42</v>
      </c>
      <c r="L22" s="78">
        <v>10.965999999999999</v>
      </c>
      <c r="M22" s="196" t="s">
        <v>342</v>
      </c>
      <c r="N22" s="195">
        <v>2.0129999999999999</v>
      </c>
      <c r="O22" s="72"/>
      <c r="S22" s="192"/>
    </row>
    <row r="23" spans="1:19" ht="12.9" customHeight="1" x14ac:dyDescent="0.25">
      <c r="A23" s="60" t="s">
        <v>203</v>
      </c>
      <c r="B23" s="72">
        <v>2475.971</v>
      </c>
      <c r="C23" s="198" t="s">
        <v>342</v>
      </c>
      <c r="D23" s="72">
        <v>760.93799999999999</v>
      </c>
      <c r="E23" s="72">
        <v>255326.70499999999</v>
      </c>
      <c r="F23" s="198" t="s">
        <v>342</v>
      </c>
      <c r="G23" s="72">
        <v>78336.53</v>
      </c>
      <c r="H23" s="173"/>
      <c r="I23" s="203">
        <v>0.99199999999999999</v>
      </c>
      <c r="J23" s="196" t="s">
        <v>342</v>
      </c>
      <c r="K23" s="195">
        <v>0.30499999999999999</v>
      </c>
      <c r="L23" s="78">
        <v>7.7389999999999999</v>
      </c>
      <c r="M23" s="196" t="s">
        <v>342</v>
      </c>
      <c r="N23" s="195">
        <v>2.2610000000000001</v>
      </c>
      <c r="O23" s="72"/>
      <c r="S23" s="192"/>
    </row>
    <row r="24" spans="1:19" ht="12.9" customHeight="1" x14ac:dyDescent="0.25">
      <c r="A24" s="60" t="s">
        <v>204</v>
      </c>
      <c r="B24" s="74">
        <v>857.92899999999997</v>
      </c>
      <c r="C24" s="198" t="s">
        <v>342</v>
      </c>
      <c r="D24" s="74">
        <v>273.98500000000001</v>
      </c>
      <c r="E24" s="74">
        <v>62285.330999999998</v>
      </c>
      <c r="F24" s="198" t="s">
        <v>342</v>
      </c>
      <c r="G24" s="74">
        <v>16080.958000000001</v>
      </c>
      <c r="H24" s="173"/>
      <c r="I24" s="203">
        <v>0.34399999999999997</v>
      </c>
      <c r="J24" s="196" t="s">
        <v>342</v>
      </c>
      <c r="K24" s="195">
        <v>0.11</v>
      </c>
      <c r="L24" s="78">
        <v>1.8879999999999999</v>
      </c>
      <c r="M24" s="196" t="s">
        <v>342</v>
      </c>
      <c r="N24" s="195">
        <v>0.499</v>
      </c>
      <c r="O24" s="74"/>
      <c r="S24" s="192"/>
    </row>
    <row r="25" spans="1:19" ht="12.9" customHeight="1" x14ac:dyDescent="0.25">
      <c r="A25" s="60" t="s">
        <v>205</v>
      </c>
      <c r="B25" s="72">
        <v>427.47</v>
      </c>
      <c r="C25" s="198" t="s">
        <v>342</v>
      </c>
      <c r="D25" s="72">
        <v>282.80900000000003</v>
      </c>
      <c r="E25" s="72">
        <v>1686.3589999999999</v>
      </c>
      <c r="F25" s="198" t="s">
        <v>342</v>
      </c>
      <c r="G25" s="72">
        <v>1150.337</v>
      </c>
      <c r="H25" s="173"/>
      <c r="I25" s="203">
        <v>0.17100000000000001</v>
      </c>
      <c r="J25" s="196" t="s">
        <v>342</v>
      </c>
      <c r="K25" s="195">
        <v>0.113</v>
      </c>
      <c r="L25" s="78">
        <v>5.0999999999999997E-2</v>
      </c>
      <c r="M25" s="196" t="s">
        <v>342</v>
      </c>
      <c r="N25" s="195">
        <v>3.5000000000000003E-2</v>
      </c>
      <c r="O25" s="72"/>
      <c r="S25" s="192"/>
    </row>
    <row r="26" spans="1:19" ht="12.9" customHeight="1" x14ac:dyDescent="0.25">
      <c r="A26" s="60" t="s">
        <v>206</v>
      </c>
      <c r="B26" s="72">
        <v>663.85599999999999</v>
      </c>
      <c r="C26" s="198" t="s">
        <v>342</v>
      </c>
      <c r="D26" s="72">
        <v>282.84899999999999</v>
      </c>
      <c r="E26" s="72">
        <v>9458.06</v>
      </c>
      <c r="F26" s="198" t="s">
        <v>342</v>
      </c>
      <c r="G26" s="72">
        <v>5586.1459999999997</v>
      </c>
      <c r="H26" s="173"/>
      <c r="I26" s="203">
        <v>0.26600000000000001</v>
      </c>
      <c r="J26" s="196" t="s">
        <v>342</v>
      </c>
      <c r="K26" s="195">
        <v>0.114</v>
      </c>
      <c r="L26" s="78">
        <v>0.28699999999999998</v>
      </c>
      <c r="M26" s="196" t="s">
        <v>342</v>
      </c>
      <c r="N26" s="195">
        <v>0.17</v>
      </c>
      <c r="O26" s="72"/>
      <c r="S26" s="192"/>
    </row>
    <row r="27" spans="1:19" ht="12.9" customHeight="1" x14ac:dyDescent="0.25">
      <c r="A27" s="60" t="s">
        <v>304</v>
      </c>
      <c r="B27" s="72">
        <v>3155.2869999999998</v>
      </c>
      <c r="C27" s="198" t="s">
        <v>342</v>
      </c>
      <c r="D27" s="72">
        <v>2847.8029999999999</v>
      </c>
      <c r="E27" s="72">
        <v>120302.88</v>
      </c>
      <c r="F27" s="198" t="s">
        <v>342</v>
      </c>
      <c r="G27" s="72">
        <v>107140.393</v>
      </c>
      <c r="H27" s="173"/>
      <c r="I27" s="203">
        <v>1.264</v>
      </c>
      <c r="J27" s="196" t="s">
        <v>342</v>
      </c>
      <c r="K27" s="195">
        <v>1.1279999999999999</v>
      </c>
      <c r="L27" s="78">
        <v>3.6459999999999999</v>
      </c>
      <c r="M27" s="196" t="s">
        <v>342</v>
      </c>
      <c r="N27" s="195">
        <v>3.1389999999999998</v>
      </c>
      <c r="O27" s="72"/>
      <c r="S27" s="192"/>
    </row>
    <row r="28" spans="1:19" ht="12.9" customHeight="1" x14ac:dyDescent="0.25">
      <c r="A28" s="64" t="s">
        <v>322</v>
      </c>
      <c r="B28" s="73">
        <v>3153.5859999999998</v>
      </c>
      <c r="C28" s="211" t="s">
        <v>342</v>
      </c>
      <c r="D28" s="73">
        <v>2847.8009999999999</v>
      </c>
      <c r="E28" s="73">
        <v>120284.183</v>
      </c>
      <c r="F28" s="211" t="s">
        <v>342</v>
      </c>
      <c r="G28" s="73">
        <v>107140.387</v>
      </c>
      <c r="H28" s="174"/>
      <c r="I28" s="206">
        <v>1.2629999999999999</v>
      </c>
      <c r="J28" s="205" t="s">
        <v>342</v>
      </c>
      <c r="K28" s="204">
        <v>1.1279999999999999</v>
      </c>
      <c r="L28" s="218">
        <v>3.6459999999999999</v>
      </c>
      <c r="M28" s="205" t="s">
        <v>342</v>
      </c>
      <c r="N28" s="204">
        <v>3.1389999999999998</v>
      </c>
      <c r="O28" s="73"/>
      <c r="S28" s="192"/>
    </row>
    <row r="29" spans="1:19" ht="12.9" customHeight="1" x14ac:dyDescent="0.25">
      <c r="A29" s="60" t="s">
        <v>207</v>
      </c>
      <c r="B29" s="72">
        <v>2774.6559999999999</v>
      </c>
      <c r="C29" s="198" t="s">
        <v>342</v>
      </c>
      <c r="D29" s="72">
        <v>1164.8800000000001</v>
      </c>
      <c r="E29" s="72">
        <v>195262.13200000001</v>
      </c>
      <c r="F29" s="198" t="s">
        <v>342</v>
      </c>
      <c r="G29" s="72">
        <v>59436.862999999998</v>
      </c>
      <c r="H29" s="173"/>
      <c r="I29" s="203">
        <v>1.1120000000000001</v>
      </c>
      <c r="J29" s="196" t="s">
        <v>342</v>
      </c>
      <c r="K29" s="195">
        <v>0.46400000000000002</v>
      </c>
      <c r="L29" s="78">
        <v>5.9180000000000001</v>
      </c>
      <c r="M29" s="196" t="s">
        <v>342</v>
      </c>
      <c r="N29" s="195">
        <v>1.75</v>
      </c>
      <c r="O29" s="72"/>
      <c r="S29" s="192"/>
    </row>
    <row r="30" spans="1:19" ht="15" customHeight="1" x14ac:dyDescent="0.25">
      <c r="A30" s="65" t="s">
        <v>0</v>
      </c>
      <c r="B30" s="226">
        <v>249611.70699999999</v>
      </c>
      <c r="C30" s="227" t="s">
        <v>342</v>
      </c>
      <c r="D30" s="226">
        <v>10204.433999999999</v>
      </c>
      <c r="E30" s="226">
        <v>3299245.9339999999</v>
      </c>
      <c r="F30" s="227" t="s">
        <v>342</v>
      </c>
      <c r="G30" s="226">
        <v>251040.9</v>
      </c>
      <c r="H30" s="166"/>
      <c r="I30" s="199">
        <v>100</v>
      </c>
      <c r="J30" s="227" t="s">
        <v>342</v>
      </c>
      <c r="K30" s="199">
        <v>0</v>
      </c>
      <c r="L30" s="199">
        <v>100</v>
      </c>
      <c r="M30" s="227" t="s">
        <v>342</v>
      </c>
      <c r="N30" s="199">
        <v>0</v>
      </c>
      <c r="O30" s="75"/>
      <c r="S30" s="192"/>
    </row>
    <row r="31" spans="1:19" ht="6.75" customHeight="1" x14ac:dyDescent="0.25"/>
    <row r="32" spans="1:19" ht="11.25" customHeight="1" x14ac:dyDescent="0.25"/>
    <row r="33" spans="2:14" ht="11.25" customHeight="1" x14ac:dyDescent="0.25">
      <c r="B33" s="57"/>
      <c r="E33" s="57"/>
      <c r="I33" s="57"/>
      <c r="L33" s="57"/>
    </row>
    <row r="34" spans="2:14" ht="11.25" customHeight="1" x14ac:dyDescent="0.25"/>
    <row r="35" spans="2:14" ht="11.25" customHeight="1" x14ac:dyDescent="0.25">
      <c r="H35" s="18"/>
      <c r="I35" s="18"/>
      <c r="J35" s="18"/>
      <c r="K35" s="18"/>
      <c r="L35" s="18"/>
      <c r="M35" s="18"/>
      <c r="N35" s="18"/>
    </row>
    <row r="36" spans="2:14" ht="11.25" customHeight="1" x14ac:dyDescent="0.25">
      <c r="H36" s="18"/>
      <c r="I36" s="18"/>
      <c r="J36" s="18"/>
      <c r="K36" s="18"/>
      <c r="L36" s="18"/>
      <c r="M36" s="18"/>
      <c r="N36" s="18"/>
    </row>
    <row r="37" spans="2:14" ht="11.25" customHeight="1" x14ac:dyDescent="0.25">
      <c r="H37" s="18"/>
      <c r="I37" s="18"/>
      <c r="J37" s="18"/>
      <c r="K37" s="18"/>
      <c r="L37" s="18"/>
      <c r="M37" s="18"/>
      <c r="N37" s="18"/>
    </row>
    <row r="38" spans="2:14" ht="11.25" customHeight="1" x14ac:dyDescent="0.25">
      <c r="H38" s="18"/>
      <c r="I38" s="18"/>
      <c r="J38" s="18"/>
      <c r="K38" s="18"/>
      <c r="L38" s="18"/>
      <c r="M38" s="18"/>
      <c r="N38" s="18"/>
    </row>
    <row r="39" spans="2:14" ht="11.25" customHeight="1" x14ac:dyDescent="0.25">
      <c r="H39" s="18"/>
      <c r="I39" s="18"/>
      <c r="J39" s="18"/>
      <c r="K39" s="18"/>
      <c r="L39" s="18"/>
      <c r="M39" s="18"/>
      <c r="N39" s="18"/>
    </row>
  </sheetData>
  <mergeCells count="8">
    <mergeCell ref="M5:N5"/>
    <mergeCell ref="M4:N4"/>
    <mergeCell ref="C4:D4"/>
    <mergeCell ref="C5:D5"/>
    <mergeCell ref="F4:G4"/>
    <mergeCell ref="F5:G5"/>
    <mergeCell ref="J4:K4"/>
    <mergeCell ref="J5:K5"/>
  </mergeCells>
  <hyperlinks>
    <hyperlink ref="L1" location="'Innehåll_ Contents'!Utskriftsområde" display="Till tabellförteckning" xr:uid="{00000000-0004-0000-1900-000000000000}"/>
  </hyperlinks>
  <pageMargins left="0.70866141732283472" right="0.56000000000000005" top="0.4" bottom="0.46"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sheetPr>
  <dimension ref="A1:O39"/>
  <sheetViews>
    <sheetView showGridLines="0" zoomScaleNormal="100" workbookViewId="0"/>
  </sheetViews>
  <sheetFormatPr defaultColWidth="11.44140625" defaultRowHeight="12.6" x14ac:dyDescent="0.25"/>
  <cols>
    <col min="1" max="1" width="47" customWidth="1"/>
    <col min="2" max="2" width="10.5546875" customWidth="1"/>
    <col min="3" max="3" width="2.33203125" customWidth="1"/>
    <col min="4" max="4" width="7.88671875" customWidth="1"/>
    <col min="5" max="5" width="11.44140625" customWidth="1"/>
    <col min="6" max="6" width="2.33203125" customWidth="1"/>
    <col min="7" max="7" width="6.5546875" customWidth="1"/>
    <col min="8" max="8" width="1.5546875" customWidth="1"/>
    <col min="9" max="9" width="6.33203125" customWidth="1"/>
    <col min="10" max="10" width="2.33203125" customWidth="1"/>
    <col min="11" max="11" width="7.109375" customWidth="1"/>
    <col min="12" max="12" width="8" customWidth="1"/>
    <col min="13" max="13" width="2.33203125" customWidth="1"/>
    <col min="14" max="14" width="7.109375" customWidth="1"/>
  </cols>
  <sheetData>
    <row r="1" spans="1:15" ht="13.2" x14ac:dyDescent="0.25">
      <c r="A1" s="5" t="s">
        <v>379</v>
      </c>
      <c r="B1" s="2"/>
      <c r="C1" s="2"/>
      <c r="D1" s="2"/>
      <c r="E1" s="2"/>
      <c r="F1" s="2"/>
      <c r="G1" s="2"/>
      <c r="L1" s="58" t="s">
        <v>249</v>
      </c>
    </row>
    <row r="2" spans="1:15" ht="13.2" x14ac:dyDescent="0.25">
      <c r="A2" s="51" t="s">
        <v>380</v>
      </c>
      <c r="B2" s="2"/>
      <c r="C2" s="2"/>
      <c r="D2" s="2"/>
      <c r="E2" s="2"/>
      <c r="F2" s="2"/>
      <c r="G2" s="2"/>
    </row>
    <row r="3" spans="1:15" ht="13.5" customHeight="1" x14ac:dyDescent="0.25">
      <c r="A3" s="2"/>
      <c r="B3" s="2"/>
      <c r="C3" s="2"/>
      <c r="D3" s="2"/>
      <c r="E3" s="2"/>
      <c r="F3" s="2"/>
      <c r="G3" s="2"/>
    </row>
    <row r="4" spans="1:15" ht="27" customHeight="1" x14ac:dyDescent="0.25">
      <c r="A4" s="61" t="s">
        <v>208</v>
      </c>
      <c r="B4" s="52" t="s">
        <v>87</v>
      </c>
      <c r="C4" s="276" t="s">
        <v>164</v>
      </c>
      <c r="D4" s="277"/>
      <c r="E4" s="52" t="s">
        <v>88</v>
      </c>
      <c r="F4" s="276" t="s">
        <v>164</v>
      </c>
      <c r="G4" s="277"/>
      <c r="H4" s="53"/>
      <c r="I4" s="52" t="s">
        <v>166</v>
      </c>
      <c r="J4" s="276" t="s">
        <v>164</v>
      </c>
      <c r="K4" s="277"/>
      <c r="L4" s="52" t="s">
        <v>167</v>
      </c>
      <c r="M4" s="276" t="s">
        <v>164</v>
      </c>
      <c r="N4" s="277"/>
    </row>
    <row r="5" spans="1:15" ht="27.75" customHeight="1" x14ac:dyDescent="0.25">
      <c r="A5" s="50" t="s">
        <v>209</v>
      </c>
      <c r="B5" s="49" t="s">
        <v>89</v>
      </c>
      <c r="C5" s="278" t="s">
        <v>163</v>
      </c>
      <c r="D5" s="278"/>
      <c r="E5" s="49" t="s">
        <v>90</v>
      </c>
      <c r="F5" s="278" t="s">
        <v>163</v>
      </c>
      <c r="G5" s="278"/>
      <c r="H5" s="49"/>
      <c r="I5" s="49" t="s">
        <v>168</v>
      </c>
      <c r="J5" s="49"/>
      <c r="K5" s="49" t="s">
        <v>163</v>
      </c>
      <c r="L5" s="49" t="s">
        <v>169</v>
      </c>
      <c r="M5" s="49"/>
      <c r="N5" s="49" t="s">
        <v>163</v>
      </c>
    </row>
    <row r="6" spans="1:15" ht="12.9" customHeight="1" x14ac:dyDescent="0.25">
      <c r="A6" s="60" t="s">
        <v>190</v>
      </c>
      <c r="B6" s="72">
        <v>84732.576000000001</v>
      </c>
      <c r="C6" s="198" t="s">
        <v>342</v>
      </c>
      <c r="D6" s="72">
        <v>1745.174</v>
      </c>
      <c r="E6" s="72">
        <v>162678.15100000001</v>
      </c>
      <c r="F6" s="198" t="s">
        <v>342</v>
      </c>
      <c r="G6" s="72">
        <v>26574.834999999999</v>
      </c>
      <c r="H6" s="168"/>
      <c r="I6" s="203">
        <v>47.375</v>
      </c>
      <c r="J6" s="196" t="s">
        <v>342</v>
      </c>
      <c r="K6" s="195">
        <v>2.4420000000000002</v>
      </c>
      <c r="L6" s="195">
        <v>8.0139999999999993</v>
      </c>
      <c r="M6" s="196" t="s">
        <v>342</v>
      </c>
      <c r="N6" s="195">
        <v>1.417</v>
      </c>
      <c r="O6" s="72"/>
    </row>
    <row r="7" spans="1:15" ht="12.9" customHeight="1" x14ac:dyDescent="0.25">
      <c r="A7" s="64" t="s">
        <v>191</v>
      </c>
      <c r="B7" s="73">
        <v>68336.728000000003</v>
      </c>
      <c r="C7" s="211" t="s">
        <v>342</v>
      </c>
      <c r="D7" s="73">
        <v>932.08900000000006</v>
      </c>
      <c r="E7" s="73">
        <v>60510.796999999999</v>
      </c>
      <c r="F7" s="211" t="s">
        <v>342</v>
      </c>
      <c r="G7" s="73">
        <v>620.68899999999996</v>
      </c>
      <c r="H7" s="171"/>
      <c r="I7" s="206">
        <v>38.207999999999998</v>
      </c>
      <c r="J7" s="205" t="s">
        <v>342</v>
      </c>
      <c r="K7" s="204">
        <v>1.978</v>
      </c>
      <c r="L7" s="204">
        <v>2.9809999999999999</v>
      </c>
      <c r="M7" s="205" t="s">
        <v>342</v>
      </c>
      <c r="N7" s="204">
        <v>0.28199999999999997</v>
      </c>
      <c r="O7" s="73"/>
    </row>
    <row r="8" spans="1:15" ht="12.9" customHeight="1" x14ac:dyDescent="0.25">
      <c r="A8" s="60" t="s">
        <v>192</v>
      </c>
      <c r="B8" s="72">
        <v>75.653000000000006</v>
      </c>
      <c r="C8" s="198" t="s">
        <v>342</v>
      </c>
      <c r="D8" s="72">
        <v>70.066000000000003</v>
      </c>
      <c r="E8" s="72">
        <v>610.87300000000005</v>
      </c>
      <c r="F8" s="198" t="s">
        <v>342</v>
      </c>
      <c r="G8" s="72">
        <v>614.11</v>
      </c>
      <c r="H8" s="167"/>
      <c r="I8" s="203">
        <v>4.2000000000000003E-2</v>
      </c>
      <c r="J8" s="196" t="s">
        <v>342</v>
      </c>
      <c r="K8" s="195">
        <v>3.9E-2</v>
      </c>
      <c r="L8" s="195">
        <v>0.03</v>
      </c>
      <c r="M8" s="196" t="s">
        <v>342</v>
      </c>
      <c r="N8" s="195">
        <v>0.03</v>
      </c>
      <c r="O8" s="72"/>
    </row>
    <row r="9" spans="1:15" ht="12.9" customHeight="1" x14ac:dyDescent="0.25">
      <c r="A9" s="60" t="s">
        <v>193</v>
      </c>
      <c r="B9" s="72">
        <v>22255.677</v>
      </c>
      <c r="C9" s="198" t="s">
        <v>342</v>
      </c>
      <c r="D9" s="72">
        <v>5902.8379999999997</v>
      </c>
      <c r="E9" s="72">
        <v>27891.383999999998</v>
      </c>
      <c r="F9" s="198" t="s">
        <v>342</v>
      </c>
      <c r="G9" s="72">
        <v>15218.502</v>
      </c>
      <c r="H9" s="167"/>
      <c r="I9" s="203">
        <v>12.443</v>
      </c>
      <c r="J9" s="196" t="s">
        <v>342</v>
      </c>
      <c r="K9" s="195">
        <v>2.931</v>
      </c>
      <c r="L9" s="195">
        <v>1.3740000000000001</v>
      </c>
      <c r="M9" s="196" t="s">
        <v>342</v>
      </c>
      <c r="N9" s="195">
        <v>0.751</v>
      </c>
      <c r="O9" s="72"/>
    </row>
    <row r="10" spans="1:15" ht="12.9" customHeight="1" x14ac:dyDescent="0.25">
      <c r="A10" s="64" t="s">
        <v>305</v>
      </c>
      <c r="B10" s="73">
        <v>14557.441999999999</v>
      </c>
      <c r="C10" s="211" t="s">
        <v>342</v>
      </c>
      <c r="D10" s="73">
        <v>5338.817</v>
      </c>
      <c r="E10" s="73">
        <v>4314.7</v>
      </c>
      <c r="F10" s="211" t="s">
        <v>342</v>
      </c>
      <c r="G10" s="73">
        <v>1389.134</v>
      </c>
      <c r="H10" s="170"/>
      <c r="I10" s="206">
        <v>8.1389999999999993</v>
      </c>
      <c r="J10" s="205" t="s">
        <v>342</v>
      </c>
      <c r="K10" s="204">
        <v>2.7629999999999999</v>
      </c>
      <c r="L10" s="204">
        <v>0.21299999999999999</v>
      </c>
      <c r="M10" s="205" t="s">
        <v>342</v>
      </c>
      <c r="N10" s="204">
        <v>7.0999999999999994E-2</v>
      </c>
      <c r="O10" s="73"/>
    </row>
    <row r="11" spans="1:15" ht="12.9" customHeight="1" x14ac:dyDescent="0.25">
      <c r="A11" s="60" t="s">
        <v>194</v>
      </c>
      <c r="B11" s="72">
        <v>15249.584999999999</v>
      </c>
      <c r="C11" s="198" t="s">
        <v>342</v>
      </c>
      <c r="D11" s="72">
        <v>3017.16</v>
      </c>
      <c r="E11" s="72">
        <v>480044.91600000003</v>
      </c>
      <c r="F11" s="198" t="s">
        <v>342</v>
      </c>
      <c r="G11" s="72">
        <v>90745.751000000004</v>
      </c>
      <c r="H11" s="167"/>
      <c r="I11" s="203">
        <v>8.5259999999999998</v>
      </c>
      <c r="J11" s="196" t="s">
        <v>342</v>
      </c>
      <c r="K11" s="195">
        <v>1.5980000000000001</v>
      </c>
      <c r="L11" s="195">
        <v>23.648</v>
      </c>
      <c r="M11" s="196" t="s">
        <v>342</v>
      </c>
      <c r="N11" s="195">
        <v>3.9359999999999999</v>
      </c>
      <c r="O11" s="72"/>
    </row>
    <row r="12" spans="1:15" ht="12.9" customHeight="1" x14ac:dyDescent="0.25">
      <c r="A12" s="60" t="s">
        <v>195</v>
      </c>
      <c r="B12" s="72">
        <v>96.602999999999994</v>
      </c>
      <c r="C12" s="198" t="s">
        <v>342</v>
      </c>
      <c r="D12" s="72">
        <v>65.623999999999995</v>
      </c>
      <c r="E12" s="72">
        <v>37130.796999999999</v>
      </c>
      <c r="F12" s="198" t="s">
        <v>342</v>
      </c>
      <c r="G12" s="72">
        <v>23093.948</v>
      </c>
      <c r="H12" s="167"/>
      <c r="I12" s="203">
        <v>5.3999999999999999E-2</v>
      </c>
      <c r="J12" s="196" t="s">
        <v>342</v>
      </c>
      <c r="K12" s="195">
        <v>3.6999999999999998E-2</v>
      </c>
      <c r="L12" s="195">
        <v>1.829</v>
      </c>
      <c r="M12" s="196" t="s">
        <v>342</v>
      </c>
      <c r="N12" s="195">
        <v>1.1299999999999999</v>
      </c>
      <c r="O12" s="72"/>
    </row>
    <row r="13" spans="1:15" ht="22.5" customHeight="1" x14ac:dyDescent="0.25">
      <c r="A13" s="60" t="s">
        <v>196</v>
      </c>
      <c r="B13" s="72">
        <v>14624.228999999999</v>
      </c>
      <c r="C13" s="198" t="s">
        <v>342</v>
      </c>
      <c r="D13" s="72">
        <v>3985.5219999999999</v>
      </c>
      <c r="E13" s="72">
        <v>153824.49900000001</v>
      </c>
      <c r="F13" s="198" t="s">
        <v>342</v>
      </c>
      <c r="G13" s="72">
        <v>37873.555</v>
      </c>
      <c r="H13" s="175"/>
      <c r="I13" s="203">
        <v>8.1769999999999996</v>
      </c>
      <c r="J13" s="196" t="s">
        <v>342</v>
      </c>
      <c r="K13" s="195">
        <v>2.081</v>
      </c>
      <c r="L13" s="195">
        <v>7.5780000000000003</v>
      </c>
      <c r="M13" s="196" t="s">
        <v>342</v>
      </c>
      <c r="N13" s="195">
        <v>1.861</v>
      </c>
      <c r="O13" s="72"/>
    </row>
    <row r="14" spans="1:15" ht="12.9" customHeight="1" x14ac:dyDescent="0.25">
      <c r="A14" s="64" t="s">
        <v>113</v>
      </c>
      <c r="B14" s="73">
        <v>4973.1490000000003</v>
      </c>
      <c r="C14" s="211" t="s">
        <v>342</v>
      </c>
      <c r="D14" s="73">
        <v>1368.3810000000001</v>
      </c>
      <c r="E14" s="73">
        <v>39716.946000000004</v>
      </c>
      <c r="F14" s="211" t="s">
        <v>342</v>
      </c>
      <c r="G14" s="73">
        <v>8322.973</v>
      </c>
      <c r="H14" s="178"/>
      <c r="I14" s="206">
        <v>2.7810000000000001</v>
      </c>
      <c r="J14" s="205" t="s">
        <v>342</v>
      </c>
      <c r="K14" s="222">
        <v>0.75700000000000001</v>
      </c>
      <c r="L14" s="222">
        <v>1.956</v>
      </c>
      <c r="M14" s="205" t="s">
        <v>342</v>
      </c>
      <c r="N14" s="222">
        <v>0.442</v>
      </c>
      <c r="O14" s="73"/>
    </row>
    <row r="15" spans="1:15" ht="12.9" customHeight="1" x14ac:dyDescent="0.25">
      <c r="A15" s="64" t="s">
        <v>114</v>
      </c>
      <c r="B15" s="73">
        <v>3245.6379999999999</v>
      </c>
      <c r="C15" s="211" t="s">
        <v>342</v>
      </c>
      <c r="D15" s="73">
        <v>1320.1489999999999</v>
      </c>
      <c r="E15" s="73">
        <v>5843.0309999999999</v>
      </c>
      <c r="F15" s="211" t="s">
        <v>342</v>
      </c>
      <c r="G15" s="73">
        <v>4000.93</v>
      </c>
      <c r="H15" s="174"/>
      <c r="I15" s="206">
        <v>1.8149999999999999</v>
      </c>
      <c r="J15" s="205" t="s">
        <v>342</v>
      </c>
      <c r="K15" s="204">
        <v>0.73099999999999998</v>
      </c>
      <c r="L15" s="218">
        <v>0.28799999999999998</v>
      </c>
      <c r="M15" s="205" t="s">
        <v>342</v>
      </c>
      <c r="N15" s="204">
        <v>0.19800000000000001</v>
      </c>
      <c r="O15" s="73"/>
    </row>
    <row r="16" spans="1:15" ht="12.9" customHeight="1" x14ac:dyDescent="0.25">
      <c r="A16" s="64" t="s">
        <v>197</v>
      </c>
      <c r="B16" s="73">
        <v>4383.6540000000005</v>
      </c>
      <c r="C16" s="211" t="s">
        <v>342</v>
      </c>
      <c r="D16" s="73">
        <v>3342.143</v>
      </c>
      <c r="E16" s="73">
        <v>60789.345999999998</v>
      </c>
      <c r="F16" s="211" t="s">
        <v>342</v>
      </c>
      <c r="G16" s="73">
        <v>27183.378000000001</v>
      </c>
      <c r="H16" s="174"/>
      <c r="I16" s="206">
        <v>2.4510000000000001</v>
      </c>
      <c r="J16" s="205" t="s">
        <v>342</v>
      </c>
      <c r="K16" s="204">
        <v>1.827</v>
      </c>
      <c r="L16" s="218">
        <v>2.9950000000000001</v>
      </c>
      <c r="M16" s="205" t="s">
        <v>342</v>
      </c>
      <c r="N16" s="204">
        <v>1.329</v>
      </c>
      <c r="O16" s="73"/>
    </row>
    <row r="17" spans="1:15" ht="12.9" customHeight="1" x14ac:dyDescent="0.25">
      <c r="A17" s="60" t="s">
        <v>198</v>
      </c>
      <c r="B17" s="72">
        <v>13257.462</v>
      </c>
      <c r="C17" s="198" t="s">
        <v>342</v>
      </c>
      <c r="D17" s="72">
        <v>2363.4760000000001</v>
      </c>
      <c r="E17" s="72">
        <v>171769.09899999999</v>
      </c>
      <c r="F17" s="198" t="s">
        <v>342</v>
      </c>
      <c r="G17" s="72">
        <v>64864.767999999996</v>
      </c>
      <c r="H17" s="173"/>
      <c r="I17" s="203">
        <v>7.4119999999999999</v>
      </c>
      <c r="J17" s="196" t="s">
        <v>342</v>
      </c>
      <c r="K17" s="195">
        <v>1.278</v>
      </c>
      <c r="L17" s="78">
        <v>8.4619999999999997</v>
      </c>
      <c r="M17" s="196" t="s">
        <v>342</v>
      </c>
      <c r="N17" s="195">
        <v>3.02</v>
      </c>
      <c r="O17" s="72"/>
    </row>
    <row r="18" spans="1:15" ht="12.9" customHeight="1" x14ac:dyDescent="0.25">
      <c r="A18" s="64" t="s">
        <v>115</v>
      </c>
      <c r="B18" s="73">
        <v>12359.364</v>
      </c>
      <c r="C18" s="211" t="s">
        <v>342</v>
      </c>
      <c r="D18" s="73">
        <v>2200.9360000000001</v>
      </c>
      <c r="E18" s="73">
        <v>156423.402</v>
      </c>
      <c r="F18" s="211" t="s">
        <v>342</v>
      </c>
      <c r="G18" s="73">
        <v>63962.059000000001</v>
      </c>
      <c r="H18" s="174"/>
      <c r="I18" s="206">
        <v>6.91</v>
      </c>
      <c r="J18" s="205" t="s">
        <v>342</v>
      </c>
      <c r="K18" s="204">
        <v>1.196</v>
      </c>
      <c r="L18" s="218">
        <v>7.7060000000000004</v>
      </c>
      <c r="M18" s="205" t="s">
        <v>342</v>
      </c>
      <c r="N18" s="204">
        <v>2.9870000000000001</v>
      </c>
      <c r="O18" s="73"/>
    </row>
    <row r="19" spans="1:15" ht="25.5" customHeight="1" x14ac:dyDescent="0.25">
      <c r="A19" s="60" t="s">
        <v>199</v>
      </c>
      <c r="B19" s="72">
        <v>4184.4620000000004</v>
      </c>
      <c r="C19" s="198" t="s">
        <v>342</v>
      </c>
      <c r="D19" s="72">
        <v>1345.645</v>
      </c>
      <c r="E19" s="72">
        <v>207890.78099999999</v>
      </c>
      <c r="F19" s="198" t="s">
        <v>342</v>
      </c>
      <c r="G19" s="72">
        <v>59824.864000000001</v>
      </c>
      <c r="H19" s="173"/>
      <c r="I19" s="203">
        <v>2.34</v>
      </c>
      <c r="J19" s="196" t="s">
        <v>342</v>
      </c>
      <c r="K19" s="195">
        <v>0.74399999999999999</v>
      </c>
      <c r="L19" s="195">
        <v>10.241</v>
      </c>
      <c r="M19" s="196" t="s">
        <v>342</v>
      </c>
      <c r="N19" s="195">
        <v>2.7989999999999999</v>
      </c>
      <c r="O19" s="72"/>
    </row>
    <row r="20" spans="1:15" ht="12.9" customHeight="1" x14ac:dyDescent="0.25">
      <c r="A20" s="60" t="s">
        <v>200</v>
      </c>
      <c r="B20" s="74">
        <v>10178.624</v>
      </c>
      <c r="C20" s="198" t="s">
        <v>342</v>
      </c>
      <c r="D20" s="74">
        <v>2162</v>
      </c>
      <c r="E20" s="74">
        <v>41718.470999999998</v>
      </c>
      <c r="F20" s="198" t="s">
        <v>342</v>
      </c>
      <c r="G20" s="74">
        <v>8986.3349999999991</v>
      </c>
      <c r="H20" s="173"/>
      <c r="I20" s="203">
        <v>5.6909999999999998</v>
      </c>
      <c r="J20" s="196" t="s">
        <v>342</v>
      </c>
      <c r="K20" s="195">
        <v>1.175</v>
      </c>
      <c r="L20" s="78">
        <v>2.0550000000000002</v>
      </c>
      <c r="M20" s="196" t="s">
        <v>342</v>
      </c>
      <c r="N20" s="195">
        <v>0.47499999999999998</v>
      </c>
      <c r="O20" s="74"/>
    </row>
    <row r="21" spans="1:15" ht="12.9" customHeight="1" x14ac:dyDescent="0.25">
      <c r="A21" s="60" t="s">
        <v>201</v>
      </c>
      <c r="B21" s="72">
        <v>4951.2299999999996</v>
      </c>
      <c r="C21" s="198" t="s">
        <v>342</v>
      </c>
      <c r="D21" s="72">
        <v>2277.5619999999999</v>
      </c>
      <c r="E21" s="72">
        <v>149021.606</v>
      </c>
      <c r="F21" s="198" t="s">
        <v>342</v>
      </c>
      <c r="G21" s="72">
        <v>39671.355000000003</v>
      </c>
      <c r="H21" s="173"/>
      <c r="I21" s="203">
        <v>2.7679999999999998</v>
      </c>
      <c r="J21" s="196" t="s">
        <v>342</v>
      </c>
      <c r="K21" s="195">
        <v>1.246</v>
      </c>
      <c r="L21" s="78">
        <v>7.3410000000000002</v>
      </c>
      <c r="M21" s="196" t="s">
        <v>342</v>
      </c>
      <c r="N21" s="195">
        <v>1.9330000000000001</v>
      </c>
      <c r="O21" s="72"/>
    </row>
    <row r="22" spans="1:15" ht="12.9" customHeight="1" x14ac:dyDescent="0.25">
      <c r="A22" s="60" t="s">
        <v>202</v>
      </c>
      <c r="B22" s="72">
        <v>1129.7449999999999</v>
      </c>
      <c r="C22" s="198" t="s">
        <v>342</v>
      </c>
      <c r="D22" s="72">
        <v>1053.394</v>
      </c>
      <c r="E22" s="72">
        <v>158855.25899999999</v>
      </c>
      <c r="F22" s="198" t="s">
        <v>342</v>
      </c>
      <c r="G22" s="72">
        <v>53093.580999999998</v>
      </c>
      <c r="H22" s="173"/>
      <c r="I22" s="203">
        <v>0.63200000000000001</v>
      </c>
      <c r="J22" s="196" t="s">
        <v>342</v>
      </c>
      <c r="K22" s="195">
        <v>0.58599999999999997</v>
      </c>
      <c r="L22" s="78">
        <v>7.8250000000000002</v>
      </c>
      <c r="M22" s="196" t="s">
        <v>342</v>
      </c>
      <c r="N22" s="195">
        <v>2.5129999999999999</v>
      </c>
      <c r="O22" s="72"/>
    </row>
    <row r="23" spans="1:15" ht="12.9" customHeight="1" x14ac:dyDescent="0.25">
      <c r="A23" s="60" t="s">
        <v>203</v>
      </c>
      <c r="B23" s="72">
        <v>1372.2339999999999</v>
      </c>
      <c r="C23" s="198" t="s">
        <v>342</v>
      </c>
      <c r="D23" s="72">
        <v>768.70899999999995</v>
      </c>
      <c r="E23" s="72">
        <v>136041.22399999999</v>
      </c>
      <c r="F23" s="198" t="s">
        <v>342</v>
      </c>
      <c r="G23" s="72">
        <v>75479.588000000003</v>
      </c>
      <c r="H23" s="173"/>
      <c r="I23" s="203">
        <v>0.76700000000000002</v>
      </c>
      <c r="J23" s="196" t="s">
        <v>342</v>
      </c>
      <c r="K23" s="195">
        <v>0.42799999999999999</v>
      </c>
      <c r="L23" s="78">
        <v>6.702</v>
      </c>
      <c r="M23" s="196" t="s">
        <v>342</v>
      </c>
      <c r="N23" s="195">
        <v>3.5169999999999999</v>
      </c>
      <c r="O23" s="72"/>
    </row>
    <row r="24" spans="1:15" ht="12.9" customHeight="1" x14ac:dyDescent="0.25">
      <c r="A24" s="60" t="s">
        <v>204</v>
      </c>
      <c r="B24" s="74">
        <v>500.00599999999997</v>
      </c>
      <c r="C24" s="198" t="s">
        <v>342</v>
      </c>
      <c r="D24" s="74">
        <v>224.19900000000001</v>
      </c>
      <c r="E24" s="74">
        <v>43302.127999999997</v>
      </c>
      <c r="F24" s="198" t="s">
        <v>342</v>
      </c>
      <c r="G24" s="74">
        <v>16599.87</v>
      </c>
      <c r="H24" s="173"/>
      <c r="I24" s="203">
        <v>0.28000000000000003</v>
      </c>
      <c r="J24" s="196" t="s">
        <v>342</v>
      </c>
      <c r="K24" s="195">
        <v>0.126</v>
      </c>
      <c r="L24" s="78">
        <v>2.133</v>
      </c>
      <c r="M24" s="196" t="s">
        <v>342</v>
      </c>
      <c r="N24" s="195">
        <v>0.82499999999999996</v>
      </c>
      <c r="O24" s="74"/>
    </row>
    <row r="25" spans="1:15" ht="12.9" customHeight="1" x14ac:dyDescent="0.25">
      <c r="A25" s="60" t="s">
        <v>205</v>
      </c>
      <c r="B25" s="72">
        <v>223.37299999999999</v>
      </c>
      <c r="C25" s="198" t="s">
        <v>342</v>
      </c>
      <c r="D25" s="72">
        <v>216.55600000000001</v>
      </c>
      <c r="E25" s="72">
        <v>1030.3520000000001</v>
      </c>
      <c r="F25" s="198" t="s">
        <v>342</v>
      </c>
      <c r="G25" s="72">
        <v>1200.058</v>
      </c>
      <c r="H25" s="173"/>
      <c r="I25" s="203">
        <v>0.125</v>
      </c>
      <c r="J25" s="196" t="s">
        <v>342</v>
      </c>
      <c r="K25" s="195">
        <v>0.121</v>
      </c>
      <c r="L25" s="78">
        <v>5.0999999999999997E-2</v>
      </c>
      <c r="M25" s="196" t="s">
        <v>342</v>
      </c>
      <c r="N25" s="195">
        <v>5.8999999999999997E-2</v>
      </c>
      <c r="O25" s="72"/>
    </row>
    <row r="26" spans="1:15" ht="12.9" customHeight="1" x14ac:dyDescent="0.25">
      <c r="A26" s="60" t="s">
        <v>206</v>
      </c>
      <c r="B26" s="72">
        <v>623.428</v>
      </c>
      <c r="C26" s="198" t="s">
        <v>342</v>
      </c>
      <c r="D26" s="72">
        <v>282.46800000000002</v>
      </c>
      <c r="E26" s="72">
        <v>9034.2240000000002</v>
      </c>
      <c r="F26" s="198" t="s">
        <v>342</v>
      </c>
      <c r="G26" s="72">
        <v>5580.2809999999999</v>
      </c>
      <c r="H26" s="173"/>
      <c r="I26" s="203">
        <v>0.34899999999999998</v>
      </c>
      <c r="J26" s="196" t="s">
        <v>342</v>
      </c>
      <c r="K26" s="195">
        <v>0.158</v>
      </c>
      <c r="L26" s="78">
        <v>0.44500000000000001</v>
      </c>
      <c r="M26" s="196" t="s">
        <v>342</v>
      </c>
      <c r="N26" s="195">
        <v>0.27700000000000002</v>
      </c>
      <c r="O26" s="72"/>
    </row>
    <row r="27" spans="1:15" ht="12.9" customHeight="1" x14ac:dyDescent="0.25">
      <c r="A27" s="60" t="s">
        <v>304</v>
      </c>
      <c r="B27" s="72">
        <v>3155.241</v>
      </c>
      <c r="C27" s="198" t="s">
        <v>342</v>
      </c>
      <c r="D27" s="72">
        <v>2847.8249999999998</v>
      </c>
      <c r="E27" s="72">
        <v>120299.50900000001</v>
      </c>
      <c r="F27" s="198" t="s">
        <v>342</v>
      </c>
      <c r="G27" s="72">
        <v>107141.98299999999</v>
      </c>
      <c r="H27" s="173"/>
      <c r="I27" s="203">
        <v>1.764</v>
      </c>
      <c r="J27" s="196" t="s">
        <v>342</v>
      </c>
      <c r="K27" s="195">
        <v>1.5669999999999999</v>
      </c>
      <c r="L27" s="78">
        <v>5.9260000000000002</v>
      </c>
      <c r="M27" s="196" t="s">
        <v>342</v>
      </c>
      <c r="N27" s="195">
        <v>4.9870000000000001</v>
      </c>
      <c r="O27" s="72"/>
    </row>
    <row r="28" spans="1:15" ht="12.9" customHeight="1" x14ac:dyDescent="0.25">
      <c r="A28" s="64" t="s">
        <v>322</v>
      </c>
      <c r="B28" s="73">
        <v>3153.54</v>
      </c>
      <c r="C28" s="211" t="s">
        <v>342</v>
      </c>
      <c r="D28" s="73">
        <v>2847.8229999999999</v>
      </c>
      <c r="E28" s="73">
        <v>120280.853</v>
      </c>
      <c r="F28" s="211" t="s">
        <v>342</v>
      </c>
      <c r="G28" s="73">
        <v>107141.977</v>
      </c>
      <c r="H28" s="174"/>
      <c r="I28" s="206">
        <v>1.7629999999999999</v>
      </c>
      <c r="J28" s="205" t="s">
        <v>342</v>
      </c>
      <c r="K28" s="204">
        <v>1.5669999999999999</v>
      </c>
      <c r="L28" s="218">
        <v>5.9249999999999998</v>
      </c>
      <c r="M28" s="205" t="s">
        <v>342</v>
      </c>
      <c r="N28" s="204">
        <v>4.9870000000000001</v>
      </c>
      <c r="O28" s="73"/>
    </row>
    <row r="29" spans="1:15" ht="12.9" customHeight="1" x14ac:dyDescent="0.25">
      <c r="A29" s="60" t="s">
        <v>207</v>
      </c>
      <c r="B29" s="72">
        <v>2245.0949999999998</v>
      </c>
      <c r="C29" s="198" t="s">
        <v>342</v>
      </c>
      <c r="D29" s="72">
        <v>1373.644</v>
      </c>
      <c r="E29" s="72">
        <v>128858.97900000001</v>
      </c>
      <c r="F29" s="198" t="s">
        <v>342</v>
      </c>
      <c r="G29" s="72">
        <v>51464.485999999997</v>
      </c>
      <c r="H29" s="173"/>
      <c r="I29" s="203">
        <v>1.2549999999999999</v>
      </c>
      <c r="J29" s="196" t="s">
        <v>342</v>
      </c>
      <c r="K29" s="195">
        <v>0.76100000000000001</v>
      </c>
      <c r="L29" s="78">
        <v>6.3479999999999999</v>
      </c>
      <c r="M29" s="196" t="s">
        <v>342</v>
      </c>
      <c r="N29" s="195">
        <v>2.4430000000000001</v>
      </c>
      <c r="O29" s="72"/>
    </row>
    <row r="30" spans="1:15" ht="15" customHeight="1" x14ac:dyDescent="0.25">
      <c r="A30" s="65" t="s">
        <v>0</v>
      </c>
      <c r="B30" s="226">
        <v>178855.22099999999</v>
      </c>
      <c r="C30" s="227" t="s">
        <v>342</v>
      </c>
      <c r="D30" s="226">
        <v>9182.2759999999998</v>
      </c>
      <c r="E30" s="226">
        <v>2030002.2520000001</v>
      </c>
      <c r="F30" s="227" t="s">
        <v>342</v>
      </c>
      <c r="G30" s="226">
        <v>191234.84299999999</v>
      </c>
      <c r="H30" s="166"/>
      <c r="I30" s="199">
        <v>100</v>
      </c>
      <c r="J30" s="227" t="s">
        <v>342</v>
      </c>
      <c r="K30" s="199">
        <v>0</v>
      </c>
      <c r="L30" s="199">
        <v>100</v>
      </c>
      <c r="M30" s="227" t="s">
        <v>342</v>
      </c>
      <c r="N30" s="199">
        <v>0</v>
      </c>
      <c r="O30" s="75"/>
    </row>
    <row r="31" spans="1:15" ht="6.75" customHeight="1" x14ac:dyDescent="0.25"/>
    <row r="32" spans="1:15" ht="11.25" customHeight="1" x14ac:dyDescent="0.25"/>
    <row r="33" spans="2:14" ht="11.25" customHeight="1" x14ac:dyDescent="0.25">
      <c r="B33" s="57"/>
      <c r="E33" s="57"/>
      <c r="I33" s="78"/>
      <c r="J33" s="78"/>
      <c r="K33" s="78"/>
      <c r="L33" s="78"/>
    </row>
    <row r="34" spans="2:14" ht="11.25" customHeight="1" x14ac:dyDescent="0.25"/>
    <row r="35" spans="2:14" ht="11.25" customHeight="1" x14ac:dyDescent="0.25">
      <c r="H35" s="18"/>
      <c r="I35" s="18"/>
      <c r="J35" s="18"/>
      <c r="K35" s="18"/>
      <c r="L35" s="18"/>
      <c r="M35" s="18"/>
      <c r="N35" s="18"/>
    </row>
    <row r="36" spans="2:14" ht="11.25" customHeight="1" x14ac:dyDescent="0.25">
      <c r="H36" s="18"/>
      <c r="I36" s="18"/>
      <c r="J36" s="18"/>
      <c r="K36" s="18"/>
      <c r="L36" s="18"/>
      <c r="M36" s="18"/>
      <c r="N36" s="18"/>
    </row>
    <row r="37" spans="2:14" ht="11.25" customHeight="1" x14ac:dyDescent="0.25">
      <c r="H37" s="18"/>
      <c r="I37" s="18"/>
      <c r="J37" s="18"/>
      <c r="K37" s="18"/>
      <c r="L37" s="18"/>
      <c r="M37" s="18"/>
      <c r="N37" s="18"/>
    </row>
    <row r="38" spans="2:14" ht="11.25" customHeight="1" x14ac:dyDescent="0.25">
      <c r="H38" s="18"/>
      <c r="I38" s="18"/>
      <c r="J38" s="18"/>
      <c r="K38" s="18"/>
      <c r="L38" s="18"/>
      <c r="M38" s="18"/>
      <c r="N38" s="18"/>
    </row>
    <row r="39" spans="2:14" ht="11.25" customHeight="1" x14ac:dyDescent="0.25">
      <c r="H39" s="18"/>
      <c r="I39" s="18"/>
      <c r="J39" s="18"/>
      <c r="K39" s="18"/>
      <c r="L39" s="18"/>
      <c r="M39" s="18"/>
      <c r="N39" s="18"/>
    </row>
  </sheetData>
  <mergeCells count="6">
    <mergeCell ref="M4:N4"/>
    <mergeCell ref="C4:D4"/>
    <mergeCell ref="F4:G4"/>
    <mergeCell ref="C5:D5"/>
    <mergeCell ref="F5:G5"/>
    <mergeCell ref="J4:K4"/>
  </mergeCells>
  <hyperlinks>
    <hyperlink ref="L1" location="'Innehåll_ Contents'!Utskriftsområde" display="Till tabellförteckning" xr:uid="{00000000-0004-0000-1A00-000000000000}"/>
  </hyperlinks>
  <pageMargins left="0.70866141732283472" right="0.52" top="0.42" bottom="0.47"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sheetPr>
  <dimension ref="A1:O39"/>
  <sheetViews>
    <sheetView showGridLines="0" zoomScaleNormal="100" workbookViewId="0"/>
  </sheetViews>
  <sheetFormatPr defaultColWidth="11.44140625" defaultRowHeight="12.6" x14ac:dyDescent="0.25"/>
  <cols>
    <col min="1" max="1" width="47" customWidth="1"/>
    <col min="2" max="2" width="10.5546875" customWidth="1"/>
    <col min="3" max="3" width="2.33203125" customWidth="1"/>
    <col min="4" max="4" width="7.88671875" customWidth="1"/>
    <col min="5" max="5" width="11.44140625" customWidth="1"/>
    <col min="6" max="6" width="2.33203125" customWidth="1"/>
    <col min="7" max="7" width="6.5546875" customWidth="1"/>
    <col min="8" max="8" width="1.5546875" customWidth="1"/>
    <col min="9" max="9" width="6.33203125" customWidth="1"/>
    <col min="10" max="10" width="2.33203125" customWidth="1"/>
    <col min="11" max="11" width="7.109375" customWidth="1"/>
    <col min="12" max="12" width="8" customWidth="1"/>
    <col min="13" max="13" width="2.33203125" customWidth="1"/>
    <col min="14" max="14" width="7.109375" customWidth="1"/>
  </cols>
  <sheetData>
    <row r="1" spans="1:15" ht="13.2" x14ac:dyDescent="0.25">
      <c r="A1" s="5" t="s">
        <v>381</v>
      </c>
      <c r="B1" s="2"/>
      <c r="C1" s="2"/>
      <c r="D1" s="2"/>
      <c r="E1" s="2"/>
      <c r="F1" s="2"/>
      <c r="G1" s="2"/>
      <c r="L1" s="58" t="s">
        <v>249</v>
      </c>
    </row>
    <row r="2" spans="1:15" ht="13.2" x14ac:dyDescent="0.25">
      <c r="A2" s="51" t="s">
        <v>382</v>
      </c>
      <c r="B2" s="2"/>
      <c r="C2" s="2"/>
      <c r="D2" s="2"/>
      <c r="E2" s="2"/>
      <c r="F2" s="2"/>
      <c r="G2" s="2"/>
    </row>
    <row r="3" spans="1:15" ht="13.5" customHeight="1" x14ac:dyDescent="0.25">
      <c r="A3" s="2"/>
      <c r="B3" s="2"/>
      <c r="C3" s="2"/>
      <c r="D3" s="2"/>
      <c r="E3" s="2"/>
      <c r="F3" s="2"/>
      <c r="G3" s="2"/>
    </row>
    <row r="4" spans="1:15" ht="27" customHeight="1" x14ac:dyDescent="0.25">
      <c r="A4" s="61" t="s">
        <v>208</v>
      </c>
      <c r="B4" s="52" t="s">
        <v>87</v>
      </c>
      <c r="C4" s="276" t="s">
        <v>164</v>
      </c>
      <c r="D4" s="277"/>
      <c r="E4" s="52" t="s">
        <v>88</v>
      </c>
      <c r="F4" s="276" t="s">
        <v>164</v>
      </c>
      <c r="G4" s="277"/>
      <c r="H4" s="53"/>
      <c r="I4" s="52" t="s">
        <v>166</v>
      </c>
      <c r="J4" s="276" t="s">
        <v>164</v>
      </c>
      <c r="K4" s="277"/>
      <c r="L4" s="52" t="s">
        <v>167</v>
      </c>
      <c r="M4" s="276" t="s">
        <v>164</v>
      </c>
      <c r="N4" s="277"/>
    </row>
    <row r="5" spans="1:15" ht="27.75" customHeight="1" x14ac:dyDescent="0.25">
      <c r="A5" s="50" t="s">
        <v>209</v>
      </c>
      <c r="B5" s="49" t="s">
        <v>89</v>
      </c>
      <c r="C5" s="278" t="s">
        <v>163</v>
      </c>
      <c r="D5" s="278"/>
      <c r="E5" s="49" t="s">
        <v>90</v>
      </c>
      <c r="F5" s="278" t="s">
        <v>163</v>
      </c>
      <c r="G5" s="278"/>
      <c r="H5" s="49"/>
      <c r="I5" s="49" t="s">
        <v>168</v>
      </c>
      <c r="J5" s="49"/>
      <c r="K5" s="49" t="s">
        <v>163</v>
      </c>
      <c r="L5" s="49" t="s">
        <v>169</v>
      </c>
      <c r="M5" s="49"/>
      <c r="N5" s="49" t="s">
        <v>163</v>
      </c>
    </row>
    <row r="6" spans="1:15" ht="12.9" customHeight="1" x14ac:dyDescent="0.25">
      <c r="A6" s="60" t="s">
        <v>190</v>
      </c>
      <c r="B6" s="72">
        <v>1371.367</v>
      </c>
      <c r="C6" s="198" t="s">
        <v>342</v>
      </c>
      <c r="D6" s="72">
        <v>12141.57</v>
      </c>
      <c r="E6" s="72">
        <v>3541.5990000000002</v>
      </c>
      <c r="F6" s="198" t="s">
        <v>342</v>
      </c>
      <c r="G6" s="72">
        <v>24723.046999999999</v>
      </c>
      <c r="H6" s="168"/>
      <c r="I6" s="203">
        <v>1.9379999999999999</v>
      </c>
      <c r="J6" s="196" t="s">
        <v>342</v>
      </c>
      <c r="K6" s="195">
        <v>16.829000000000001</v>
      </c>
      <c r="L6" s="195">
        <v>0.27900000000000003</v>
      </c>
      <c r="M6" s="196" t="s">
        <v>342</v>
      </c>
      <c r="N6" s="195">
        <v>1.944</v>
      </c>
      <c r="O6" s="72"/>
    </row>
    <row r="7" spans="1:15" ht="12.9" customHeight="1" x14ac:dyDescent="0.25">
      <c r="A7" s="64" t="s">
        <v>191</v>
      </c>
      <c r="B7" s="73">
        <v>322.31599999999997</v>
      </c>
      <c r="C7" s="211" t="s">
        <v>342</v>
      </c>
      <c r="D7" s="73">
        <v>24.677</v>
      </c>
      <c r="E7" s="73">
        <v>261.13400000000001</v>
      </c>
      <c r="F7" s="211" t="s">
        <v>342</v>
      </c>
      <c r="G7" s="73">
        <v>141.84200000000001</v>
      </c>
      <c r="H7" s="171"/>
      <c r="I7" s="206">
        <v>0.45600000000000002</v>
      </c>
      <c r="J7" s="205" t="s">
        <v>342</v>
      </c>
      <c r="K7" s="204">
        <v>0.10299999999999999</v>
      </c>
      <c r="L7" s="204">
        <v>2.1000000000000001E-2</v>
      </c>
      <c r="M7" s="205" t="s">
        <v>342</v>
      </c>
      <c r="N7" s="204">
        <v>1.2999999999999999E-2</v>
      </c>
      <c r="O7" s="73"/>
    </row>
    <row r="8" spans="1:15" ht="12.9" customHeight="1" x14ac:dyDescent="0.25">
      <c r="A8" s="60" t="s">
        <v>192</v>
      </c>
      <c r="B8" s="72">
        <v>15.156000000000001</v>
      </c>
      <c r="C8" s="198" t="s">
        <v>342</v>
      </c>
      <c r="D8" s="72">
        <v>11.898999999999999</v>
      </c>
      <c r="E8" s="72">
        <v>101.131</v>
      </c>
      <c r="F8" s="198" t="s">
        <v>342</v>
      </c>
      <c r="G8" s="72">
        <v>115.886</v>
      </c>
      <c r="H8" s="167"/>
      <c r="I8" s="203">
        <v>2.1000000000000001E-2</v>
      </c>
      <c r="J8" s="196" t="s">
        <v>342</v>
      </c>
      <c r="K8" s="195">
        <v>1.7000000000000001E-2</v>
      </c>
      <c r="L8" s="195">
        <v>8.0000000000000002E-3</v>
      </c>
      <c r="M8" s="196" t="s">
        <v>342</v>
      </c>
      <c r="N8" s="195">
        <v>8.9999999999999993E-3</v>
      </c>
      <c r="O8" s="72"/>
    </row>
    <row r="9" spans="1:15" ht="12.9" customHeight="1" x14ac:dyDescent="0.25">
      <c r="A9" s="60" t="s">
        <v>193</v>
      </c>
      <c r="B9" s="72">
        <v>22156.772000000001</v>
      </c>
      <c r="C9" s="198" t="s">
        <v>342</v>
      </c>
      <c r="D9" s="72">
        <v>1976.133</v>
      </c>
      <c r="E9" s="72">
        <v>34845.03</v>
      </c>
      <c r="F9" s="198" t="s">
        <v>342</v>
      </c>
      <c r="G9" s="72">
        <v>14750.901</v>
      </c>
      <c r="H9" s="167"/>
      <c r="I9" s="203">
        <v>31.314</v>
      </c>
      <c r="J9" s="196" t="s">
        <v>342</v>
      </c>
      <c r="K9" s="195">
        <v>6.8789999999999996</v>
      </c>
      <c r="L9" s="195">
        <v>2.7450000000000001</v>
      </c>
      <c r="M9" s="196" t="s">
        <v>342</v>
      </c>
      <c r="N9" s="195">
        <v>1.417</v>
      </c>
      <c r="O9" s="72"/>
    </row>
    <row r="10" spans="1:15" ht="12.9" customHeight="1" x14ac:dyDescent="0.25">
      <c r="A10" s="64" t="s">
        <v>305</v>
      </c>
      <c r="B10" s="73">
        <v>242.88</v>
      </c>
      <c r="C10" s="211" t="s">
        <v>342</v>
      </c>
      <c r="D10" s="73">
        <v>1207.3119999999999</v>
      </c>
      <c r="E10" s="73">
        <v>336.17599999999999</v>
      </c>
      <c r="F10" s="211" t="s">
        <v>342</v>
      </c>
      <c r="G10" s="73">
        <v>761.79</v>
      </c>
      <c r="H10" s="170"/>
      <c r="I10" s="206">
        <v>0.34300000000000003</v>
      </c>
      <c r="J10" s="205" t="s">
        <v>342</v>
      </c>
      <c r="K10" s="204">
        <v>1.702</v>
      </c>
      <c r="L10" s="204">
        <v>2.5999999999999999E-2</v>
      </c>
      <c r="M10" s="205" t="s">
        <v>342</v>
      </c>
      <c r="N10" s="204">
        <v>6.0999999999999999E-2</v>
      </c>
      <c r="O10" s="73"/>
    </row>
    <row r="11" spans="1:15" ht="12.9" customHeight="1" x14ac:dyDescent="0.25">
      <c r="A11" s="60" t="s">
        <v>194</v>
      </c>
      <c r="B11" s="72">
        <v>2613.366</v>
      </c>
      <c r="C11" s="198" t="s">
        <v>342</v>
      </c>
      <c r="D11" s="72">
        <v>4017.2049999999999</v>
      </c>
      <c r="E11" s="72">
        <v>66298.865000000005</v>
      </c>
      <c r="F11" s="198" t="s">
        <v>342</v>
      </c>
      <c r="G11" s="72">
        <v>62527.038</v>
      </c>
      <c r="H11" s="167"/>
      <c r="I11" s="203">
        <v>3.6930000000000001</v>
      </c>
      <c r="J11" s="196" t="s">
        <v>342</v>
      </c>
      <c r="K11" s="195">
        <v>5.52</v>
      </c>
      <c r="L11" s="195">
        <v>5.2229999999999999</v>
      </c>
      <c r="M11" s="196" t="s">
        <v>342</v>
      </c>
      <c r="N11" s="195">
        <v>4.9379999999999997</v>
      </c>
      <c r="O11" s="72"/>
    </row>
    <row r="12" spans="1:15" ht="12.9" customHeight="1" x14ac:dyDescent="0.25">
      <c r="A12" s="60" t="s">
        <v>195</v>
      </c>
      <c r="B12" s="72">
        <v>295.31299999999999</v>
      </c>
      <c r="C12" s="198" t="s">
        <v>342</v>
      </c>
      <c r="D12" s="72">
        <v>4750.3410000000003</v>
      </c>
      <c r="E12" s="72">
        <v>45410.656000000003</v>
      </c>
      <c r="F12" s="198" t="s">
        <v>342</v>
      </c>
      <c r="G12" s="72">
        <v>243568.06</v>
      </c>
      <c r="H12" s="167"/>
      <c r="I12" s="203">
        <v>0.41699999999999998</v>
      </c>
      <c r="J12" s="196" t="s">
        <v>342</v>
      </c>
      <c r="K12" s="195">
        <v>6.6859999999999999</v>
      </c>
      <c r="L12" s="195">
        <v>3.5779999999999998</v>
      </c>
      <c r="M12" s="196" t="s">
        <v>342</v>
      </c>
      <c r="N12" s="195">
        <v>18.524000000000001</v>
      </c>
      <c r="O12" s="72"/>
    </row>
    <row r="13" spans="1:15" ht="22.5" customHeight="1" x14ac:dyDescent="0.25">
      <c r="A13" s="60" t="s">
        <v>196</v>
      </c>
      <c r="B13" s="72">
        <v>15324.298000000001</v>
      </c>
      <c r="C13" s="198" t="s">
        <v>342</v>
      </c>
      <c r="D13" s="72">
        <v>3670.2260000000001</v>
      </c>
      <c r="E13" s="72">
        <v>136129.598</v>
      </c>
      <c r="F13" s="198" t="s">
        <v>342</v>
      </c>
      <c r="G13" s="72">
        <v>31014.214</v>
      </c>
      <c r="H13" s="175"/>
      <c r="I13" s="203">
        <v>21.658000000000001</v>
      </c>
      <c r="J13" s="196" t="s">
        <v>342</v>
      </c>
      <c r="K13" s="195">
        <v>6.0410000000000004</v>
      </c>
      <c r="L13" s="195">
        <v>10.725</v>
      </c>
      <c r="M13" s="196" t="s">
        <v>342</v>
      </c>
      <c r="N13" s="195">
        <v>3.9809999999999999</v>
      </c>
      <c r="O13" s="72"/>
    </row>
    <row r="14" spans="1:15" ht="12.9" customHeight="1" x14ac:dyDescent="0.25">
      <c r="A14" s="64" t="s">
        <v>113</v>
      </c>
      <c r="B14" s="73">
        <v>4614.0680000000002</v>
      </c>
      <c r="C14" s="211" t="s">
        <v>342</v>
      </c>
      <c r="D14" s="73">
        <v>1167.7439999999999</v>
      </c>
      <c r="E14" s="73">
        <v>29900.628000000001</v>
      </c>
      <c r="F14" s="211" t="s">
        <v>342</v>
      </c>
      <c r="G14" s="73">
        <v>7918.692</v>
      </c>
      <c r="H14" s="178"/>
      <c r="I14" s="206">
        <v>6.5209999999999999</v>
      </c>
      <c r="J14" s="205" t="s">
        <v>342</v>
      </c>
      <c r="K14" s="222">
        <v>2.0720000000000001</v>
      </c>
      <c r="L14" s="222">
        <v>2.3559999999999999</v>
      </c>
      <c r="M14" s="205" t="s">
        <v>342</v>
      </c>
      <c r="N14" s="222">
        <v>0.95299999999999996</v>
      </c>
      <c r="O14" s="73"/>
    </row>
    <row r="15" spans="1:15" ht="12.9" customHeight="1" x14ac:dyDescent="0.25">
      <c r="A15" s="64" t="s">
        <v>114</v>
      </c>
      <c r="B15" s="73">
        <v>354.25900000000001</v>
      </c>
      <c r="C15" s="211" t="s">
        <v>342</v>
      </c>
      <c r="D15" s="73">
        <v>578.88800000000003</v>
      </c>
      <c r="E15" s="73">
        <v>816.49599999999998</v>
      </c>
      <c r="F15" s="211" t="s">
        <v>342</v>
      </c>
      <c r="G15" s="73">
        <v>1221.4929999999999</v>
      </c>
      <c r="H15" s="174"/>
      <c r="I15" s="206">
        <v>0.501</v>
      </c>
      <c r="J15" s="205" t="s">
        <v>342</v>
      </c>
      <c r="K15" s="204">
        <v>0.82099999999999995</v>
      </c>
      <c r="L15" s="218">
        <v>6.4000000000000001E-2</v>
      </c>
      <c r="M15" s="205" t="s">
        <v>342</v>
      </c>
      <c r="N15" s="204">
        <v>9.8000000000000004E-2</v>
      </c>
      <c r="O15" s="73"/>
    </row>
    <row r="16" spans="1:15" ht="12.9" customHeight="1" x14ac:dyDescent="0.25">
      <c r="A16" s="64" t="s">
        <v>197</v>
      </c>
      <c r="B16" s="73">
        <v>6567.5110000000004</v>
      </c>
      <c r="C16" s="211" t="s">
        <v>342</v>
      </c>
      <c r="D16" s="73">
        <v>2937.248</v>
      </c>
      <c r="E16" s="73">
        <v>71741.896999999997</v>
      </c>
      <c r="F16" s="211" t="s">
        <v>342</v>
      </c>
      <c r="G16" s="73">
        <v>23453.46</v>
      </c>
      <c r="H16" s="174"/>
      <c r="I16" s="206">
        <v>9.282</v>
      </c>
      <c r="J16" s="205" t="s">
        <v>342</v>
      </c>
      <c r="K16" s="204">
        <v>4.2350000000000003</v>
      </c>
      <c r="L16" s="218">
        <v>5.6520000000000001</v>
      </c>
      <c r="M16" s="205" t="s">
        <v>342</v>
      </c>
      <c r="N16" s="204">
        <v>2.4750000000000001</v>
      </c>
      <c r="O16" s="73"/>
    </row>
    <row r="17" spans="1:15" ht="12.9" customHeight="1" x14ac:dyDescent="0.25">
      <c r="A17" s="60" t="s">
        <v>198</v>
      </c>
      <c r="B17" s="72">
        <v>14500.275</v>
      </c>
      <c r="C17" s="198" t="s">
        <v>342</v>
      </c>
      <c r="D17" s="72">
        <v>1709.7829999999999</v>
      </c>
      <c r="E17" s="72">
        <v>117702.121</v>
      </c>
      <c r="F17" s="198" t="s">
        <v>342</v>
      </c>
      <c r="G17" s="72">
        <v>42471.845999999998</v>
      </c>
      <c r="H17" s="173"/>
      <c r="I17" s="203">
        <v>20.492999999999999</v>
      </c>
      <c r="J17" s="196" t="s">
        <v>342</v>
      </c>
      <c r="K17" s="195">
        <v>4.74</v>
      </c>
      <c r="L17" s="78">
        <v>9.2729999999999997</v>
      </c>
      <c r="M17" s="196" t="s">
        <v>342</v>
      </c>
      <c r="N17" s="195">
        <v>4.1790000000000003</v>
      </c>
      <c r="O17" s="72"/>
    </row>
    <row r="18" spans="1:15" ht="12.9" customHeight="1" x14ac:dyDescent="0.25">
      <c r="A18" s="64" t="s">
        <v>115</v>
      </c>
      <c r="B18" s="73">
        <v>13707.829</v>
      </c>
      <c r="C18" s="211" t="s">
        <v>342</v>
      </c>
      <c r="D18" s="73">
        <v>890.72</v>
      </c>
      <c r="E18" s="73">
        <v>112464.431</v>
      </c>
      <c r="F18" s="211" t="s">
        <v>342</v>
      </c>
      <c r="G18" s="73">
        <v>39839.785000000003</v>
      </c>
      <c r="H18" s="174"/>
      <c r="I18" s="206">
        <v>19.373000000000001</v>
      </c>
      <c r="J18" s="205" t="s">
        <v>342</v>
      </c>
      <c r="K18" s="204">
        <v>4.2389999999999999</v>
      </c>
      <c r="L18" s="218">
        <v>8.8610000000000007</v>
      </c>
      <c r="M18" s="205" t="s">
        <v>342</v>
      </c>
      <c r="N18" s="204">
        <v>3.9649999999999999</v>
      </c>
      <c r="O18" s="73"/>
    </row>
    <row r="19" spans="1:15" ht="25.5" customHeight="1" x14ac:dyDescent="0.25">
      <c r="A19" s="60" t="s">
        <v>199</v>
      </c>
      <c r="B19" s="72">
        <v>3892.6790000000001</v>
      </c>
      <c r="C19" s="198" t="s">
        <v>342</v>
      </c>
      <c r="D19" s="72">
        <v>1742.1410000000001</v>
      </c>
      <c r="E19" s="72">
        <v>228358.82800000001</v>
      </c>
      <c r="F19" s="198" t="s">
        <v>342</v>
      </c>
      <c r="G19" s="72">
        <v>138019.62700000001</v>
      </c>
      <c r="H19" s="173"/>
      <c r="I19" s="203">
        <v>5.5019999999999998</v>
      </c>
      <c r="J19" s="196" t="s">
        <v>342</v>
      </c>
      <c r="K19" s="195">
        <v>2.601</v>
      </c>
      <c r="L19" s="195">
        <v>17.992000000000001</v>
      </c>
      <c r="M19" s="196" t="s">
        <v>342</v>
      </c>
      <c r="N19" s="195">
        <v>10.348000000000001</v>
      </c>
      <c r="O19" s="72"/>
    </row>
    <row r="20" spans="1:15" ht="12.9" customHeight="1" x14ac:dyDescent="0.25">
      <c r="A20" s="60" t="s">
        <v>200</v>
      </c>
      <c r="B20" s="74">
        <v>1415.69</v>
      </c>
      <c r="C20" s="198" t="s">
        <v>342</v>
      </c>
      <c r="D20" s="74">
        <v>912.27099999999996</v>
      </c>
      <c r="E20" s="74">
        <v>11378.553</v>
      </c>
      <c r="F20" s="198" t="s">
        <v>342</v>
      </c>
      <c r="G20" s="74">
        <v>9457.1080000000002</v>
      </c>
      <c r="H20" s="173"/>
      <c r="I20" s="203">
        <v>2.0009999999999999</v>
      </c>
      <c r="J20" s="196" t="s">
        <v>342</v>
      </c>
      <c r="K20" s="195">
        <v>1.333</v>
      </c>
      <c r="L20" s="78">
        <v>0.89600000000000002</v>
      </c>
      <c r="M20" s="196" t="s">
        <v>342</v>
      </c>
      <c r="N20" s="195">
        <v>0.78900000000000003</v>
      </c>
      <c r="O20" s="74"/>
    </row>
    <row r="21" spans="1:15" ht="12.9" customHeight="1" x14ac:dyDescent="0.25">
      <c r="A21" s="60" t="s">
        <v>201</v>
      </c>
      <c r="B21" s="72">
        <v>5948.8419999999996</v>
      </c>
      <c r="C21" s="198" t="s">
        <v>342</v>
      </c>
      <c r="D21" s="72">
        <v>2937.8809999999999</v>
      </c>
      <c r="E21" s="72">
        <v>216768.826</v>
      </c>
      <c r="F21" s="198" t="s">
        <v>342</v>
      </c>
      <c r="G21" s="72">
        <v>105190.255</v>
      </c>
      <c r="H21" s="173"/>
      <c r="I21" s="203">
        <v>8.407</v>
      </c>
      <c r="J21" s="196" t="s">
        <v>342</v>
      </c>
      <c r="K21" s="195">
        <v>4.1879999999999997</v>
      </c>
      <c r="L21" s="78">
        <v>17.079000000000001</v>
      </c>
      <c r="M21" s="196" t="s">
        <v>342</v>
      </c>
      <c r="N21" s="195">
        <v>8.5739999999999998</v>
      </c>
      <c r="O21" s="72"/>
    </row>
    <row r="22" spans="1:15" ht="12.9" customHeight="1" x14ac:dyDescent="0.25">
      <c r="A22" s="60" t="s">
        <v>202</v>
      </c>
      <c r="B22" s="72">
        <v>986.93499999999995</v>
      </c>
      <c r="C22" s="198" t="s">
        <v>342</v>
      </c>
      <c r="D22" s="72">
        <v>552.44299999999998</v>
      </c>
      <c r="E22" s="72">
        <v>202953.42499999999</v>
      </c>
      <c r="F22" s="198" t="s">
        <v>342</v>
      </c>
      <c r="G22" s="72">
        <v>184968.31400000001</v>
      </c>
      <c r="H22" s="173"/>
      <c r="I22" s="203">
        <v>1.395</v>
      </c>
      <c r="J22" s="196" t="s">
        <v>342</v>
      </c>
      <c r="K22" s="195">
        <v>0.82499999999999996</v>
      </c>
      <c r="L22" s="78">
        <v>15.99</v>
      </c>
      <c r="M22" s="196" t="s">
        <v>342</v>
      </c>
      <c r="N22" s="195">
        <v>13.01</v>
      </c>
      <c r="O22" s="72"/>
    </row>
    <row r="23" spans="1:15" ht="12.9" customHeight="1" x14ac:dyDescent="0.25">
      <c r="A23" s="60" t="s">
        <v>203</v>
      </c>
      <c r="B23" s="72">
        <v>1103.7370000000001</v>
      </c>
      <c r="C23" s="198" t="s">
        <v>342</v>
      </c>
      <c r="D23" s="72">
        <v>631.36400000000003</v>
      </c>
      <c r="E23" s="72">
        <v>119285.481</v>
      </c>
      <c r="F23" s="198" t="s">
        <v>342</v>
      </c>
      <c r="G23" s="72">
        <v>62289.826999999997</v>
      </c>
      <c r="H23" s="173"/>
      <c r="I23" s="203">
        <v>1.56</v>
      </c>
      <c r="J23" s="196" t="s">
        <v>342</v>
      </c>
      <c r="K23" s="195">
        <v>0.93899999999999995</v>
      </c>
      <c r="L23" s="78">
        <v>9.3979999999999997</v>
      </c>
      <c r="M23" s="196" t="s">
        <v>342</v>
      </c>
      <c r="N23" s="195">
        <v>5.3029999999999999</v>
      </c>
      <c r="O23" s="72"/>
    </row>
    <row r="24" spans="1:15" ht="12.9" customHeight="1" x14ac:dyDescent="0.25">
      <c r="A24" s="60" t="s">
        <v>204</v>
      </c>
      <c r="B24" s="74">
        <v>357.923</v>
      </c>
      <c r="C24" s="198" t="s">
        <v>342</v>
      </c>
      <c r="D24" s="74">
        <v>223.87700000000001</v>
      </c>
      <c r="E24" s="74">
        <v>18983.203000000001</v>
      </c>
      <c r="F24" s="198" t="s">
        <v>342</v>
      </c>
      <c r="G24" s="74">
        <v>13035.625</v>
      </c>
      <c r="H24" s="173"/>
      <c r="I24" s="203">
        <v>0.50600000000000001</v>
      </c>
      <c r="J24" s="196" t="s">
        <v>342</v>
      </c>
      <c r="K24" s="195">
        <v>0.33300000000000002</v>
      </c>
      <c r="L24" s="78">
        <v>1.496</v>
      </c>
      <c r="M24" s="196" t="s">
        <v>342</v>
      </c>
      <c r="N24" s="195">
        <v>1.1140000000000001</v>
      </c>
      <c r="O24" s="74"/>
    </row>
    <row r="25" spans="1:15" ht="12.9" customHeight="1" x14ac:dyDescent="0.25">
      <c r="A25" s="60" t="s">
        <v>205</v>
      </c>
      <c r="B25" s="72">
        <v>204.09800000000001</v>
      </c>
      <c r="C25" s="198" t="s">
        <v>342</v>
      </c>
      <c r="D25" s="72">
        <v>293.59399999999999</v>
      </c>
      <c r="E25" s="72">
        <v>656.00699999999995</v>
      </c>
      <c r="F25" s="198" t="s">
        <v>342</v>
      </c>
      <c r="G25" s="72">
        <v>773.57799999999997</v>
      </c>
      <c r="H25" s="173"/>
      <c r="I25" s="203">
        <v>0.28799999999999998</v>
      </c>
      <c r="J25" s="196" t="s">
        <v>342</v>
      </c>
      <c r="K25" s="195">
        <v>0.41799999999999998</v>
      </c>
      <c r="L25" s="78">
        <v>5.1999999999999998E-2</v>
      </c>
      <c r="M25" s="196" t="s">
        <v>342</v>
      </c>
      <c r="N25" s="195">
        <v>6.3E-2</v>
      </c>
      <c r="O25" s="72"/>
    </row>
    <row r="26" spans="1:15" ht="12.9" customHeight="1" x14ac:dyDescent="0.25">
      <c r="A26" s="60" t="s">
        <v>206</v>
      </c>
      <c r="B26" s="72">
        <v>40.427999999999997</v>
      </c>
      <c r="C26" s="198" t="s">
        <v>342</v>
      </c>
      <c r="D26" s="72">
        <v>83.332999999999998</v>
      </c>
      <c r="E26" s="72">
        <v>423.83600000000001</v>
      </c>
      <c r="F26" s="198" t="s">
        <v>342</v>
      </c>
      <c r="G26" s="72">
        <v>793.30399999999997</v>
      </c>
      <c r="H26" s="173"/>
      <c r="I26" s="203">
        <v>5.7000000000000002E-2</v>
      </c>
      <c r="J26" s="196" t="s">
        <v>342</v>
      </c>
      <c r="K26" s="195">
        <v>0.11799999999999999</v>
      </c>
      <c r="L26" s="78">
        <v>3.3000000000000002E-2</v>
      </c>
      <c r="M26" s="196" t="s">
        <v>342</v>
      </c>
      <c r="N26" s="195">
        <v>6.3E-2</v>
      </c>
      <c r="O26" s="72"/>
    </row>
    <row r="27" spans="1:15" ht="12.9" customHeight="1" x14ac:dyDescent="0.25">
      <c r="A27" s="60" t="s">
        <v>304</v>
      </c>
      <c r="B27" s="72">
        <v>4.5999999999999999E-2</v>
      </c>
      <c r="C27" s="198" t="s">
        <v>342</v>
      </c>
      <c r="D27" s="72">
        <v>0</v>
      </c>
      <c r="E27" s="72">
        <v>3.371</v>
      </c>
      <c r="F27" s="198" t="s">
        <v>342</v>
      </c>
      <c r="G27" s="72">
        <v>7.9000000000000001E-2</v>
      </c>
      <c r="H27" s="173"/>
      <c r="I27" s="203">
        <v>0</v>
      </c>
      <c r="J27" s="196" t="s">
        <v>342</v>
      </c>
      <c r="K27" s="195">
        <v>0</v>
      </c>
      <c r="L27" s="78">
        <v>0</v>
      </c>
      <c r="M27" s="196" t="s">
        <v>342</v>
      </c>
      <c r="N27" s="195">
        <v>0</v>
      </c>
      <c r="O27" s="72"/>
    </row>
    <row r="28" spans="1:15" ht="12.9" customHeight="1" x14ac:dyDescent="0.25">
      <c r="A28" s="64" t="s">
        <v>322</v>
      </c>
      <c r="B28" s="73">
        <v>4.5999999999999999E-2</v>
      </c>
      <c r="C28" s="211" t="s">
        <v>342</v>
      </c>
      <c r="D28" s="73">
        <v>0</v>
      </c>
      <c r="E28" s="73">
        <v>3.33</v>
      </c>
      <c r="F28" s="211" t="s">
        <v>342</v>
      </c>
      <c r="G28" s="73">
        <v>0</v>
      </c>
      <c r="H28" s="174"/>
      <c r="I28" s="206">
        <v>0</v>
      </c>
      <c r="J28" s="205" t="s">
        <v>342</v>
      </c>
      <c r="K28" s="204">
        <v>0</v>
      </c>
      <c r="L28" s="218">
        <v>0</v>
      </c>
      <c r="M28" s="205" t="s">
        <v>342</v>
      </c>
      <c r="N28" s="204">
        <v>0</v>
      </c>
      <c r="O28" s="73"/>
    </row>
    <row r="29" spans="1:15" ht="12.9" customHeight="1" x14ac:dyDescent="0.25">
      <c r="A29" s="60" t="s">
        <v>207</v>
      </c>
      <c r="B29" s="72">
        <v>529.56100000000004</v>
      </c>
      <c r="C29" s="198" t="s">
        <v>342</v>
      </c>
      <c r="D29" s="72">
        <v>723.12800000000004</v>
      </c>
      <c r="E29" s="72">
        <v>66403.153000000006</v>
      </c>
      <c r="F29" s="198" t="s">
        <v>342</v>
      </c>
      <c r="G29" s="72">
        <v>62123.220999999998</v>
      </c>
      <c r="H29" s="173"/>
      <c r="I29" s="203">
        <v>0.748</v>
      </c>
      <c r="J29" s="196" t="s">
        <v>342</v>
      </c>
      <c r="K29" s="195">
        <v>1.0269999999999999</v>
      </c>
      <c r="L29" s="78">
        <v>5.2320000000000002</v>
      </c>
      <c r="M29" s="196" t="s">
        <v>342</v>
      </c>
      <c r="N29" s="195">
        <v>4.91</v>
      </c>
      <c r="O29" s="72"/>
    </row>
    <row r="30" spans="1:15" ht="15" customHeight="1" x14ac:dyDescent="0.25">
      <c r="A30" s="65" t="s">
        <v>0</v>
      </c>
      <c r="B30" s="226">
        <v>70756.486000000004</v>
      </c>
      <c r="C30" s="227" t="s">
        <v>342</v>
      </c>
      <c r="D30" s="226">
        <v>15057.183000000001</v>
      </c>
      <c r="E30" s="226">
        <v>1269243.683</v>
      </c>
      <c r="F30" s="227" t="s">
        <v>342</v>
      </c>
      <c r="G30" s="226">
        <v>395259.049</v>
      </c>
      <c r="H30" s="166"/>
      <c r="I30" s="199">
        <v>100</v>
      </c>
      <c r="J30" s="227" t="s">
        <v>342</v>
      </c>
      <c r="K30" s="199">
        <v>0</v>
      </c>
      <c r="L30" s="199">
        <v>100</v>
      </c>
      <c r="M30" s="227" t="s">
        <v>342</v>
      </c>
      <c r="N30" s="199">
        <v>0</v>
      </c>
      <c r="O30" s="75"/>
    </row>
    <row r="31" spans="1:15" ht="6.75" customHeight="1" x14ac:dyDescent="0.25"/>
    <row r="32" spans="1:15" ht="11.25" customHeight="1" x14ac:dyDescent="0.25"/>
    <row r="33" spans="2:14" ht="11.25" customHeight="1" x14ac:dyDescent="0.25">
      <c r="B33" s="57"/>
      <c r="E33" s="57"/>
      <c r="I33" s="78"/>
      <c r="J33" s="78"/>
      <c r="K33" s="78"/>
      <c r="L33" s="78"/>
    </row>
    <row r="34" spans="2:14" ht="11.25" customHeight="1" x14ac:dyDescent="0.25"/>
    <row r="35" spans="2:14" ht="11.25" customHeight="1" x14ac:dyDescent="0.25">
      <c r="H35" s="18"/>
      <c r="I35" s="18"/>
      <c r="J35" s="18"/>
      <c r="K35" s="18"/>
      <c r="L35" s="18"/>
      <c r="M35" s="18"/>
      <c r="N35" s="18"/>
    </row>
    <row r="36" spans="2:14" ht="11.25" customHeight="1" x14ac:dyDescent="0.25">
      <c r="H36" s="18"/>
      <c r="I36" s="18"/>
      <c r="J36" s="18"/>
      <c r="K36" s="18"/>
      <c r="L36" s="18"/>
      <c r="M36" s="18"/>
      <c r="N36" s="18"/>
    </row>
    <row r="37" spans="2:14" ht="11.25" customHeight="1" x14ac:dyDescent="0.25">
      <c r="H37" s="18"/>
      <c r="I37" s="18"/>
      <c r="J37" s="18"/>
      <c r="K37" s="18"/>
      <c r="L37" s="18"/>
      <c r="M37" s="18"/>
      <c r="N37" s="18"/>
    </row>
    <row r="38" spans="2:14" ht="11.25" customHeight="1" x14ac:dyDescent="0.25">
      <c r="H38" s="18"/>
      <c r="I38" s="18"/>
      <c r="J38" s="18"/>
      <c r="K38" s="18"/>
      <c r="L38" s="18"/>
      <c r="M38" s="18"/>
      <c r="N38" s="18"/>
    </row>
    <row r="39" spans="2:14" ht="11.25" customHeight="1" x14ac:dyDescent="0.25">
      <c r="H39" s="18"/>
      <c r="I39" s="18"/>
      <c r="J39" s="18"/>
      <c r="K39" s="18"/>
      <c r="L39" s="18"/>
      <c r="M39" s="18"/>
      <c r="N39" s="18"/>
    </row>
  </sheetData>
  <mergeCells count="6">
    <mergeCell ref="M4:N4"/>
    <mergeCell ref="C4:D4"/>
    <mergeCell ref="F4:G4"/>
    <mergeCell ref="C5:D5"/>
    <mergeCell ref="F5:G5"/>
    <mergeCell ref="J4:K4"/>
  </mergeCells>
  <hyperlinks>
    <hyperlink ref="L1" location="'Innehåll_ Contents'!Utskriftsområde" display="Till tabellförteckning" xr:uid="{00000000-0004-0000-1B00-000000000000}"/>
  </hyperlinks>
  <pageMargins left="0.70866141732283472" right="0.48" top="0.41" bottom="0.4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sheetPr>
  <dimension ref="A1:O39"/>
  <sheetViews>
    <sheetView showGridLines="0" zoomScaleNormal="100" workbookViewId="0"/>
  </sheetViews>
  <sheetFormatPr defaultColWidth="11.44140625" defaultRowHeight="12.6" x14ac:dyDescent="0.25"/>
  <cols>
    <col min="1" max="1" width="41.109375" customWidth="1"/>
    <col min="2" max="2" width="10.5546875" customWidth="1"/>
    <col min="3" max="3" width="2.33203125" customWidth="1"/>
    <col min="4" max="4" width="7.88671875" customWidth="1"/>
    <col min="5" max="5" width="11.44140625" customWidth="1"/>
    <col min="6" max="6" width="2.33203125" customWidth="1"/>
    <col min="7" max="7" width="6.5546875" customWidth="1"/>
    <col min="8" max="8" width="1.5546875" customWidth="1"/>
    <col min="9" max="9" width="6.33203125" customWidth="1"/>
    <col min="10" max="10" width="2.33203125" customWidth="1"/>
    <col min="11" max="11" width="7.109375" customWidth="1"/>
    <col min="12" max="12" width="8" customWidth="1"/>
    <col min="13" max="13" width="2.33203125" customWidth="1"/>
    <col min="14" max="14" width="7.109375" customWidth="1"/>
  </cols>
  <sheetData>
    <row r="1" spans="1:15" ht="12.75" customHeight="1" x14ac:dyDescent="0.25">
      <c r="A1" s="5" t="s">
        <v>383</v>
      </c>
      <c r="B1" s="2"/>
      <c r="C1" s="2"/>
      <c r="D1" s="2"/>
      <c r="E1" s="2"/>
      <c r="F1" s="2"/>
      <c r="G1" s="2"/>
      <c r="L1" s="58" t="s">
        <v>249</v>
      </c>
    </row>
    <row r="2" spans="1:15" ht="13.2" x14ac:dyDescent="0.25">
      <c r="A2" s="51" t="s">
        <v>384</v>
      </c>
      <c r="B2" s="2"/>
      <c r="C2" s="2"/>
      <c r="D2" s="2"/>
      <c r="E2" s="2"/>
      <c r="F2" s="2"/>
      <c r="G2" s="2"/>
    </row>
    <row r="3" spans="1:15" ht="13.5" customHeight="1" x14ac:dyDescent="0.25">
      <c r="A3" s="2"/>
      <c r="B3" s="2"/>
      <c r="C3" s="2"/>
      <c r="D3" s="2"/>
      <c r="E3" s="2"/>
      <c r="F3" s="2"/>
      <c r="G3" s="2"/>
    </row>
    <row r="4" spans="1:15" ht="27" customHeight="1" x14ac:dyDescent="0.25">
      <c r="A4" s="61" t="s">
        <v>208</v>
      </c>
      <c r="B4" s="52" t="s">
        <v>87</v>
      </c>
      <c r="C4" s="276" t="s">
        <v>164</v>
      </c>
      <c r="D4" s="277"/>
      <c r="E4" s="52" t="s">
        <v>88</v>
      </c>
      <c r="F4" s="276" t="s">
        <v>164</v>
      </c>
      <c r="G4" s="277"/>
      <c r="H4" s="53"/>
      <c r="I4" s="52" t="s">
        <v>166</v>
      </c>
      <c r="J4" s="276" t="s">
        <v>164</v>
      </c>
      <c r="K4" s="277"/>
      <c r="L4" s="52" t="s">
        <v>167</v>
      </c>
      <c r="M4" s="276" t="s">
        <v>164</v>
      </c>
      <c r="N4" s="277"/>
    </row>
    <row r="5" spans="1:15" ht="27.75" customHeight="1" x14ac:dyDescent="0.25">
      <c r="A5" s="50" t="s">
        <v>209</v>
      </c>
      <c r="B5" s="49" t="s">
        <v>89</v>
      </c>
      <c r="C5" s="278" t="s">
        <v>163</v>
      </c>
      <c r="D5" s="278"/>
      <c r="E5" s="49" t="s">
        <v>90</v>
      </c>
      <c r="F5" s="278" t="s">
        <v>163</v>
      </c>
      <c r="G5" s="278"/>
      <c r="H5" s="49"/>
      <c r="I5" s="49" t="s">
        <v>168</v>
      </c>
      <c r="J5" s="49"/>
      <c r="K5" s="49" t="s">
        <v>163</v>
      </c>
      <c r="L5" s="49" t="s">
        <v>169</v>
      </c>
      <c r="M5" s="49"/>
      <c r="N5" s="49" t="s">
        <v>163</v>
      </c>
    </row>
    <row r="6" spans="1:15" ht="12.9" customHeight="1" x14ac:dyDescent="0.25">
      <c r="A6" s="60" t="s">
        <v>190</v>
      </c>
      <c r="B6" s="72">
        <v>2053.0169999999998</v>
      </c>
      <c r="C6" s="198" t="s">
        <v>342</v>
      </c>
      <c r="D6" s="72">
        <v>948.41399999999999</v>
      </c>
      <c r="E6" s="72">
        <v>15592.878000000001</v>
      </c>
      <c r="F6" s="198" t="s">
        <v>342</v>
      </c>
      <c r="G6" s="72">
        <v>8862.3369999999995</v>
      </c>
      <c r="H6" s="168"/>
      <c r="I6" s="203">
        <v>4.4089999999999998</v>
      </c>
      <c r="J6" s="196" t="s">
        <v>342</v>
      </c>
      <c r="K6" s="195">
        <v>1.9850000000000001</v>
      </c>
      <c r="L6" s="195">
        <v>1.599</v>
      </c>
      <c r="M6" s="196" t="s">
        <v>342</v>
      </c>
      <c r="N6" s="195">
        <v>0.99399999999999999</v>
      </c>
      <c r="O6" s="72"/>
    </row>
    <row r="7" spans="1:15" ht="12.9" customHeight="1" x14ac:dyDescent="0.25">
      <c r="A7" s="64" t="s">
        <v>191</v>
      </c>
      <c r="B7" s="73">
        <v>1365.8520000000001</v>
      </c>
      <c r="C7" s="211" t="s">
        <v>342</v>
      </c>
      <c r="D7" s="73">
        <v>871.43600000000004</v>
      </c>
      <c r="E7" s="73">
        <v>1480.81</v>
      </c>
      <c r="F7" s="211" t="s">
        <v>342</v>
      </c>
      <c r="G7" s="73">
        <v>916.43700000000001</v>
      </c>
      <c r="H7" s="171"/>
      <c r="I7" s="206">
        <v>2.9329999999999998</v>
      </c>
      <c r="J7" s="205" t="s">
        <v>342</v>
      </c>
      <c r="K7" s="204">
        <v>1.835</v>
      </c>
      <c r="L7" s="204">
        <v>0.152</v>
      </c>
      <c r="M7" s="205" t="s">
        <v>342</v>
      </c>
      <c r="N7" s="204">
        <v>0.10199999999999999</v>
      </c>
      <c r="O7" s="73"/>
    </row>
    <row r="8" spans="1:15" ht="12.9" customHeight="1" x14ac:dyDescent="0.25">
      <c r="A8" s="60" t="s">
        <v>192</v>
      </c>
      <c r="B8" s="72">
        <v>16256.437</v>
      </c>
      <c r="C8" s="198" t="s">
        <v>342</v>
      </c>
      <c r="D8" s="72">
        <v>4.1310000000000002</v>
      </c>
      <c r="E8" s="72">
        <v>73590.445999999996</v>
      </c>
      <c r="F8" s="198" t="s">
        <v>342</v>
      </c>
      <c r="G8" s="72">
        <v>379.89</v>
      </c>
      <c r="H8" s="167"/>
      <c r="I8" s="203">
        <v>34.908999999999999</v>
      </c>
      <c r="J8" s="196" t="s">
        <v>342</v>
      </c>
      <c r="K8" s="195">
        <v>3.161</v>
      </c>
      <c r="L8" s="195">
        <v>7.548</v>
      </c>
      <c r="M8" s="196" t="s">
        <v>342</v>
      </c>
      <c r="N8" s="195">
        <v>2.0470000000000002</v>
      </c>
      <c r="O8" s="72"/>
    </row>
    <row r="9" spans="1:15" ht="12.9" customHeight="1" x14ac:dyDescent="0.25">
      <c r="A9" s="60" t="s">
        <v>193</v>
      </c>
      <c r="B9" s="72">
        <v>1004.088</v>
      </c>
      <c r="C9" s="198" t="s">
        <v>342</v>
      </c>
      <c r="D9" s="72">
        <v>378.45600000000002</v>
      </c>
      <c r="E9" s="72">
        <v>75287.453999999998</v>
      </c>
      <c r="F9" s="198" t="s">
        <v>342</v>
      </c>
      <c r="G9" s="72">
        <v>127130.40399999999</v>
      </c>
      <c r="H9" s="167"/>
      <c r="I9" s="203">
        <v>2.1560000000000001</v>
      </c>
      <c r="J9" s="196" t="s">
        <v>342</v>
      </c>
      <c r="K9" s="195">
        <v>0.81899999999999995</v>
      </c>
      <c r="L9" s="195">
        <v>7.7220000000000004</v>
      </c>
      <c r="M9" s="196" t="s">
        <v>342</v>
      </c>
      <c r="N9" s="195">
        <v>12.172000000000001</v>
      </c>
      <c r="O9" s="72"/>
    </row>
    <row r="10" spans="1:15" ht="12.9" customHeight="1" x14ac:dyDescent="0.25">
      <c r="A10" s="64" t="s">
        <v>305</v>
      </c>
      <c r="B10" s="73">
        <v>548.30899999999997</v>
      </c>
      <c r="C10" s="211" t="s">
        <v>342</v>
      </c>
      <c r="D10" s="73">
        <v>41.402999999999999</v>
      </c>
      <c r="E10" s="73">
        <v>882.78800000000001</v>
      </c>
      <c r="F10" s="211" t="s">
        <v>342</v>
      </c>
      <c r="G10" s="73">
        <v>420.35500000000002</v>
      </c>
      <c r="H10" s="170"/>
      <c r="I10" s="206">
        <v>1.177</v>
      </c>
      <c r="J10" s="205" t="s">
        <v>342</v>
      </c>
      <c r="K10" s="204">
        <v>0.13800000000000001</v>
      </c>
      <c r="L10" s="204">
        <v>9.0999999999999998E-2</v>
      </c>
      <c r="M10" s="205" t="s">
        <v>342</v>
      </c>
      <c r="N10" s="204">
        <v>0.05</v>
      </c>
      <c r="O10" s="73"/>
    </row>
    <row r="11" spans="1:15" ht="12.9" customHeight="1" x14ac:dyDescent="0.25">
      <c r="A11" s="60" t="s">
        <v>194</v>
      </c>
      <c r="B11" s="72">
        <v>3323.1680000000001</v>
      </c>
      <c r="C11" s="198" t="s">
        <v>342</v>
      </c>
      <c r="D11" s="72">
        <v>588.89599999999996</v>
      </c>
      <c r="E11" s="72">
        <v>99716.922000000006</v>
      </c>
      <c r="F11" s="198" t="s">
        <v>342</v>
      </c>
      <c r="G11" s="72">
        <v>15892.897000000001</v>
      </c>
      <c r="H11" s="167"/>
      <c r="I11" s="203">
        <v>7.1360000000000001</v>
      </c>
      <c r="J11" s="196" t="s">
        <v>342</v>
      </c>
      <c r="K11" s="195">
        <v>1.337</v>
      </c>
      <c r="L11" s="195">
        <v>10.228</v>
      </c>
      <c r="M11" s="196" t="s">
        <v>342</v>
      </c>
      <c r="N11" s="195">
        <v>3.1320000000000001</v>
      </c>
      <c r="O11" s="72"/>
    </row>
    <row r="12" spans="1:15" ht="12.9" customHeight="1" x14ac:dyDescent="0.25">
      <c r="A12" s="60" t="s">
        <v>195</v>
      </c>
      <c r="B12" s="72">
        <v>177.83799999999999</v>
      </c>
      <c r="C12" s="198" t="s">
        <v>342</v>
      </c>
      <c r="D12" s="72">
        <v>76.506</v>
      </c>
      <c r="E12" s="72">
        <v>113765.118</v>
      </c>
      <c r="F12" s="198" t="s">
        <v>342</v>
      </c>
      <c r="G12" s="72">
        <v>171356.23699999999</v>
      </c>
      <c r="H12" s="167"/>
      <c r="I12" s="203">
        <v>0.38200000000000001</v>
      </c>
      <c r="J12" s="196" t="s">
        <v>342</v>
      </c>
      <c r="K12" s="195">
        <v>0.16700000000000001</v>
      </c>
      <c r="L12" s="195">
        <v>11.669</v>
      </c>
      <c r="M12" s="196" t="s">
        <v>342</v>
      </c>
      <c r="N12" s="195">
        <v>15.711</v>
      </c>
      <c r="O12" s="72"/>
    </row>
    <row r="13" spans="1:15" ht="22.5" customHeight="1" x14ac:dyDescent="0.25">
      <c r="A13" s="60" t="s">
        <v>196</v>
      </c>
      <c r="B13" s="72">
        <v>1503.5119999999999</v>
      </c>
      <c r="C13" s="198" t="s">
        <v>342</v>
      </c>
      <c r="D13" s="72">
        <v>378.14</v>
      </c>
      <c r="E13" s="72">
        <v>22970.295999999998</v>
      </c>
      <c r="F13" s="198" t="s">
        <v>342</v>
      </c>
      <c r="G13" s="72">
        <v>9957.4259999999995</v>
      </c>
      <c r="H13" s="175"/>
      <c r="I13" s="203">
        <v>3.2290000000000001</v>
      </c>
      <c r="J13" s="196" t="s">
        <v>342</v>
      </c>
      <c r="K13" s="195">
        <v>0.83799999999999997</v>
      </c>
      <c r="L13" s="195">
        <v>2.3559999999999999</v>
      </c>
      <c r="M13" s="196" t="s">
        <v>342</v>
      </c>
      <c r="N13" s="195">
        <v>1.1839999999999999</v>
      </c>
      <c r="O13" s="72"/>
    </row>
    <row r="14" spans="1:15" ht="12.9" customHeight="1" x14ac:dyDescent="0.25">
      <c r="A14" s="64" t="s">
        <v>113</v>
      </c>
      <c r="B14" s="73">
        <v>397.92200000000003</v>
      </c>
      <c r="C14" s="211" t="s">
        <v>342</v>
      </c>
      <c r="D14" s="73">
        <v>229.501</v>
      </c>
      <c r="E14" s="73">
        <v>3565.1060000000002</v>
      </c>
      <c r="F14" s="211" t="s">
        <v>342</v>
      </c>
      <c r="G14" s="73">
        <v>1444.1790000000001</v>
      </c>
      <c r="H14" s="178"/>
      <c r="I14" s="206">
        <v>0.85399999999999998</v>
      </c>
      <c r="J14" s="205" t="s">
        <v>342</v>
      </c>
      <c r="K14" s="222">
        <v>0.495</v>
      </c>
      <c r="L14" s="222">
        <v>0.36599999999999999</v>
      </c>
      <c r="M14" s="205" t="s">
        <v>342</v>
      </c>
      <c r="N14" s="222">
        <v>0.17799999999999999</v>
      </c>
      <c r="O14" s="73"/>
    </row>
    <row r="15" spans="1:15" ht="12.9" customHeight="1" x14ac:dyDescent="0.25">
      <c r="A15" s="64" t="s">
        <v>114</v>
      </c>
      <c r="B15" s="73">
        <v>136.98699999999999</v>
      </c>
      <c r="C15" s="211" t="s">
        <v>342</v>
      </c>
      <c r="D15" s="73">
        <v>148.91200000000001</v>
      </c>
      <c r="E15" s="73">
        <v>228.74799999999999</v>
      </c>
      <c r="F15" s="211" t="s">
        <v>342</v>
      </c>
      <c r="G15" s="73">
        <v>170.018</v>
      </c>
      <c r="H15" s="174"/>
      <c r="I15" s="206">
        <v>0.29399999999999998</v>
      </c>
      <c r="J15" s="205" t="s">
        <v>342</v>
      </c>
      <c r="K15" s="204">
        <v>0.32</v>
      </c>
      <c r="L15" s="218">
        <v>2.3E-2</v>
      </c>
      <c r="M15" s="205" t="s">
        <v>342</v>
      </c>
      <c r="N15" s="204">
        <v>1.9E-2</v>
      </c>
      <c r="O15" s="73"/>
    </row>
    <row r="16" spans="1:15" ht="12.9" customHeight="1" x14ac:dyDescent="0.25">
      <c r="A16" s="64" t="s">
        <v>197</v>
      </c>
      <c r="B16" s="73">
        <v>479.608</v>
      </c>
      <c r="C16" s="211" t="s">
        <v>342</v>
      </c>
      <c r="D16" s="73">
        <v>131.47200000000001</v>
      </c>
      <c r="E16" s="73">
        <v>7375.8339999999998</v>
      </c>
      <c r="F16" s="211" t="s">
        <v>342</v>
      </c>
      <c r="G16" s="73">
        <v>1758.7170000000001</v>
      </c>
      <c r="H16" s="174"/>
      <c r="I16" s="206">
        <v>1.03</v>
      </c>
      <c r="J16" s="205" t="s">
        <v>342</v>
      </c>
      <c r="K16" s="204">
        <v>0.29499999999999998</v>
      </c>
      <c r="L16" s="218">
        <v>0.75700000000000001</v>
      </c>
      <c r="M16" s="205" t="s">
        <v>342</v>
      </c>
      <c r="N16" s="204">
        <v>0.27200000000000002</v>
      </c>
      <c r="O16" s="73"/>
    </row>
    <row r="17" spans="1:15" ht="12.9" customHeight="1" x14ac:dyDescent="0.25">
      <c r="A17" s="60" t="s">
        <v>198</v>
      </c>
      <c r="B17" s="72">
        <v>11110.941000000001</v>
      </c>
      <c r="C17" s="198" t="s">
        <v>342</v>
      </c>
      <c r="D17" s="72">
        <v>1266.095</v>
      </c>
      <c r="E17" s="72">
        <v>76326.593999999997</v>
      </c>
      <c r="F17" s="198" t="s">
        <v>342</v>
      </c>
      <c r="G17" s="72">
        <v>9963.19</v>
      </c>
      <c r="H17" s="173"/>
      <c r="I17" s="203">
        <v>23.859000000000002</v>
      </c>
      <c r="J17" s="196" t="s">
        <v>342</v>
      </c>
      <c r="K17" s="195">
        <v>2.9209999999999998</v>
      </c>
      <c r="L17" s="78">
        <v>7.8289999999999997</v>
      </c>
      <c r="M17" s="196" t="s">
        <v>342</v>
      </c>
      <c r="N17" s="195">
        <v>2.3210000000000002</v>
      </c>
      <c r="O17" s="72"/>
    </row>
    <row r="18" spans="1:15" ht="12.9" customHeight="1" x14ac:dyDescent="0.25">
      <c r="A18" s="64" t="s">
        <v>115</v>
      </c>
      <c r="B18" s="73">
        <v>10473.099</v>
      </c>
      <c r="C18" s="211" t="s">
        <v>342</v>
      </c>
      <c r="D18" s="73">
        <v>790.19899999999996</v>
      </c>
      <c r="E18" s="73">
        <v>71953.320999999996</v>
      </c>
      <c r="F18" s="211" t="s">
        <v>342</v>
      </c>
      <c r="G18" s="73">
        <v>5230.4399999999996</v>
      </c>
      <c r="H18" s="174"/>
      <c r="I18" s="206">
        <v>22.49</v>
      </c>
      <c r="J18" s="205" t="s">
        <v>342</v>
      </c>
      <c r="K18" s="204">
        <v>2.3940000000000001</v>
      </c>
      <c r="L18" s="218">
        <v>7.38</v>
      </c>
      <c r="M18" s="205" t="s">
        <v>342</v>
      </c>
      <c r="N18" s="204">
        <v>2.0619999999999998</v>
      </c>
      <c r="O18" s="73"/>
    </row>
    <row r="19" spans="1:15" ht="25.5" customHeight="1" x14ac:dyDescent="0.25">
      <c r="A19" s="60" t="s">
        <v>199</v>
      </c>
      <c r="B19" s="72">
        <v>2293.4549999999999</v>
      </c>
      <c r="C19" s="198" t="s">
        <v>342</v>
      </c>
      <c r="D19" s="72">
        <v>518.447</v>
      </c>
      <c r="E19" s="72">
        <v>107539.55899999999</v>
      </c>
      <c r="F19" s="198" t="s">
        <v>342</v>
      </c>
      <c r="G19" s="72">
        <v>31789.937000000002</v>
      </c>
      <c r="H19" s="173"/>
      <c r="I19" s="203">
        <v>4.9249999999999998</v>
      </c>
      <c r="J19" s="196" t="s">
        <v>342</v>
      </c>
      <c r="K19" s="195">
        <v>1.147</v>
      </c>
      <c r="L19" s="195">
        <v>11.03</v>
      </c>
      <c r="M19" s="196" t="s">
        <v>342</v>
      </c>
      <c r="N19" s="195">
        <v>4.1520000000000001</v>
      </c>
      <c r="O19" s="72"/>
    </row>
    <row r="20" spans="1:15" ht="12.9" customHeight="1" x14ac:dyDescent="0.25">
      <c r="A20" s="60" t="s">
        <v>200</v>
      </c>
      <c r="B20" s="74">
        <v>604.27499999999998</v>
      </c>
      <c r="C20" s="198" t="s">
        <v>342</v>
      </c>
      <c r="D20" s="74">
        <v>149.71299999999999</v>
      </c>
      <c r="E20" s="74">
        <v>10769.450999999999</v>
      </c>
      <c r="F20" s="198" t="s">
        <v>342</v>
      </c>
      <c r="G20" s="74">
        <v>3701.4789999999998</v>
      </c>
      <c r="H20" s="173"/>
      <c r="I20" s="203">
        <v>1.298</v>
      </c>
      <c r="J20" s="196" t="s">
        <v>342</v>
      </c>
      <c r="K20" s="195">
        <v>0.33800000000000002</v>
      </c>
      <c r="L20" s="78">
        <v>1.105</v>
      </c>
      <c r="M20" s="196" t="s">
        <v>342</v>
      </c>
      <c r="N20" s="195">
        <v>0.48</v>
      </c>
      <c r="O20" s="74"/>
    </row>
    <row r="21" spans="1:15" ht="12.9" customHeight="1" x14ac:dyDescent="0.25">
      <c r="A21" s="60" t="s">
        <v>201</v>
      </c>
      <c r="B21" s="72">
        <v>3383.1819999999998</v>
      </c>
      <c r="C21" s="198" t="s">
        <v>342</v>
      </c>
      <c r="D21" s="72">
        <v>2193.5590000000002</v>
      </c>
      <c r="E21" s="72">
        <v>75088.152000000002</v>
      </c>
      <c r="F21" s="198" t="s">
        <v>342</v>
      </c>
      <c r="G21" s="72">
        <v>28997.41</v>
      </c>
      <c r="H21" s="173"/>
      <c r="I21" s="203">
        <v>7.2649999999999997</v>
      </c>
      <c r="J21" s="196" t="s">
        <v>342</v>
      </c>
      <c r="K21" s="195">
        <v>4.4039999999999999</v>
      </c>
      <c r="L21" s="78">
        <v>7.702</v>
      </c>
      <c r="M21" s="196" t="s">
        <v>342</v>
      </c>
      <c r="N21" s="195">
        <v>3.4420000000000002</v>
      </c>
      <c r="O21" s="72"/>
    </row>
    <row r="22" spans="1:15" ht="12.9" customHeight="1" x14ac:dyDescent="0.25">
      <c r="A22" s="60" t="s">
        <v>202</v>
      </c>
      <c r="B22" s="72">
        <v>403.17500000000001</v>
      </c>
      <c r="C22" s="198" t="s">
        <v>342</v>
      </c>
      <c r="D22" s="72">
        <v>108.38500000000001</v>
      </c>
      <c r="E22" s="72">
        <v>70128.202999999994</v>
      </c>
      <c r="F22" s="198" t="s">
        <v>342</v>
      </c>
      <c r="G22" s="72">
        <v>11710.026</v>
      </c>
      <c r="H22" s="173"/>
      <c r="I22" s="203">
        <v>0.86599999999999999</v>
      </c>
      <c r="J22" s="196" t="s">
        <v>342</v>
      </c>
      <c r="K22" s="195">
        <v>0.24399999999999999</v>
      </c>
      <c r="L22" s="78">
        <v>7.1929999999999996</v>
      </c>
      <c r="M22" s="196" t="s">
        <v>342</v>
      </c>
      <c r="N22" s="195">
        <v>2.2450000000000001</v>
      </c>
      <c r="O22" s="72"/>
    </row>
    <row r="23" spans="1:15" ht="12.9" customHeight="1" x14ac:dyDescent="0.25">
      <c r="A23" s="60" t="s">
        <v>203</v>
      </c>
      <c r="B23" s="72">
        <v>1024.3800000000001</v>
      </c>
      <c r="C23" s="198" t="s">
        <v>342</v>
      </c>
      <c r="D23" s="72">
        <v>404.86200000000002</v>
      </c>
      <c r="E23" s="72">
        <v>94439.922000000006</v>
      </c>
      <c r="F23" s="198" t="s">
        <v>342</v>
      </c>
      <c r="G23" s="72">
        <v>41358.682000000001</v>
      </c>
      <c r="H23" s="173"/>
      <c r="I23" s="203">
        <v>2.2000000000000002</v>
      </c>
      <c r="J23" s="196" t="s">
        <v>342</v>
      </c>
      <c r="K23" s="195">
        <v>0.873</v>
      </c>
      <c r="L23" s="78">
        <v>9.6869999999999994</v>
      </c>
      <c r="M23" s="196" t="s">
        <v>342</v>
      </c>
      <c r="N23" s="195">
        <v>4.6269999999999998</v>
      </c>
      <c r="O23" s="72"/>
    </row>
    <row r="24" spans="1:15" ht="12.9" customHeight="1" x14ac:dyDescent="0.25">
      <c r="A24" s="60" t="s">
        <v>204</v>
      </c>
      <c r="B24" s="74">
        <v>861.28</v>
      </c>
      <c r="C24" s="198" t="s">
        <v>342</v>
      </c>
      <c r="D24" s="74">
        <v>1223.6300000000001</v>
      </c>
      <c r="E24" s="74">
        <v>8575.3529999999992</v>
      </c>
      <c r="F24" s="198" t="s">
        <v>342</v>
      </c>
      <c r="G24" s="74">
        <v>3053.23</v>
      </c>
      <c r="H24" s="173"/>
      <c r="I24" s="203">
        <v>1.849</v>
      </c>
      <c r="J24" s="196" t="s">
        <v>342</v>
      </c>
      <c r="K24" s="195">
        <v>2.5840000000000001</v>
      </c>
      <c r="L24" s="78">
        <v>0.88</v>
      </c>
      <c r="M24" s="196" t="s">
        <v>342</v>
      </c>
      <c r="N24" s="195">
        <v>0.39100000000000001</v>
      </c>
      <c r="O24" s="74"/>
    </row>
    <row r="25" spans="1:15" ht="12.9" customHeight="1" x14ac:dyDescent="0.25">
      <c r="A25" s="60" t="s">
        <v>205</v>
      </c>
      <c r="B25" s="72">
        <v>184.76300000000001</v>
      </c>
      <c r="C25" s="198" t="s">
        <v>342</v>
      </c>
      <c r="D25" s="72">
        <v>172.13300000000001</v>
      </c>
      <c r="E25" s="72">
        <v>3011.998</v>
      </c>
      <c r="F25" s="198" t="s">
        <v>342</v>
      </c>
      <c r="G25" s="72">
        <v>2984.4059999999999</v>
      </c>
      <c r="H25" s="173"/>
      <c r="I25" s="203">
        <v>0.39700000000000002</v>
      </c>
      <c r="J25" s="196" t="s">
        <v>342</v>
      </c>
      <c r="K25" s="195">
        <v>0.37</v>
      </c>
      <c r="L25" s="78">
        <v>0.309</v>
      </c>
      <c r="M25" s="196" t="s">
        <v>342</v>
      </c>
      <c r="N25" s="195">
        <v>0.316</v>
      </c>
      <c r="O25" s="72"/>
    </row>
    <row r="26" spans="1:15" ht="12.9" customHeight="1" x14ac:dyDescent="0.25">
      <c r="A26" s="60" t="s">
        <v>206</v>
      </c>
      <c r="B26" s="72">
        <v>41.981999999999999</v>
      </c>
      <c r="C26" s="198" t="s">
        <v>342</v>
      </c>
      <c r="D26" s="72">
        <v>17.748000000000001</v>
      </c>
      <c r="E26" s="72">
        <v>2415.1509999999998</v>
      </c>
      <c r="F26" s="198" t="s">
        <v>342</v>
      </c>
      <c r="G26" s="72">
        <v>1687.912</v>
      </c>
      <c r="H26" s="173"/>
      <c r="I26" s="203">
        <v>0.09</v>
      </c>
      <c r="J26" s="196" t="s">
        <v>342</v>
      </c>
      <c r="K26" s="195">
        <v>3.9E-2</v>
      </c>
      <c r="L26" s="78">
        <v>0.248</v>
      </c>
      <c r="M26" s="196" t="s">
        <v>342</v>
      </c>
      <c r="N26" s="195">
        <v>0.185</v>
      </c>
      <c r="O26" s="72"/>
    </row>
    <row r="27" spans="1:15" ht="12.9" customHeight="1" x14ac:dyDescent="0.25">
      <c r="A27" s="60" t="s">
        <v>304</v>
      </c>
      <c r="B27" s="72">
        <v>19.605</v>
      </c>
      <c r="C27" s="198" t="s">
        <v>342</v>
      </c>
      <c r="D27" s="72">
        <v>14.872999999999999</v>
      </c>
      <c r="E27" s="72">
        <v>600.91700000000003</v>
      </c>
      <c r="F27" s="198" t="s">
        <v>342</v>
      </c>
      <c r="G27" s="72">
        <v>381.47</v>
      </c>
      <c r="H27" s="173"/>
      <c r="I27" s="203">
        <v>4.2000000000000003E-2</v>
      </c>
      <c r="J27" s="196" t="s">
        <v>342</v>
      </c>
      <c r="K27" s="195">
        <v>3.2000000000000001E-2</v>
      </c>
      <c r="L27" s="78">
        <v>6.2E-2</v>
      </c>
      <c r="M27" s="196" t="s">
        <v>342</v>
      </c>
      <c r="N27" s="195">
        <v>4.2999999999999997E-2</v>
      </c>
      <c r="O27" s="72"/>
    </row>
    <row r="28" spans="1:15" ht="12.9" customHeight="1" x14ac:dyDescent="0.25">
      <c r="A28" s="64" t="s">
        <v>322</v>
      </c>
      <c r="B28" s="73">
        <v>17.170999999999999</v>
      </c>
      <c r="C28" s="211" t="s">
        <v>342</v>
      </c>
      <c r="D28" s="73">
        <v>12.48</v>
      </c>
      <c r="E28" s="73">
        <v>545.31100000000004</v>
      </c>
      <c r="F28" s="211" t="s">
        <v>342</v>
      </c>
      <c r="G28" s="73">
        <v>330.012</v>
      </c>
      <c r="H28" s="174"/>
      <c r="I28" s="206">
        <v>3.6999999999999998E-2</v>
      </c>
      <c r="J28" s="205" t="s">
        <v>342</v>
      </c>
      <c r="K28" s="204">
        <v>2.7E-2</v>
      </c>
      <c r="L28" s="218">
        <v>5.6000000000000001E-2</v>
      </c>
      <c r="M28" s="205" t="s">
        <v>342</v>
      </c>
      <c r="N28" s="204">
        <v>3.6999999999999998E-2</v>
      </c>
      <c r="O28" s="73"/>
    </row>
    <row r="29" spans="1:15" ht="12.9" customHeight="1" x14ac:dyDescent="0.25">
      <c r="A29" s="60" t="s">
        <v>207</v>
      </c>
      <c r="B29" s="72">
        <v>2323.2330000000002</v>
      </c>
      <c r="C29" s="198" t="s">
        <v>342</v>
      </c>
      <c r="D29" s="72">
        <v>2488.2640000000001</v>
      </c>
      <c r="E29" s="72">
        <v>125139.88</v>
      </c>
      <c r="F29" s="198" t="s">
        <v>342</v>
      </c>
      <c r="G29" s="72">
        <v>121327.283</v>
      </c>
      <c r="H29" s="173"/>
      <c r="I29" s="203">
        <v>4.9889999999999999</v>
      </c>
      <c r="J29" s="196" t="s">
        <v>342</v>
      </c>
      <c r="K29" s="195">
        <v>5.09</v>
      </c>
      <c r="L29" s="78">
        <v>12.835000000000001</v>
      </c>
      <c r="M29" s="196" t="s">
        <v>342</v>
      </c>
      <c r="N29" s="195">
        <v>11.279</v>
      </c>
      <c r="O29" s="72"/>
    </row>
    <row r="30" spans="1:15" ht="15" customHeight="1" x14ac:dyDescent="0.25">
      <c r="A30" s="65" t="s">
        <v>0</v>
      </c>
      <c r="B30" s="226">
        <v>46568.328999999998</v>
      </c>
      <c r="C30" s="227" t="s">
        <v>342</v>
      </c>
      <c r="D30" s="226">
        <v>4216.7560000000003</v>
      </c>
      <c r="E30" s="226">
        <v>974958.29299999995</v>
      </c>
      <c r="F30" s="227" t="s">
        <v>342</v>
      </c>
      <c r="G30" s="226">
        <v>264415.34700000001</v>
      </c>
      <c r="H30" s="166"/>
      <c r="I30" s="199">
        <v>100</v>
      </c>
      <c r="J30" s="227" t="s">
        <v>342</v>
      </c>
      <c r="K30" s="199">
        <v>0</v>
      </c>
      <c r="L30" s="199">
        <v>100</v>
      </c>
      <c r="M30" s="227" t="s">
        <v>342</v>
      </c>
      <c r="N30" s="199">
        <v>0</v>
      </c>
      <c r="O30" s="75"/>
    </row>
    <row r="31" spans="1:15" ht="6.75" customHeight="1" x14ac:dyDescent="0.25"/>
    <row r="32" spans="1:15" ht="11.25" customHeight="1" x14ac:dyDescent="0.25"/>
    <row r="33" spans="2:14" ht="11.25" customHeight="1" x14ac:dyDescent="0.25">
      <c r="B33" s="57"/>
      <c r="E33" s="57"/>
      <c r="I33" s="78"/>
      <c r="J33" s="78"/>
      <c r="K33" s="78"/>
      <c r="L33" s="78"/>
    </row>
    <row r="34" spans="2:14" ht="11.25" customHeight="1" x14ac:dyDescent="0.25"/>
    <row r="35" spans="2:14" ht="11.25" customHeight="1" x14ac:dyDescent="0.25">
      <c r="H35" s="18"/>
      <c r="I35" s="18"/>
      <c r="J35" s="18"/>
      <c r="K35" s="18"/>
      <c r="L35" s="18"/>
      <c r="M35" s="18"/>
      <c r="N35" s="18"/>
    </row>
    <row r="36" spans="2:14" ht="11.25" customHeight="1" x14ac:dyDescent="0.25">
      <c r="H36" s="18"/>
      <c r="I36" s="18"/>
      <c r="J36" s="18"/>
      <c r="K36" s="18"/>
      <c r="L36" s="18"/>
      <c r="M36" s="18"/>
      <c r="N36" s="18"/>
    </row>
    <row r="37" spans="2:14" ht="11.25" customHeight="1" x14ac:dyDescent="0.25">
      <c r="H37" s="18"/>
      <c r="I37" s="18"/>
      <c r="J37" s="18"/>
      <c r="K37" s="18"/>
      <c r="L37" s="18"/>
      <c r="M37" s="18"/>
      <c r="N37" s="18"/>
    </row>
    <row r="38" spans="2:14" ht="11.25" customHeight="1" x14ac:dyDescent="0.25">
      <c r="H38" s="18"/>
      <c r="I38" s="18"/>
      <c r="J38" s="18"/>
      <c r="K38" s="18"/>
      <c r="L38" s="18"/>
      <c r="M38" s="18"/>
      <c r="N38" s="18"/>
    </row>
    <row r="39" spans="2:14" ht="11.25" customHeight="1" x14ac:dyDescent="0.25">
      <c r="H39" s="18"/>
      <c r="I39" s="18"/>
      <c r="J39" s="18"/>
      <c r="K39" s="18"/>
      <c r="L39" s="18"/>
      <c r="M39" s="18"/>
      <c r="N39" s="18"/>
    </row>
  </sheetData>
  <mergeCells count="6">
    <mergeCell ref="M4:N4"/>
    <mergeCell ref="C4:D4"/>
    <mergeCell ref="F4:G4"/>
    <mergeCell ref="C5:D5"/>
    <mergeCell ref="F5:G5"/>
    <mergeCell ref="J4:K4"/>
  </mergeCells>
  <hyperlinks>
    <hyperlink ref="L1" location="'Innehåll_ Contents'!Utskriftsområde" display="Till tabellförteckning" xr:uid="{00000000-0004-0000-1C00-000000000000}"/>
  </hyperlinks>
  <pageMargins left="0.70866141732283472" right="0.51" top="0.43" bottom="0.42"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3"/>
  <sheetViews>
    <sheetView workbookViewId="0">
      <selection activeCell="A5" sqref="A5:A10"/>
    </sheetView>
  </sheetViews>
  <sheetFormatPr defaultColWidth="11.44140625" defaultRowHeight="12.6" x14ac:dyDescent="0.25"/>
  <cols>
    <col min="1" max="1" width="27.5546875" customWidth="1"/>
    <col min="2" max="3" width="6.109375" customWidth="1"/>
    <col min="5" max="5" width="27.5546875" customWidth="1"/>
    <col min="6" max="7" width="6.109375" customWidth="1"/>
  </cols>
  <sheetData>
    <row r="1" spans="1:11" ht="13.2" x14ac:dyDescent="0.25">
      <c r="A1" s="5" t="s">
        <v>102</v>
      </c>
    </row>
    <row r="2" spans="1:11" ht="13.2" x14ac:dyDescent="0.25">
      <c r="A2" s="5" t="s">
        <v>97</v>
      </c>
      <c r="E2" s="5" t="s">
        <v>101</v>
      </c>
    </row>
    <row r="3" spans="1:11" ht="13.2" x14ac:dyDescent="0.25">
      <c r="A3" s="2" t="s">
        <v>96</v>
      </c>
      <c r="E3" s="2" t="s">
        <v>100</v>
      </c>
    </row>
    <row r="4" spans="1:11" ht="25.5" customHeight="1" x14ac:dyDescent="0.25">
      <c r="A4" s="19" t="s">
        <v>46</v>
      </c>
      <c r="B4" s="20" t="s">
        <v>47</v>
      </c>
      <c r="C4" s="20" t="s">
        <v>48</v>
      </c>
      <c r="E4" s="19" t="s">
        <v>46</v>
      </c>
      <c r="F4" s="20" t="s">
        <v>47</v>
      </c>
      <c r="G4" s="20" t="s">
        <v>48</v>
      </c>
      <c r="K4" s="2" t="s">
        <v>132</v>
      </c>
    </row>
    <row r="5" spans="1:11" x14ac:dyDescent="0.25">
      <c r="A5" s="21" t="s">
        <v>49</v>
      </c>
      <c r="B5" s="22"/>
      <c r="C5" s="22"/>
      <c r="E5" s="21" t="s">
        <v>49</v>
      </c>
      <c r="F5" s="10"/>
      <c r="G5" s="10"/>
    </row>
    <row r="6" spans="1:11" x14ac:dyDescent="0.25">
      <c r="A6" s="11" t="s">
        <v>50</v>
      </c>
      <c r="B6" s="12"/>
      <c r="C6" s="12"/>
      <c r="E6" s="11" t="s">
        <v>50</v>
      </c>
      <c r="F6" s="13"/>
      <c r="G6" s="13"/>
    </row>
    <row r="7" spans="1:11" ht="25.5" customHeight="1" x14ac:dyDescent="0.25">
      <c r="A7" s="14" t="s">
        <v>51</v>
      </c>
      <c r="B7" s="12"/>
      <c r="C7" s="12"/>
      <c r="E7" s="14" t="s">
        <v>51</v>
      </c>
      <c r="F7" s="13"/>
      <c r="G7" s="13"/>
    </row>
    <row r="8" spans="1:11" ht="25.5" customHeight="1" x14ac:dyDescent="0.25">
      <c r="A8" s="14" t="s">
        <v>52</v>
      </c>
      <c r="B8" s="12"/>
      <c r="C8" s="12"/>
      <c r="E8" s="14" t="s">
        <v>52</v>
      </c>
      <c r="F8" s="13"/>
      <c r="G8" s="13"/>
    </row>
    <row r="9" spans="1:11" x14ac:dyDescent="0.25">
      <c r="A9" s="11" t="s">
        <v>53</v>
      </c>
      <c r="B9" s="12"/>
      <c r="C9" s="12"/>
      <c r="E9" s="11" t="s">
        <v>53</v>
      </c>
      <c r="F9" s="13"/>
      <c r="G9" s="13"/>
    </row>
    <row r="10" spans="1:11" x14ac:dyDescent="0.25">
      <c r="A10" s="15" t="s">
        <v>17</v>
      </c>
      <c r="B10" s="16"/>
      <c r="C10" s="16"/>
      <c r="E10" s="15" t="s">
        <v>17</v>
      </c>
      <c r="F10" s="17"/>
      <c r="G10" s="17"/>
    </row>
    <row r="11" spans="1:11" ht="17.25" customHeight="1" x14ac:dyDescent="0.25">
      <c r="B11" s="12">
        <v>1</v>
      </c>
      <c r="C11" s="12">
        <v>1</v>
      </c>
      <c r="E11" s="18"/>
      <c r="F11" s="12">
        <v>1</v>
      </c>
      <c r="G11" s="12">
        <v>1</v>
      </c>
    </row>
    <row r="13" spans="1:11" ht="13.2" x14ac:dyDescent="0.25">
      <c r="A13" s="5" t="s">
        <v>98</v>
      </c>
    </row>
    <row r="14" spans="1:11" ht="13.2" x14ac:dyDescent="0.25">
      <c r="A14" s="2" t="s">
        <v>22</v>
      </c>
    </row>
    <row r="15" spans="1:11" ht="24" customHeight="1" x14ac:dyDescent="0.25">
      <c r="A15" s="19" t="s">
        <v>46</v>
      </c>
      <c r="B15" s="20" t="s">
        <v>47</v>
      </c>
      <c r="C15" s="20" t="s">
        <v>48</v>
      </c>
    </row>
    <row r="16" spans="1:11" x14ac:dyDescent="0.25">
      <c r="A16" s="21" t="s">
        <v>49</v>
      </c>
      <c r="B16" s="22"/>
      <c r="C16" s="22"/>
    </row>
    <row r="17" spans="1:3" x14ac:dyDescent="0.25">
      <c r="A17" s="11" t="s">
        <v>50</v>
      </c>
      <c r="B17" s="12"/>
      <c r="C17" s="12"/>
    </row>
    <row r="18" spans="1:3" ht="22.5" customHeight="1" x14ac:dyDescent="0.25">
      <c r="A18" s="14" t="s">
        <v>51</v>
      </c>
      <c r="B18" s="12"/>
      <c r="C18" s="12"/>
    </row>
    <row r="19" spans="1:3" ht="22.5" customHeight="1" x14ac:dyDescent="0.25">
      <c r="A19" s="14" t="s">
        <v>52</v>
      </c>
      <c r="B19" s="12"/>
      <c r="C19" s="12"/>
    </row>
    <row r="20" spans="1:3" x14ac:dyDescent="0.25">
      <c r="A20" s="11" t="s">
        <v>53</v>
      </c>
      <c r="B20" s="12"/>
      <c r="C20" s="12"/>
    </row>
    <row r="21" spans="1:3" x14ac:dyDescent="0.25">
      <c r="A21" s="15" t="s">
        <v>17</v>
      </c>
      <c r="B21" s="16"/>
      <c r="C21" s="16"/>
    </row>
    <row r="22" spans="1:3" x14ac:dyDescent="0.25">
      <c r="B22" s="12">
        <v>1</v>
      </c>
      <c r="C22" s="12">
        <v>1</v>
      </c>
    </row>
    <row r="24" spans="1:3" ht="13.2" x14ac:dyDescent="0.25">
      <c r="A24" s="5" t="s">
        <v>99</v>
      </c>
    </row>
    <row r="25" spans="1:3" ht="13.2" x14ac:dyDescent="0.25">
      <c r="A25" s="2" t="s">
        <v>0</v>
      </c>
    </row>
    <row r="26" spans="1:3" ht="24" customHeight="1" x14ac:dyDescent="0.25">
      <c r="A26" s="19" t="s">
        <v>46</v>
      </c>
      <c r="B26" s="20" t="s">
        <v>47</v>
      </c>
      <c r="C26" s="20" t="s">
        <v>48</v>
      </c>
    </row>
    <row r="27" spans="1:3" x14ac:dyDescent="0.25">
      <c r="A27" s="21" t="s">
        <v>49</v>
      </c>
      <c r="B27" s="22"/>
      <c r="C27" s="22"/>
    </row>
    <row r="28" spans="1:3" x14ac:dyDescent="0.25">
      <c r="A28" s="11" t="s">
        <v>50</v>
      </c>
      <c r="B28" s="12"/>
      <c r="C28" s="12"/>
    </row>
    <row r="29" spans="1:3" ht="22.5" customHeight="1" x14ac:dyDescent="0.25">
      <c r="A29" s="14" t="s">
        <v>51</v>
      </c>
      <c r="B29" s="12"/>
      <c r="C29" s="12"/>
    </row>
    <row r="30" spans="1:3" ht="22.5" customHeight="1" x14ac:dyDescent="0.25">
      <c r="A30" s="14" t="s">
        <v>52</v>
      </c>
      <c r="B30" s="12"/>
      <c r="C30" s="12"/>
    </row>
    <row r="31" spans="1:3" x14ac:dyDescent="0.25">
      <c r="A31" s="11" t="s">
        <v>53</v>
      </c>
      <c r="B31" s="12"/>
      <c r="C31" s="12"/>
    </row>
    <row r="32" spans="1:3" x14ac:dyDescent="0.25">
      <c r="A32" s="15" t="s">
        <v>17</v>
      </c>
      <c r="B32" s="16"/>
      <c r="C32" s="16"/>
    </row>
    <row r="33" spans="2:3" x14ac:dyDescent="0.25">
      <c r="B33" s="12">
        <v>1</v>
      </c>
      <c r="C33" s="12">
        <v>1</v>
      </c>
    </row>
  </sheetData>
  <pageMargins left="0.7" right="0.7" top="0.75" bottom="0.75" header="0.3" footer="0.3"/>
  <pageSetup paperSize="9"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0.14999847407452621"/>
  </sheetPr>
  <dimension ref="A1:S36"/>
  <sheetViews>
    <sheetView showGridLines="0" zoomScaleNormal="100" workbookViewId="0"/>
  </sheetViews>
  <sheetFormatPr defaultColWidth="11.44140625" defaultRowHeight="12.6" x14ac:dyDescent="0.25"/>
  <cols>
    <col min="1" max="1" width="32.6640625" customWidth="1"/>
    <col min="2" max="2" width="10.5546875" customWidth="1"/>
    <col min="3" max="3" width="2.33203125" customWidth="1"/>
    <col min="4" max="4" width="5.6640625" customWidth="1"/>
    <col min="5" max="5" width="11.33203125" customWidth="1"/>
    <col min="6" max="6" width="1.5546875" customWidth="1"/>
    <col min="7" max="7" width="6.5546875" customWidth="1"/>
    <col min="8" max="8" width="1.44140625" customWidth="1"/>
    <col min="9" max="9" width="6.33203125" customWidth="1"/>
    <col min="10" max="10" width="2.44140625" customWidth="1"/>
    <col min="11" max="11" width="7.109375" customWidth="1"/>
    <col min="12" max="12" width="8" customWidth="1"/>
    <col min="13" max="13" width="1.88671875" customWidth="1"/>
    <col min="14" max="14" width="7.109375" customWidth="1"/>
  </cols>
  <sheetData>
    <row r="1" spans="1:19" ht="13.2" x14ac:dyDescent="0.25">
      <c r="A1" s="5" t="s">
        <v>385</v>
      </c>
      <c r="B1" s="2"/>
      <c r="C1" s="2"/>
      <c r="D1" s="2"/>
      <c r="E1" s="2"/>
      <c r="L1" s="58" t="s">
        <v>249</v>
      </c>
    </row>
    <row r="2" spans="1:19" ht="13.2" x14ac:dyDescent="0.25">
      <c r="A2" s="51" t="s">
        <v>386</v>
      </c>
      <c r="B2" s="2"/>
      <c r="C2" s="2"/>
      <c r="D2" s="2"/>
      <c r="E2" s="2"/>
    </row>
    <row r="3" spans="1:19" ht="13.5" customHeight="1" x14ac:dyDescent="0.25">
      <c r="A3" s="2"/>
      <c r="B3" s="2"/>
      <c r="C3" s="2"/>
      <c r="D3" s="2"/>
      <c r="E3" s="2"/>
    </row>
    <row r="4" spans="1:19" ht="27" customHeight="1" x14ac:dyDescent="0.25">
      <c r="A4" s="61" t="s">
        <v>16</v>
      </c>
      <c r="B4" s="52" t="s">
        <v>87</v>
      </c>
      <c r="C4" s="276" t="s">
        <v>164</v>
      </c>
      <c r="D4" s="277"/>
      <c r="E4" s="52" t="s">
        <v>88</v>
      </c>
      <c r="F4" s="53"/>
      <c r="G4" s="52" t="s">
        <v>166</v>
      </c>
      <c r="H4" s="69"/>
      <c r="I4" s="52" t="s">
        <v>166</v>
      </c>
      <c r="J4" s="276" t="s">
        <v>164</v>
      </c>
      <c r="K4" s="277"/>
      <c r="L4" s="52" t="s">
        <v>167</v>
      </c>
      <c r="M4" s="276" t="s">
        <v>164</v>
      </c>
      <c r="N4" s="277"/>
    </row>
    <row r="5" spans="1:19" ht="27.75" customHeight="1" x14ac:dyDescent="0.25">
      <c r="A5" s="50" t="s">
        <v>218</v>
      </c>
      <c r="B5" s="49" t="s">
        <v>89</v>
      </c>
      <c r="C5" s="278" t="s">
        <v>163</v>
      </c>
      <c r="D5" s="278"/>
      <c r="E5" s="49" t="s">
        <v>90</v>
      </c>
      <c r="F5" s="49"/>
      <c r="G5" s="49" t="s">
        <v>168</v>
      </c>
      <c r="H5" s="49"/>
      <c r="I5" s="49" t="s">
        <v>168</v>
      </c>
      <c r="J5" s="49"/>
      <c r="K5" s="49" t="s">
        <v>163</v>
      </c>
      <c r="L5" s="49" t="s">
        <v>169</v>
      </c>
      <c r="M5" s="49"/>
      <c r="N5" s="49" t="s">
        <v>163</v>
      </c>
    </row>
    <row r="6" spans="1:19" ht="15" customHeight="1" x14ac:dyDescent="0.25">
      <c r="A6" s="60" t="s">
        <v>170</v>
      </c>
      <c r="B6" s="72">
        <v>36167.008000000002</v>
      </c>
      <c r="C6" s="198" t="s">
        <v>342</v>
      </c>
      <c r="D6" s="72">
        <v>3348.5610000000001</v>
      </c>
      <c r="E6" s="72">
        <v>298213.06</v>
      </c>
      <c r="F6" s="209" t="s">
        <v>342</v>
      </c>
      <c r="G6" s="63">
        <v>64909.154999999999</v>
      </c>
      <c r="H6" s="165"/>
      <c r="I6" s="224">
        <v>14.489000000000001</v>
      </c>
      <c r="J6" s="195" t="s">
        <v>342</v>
      </c>
      <c r="K6" s="196">
        <v>1.276</v>
      </c>
      <c r="L6" s="195">
        <v>9.0389999999999997</v>
      </c>
      <c r="M6" s="79" t="s">
        <v>342</v>
      </c>
      <c r="N6" s="79">
        <v>1.909</v>
      </c>
      <c r="O6" s="79"/>
      <c r="S6" s="192"/>
    </row>
    <row r="7" spans="1:19" ht="15" customHeight="1" x14ac:dyDescent="0.25">
      <c r="A7" s="60" t="s">
        <v>171</v>
      </c>
      <c r="B7" s="72">
        <v>123545.583</v>
      </c>
      <c r="C7" s="198" t="s">
        <v>342</v>
      </c>
      <c r="D7" s="72">
        <v>6636.0349999999999</v>
      </c>
      <c r="E7" s="72">
        <v>219446.22700000001</v>
      </c>
      <c r="F7" s="209" t="s">
        <v>342</v>
      </c>
      <c r="G7" s="63">
        <v>83584.44</v>
      </c>
      <c r="H7" s="165"/>
      <c r="I7" s="224">
        <v>49.494999999999997</v>
      </c>
      <c r="J7" s="195" t="s">
        <v>342</v>
      </c>
      <c r="K7" s="196">
        <v>2.0409999999999999</v>
      </c>
      <c r="L7" s="195">
        <v>6.6509999999999998</v>
      </c>
      <c r="M7" s="79" t="s">
        <v>342</v>
      </c>
      <c r="N7" s="79">
        <v>2.4129999999999998</v>
      </c>
      <c r="O7" s="79"/>
      <c r="S7" s="192"/>
    </row>
    <row r="8" spans="1:19" ht="15" customHeight="1" x14ac:dyDescent="0.25">
      <c r="A8" s="60" t="s">
        <v>300</v>
      </c>
      <c r="B8" s="72">
        <v>6624.7560000000003</v>
      </c>
      <c r="C8" s="198" t="s">
        <v>342</v>
      </c>
      <c r="D8" s="72">
        <v>2250.8310000000001</v>
      </c>
      <c r="E8" s="72">
        <v>93329.672999999995</v>
      </c>
      <c r="F8" s="63" t="s">
        <v>342</v>
      </c>
      <c r="G8" s="63">
        <v>24024.987000000001</v>
      </c>
      <c r="H8" s="165"/>
      <c r="I8" s="224">
        <v>2.6539999999999999</v>
      </c>
      <c r="J8" s="195" t="s">
        <v>342</v>
      </c>
      <c r="K8" s="196">
        <v>0.88400000000000001</v>
      </c>
      <c r="L8" s="195">
        <v>2.8290000000000002</v>
      </c>
      <c r="M8" s="79" t="s">
        <v>342</v>
      </c>
      <c r="N8" s="79">
        <v>0.73899999999999999</v>
      </c>
      <c r="O8" s="79"/>
      <c r="S8" s="192"/>
    </row>
    <row r="9" spans="1:19" ht="26.25" customHeight="1" x14ac:dyDescent="0.25">
      <c r="A9" s="60" t="s">
        <v>301</v>
      </c>
      <c r="B9" s="72">
        <v>3044.4670000000001</v>
      </c>
      <c r="C9" s="198" t="s">
        <v>342</v>
      </c>
      <c r="D9" s="72">
        <v>1477.713</v>
      </c>
      <c r="E9" s="72">
        <v>23252.705999999998</v>
      </c>
      <c r="F9" s="63" t="s">
        <v>342</v>
      </c>
      <c r="G9" s="63">
        <v>14827.65</v>
      </c>
      <c r="H9" s="165"/>
      <c r="I9" s="224">
        <v>1.22</v>
      </c>
      <c r="J9" s="195" t="s">
        <v>342</v>
      </c>
      <c r="K9" s="196">
        <v>0.58699999999999997</v>
      </c>
      <c r="L9" s="195">
        <v>0.70499999999999996</v>
      </c>
      <c r="M9" s="79" t="s">
        <v>342</v>
      </c>
      <c r="N9" s="79">
        <v>0.44900000000000001</v>
      </c>
      <c r="O9" s="79"/>
      <c r="S9" s="192"/>
    </row>
    <row r="10" spans="1:19" ht="15" customHeight="1" x14ac:dyDescent="0.25">
      <c r="A10" s="60" t="s">
        <v>172</v>
      </c>
      <c r="B10" s="72">
        <v>44604.057000000001</v>
      </c>
      <c r="C10" s="198" t="s">
        <v>342</v>
      </c>
      <c r="D10" s="72">
        <v>4944.6090000000004</v>
      </c>
      <c r="E10" s="72">
        <v>2004842.855</v>
      </c>
      <c r="F10" s="63" t="s">
        <v>342</v>
      </c>
      <c r="G10" s="63">
        <v>197081.87299999999</v>
      </c>
      <c r="H10" s="165"/>
      <c r="I10" s="224">
        <v>17.869</v>
      </c>
      <c r="J10" s="195" t="s">
        <v>342</v>
      </c>
      <c r="K10" s="196">
        <v>1.748</v>
      </c>
      <c r="L10" s="195">
        <v>60.767000000000003</v>
      </c>
      <c r="M10" s="79" t="s">
        <v>342</v>
      </c>
      <c r="N10" s="79">
        <v>3.7010000000000001</v>
      </c>
      <c r="O10" s="79"/>
      <c r="S10" s="192"/>
    </row>
    <row r="11" spans="1:19" ht="15" customHeight="1" x14ac:dyDescent="0.25">
      <c r="A11" s="60" t="s">
        <v>221</v>
      </c>
      <c r="B11" s="72">
        <v>34023.254000000001</v>
      </c>
      <c r="C11" s="198" t="s">
        <v>342</v>
      </c>
      <c r="D11" s="72">
        <v>4494.8320000000003</v>
      </c>
      <c r="E11" s="72">
        <v>618982.78899999999</v>
      </c>
      <c r="F11" s="73" t="s">
        <v>342</v>
      </c>
      <c r="G11" s="72">
        <v>112572.04</v>
      </c>
      <c r="H11" s="165"/>
      <c r="I11" s="224">
        <v>13.63</v>
      </c>
      <c r="J11" s="222" t="s">
        <v>342</v>
      </c>
      <c r="K11" s="196">
        <v>1.6339999999999999</v>
      </c>
      <c r="L11" s="222">
        <v>18.760999999999999</v>
      </c>
      <c r="M11" s="79" t="s">
        <v>342</v>
      </c>
      <c r="N11" s="79">
        <v>3.0510000000000002</v>
      </c>
      <c r="O11" s="79"/>
      <c r="S11" s="192"/>
    </row>
    <row r="12" spans="1:19" ht="15" customHeight="1" x14ac:dyDescent="0.25">
      <c r="A12" s="60" t="s">
        <v>17</v>
      </c>
      <c r="B12" s="72">
        <v>1602.5830000000001</v>
      </c>
      <c r="C12" s="198" t="s">
        <v>342</v>
      </c>
      <c r="D12" s="72">
        <v>622.23099999999999</v>
      </c>
      <c r="E12" s="72">
        <v>41178.625</v>
      </c>
      <c r="F12" s="63" t="s">
        <v>342</v>
      </c>
      <c r="G12" s="63">
        <v>13867.083000000001</v>
      </c>
      <c r="H12" s="165"/>
      <c r="I12" s="224">
        <v>0.64200000000000002</v>
      </c>
      <c r="J12" s="195" t="s">
        <v>342</v>
      </c>
      <c r="K12" s="196">
        <v>0.249</v>
      </c>
      <c r="L12" s="195">
        <v>1.248</v>
      </c>
      <c r="M12" s="79" t="s">
        <v>342</v>
      </c>
      <c r="N12" s="79">
        <v>0.42599999999999999</v>
      </c>
      <c r="O12" s="79"/>
      <c r="S12" s="192"/>
    </row>
    <row r="13" spans="1:19" ht="17.25" customHeight="1" x14ac:dyDescent="0.25">
      <c r="A13" s="65" t="s">
        <v>0</v>
      </c>
      <c r="B13" s="226">
        <v>249611.70699999999</v>
      </c>
      <c r="C13" s="227" t="s">
        <v>342</v>
      </c>
      <c r="D13" s="226">
        <v>10204.433999999999</v>
      </c>
      <c r="E13" s="226">
        <v>3299245.9339999999</v>
      </c>
      <c r="F13" s="199" t="s">
        <v>342</v>
      </c>
      <c r="G13" s="199">
        <v>251040.9</v>
      </c>
      <c r="H13" s="179"/>
      <c r="I13" s="226">
        <v>100</v>
      </c>
      <c r="J13" s="199" t="s">
        <v>342</v>
      </c>
      <c r="K13" s="230">
        <v>0</v>
      </c>
      <c r="L13" s="199">
        <v>100</v>
      </c>
      <c r="M13" s="199" t="s">
        <v>342</v>
      </c>
      <c r="N13" s="231">
        <v>0</v>
      </c>
      <c r="S13" s="192"/>
    </row>
    <row r="14" spans="1:19" ht="6.75" customHeight="1" x14ac:dyDescent="0.25">
      <c r="S14" s="192"/>
    </row>
    <row r="15" spans="1:19" ht="11.25" customHeight="1" x14ac:dyDescent="0.25"/>
    <row r="16" spans="1:19" ht="11.25" customHeight="1" x14ac:dyDescent="0.25"/>
    <row r="17" spans="6:13" ht="11.25" customHeight="1" x14ac:dyDescent="0.25"/>
    <row r="18" spans="6:13" ht="11.25" customHeight="1" x14ac:dyDescent="0.25">
      <c r="F18" s="18"/>
      <c r="G18" s="18"/>
      <c r="H18" s="18"/>
      <c r="K18" s="18"/>
      <c r="L18" s="18"/>
      <c r="M18" s="18"/>
    </row>
    <row r="19" spans="6:13" ht="11.25" customHeight="1" x14ac:dyDescent="0.25">
      <c r="F19" s="18"/>
      <c r="G19" s="18"/>
      <c r="H19" s="18"/>
      <c r="K19" s="18"/>
      <c r="L19" s="18"/>
      <c r="M19" s="18"/>
    </row>
    <row r="20" spans="6:13" ht="11.25" customHeight="1" x14ac:dyDescent="0.25">
      <c r="F20" s="18"/>
      <c r="G20" s="18"/>
      <c r="H20" s="18"/>
      <c r="K20" s="18"/>
      <c r="L20" s="18"/>
      <c r="M20" s="18"/>
    </row>
    <row r="21" spans="6:13" ht="11.25" customHeight="1" x14ac:dyDescent="0.25">
      <c r="F21" s="18"/>
      <c r="G21" s="18"/>
      <c r="H21" s="18"/>
      <c r="K21" s="18"/>
      <c r="L21" s="18"/>
      <c r="M21" s="18"/>
    </row>
    <row r="22" spans="6:13" ht="11.25" customHeight="1" x14ac:dyDescent="0.25">
      <c r="F22" s="18"/>
      <c r="G22" s="18"/>
      <c r="H22" s="18"/>
      <c r="K22" s="18"/>
      <c r="L22" s="18"/>
      <c r="M22" s="18"/>
    </row>
    <row r="23" spans="6:13" ht="11.25" customHeight="1" x14ac:dyDescent="0.25">
      <c r="F23" s="18"/>
      <c r="G23" s="18"/>
      <c r="H23" s="18"/>
      <c r="K23" s="18"/>
      <c r="L23" s="18"/>
      <c r="M23" s="18"/>
    </row>
    <row r="24" spans="6:13" ht="11.25" customHeight="1" x14ac:dyDescent="0.25">
      <c r="F24" s="18"/>
      <c r="G24" s="18"/>
      <c r="H24" s="18"/>
      <c r="K24" s="18"/>
      <c r="L24" s="18"/>
      <c r="M24" s="18"/>
    </row>
    <row r="25" spans="6:13" ht="11.25" customHeight="1" x14ac:dyDescent="0.25">
      <c r="F25" s="18"/>
      <c r="G25" s="18"/>
      <c r="H25" s="18"/>
      <c r="K25" s="18"/>
      <c r="L25" s="18"/>
      <c r="M25" s="18"/>
    </row>
    <row r="26" spans="6:13" ht="11.25" customHeight="1" x14ac:dyDescent="0.25">
      <c r="F26" s="18"/>
      <c r="G26" s="18"/>
      <c r="H26" s="18"/>
      <c r="K26" s="18"/>
      <c r="L26" s="18"/>
      <c r="M26" s="18"/>
    </row>
    <row r="27" spans="6:13" ht="11.25" customHeight="1" x14ac:dyDescent="0.25">
      <c r="F27" s="18"/>
      <c r="G27" s="18"/>
      <c r="H27" s="18"/>
      <c r="K27" s="18"/>
      <c r="L27" s="18"/>
      <c r="M27" s="18"/>
    </row>
    <row r="28" spans="6:13" ht="11.25" customHeight="1" x14ac:dyDescent="0.25">
      <c r="F28" s="18"/>
      <c r="G28" s="18"/>
      <c r="H28" s="18"/>
      <c r="K28" s="18"/>
      <c r="L28" s="18"/>
      <c r="M28" s="18"/>
    </row>
    <row r="29" spans="6:13" ht="11.25" customHeight="1" x14ac:dyDescent="0.25">
      <c r="F29" s="18"/>
      <c r="G29" s="18"/>
      <c r="H29" s="18"/>
      <c r="K29" s="18"/>
      <c r="L29" s="18"/>
      <c r="M29" s="18"/>
    </row>
    <row r="30" spans="6:13" ht="11.25" customHeight="1" x14ac:dyDescent="0.25">
      <c r="F30" s="18"/>
      <c r="G30" s="18"/>
      <c r="H30" s="18"/>
      <c r="K30" s="18"/>
      <c r="L30" s="18"/>
      <c r="M30" s="18"/>
    </row>
    <row r="31" spans="6:13" ht="11.25" customHeight="1" x14ac:dyDescent="0.25">
      <c r="F31" s="18"/>
      <c r="G31" s="18"/>
      <c r="H31" s="18"/>
      <c r="K31" s="18"/>
      <c r="L31" s="18"/>
      <c r="M31" s="18"/>
    </row>
    <row r="32" spans="6:13" ht="11.25" customHeight="1" x14ac:dyDescent="0.25">
      <c r="F32" s="18"/>
      <c r="G32" s="18"/>
      <c r="H32" s="18"/>
      <c r="K32" s="18"/>
      <c r="L32" s="18"/>
      <c r="M32" s="18"/>
    </row>
    <row r="33" spans="6:13" ht="11.25" customHeight="1" x14ac:dyDescent="0.25">
      <c r="F33" s="18"/>
      <c r="G33" s="18"/>
      <c r="H33" s="18"/>
      <c r="K33" s="18"/>
      <c r="L33" s="18"/>
      <c r="M33" s="18"/>
    </row>
    <row r="34" spans="6:13" ht="11.25" customHeight="1" x14ac:dyDescent="0.25">
      <c r="F34" s="18"/>
      <c r="G34" s="18"/>
      <c r="H34" s="18"/>
      <c r="K34" s="18"/>
      <c r="L34" s="18"/>
      <c r="M34" s="18"/>
    </row>
    <row r="35" spans="6:13" ht="11.25" customHeight="1" x14ac:dyDescent="0.25">
      <c r="F35" s="18"/>
      <c r="G35" s="18"/>
      <c r="H35" s="18"/>
      <c r="K35" s="18"/>
      <c r="L35" s="18"/>
      <c r="M35" s="18"/>
    </row>
    <row r="36" spans="6:13" ht="11.25" customHeight="1" x14ac:dyDescent="0.25">
      <c r="F36" s="18"/>
      <c r="G36" s="18"/>
      <c r="H36" s="18"/>
      <c r="K36" s="18"/>
      <c r="L36" s="18"/>
      <c r="M36" s="18"/>
    </row>
  </sheetData>
  <mergeCells count="4">
    <mergeCell ref="C4:D4"/>
    <mergeCell ref="C5:D5"/>
    <mergeCell ref="J4:K4"/>
    <mergeCell ref="M4:N4"/>
  </mergeCells>
  <hyperlinks>
    <hyperlink ref="L1" location="'Innehåll_ Contents'!Utskriftsområde" display="Till tabellförteckning" xr:uid="{00000000-0004-0000-1D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0.14999847407452621"/>
  </sheetPr>
  <dimension ref="A1:N36"/>
  <sheetViews>
    <sheetView showGridLines="0" zoomScaleNormal="100" workbookViewId="0"/>
  </sheetViews>
  <sheetFormatPr defaultColWidth="11.44140625" defaultRowHeight="12.6" x14ac:dyDescent="0.25"/>
  <cols>
    <col min="1" max="1" width="32.6640625" customWidth="1"/>
    <col min="2" max="2" width="11.664062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6.33203125" customWidth="1"/>
    <col min="10" max="10" width="1.88671875" customWidth="1"/>
    <col min="11" max="11" width="7.109375" customWidth="1"/>
    <col min="12" max="12" width="8" customWidth="1"/>
    <col min="13" max="13" width="1.88671875" customWidth="1"/>
    <col min="14" max="14" width="7.109375" customWidth="1"/>
  </cols>
  <sheetData>
    <row r="1" spans="1:14" ht="13.2" x14ac:dyDescent="0.25">
      <c r="A1" s="5" t="s">
        <v>387</v>
      </c>
      <c r="B1" s="2"/>
      <c r="C1" s="2"/>
      <c r="D1" s="2"/>
      <c r="E1" s="2"/>
      <c r="F1" s="2"/>
      <c r="G1" s="2"/>
      <c r="L1" s="58" t="s">
        <v>249</v>
      </c>
    </row>
    <row r="2" spans="1:14" ht="13.2" x14ac:dyDescent="0.25">
      <c r="A2" s="51" t="s">
        <v>388</v>
      </c>
      <c r="B2" s="2"/>
      <c r="C2" s="2"/>
      <c r="D2" s="2"/>
      <c r="E2" s="2"/>
      <c r="F2" s="2"/>
      <c r="G2" s="2"/>
    </row>
    <row r="3" spans="1:14" ht="13.5" customHeight="1" x14ac:dyDescent="0.25">
      <c r="A3" s="2"/>
      <c r="B3" s="2"/>
      <c r="C3" s="2"/>
      <c r="D3" s="2"/>
      <c r="E3" s="2"/>
      <c r="F3" s="2"/>
      <c r="G3" s="2"/>
    </row>
    <row r="4" spans="1:14" ht="27" customHeight="1" x14ac:dyDescent="0.25">
      <c r="A4" s="61" t="s">
        <v>16</v>
      </c>
      <c r="B4" s="52" t="s">
        <v>87</v>
      </c>
      <c r="C4" s="276" t="s">
        <v>164</v>
      </c>
      <c r="D4" s="277"/>
      <c r="E4" s="52" t="s">
        <v>88</v>
      </c>
      <c r="F4" s="276" t="s">
        <v>164</v>
      </c>
      <c r="G4" s="277"/>
      <c r="H4" s="53"/>
      <c r="I4" s="52" t="s">
        <v>166</v>
      </c>
      <c r="J4" s="276" t="s">
        <v>164</v>
      </c>
      <c r="K4" s="277"/>
      <c r="L4" s="52" t="s">
        <v>167</v>
      </c>
      <c r="M4" s="276" t="s">
        <v>164</v>
      </c>
      <c r="N4" s="277"/>
    </row>
    <row r="5" spans="1:14" ht="27.75" customHeight="1" x14ac:dyDescent="0.25">
      <c r="A5" s="50" t="s">
        <v>218</v>
      </c>
      <c r="B5" s="49" t="s">
        <v>89</v>
      </c>
      <c r="C5" s="278" t="s">
        <v>163</v>
      </c>
      <c r="D5" s="278"/>
      <c r="E5" s="49" t="s">
        <v>90</v>
      </c>
      <c r="F5" s="278" t="s">
        <v>163</v>
      </c>
      <c r="G5" s="278"/>
      <c r="H5" s="49"/>
      <c r="I5" s="49" t="s">
        <v>168</v>
      </c>
      <c r="J5" s="49"/>
      <c r="K5" s="49" t="s">
        <v>163</v>
      </c>
      <c r="L5" s="49" t="s">
        <v>169</v>
      </c>
      <c r="M5" s="49"/>
      <c r="N5" s="49" t="s">
        <v>163</v>
      </c>
    </row>
    <row r="6" spans="1:14" ht="15" customHeight="1" x14ac:dyDescent="0.25">
      <c r="A6" s="60" t="s">
        <v>170</v>
      </c>
      <c r="B6" s="72">
        <v>20155.185000000001</v>
      </c>
      <c r="C6" s="198" t="s">
        <v>342</v>
      </c>
      <c r="D6" s="72">
        <v>2725.4720000000002</v>
      </c>
      <c r="E6" s="72">
        <v>168689.976</v>
      </c>
      <c r="F6" s="198" t="s">
        <v>342</v>
      </c>
      <c r="G6" s="63">
        <v>40185.96</v>
      </c>
      <c r="H6" s="168"/>
      <c r="I6" s="203">
        <v>11.269</v>
      </c>
      <c r="J6" s="196" t="s">
        <v>342</v>
      </c>
      <c r="K6" s="195">
        <v>1.4610000000000001</v>
      </c>
      <c r="L6" s="195">
        <v>8.31</v>
      </c>
      <c r="M6" s="196" t="s">
        <v>342</v>
      </c>
      <c r="N6" s="195">
        <v>1.97</v>
      </c>
    </row>
    <row r="7" spans="1:14" ht="15" customHeight="1" x14ac:dyDescent="0.25">
      <c r="A7" s="60" t="s">
        <v>171</v>
      </c>
      <c r="B7" s="72">
        <v>96269.028000000006</v>
      </c>
      <c r="C7" s="198" t="s">
        <v>342</v>
      </c>
      <c r="D7" s="72">
        <v>6054.7979999999998</v>
      </c>
      <c r="E7" s="72">
        <v>122094.068</v>
      </c>
      <c r="F7" s="198" t="s">
        <v>342</v>
      </c>
      <c r="G7" s="63">
        <v>25252.972000000002</v>
      </c>
      <c r="H7" s="168"/>
      <c r="I7" s="203">
        <v>53.825000000000003</v>
      </c>
      <c r="J7" s="196" t="s">
        <v>342</v>
      </c>
      <c r="K7" s="195">
        <v>2.6</v>
      </c>
      <c r="L7" s="195">
        <v>6.0140000000000002</v>
      </c>
      <c r="M7" s="196" t="s">
        <v>342</v>
      </c>
      <c r="N7" s="195">
        <v>1.2969999999999999</v>
      </c>
    </row>
    <row r="8" spans="1:14" ht="15" customHeight="1" x14ac:dyDescent="0.25">
      <c r="A8" s="60" t="s">
        <v>300</v>
      </c>
      <c r="B8" s="72">
        <v>2181.1080000000002</v>
      </c>
      <c r="C8" s="198" t="s">
        <v>342</v>
      </c>
      <c r="D8" s="72">
        <v>1706.848</v>
      </c>
      <c r="E8" s="72">
        <v>10673.929</v>
      </c>
      <c r="F8" s="198" t="s">
        <v>342</v>
      </c>
      <c r="G8" s="63">
        <v>7613.3180000000002</v>
      </c>
      <c r="H8" s="167"/>
      <c r="I8" s="203">
        <v>1.2190000000000001</v>
      </c>
      <c r="J8" s="196" t="s">
        <v>342</v>
      </c>
      <c r="K8" s="195">
        <v>0.94499999999999995</v>
      </c>
      <c r="L8" s="195">
        <v>0.52600000000000002</v>
      </c>
      <c r="M8" s="196" t="s">
        <v>342</v>
      </c>
      <c r="N8" s="195">
        <v>0.376</v>
      </c>
    </row>
    <row r="9" spans="1:14" ht="26.25" customHeight="1" x14ac:dyDescent="0.25">
      <c r="A9" s="60" t="s">
        <v>301</v>
      </c>
      <c r="B9" s="72">
        <v>2530.06</v>
      </c>
      <c r="C9" s="198" t="s">
        <v>342</v>
      </c>
      <c r="D9" s="72">
        <v>1501.453</v>
      </c>
      <c r="E9" s="72">
        <v>8024.9229999999998</v>
      </c>
      <c r="F9" s="198" t="s">
        <v>342</v>
      </c>
      <c r="G9" s="63">
        <v>7450.2839999999997</v>
      </c>
      <c r="H9" s="167"/>
      <c r="I9" s="203">
        <v>1.415</v>
      </c>
      <c r="J9" s="196" t="s">
        <v>342</v>
      </c>
      <c r="K9" s="195">
        <v>0.83099999999999996</v>
      </c>
      <c r="L9" s="195">
        <v>0.39500000000000002</v>
      </c>
      <c r="M9" s="196" t="s">
        <v>342</v>
      </c>
      <c r="N9" s="195">
        <v>0.36699999999999999</v>
      </c>
    </row>
    <row r="10" spans="1:14" ht="15" customHeight="1" x14ac:dyDescent="0.25">
      <c r="A10" s="60" t="s">
        <v>172</v>
      </c>
      <c r="B10" s="72">
        <v>34605.112999999998</v>
      </c>
      <c r="C10" s="198" t="s">
        <v>342</v>
      </c>
      <c r="D10" s="72">
        <v>4957.0169999999998</v>
      </c>
      <c r="E10" s="72">
        <v>1372521.05</v>
      </c>
      <c r="F10" s="198" t="s">
        <v>342</v>
      </c>
      <c r="G10" s="63">
        <v>163100.92499999999</v>
      </c>
      <c r="H10" s="167"/>
      <c r="I10" s="203">
        <v>19.347999999999999</v>
      </c>
      <c r="J10" s="196" t="s">
        <v>342</v>
      </c>
      <c r="K10" s="195">
        <v>2.387</v>
      </c>
      <c r="L10" s="195">
        <v>67.611999999999995</v>
      </c>
      <c r="M10" s="196" t="s">
        <v>342</v>
      </c>
      <c r="N10" s="195">
        <v>4.2229999999999999</v>
      </c>
    </row>
    <row r="11" spans="1:14" ht="15" customHeight="1" x14ac:dyDescent="0.25">
      <c r="A11" s="60" t="s">
        <v>221</v>
      </c>
      <c r="B11" s="72">
        <v>21991.593000000001</v>
      </c>
      <c r="C11" s="198" t="s">
        <v>342</v>
      </c>
      <c r="D11" s="72">
        <v>3800.7370000000001</v>
      </c>
      <c r="E11" s="72">
        <v>321938.908</v>
      </c>
      <c r="F11" s="198" t="s">
        <v>342</v>
      </c>
      <c r="G11" s="72">
        <v>88336.07</v>
      </c>
      <c r="H11" s="176"/>
      <c r="I11" s="203">
        <v>12.295999999999999</v>
      </c>
      <c r="J11" s="196" t="s">
        <v>342</v>
      </c>
      <c r="K11" s="79">
        <v>1.95</v>
      </c>
      <c r="L11" s="79">
        <v>15.859</v>
      </c>
      <c r="M11" s="196" t="s">
        <v>342</v>
      </c>
      <c r="N11" s="79">
        <v>3.8940000000000001</v>
      </c>
    </row>
    <row r="12" spans="1:14" ht="15" customHeight="1" x14ac:dyDescent="0.25">
      <c r="A12" s="60" t="s">
        <v>17</v>
      </c>
      <c r="B12" s="72">
        <v>1123.134</v>
      </c>
      <c r="C12" s="198" t="s">
        <v>342</v>
      </c>
      <c r="D12" s="72">
        <v>731.81700000000001</v>
      </c>
      <c r="E12" s="72">
        <v>26059.397000000001</v>
      </c>
      <c r="F12" s="198" t="s">
        <v>342</v>
      </c>
      <c r="G12" s="63">
        <v>12560.773999999999</v>
      </c>
      <c r="H12" s="167"/>
      <c r="I12" s="203">
        <v>0.628</v>
      </c>
      <c r="J12" s="196" t="s">
        <v>342</v>
      </c>
      <c r="K12" s="195">
        <v>0.40799999999999997</v>
      </c>
      <c r="L12" s="195">
        <v>1.284</v>
      </c>
      <c r="M12" s="196" t="s">
        <v>342</v>
      </c>
      <c r="N12" s="195">
        <v>0.623</v>
      </c>
    </row>
    <row r="13" spans="1:14" ht="17.25" customHeight="1" x14ac:dyDescent="0.25">
      <c r="A13" s="65" t="s">
        <v>0</v>
      </c>
      <c r="B13" s="226">
        <v>178855.22099999999</v>
      </c>
      <c r="C13" s="227" t="s">
        <v>342</v>
      </c>
      <c r="D13" s="226">
        <v>9182.2759999999998</v>
      </c>
      <c r="E13" s="226">
        <v>2030002.2520000001</v>
      </c>
      <c r="F13" s="227" t="s">
        <v>342</v>
      </c>
      <c r="G13" s="199">
        <v>191234.84299999999</v>
      </c>
      <c r="H13" s="166"/>
      <c r="I13" s="199">
        <v>100</v>
      </c>
      <c r="J13" s="227" t="s">
        <v>342</v>
      </c>
      <c r="K13" s="199">
        <v>0</v>
      </c>
      <c r="L13" s="199">
        <v>100</v>
      </c>
      <c r="M13" s="227" t="s">
        <v>342</v>
      </c>
      <c r="N13" s="199">
        <v>0</v>
      </c>
    </row>
    <row r="14" spans="1:14" ht="11.25" customHeight="1" x14ac:dyDescent="0.25">
      <c r="H14" s="18"/>
      <c r="I14" s="18"/>
      <c r="J14" s="18"/>
      <c r="K14" s="18"/>
      <c r="L14" s="18"/>
      <c r="M14" s="18"/>
      <c r="N14" s="18"/>
    </row>
    <row r="15" spans="1:14" ht="11.25" customHeight="1" x14ac:dyDescent="0.25">
      <c r="H15" s="18"/>
      <c r="I15" s="18"/>
      <c r="J15" s="18"/>
      <c r="K15" s="18"/>
      <c r="L15" s="18"/>
      <c r="M15" s="18"/>
      <c r="N15" s="18"/>
    </row>
    <row r="16" spans="1:14" ht="11.25" customHeight="1" x14ac:dyDescent="0.25">
      <c r="H16" s="18"/>
      <c r="I16" s="18"/>
      <c r="J16" s="18"/>
      <c r="K16" s="18"/>
      <c r="L16" s="18"/>
      <c r="M16" s="18"/>
      <c r="N16" s="18"/>
    </row>
    <row r="17" spans="8:14" ht="11.25" customHeight="1" x14ac:dyDescent="0.25">
      <c r="H17" s="18"/>
      <c r="I17" s="18"/>
      <c r="J17" s="18"/>
      <c r="K17" s="18"/>
      <c r="L17" s="18"/>
      <c r="M17" s="18"/>
      <c r="N17" s="18"/>
    </row>
    <row r="18" spans="8:14" ht="11.25" customHeight="1" x14ac:dyDescent="0.25">
      <c r="H18" s="18"/>
      <c r="I18" s="18"/>
      <c r="J18" s="18"/>
      <c r="K18" s="18"/>
      <c r="L18" s="18"/>
      <c r="M18" s="18"/>
      <c r="N18" s="18"/>
    </row>
    <row r="19" spans="8:14" ht="11.25" customHeight="1" x14ac:dyDescent="0.25">
      <c r="H19" s="18"/>
      <c r="I19" s="18"/>
      <c r="J19" s="18"/>
      <c r="K19" s="18"/>
      <c r="L19" s="18"/>
      <c r="M19" s="18"/>
      <c r="N19" s="18"/>
    </row>
    <row r="20" spans="8:14" ht="11.25" customHeight="1" x14ac:dyDescent="0.25">
      <c r="H20" s="18"/>
      <c r="I20" s="18"/>
      <c r="J20" s="18"/>
      <c r="K20" s="18"/>
      <c r="L20" s="18"/>
      <c r="M20" s="18"/>
      <c r="N20" s="18"/>
    </row>
    <row r="21" spans="8:14" ht="11.25" customHeight="1" x14ac:dyDescent="0.25">
      <c r="H21" s="18"/>
      <c r="I21" s="18"/>
      <c r="J21" s="18"/>
      <c r="K21" s="18"/>
      <c r="L21" s="18"/>
      <c r="M21" s="18"/>
      <c r="N21" s="18"/>
    </row>
    <row r="22" spans="8:14" ht="11.25" customHeight="1" x14ac:dyDescent="0.25">
      <c r="H22" s="18"/>
      <c r="I22" s="18"/>
      <c r="J22" s="18"/>
      <c r="K22" s="18"/>
      <c r="L22" s="18"/>
      <c r="M22" s="18"/>
      <c r="N22" s="18"/>
    </row>
    <row r="23" spans="8:14" ht="11.25" customHeight="1" x14ac:dyDescent="0.25">
      <c r="H23" s="18"/>
      <c r="I23" s="18"/>
      <c r="J23" s="18"/>
      <c r="K23" s="18"/>
      <c r="L23" s="18"/>
      <c r="M23" s="18"/>
      <c r="N23" s="18"/>
    </row>
    <row r="24" spans="8:14" ht="11.25" customHeight="1" x14ac:dyDescent="0.25">
      <c r="H24" s="18"/>
      <c r="I24" s="18"/>
      <c r="J24" s="18"/>
      <c r="K24" s="18"/>
      <c r="L24" s="18"/>
      <c r="M24" s="18"/>
      <c r="N24" s="18"/>
    </row>
    <row r="25" spans="8:14" ht="11.25" customHeight="1" x14ac:dyDescent="0.25">
      <c r="H25" s="18"/>
      <c r="I25" s="18"/>
      <c r="J25" s="18"/>
      <c r="K25" s="18"/>
      <c r="L25" s="18"/>
      <c r="M25" s="18"/>
      <c r="N25" s="18"/>
    </row>
    <row r="26" spans="8:14" ht="11.25" customHeight="1" x14ac:dyDescent="0.25">
      <c r="H26" s="18"/>
      <c r="I26" s="18"/>
      <c r="J26" s="18"/>
      <c r="K26" s="18"/>
      <c r="L26" s="18"/>
      <c r="M26" s="18"/>
      <c r="N26" s="18"/>
    </row>
    <row r="27" spans="8:14" ht="11.25" customHeight="1" x14ac:dyDescent="0.25">
      <c r="H27" s="18"/>
      <c r="I27" s="18"/>
      <c r="J27" s="18"/>
      <c r="K27" s="18"/>
      <c r="L27" s="18"/>
      <c r="M27" s="18"/>
      <c r="N27" s="18"/>
    </row>
    <row r="28" spans="8:14" ht="11.25" customHeight="1" x14ac:dyDescent="0.25">
      <c r="H28" s="18"/>
      <c r="I28" s="18"/>
      <c r="J28" s="18"/>
      <c r="K28" s="18"/>
      <c r="L28" s="18"/>
      <c r="M28" s="18"/>
      <c r="N28" s="18"/>
    </row>
    <row r="29" spans="8:14" ht="11.25" customHeight="1" x14ac:dyDescent="0.25">
      <c r="H29" s="18"/>
      <c r="I29" s="18"/>
      <c r="J29" s="18"/>
      <c r="K29" s="18"/>
      <c r="L29" s="18"/>
      <c r="M29" s="18"/>
      <c r="N29" s="18"/>
    </row>
    <row r="30" spans="8:14" ht="11.25" customHeight="1" x14ac:dyDescent="0.25">
      <c r="H30" s="18"/>
      <c r="I30" s="18"/>
      <c r="J30" s="18"/>
      <c r="K30" s="18"/>
      <c r="L30" s="18"/>
      <c r="M30" s="18"/>
      <c r="N30" s="18"/>
    </row>
    <row r="31" spans="8:14" ht="11.25" customHeight="1" x14ac:dyDescent="0.25">
      <c r="H31" s="18"/>
      <c r="I31" s="18"/>
      <c r="J31" s="18"/>
      <c r="K31" s="18"/>
      <c r="L31" s="18"/>
      <c r="M31" s="18"/>
      <c r="N31" s="18"/>
    </row>
    <row r="32" spans="8: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sheetData>
  <mergeCells count="6">
    <mergeCell ref="J4:K4"/>
    <mergeCell ref="M4:N4"/>
    <mergeCell ref="C4:D4"/>
    <mergeCell ref="F4:G4"/>
    <mergeCell ref="C5:D5"/>
    <mergeCell ref="F5:G5"/>
  </mergeCells>
  <hyperlinks>
    <hyperlink ref="L1" location="'Innehåll_ Contents'!Utskriftsområde" display="Till tabellförteckning" xr:uid="{00000000-0004-0000-1E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0.14999847407452621"/>
  </sheetPr>
  <dimension ref="A1:N36"/>
  <sheetViews>
    <sheetView showGridLines="0" zoomScaleNormal="100" workbookViewId="0"/>
  </sheetViews>
  <sheetFormatPr defaultColWidth="11.44140625" defaultRowHeight="12.6" x14ac:dyDescent="0.25"/>
  <cols>
    <col min="1" max="1" width="32.6640625" customWidth="1"/>
    <col min="2" max="2" width="11.6640625" customWidth="1"/>
    <col min="3" max="3" width="2.33203125" customWidth="1"/>
    <col min="4" max="4" width="5.5546875" customWidth="1"/>
    <col min="5" max="5" width="11.44140625" customWidth="1"/>
    <col min="6" max="6" width="2.33203125" customWidth="1"/>
    <col min="7" max="7" width="6.5546875" customWidth="1"/>
    <col min="8" max="8" width="1.5546875" customWidth="1"/>
    <col min="9" max="9" width="6.5546875" customWidth="1"/>
    <col min="10" max="10" width="2.33203125" customWidth="1"/>
    <col min="11" max="11" width="7.109375" customWidth="1"/>
    <col min="12" max="12" width="8" customWidth="1"/>
    <col min="13" max="13" width="2.33203125" customWidth="1"/>
    <col min="14" max="14" width="7.109375" customWidth="1"/>
  </cols>
  <sheetData>
    <row r="1" spans="1:14" ht="13.2" x14ac:dyDescent="0.25">
      <c r="A1" s="5" t="s">
        <v>389</v>
      </c>
      <c r="B1" s="2"/>
      <c r="C1" s="2"/>
      <c r="D1" s="2"/>
      <c r="E1" s="2"/>
      <c r="F1" s="2"/>
      <c r="G1" s="2"/>
      <c r="L1" s="58" t="s">
        <v>249</v>
      </c>
    </row>
    <row r="2" spans="1:14" ht="13.2" x14ac:dyDescent="0.25">
      <c r="A2" s="51" t="s">
        <v>390</v>
      </c>
      <c r="B2" s="2"/>
      <c r="C2" s="2"/>
      <c r="D2" s="2"/>
      <c r="E2" s="2"/>
      <c r="F2" s="2"/>
      <c r="G2" s="2"/>
    </row>
    <row r="3" spans="1:14" ht="13.5" customHeight="1" x14ac:dyDescent="0.25">
      <c r="A3" s="2"/>
      <c r="B3" s="2"/>
      <c r="C3" s="2"/>
      <c r="D3" s="2"/>
      <c r="E3" s="2"/>
      <c r="F3" s="2"/>
      <c r="G3" s="2"/>
    </row>
    <row r="4" spans="1:14" ht="27" customHeight="1" x14ac:dyDescent="0.25">
      <c r="A4" s="61" t="s">
        <v>16</v>
      </c>
      <c r="B4" s="52" t="s">
        <v>87</v>
      </c>
      <c r="C4" s="276" t="s">
        <v>164</v>
      </c>
      <c r="D4" s="277"/>
      <c r="E4" s="52" t="s">
        <v>88</v>
      </c>
      <c r="F4" s="276" t="s">
        <v>164</v>
      </c>
      <c r="G4" s="277"/>
      <c r="H4" s="53"/>
      <c r="I4" s="52" t="s">
        <v>166</v>
      </c>
      <c r="J4" s="276" t="s">
        <v>164</v>
      </c>
      <c r="K4" s="277"/>
      <c r="L4" s="52" t="s">
        <v>167</v>
      </c>
      <c r="M4" s="276" t="s">
        <v>164</v>
      </c>
      <c r="N4" s="277"/>
    </row>
    <row r="5" spans="1:14" ht="27.75" customHeight="1" x14ac:dyDescent="0.25">
      <c r="A5" s="50" t="s">
        <v>218</v>
      </c>
      <c r="B5" s="49" t="s">
        <v>89</v>
      </c>
      <c r="C5" s="278" t="s">
        <v>163</v>
      </c>
      <c r="D5" s="278"/>
      <c r="E5" s="49" t="s">
        <v>90</v>
      </c>
      <c r="F5" s="278" t="s">
        <v>163</v>
      </c>
      <c r="G5" s="278"/>
      <c r="H5" s="49"/>
      <c r="I5" s="49" t="s">
        <v>168</v>
      </c>
      <c r="J5" s="49"/>
      <c r="K5" s="49" t="s">
        <v>163</v>
      </c>
      <c r="L5" s="49" t="s">
        <v>169</v>
      </c>
      <c r="M5" s="49"/>
      <c r="N5" s="49" t="s">
        <v>163</v>
      </c>
    </row>
    <row r="6" spans="1:14" ht="15" customHeight="1" x14ac:dyDescent="0.25">
      <c r="A6" s="60" t="s">
        <v>170</v>
      </c>
      <c r="B6" s="72">
        <v>16011.823</v>
      </c>
      <c r="C6" s="198" t="s">
        <v>342</v>
      </c>
      <c r="D6" s="72">
        <v>2173.9430000000002</v>
      </c>
      <c r="E6" s="72">
        <v>129523.084</v>
      </c>
      <c r="F6" s="198" t="s">
        <v>342</v>
      </c>
      <c r="G6" s="63">
        <v>43563.571000000004</v>
      </c>
      <c r="H6" s="168"/>
      <c r="I6" s="203">
        <v>22.629000000000001</v>
      </c>
      <c r="J6" s="196" t="s">
        <v>342</v>
      </c>
      <c r="K6" s="195">
        <v>5.3250000000000002</v>
      </c>
      <c r="L6" s="195">
        <v>10.205</v>
      </c>
      <c r="M6" s="196" t="s">
        <v>342</v>
      </c>
      <c r="N6" s="195">
        <v>4.4130000000000003</v>
      </c>
    </row>
    <row r="7" spans="1:14" ht="15" customHeight="1" x14ac:dyDescent="0.25">
      <c r="A7" s="60" t="s">
        <v>171</v>
      </c>
      <c r="B7" s="72">
        <v>27276.554</v>
      </c>
      <c r="C7" s="198" t="s">
        <v>342</v>
      </c>
      <c r="D7" s="72">
        <v>3784.0529999999999</v>
      </c>
      <c r="E7" s="72">
        <v>97352.159</v>
      </c>
      <c r="F7" s="198" t="s">
        <v>342</v>
      </c>
      <c r="G7" s="63">
        <v>82249.195999999996</v>
      </c>
      <c r="H7" s="168"/>
      <c r="I7" s="203">
        <v>38.549999999999997</v>
      </c>
      <c r="J7" s="196" t="s">
        <v>342</v>
      </c>
      <c r="K7" s="195">
        <v>8.593</v>
      </c>
      <c r="L7" s="195">
        <v>7.67</v>
      </c>
      <c r="M7" s="196" t="s">
        <v>342</v>
      </c>
      <c r="N7" s="195">
        <v>6.423</v>
      </c>
    </row>
    <row r="8" spans="1:14" ht="15" customHeight="1" x14ac:dyDescent="0.25">
      <c r="A8" s="60" t="s">
        <v>300</v>
      </c>
      <c r="B8" s="72">
        <v>4443.6480000000001</v>
      </c>
      <c r="C8" s="198" t="s">
        <v>342</v>
      </c>
      <c r="D8" s="72">
        <v>1558.7180000000001</v>
      </c>
      <c r="E8" s="72">
        <v>82655.744000000006</v>
      </c>
      <c r="F8" s="198" t="s">
        <v>342</v>
      </c>
      <c r="G8" s="63">
        <v>23849.050999999999</v>
      </c>
      <c r="H8" s="167"/>
      <c r="I8" s="203">
        <v>6.28</v>
      </c>
      <c r="J8" s="196" t="s">
        <v>342</v>
      </c>
      <c r="K8" s="195">
        <v>2.4550000000000001</v>
      </c>
      <c r="L8" s="195">
        <v>6.5119999999999996</v>
      </c>
      <c r="M8" s="196" t="s">
        <v>342</v>
      </c>
      <c r="N8" s="195">
        <v>2.68</v>
      </c>
    </row>
    <row r="9" spans="1:14" ht="26.25" customHeight="1" x14ac:dyDescent="0.25">
      <c r="A9" s="60" t="s">
        <v>301</v>
      </c>
      <c r="B9" s="72">
        <v>514.40700000000004</v>
      </c>
      <c r="C9" s="198" t="s">
        <v>342</v>
      </c>
      <c r="D9" s="72">
        <v>410.05500000000001</v>
      </c>
      <c r="E9" s="72">
        <v>15227.782999999999</v>
      </c>
      <c r="F9" s="198" t="s">
        <v>342</v>
      </c>
      <c r="G9" s="63">
        <v>14650.584999999999</v>
      </c>
      <c r="H9" s="167"/>
      <c r="I9" s="203">
        <v>0.72699999999999998</v>
      </c>
      <c r="J9" s="196" t="s">
        <v>342</v>
      </c>
      <c r="K9" s="195">
        <v>0.59599999999999997</v>
      </c>
      <c r="L9" s="195">
        <v>1.2</v>
      </c>
      <c r="M9" s="196" t="s">
        <v>342</v>
      </c>
      <c r="N9" s="195">
        <v>1.2</v>
      </c>
    </row>
    <row r="10" spans="1:14" ht="15" customHeight="1" x14ac:dyDescent="0.25">
      <c r="A10" s="60" t="s">
        <v>172</v>
      </c>
      <c r="B10" s="72">
        <v>9998.9439999999995</v>
      </c>
      <c r="C10" s="198" t="s">
        <v>342</v>
      </c>
      <c r="D10" s="72">
        <v>6802.8729999999996</v>
      </c>
      <c r="E10" s="72">
        <v>632321.80500000005</v>
      </c>
      <c r="F10" s="198" t="s">
        <v>342</v>
      </c>
      <c r="G10" s="63">
        <v>370878.38500000001</v>
      </c>
      <c r="H10" s="167"/>
      <c r="I10" s="203">
        <v>14.131</v>
      </c>
      <c r="J10" s="196" t="s">
        <v>342</v>
      </c>
      <c r="K10" s="195">
        <v>8.6809999999999992</v>
      </c>
      <c r="L10" s="195">
        <v>49.819000000000003</v>
      </c>
      <c r="M10" s="196" t="s">
        <v>342</v>
      </c>
      <c r="N10" s="195">
        <v>15.614000000000001</v>
      </c>
    </row>
    <row r="11" spans="1:14" ht="15" customHeight="1" x14ac:dyDescent="0.25">
      <c r="A11" s="60" t="s">
        <v>221</v>
      </c>
      <c r="B11" s="72">
        <v>12031.661</v>
      </c>
      <c r="C11" s="198" t="s">
        <v>342</v>
      </c>
      <c r="D11" s="72">
        <v>12575.224</v>
      </c>
      <c r="E11" s="72">
        <v>297043.88</v>
      </c>
      <c r="F11" s="198" t="s">
        <v>342</v>
      </c>
      <c r="G11" s="72">
        <v>95720.563999999998</v>
      </c>
      <c r="H11" s="176"/>
      <c r="I11" s="203">
        <v>17.004000000000001</v>
      </c>
      <c r="J11" s="196" t="s">
        <v>342</v>
      </c>
      <c r="K11" s="222">
        <v>14.884</v>
      </c>
      <c r="L11" s="222">
        <v>23.402999999999999</v>
      </c>
      <c r="M11" s="196" t="s">
        <v>342</v>
      </c>
      <c r="N11" s="222">
        <v>9.1310000000000002</v>
      </c>
    </row>
    <row r="12" spans="1:14" ht="15" customHeight="1" x14ac:dyDescent="0.25">
      <c r="A12" s="60" t="s">
        <v>17</v>
      </c>
      <c r="B12" s="72">
        <v>479.44900000000001</v>
      </c>
      <c r="C12" s="198" t="s">
        <v>342</v>
      </c>
      <c r="D12" s="72">
        <v>341.02600000000001</v>
      </c>
      <c r="E12" s="72">
        <v>15119.227999999999</v>
      </c>
      <c r="F12" s="198" t="s">
        <v>342</v>
      </c>
      <c r="G12" s="63">
        <v>19864.514999999999</v>
      </c>
      <c r="H12" s="167"/>
      <c r="I12" s="203">
        <v>0.67800000000000005</v>
      </c>
      <c r="J12" s="196" t="s">
        <v>342</v>
      </c>
      <c r="K12" s="195">
        <v>0.5</v>
      </c>
      <c r="L12" s="195">
        <v>1.1910000000000001</v>
      </c>
      <c r="M12" s="196" t="s">
        <v>342</v>
      </c>
      <c r="N12" s="195">
        <v>1.59</v>
      </c>
    </row>
    <row r="13" spans="1:14" ht="17.25" customHeight="1" x14ac:dyDescent="0.25">
      <c r="A13" s="65" t="s">
        <v>0</v>
      </c>
      <c r="B13" s="226">
        <v>70756.486000000004</v>
      </c>
      <c r="C13" s="227" t="s">
        <v>342</v>
      </c>
      <c r="D13" s="226">
        <v>15057.183000000001</v>
      </c>
      <c r="E13" s="226">
        <v>1269243.683</v>
      </c>
      <c r="F13" s="227" t="s">
        <v>342</v>
      </c>
      <c r="G13" s="199">
        <v>395259.049</v>
      </c>
      <c r="H13" s="166"/>
      <c r="I13" s="199">
        <v>100</v>
      </c>
      <c r="J13" s="227" t="s">
        <v>342</v>
      </c>
      <c r="K13" s="199">
        <v>0</v>
      </c>
      <c r="L13" s="199">
        <v>100</v>
      </c>
      <c r="M13" s="227" t="s">
        <v>342</v>
      </c>
      <c r="N13" s="199">
        <v>0</v>
      </c>
    </row>
    <row r="14" spans="1:14" ht="11.25" customHeight="1" x14ac:dyDescent="0.25">
      <c r="H14" s="18"/>
      <c r="I14" s="18"/>
      <c r="J14" s="18"/>
      <c r="K14" s="18"/>
      <c r="L14" s="18"/>
      <c r="M14" s="18"/>
      <c r="N14" s="18"/>
    </row>
    <row r="15" spans="1:14" ht="11.25" customHeight="1" x14ac:dyDescent="0.25">
      <c r="H15" s="18"/>
      <c r="I15" s="18"/>
      <c r="J15" s="18"/>
      <c r="K15" s="18"/>
      <c r="L15" s="18"/>
      <c r="M15" s="18"/>
      <c r="N15" s="18"/>
    </row>
    <row r="16" spans="1:14" ht="11.25" customHeight="1" x14ac:dyDescent="0.25">
      <c r="H16" s="18"/>
      <c r="I16" s="18"/>
      <c r="J16" s="18"/>
      <c r="K16" s="18"/>
      <c r="L16" s="18"/>
      <c r="M16" s="18"/>
      <c r="N16" s="18"/>
    </row>
    <row r="17" spans="8:14" ht="11.25" customHeight="1" x14ac:dyDescent="0.25">
      <c r="H17" s="18"/>
      <c r="I17" s="18"/>
      <c r="J17" s="18"/>
      <c r="K17" s="18"/>
      <c r="L17" s="18"/>
      <c r="M17" s="18"/>
      <c r="N17" s="18"/>
    </row>
    <row r="18" spans="8:14" ht="11.25" customHeight="1" x14ac:dyDescent="0.25">
      <c r="H18" s="18"/>
      <c r="I18" s="18"/>
      <c r="J18" s="18"/>
      <c r="K18" s="18"/>
      <c r="L18" s="18"/>
      <c r="M18" s="18"/>
      <c r="N18" s="18"/>
    </row>
    <row r="19" spans="8:14" ht="11.25" customHeight="1" x14ac:dyDescent="0.25">
      <c r="H19" s="18"/>
      <c r="I19" s="18"/>
      <c r="J19" s="18"/>
      <c r="K19" s="18"/>
      <c r="L19" s="18"/>
      <c r="M19" s="18"/>
      <c r="N19" s="18"/>
    </row>
    <row r="20" spans="8:14" ht="11.25" customHeight="1" x14ac:dyDescent="0.25">
      <c r="H20" s="18"/>
      <c r="I20" s="18"/>
      <c r="J20" s="18"/>
      <c r="K20" s="18"/>
      <c r="L20" s="18"/>
      <c r="M20" s="18"/>
      <c r="N20" s="18"/>
    </row>
    <row r="21" spans="8:14" ht="11.25" customHeight="1" x14ac:dyDescent="0.25">
      <c r="H21" s="18"/>
      <c r="I21" s="18"/>
      <c r="J21" s="18"/>
      <c r="K21" s="18"/>
      <c r="L21" s="18"/>
      <c r="M21" s="18"/>
      <c r="N21" s="18"/>
    </row>
    <row r="22" spans="8:14" ht="11.25" customHeight="1" x14ac:dyDescent="0.25">
      <c r="H22" s="18"/>
      <c r="I22" s="18"/>
      <c r="J22" s="18"/>
      <c r="K22" s="18"/>
      <c r="L22" s="18"/>
      <c r="M22" s="18"/>
      <c r="N22" s="18"/>
    </row>
    <row r="23" spans="8:14" ht="11.25" customHeight="1" x14ac:dyDescent="0.25">
      <c r="H23" s="18"/>
      <c r="I23" s="18"/>
      <c r="J23" s="18"/>
      <c r="K23" s="18"/>
      <c r="L23" s="18"/>
      <c r="M23" s="18"/>
      <c r="N23" s="18"/>
    </row>
    <row r="24" spans="8:14" ht="11.25" customHeight="1" x14ac:dyDescent="0.25">
      <c r="H24" s="18"/>
      <c r="I24" s="18"/>
      <c r="J24" s="18"/>
      <c r="K24" s="18"/>
      <c r="L24" s="18"/>
      <c r="M24" s="18"/>
      <c r="N24" s="18"/>
    </row>
    <row r="25" spans="8:14" ht="11.25" customHeight="1" x14ac:dyDescent="0.25">
      <c r="H25" s="18"/>
      <c r="I25" s="18"/>
      <c r="J25" s="18"/>
      <c r="K25" s="18"/>
      <c r="L25" s="18"/>
      <c r="M25" s="18"/>
      <c r="N25" s="18"/>
    </row>
    <row r="26" spans="8:14" ht="11.25" customHeight="1" x14ac:dyDescent="0.25">
      <c r="H26" s="18"/>
      <c r="I26" s="18"/>
      <c r="J26" s="18"/>
      <c r="K26" s="18"/>
      <c r="L26" s="18"/>
      <c r="M26" s="18"/>
      <c r="N26" s="18"/>
    </row>
    <row r="27" spans="8:14" ht="11.25" customHeight="1" x14ac:dyDescent="0.25">
      <c r="H27" s="18"/>
      <c r="I27" s="18"/>
      <c r="J27" s="18"/>
      <c r="K27" s="18"/>
      <c r="L27" s="18"/>
      <c r="M27" s="18"/>
      <c r="N27" s="18"/>
    </row>
    <row r="28" spans="8:14" ht="11.25" customHeight="1" x14ac:dyDescent="0.25">
      <c r="H28" s="18"/>
      <c r="I28" s="18"/>
      <c r="J28" s="18"/>
      <c r="K28" s="18"/>
      <c r="L28" s="18"/>
      <c r="M28" s="18"/>
      <c r="N28" s="18"/>
    </row>
    <row r="29" spans="8:14" ht="11.25" customHeight="1" x14ac:dyDescent="0.25">
      <c r="H29" s="18"/>
      <c r="I29" s="18"/>
      <c r="J29" s="18"/>
      <c r="K29" s="18"/>
      <c r="L29" s="18"/>
      <c r="M29" s="18"/>
      <c r="N29" s="18"/>
    </row>
    <row r="30" spans="8:14" ht="11.25" customHeight="1" x14ac:dyDescent="0.25">
      <c r="H30" s="18"/>
      <c r="I30" s="18"/>
      <c r="J30" s="18"/>
      <c r="K30" s="18"/>
      <c r="L30" s="18"/>
      <c r="M30" s="18"/>
      <c r="N30" s="18"/>
    </row>
    <row r="31" spans="8:14" ht="11.25" customHeight="1" x14ac:dyDescent="0.25">
      <c r="H31" s="18"/>
      <c r="I31" s="18"/>
      <c r="J31" s="18"/>
      <c r="K31" s="18"/>
      <c r="L31" s="18"/>
      <c r="M31" s="18"/>
      <c r="N31" s="18"/>
    </row>
    <row r="32" spans="8: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sheetData>
  <mergeCells count="6">
    <mergeCell ref="J4:K4"/>
    <mergeCell ref="M4:N4"/>
    <mergeCell ref="C4:D4"/>
    <mergeCell ref="F4:G4"/>
    <mergeCell ref="C5:D5"/>
    <mergeCell ref="F5:G5"/>
  </mergeCells>
  <hyperlinks>
    <hyperlink ref="L1" location="'Innehåll_ Contents'!Utskriftsområde" display="Till tabellförteckning" xr:uid="{00000000-0004-0000-1F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tint="-0.14999847407452621"/>
  </sheetPr>
  <dimension ref="A1:N36"/>
  <sheetViews>
    <sheetView showGridLines="0" zoomScaleNormal="100" workbookViewId="0"/>
  </sheetViews>
  <sheetFormatPr defaultColWidth="11.44140625" defaultRowHeight="12.6" x14ac:dyDescent="0.25"/>
  <cols>
    <col min="1" max="1" width="32.6640625" customWidth="1"/>
    <col min="2" max="2" width="11.6640625" customWidth="1"/>
    <col min="3" max="3" width="2.33203125" customWidth="1"/>
    <col min="4" max="4" width="4.88671875" customWidth="1"/>
    <col min="5" max="5" width="11.44140625" customWidth="1"/>
    <col min="6" max="6" width="2.33203125" customWidth="1"/>
    <col min="7" max="7" width="6.5546875" customWidth="1"/>
    <col min="8" max="8" width="1.5546875" customWidth="1"/>
    <col min="9" max="9" width="6.33203125" customWidth="1"/>
    <col min="10" max="10" width="1.88671875" customWidth="1"/>
    <col min="11" max="11" width="7.109375" customWidth="1"/>
    <col min="12" max="12" width="8" customWidth="1"/>
    <col min="13" max="13" width="1.88671875" customWidth="1"/>
    <col min="14" max="14" width="7.109375" customWidth="1"/>
  </cols>
  <sheetData>
    <row r="1" spans="1:14" ht="13.2" x14ac:dyDescent="0.25">
      <c r="A1" s="5" t="s">
        <v>391</v>
      </c>
      <c r="B1" s="2"/>
      <c r="C1" s="2"/>
      <c r="D1" s="2"/>
      <c r="E1" s="2"/>
      <c r="F1" s="2"/>
      <c r="G1" s="2"/>
      <c r="L1" s="58" t="s">
        <v>249</v>
      </c>
    </row>
    <row r="2" spans="1:14" ht="13.2" x14ac:dyDescent="0.25">
      <c r="A2" s="51" t="s">
        <v>392</v>
      </c>
      <c r="B2" s="2"/>
      <c r="C2" s="2"/>
      <c r="D2" s="2"/>
      <c r="E2" s="2"/>
      <c r="F2" s="2"/>
      <c r="G2" s="2"/>
    </row>
    <row r="3" spans="1:14" ht="13.5" customHeight="1" x14ac:dyDescent="0.25">
      <c r="A3" s="2"/>
      <c r="B3" s="2"/>
      <c r="C3" s="2"/>
      <c r="D3" s="2"/>
      <c r="E3" s="2"/>
      <c r="F3" s="2"/>
      <c r="G3" s="2"/>
    </row>
    <row r="4" spans="1:14" ht="27" customHeight="1" x14ac:dyDescent="0.25">
      <c r="A4" s="61" t="s">
        <v>16</v>
      </c>
      <c r="B4" s="52" t="s">
        <v>87</v>
      </c>
      <c r="C4" s="276" t="s">
        <v>164</v>
      </c>
      <c r="D4" s="277"/>
      <c r="E4" s="52" t="s">
        <v>88</v>
      </c>
      <c r="F4" s="276" t="s">
        <v>164</v>
      </c>
      <c r="G4" s="277"/>
      <c r="H4" s="53"/>
      <c r="I4" s="52" t="s">
        <v>166</v>
      </c>
      <c r="J4" s="276" t="s">
        <v>164</v>
      </c>
      <c r="K4" s="277"/>
      <c r="L4" s="52" t="s">
        <v>167</v>
      </c>
      <c r="M4" s="276" t="s">
        <v>164</v>
      </c>
      <c r="N4" s="277"/>
    </row>
    <row r="5" spans="1:14" ht="27.75" customHeight="1" x14ac:dyDescent="0.25">
      <c r="A5" s="50" t="s">
        <v>218</v>
      </c>
      <c r="B5" s="49" t="s">
        <v>89</v>
      </c>
      <c r="C5" s="278" t="s">
        <v>163</v>
      </c>
      <c r="D5" s="278"/>
      <c r="E5" s="49" t="s">
        <v>90</v>
      </c>
      <c r="F5" s="278" t="s">
        <v>163</v>
      </c>
      <c r="G5" s="278"/>
      <c r="H5" s="49"/>
      <c r="I5" s="49" t="s">
        <v>168</v>
      </c>
      <c r="J5" s="49"/>
      <c r="K5" s="49" t="s">
        <v>163</v>
      </c>
      <c r="L5" s="49" t="s">
        <v>169</v>
      </c>
      <c r="M5" s="49"/>
      <c r="N5" s="49" t="s">
        <v>163</v>
      </c>
    </row>
    <row r="6" spans="1:14" ht="15" customHeight="1" x14ac:dyDescent="0.25">
      <c r="A6" s="60" t="s">
        <v>170</v>
      </c>
      <c r="B6" s="72">
        <v>27926.260999999999</v>
      </c>
      <c r="C6" s="198" t="s">
        <v>342</v>
      </c>
      <c r="D6" s="72">
        <v>1294.962</v>
      </c>
      <c r="E6" s="72">
        <v>161144.41099999999</v>
      </c>
      <c r="F6" s="198" t="s">
        <v>342</v>
      </c>
      <c r="G6" s="63">
        <v>11062.72</v>
      </c>
      <c r="H6" s="168"/>
      <c r="I6" s="203">
        <v>59.968000000000004</v>
      </c>
      <c r="J6" s="196" t="s">
        <v>342</v>
      </c>
      <c r="K6" s="195">
        <v>5.2859999999999996</v>
      </c>
      <c r="L6" s="195">
        <v>16.527999999999999</v>
      </c>
      <c r="M6" s="196" t="s">
        <v>342</v>
      </c>
      <c r="N6" s="195">
        <v>4.5780000000000003</v>
      </c>
    </row>
    <row r="7" spans="1:14" ht="15" customHeight="1" x14ac:dyDescent="0.25">
      <c r="A7" s="60" t="s">
        <v>171</v>
      </c>
      <c r="B7" s="72">
        <v>4063.3449999999998</v>
      </c>
      <c r="C7" s="198" t="s">
        <v>342</v>
      </c>
      <c r="D7" s="72">
        <v>2203.1999999999998</v>
      </c>
      <c r="E7" s="72">
        <v>94069.413</v>
      </c>
      <c r="F7" s="198" t="s">
        <v>342</v>
      </c>
      <c r="G7" s="63">
        <v>128319.465</v>
      </c>
      <c r="H7" s="168"/>
      <c r="I7" s="203">
        <v>8.7260000000000009</v>
      </c>
      <c r="J7" s="196" t="s">
        <v>342</v>
      </c>
      <c r="K7" s="195">
        <v>4.3710000000000004</v>
      </c>
      <c r="L7" s="195">
        <v>9.6489999999999991</v>
      </c>
      <c r="M7" s="196" t="s">
        <v>342</v>
      </c>
      <c r="N7" s="195">
        <v>12.11</v>
      </c>
    </row>
    <row r="8" spans="1:14" ht="15" customHeight="1" x14ac:dyDescent="0.25">
      <c r="A8" s="60" t="s">
        <v>300</v>
      </c>
      <c r="B8" s="72">
        <v>2545.819</v>
      </c>
      <c r="C8" s="198" t="s">
        <v>342</v>
      </c>
      <c r="D8" s="72">
        <v>2397.5720000000001</v>
      </c>
      <c r="E8" s="72">
        <v>206317.88200000001</v>
      </c>
      <c r="F8" s="198" t="s">
        <v>342</v>
      </c>
      <c r="G8" s="63">
        <v>208915.00399999999</v>
      </c>
      <c r="H8" s="167"/>
      <c r="I8" s="203">
        <v>5.4669999999999996</v>
      </c>
      <c r="J8" s="196" t="s">
        <v>342</v>
      </c>
      <c r="K8" s="195">
        <v>4.8840000000000003</v>
      </c>
      <c r="L8" s="195">
        <v>21.161999999999999</v>
      </c>
      <c r="M8" s="196" t="s">
        <v>342</v>
      </c>
      <c r="N8" s="195">
        <v>17.256</v>
      </c>
    </row>
    <row r="9" spans="1:14" ht="26.25" customHeight="1" x14ac:dyDescent="0.25">
      <c r="A9" s="60" t="s">
        <v>301</v>
      </c>
      <c r="B9" s="72">
        <v>343.23200000000003</v>
      </c>
      <c r="C9" s="198" t="s">
        <v>342</v>
      </c>
      <c r="D9" s="72">
        <v>363.2</v>
      </c>
      <c r="E9" s="72">
        <v>12986.614</v>
      </c>
      <c r="F9" s="198" t="s">
        <v>342</v>
      </c>
      <c r="G9" s="63">
        <v>21059.919999999998</v>
      </c>
      <c r="H9" s="167"/>
      <c r="I9" s="203">
        <v>0.73699999999999999</v>
      </c>
      <c r="J9" s="196" t="s">
        <v>342</v>
      </c>
      <c r="K9" s="195">
        <v>0.77700000000000002</v>
      </c>
      <c r="L9" s="195">
        <v>1.3320000000000001</v>
      </c>
      <c r="M9" s="196" t="s">
        <v>342</v>
      </c>
      <c r="N9" s="195">
        <v>2.1619999999999999</v>
      </c>
    </row>
    <row r="10" spans="1:14" ht="15" customHeight="1" x14ac:dyDescent="0.25">
      <c r="A10" s="60" t="s">
        <v>172</v>
      </c>
      <c r="B10" s="72">
        <v>9322.1810000000005</v>
      </c>
      <c r="C10" s="198" t="s">
        <v>342</v>
      </c>
      <c r="D10" s="72">
        <v>2166.6759999999999</v>
      </c>
      <c r="E10" s="72">
        <v>403477.13</v>
      </c>
      <c r="F10" s="198" t="s">
        <v>342</v>
      </c>
      <c r="G10" s="63">
        <v>56122.252999999997</v>
      </c>
      <c r="H10" s="167"/>
      <c r="I10" s="203">
        <v>20.018000000000001</v>
      </c>
      <c r="J10" s="196" t="s">
        <v>342</v>
      </c>
      <c r="K10" s="195">
        <v>4.0330000000000004</v>
      </c>
      <c r="L10" s="195">
        <v>41.384</v>
      </c>
      <c r="M10" s="196" t="s">
        <v>342</v>
      </c>
      <c r="N10" s="195">
        <v>11.475</v>
      </c>
    </row>
    <row r="11" spans="1:14" ht="15" customHeight="1" x14ac:dyDescent="0.25">
      <c r="A11" s="60" t="s">
        <v>221</v>
      </c>
      <c r="B11" s="72">
        <v>1695.5429999999999</v>
      </c>
      <c r="C11" s="198" t="s">
        <v>342</v>
      </c>
      <c r="D11" s="72">
        <v>705.53200000000004</v>
      </c>
      <c r="E11" s="72">
        <v>83557.982000000004</v>
      </c>
      <c r="F11" s="198" t="s">
        <v>342</v>
      </c>
      <c r="G11" s="72">
        <v>35418.241000000002</v>
      </c>
      <c r="H11" s="177"/>
      <c r="I11" s="203">
        <v>3.641</v>
      </c>
      <c r="J11" s="196" t="s">
        <v>342</v>
      </c>
      <c r="K11" s="222">
        <v>1.496</v>
      </c>
      <c r="L11" s="222">
        <v>8.57</v>
      </c>
      <c r="M11" s="196" t="s">
        <v>342</v>
      </c>
      <c r="N11" s="222">
        <v>4.0419999999999998</v>
      </c>
    </row>
    <row r="12" spans="1:14" ht="15" customHeight="1" x14ac:dyDescent="0.25">
      <c r="A12" s="60" t="s">
        <v>17</v>
      </c>
      <c r="B12" s="72">
        <v>671.94799999999998</v>
      </c>
      <c r="C12" s="198" t="s">
        <v>342</v>
      </c>
      <c r="D12" s="72">
        <v>408.173</v>
      </c>
      <c r="E12" s="72">
        <v>13404.862999999999</v>
      </c>
      <c r="F12" s="198" t="s">
        <v>342</v>
      </c>
      <c r="G12" s="63">
        <v>6316.6880000000001</v>
      </c>
      <c r="H12" s="167"/>
      <c r="I12" s="203">
        <v>1.4430000000000001</v>
      </c>
      <c r="J12" s="196" t="s">
        <v>342</v>
      </c>
      <c r="K12" s="195">
        <v>0.874</v>
      </c>
      <c r="L12" s="195">
        <v>1.375</v>
      </c>
      <c r="M12" s="196" t="s">
        <v>342</v>
      </c>
      <c r="N12" s="195">
        <v>0.74</v>
      </c>
    </row>
    <row r="13" spans="1:14" ht="17.25" customHeight="1" x14ac:dyDescent="0.25">
      <c r="A13" s="65" t="s">
        <v>0</v>
      </c>
      <c r="B13" s="226">
        <v>46568.328999999998</v>
      </c>
      <c r="C13" s="227" t="s">
        <v>342</v>
      </c>
      <c r="D13" s="226">
        <v>4216.7560000000003</v>
      </c>
      <c r="E13" s="226">
        <v>974958.29299999995</v>
      </c>
      <c r="F13" s="227" t="s">
        <v>342</v>
      </c>
      <c r="G13" s="199">
        <v>264415.34700000001</v>
      </c>
      <c r="H13" s="166"/>
      <c r="I13" s="199">
        <v>100</v>
      </c>
      <c r="J13" s="227" t="s">
        <v>342</v>
      </c>
      <c r="K13" s="199">
        <v>0</v>
      </c>
      <c r="L13" s="199">
        <v>100</v>
      </c>
      <c r="M13" s="227" t="s">
        <v>342</v>
      </c>
      <c r="N13" s="199">
        <v>0</v>
      </c>
    </row>
    <row r="14" spans="1:14" ht="6.75" customHeight="1" x14ac:dyDescent="0.25">
      <c r="H14" s="18"/>
      <c r="I14" s="18"/>
      <c r="J14" s="18"/>
      <c r="K14" s="18"/>
      <c r="L14" s="18"/>
      <c r="M14" s="18"/>
      <c r="N14" s="18"/>
    </row>
    <row r="15" spans="1:14" ht="11.25" customHeight="1" x14ac:dyDescent="0.25">
      <c r="H15" s="18"/>
      <c r="I15" s="18"/>
      <c r="J15" s="18"/>
      <c r="K15" s="18"/>
      <c r="L15" s="18"/>
      <c r="M15" s="18"/>
      <c r="N15" s="18"/>
    </row>
    <row r="16" spans="1:14" ht="11.25" customHeight="1" x14ac:dyDescent="0.25">
      <c r="H16" s="18"/>
      <c r="I16" s="18"/>
      <c r="J16" s="18"/>
      <c r="K16" s="18"/>
      <c r="L16" s="18"/>
      <c r="M16" s="18"/>
      <c r="N16" s="18"/>
    </row>
    <row r="17" spans="8:14" ht="11.25" customHeight="1" x14ac:dyDescent="0.25">
      <c r="H17" s="18"/>
      <c r="I17" s="18"/>
      <c r="J17" s="18"/>
      <c r="K17" s="18"/>
      <c r="L17" s="18"/>
      <c r="M17" s="18"/>
      <c r="N17" s="18"/>
    </row>
    <row r="18" spans="8:14" ht="11.25" customHeight="1" x14ac:dyDescent="0.25">
      <c r="H18" s="18"/>
      <c r="I18" s="18"/>
      <c r="J18" s="18"/>
      <c r="K18" s="18"/>
      <c r="L18" s="18"/>
      <c r="M18" s="18"/>
      <c r="N18" s="18"/>
    </row>
    <row r="19" spans="8:14" ht="11.25" customHeight="1" x14ac:dyDescent="0.25">
      <c r="H19" s="18"/>
      <c r="I19" s="18"/>
      <c r="J19" s="18"/>
      <c r="K19" s="18"/>
      <c r="L19" s="18"/>
      <c r="M19" s="18"/>
      <c r="N19" s="18"/>
    </row>
    <row r="20" spans="8:14" ht="11.25" customHeight="1" x14ac:dyDescent="0.25">
      <c r="H20" s="18"/>
      <c r="I20" s="18"/>
      <c r="J20" s="18"/>
      <c r="K20" s="18"/>
      <c r="L20" s="18"/>
      <c r="M20" s="18"/>
      <c r="N20" s="18"/>
    </row>
    <row r="21" spans="8:14" ht="11.25" customHeight="1" x14ac:dyDescent="0.25">
      <c r="H21" s="18"/>
      <c r="I21" s="18"/>
      <c r="J21" s="18"/>
      <c r="K21" s="18"/>
      <c r="L21" s="18"/>
      <c r="M21" s="18"/>
      <c r="N21" s="18"/>
    </row>
    <row r="22" spans="8:14" ht="11.25" customHeight="1" x14ac:dyDescent="0.25">
      <c r="H22" s="18"/>
      <c r="I22" s="18"/>
      <c r="J22" s="18"/>
      <c r="K22" s="18"/>
      <c r="L22" s="18"/>
      <c r="M22" s="18"/>
      <c r="N22" s="18"/>
    </row>
    <row r="23" spans="8:14" ht="11.25" customHeight="1" x14ac:dyDescent="0.25">
      <c r="H23" s="18"/>
      <c r="I23" s="18"/>
      <c r="J23" s="18"/>
      <c r="K23" s="18"/>
      <c r="L23" s="18"/>
      <c r="M23" s="18"/>
      <c r="N23" s="18"/>
    </row>
    <row r="24" spans="8:14" ht="11.25" customHeight="1" x14ac:dyDescent="0.25">
      <c r="H24" s="18"/>
      <c r="I24" s="18"/>
      <c r="J24" s="18"/>
      <c r="K24" s="18"/>
      <c r="L24" s="18"/>
      <c r="M24" s="18"/>
      <c r="N24" s="18"/>
    </row>
    <row r="25" spans="8:14" ht="11.25" customHeight="1" x14ac:dyDescent="0.25">
      <c r="H25" s="18"/>
      <c r="I25" s="18"/>
      <c r="J25" s="18"/>
      <c r="K25" s="18"/>
      <c r="L25" s="18"/>
      <c r="M25" s="18"/>
      <c r="N25" s="18"/>
    </row>
    <row r="26" spans="8:14" ht="11.25" customHeight="1" x14ac:dyDescent="0.25">
      <c r="H26" s="18"/>
      <c r="I26" s="18"/>
      <c r="J26" s="18"/>
      <c r="K26" s="18"/>
      <c r="L26" s="18"/>
      <c r="M26" s="18"/>
      <c r="N26" s="18"/>
    </row>
    <row r="27" spans="8:14" ht="11.25" customHeight="1" x14ac:dyDescent="0.25">
      <c r="H27" s="18"/>
      <c r="I27" s="18"/>
      <c r="J27" s="18"/>
      <c r="K27" s="18"/>
      <c r="L27" s="18"/>
      <c r="M27" s="18"/>
      <c r="N27" s="18"/>
    </row>
    <row r="28" spans="8:14" ht="11.25" customHeight="1" x14ac:dyDescent="0.25">
      <c r="H28" s="18"/>
      <c r="I28" s="18"/>
      <c r="J28" s="18"/>
      <c r="K28" s="18"/>
      <c r="L28" s="18"/>
      <c r="M28" s="18"/>
      <c r="N28" s="18"/>
    </row>
    <row r="29" spans="8:14" ht="11.25" customHeight="1" x14ac:dyDescent="0.25">
      <c r="H29" s="18"/>
      <c r="I29" s="18"/>
      <c r="J29" s="18"/>
      <c r="K29" s="18"/>
      <c r="L29" s="18"/>
      <c r="M29" s="18"/>
      <c r="N29" s="18"/>
    </row>
    <row r="30" spans="8:14" ht="11.25" customHeight="1" x14ac:dyDescent="0.25">
      <c r="H30" s="18"/>
      <c r="I30" s="18"/>
      <c r="J30" s="18"/>
      <c r="K30" s="18"/>
      <c r="L30" s="18"/>
      <c r="M30" s="18"/>
      <c r="N30" s="18"/>
    </row>
    <row r="31" spans="8:14" ht="11.25" customHeight="1" x14ac:dyDescent="0.25">
      <c r="H31" s="18"/>
      <c r="I31" s="18"/>
      <c r="J31" s="18"/>
      <c r="K31" s="18"/>
      <c r="L31" s="18"/>
      <c r="M31" s="18"/>
      <c r="N31" s="18"/>
    </row>
    <row r="32" spans="8: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sheetData>
  <mergeCells count="6">
    <mergeCell ref="J4:K4"/>
    <mergeCell ref="M4:N4"/>
    <mergeCell ref="C4:D4"/>
    <mergeCell ref="F4:G4"/>
    <mergeCell ref="C5:D5"/>
    <mergeCell ref="F5:G5"/>
  </mergeCells>
  <hyperlinks>
    <hyperlink ref="L1" location="'Innehåll_ Contents'!Utskriftsområde" display="Till tabellförteckning" xr:uid="{00000000-0004-0000-20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8" tint="-9.9978637043366805E-2"/>
  </sheetPr>
  <dimension ref="A1:R35"/>
  <sheetViews>
    <sheetView showGridLines="0" zoomScaleNormal="100" workbookViewId="0"/>
  </sheetViews>
  <sheetFormatPr defaultColWidth="11.44140625" defaultRowHeight="12.6" x14ac:dyDescent="0.25"/>
  <cols>
    <col min="1" max="1" width="12.6640625" customWidth="1"/>
    <col min="2" max="2" width="10.5546875" customWidth="1"/>
    <col min="3" max="3" width="1.88671875" customWidth="1"/>
    <col min="4" max="4" width="5.6640625" customWidth="1"/>
    <col min="5" max="5" width="11.33203125" customWidth="1"/>
    <col min="6" max="6" width="2.33203125" customWidth="1"/>
    <col min="7" max="7" width="6.5546875" customWidth="1"/>
    <col min="8" max="8" width="1.5546875" customWidth="1"/>
    <col min="9" max="9" width="6.33203125" customWidth="1"/>
    <col min="10" max="10" width="2.33203125" customWidth="1"/>
    <col min="11" max="11" width="7.109375" customWidth="1"/>
    <col min="12" max="12" width="8" customWidth="1"/>
    <col min="13" max="13" width="2.33203125" customWidth="1"/>
    <col min="14" max="14" width="7.109375" customWidth="1"/>
  </cols>
  <sheetData>
    <row r="1" spans="1:18" ht="12.75" customHeight="1" x14ac:dyDescent="0.25">
      <c r="A1" s="201" t="s">
        <v>502</v>
      </c>
      <c r="B1" s="2"/>
      <c r="C1" s="2"/>
      <c r="D1" s="2"/>
      <c r="E1" s="2"/>
      <c r="F1" s="2"/>
      <c r="G1" s="2"/>
      <c r="L1" s="58" t="s">
        <v>249</v>
      </c>
    </row>
    <row r="2" spans="1:18" ht="14.25" customHeight="1" x14ac:dyDescent="0.25">
      <c r="A2" s="202" t="s">
        <v>503</v>
      </c>
      <c r="B2" s="2"/>
      <c r="C2" s="2"/>
      <c r="D2" s="2"/>
      <c r="E2" s="2"/>
      <c r="F2" s="2"/>
      <c r="G2" s="2"/>
    </row>
    <row r="3" spans="1:18" ht="13.5" customHeight="1" x14ac:dyDescent="0.25">
      <c r="A3" s="2"/>
      <c r="B3" s="2"/>
      <c r="C3" s="2"/>
      <c r="D3" s="2"/>
      <c r="E3" s="2"/>
      <c r="F3" s="2"/>
      <c r="G3" s="2"/>
    </row>
    <row r="4" spans="1:18" ht="27" customHeight="1" x14ac:dyDescent="0.25">
      <c r="A4" s="61" t="s">
        <v>18</v>
      </c>
      <c r="B4" s="52" t="s">
        <v>87</v>
      </c>
      <c r="C4" s="276" t="s">
        <v>164</v>
      </c>
      <c r="D4" s="277"/>
      <c r="E4" s="52" t="s">
        <v>88</v>
      </c>
      <c r="F4" s="276" t="s">
        <v>164</v>
      </c>
      <c r="G4" s="277"/>
      <c r="H4" s="53"/>
      <c r="I4" s="52" t="s">
        <v>166</v>
      </c>
      <c r="J4" s="276" t="s">
        <v>164</v>
      </c>
      <c r="K4" s="277"/>
      <c r="L4" s="52" t="s">
        <v>167</v>
      </c>
      <c r="M4" s="276" t="s">
        <v>164</v>
      </c>
      <c r="N4" s="277"/>
    </row>
    <row r="5" spans="1:18" ht="27.75" customHeight="1" x14ac:dyDescent="0.25">
      <c r="A5" s="50" t="s">
        <v>42</v>
      </c>
      <c r="B5" s="49" t="s">
        <v>89</v>
      </c>
      <c r="C5" s="278" t="s">
        <v>163</v>
      </c>
      <c r="D5" s="278"/>
      <c r="E5" s="49" t="s">
        <v>90</v>
      </c>
      <c r="F5" s="278" t="s">
        <v>163</v>
      </c>
      <c r="G5" s="278"/>
      <c r="H5" s="49"/>
      <c r="I5" s="49" t="s">
        <v>168</v>
      </c>
      <c r="J5" s="49"/>
      <c r="K5" s="49" t="s">
        <v>163</v>
      </c>
      <c r="L5" s="49" t="s">
        <v>169</v>
      </c>
      <c r="M5" s="49"/>
      <c r="N5" s="49" t="s">
        <v>163</v>
      </c>
    </row>
    <row r="6" spans="1:18" ht="17.25" customHeight="1" x14ac:dyDescent="0.25">
      <c r="A6" s="60" t="s">
        <v>173</v>
      </c>
      <c r="B6" s="74">
        <v>44642.040999999997</v>
      </c>
      <c r="C6" s="232" t="s">
        <v>342</v>
      </c>
      <c r="D6" s="74">
        <v>4207.1570000000002</v>
      </c>
      <c r="E6" s="74">
        <v>221667.807</v>
      </c>
      <c r="F6" s="232" t="s">
        <v>342</v>
      </c>
      <c r="G6" s="74">
        <v>106772.799</v>
      </c>
      <c r="H6" s="168"/>
      <c r="I6" s="203">
        <v>17.885000000000002</v>
      </c>
      <c r="J6" s="196" t="s">
        <v>342</v>
      </c>
      <c r="K6" s="195">
        <v>1.536</v>
      </c>
      <c r="L6" s="195">
        <v>6.7190000000000003</v>
      </c>
      <c r="M6" s="196" t="s">
        <v>342</v>
      </c>
      <c r="N6" s="195">
        <v>3.0539999999999998</v>
      </c>
      <c r="R6" s="192"/>
    </row>
    <row r="7" spans="1:18" ht="17.25" customHeight="1" x14ac:dyDescent="0.25">
      <c r="A7" s="60" t="s">
        <v>19</v>
      </c>
      <c r="B7" s="74">
        <v>41956.927000000003</v>
      </c>
      <c r="C7" s="232" t="s">
        <v>342</v>
      </c>
      <c r="D7" s="74">
        <v>4116.7129999999997</v>
      </c>
      <c r="E7" s="74">
        <v>231004.39499999999</v>
      </c>
      <c r="F7" s="232" t="s">
        <v>342</v>
      </c>
      <c r="G7" s="74">
        <v>46532.781000000003</v>
      </c>
      <c r="H7" s="168"/>
      <c r="I7" s="203">
        <v>16.809000000000001</v>
      </c>
      <c r="J7" s="196" t="s">
        <v>342</v>
      </c>
      <c r="K7" s="195">
        <v>1.5089999999999999</v>
      </c>
      <c r="L7" s="195">
        <v>7.0019999999999998</v>
      </c>
      <c r="M7" s="196" t="s">
        <v>342</v>
      </c>
      <c r="N7" s="195">
        <v>1.4119999999999999</v>
      </c>
      <c r="R7" s="192"/>
    </row>
    <row r="8" spans="1:18" ht="17.25" customHeight="1" x14ac:dyDescent="0.25">
      <c r="A8" s="60" t="s">
        <v>20</v>
      </c>
      <c r="B8" s="72">
        <v>13969.355</v>
      </c>
      <c r="C8" s="232" t="s">
        <v>342</v>
      </c>
      <c r="D8" s="72">
        <v>3448.3589999999999</v>
      </c>
      <c r="E8" s="72">
        <v>512370.75900000002</v>
      </c>
      <c r="F8" s="232" t="s">
        <v>342</v>
      </c>
      <c r="G8" s="72">
        <v>130698.061</v>
      </c>
      <c r="H8" s="167"/>
      <c r="I8" s="203">
        <v>5.5960000000000001</v>
      </c>
      <c r="J8" s="196" t="s">
        <v>342</v>
      </c>
      <c r="K8" s="195">
        <v>1.3220000000000001</v>
      </c>
      <c r="L8" s="195">
        <v>15.53</v>
      </c>
      <c r="M8" s="196" t="s">
        <v>342</v>
      </c>
      <c r="N8" s="195">
        <v>3.4950000000000001</v>
      </c>
      <c r="R8" s="192"/>
    </row>
    <row r="9" spans="1:18" ht="17.25" customHeight="1" x14ac:dyDescent="0.25">
      <c r="A9" s="60" t="s">
        <v>21</v>
      </c>
      <c r="B9" s="72">
        <v>62972.231</v>
      </c>
      <c r="C9" s="232" t="s">
        <v>342</v>
      </c>
      <c r="D9" s="72">
        <v>5460.384</v>
      </c>
      <c r="E9" s="72">
        <v>862899.44099999999</v>
      </c>
      <c r="F9" s="232" t="s">
        <v>342</v>
      </c>
      <c r="G9" s="72">
        <v>103597.242</v>
      </c>
      <c r="H9" s="167"/>
      <c r="I9" s="203">
        <v>25.228000000000002</v>
      </c>
      <c r="J9" s="196" t="s">
        <v>342</v>
      </c>
      <c r="K9" s="195">
        <v>1.853</v>
      </c>
      <c r="L9" s="195">
        <v>26.154</v>
      </c>
      <c r="M9" s="196" t="s">
        <v>342</v>
      </c>
      <c r="N9" s="195">
        <v>2.9430000000000001</v>
      </c>
      <c r="R9" s="192"/>
    </row>
    <row r="10" spans="1:18" ht="17.25" customHeight="1" x14ac:dyDescent="0.25">
      <c r="A10" s="60" t="s">
        <v>116</v>
      </c>
      <c r="B10" s="72">
        <v>33914.51</v>
      </c>
      <c r="C10" s="232" t="s">
        <v>342</v>
      </c>
      <c r="D10" s="72">
        <v>3514.9140000000002</v>
      </c>
      <c r="E10" s="72">
        <v>606754.64</v>
      </c>
      <c r="F10" s="232" t="s">
        <v>342</v>
      </c>
      <c r="G10" s="72">
        <v>103416.577</v>
      </c>
      <c r="H10" s="175"/>
      <c r="I10" s="203">
        <v>13.587</v>
      </c>
      <c r="J10" s="196" t="s">
        <v>342</v>
      </c>
      <c r="K10" s="195">
        <v>1.3240000000000001</v>
      </c>
      <c r="L10" s="195">
        <v>18.390999999999998</v>
      </c>
      <c r="M10" s="196" t="s">
        <v>342</v>
      </c>
      <c r="N10" s="195">
        <v>2.8580000000000001</v>
      </c>
      <c r="R10" s="192"/>
    </row>
    <row r="11" spans="1:18" ht="17.25" customHeight="1" x14ac:dyDescent="0.25">
      <c r="A11" s="60" t="s">
        <v>117</v>
      </c>
      <c r="B11" s="74">
        <v>52156.642999999996</v>
      </c>
      <c r="C11" s="232" t="s">
        <v>342</v>
      </c>
      <c r="D11" s="74">
        <v>5236.2690000000002</v>
      </c>
      <c r="E11" s="74">
        <v>864548.89300000004</v>
      </c>
      <c r="F11" s="232" t="s">
        <v>342</v>
      </c>
      <c r="G11" s="74">
        <v>127857.87</v>
      </c>
      <c r="H11" s="173"/>
      <c r="I11" s="203">
        <v>20.895</v>
      </c>
      <c r="J11" s="196" t="s">
        <v>342</v>
      </c>
      <c r="K11" s="78">
        <v>1.8140000000000001</v>
      </c>
      <c r="L11" s="78">
        <v>26.204000000000001</v>
      </c>
      <c r="M11" s="196" t="s">
        <v>342</v>
      </c>
      <c r="N11" s="78">
        <v>3.335</v>
      </c>
      <c r="R11" s="192"/>
    </row>
    <row r="12" spans="1:18" ht="17.25" customHeight="1" x14ac:dyDescent="0.25">
      <c r="A12" s="65" t="s">
        <v>0</v>
      </c>
      <c r="B12" s="231">
        <v>249611.70699999999</v>
      </c>
      <c r="C12" s="233" t="s">
        <v>342</v>
      </c>
      <c r="D12" s="231">
        <v>10204.433999999999</v>
      </c>
      <c r="E12" s="231">
        <v>3299245.9339999999</v>
      </c>
      <c r="F12" s="233" t="s">
        <v>342</v>
      </c>
      <c r="G12" s="231">
        <v>251040.9</v>
      </c>
      <c r="H12" s="166"/>
      <c r="I12" s="199">
        <v>100</v>
      </c>
      <c r="J12" s="227" t="s">
        <v>342</v>
      </c>
      <c r="K12" s="199">
        <v>0</v>
      </c>
      <c r="L12" s="199">
        <v>100</v>
      </c>
      <c r="M12" s="227" t="s">
        <v>342</v>
      </c>
      <c r="N12" s="199">
        <v>0</v>
      </c>
      <c r="R12" s="192"/>
    </row>
    <row r="13" spans="1:18" ht="12" customHeight="1" x14ac:dyDescent="0.25">
      <c r="A13" s="275" t="s">
        <v>254</v>
      </c>
      <c r="B13" s="275"/>
      <c r="C13" s="275"/>
      <c r="D13" s="275"/>
      <c r="E13" s="275"/>
      <c r="F13" s="275"/>
      <c r="G13" s="275"/>
      <c r="H13" s="275"/>
      <c r="I13" s="275"/>
      <c r="J13" s="18"/>
      <c r="K13" s="18"/>
      <c r="L13" s="18"/>
      <c r="M13" s="18"/>
      <c r="N13" s="18"/>
    </row>
    <row r="14" spans="1:18" ht="11.25" customHeight="1" x14ac:dyDescent="0.25">
      <c r="A14" s="80" t="s">
        <v>175</v>
      </c>
      <c r="H14" s="18"/>
      <c r="I14" s="18"/>
      <c r="J14" s="18"/>
      <c r="K14" s="18"/>
      <c r="L14" s="18"/>
      <c r="M14" s="18"/>
      <c r="N14" s="18"/>
    </row>
    <row r="15" spans="1:18" ht="11.25" customHeight="1" x14ac:dyDescent="0.25">
      <c r="A15" s="80" t="s">
        <v>176</v>
      </c>
      <c r="H15" s="18"/>
      <c r="I15" s="18"/>
      <c r="J15" s="18"/>
      <c r="K15" s="18"/>
      <c r="L15" s="18"/>
      <c r="M15" s="18"/>
      <c r="N15" s="18"/>
    </row>
    <row r="16" spans="1:18" ht="11.25" customHeight="1" x14ac:dyDescent="0.25">
      <c r="A16" s="80" t="s">
        <v>177</v>
      </c>
      <c r="H16" s="18"/>
      <c r="I16" s="18"/>
      <c r="J16" s="18"/>
      <c r="K16" s="18"/>
      <c r="L16" s="18"/>
      <c r="M16" s="18"/>
      <c r="N16" s="18"/>
    </row>
    <row r="17" spans="1:14" ht="11.25" customHeight="1" x14ac:dyDescent="0.25">
      <c r="A17" s="80" t="s">
        <v>178</v>
      </c>
      <c r="H17" s="18"/>
      <c r="I17" s="18"/>
      <c r="J17" s="18"/>
      <c r="K17" s="18"/>
      <c r="L17" s="18"/>
      <c r="M17" s="18"/>
      <c r="N17" s="18"/>
    </row>
    <row r="18" spans="1:14" ht="11.25" customHeight="1" x14ac:dyDescent="0.25">
      <c r="A18" s="80" t="s">
        <v>179</v>
      </c>
      <c r="H18" s="18"/>
      <c r="I18" s="18"/>
      <c r="J18" s="18"/>
      <c r="K18" s="18"/>
      <c r="L18" s="18"/>
      <c r="M18" s="18"/>
      <c r="N18" s="18"/>
    </row>
    <row r="19" spans="1:14" ht="11.25" customHeight="1" x14ac:dyDescent="0.25">
      <c r="A19" s="80" t="s">
        <v>180</v>
      </c>
      <c r="H19" s="18"/>
      <c r="I19" s="18"/>
      <c r="J19" s="18"/>
      <c r="K19" s="18"/>
      <c r="L19" s="18"/>
      <c r="M19" s="18"/>
      <c r="N19" s="18"/>
    </row>
    <row r="20" spans="1:14" ht="6.75" customHeight="1" x14ac:dyDescent="0.25">
      <c r="H20" s="18"/>
      <c r="I20" s="18"/>
      <c r="J20" s="18"/>
      <c r="K20" s="18"/>
      <c r="L20" s="18"/>
      <c r="M20" s="18"/>
      <c r="N20" s="18"/>
    </row>
    <row r="21" spans="1:14" ht="11.25" customHeight="1" x14ac:dyDescent="0.25">
      <c r="H21" s="18"/>
      <c r="I21" s="18"/>
      <c r="J21" s="18"/>
      <c r="K21" s="18"/>
      <c r="L21" s="18"/>
      <c r="M21" s="18"/>
      <c r="N21" s="18"/>
    </row>
    <row r="22" spans="1:14" ht="11.25" customHeight="1" x14ac:dyDescent="0.25">
      <c r="H22" s="18"/>
      <c r="I22" s="18"/>
      <c r="J22" s="18"/>
      <c r="K22" s="18"/>
      <c r="L22" s="18"/>
      <c r="M22" s="18"/>
      <c r="N22" s="18"/>
    </row>
    <row r="23" spans="1:14" ht="11.25" customHeight="1" x14ac:dyDescent="0.25">
      <c r="H23" s="18"/>
      <c r="I23" s="18"/>
      <c r="J23" s="18"/>
      <c r="K23" s="18"/>
      <c r="L23" s="18"/>
      <c r="M23" s="18"/>
      <c r="N23" s="18"/>
    </row>
    <row r="24" spans="1:14" ht="11.25" customHeight="1" x14ac:dyDescent="0.25">
      <c r="H24" s="18"/>
      <c r="I24" s="18"/>
      <c r="J24" s="18"/>
      <c r="K24" s="18"/>
      <c r="L24" s="18"/>
      <c r="M24" s="18"/>
      <c r="N24" s="18"/>
    </row>
    <row r="25" spans="1:14" ht="11.25" customHeight="1" x14ac:dyDescent="0.25">
      <c r="H25" s="18"/>
      <c r="I25" s="18"/>
      <c r="J25" s="18"/>
      <c r="K25" s="18"/>
      <c r="L25" s="18"/>
      <c r="M25" s="18"/>
      <c r="N25" s="18"/>
    </row>
    <row r="26" spans="1:14" ht="11.25" customHeight="1" x14ac:dyDescent="0.25">
      <c r="H26" s="18"/>
      <c r="I26" s="18"/>
      <c r="J26" s="18"/>
      <c r="K26" s="18"/>
      <c r="L26" s="18"/>
      <c r="M26" s="18"/>
      <c r="N26" s="18"/>
    </row>
    <row r="27" spans="1:14" ht="11.25" customHeight="1" x14ac:dyDescent="0.25">
      <c r="H27" s="18"/>
      <c r="I27" s="18"/>
      <c r="J27" s="18"/>
      <c r="K27" s="18"/>
      <c r="L27" s="18"/>
      <c r="M27" s="18"/>
      <c r="N27" s="18"/>
    </row>
    <row r="28" spans="1:14" ht="11.25" customHeight="1" x14ac:dyDescent="0.25">
      <c r="H28" s="18"/>
      <c r="I28" s="18"/>
      <c r="J28" s="18"/>
      <c r="K28" s="18"/>
      <c r="L28" s="18"/>
      <c r="M28" s="18"/>
      <c r="N28" s="18"/>
    </row>
    <row r="29" spans="1:14" ht="11.25" customHeight="1" x14ac:dyDescent="0.25">
      <c r="H29" s="18"/>
      <c r="I29" s="18"/>
      <c r="J29" s="18"/>
      <c r="K29" s="18"/>
      <c r="L29" s="18"/>
      <c r="M29" s="18"/>
      <c r="N29" s="18"/>
    </row>
    <row r="30" spans="1:14" ht="11.25" customHeight="1" x14ac:dyDescent="0.25">
      <c r="H30" s="18"/>
      <c r="I30" s="18"/>
      <c r="J30" s="18"/>
      <c r="K30" s="18"/>
      <c r="L30" s="18"/>
      <c r="M30" s="18"/>
      <c r="N30" s="18"/>
    </row>
    <row r="31" spans="1:14" ht="11.25" customHeight="1" x14ac:dyDescent="0.25">
      <c r="H31" s="18"/>
      <c r="I31" s="18"/>
      <c r="J31" s="18"/>
      <c r="K31" s="18"/>
      <c r="L31" s="18"/>
      <c r="M31" s="18"/>
      <c r="N31" s="18"/>
    </row>
    <row r="32" spans="1: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sheetData>
  <mergeCells count="7">
    <mergeCell ref="A13:I13"/>
    <mergeCell ref="M4:N4"/>
    <mergeCell ref="C4:D4"/>
    <mergeCell ref="C5:D5"/>
    <mergeCell ref="F4:G4"/>
    <mergeCell ref="F5:G5"/>
    <mergeCell ref="J4:K4"/>
  </mergeCells>
  <hyperlinks>
    <hyperlink ref="L1" location="'Innehåll_ Contents'!Utskriftsområde" display="Till tabellförteckning" xr:uid="{00000000-0004-0000-21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8" tint="-9.9978637043366805E-2"/>
  </sheetPr>
  <dimension ref="A1:N38"/>
  <sheetViews>
    <sheetView showGridLines="0" zoomScaleNormal="100" workbookViewId="0"/>
  </sheetViews>
  <sheetFormatPr defaultColWidth="11.44140625" defaultRowHeight="12.6" x14ac:dyDescent="0.25"/>
  <cols>
    <col min="1" max="1" width="12"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7.109375" customWidth="1"/>
    <col min="10" max="10" width="2.33203125" customWidth="1"/>
    <col min="11" max="11" width="7.109375" customWidth="1"/>
    <col min="12" max="12" width="8" customWidth="1"/>
    <col min="13" max="13" width="2.33203125" customWidth="1"/>
    <col min="14" max="14" width="7.109375" customWidth="1"/>
  </cols>
  <sheetData>
    <row r="1" spans="1:14" ht="14.25" customHeight="1" x14ac:dyDescent="0.25">
      <c r="A1" s="201" t="s">
        <v>504</v>
      </c>
      <c r="B1" s="2"/>
      <c r="C1" s="2"/>
      <c r="D1" s="2"/>
      <c r="E1" s="2"/>
      <c r="F1" s="2"/>
      <c r="G1" s="2"/>
      <c r="L1" s="58" t="s">
        <v>249</v>
      </c>
    </row>
    <row r="2" spans="1:14" ht="14.25" customHeight="1" x14ac:dyDescent="0.25">
      <c r="A2" s="202" t="s">
        <v>505</v>
      </c>
      <c r="B2" s="2"/>
      <c r="C2" s="2"/>
      <c r="D2" s="2"/>
      <c r="E2" s="2"/>
      <c r="F2" s="2"/>
      <c r="G2" s="2"/>
    </row>
    <row r="3" spans="1:14" ht="13.5" customHeight="1" x14ac:dyDescent="0.25">
      <c r="A3" s="2"/>
      <c r="B3" s="2"/>
      <c r="C3" s="2"/>
      <c r="D3" s="2"/>
      <c r="E3" s="2"/>
      <c r="F3" s="2"/>
      <c r="G3" s="2"/>
    </row>
    <row r="4" spans="1:14" ht="27" customHeight="1" x14ac:dyDescent="0.25">
      <c r="A4" s="61" t="s">
        <v>18</v>
      </c>
      <c r="B4" s="52" t="s">
        <v>87</v>
      </c>
      <c r="C4" s="276" t="s">
        <v>164</v>
      </c>
      <c r="D4" s="277"/>
      <c r="E4" s="52" t="s">
        <v>88</v>
      </c>
      <c r="F4" s="276" t="s">
        <v>164</v>
      </c>
      <c r="G4" s="277"/>
      <c r="H4" s="53"/>
      <c r="I4" s="52" t="s">
        <v>166</v>
      </c>
      <c r="J4" s="276" t="s">
        <v>164</v>
      </c>
      <c r="K4" s="277"/>
      <c r="L4" s="52" t="s">
        <v>167</v>
      </c>
      <c r="M4" s="276" t="s">
        <v>164</v>
      </c>
      <c r="N4" s="277"/>
    </row>
    <row r="5" spans="1:14" ht="27.75" customHeight="1" x14ac:dyDescent="0.25">
      <c r="A5" s="50" t="s">
        <v>42</v>
      </c>
      <c r="B5" s="49" t="s">
        <v>89</v>
      </c>
      <c r="C5" s="278" t="s">
        <v>163</v>
      </c>
      <c r="D5" s="278"/>
      <c r="E5" s="49" t="s">
        <v>90</v>
      </c>
      <c r="F5" s="278" t="s">
        <v>163</v>
      </c>
      <c r="G5" s="278"/>
      <c r="H5" s="49"/>
      <c r="I5" s="49" t="s">
        <v>168</v>
      </c>
      <c r="J5" s="49"/>
      <c r="K5" s="49" t="s">
        <v>163</v>
      </c>
      <c r="L5" s="49" t="s">
        <v>169</v>
      </c>
      <c r="M5" s="49"/>
      <c r="N5" s="49" t="s">
        <v>163</v>
      </c>
    </row>
    <row r="6" spans="1:14" ht="17.25" customHeight="1" x14ac:dyDescent="0.25">
      <c r="A6" s="60" t="s">
        <v>173</v>
      </c>
      <c r="B6" s="74">
        <v>19314.822</v>
      </c>
      <c r="C6" s="198" t="s">
        <v>342</v>
      </c>
      <c r="D6" s="74">
        <v>2788.0360000000001</v>
      </c>
      <c r="E6" s="74">
        <v>80888.323000000004</v>
      </c>
      <c r="F6" s="198" t="s">
        <v>342</v>
      </c>
      <c r="G6" s="74">
        <v>44178.9</v>
      </c>
      <c r="H6" s="209"/>
      <c r="I6" s="203">
        <v>10.798999999999999</v>
      </c>
      <c r="J6" s="196" t="s">
        <v>342</v>
      </c>
      <c r="K6" s="195">
        <v>1.4870000000000001</v>
      </c>
      <c r="L6" s="195">
        <v>3.9849999999999999</v>
      </c>
      <c r="M6" s="196" t="s">
        <v>342</v>
      </c>
      <c r="N6" s="195">
        <v>2.121</v>
      </c>
    </row>
    <row r="7" spans="1:14" ht="17.25" customHeight="1" x14ac:dyDescent="0.25">
      <c r="A7" s="60" t="s">
        <v>19</v>
      </c>
      <c r="B7" s="74">
        <v>35379.139000000003</v>
      </c>
      <c r="C7" s="198" t="s">
        <v>342</v>
      </c>
      <c r="D7" s="74">
        <v>3861.1559999999999</v>
      </c>
      <c r="E7" s="74">
        <v>128210.53</v>
      </c>
      <c r="F7" s="198" t="s">
        <v>342</v>
      </c>
      <c r="G7" s="74">
        <v>32896.631000000001</v>
      </c>
      <c r="H7" s="209"/>
      <c r="I7" s="203">
        <v>19.780999999999999</v>
      </c>
      <c r="J7" s="196" t="s">
        <v>342</v>
      </c>
      <c r="K7" s="195">
        <v>1.962</v>
      </c>
      <c r="L7" s="195">
        <v>6.3159999999999998</v>
      </c>
      <c r="M7" s="196" t="s">
        <v>342</v>
      </c>
      <c r="N7" s="195">
        <v>1.627</v>
      </c>
    </row>
    <row r="8" spans="1:14" ht="17.25" customHeight="1" x14ac:dyDescent="0.25">
      <c r="A8" s="60" t="s">
        <v>20</v>
      </c>
      <c r="B8" s="72">
        <v>11639.791999999999</v>
      </c>
      <c r="C8" s="198" t="s">
        <v>342</v>
      </c>
      <c r="D8" s="72">
        <v>2912.328</v>
      </c>
      <c r="E8" s="72">
        <v>339911.83299999998</v>
      </c>
      <c r="F8" s="198" t="s">
        <v>342</v>
      </c>
      <c r="G8" s="72">
        <v>85711.183999999994</v>
      </c>
      <c r="H8" s="63"/>
      <c r="I8" s="203">
        <v>6.508</v>
      </c>
      <c r="J8" s="196" t="s">
        <v>342</v>
      </c>
      <c r="K8" s="195">
        <v>1.5549999999999999</v>
      </c>
      <c r="L8" s="195">
        <v>16.744</v>
      </c>
      <c r="M8" s="196" t="s">
        <v>342</v>
      </c>
      <c r="N8" s="195">
        <v>3.7879999999999998</v>
      </c>
    </row>
    <row r="9" spans="1:14" ht="17.25" customHeight="1" x14ac:dyDescent="0.25">
      <c r="A9" s="60" t="s">
        <v>21</v>
      </c>
      <c r="B9" s="72">
        <v>41044.866999999998</v>
      </c>
      <c r="C9" s="198" t="s">
        <v>342</v>
      </c>
      <c r="D9" s="72">
        <v>5002.7870000000003</v>
      </c>
      <c r="E9" s="72">
        <v>519448.495</v>
      </c>
      <c r="F9" s="198" t="s">
        <v>342</v>
      </c>
      <c r="G9" s="72">
        <v>84866.475999999995</v>
      </c>
      <c r="H9" s="63"/>
      <c r="I9" s="203">
        <v>22.949000000000002</v>
      </c>
      <c r="J9" s="196" t="s">
        <v>342</v>
      </c>
      <c r="K9" s="195">
        <v>2.371</v>
      </c>
      <c r="L9" s="195">
        <v>25.588999999999999</v>
      </c>
      <c r="M9" s="196" t="s">
        <v>342</v>
      </c>
      <c r="N9" s="195">
        <v>3.7869999999999999</v>
      </c>
    </row>
    <row r="10" spans="1:14" ht="17.25" customHeight="1" x14ac:dyDescent="0.25">
      <c r="A10" s="60" t="s">
        <v>116</v>
      </c>
      <c r="B10" s="72">
        <v>28015.723999999998</v>
      </c>
      <c r="C10" s="198" t="s">
        <v>342</v>
      </c>
      <c r="D10" s="72">
        <v>3094.3029999999999</v>
      </c>
      <c r="E10" s="72">
        <v>372464.00400000002</v>
      </c>
      <c r="F10" s="198" t="s">
        <v>342</v>
      </c>
      <c r="G10" s="72">
        <v>84882.861999999994</v>
      </c>
      <c r="H10" s="63"/>
      <c r="I10" s="203">
        <v>15.664</v>
      </c>
      <c r="J10" s="196" t="s">
        <v>342</v>
      </c>
      <c r="K10" s="195">
        <v>1.6439999999999999</v>
      </c>
      <c r="L10" s="195">
        <v>18.347999999999999</v>
      </c>
      <c r="M10" s="196" t="s">
        <v>342</v>
      </c>
      <c r="N10" s="195">
        <v>3.7490000000000001</v>
      </c>
    </row>
    <row r="11" spans="1:14" ht="17.25" customHeight="1" x14ac:dyDescent="0.25">
      <c r="A11" s="60" t="s">
        <v>117</v>
      </c>
      <c r="B11" s="74">
        <v>43460.877999999997</v>
      </c>
      <c r="C11" s="198" t="s">
        <v>342</v>
      </c>
      <c r="D11" s="74">
        <v>5077.7470000000003</v>
      </c>
      <c r="E11" s="74">
        <v>589079.06700000004</v>
      </c>
      <c r="F11" s="198" t="s">
        <v>342</v>
      </c>
      <c r="G11" s="74">
        <v>118181.75999999999</v>
      </c>
      <c r="H11" s="63"/>
      <c r="I11" s="203">
        <v>24.298999999999999</v>
      </c>
      <c r="J11" s="196" t="s">
        <v>342</v>
      </c>
      <c r="K11" s="195">
        <v>2.387</v>
      </c>
      <c r="L11" s="195">
        <v>29.018999999999998</v>
      </c>
      <c r="M11" s="196" t="s">
        <v>342</v>
      </c>
      <c r="N11" s="195">
        <v>4.6580000000000004</v>
      </c>
    </row>
    <row r="12" spans="1:14" ht="17.25" customHeight="1" x14ac:dyDescent="0.25">
      <c r="A12" s="65" t="s">
        <v>0</v>
      </c>
      <c r="B12" s="231">
        <v>178855.22099999999</v>
      </c>
      <c r="C12" s="227" t="s">
        <v>342</v>
      </c>
      <c r="D12" s="231">
        <v>9182.2759999999998</v>
      </c>
      <c r="E12" s="231">
        <v>2030002.2520000001</v>
      </c>
      <c r="F12" s="227" t="s">
        <v>342</v>
      </c>
      <c r="G12" s="231">
        <v>191234.84299999999</v>
      </c>
      <c r="H12" s="199"/>
      <c r="I12" s="199">
        <v>100</v>
      </c>
      <c r="J12" s="227" t="s">
        <v>342</v>
      </c>
      <c r="K12" s="199">
        <v>0</v>
      </c>
      <c r="L12" s="199">
        <v>100</v>
      </c>
      <c r="M12" s="227" t="s">
        <v>342</v>
      </c>
      <c r="N12" s="199">
        <v>0</v>
      </c>
    </row>
    <row r="13" spans="1:14" ht="12" customHeight="1" x14ac:dyDescent="0.25">
      <c r="A13" s="275" t="s">
        <v>254</v>
      </c>
      <c r="B13" s="275"/>
      <c r="C13" s="275"/>
      <c r="D13" s="275"/>
      <c r="E13" s="275"/>
      <c r="F13" s="275"/>
      <c r="G13" s="275"/>
      <c r="H13" s="275"/>
      <c r="I13" s="275"/>
      <c r="J13" s="18"/>
      <c r="K13" s="18"/>
      <c r="L13" s="18"/>
      <c r="M13" s="18"/>
      <c r="N13" s="18"/>
    </row>
    <row r="14" spans="1:14" ht="11.25" customHeight="1" x14ac:dyDescent="0.25">
      <c r="A14" s="80" t="s">
        <v>175</v>
      </c>
      <c r="H14" s="18"/>
      <c r="I14" s="18"/>
      <c r="J14" s="18"/>
      <c r="K14" s="18"/>
      <c r="L14" s="18"/>
      <c r="M14" s="18"/>
      <c r="N14" s="18"/>
    </row>
    <row r="15" spans="1:14" ht="11.25" customHeight="1" x14ac:dyDescent="0.25">
      <c r="A15" s="80" t="s">
        <v>176</v>
      </c>
      <c r="H15" s="18"/>
      <c r="I15" s="18"/>
      <c r="J15" s="18"/>
      <c r="K15" s="18"/>
      <c r="L15" s="18"/>
      <c r="M15" s="18"/>
      <c r="N15" s="18"/>
    </row>
    <row r="16" spans="1:14" ht="11.25" customHeight="1" x14ac:dyDescent="0.25">
      <c r="A16" s="80" t="s">
        <v>177</v>
      </c>
      <c r="H16" s="18"/>
      <c r="I16" s="18"/>
      <c r="J16" s="18"/>
      <c r="K16" s="18"/>
      <c r="L16" s="18"/>
      <c r="M16" s="18"/>
      <c r="N16" s="18"/>
    </row>
    <row r="17" spans="1:14" ht="11.25" customHeight="1" x14ac:dyDescent="0.25">
      <c r="A17" s="80" t="s">
        <v>178</v>
      </c>
      <c r="H17" s="18"/>
      <c r="I17" s="18"/>
      <c r="J17" s="18"/>
      <c r="K17" s="18"/>
      <c r="L17" s="18"/>
      <c r="M17" s="18"/>
      <c r="N17" s="18"/>
    </row>
    <row r="18" spans="1:14" ht="11.25" customHeight="1" x14ac:dyDescent="0.25">
      <c r="A18" s="80" t="s">
        <v>179</v>
      </c>
      <c r="H18" s="18"/>
      <c r="I18" s="18"/>
      <c r="J18" s="18"/>
      <c r="K18" s="18"/>
      <c r="L18" s="18"/>
      <c r="M18" s="18"/>
      <c r="N18" s="18"/>
    </row>
    <row r="19" spans="1:14" ht="11.25" customHeight="1" x14ac:dyDescent="0.25">
      <c r="A19" s="80" t="s">
        <v>180</v>
      </c>
      <c r="H19" s="18"/>
      <c r="I19" s="18"/>
      <c r="J19" s="18"/>
      <c r="K19" s="18"/>
      <c r="L19" s="18"/>
      <c r="M19" s="18"/>
      <c r="N19" s="18"/>
    </row>
    <row r="20" spans="1:14" ht="6.75" customHeight="1" x14ac:dyDescent="0.25">
      <c r="H20" s="18"/>
      <c r="I20" s="18"/>
      <c r="J20" s="18"/>
      <c r="K20" s="18"/>
      <c r="L20" s="18"/>
      <c r="M20" s="18"/>
      <c r="N20" s="18"/>
    </row>
    <row r="21" spans="1:14" ht="11.25" customHeight="1" x14ac:dyDescent="0.25">
      <c r="H21" s="18"/>
      <c r="I21" s="18"/>
      <c r="J21" s="18"/>
      <c r="K21" s="18"/>
      <c r="L21" s="18"/>
      <c r="M21" s="18"/>
      <c r="N21" s="18"/>
    </row>
    <row r="22" spans="1:14" ht="11.25" customHeight="1" x14ac:dyDescent="0.25">
      <c r="H22" s="18"/>
      <c r="I22" s="18"/>
      <c r="J22" s="18"/>
      <c r="K22" s="18"/>
      <c r="L22" s="18"/>
      <c r="M22" s="18"/>
      <c r="N22" s="18"/>
    </row>
    <row r="23" spans="1:14" ht="11.25" customHeight="1" x14ac:dyDescent="0.25">
      <c r="H23" s="18"/>
      <c r="I23" s="18"/>
      <c r="J23" s="18"/>
      <c r="K23" s="18"/>
      <c r="L23" s="18"/>
      <c r="M23" s="18"/>
      <c r="N23" s="18"/>
    </row>
    <row r="24" spans="1:14" ht="11.25" customHeight="1" x14ac:dyDescent="0.25">
      <c r="H24" s="18"/>
      <c r="I24" s="18"/>
      <c r="J24" s="18"/>
      <c r="K24" s="18"/>
      <c r="L24" s="18"/>
      <c r="M24" s="18"/>
      <c r="N24" s="18"/>
    </row>
    <row r="25" spans="1:14" ht="11.25" customHeight="1" x14ac:dyDescent="0.25">
      <c r="H25" s="18"/>
      <c r="I25" s="18"/>
      <c r="J25" s="18"/>
      <c r="K25" s="18"/>
      <c r="L25" s="18"/>
      <c r="M25" s="18"/>
      <c r="N25" s="18"/>
    </row>
    <row r="26" spans="1:14" ht="11.25" customHeight="1" x14ac:dyDescent="0.25">
      <c r="H26" s="18"/>
      <c r="I26" s="18"/>
      <c r="J26" s="18"/>
      <c r="K26" s="18"/>
      <c r="L26" s="18"/>
      <c r="M26" s="18"/>
      <c r="N26" s="18"/>
    </row>
    <row r="27" spans="1:14" ht="11.25" customHeight="1" x14ac:dyDescent="0.25">
      <c r="H27" s="18"/>
      <c r="I27" s="18"/>
      <c r="J27" s="18"/>
      <c r="K27" s="18"/>
      <c r="L27" s="18"/>
      <c r="M27" s="18"/>
      <c r="N27" s="18"/>
    </row>
    <row r="28" spans="1:14" ht="11.25" customHeight="1" x14ac:dyDescent="0.25">
      <c r="H28" s="18"/>
      <c r="I28" s="18"/>
      <c r="J28" s="18"/>
      <c r="K28" s="18"/>
      <c r="L28" s="18"/>
      <c r="M28" s="18"/>
      <c r="N28" s="18"/>
    </row>
    <row r="29" spans="1:14" ht="11.25" customHeight="1" x14ac:dyDescent="0.25">
      <c r="H29" s="18"/>
      <c r="I29" s="18"/>
      <c r="J29" s="18"/>
      <c r="K29" s="18"/>
      <c r="L29" s="18"/>
      <c r="M29" s="18"/>
      <c r="N29" s="18"/>
    </row>
    <row r="30" spans="1:14" ht="11.25" customHeight="1" x14ac:dyDescent="0.25">
      <c r="H30" s="18"/>
      <c r="I30" s="18"/>
      <c r="J30" s="18"/>
      <c r="K30" s="18"/>
      <c r="L30" s="18"/>
      <c r="M30" s="18"/>
      <c r="N30" s="18"/>
    </row>
    <row r="31" spans="1:14" ht="11.25" customHeight="1" x14ac:dyDescent="0.25">
      <c r="H31" s="18"/>
      <c r="I31" s="18"/>
      <c r="J31" s="18"/>
      <c r="K31" s="18"/>
      <c r="L31" s="18"/>
      <c r="M31" s="18"/>
      <c r="N31" s="18"/>
    </row>
    <row r="32" spans="1: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sheetData>
  <mergeCells count="7">
    <mergeCell ref="A13:I13"/>
    <mergeCell ref="M4:N4"/>
    <mergeCell ref="C4:D4"/>
    <mergeCell ref="F4:G4"/>
    <mergeCell ref="C5:D5"/>
    <mergeCell ref="F5:G5"/>
    <mergeCell ref="J4:K4"/>
  </mergeCells>
  <hyperlinks>
    <hyperlink ref="L1" location="'Innehåll_ Contents'!Utskriftsområde" display="Till tabellförteckning" xr:uid="{00000000-0004-0000-22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8" tint="-9.9978637043366805E-2"/>
  </sheetPr>
  <dimension ref="A1:N38"/>
  <sheetViews>
    <sheetView showGridLines="0" zoomScaleNormal="100" workbookViewId="0"/>
  </sheetViews>
  <sheetFormatPr defaultColWidth="11.44140625" defaultRowHeight="12.6" x14ac:dyDescent="0.25"/>
  <cols>
    <col min="1" max="1" width="12"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7.109375" customWidth="1"/>
    <col min="10" max="10" width="2.33203125" customWidth="1"/>
    <col min="11" max="11" width="7.109375" customWidth="1"/>
    <col min="12" max="12" width="8" customWidth="1"/>
    <col min="13" max="13" width="2.33203125" customWidth="1"/>
    <col min="14" max="14" width="7.109375" customWidth="1"/>
  </cols>
  <sheetData>
    <row r="1" spans="1:14" ht="14.25" customHeight="1" x14ac:dyDescent="0.25">
      <c r="A1" s="201" t="s">
        <v>506</v>
      </c>
      <c r="B1" s="2"/>
      <c r="C1" s="2"/>
      <c r="D1" s="2"/>
      <c r="E1" s="2"/>
      <c r="F1" s="2"/>
      <c r="G1" s="2"/>
      <c r="L1" s="58" t="s">
        <v>249</v>
      </c>
    </row>
    <row r="2" spans="1:14" ht="14.25" customHeight="1" x14ac:dyDescent="0.25">
      <c r="A2" s="202" t="s">
        <v>507</v>
      </c>
      <c r="B2" s="2"/>
      <c r="C2" s="2"/>
      <c r="D2" s="2"/>
      <c r="E2" s="2"/>
      <c r="F2" s="2"/>
      <c r="G2" s="2"/>
    </row>
    <row r="3" spans="1:14" ht="13.5" customHeight="1" x14ac:dyDescent="0.25">
      <c r="A3" s="2"/>
      <c r="B3" s="2"/>
      <c r="C3" s="2"/>
      <c r="D3" s="2"/>
      <c r="E3" s="2"/>
      <c r="F3" s="2"/>
      <c r="G3" s="2"/>
    </row>
    <row r="4" spans="1:14" ht="27" customHeight="1" x14ac:dyDescent="0.25">
      <c r="A4" s="61" t="s">
        <v>18</v>
      </c>
      <c r="B4" s="52" t="s">
        <v>87</v>
      </c>
      <c r="C4" s="276" t="s">
        <v>164</v>
      </c>
      <c r="D4" s="277"/>
      <c r="E4" s="52" t="s">
        <v>88</v>
      </c>
      <c r="F4" s="276" t="s">
        <v>164</v>
      </c>
      <c r="G4" s="277"/>
      <c r="H4" s="53"/>
      <c r="I4" s="52" t="s">
        <v>166</v>
      </c>
      <c r="J4" s="276" t="s">
        <v>164</v>
      </c>
      <c r="K4" s="277"/>
      <c r="L4" s="52" t="s">
        <v>167</v>
      </c>
      <c r="M4" s="276" t="s">
        <v>164</v>
      </c>
      <c r="N4" s="277"/>
    </row>
    <row r="5" spans="1:14" ht="27.75" customHeight="1" x14ac:dyDescent="0.25">
      <c r="A5" s="50" t="s">
        <v>42</v>
      </c>
      <c r="B5" s="49" t="s">
        <v>89</v>
      </c>
      <c r="C5" s="278" t="s">
        <v>163</v>
      </c>
      <c r="D5" s="278"/>
      <c r="E5" s="49" t="s">
        <v>90</v>
      </c>
      <c r="F5" s="278" t="s">
        <v>163</v>
      </c>
      <c r="G5" s="278"/>
      <c r="H5" s="49"/>
      <c r="I5" s="49" t="s">
        <v>168</v>
      </c>
      <c r="J5" s="49"/>
      <c r="K5" s="81" t="s">
        <v>163</v>
      </c>
      <c r="L5" s="49" t="s">
        <v>169</v>
      </c>
      <c r="M5" s="49"/>
      <c r="N5" s="81" t="s">
        <v>163</v>
      </c>
    </row>
    <row r="6" spans="1:14" ht="17.25" customHeight="1" x14ac:dyDescent="0.25">
      <c r="A6" s="60" t="s">
        <v>173</v>
      </c>
      <c r="B6" s="74">
        <v>25327.219000000001</v>
      </c>
      <c r="C6" s="198" t="s">
        <v>342</v>
      </c>
      <c r="D6" s="74">
        <v>3215.0450000000001</v>
      </c>
      <c r="E6" s="74">
        <v>140779.484</v>
      </c>
      <c r="F6" s="198" t="s">
        <v>342</v>
      </c>
      <c r="G6" s="74">
        <v>105376.77800000001</v>
      </c>
      <c r="H6" s="168"/>
      <c r="I6" s="203">
        <v>35.795000000000002</v>
      </c>
      <c r="J6" s="196" t="s">
        <v>342</v>
      </c>
      <c r="K6" s="195">
        <v>7.9930000000000003</v>
      </c>
      <c r="L6" s="195">
        <v>11.092000000000001</v>
      </c>
      <c r="M6" s="196" t="s">
        <v>342</v>
      </c>
      <c r="N6" s="195">
        <v>8.0969999999999995</v>
      </c>
    </row>
    <row r="7" spans="1:14" ht="17.25" customHeight="1" x14ac:dyDescent="0.25">
      <c r="A7" s="60" t="s">
        <v>19</v>
      </c>
      <c r="B7" s="74">
        <v>6577.7879999999996</v>
      </c>
      <c r="C7" s="198" t="s">
        <v>342</v>
      </c>
      <c r="D7" s="74">
        <v>3661.9229999999998</v>
      </c>
      <c r="E7" s="74">
        <v>102793.86500000001</v>
      </c>
      <c r="F7" s="198" t="s">
        <v>342</v>
      </c>
      <c r="G7" s="74">
        <v>55665.197999999997</v>
      </c>
      <c r="H7" s="168"/>
      <c r="I7" s="203">
        <v>9.2959999999999994</v>
      </c>
      <c r="J7" s="196" t="s">
        <v>342</v>
      </c>
      <c r="K7" s="195">
        <v>5.0709999999999997</v>
      </c>
      <c r="L7" s="195">
        <v>8.0990000000000002</v>
      </c>
      <c r="M7" s="196" t="s">
        <v>342</v>
      </c>
      <c r="N7" s="195">
        <v>4.7409999999999997</v>
      </c>
    </row>
    <row r="8" spans="1:14" ht="17.25" customHeight="1" x14ac:dyDescent="0.25">
      <c r="A8" s="60" t="s">
        <v>20</v>
      </c>
      <c r="B8" s="72">
        <v>2329.5630000000001</v>
      </c>
      <c r="C8" s="198" t="s">
        <v>342</v>
      </c>
      <c r="D8" s="72">
        <v>1200.7349999999999</v>
      </c>
      <c r="E8" s="72">
        <v>172458.92600000001</v>
      </c>
      <c r="F8" s="198" t="s">
        <v>342</v>
      </c>
      <c r="G8" s="72">
        <v>132525.133</v>
      </c>
      <c r="H8" s="167"/>
      <c r="I8" s="203">
        <v>3.2919999999999998</v>
      </c>
      <c r="J8" s="196" t="s">
        <v>342</v>
      </c>
      <c r="K8" s="195">
        <v>1.784</v>
      </c>
      <c r="L8" s="195">
        <v>13.587999999999999</v>
      </c>
      <c r="M8" s="196" t="s">
        <v>342</v>
      </c>
      <c r="N8" s="195">
        <v>9.8640000000000008</v>
      </c>
    </row>
    <row r="9" spans="1:14" ht="17.25" customHeight="1" x14ac:dyDescent="0.25">
      <c r="A9" s="60" t="s">
        <v>21</v>
      </c>
      <c r="B9" s="72">
        <v>21927.364000000001</v>
      </c>
      <c r="C9" s="198" t="s">
        <v>342</v>
      </c>
      <c r="D9" s="72">
        <v>7108.0770000000002</v>
      </c>
      <c r="E9" s="72">
        <v>343450.946</v>
      </c>
      <c r="F9" s="198" t="s">
        <v>342</v>
      </c>
      <c r="G9" s="72">
        <v>332007.32</v>
      </c>
      <c r="H9" s="167"/>
      <c r="I9" s="203">
        <v>30.99</v>
      </c>
      <c r="J9" s="196" t="s">
        <v>342</v>
      </c>
      <c r="K9" s="195">
        <v>9.048</v>
      </c>
      <c r="L9" s="195">
        <v>27.059000000000001</v>
      </c>
      <c r="M9" s="196" t="s">
        <v>342</v>
      </c>
      <c r="N9" s="195">
        <v>19.62</v>
      </c>
    </row>
    <row r="10" spans="1:14" ht="17.25" customHeight="1" x14ac:dyDescent="0.25">
      <c r="A10" s="60" t="s">
        <v>116</v>
      </c>
      <c r="B10" s="72">
        <v>5898.7860000000001</v>
      </c>
      <c r="C10" s="198" t="s">
        <v>342</v>
      </c>
      <c r="D10" s="72">
        <v>12278.799000000001</v>
      </c>
      <c r="E10" s="72">
        <v>234290.63500000001</v>
      </c>
      <c r="F10" s="198" t="s">
        <v>342</v>
      </c>
      <c r="G10" s="72">
        <v>89918.675000000003</v>
      </c>
      <c r="H10" s="167"/>
      <c r="I10" s="203">
        <v>8.3369999999999997</v>
      </c>
      <c r="J10" s="196" t="s">
        <v>342</v>
      </c>
      <c r="K10" s="195">
        <v>15.94</v>
      </c>
      <c r="L10" s="195">
        <v>18.459</v>
      </c>
      <c r="M10" s="196" t="s">
        <v>342</v>
      </c>
      <c r="N10" s="195">
        <v>8.0440000000000005</v>
      </c>
    </row>
    <row r="11" spans="1:14" ht="17.25" customHeight="1" x14ac:dyDescent="0.25">
      <c r="A11" s="60" t="s">
        <v>117</v>
      </c>
      <c r="B11" s="74">
        <v>8695.7659999999996</v>
      </c>
      <c r="C11" s="198" t="s">
        <v>342</v>
      </c>
      <c r="D11" s="74">
        <v>2469.8670000000002</v>
      </c>
      <c r="E11" s="74">
        <v>275469.826</v>
      </c>
      <c r="F11" s="198" t="s">
        <v>342</v>
      </c>
      <c r="G11" s="74">
        <v>99663.634999999995</v>
      </c>
      <c r="H11" s="173"/>
      <c r="I11" s="203">
        <v>12.29</v>
      </c>
      <c r="J11" s="196" t="s">
        <v>342</v>
      </c>
      <c r="K11" s="78">
        <v>4.0039999999999996</v>
      </c>
      <c r="L11" s="78">
        <v>21.702999999999999</v>
      </c>
      <c r="M11" s="196" t="s">
        <v>342</v>
      </c>
      <c r="N11" s="78">
        <v>8.9760000000000009</v>
      </c>
    </row>
    <row r="12" spans="1:14" ht="17.25" customHeight="1" x14ac:dyDescent="0.25">
      <c r="A12" s="65" t="s">
        <v>0</v>
      </c>
      <c r="B12" s="231">
        <v>70756.486000000004</v>
      </c>
      <c r="C12" s="227" t="s">
        <v>342</v>
      </c>
      <c r="D12" s="231">
        <v>15057.183000000001</v>
      </c>
      <c r="E12" s="231">
        <v>1269243.683</v>
      </c>
      <c r="F12" s="227" t="s">
        <v>342</v>
      </c>
      <c r="G12" s="231">
        <v>395259.049</v>
      </c>
      <c r="H12" s="166"/>
      <c r="I12" s="199">
        <v>100</v>
      </c>
      <c r="J12" s="227" t="s">
        <v>342</v>
      </c>
      <c r="K12" s="199">
        <v>0</v>
      </c>
      <c r="L12" s="199">
        <v>100</v>
      </c>
      <c r="M12" s="227" t="s">
        <v>342</v>
      </c>
      <c r="N12" s="199">
        <v>0</v>
      </c>
    </row>
    <row r="13" spans="1:14" ht="12" customHeight="1" x14ac:dyDescent="0.25">
      <c r="A13" s="275" t="s">
        <v>254</v>
      </c>
      <c r="B13" s="275"/>
      <c r="C13" s="275"/>
      <c r="D13" s="275"/>
      <c r="E13" s="275"/>
      <c r="F13" s="275"/>
      <c r="G13" s="275"/>
      <c r="H13" s="275"/>
      <c r="I13" s="275"/>
      <c r="J13" s="18"/>
      <c r="K13" s="18"/>
      <c r="L13" s="18"/>
      <c r="M13" s="18"/>
      <c r="N13" s="18"/>
    </row>
    <row r="14" spans="1:14" ht="11.25" customHeight="1" x14ac:dyDescent="0.25">
      <c r="A14" s="80" t="s">
        <v>175</v>
      </c>
      <c r="H14" s="18"/>
      <c r="I14" s="18"/>
      <c r="J14" s="18"/>
      <c r="K14" s="18"/>
      <c r="L14" s="18"/>
      <c r="M14" s="18"/>
      <c r="N14" s="18"/>
    </row>
    <row r="15" spans="1:14" ht="11.25" customHeight="1" x14ac:dyDescent="0.25">
      <c r="A15" s="80" t="s">
        <v>176</v>
      </c>
      <c r="H15" s="18"/>
      <c r="I15" s="18"/>
      <c r="J15" s="18"/>
      <c r="K15" s="18"/>
      <c r="L15" s="18"/>
      <c r="M15" s="18"/>
      <c r="N15" s="18"/>
    </row>
    <row r="16" spans="1:14" ht="11.25" customHeight="1" x14ac:dyDescent="0.25">
      <c r="A16" s="80" t="s">
        <v>177</v>
      </c>
      <c r="H16" s="18"/>
      <c r="I16" s="18"/>
      <c r="J16" s="18"/>
      <c r="K16" s="18"/>
      <c r="L16" s="18"/>
      <c r="M16" s="18"/>
      <c r="N16" s="18"/>
    </row>
    <row r="17" spans="1:14" ht="11.25" customHeight="1" x14ac:dyDescent="0.25">
      <c r="A17" s="80" t="s">
        <v>178</v>
      </c>
      <c r="H17" s="18"/>
      <c r="I17" s="18"/>
      <c r="J17" s="18"/>
      <c r="K17" s="18"/>
      <c r="L17" s="18"/>
      <c r="M17" s="18"/>
      <c r="N17" s="18"/>
    </row>
    <row r="18" spans="1:14" ht="11.25" customHeight="1" x14ac:dyDescent="0.25">
      <c r="A18" s="80" t="s">
        <v>179</v>
      </c>
      <c r="H18" s="18"/>
      <c r="I18" s="18"/>
      <c r="J18" s="18"/>
      <c r="K18" s="18"/>
      <c r="L18" s="18"/>
      <c r="M18" s="18"/>
      <c r="N18" s="18"/>
    </row>
    <row r="19" spans="1:14" ht="11.25" customHeight="1" x14ac:dyDescent="0.25">
      <c r="A19" s="80" t="s">
        <v>180</v>
      </c>
      <c r="H19" s="18"/>
      <c r="I19" s="18"/>
      <c r="J19" s="18"/>
      <c r="K19" s="18"/>
      <c r="L19" s="18"/>
      <c r="M19" s="18"/>
      <c r="N19" s="18"/>
    </row>
    <row r="20" spans="1:14" ht="6.75" customHeight="1" x14ac:dyDescent="0.25">
      <c r="H20" s="18"/>
      <c r="I20" s="18"/>
      <c r="J20" s="18"/>
      <c r="K20" s="18"/>
      <c r="L20" s="18"/>
      <c r="M20" s="18"/>
      <c r="N20" s="18"/>
    </row>
    <row r="21" spans="1:14" ht="11.25" customHeight="1" x14ac:dyDescent="0.25">
      <c r="H21" s="18"/>
      <c r="I21" s="18"/>
      <c r="J21" s="18"/>
      <c r="K21" s="18"/>
      <c r="L21" s="18"/>
      <c r="M21" s="18"/>
      <c r="N21" s="18"/>
    </row>
    <row r="22" spans="1:14" ht="11.25" customHeight="1" x14ac:dyDescent="0.25">
      <c r="H22" s="18"/>
      <c r="I22" s="18"/>
      <c r="J22" s="18"/>
      <c r="K22" s="18"/>
      <c r="L22" s="18"/>
      <c r="M22" s="18"/>
      <c r="N22" s="18"/>
    </row>
    <row r="23" spans="1:14" ht="11.25" customHeight="1" x14ac:dyDescent="0.25">
      <c r="H23" s="18"/>
      <c r="I23" s="18"/>
      <c r="J23" s="18"/>
      <c r="K23" s="18"/>
      <c r="L23" s="18"/>
      <c r="M23" s="18"/>
      <c r="N23" s="18"/>
    </row>
    <row r="24" spans="1:14" ht="11.25" customHeight="1" x14ac:dyDescent="0.25">
      <c r="H24" s="18"/>
      <c r="I24" s="18"/>
      <c r="J24" s="18"/>
      <c r="K24" s="18"/>
      <c r="L24" s="18"/>
      <c r="M24" s="18"/>
      <c r="N24" s="18"/>
    </row>
    <row r="25" spans="1:14" ht="11.25" customHeight="1" x14ac:dyDescent="0.25">
      <c r="H25" s="18"/>
      <c r="I25" s="18"/>
      <c r="J25" s="18"/>
      <c r="K25" s="18"/>
      <c r="L25" s="18"/>
      <c r="M25" s="18"/>
      <c r="N25" s="18"/>
    </row>
    <row r="26" spans="1:14" ht="11.25" customHeight="1" x14ac:dyDescent="0.25">
      <c r="H26" s="18"/>
      <c r="I26" s="18"/>
      <c r="J26" s="18"/>
      <c r="K26" s="18"/>
      <c r="L26" s="18"/>
      <c r="M26" s="18"/>
      <c r="N26" s="18"/>
    </row>
    <row r="27" spans="1:14" ht="11.25" customHeight="1" x14ac:dyDescent="0.25">
      <c r="H27" s="18"/>
      <c r="I27" s="18"/>
      <c r="J27" s="18"/>
      <c r="K27" s="18"/>
      <c r="L27" s="18"/>
      <c r="M27" s="18"/>
      <c r="N27" s="18"/>
    </row>
    <row r="28" spans="1:14" ht="11.25" customHeight="1" x14ac:dyDescent="0.25">
      <c r="H28" s="18"/>
      <c r="I28" s="18"/>
      <c r="J28" s="18"/>
      <c r="K28" s="18"/>
      <c r="L28" s="18"/>
      <c r="M28" s="18"/>
      <c r="N28" s="18"/>
    </row>
    <row r="29" spans="1:14" ht="11.25" customHeight="1" x14ac:dyDescent="0.25">
      <c r="H29" s="18"/>
      <c r="I29" s="18"/>
      <c r="J29" s="18"/>
      <c r="K29" s="18"/>
      <c r="L29" s="18"/>
      <c r="M29" s="18"/>
      <c r="N29" s="18"/>
    </row>
    <row r="30" spans="1:14" ht="11.25" customHeight="1" x14ac:dyDescent="0.25">
      <c r="H30" s="18"/>
      <c r="I30" s="18"/>
      <c r="J30" s="18"/>
      <c r="K30" s="18"/>
      <c r="L30" s="18"/>
      <c r="M30" s="18"/>
      <c r="N30" s="18"/>
    </row>
    <row r="31" spans="1:14" ht="11.25" customHeight="1" x14ac:dyDescent="0.25">
      <c r="H31" s="18"/>
      <c r="I31" s="18"/>
      <c r="J31" s="18"/>
      <c r="K31" s="18"/>
      <c r="L31" s="18"/>
      <c r="M31" s="18"/>
      <c r="N31" s="18"/>
    </row>
    <row r="32" spans="1: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sheetData>
  <mergeCells count="7">
    <mergeCell ref="A13:I13"/>
    <mergeCell ref="M4:N4"/>
    <mergeCell ref="C4:D4"/>
    <mergeCell ref="F4:G4"/>
    <mergeCell ref="C5:D5"/>
    <mergeCell ref="F5:G5"/>
    <mergeCell ref="J4:K4"/>
  </mergeCells>
  <hyperlinks>
    <hyperlink ref="L1" location="'Innehåll_ Contents'!Utskriftsområde" display="Till tabellförteckning" xr:uid="{00000000-0004-0000-23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8" tint="-9.9978637043366805E-2"/>
  </sheetPr>
  <dimension ref="A1:N38"/>
  <sheetViews>
    <sheetView showGridLines="0" zoomScaleNormal="100" workbookViewId="0"/>
  </sheetViews>
  <sheetFormatPr defaultColWidth="11.44140625" defaultRowHeight="12.6" x14ac:dyDescent="0.25"/>
  <cols>
    <col min="1" max="1" width="12"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7.109375" customWidth="1"/>
    <col min="10" max="10" width="2.33203125" customWidth="1"/>
    <col min="11" max="11" width="7.109375" customWidth="1"/>
    <col min="12" max="12" width="8" customWidth="1"/>
    <col min="13" max="13" width="2.33203125" customWidth="1"/>
    <col min="14" max="14" width="7.109375" customWidth="1"/>
  </cols>
  <sheetData>
    <row r="1" spans="1:14" ht="14.25" customHeight="1" x14ac:dyDescent="0.25">
      <c r="A1" s="201" t="s">
        <v>508</v>
      </c>
      <c r="B1" s="2"/>
      <c r="C1" s="2"/>
      <c r="D1" s="2"/>
      <c r="E1" s="2"/>
      <c r="F1" s="2"/>
      <c r="G1" s="2"/>
      <c r="L1" s="58" t="s">
        <v>249</v>
      </c>
    </row>
    <row r="2" spans="1:14" ht="14.25" customHeight="1" x14ac:dyDescent="0.25">
      <c r="A2" s="202" t="s">
        <v>509</v>
      </c>
      <c r="B2" s="2"/>
      <c r="C2" s="2"/>
      <c r="D2" s="2"/>
      <c r="E2" s="2"/>
      <c r="F2" s="2"/>
      <c r="G2" s="2"/>
    </row>
    <row r="3" spans="1:14" ht="13.5" customHeight="1" x14ac:dyDescent="0.25">
      <c r="A3" s="2"/>
      <c r="B3" s="2"/>
      <c r="C3" s="2"/>
      <c r="D3" s="2"/>
      <c r="E3" s="2"/>
      <c r="F3" s="2"/>
      <c r="G3" s="2"/>
    </row>
    <row r="4" spans="1:14" ht="27" customHeight="1" x14ac:dyDescent="0.25">
      <c r="A4" s="61" t="s">
        <v>18</v>
      </c>
      <c r="B4" s="52" t="s">
        <v>87</v>
      </c>
      <c r="C4" s="276" t="s">
        <v>164</v>
      </c>
      <c r="D4" s="277"/>
      <c r="E4" s="52" t="s">
        <v>88</v>
      </c>
      <c r="F4" s="276" t="s">
        <v>164</v>
      </c>
      <c r="G4" s="277"/>
      <c r="H4" s="53"/>
      <c r="I4" s="52" t="s">
        <v>166</v>
      </c>
      <c r="J4" s="276" t="s">
        <v>164</v>
      </c>
      <c r="K4" s="277"/>
      <c r="L4" s="52" t="s">
        <v>167</v>
      </c>
      <c r="M4" s="276" t="s">
        <v>164</v>
      </c>
      <c r="N4" s="277"/>
    </row>
    <row r="5" spans="1:14" ht="27.75" customHeight="1" x14ac:dyDescent="0.25">
      <c r="A5" s="50" t="s">
        <v>42</v>
      </c>
      <c r="B5" s="49" t="s">
        <v>89</v>
      </c>
      <c r="C5" s="278" t="s">
        <v>163</v>
      </c>
      <c r="D5" s="278"/>
      <c r="E5" s="49" t="s">
        <v>90</v>
      </c>
      <c r="F5" s="278" t="s">
        <v>163</v>
      </c>
      <c r="G5" s="278"/>
      <c r="H5" s="49"/>
      <c r="I5" s="49" t="s">
        <v>168</v>
      </c>
      <c r="J5" s="49"/>
      <c r="K5" s="81" t="s">
        <v>163</v>
      </c>
      <c r="L5" s="49" t="s">
        <v>169</v>
      </c>
      <c r="M5" s="49"/>
      <c r="N5" s="81" t="s">
        <v>163</v>
      </c>
    </row>
    <row r="6" spans="1:14" ht="17.25" customHeight="1" x14ac:dyDescent="0.25">
      <c r="A6" s="60" t="s">
        <v>173</v>
      </c>
      <c r="B6" s="74">
        <v>1890.9839999999999</v>
      </c>
      <c r="C6" s="198" t="s">
        <v>342</v>
      </c>
      <c r="D6" s="74">
        <v>360.54399999999998</v>
      </c>
      <c r="E6" s="74">
        <v>88857.213000000003</v>
      </c>
      <c r="F6" s="198" t="s">
        <v>342</v>
      </c>
      <c r="G6" s="74">
        <v>129314.78</v>
      </c>
      <c r="H6" s="168"/>
      <c r="I6" s="203">
        <v>4.0609999999999999</v>
      </c>
      <c r="J6" s="196" t="s">
        <v>342</v>
      </c>
      <c r="K6" s="195">
        <v>0.82799999999999996</v>
      </c>
      <c r="L6" s="195">
        <v>9.1140000000000008</v>
      </c>
      <c r="M6" s="196" t="s">
        <v>342</v>
      </c>
      <c r="N6" s="195">
        <v>12.246</v>
      </c>
    </row>
    <row r="7" spans="1:14" ht="17.25" customHeight="1" x14ac:dyDescent="0.25">
      <c r="A7" s="60" t="s">
        <v>19</v>
      </c>
      <c r="B7" s="74">
        <v>1830.9059999999999</v>
      </c>
      <c r="C7" s="198" t="s">
        <v>342</v>
      </c>
      <c r="D7" s="74">
        <v>344.72</v>
      </c>
      <c r="E7" s="74">
        <v>26802.879000000001</v>
      </c>
      <c r="F7" s="198" t="s">
        <v>342</v>
      </c>
      <c r="G7" s="74">
        <v>6637.8249999999998</v>
      </c>
      <c r="H7" s="168"/>
      <c r="I7" s="203">
        <v>3.9319999999999999</v>
      </c>
      <c r="J7" s="196" t="s">
        <v>342</v>
      </c>
      <c r="K7" s="195">
        <v>0.79500000000000004</v>
      </c>
      <c r="L7" s="195">
        <v>2.7490000000000001</v>
      </c>
      <c r="M7" s="196" t="s">
        <v>342</v>
      </c>
      <c r="N7" s="195">
        <v>0.997</v>
      </c>
    </row>
    <row r="8" spans="1:14" ht="17.25" customHeight="1" x14ac:dyDescent="0.25">
      <c r="A8" s="60" t="s">
        <v>20</v>
      </c>
      <c r="B8" s="72">
        <v>4452.28</v>
      </c>
      <c r="C8" s="198" t="s">
        <v>342</v>
      </c>
      <c r="D8" s="72">
        <v>1282.896</v>
      </c>
      <c r="E8" s="72">
        <v>116521.046</v>
      </c>
      <c r="F8" s="198" t="s">
        <v>342</v>
      </c>
      <c r="G8" s="72">
        <v>36186.218000000001</v>
      </c>
      <c r="H8" s="167"/>
      <c r="I8" s="203">
        <v>9.5609999999999999</v>
      </c>
      <c r="J8" s="196" t="s">
        <v>342</v>
      </c>
      <c r="K8" s="195">
        <v>2.6240000000000001</v>
      </c>
      <c r="L8" s="195">
        <v>11.951000000000001</v>
      </c>
      <c r="M8" s="196" t="s">
        <v>342</v>
      </c>
      <c r="N8" s="195">
        <v>4.5810000000000004</v>
      </c>
    </row>
    <row r="9" spans="1:14" ht="17.25" customHeight="1" x14ac:dyDescent="0.25">
      <c r="A9" s="60" t="s">
        <v>21</v>
      </c>
      <c r="B9" s="72">
        <v>25679.118999999999</v>
      </c>
      <c r="C9" s="198" t="s">
        <v>342</v>
      </c>
      <c r="D9" s="72">
        <v>2173.6999999999998</v>
      </c>
      <c r="E9" s="72">
        <v>309254.88</v>
      </c>
      <c r="F9" s="198" t="s">
        <v>342</v>
      </c>
      <c r="G9" s="72">
        <v>50225.213000000003</v>
      </c>
      <c r="H9" s="167"/>
      <c r="I9" s="203">
        <v>55.143000000000001</v>
      </c>
      <c r="J9" s="196" t="s">
        <v>342</v>
      </c>
      <c r="K9" s="195">
        <v>4.7629999999999999</v>
      </c>
      <c r="L9" s="195">
        <v>31.72</v>
      </c>
      <c r="M9" s="196" t="s">
        <v>342</v>
      </c>
      <c r="N9" s="195">
        <v>9.1489999999999991</v>
      </c>
    </row>
    <row r="10" spans="1:14" ht="17.25" customHeight="1" x14ac:dyDescent="0.25">
      <c r="A10" s="60" t="s">
        <v>116</v>
      </c>
      <c r="B10" s="72">
        <v>5459.4690000000001</v>
      </c>
      <c r="C10" s="198" t="s">
        <v>342</v>
      </c>
      <c r="D10" s="72">
        <v>3125.5320000000002</v>
      </c>
      <c r="E10" s="72">
        <v>276145.21999999997</v>
      </c>
      <c r="F10" s="198" t="s">
        <v>342</v>
      </c>
      <c r="G10" s="72">
        <v>221075.34599999999</v>
      </c>
      <c r="H10" s="167"/>
      <c r="I10" s="203">
        <v>11.724</v>
      </c>
      <c r="J10" s="196" t="s">
        <v>342</v>
      </c>
      <c r="K10" s="195">
        <v>5.968</v>
      </c>
      <c r="L10" s="195">
        <v>28.324000000000002</v>
      </c>
      <c r="M10" s="196" t="s">
        <v>342</v>
      </c>
      <c r="N10" s="195">
        <v>16.79</v>
      </c>
    </row>
    <row r="11" spans="1:14" ht="17.25" customHeight="1" x14ac:dyDescent="0.25">
      <c r="A11" s="60" t="s">
        <v>117</v>
      </c>
      <c r="B11" s="74">
        <v>7255.5720000000001</v>
      </c>
      <c r="C11" s="198" t="s">
        <v>342</v>
      </c>
      <c r="D11" s="74">
        <v>1151.796</v>
      </c>
      <c r="E11" s="74">
        <v>157377.057</v>
      </c>
      <c r="F11" s="198" t="s">
        <v>342</v>
      </c>
      <c r="G11" s="74">
        <v>29124.629000000001</v>
      </c>
      <c r="H11" s="173"/>
      <c r="I11" s="203">
        <v>15.58</v>
      </c>
      <c r="J11" s="196" t="s">
        <v>342</v>
      </c>
      <c r="K11" s="78">
        <v>2.4900000000000002</v>
      </c>
      <c r="L11" s="78">
        <v>16.141999999999999</v>
      </c>
      <c r="M11" s="196" t="s">
        <v>342</v>
      </c>
      <c r="N11" s="78">
        <v>5.0209999999999999</v>
      </c>
    </row>
    <row r="12" spans="1:14" ht="17.25" customHeight="1" x14ac:dyDescent="0.25">
      <c r="A12" s="65" t="s">
        <v>0</v>
      </c>
      <c r="B12" s="231">
        <v>46568.328999999998</v>
      </c>
      <c r="C12" s="227" t="s">
        <v>342</v>
      </c>
      <c r="D12" s="231">
        <v>4216.7560000000003</v>
      </c>
      <c r="E12" s="231">
        <v>974958.29299999995</v>
      </c>
      <c r="F12" s="227" t="s">
        <v>342</v>
      </c>
      <c r="G12" s="231">
        <v>264415.34700000001</v>
      </c>
      <c r="H12" s="166"/>
      <c r="I12" s="199">
        <v>100</v>
      </c>
      <c r="J12" s="227" t="s">
        <v>342</v>
      </c>
      <c r="K12" s="199">
        <v>0</v>
      </c>
      <c r="L12" s="199">
        <v>100</v>
      </c>
      <c r="M12" s="227" t="s">
        <v>342</v>
      </c>
      <c r="N12" s="199">
        <v>0</v>
      </c>
    </row>
    <row r="13" spans="1:14" ht="12" customHeight="1" x14ac:dyDescent="0.25">
      <c r="A13" s="275" t="s">
        <v>254</v>
      </c>
      <c r="B13" s="275"/>
      <c r="C13" s="275"/>
      <c r="D13" s="275"/>
      <c r="E13" s="275"/>
      <c r="F13" s="275"/>
      <c r="G13" s="275"/>
      <c r="H13" s="275"/>
      <c r="I13" s="275"/>
      <c r="J13" s="18"/>
      <c r="K13" s="18"/>
      <c r="L13" s="18"/>
      <c r="M13" s="18"/>
      <c r="N13" s="18"/>
    </row>
    <row r="14" spans="1:14" ht="11.25" customHeight="1" x14ac:dyDescent="0.25">
      <c r="A14" s="80" t="s">
        <v>175</v>
      </c>
      <c r="H14" s="18"/>
      <c r="I14" s="18"/>
      <c r="J14" s="18"/>
      <c r="K14" s="18"/>
      <c r="L14" s="18"/>
      <c r="M14" s="18"/>
      <c r="N14" s="18"/>
    </row>
    <row r="15" spans="1:14" ht="11.25" customHeight="1" x14ac:dyDescent="0.25">
      <c r="A15" s="80" t="s">
        <v>176</v>
      </c>
      <c r="H15" s="18"/>
      <c r="I15" s="18"/>
      <c r="J15" s="18"/>
      <c r="K15" s="18"/>
      <c r="L15" s="18"/>
      <c r="M15" s="18"/>
      <c r="N15" s="18"/>
    </row>
    <row r="16" spans="1:14" ht="11.25" customHeight="1" x14ac:dyDescent="0.25">
      <c r="A16" s="80" t="s">
        <v>177</v>
      </c>
      <c r="H16" s="18"/>
      <c r="I16" s="18"/>
      <c r="J16" s="18"/>
      <c r="K16" s="18"/>
      <c r="L16" s="18"/>
      <c r="M16" s="18"/>
      <c r="N16" s="18"/>
    </row>
    <row r="17" spans="1:14" ht="11.25" customHeight="1" x14ac:dyDescent="0.25">
      <c r="A17" s="80" t="s">
        <v>178</v>
      </c>
      <c r="H17" s="18"/>
      <c r="I17" s="18"/>
      <c r="J17" s="18"/>
      <c r="K17" s="18"/>
      <c r="L17" s="18"/>
      <c r="M17" s="18"/>
      <c r="N17" s="18"/>
    </row>
    <row r="18" spans="1:14" ht="11.25" customHeight="1" x14ac:dyDescent="0.25">
      <c r="A18" s="80" t="s">
        <v>179</v>
      </c>
      <c r="H18" s="18"/>
      <c r="I18" s="18"/>
      <c r="J18" s="18"/>
      <c r="K18" s="18"/>
      <c r="L18" s="18"/>
      <c r="M18" s="18"/>
      <c r="N18" s="18"/>
    </row>
    <row r="19" spans="1:14" ht="11.25" customHeight="1" x14ac:dyDescent="0.25">
      <c r="A19" s="80" t="s">
        <v>180</v>
      </c>
      <c r="H19" s="18"/>
      <c r="I19" s="18"/>
      <c r="J19" s="18"/>
      <c r="K19" s="18"/>
      <c r="L19" s="18"/>
      <c r="M19" s="18"/>
      <c r="N19" s="18"/>
    </row>
    <row r="20" spans="1:14" ht="6.75" customHeight="1" x14ac:dyDescent="0.25">
      <c r="H20" s="18"/>
      <c r="I20" s="18"/>
      <c r="J20" s="18"/>
      <c r="K20" s="18"/>
      <c r="L20" s="18"/>
      <c r="M20" s="18"/>
      <c r="N20" s="18"/>
    </row>
    <row r="21" spans="1:14" ht="11.25" customHeight="1" x14ac:dyDescent="0.25">
      <c r="H21" s="18"/>
      <c r="I21" s="18"/>
      <c r="J21" s="18"/>
      <c r="K21" s="18"/>
      <c r="L21" s="18"/>
      <c r="M21" s="18"/>
      <c r="N21" s="18"/>
    </row>
    <row r="22" spans="1:14" ht="11.25" customHeight="1" x14ac:dyDescent="0.25">
      <c r="H22" s="18"/>
      <c r="I22" s="18"/>
      <c r="J22" s="18"/>
      <c r="K22" s="18"/>
      <c r="L22" s="18"/>
      <c r="M22" s="18"/>
      <c r="N22" s="18"/>
    </row>
    <row r="23" spans="1:14" ht="11.25" customHeight="1" x14ac:dyDescent="0.25">
      <c r="H23" s="18"/>
      <c r="I23" s="18"/>
      <c r="J23" s="18"/>
      <c r="K23" s="18"/>
      <c r="L23" s="18"/>
      <c r="M23" s="18"/>
      <c r="N23" s="18"/>
    </row>
    <row r="24" spans="1:14" ht="11.25" customHeight="1" x14ac:dyDescent="0.25">
      <c r="H24" s="18"/>
      <c r="I24" s="18"/>
      <c r="J24" s="18"/>
      <c r="K24" s="18"/>
      <c r="L24" s="18"/>
      <c r="M24" s="18"/>
      <c r="N24" s="18"/>
    </row>
    <row r="25" spans="1:14" ht="11.25" customHeight="1" x14ac:dyDescent="0.25">
      <c r="H25" s="18"/>
      <c r="I25" s="18"/>
      <c r="J25" s="18"/>
      <c r="K25" s="18"/>
      <c r="L25" s="18"/>
      <c r="M25" s="18"/>
      <c r="N25" s="18"/>
    </row>
    <row r="26" spans="1:14" ht="11.25" customHeight="1" x14ac:dyDescent="0.25">
      <c r="H26" s="18"/>
      <c r="I26" s="18"/>
      <c r="J26" s="18"/>
      <c r="K26" s="18"/>
      <c r="L26" s="18"/>
      <c r="M26" s="18"/>
      <c r="N26" s="18"/>
    </row>
    <row r="27" spans="1:14" ht="11.25" customHeight="1" x14ac:dyDescent="0.25">
      <c r="H27" s="18"/>
      <c r="I27" s="18"/>
      <c r="J27" s="18"/>
      <c r="K27" s="18"/>
      <c r="L27" s="18"/>
      <c r="M27" s="18"/>
      <c r="N27" s="18"/>
    </row>
    <row r="28" spans="1:14" ht="11.25" customHeight="1" x14ac:dyDescent="0.25">
      <c r="H28" s="18"/>
      <c r="I28" s="18"/>
      <c r="J28" s="18"/>
      <c r="K28" s="18"/>
      <c r="L28" s="18"/>
      <c r="M28" s="18"/>
      <c r="N28" s="18"/>
    </row>
    <row r="29" spans="1:14" ht="11.25" customHeight="1" x14ac:dyDescent="0.25">
      <c r="H29" s="18"/>
      <c r="I29" s="18"/>
      <c r="J29" s="18"/>
      <c r="K29" s="18"/>
      <c r="L29" s="18"/>
      <c r="M29" s="18"/>
      <c r="N29" s="18"/>
    </row>
    <row r="30" spans="1:14" ht="11.25" customHeight="1" x14ac:dyDescent="0.25">
      <c r="H30" s="18"/>
      <c r="I30" s="18"/>
      <c r="J30" s="18"/>
      <c r="K30" s="18"/>
      <c r="L30" s="18"/>
      <c r="M30" s="18"/>
      <c r="N30" s="18"/>
    </row>
    <row r="31" spans="1:14" ht="11.25" customHeight="1" x14ac:dyDescent="0.25">
      <c r="H31" s="18"/>
      <c r="I31" s="18"/>
      <c r="J31" s="18"/>
      <c r="K31" s="18"/>
      <c r="L31" s="18"/>
      <c r="M31" s="18"/>
      <c r="N31" s="18"/>
    </row>
    <row r="32" spans="1: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sheetData>
  <mergeCells count="7">
    <mergeCell ref="A13:I13"/>
    <mergeCell ref="M4:N4"/>
    <mergeCell ref="C4:D4"/>
    <mergeCell ref="C5:D5"/>
    <mergeCell ref="F4:G4"/>
    <mergeCell ref="F5:G5"/>
    <mergeCell ref="J4:K4"/>
  </mergeCells>
  <hyperlinks>
    <hyperlink ref="L1" location="'Innehåll_ Contents'!Utskriftsområde" display="Till tabellförteckning" xr:uid="{00000000-0004-0000-24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sheetPr>
  <dimension ref="A1:N39"/>
  <sheetViews>
    <sheetView showGridLines="0" zoomScaleNormal="100" workbookViewId="0"/>
  </sheetViews>
  <sheetFormatPr defaultColWidth="11.44140625" defaultRowHeight="12.6" x14ac:dyDescent="0.25"/>
  <cols>
    <col min="1" max="1" width="32.10937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7.33203125" customWidth="1"/>
    <col min="10" max="10" width="2.33203125" customWidth="1"/>
    <col min="11" max="11" width="7.109375" customWidth="1"/>
    <col min="12" max="12" width="8" customWidth="1"/>
    <col min="13" max="13" width="2.33203125" customWidth="1"/>
    <col min="14" max="14" width="7.109375" customWidth="1"/>
  </cols>
  <sheetData>
    <row r="1" spans="1:14" ht="12.75" customHeight="1" x14ac:dyDescent="0.25">
      <c r="A1" s="5" t="s">
        <v>401</v>
      </c>
      <c r="L1" s="58" t="s">
        <v>249</v>
      </c>
    </row>
    <row r="2" spans="1:14" ht="13.2" x14ac:dyDescent="0.25">
      <c r="A2" s="51" t="s">
        <v>402</v>
      </c>
    </row>
    <row r="3" spans="1:14" ht="13.5" customHeight="1" x14ac:dyDescent="0.25"/>
    <row r="4" spans="1:14" ht="29.25" customHeight="1" x14ac:dyDescent="0.25">
      <c r="A4" s="61" t="s">
        <v>220</v>
      </c>
      <c r="B4" s="52" t="s">
        <v>87</v>
      </c>
      <c r="C4" s="276" t="s">
        <v>164</v>
      </c>
      <c r="D4" s="277"/>
      <c r="E4" s="52" t="s">
        <v>88</v>
      </c>
      <c r="F4" s="276" t="s">
        <v>164</v>
      </c>
      <c r="G4" s="277"/>
      <c r="H4" s="53"/>
      <c r="I4" s="52" t="s">
        <v>166</v>
      </c>
      <c r="J4" s="276" t="s">
        <v>164</v>
      </c>
      <c r="K4" s="277"/>
      <c r="L4" s="52" t="s">
        <v>167</v>
      </c>
      <c r="M4" s="276" t="s">
        <v>164</v>
      </c>
      <c r="N4" s="277"/>
    </row>
    <row r="5" spans="1:14" ht="30" customHeight="1" x14ac:dyDescent="0.25">
      <c r="A5" s="50" t="s">
        <v>219</v>
      </c>
      <c r="B5" s="49" t="s">
        <v>89</v>
      </c>
      <c r="C5" s="278" t="s">
        <v>163</v>
      </c>
      <c r="D5" s="278"/>
      <c r="E5" s="49" t="s">
        <v>90</v>
      </c>
      <c r="F5" s="278" t="s">
        <v>163</v>
      </c>
      <c r="G5" s="278"/>
      <c r="H5" s="49"/>
      <c r="I5" s="49" t="s">
        <v>168</v>
      </c>
      <c r="J5" s="49"/>
      <c r="K5" s="81" t="s">
        <v>163</v>
      </c>
      <c r="L5" s="49" t="s">
        <v>169</v>
      </c>
      <c r="M5" s="49"/>
      <c r="N5" s="81" t="s">
        <v>163</v>
      </c>
    </row>
    <row r="6" spans="1:14" ht="17.25" customHeight="1" x14ac:dyDescent="0.25">
      <c r="A6" s="60" t="s">
        <v>1</v>
      </c>
      <c r="B6" s="63">
        <v>5405.9279999999999</v>
      </c>
      <c r="C6" s="198" t="s">
        <v>342</v>
      </c>
      <c r="D6" s="63">
        <v>6105.2070000000003</v>
      </c>
      <c r="E6" s="63">
        <v>128097.96</v>
      </c>
      <c r="F6" s="198" t="s">
        <v>342</v>
      </c>
      <c r="G6" s="63">
        <v>284969.03399999999</v>
      </c>
      <c r="H6" s="168"/>
      <c r="I6" s="203">
        <v>7.64</v>
      </c>
      <c r="J6" s="196" t="s">
        <v>342</v>
      </c>
      <c r="K6" s="195">
        <v>8.1069999999999993</v>
      </c>
      <c r="L6" s="195">
        <v>10.092000000000001</v>
      </c>
      <c r="M6" s="196" t="s">
        <v>342</v>
      </c>
      <c r="N6" s="195">
        <v>20.303000000000001</v>
      </c>
    </row>
    <row r="7" spans="1:14" ht="17.25" customHeight="1" x14ac:dyDescent="0.25">
      <c r="A7" s="60" t="s">
        <v>2</v>
      </c>
      <c r="B7" s="63">
        <v>7684.7049999999999</v>
      </c>
      <c r="C7" s="198" t="s">
        <v>342</v>
      </c>
      <c r="D7" s="63">
        <v>2075.2109999999998</v>
      </c>
      <c r="E7" s="63">
        <v>105565.75999999999</v>
      </c>
      <c r="F7" s="198" t="s">
        <v>342</v>
      </c>
      <c r="G7" s="63">
        <v>51920.504000000001</v>
      </c>
      <c r="H7" s="168"/>
      <c r="I7" s="203">
        <v>10.861000000000001</v>
      </c>
      <c r="J7" s="196" t="s">
        <v>342</v>
      </c>
      <c r="K7" s="195">
        <v>3.4750000000000001</v>
      </c>
      <c r="L7" s="195">
        <v>8.3170000000000002</v>
      </c>
      <c r="M7" s="196" t="s">
        <v>342</v>
      </c>
      <c r="N7" s="195">
        <v>4.5449999999999999</v>
      </c>
    </row>
    <row r="8" spans="1:14" ht="17.25" customHeight="1" x14ac:dyDescent="0.25">
      <c r="A8" s="60" t="s">
        <v>3</v>
      </c>
      <c r="B8" s="63">
        <v>4495.1899999999996</v>
      </c>
      <c r="C8" s="198" t="s">
        <v>342</v>
      </c>
      <c r="D8" s="63">
        <v>1918.59</v>
      </c>
      <c r="E8" s="63">
        <v>90012.72</v>
      </c>
      <c r="F8" s="198" t="s">
        <v>342</v>
      </c>
      <c r="G8" s="63">
        <v>167046.51800000001</v>
      </c>
      <c r="H8" s="167"/>
      <c r="I8" s="203">
        <v>6.3529999999999998</v>
      </c>
      <c r="J8" s="196" t="s">
        <v>342</v>
      </c>
      <c r="K8" s="195">
        <v>2.8719999999999999</v>
      </c>
      <c r="L8" s="195">
        <v>7.0919999999999996</v>
      </c>
      <c r="M8" s="196" t="s">
        <v>342</v>
      </c>
      <c r="N8" s="195">
        <v>12.39</v>
      </c>
    </row>
    <row r="9" spans="1:14" ht="17.25" customHeight="1" x14ac:dyDescent="0.25">
      <c r="A9" s="60" t="s">
        <v>4</v>
      </c>
      <c r="B9" s="63">
        <v>10291.194</v>
      </c>
      <c r="C9" s="198" t="s">
        <v>342</v>
      </c>
      <c r="D9" s="63">
        <v>7028.4489999999996</v>
      </c>
      <c r="E9" s="63">
        <v>144732.82500000001</v>
      </c>
      <c r="F9" s="198" t="s">
        <v>342</v>
      </c>
      <c r="G9" s="63">
        <v>64875.911</v>
      </c>
      <c r="H9" s="167"/>
      <c r="I9" s="203">
        <v>14.545</v>
      </c>
      <c r="J9" s="196" t="s">
        <v>342</v>
      </c>
      <c r="K9" s="195">
        <v>8.9190000000000005</v>
      </c>
      <c r="L9" s="195">
        <v>11.403</v>
      </c>
      <c r="M9" s="196" t="s">
        <v>342</v>
      </c>
      <c r="N9" s="195">
        <v>5.7249999999999996</v>
      </c>
    </row>
    <row r="10" spans="1:14" ht="17.25" customHeight="1" x14ac:dyDescent="0.25">
      <c r="A10" s="60" t="s">
        <v>5</v>
      </c>
      <c r="B10" s="63">
        <v>11099.358</v>
      </c>
      <c r="C10" s="198" t="s">
        <v>342</v>
      </c>
      <c r="D10" s="63">
        <v>5250.9279999999999</v>
      </c>
      <c r="E10" s="63">
        <v>196870.929</v>
      </c>
      <c r="F10" s="198" t="s">
        <v>342</v>
      </c>
      <c r="G10" s="63">
        <v>78523.23</v>
      </c>
      <c r="H10" s="167"/>
      <c r="I10" s="203">
        <v>15.686999999999999</v>
      </c>
      <c r="J10" s="196" t="s">
        <v>342</v>
      </c>
      <c r="K10" s="195">
        <v>6.9960000000000004</v>
      </c>
      <c r="L10" s="195">
        <v>15.510999999999999</v>
      </c>
      <c r="M10" s="196" t="s">
        <v>342</v>
      </c>
      <c r="N10" s="195">
        <v>7.0519999999999996</v>
      </c>
    </row>
    <row r="11" spans="1:14" ht="17.25" customHeight="1" x14ac:dyDescent="0.25">
      <c r="A11" s="60" t="s">
        <v>6</v>
      </c>
      <c r="B11" s="63">
        <v>2841.2869999999998</v>
      </c>
      <c r="C11" s="198" t="s">
        <v>342</v>
      </c>
      <c r="D11" s="63">
        <v>1617.357</v>
      </c>
      <c r="E11" s="63">
        <v>86914.073000000004</v>
      </c>
      <c r="F11" s="198" t="s">
        <v>342</v>
      </c>
      <c r="G11" s="63">
        <v>48588.315000000002</v>
      </c>
      <c r="H11" s="167"/>
      <c r="I11" s="203">
        <v>4.016</v>
      </c>
      <c r="J11" s="196" t="s">
        <v>342</v>
      </c>
      <c r="K11" s="195">
        <v>2.3530000000000002</v>
      </c>
      <c r="L11" s="195">
        <v>6.8479999999999999</v>
      </c>
      <c r="M11" s="196" t="s">
        <v>342</v>
      </c>
      <c r="N11" s="195">
        <v>4.1470000000000002</v>
      </c>
    </row>
    <row r="12" spans="1:14" ht="17.25" customHeight="1" x14ac:dyDescent="0.25">
      <c r="A12" s="60" t="s">
        <v>7</v>
      </c>
      <c r="B12" s="63">
        <v>2669.0349999999999</v>
      </c>
      <c r="C12" s="198" t="s">
        <v>342</v>
      </c>
      <c r="D12" s="63">
        <v>2078.96</v>
      </c>
      <c r="E12" s="63">
        <v>61746.771999999997</v>
      </c>
      <c r="F12" s="198" t="s">
        <v>342</v>
      </c>
      <c r="G12" s="63">
        <v>19217.883000000002</v>
      </c>
      <c r="H12" s="167"/>
      <c r="I12" s="203">
        <v>3.7719999999999998</v>
      </c>
      <c r="J12" s="196" t="s">
        <v>342</v>
      </c>
      <c r="K12" s="195">
        <v>2.9369999999999998</v>
      </c>
      <c r="L12" s="195">
        <v>4.8650000000000002</v>
      </c>
      <c r="M12" s="196" t="s">
        <v>342</v>
      </c>
      <c r="N12" s="195">
        <v>2.089</v>
      </c>
    </row>
    <row r="13" spans="1:14" ht="17.25" customHeight="1" x14ac:dyDescent="0.25">
      <c r="A13" s="60" t="s">
        <v>302</v>
      </c>
      <c r="B13" s="63">
        <v>244.29599999999999</v>
      </c>
      <c r="C13" s="198" t="s">
        <v>342</v>
      </c>
      <c r="D13" s="63">
        <v>315.31200000000001</v>
      </c>
      <c r="E13" s="63">
        <v>6277.3789999999999</v>
      </c>
      <c r="F13" s="198" t="s">
        <v>342</v>
      </c>
      <c r="G13" s="63">
        <v>6954.817</v>
      </c>
      <c r="H13" s="167"/>
      <c r="I13" s="203">
        <v>0.34499999999999997</v>
      </c>
      <c r="J13" s="196" t="s">
        <v>342</v>
      </c>
      <c r="K13" s="195">
        <v>0.45</v>
      </c>
      <c r="L13" s="195">
        <v>0.495</v>
      </c>
      <c r="M13" s="196" t="s">
        <v>342</v>
      </c>
      <c r="N13" s="195">
        <v>0.56699999999999995</v>
      </c>
    </row>
    <row r="14" spans="1:14" ht="17.25" customHeight="1" x14ac:dyDescent="0.25">
      <c r="A14" s="60" t="s">
        <v>303</v>
      </c>
      <c r="B14" s="63">
        <v>3873.4140000000002</v>
      </c>
      <c r="C14" s="198" t="s">
        <v>342</v>
      </c>
      <c r="D14" s="63">
        <v>621.47199999999998</v>
      </c>
      <c r="E14" s="63">
        <v>52544.167000000001</v>
      </c>
      <c r="F14" s="198" t="s">
        <v>342</v>
      </c>
      <c r="G14" s="63">
        <v>28161.708999999999</v>
      </c>
      <c r="H14" s="167"/>
      <c r="I14" s="203">
        <v>5.4740000000000002</v>
      </c>
      <c r="J14" s="196" t="s">
        <v>342</v>
      </c>
      <c r="K14" s="195">
        <v>1.43</v>
      </c>
      <c r="L14" s="195">
        <v>4.1399999999999997</v>
      </c>
      <c r="M14" s="196" t="s">
        <v>342</v>
      </c>
      <c r="N14" s="195">
        <v>2.4849999999999999</v>
      </c>
    </row>
    <row r="15" spans="1:14" ht="17.25" customHeight="1" x14ac:dyDescent="0.25">
      <c r="A15" s="60" t="s">
        <v>9</v>
      </c>
      <c r="B15" s="63">
        <v>6951.1390000000001</v>
      </c>
      <c r="C15" s="198" t="s">
        <v>342</v>
      </c>
      <c r="D15" s="63">
        <v>1337.625</v>
      </c>
      <c r="E15" s="63">
        <v>131947.484</v>
      </c>
      <c r="F15" s="198" t="s">
        <v>342</v>
      </c>
      <c r="G15" s="63">
        <v>55908.608</v>
      </c>
      <c r="H15" s="167"/>
      <c r="I15" s="203">
        <v>9.8239999999999998</v>
      </c>
      <c r="J15" s="196" t="s">
        <v>342</v>
      </c>
      <c r="K15" s="195">
        <v>2.6909999999999998</v>
      </c>
      <c r="L15" s="195">
        <v>10.396000000000001</v>
      </c>
      <c r="M15" s="196" t="s">
        <v>342</v>
      </c>
      <c r="N15" s="195">
        <v>5.0839999999999996</v>
      </c>
    </row>
    <row r="16" spans="1:14" ht="17.25" customHeight="1" x14ac:dyDescent="0.25">
      <c r="A16" s="60" t="s">
        <v>10</v>
      </c>
      <c r="B16" s="63">
        <v>80.006</v>
      </c>
      <c r="C16" s="198" t="s">
        <v>342</v>
      </c>
      <c r="D16" s="63">
        <v>67.566999999999993</v>
      </c>
      <c r="E16" s="63">
        <v>14014.976000000001</v>
      </c>
      <c r="F16" s="198" t="s">
        <v>342</v>
      </c>
      <c r="G16" s="63">
        <v>15401.709000000001</v>
      </c>
      <c r="H16" s="167"/>
      <c r="I16" s="203">
        <v>0.113</v>
      </c>
      <c r="J16" s="196" t="s">
        <v>342</v>
      </c>
      <c r="K16" s="195">
        <v>9.8000000000000004E-2</v>
      </c>
      <c r="L16" s="195">
        <v>1.1040000000000001</v>
      </c>
      <c r="M16" s="196" t="s">
        <v>342</v>
      </c>
      <c r="N16" s="195">
        <v>1.248</v>
      </c>
    </row>
    <row r="17" spans="1:14" ht="17.25" customHeight="1" x14ac:dyDescent="0.25">
      <c r="A17" s="60" t="s">
        <v>11</v>
      </c>
      <c r="B17" s="63">
        <v>445.07799999999997</v>
      </c>
      <c r="C17" s="198" t="s">
        <v>342</v>
      </c>
      <c r="D17" s="63">
        <v>17.353999999999999</v>
      </c>
      <c r="E17" s="63">
        <v>3243.9050000000002</v>
      </c>
      <c r="F17" s="198" t="s">
        <v>342</v>
      </c>
      <c r="G17" s="63">
        <v>474.42</v>
      </c>
      <c r="H17" s="167"/>
      <c r="I17" s="203">
        <v>0.629</v>
      </c>
      <c r="J17" s="196" t="s">
        <v>342</v>
      </c>
      <c r="K17" s="195">
        <v>0.13600000000000001</v>
      </c>
      <c r="L17" s="195">
        <v>0.25600000000000001</v>
      </c>
      <c r="M17" s="196" t="s">
        <v>342</v>
      </c>
      <c r="N17" s="195">
        <v>8.7999999999999995E-2</v>
      </c>
    </row>
    <row r="18" spans="1:14" ht="17.25" customHeight="1" x14ac:dyDescent="0.25">
      <c r="A18" s="60" t="s">
        <v>227</v>
      </c>
      <c r="B18" s="63">
        <v>2676.3580000000002</v>
      </c>
      <c r="C18" s="198" t="s">
        <v>342</v>
      </c>
      <c r="D18" s="63">
        <v>2441.377</v>
      </c>
      <c r="E18" s="63">
        <v>94830.732000000004</v>
      </c>
      <c r="F18" s="198" t="s">
        <v>342</v>
      </c>
      <c r="G18" s="63">
        <v>37093.743999999999</v>
      </c>
      <c r="H18" s="167"/>
      <c r="I18" s="203">
        <v>3.782</v>
      </c>
      <c r="J18" s="196" t="s">
        <v>342</v>
      </c>
      <c r="K18" s="195">
        <v>3.4140000000000001</v>
      </c>
      <c r="L18" s="195">
        <v>7.4710000000000001</v>
      </c>
      <c r="M18" s="196" t="s">
        <v>342</v>
      </c>
      <c r="N18" s="195">
        <v>3.5609999999999999</v>
      </c>
    </row>
    <row r="19" spans="1:14" ht="17.25" customHeight="1" x14ac:dyDescent="0.25">
      <c r="A19" s="60" t="s">
        <v>13</v>
      </c>
      <c r="B19" s="63">
        <v>3035.7350000000001</v>
      </c>
      <c r="C19" s="198" t="s">
        <v>342</v>
      </c>
      <c r="D19" s="63">
        <v>465.48599999999999</v>
      </c>
      <c r="E19" s="63">
        <v>17857.120999999999</v>
      </c>
      <c r="F19" s="198" t="s">
        <v>342</v>
      </c>
      <c r="G19" s="63">
        <v>4975.5640000000003</v>
      </c>
      <c r="H19" s="167"/>
      <c r="I19" s="203">
        <v>4.29</v>
      </c>
      <c r="J19" s="196" t="s">
        <v>342</v>
      </c>
      <c r="K19" s="195">
        <v>1.109</v>
      </c>
      <c r="L19" s="195">
        <v>1.407</v>
      </c>
      <c r="M19" s="196" t="s">
        <v>342</v>
      </c>
      <c r="N19" s="195">
        <v>0.58399999999999996</v>
      </c>
    </row>
    <row r="20" spans="1:14" ht="17.25" customHeight="1" x14ac:dyDescent="0.25">
      <c r="A20" s="60" t="s">
        <v>14</v>
      </c>
      <c r="B20" s="63">
        <v>7985.8909999999996</v>
      </c>
      <c r="C20" s="198" t="s">
        <v>342</v>
      </c>
      <c r="D20" s="63">
        <v>1370.932</v>
      </c>
      <c r="E20" s="63">
        <v>127592.375</v>
      </c>
      <c r="F20" s="198" t="s">
        <v>342</v>
      </c>
      <c r="G20" s="63">
        <v>32206.002</v>
      </c>
      <c r="H20" s="167"/>
      <c r="I20" s="203">
        <v>11.286</v>
      </c>
      <c r="J20" s="196" t="s">
        <v>342</v>
      </c>
      <c r="K20" s="195">
        <v>2.9449999999999998</v>
      </c>
      <c r="L20" s="195">
        <v>10.053000000000001</v>
      </c>
      <c r="M20" s="196" t="s">
        <v>342</v>
      </c>
      <c r="N20" s="195">
        <v>3.8660000000000001</v>
      </c>
    </row>
    <row r="21" spans="1:14" ht="17.25" customHeight="1" x14ac:dyDescent="0.25">
      <c r="A21" s="60" t="s">
        <v>15</v>
      </c>
      <c r="B21" s="63">
        <v>977.87300000000005</v>
      </c>
      <c r="C21" s="198" t="s">
        <v>342</v>
      </c>
      <c r="D21" s="63">
        <v>56.42</v>
      </c>
      <c r="E21" s="63">
        <v>6994.5039999999999</v>
      </c>
      <c r="F21" s="198" t="s">
        <v>342</v>
      </c>
      <c r="G21" s="63">
        <v>1717.829</v>
      </c>
      <c r="H21" s="167"/>
      <c r="I21" s="203">
        <v>1.3819999999999999</v>
      </c>
      <c r="J21" s="196" t="s">
        <v>342</v>
      </c>
      <c r="K21" s="195">
        <v>0.30399999999999999</v>
      </c>
      <c r="L21" s="195">
        <v>0.55100000000000005</v>
      </c>
      <c r="M21" s="196" t="s">
        <v>342</v>
      </c>
      <c r="N21" s="195">
        <v>0.218</v>
      </c>
    </row>
    <row r="22" spans="1:14" ht="12" customHeight="1" x14ac:dyDescent="0.25">
      <c r="A22" s="62" t="s">
        <v>0</v>
      </c>
      <c r="B22" s="199">
        <v>70756.486000000004</v>
      </c>
      <c r="C22" s="200" t="s">
        <v>342</v>
      </c>
      <c r="D22" s="199">
        <v>15057.183000000001</v>
      </c>
      <c r="E22" s="199">
        <v>1269243.683</v>
      </c>
      <c r="F22" s="200" t="s">
        <v>342</v>
      </c>
      <c r="G22" s="199">
        <v>395259.049</v>
      </c>
      <c r="H22" s="166"/>
      <c r="I22" s="199">
        <v>100</v>
      </c>
      <c r="J22" s="227" t="s">
        <v>342</v>
      </c>
      <c r="K22" s="199">
        <v>0</v>
      </c>
      <c r="L22" s="199">
        <v>100</v>
      </c>
      <c r="M22" s="200" t="s">
        <v>342</v>
      </c>
      <c r="N22" s="199">
        <v>0</v>
      </c>
    </row>
    <row r="23" spans="1:14" ht="11.25" customHeight="1" x14ac:dyDescent="0.25">
      <c r="A23" s="18" t="s">
        <v>331</v>
      </c>
      <c r="H23" s="18"/>
      <c r="I23" s="18"/>
      <c r="J23" s="18"/>
      <c r="K23" s="18"/>
      <c r="L23" s="18"/>
      <c r="M23" s="18"/>
      <c r="N23" s="18"/>
    </row>
    <row r="24" spans="1:14" ht="11.25" customHeight="1" x14ac:dyDescent="0.25">
      <c r="H24" s="18"/>
      <c r="I24" s="18"/>
      <c r="J24" s="18"/>
      <c r="K24" s="18"/>
      <c r="L24" s="18"/>
      <c r="M24" s="18"/>
      <c r="N24" s="18"/>
    </row>
    <row r="25" spans="1:14" ht="11.25" customHeight="1" x14ac:dyDescent="0.25">
      <c r="H25" s="18"/>
      <c r="I25" s="18"/>
      <c r="J25" s="18"/>
      <c r="K25" s="18"/>
      <c r="L25" s="18"/>
      <c r="M25" s="18"/>
      <c r="N25" s="18"/>
    </row>
    <row r="26" spans="1:14" ht="11.25" customHeight="1" x14ac:dyDescent="0.25">
      <c r="H26" s="18"/>
      <c r="I26" s="18"/>
      <c r="J26" s="18"/>
      <c r="K26" s="18"/>
      <c r="L26" s="18"/>
      <c r="M26" s="18"/>
      <c r="N26" s="18"/>
    </row>
    <row r="27" spans="1:14" ht="11.25" customHeight="1" x14ac:dyDescent="0.25">
      <c r="H27" s="18"/>
      <c r="I27" s="18"/>
      <c r="J27" s="18"/>
      <c r="K27" s="18"/>
      <c r="L27" s="18"/>
      <c r="M27" s="18"/>
      <c r="N27" s="18"/>
    </row>
    <row r="28" spans="1:14" ht="11.25" customHeight="1" x14ac:dyDescent="0.25">
      <c r="H28" s="18"/>
      <c r="I28" s="18"/>
      <c r="J28" s="18"/>
      <c r="K28" s="18"/>
      <c r="L28" s="18"/>
      <c r="M28" s="18"/>
      <c r="N28" s="18"/>
    </row>
    <row r="29" spans="1:14" ht="11.25" customHeight="1" x14ac:dyDescent="0.25">
      <c r="H29" s="18"/>
      <c r="I29" s="18"/>
      <c r="J29" s="18"/>
      <c r="K29" s="18"/>
      <c r="L29" s="18"/>
      <c r="M29" s="18"/>
      <c r="N29" s="18"/>
    </row>
    <row r="30" spans="1:14" ht="11.25" customHeight="1" x14ac:dyDescent="0.25">
      <c r="H30" s="18"/>
      <c r="I30" s="18"/>
      <c r="J30" s="18"/>
      <c r="K30" s="18"/>
      <c r="L30" s="18"/>
      <c r="M30" s="18"/>
      <c r="N30" s="18"/>
    </row>
    <row r="31" spans="1:14" ht="11.25" customHeight="1" x14ac:dyDescent="0.25">
      <c r="H31" s="18"/>
      <c r="I31" s="18"/>
      <c r="J31" s="18"/>
      <c r="K31" s="18"/>
      <c r="L31" s="18"/>
      <c r="M31" s="18"/>
      <c r="N31" s="18"/>
    </row>
    <row r="32" spans="1:14" ht="11.25" customHeight="1" x14ac:dyDescent="0.25">
      <c r="H32" s="18"/>
      <c r="I32" s="18"/>
      <c r="J32" s="18"/>
      <c r="K32" s="18"/>
      <c r="L32" s="18"/>
      <c r="M32" s="18"/>
      <c r="N32" s="18"/>
    </row>
    <row r="33" spans="1:14" ht="11.25" customHeight="1" x14ac:dyDescent="0.25">
      <c r="H33" s="18"/>
      <c r="I33" s="18"/>
      <c r="J33" s="18"/>
      <c r="K33" s="18"/>
      <c r="L33" s="18"/>
      <c r="M33" s="18"/>
      <c r="N33" s="18"/>
    </row>
    <row r="34" spans="1:14" ht="11.25" customHeight="1" x14ac:dyDescent="0.25">
      <c r="H34" s="18"/>
      <c r="I34" s="18"/>
      <c r="J34" s="18"/>
      <c r="K34" s="18"/>
      <c r="L34" s="18"/>
      <c r="M34" s="18"/>
      <c r="N34" s="18"/>
    </row>
    <row r="35" spans="1:14" ht="11.25" customHeight="1" x14ac:dyDescent="0.25">
      <c r="H35" s="18"/>
      <c r="I35" s="18"/>
      <c r="J35" s="18"/>
      <c r="K35" s="18"/>
      <c r="L35" s="18"/>
      <c r="M35" s="18"/>
      <c r="N35" s="18"/>
    </row>
    <row r="36" spans="1:14" ht="11.25" customHeight="1" x14ac:dyDescent="0.25">
      <c r="H36" s="18"/>
      <c r="I36" s="18"/>
      <c r="J36" s="18"/>
      <c r="K36" s="18"/>
      <c r="L36" s="18"/>
      <c r="M36" s="18"/>
      <c r="N36" s="18"/>
    </row>
    <row r="37" spans="1:14" ht="11.25" customHeight="1" x14ac:dyDescent="0.25">
      <c r="H37" s="18"/>
      <c r="I37" s="18"/>
      <c r="J37" s="18"/>
      <c r="K37" s="18"/>
      <c r="L37" s="18"/>
      <c r="M37" s="18"/>
      <c r="N37" s="18"/>
    </row>
    <row r="38" spans="1:14" ht="11.25" customHeight="1" x14ac:dyDescent="0.25">
      <c r="H38" s="18"/>
      <c r="I38" s="18"/>
      <c r="J38" s="18"/>
      <c r="K38" s="18"/>
      <c r="L38" s="18"/>
      <c r="M38" s="18"/>
      <c r="N38" s="18"/>
    </row>
    <row r="39" spans="1:14" x14ac:dyDescent="0.25">
      <c r="A39" s="82"/>
      <c r="B39" s="82"/>
      <c r="C39" s="82"/>
      <c r="D39" s="82"/>
      <c r="E39" s="82"/>
      <c r="F39" s="82"/>
      <c r="G39" s="82"/>
      <c r="H39" s="18"/>
      <c r="I39" s="18"/>
      <c r="J39" s="18"/>
      <c r="K39" s="18"/>
      <c r="L39" s="18"/>
      <c r="M39" s="18"/>
      <c r="N39" s="18"/>
    </row>
  </sheetData>
  <mergeCells count="6">
    <mergeCell ref="M4:N4"/>
    <mergeCell ref="C4:D4"/>
    <mergeCell ref="F4:G4"/>
    <mergeCell ref="C5:D5"/>
    <mergeCell ref="F5:G5"/>
    <mergeCell ref="J4:K4"/>
  </mergeCells>
  <hyperlinks>
    <hyperlink ref="L1" location="'Innehåll_ Contents'!Utskriftsområde" display="Till tabellförteckning" xr:uid="{00000000-0004-0000-25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N39"/>
  <sheetViews>
    <sheetView showGridLines="0" zoomScaleNormal="100" workbookViewId="0"/>
  </sheetViews>
  <sheetFormatPr defaultColWidth="11.44140625" defaultRowHeight="12.6" x14ac:dyDescent="0.25"/>
  <cols>
    <col min="1" max="1" width="32.109375"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5546875" customWidth="1"/>
    <col min="9" max="9" width="6.33203125" customWidth="1"/>
    <col min="10" max="10" width="2.33203125" customWidth="1"/>
    <col min="11" max="11" width="7.109375" customWidth="1"/>
    <col min="12" max="12" width="8" customWidth="1"/>
    <col min="13" max="13" width="2.33203125" customWidth="1"/>
    <col min="14" max="14" width="7.109375" customWidth="1"/>
  </cols>
  <sheetData>
    <row r="1" spans="1:14" ht="12.75" customHeight="1" x14ac:dyDescent="0.25">
      <c r="A1" s="5" t="s">
        <v>403</v>
      </c>
      <c r="L1" s="58" t="s">
        <v>249</v>
      </c>
    </row>
    <row r="2" spans="1:14" ht="13.2" x14ac:dyDescent="0.25">
      <c r="A2" s="51" t="s">
        <v>404</v>
      </c>
    </row>
    <row r="3" spans="1:14" ht="13.5" customHeight="1" x14ac:dyDescent="0.25"/>
    <row r="4" spans="1:14" ht="29.25" customHeight="1" x14ac:dyDescent="0.25">
      <c r="A4" s="61" t="s">
        <v>220</v>
      </c>
      <c r="B4" s="52" t="s">
        <v>87</v>
      </c>
      <c r="C4" s="276" t="s">
        <v>164</v>
      </c>
      <c r="D4" s="277"/>
      <c r="E4" s="52" t="s">
        <v>88</v>
      </c>
      <c r="F4" s="276" t="s">
        <v>164</v>
      </c>
      <c r="G4" s="277"/>
      <c r="H4" s="53"/>
      <c r="I4" s="52" t="s">
        <v>166</v>
      </c>
      <c r="J4" s="276" t="s">
        <v>164</v>
      </c>
      <c r="K4" s="277"/>
      <c r="L4" s="52" t="s">
        <v>167</v>
      </c>
      <c r="M4" s="276" t="s">
        <v>164</v>
      </c>
      <c r="N4" s="277"/>
    </row>
    <row r="5" spans="1:14" ht="30" customHeight="1" x14ac:dyDescent="0.25">
      <c r="A5" s="50" t="s">
        <v>219</v>
      </c>
      <c r="B5" s="49" t="s">
        <v>89</v>
      </c>
      <c r="C5" s="278" t="s">
        <v>163</v>
      </c>
      <c r="D5" s="278"/>
      <c r="E5" s="49" t="s">
        <v>90</v>
      </c>
      <c r="F5" s="278" t="s">
        <v>163</v>
      </c>
      <c r="G5" s="278"/>
      <c r="H5" s="49"/>
      <c r="I5" s="49" t="s">
        <v>168</v>
      </c>
      <c r="J5" s="49"/>
      <c r="K5" s="81" t="s">
        <v>163</v>
      </c>
      <c r="L5" s="49" t="s">
        <v>169</v>
      </c>
      <c r="M5" s="49"/>
      <c r="N5" s="81" t="s">
        <v>163</v>
      </c>
    </row>
    <row r="6" spans="1:14" ht="17.25" customHeight="1" x14ac:dyDescent="0.25">
      <c r="A6" s="60" t="s">
        <v>1</v>
      </c>
      <c r="B6" s="63">
        <v>8717.8340000000007</v>
      </c>
      <c r="C6" s="198" t="s">
        <v>342</v>
      </c>
      <c r="D6" s="63">
        <v>517.428</v>
      </c>
      <c r="E6" s="63">
        <v>54225.887000000002</v>
      </c>
      <c r="F6" s="198" t="s">
        <v>342</v>
      </c>
      <c r="G6" s="63">
        <v>6762.9219999999996</v>
      </c>
      <c r="H6" s="168"/>
      <c r="I6" s="203">
        <v>18.721</v>
      </c>
      <c r="J6" s="196" t="s">
        <v>342</v>
      </c>
      <c r="K6" s="195">
        <v>1.909</v>
      </c>
      <c r="L6" s="195">
        <v>5.5620000000000003</v>
      </c>
      <c r="M6" s="196" t="s">
        <v>342</v>
      </c>
      <c r="N6" s="195">
        <v>1.6439999999999999</v>
      </c>
    </row>
    <row r="7" spans="1:14" ht="17.25" customHeight="1" x14ac:dyDescent="0.25">
      <c r="A7" s="60" t="s">
        <v>2</v>
      </c>
      <c r="B7" s="63">
        <v>4732.4160000000002</v>
      </c>
      <c r="C7" s="198" t="s">
        <v>342</v>
      </c>
      <c r="D7" s="63">
        <v>2290.846</v>
      </c>
      <c r="E7" s="63">
        <v>72151.914999999994</v>
      </c>
      <c r="F7" s="198" t="s">
        <v>342</v>
      </c>
      <c r="G7" s="63">
        <v>38299.43</v>
      </c>
      <c r="H7" s="168"/>
      <c r="I7" s="203">
        <v>10.162000000000001</v>
      </c>
      <c r="J7" s="196" t="s">
        <v>342</v>
      </c>
      <c r="K7" s="195">
        <v>4.4859999999999998</v>
      </c>
      <c r="L7" s="195">
        <v>7.4009999999999998</v>
      </c>
      <c r="M7" s="196" t="s">
        <v>342</v>
      </c>
      <c r="N7" s="195">
        <v>4.1440000000000001</v>
      </c>
    </row>
    <row r="8" spans="1:14" ht="17.25" customHeight="1" x14ac:dyDescent="0.25">
      <c r="A8" s="60" t="s">
        <v>3</v>
      </c>
      <c r="B8" s="63">
        <v>3265.0949999999998</v>
      </c>
      <c r="C8" s="198" t="s">
        <v>342</v>
      </c>
      <c r="D8" s="63">
        <v>405.42099999999999</v>
      </c>
      <c r="E8" s="63">
        <v>44805.56</v>
      </c>
      <c r="F8" s="198" t="s">
        <v>342</v>
      </c>
      <c r="G8" s="63">
        <v>7048.9660000000003</v>
      </c>
      <c r="H8" s="167"/>
      <c r="I8" s="203">
        <v>7.0110000000000001</v>
      </c>
      <c r="J8" s="196" t="s">
        <v>342</v>
      </c>
      <c r="K8" s="195">
        <v>1.0269999999999999</v>
      </c>
      <c r="L8" s="195">
        <v>4.5960000000000001</v>
      </c>
      <c r="M8" s="196" t="s">
        <v>342</v>
      </c>
      <c r="N8" s="195">
        <v>1.4239999999999999</v>
      </c>
    </row>
    <row r="9" spans="1:14" ht="17.25" customHeight="1" x14ac:dyDescent="0.25">
      <c r="A9" s="60" t="s">
        <v>4</v>
      </c>
      <c r="B9" s="63">
        <v>3039.7190000000001</v>
      </c>
      <c r="C9" s="198" t="s">
        <v>342</v>
      </c>
      <c r="D9" s="63">
        <v>745.96500000000003</v>
      </c>
      <c r="E9" s="63">
        <v>120503.54700000001</v>
      </c>
      <c r="F9" s="198" t="s">
        <v>342</v>
      </c>
      <c r="G9" s="63">
        <v>31539.671999999999</v>
      </c>
      <c r="H9" s="167"/>
      <c r="I9" s="203">
        <v>6.5270000000000001</v>
      </c>
      <c r="J9" s="196" t="s">
        <v>342</v>
      </c>
      <c r="K9" s="195">
        <v>1.6060000000000001</v>
      </c>
      <c r="L9" s="195">
        <v>12.36</v>
      </c>
      <c r="M9" s="196" t="s">
        <v>342</v>
      </c>
      <c r="N9" s="195">
        <v>4.3719999999999999</v>
      </c>
    </row>
    <row r="10" spans="1:14" ht="17.25" customHeight="1" x14ac:dyDescent="0.25">
      <c r="A10" s="60" t="s">
        <v>5</v>
      </c>
      <c r="B10" s="63">
        <v>4850.8810000000003</v>
      </c>
      <c r="C10" s="198" t="s">
        <v>342</v>
      </c>
      <c r="D10" s="63">
        <v>527.70899999999995</v>
      </c>
      <c r="E10" s="63">
        <v>90646.634999999995</v>
      </c>
      <c r="F10" s="198" t="s">
        <v>342</v>
      </c>
      <c r="G10" s="63">
        <v>21997.749</v>
      </c>
      <c r="H10" s="167"/>
      <c r="I10" s="203">
        <v>10.417</v>
      </c>
      <c r="J10" s="196" t="s">
        <v>342</v>
      </c>
      <c r="K10" s="195">
        <v>1.381</v>
      </c>
      <c r="L10" s="195">
        <v>9.2970000000000006</v>
      </c>
      <c r="M10" s="196" t="s">
        <v>342</v>
      </c>
      <c r="N10" s="195">
        <v>3.2410000000000001</v>
      </c>
    </row>
    <row r="11" spans="1:14" ht="17.25" customHeight="1" x14ac:dyDescent="0.25">
      <c r="A11" s="60" t="s">
        <v>6</v>
      </c>
      <c r="B11" s="63">
        <v>1172.6010000000001</v>
      </c>
      <c r="C11" s="198" t="s">
        <v>342</v>
      </c>
      <c r="D11" s="63">
        <v>456.43200000000002</v>
      </c>
      <c r="E11" s="63">
        <v>47449.42</v>
      </c>
      <c r="F11" s="198" t="s">
        <v>342</v>
      </c>
      <c r="G11" s="63">
        <v>14475.083000000001</v>
      </c>
      <c r="H11" s="167"/>
      <c r="I11" s="203">
        <v>2.5179999999999998</v>
      </c>
      <c r="J11" s="196" t="s">
        <v>342</v>
      </c>
      <c r="K11" s="195">
        <v>0.98199999999999998</v>
      </c>
      <c r="L11" s="195">
        <v>4.867</v>
      </c>
      <c r="M11" s="196" t="s">
        <v>342</v>
      </c>
      <c r="N11" s="195">
        <v>1.9319999999999999</v>
      </c>
    </row>
    <row r="12" spans="1:14" ht="17.25" customHeight="1" x14ac:dyDescent="0.25">
      <c r="A12" s="60" t="s">
        <v>7</v>
      </c>
      <c r="B12" s="63">
        <v>2118.6219999999998</v>
      </c>
      <c r="C12" s="198" t="s">
        <v>342</v>
      </c>
      <c r="D12" s="63">
        <v>695.54600000000005</v>
      </c>
      <c r="E12" s="63">
        <v>51726.785000000003</v>
      </c>
      <c r="F12" s="198" t="s">
        <v>342</v>
      </c>
      <c r="G12" s="63">
        <v>21382.167000000001</v>
      </c>
      <c r="H12" s="167"/>
      <c r="I12" s="203">
        <v>4.5490000000000004</v>
      </c>
      <c r="J12" s="196" t="s">
        <v>342</v>
      </c>
      <c r="K12" s="195">
        <v>1.482</v>
      </c>
      <c r="L12" s="195">
        <v>5.306</v>
      </c>
      <c r="M12" s="196" t="s">
        <v>342</v>
      </c>
      <c r="N12" s="195">
        <v>2.524</v>
      </c>
    </row>
    <row r="13" spans="1:14" ht="17.25" customHeight="1" x14ac:dyDescent="0.25">
      <c r="A13" s="60" t="s">
        <v>302</v>
      </c>
      <c r="B13" s="63">
        <v>55.106999999999999</v>
      </c>
      <c r="C13" s="198" t="s">
        <v>342</v>
      </c>
      <c r="D13" s="63">
        <v>18.690999999999999</v>
      </c>
      <c r="E13" s="63">
        <v>5651.7460000000001</v>
      </c>
      <c r="F13" s="198" t="s">
        <v>342</v>
      </c>
      <c r="G13" s="63">
        <v>2756.6869999999999</v>
      </c>
      <c r="H13" s="167"/>
      <c r="I13" s="203">
        <v>0.11799999999999999</v>
      </c>
      <c r="J13" s="196" t="s">
        <v>342</v>
      </c>
      <c r="K13" s="195">
        <v>4.1000000000000002E-2</v>
      </c>
      <c r="L13" s="195">
        <v>0.57999999999999996</v>
      </c>
      <c r="M13" s="196" t="s">
        <v>342</v>
      </c>
      <c r="N13" s="195">
        <v>0.32200000000000001</v>
      </c>
    </row>
    <row r="14" spans="1:14" ht="17.25" customHeight="1" x14ac:dyDescent="0.25">
      <c r="A14" s="60" t="s">
        <v>303</v>
      </c>
      <c r="B14" s="63">
        <v>2620.4110000000001</v>
      </c>
      <c r="C14" s="198" t="s">
        <v>342</v>
      </c>
      <c r="D14" s="63">
        <v>368.35199999999998</v>
      </c>
      <c r="E14" s="63">
        <v>37509.214999999997</v>
      </c>
      <c r="F14" s="198" t="s">
        <v>342</v>
      </c>
      <c r="G14" s="63">
        <v>15359.984</v>
      </c>
      <c r="H14" s="167"/>
      <c r="I14" s="203">
        <v>5.6269999999999998</v>
      </c>
      <c r="J14" s="196" t="s">
        <v>342</v>
      </c>
      <c r="K14" s="195">
        <v>0.90300000000000002</v>
      </c>
      <c r="L14" s="195">
        <v>3.847</v>
      </c>
      <c r="M14" s="196" t="s">
        <v>342</v>
      </c>
      <c r="N14" s="195">
        <v>1.8380000000000001</v>
      </c>
    </row>
    <row r="15" spans="1:14" ht="17.25" customHeight="1" x14ac:dyDescent="0.25">
      <c r="A15" s="60" t="s">
        <v>9</v>
      </c>
      <c r="B15" s="63">
        <v>4687.549</v>
      </c>
      <c r="C15" s="198" t="s">
        <v>342</v>
      </c>
      <c r="D15" s="63">
        <v>2547.3490000000002</v>
      </c>
      <c r="E15" s="63">
        <v>151663.08300000001</v>
      </c>
      <c r="F15" s="198" t="s">
        <v>342</v>
      </c>
      <c r="G15" s="63">
        <v>117476.872</v>
      </c>
      <c r="H15" s="167"/>
      <c r="I15" s="203">
        <v>10.066000000000001</v>
      </c>
      <c r="J15" s="196" t="s">
        <v>342</v>
      </c>
      <c r="K15" s="195">
        <v>4.9729999999999999</v>
      </c>
      <c r="L15" s="195">
        <v>15.555999999999999</v>
      </c>
      <c r="M15" s="196" t="s">
        <v>342</v>
      </c>
      <c r="N15" s="195">
        <v>10.853999999999999</v>
      </c>
    </row>
    <row r="16" spans="1:14" ht="17.25" customHeight="1" x14ac:dyDescent="0.25">
      <c r="A16" s="60" t="s">
        <v>10</v>
      </c>
      <c r="B16" s="63">
        <v>22.727</v>
      </c>
      <c r="C16" s="198" t="s">
        <v>342</v>
      </c>
      <c r="D16" s="63">
        <v>28.827999999999999</v>
      </c>
      <c r="E16" s="63">
        <v>619.76400000000001</v>
      </c>
      <c r="F16" s="198" t="s">
        <v>342</v>
      </c>
      <c r="G16" s="63">
        <v>576.322</v>
      </c>
      <c r="H16" s="167"/>
      <c r="I16" s="203">
        <v>4.9000000000000002E-2</v>
      </c>
      <c r="J16" s="196" t="s">
        <v>342</v>
      </c>
      <c r="K16" s="195">
        <v>6.2E-2</v>
      </c>
      <c r="L16" s="195">
        <v>6.4000000000000001E-2</v>
      </c>
      <c r="M16" s="196" t="s">
        <v>342</v>
      </c>
      <c r="N16" s="195">
        <v>6.2E-2</v>
      </c>
    </row>
    <row r="17" spans="1:14" ht="17.25" customHeight="1" x14ac:dyDescent="0.25">
      <c r="A17" s="60" t="s">
        <v>11</v>
      </c>
      <c r="B17" s="63">
        <v>1.746</v>
      </c>
      <c r="C17" s="198" t="s">
        <v>342</v>
      </c>
      <c r="D17" s="63">
        <v>2.774</v>
      </c>
      <c r="E17" s="63">
        <v>1076.67</v>
      </c>
      <c r="F17" s="198" t="s">
        <v>342</v>
      </c>
      <c r="G17" s="63">
        <v>2034.2750000000001</v>
      </c>
      <c r="H17" s="167"/>
      <c r="I17" s="203">
        <v>4.0000000000000001E-3</v>
      </c>
      <c r="J17" s="196" t="s">
        <v>342</v>
      </c>
      <c r="K17" s="195">
        <v>6.0000000000000001E-3</v>
      </c>
      <c r="L17" s="195">
        <v>0.11</v>
      </c>
      <c r="M17" s="196" t="s">
        <v>342</v>
      </c>
      <c r="N17" s="195">
        <v>0.21099999999999999</v>
      </c>
    </row>
    <row r="18" spans="1:14" ht="17.25" customHeight="1" x14ac:dyDescent="0.25">
      <c r="A18" s="60" t="s">
        <v>227</v>
      </c>
      <c r="B18" s="63">
        <v>5717.085</v>
      </c>
      <c r="C18" s="198" t="s">
        <v>342</v>
      </c>
      <c r="D18" s="63">
        <v>184.327</v>
      </c>
      <c r="E18" s="63">
        <v>87041.691000000006</v>
      </c>
      <c r="F18" s="198" t="s">
        <v>342</v>
      </c>
      <c r="G18" s="63">
        <v>64538.82</v>
      </c>
      <c r="H18" s="167"/>
      <c r="I18" s="203">
        <v>12.276999999999999</v>
      </c>
      <c r="J18" s="196" t="s">
        <v>342</v>
      </c>
      <c r="K18" s="195">
        <v>1.1639999999999999</v>
      </c>
      <c r="L18" s="195">
        <v>8.9280000000000008</v>
      </c>
      <c r="M18" s="196" t="s">
        <v>342</v>
      </c>
      <c r="N18" s="195">
        <v>6.47</v>
      </c>
    </row>
    <row r="19" spans="1:14" ht="17.25" customHeight="1" x14ac:dyDescent="0.25">
      <c r="A19" s="60" t="s">
        <v>13</v>
      </c>
      <c r="B19" s="63">
        <v>666.32799999999997</v>
      </c>
      <c r="C19" s="198" t="s">
        <v>342</v>
      </c>
      <c r="D19" s="63">
        <v>44.463000000000001</v>
      </c>
      <c r="E19" s="63">
        <v>6891.8209999999999</v>
      </c>
      <c r="F19" s="198" t="s">
        <v>342</v>
      </c>
      <c r="G19" s="63">
        <v>2330.6509999999998</v>
      </c>
      <c r="H19" s="167"/>
      <c r="I19" s="203">
        <v>1.431</v>
      </c>
      <c r="J19" s="196" t="s">
        <v>342</v>
      </c>
      <c r="K19" s="195">
        <v>0.16</v>
      </c>
      <c r="L19" s="195">
        <v>0.70699999999999996</v>
      </c>
      <c r="M19" s="196" t="s">
        <v>342</v>
      </c>
      <c r="N19" s="195">
        <v>0.30499999999999999</v>
      </c>
    </row>
    <row r="20" spans="1:14" ht="17.25" customHeight="1" x14ac:dyDescent="0.25">
      <c r="A20" s="60" t="s">
        <v>14</v>
      </c>
      <c r="B20" s="63">
        <v>1544.9179999999999</v>
      </c>
      <c r="C20" s="198" t="s">
        <v>342</v>
      </c>
      <c r="D20" s="63">
        <v>306.63499999999999</v>
      </c>
      <c r="E20" s="63">
        <v>187533.96100000001</v>
      </c>
      <c r="F20" s="198" t="s">
        <v>342</v>
      </c>
      <c r="G20" s="63">
        <v>178326.929</v>
      </c>
      <c r="H20" s="167"/>
      <c r="I20" s="203">
        <v>3.3180000000000001</v>
      </c>
      <c r="J20" s="196" t="s">
        <v>342</v>
      </c>
      <c r="K20" s="195">
        <v>0.70399999999999996</v>
      </c>
      <c r="L20" s="195">
        <v>19.234999999999999</v>
      </c>
      <c r="M20" s="196" t="s">
        <v>342</v>
      </c>
      <c r="N20" s="195">
        <v>15.266</v>
      </c>
    </row>
    <row r="21" spans="1:14" ht="17.25" customHeight="1" x14ac:dyDescent="0.25">
      <c r="A21" s="60" t="s">
        <v>15</v>
      </c>
      <c r="B21" s="63">
        <v>3355.29</v>
      </c>
      <c r="C21" s="198" t="s">
        <v>342</v>
      </c>
      <c r="D21" s="63">
        <v>2.4830000000000001</v>
      </c>
      <c r="E21" s="63">
        <v>15460.593000000001</v>
      </c>
      <c r="F21" s="198" t="s">
        <v>342</v>
      </c>
      <c r="G21" s="63">
        <v>50.029000000000003</v>
      </c>
      <c r="H21" s="167"/>
      <c r="I21" s="203">
        <v>7.2050000000000001</v>
      </c>
      <c r="J21" s="196" t="s">
        <v>342</v>
      </c>
      <c r="K21" s="195">
        <v>0.65200000000000002</v>
      </c>
      <c r="L21" s="195">
        <v>1.5860000000000001</v>
      </c>
      <c r="M21" s="196" t="s">
        <v>342</v>
      </c>
      <c r="N21" s="195">
        <v>0.43</v>
      </c>
    </row>
    <row r="22" spans="1:14" ht="12" customHeight="1" x14ac:dyDescent="0.25">
      <c r="A22" s="62" t="s">
        <v>0</v>
      </c>
      <c r="B22" s="199">
        <v>46568.328999999998</v>
      </c>
      <c r="C22" s="200" t="s">
        <v>342</v>
      </c>
      <c r="D22" s="199">
        <v>4216.7560000000003</v>
      </c>
      <c r="E22" s="199">
        <v>974958.29299999995</v>
      </c>
      <c r="F22" s="200" t="s">
        <v>342</v>
      </c>
      <c r="G22" s="199">
        <v>264415.34700000001</v>
      </c>
      <c r="H22" s="166"/>
      <c r="I22" s="199">
        <v>100</v>
      </c>
      <c r="J22" s="227" t="s">
        <v>342</v>
      </c>
      <c r="K22" s="199">
        <v>0</v>
      </c>
      <c r="L22" s="199">
        <v>100</v>
      </c>
      <c r="M22" s="200" t="s">
        <v>342</v>
      </c>
      <c r="N22" s="199">
        <v>0</v>
      </c>
    </row>
    <row r="23" spans="1:14" ht="11.25" customHeight="1" x14ac:dyDescent="0.25">
      <c r="A23" s="18" t="s">
        <v>331</v>
      </c>
      <c r="H23" s="18"/>
      <c r="I23" s="18"/>
      <c r="J23" s="18"/>
      <c r="K23" s="18"/>
      <c r="L23" s="18"/>
      <c r="M23" s="18"/>
      <c r="N23" s="18"/>
    </row>
    <row r="24" spans="1:14" ht="11.25" customHeight="1" x14ac:dyDescent="0.25">
      <c r="H24" s="18"/>
      <c r="I24" s="18"/>
      <c r="J24" s="18"/>
      <c r="K24" s="18"/>
      <c r="L24" s="18"/>
      <c r="M24" s="18"/>
      <c r="N24" s="18"/>
    </row>
    <row r="25" spans="1:14" ht="11.25" customHeight="1" x14ac:dyDescent="0.25">
      <c r="H25" s="18"/>
      <c r="I25" s="18"/>
      <c r="J25" s="18"/>
      <c r="K25" s="18"/>
      <c r="L25" s="18"/>
      <c r="M25" s="18"/>
      <c r="N25" s="18"/>
    </row>
    <row r="26" spans="1:14" ht="11.25" customHeight="1" x14ac:dyDescent="0.25">
      <c r="H26" s="18"/>
      <c r="I26" s="18"/>
      <c r="J26" s="18"/>
      <c r="K26" s="18"/>
      <c r="L26" s="18"/>
      <c r="M26" s="18"/>
      <c r="N26" s="18"/>
    </row>
    <row r="27" spans="1:14" ht="11.25" customHeight="1" x14ac:dyDescent="0.25">
      <c r="H27" s="18"/>
      <c r="I27" s="18"/>
      <c r="J27" s="18"/>
      <c r="K27" s="18"/>
      <c r="L27" s="18"/>
      <c r="M27" s="18"/>
      <c r="N27" s="18"/>
    </row>
    <row r="28" spans="1:14" ht="11.25" customHeight="1" x14ac:dyDescent="0.25">
      <c r="H28" s="18"/>
      <c r="I28" s="18"/>
      <c r="J28" s="18"/>
      <c r="K28" s="18"/>
      <c r="L28" s="18"/>
      <c r="M28" s="18"/>
      <c r="N28" s="18"/>
    </row>
    <row r="29" spans="1:14" ht="11.25" customHeight="1" x14ac:dyDescent="0.25">
      <c r="H29" s="18"/>
      <c r="I29" s="18"/>
      <c r="J29" s="18"/>
      <c r="K29" s="18"/>
      <c r="L29" s="18"/>
      <c r="M29" s="18"/>
      <c r="N29" s="18"/>
    </row>
    <row r="30" spans="1:14" ht="11.25" customHeight="1" x14ac:dyDescent="0.25">
      <c r="H30" s="18"/>
      <c r="I30" s="18"/>
      <c r="J30" s="18"/>
      <c r="K30" s="18"/>
      <c r="L30" s="18"/>
      <c r="M30" s="18"/>
      <c r="N30" s="18"/>
    </row>
    <row r="31" spans="1:14" ht="11.25" customHeight="1" x14ac:dyDescent="0.25">
      <c r="H31" s="18"/>
      <c r="I31" s="18"/>
      <c r="J31" s="18"/>
      <c r="K31" s="18"/>
      <c r="L31" s="18"/>
      <c r="M31" s="18"/>
      <c r="N31" s="18"/>
    </row>
    <row r="32" spans="1:14" ht="11.25" customHeight="1" x14ac:dyDescent="0.25">
      <c r="H32" s="18"/>
      <c r="I32" s="18"/>
      <c r="J32" s="18"/>
      <c r="K32" s="18"/>
      <c r="L32" s="18"/>
      <c r="M32" s="18"/>
      <c r="N32" s="18"/>
    </row>
    <row r="33" spans="1:14" ht="11.25" customHeight="1" x14ac:dyDescent="0.25">
      <c r="H33" s="18"/>
      <c r="I33" s="18"/>
      <c r="J33" s="18"/>
      <c r="K33" s="18"/>
      <c r="L33" s="18"/>
      <c r="M33" s="18"/>
      <c r="N33" s="18"/>
    </row>
    <row r="34" spans="1:14" ht="11.25" customHeight="1" x14ac:dyDescent="0.25">
      <c r="H34" s="18"/>
      <c r="I34" s="18"/>
      <c r="J34" s="18"/>
      <c r="K34" s="18"/>
      <c r="L34" s="18"/>
      <c r="M34" s="18"/>
      <c r="N34" s="18"/>
    </row>
    <row r="35" spans="1:14" ht="11.25" customHeight="1" x14ac:dyDescent="0.25">
      <c r="H35" s="18"/>
      <c r="I35" s="18"/>
      <c r="J35" s="18"/>
      <c r="K35" s="18"/>
      <c r="L35" s="18"/>
      <c r="M35" s="18"/>
      <c r="N35" s="18"/>
    </row>
    <row r="36" spans="1:14" ht="11.25" customHeight="1" x14ac:dyDescent="0.25">
      <c r="H36" s="18"/>
      <c r="I36" s="18"/>
      <c r="J36" s="18"/>
      <c r="K36" s="18"/>
      <c r="L36" s="18"/>
      <c r="M36" s="18"/>
      <c r="N36" s="18"/>
    </row>
    <row r="37" spans="1:14" ht="11.25" customHeight="1" x14ac:dyDescent="0.25">
      <c r="H37" s="18"/>
      <c r="I37" s="18"/>
      <c r="J37" s="18"/>
      <c r="K37" s="18"/>
      <c r="L37" s="18"/>
      <c r="M37" s="18"/>
      <c r="N37" s="18"/>
    </row>
    <row r="38" spans="1:14" ht="11.25" customHeight="1" x14ac:dyDescent="0.25">
      <c r="H38" s="18"/>
      <c r="I38" s="18"/>
      <c r="J38" s="18"/>
      <c r="K38" s="18"/>
      <c r="L38" s="18"/>
      <c r="M38" s="18"/>
      <c r="N38" s="18"/>
    </row>
    <row r="39" spans="1:14" x14ac:dyDescent="0.25">
      <c r="A39" s="82"/>
      <c r="B39" s="82"/>
      <c r="C39" s="82"/>
      <c r="D39" s="82"/>
      <c r="E39" s="82"/>
      <c r="F39" s="82"/>
      <c r="G39" s="82"/>
      <c r="H39" s="18"/>
      <c r="I39" s="18"/>
      <c r="J39" s="18"/>
      <c r="K39" s="18"/>
      <c r="L39" s="18"/>
      <c r="M39" s="18"/>
      <c r="N39" s="18"/>
    </row>
  </sheetData>
  <mergeCells count="6">
    <mergeCell ref="C4:D4"/>
    <mergeCell ref="F4:G4"/>
    <mergeCell ref="J4:K4"/>
    <mergeCell ref="M4:N4"/>
    <mergeCell ref="C5:D5"/>
    <mergeCell ref="F5:G5"/>
  </mergeCells>
  <hyperlinks>
    <hyperlink ref="L1" location="'Innehåll_ Contents'!Utskriftsområde" display="Till tabellförteckning" xr:uid="{00000000-0004-0000-26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8"/>
  <sheetViews>
    <sheetView showGridLines="0" topLeftCell="D1" zoomScaleNormal="100" workbookViewId="0">
      <selection activeCell="D1" sqref="D1:G1"/>
    </sheetView>
  </sheetViews>
  <sheetFormatPr defaultColWidth="11.44140625" defaultRowHeight="12.6" x14ac:dyDescent="0.25"/>
  <cols>
    <col min="1" max="1" width="37.88671875" hidden="1" customWidth="1"/>
    <col min="2" max="2" width="36.44140625" hidden="1" customWidth="1"/>
    <col min="3" max="3" width="26.44140625" hidden="1" customWidth="1"/>
    <col min="4" max="4" width="10.5546875" customWidth="1"/>
    <col min="5" max="5" width="60" customWidth="1"/>
    <col min="6" max="6" width="10.44140625" customWidth="1"/>
    <col min="7" max="7" width="59.5546875" customWidth="1"/>
  </cols>
  <sheetData>
    <row r="1" spans="1:8" ht="27" customHeight="1" x14ac:dyDescent="0.25">
      <c r="A1" s="27"/>
      <c r="B1" s="27"/>
      <c r="C1" s="27"/>
      <c r="D1" s="271" t="s">
        <v>264</v>
      </c>
      <c r="E1" s="271"/>
      <c r="F1" s="271"/>
      <c r="G1" s="271"/>
    </row>
    <row r="2" spans="1:8" ht="6" customHeight="1" x14ac:dyDescent="0.25">
      <c r="A2" s="23" t="s">
        <v>93</v>
      </c>
      <c r="B2" s="23" t="s">
        <v>94</v>
      </c>
      <c r="C2" s="24"/>
      <c r="D2" s="2"/>
      <c r="E2" s="2"/>
      <c r="F2" s="2"/>
      <c r="G2" s="2"/>
    </row>
    <row r="3" spans="1:8" ht="7.5" customHeight="1" x14ac:dyDescent="0.25">
      <c r="A3" s="25"/>
      <c r="B3" s="25"/>
      <c r="C3" s="26"/>
      <c r="D3" s="2"/>
      <c r="E3" s="2"/>
      <c r="F3" s="2"/>
      <c r="G3" s="2"/>
    </row>
    <row r="4" spans="1:8" ht="19.5" customHeight="1" x14ac:dyDescent="0.25">
      <c r="A4" s="30"/>
      <c r="B4" s="30"/>
      <c r="C4" s="31"/>
      <c r="D4" s="29" t="s">
        <v>265</v>
      </c>
      <c r="E4" s="28"/>
      <c r="F4" s="29" t="s">
        <v>316</v>
      </c>
      <c r="G4" s="28"/>
    </row>
    <row r="5" spans="1:8" ht="19.5" customHeight="1" x14ac:dyDescent="0.25">
      <c r="A5" s="30"/>
      <c r="B5" s="30"/>
      <c r="C5" s="31"/>
      <c r="D5" s="29" t="s">
        <v>298</v>
      </c>
      <c r="E5" s="29"/>
      <c r="F5" s="29" t="s">
        <v>335</v>
      </c>
      <c r="G5" s="29"/>
      <c r="H5" s="34"/>
    </row>
    <row r="6" spans="1:8" ht="23.25" customHeight="1" x14ac:dyDescent="0.25">
      <c r="A6" s="30"/>
      <c r="B6" s="30"/>
      <c r="C6" s="31"/>
      <c r="D6" s="29" t="s">
        <v>273</v>
      </c>
      <c r="E6" s="28"/>
      <c r="F6" s="29" t="s">
        <v>274</v>
      </c>
      <c r="G6" s="28"/>
    </row>
    <row r="7" spans="1:8" ht="30" customHeight="1" x14ac:dyDescent="0.25">
      <c r="A7" s="32" t="s">
        <v>340</v>
      </c>
      <c r="B7" s="32" t="s">
        <v>341</v>
      </c>
      <c r="C7" s="32" t="s">
        <v>95</v>
      </c>
      <c r="D7" s="267" t="str">
        <f>HYPERLINK("#'Tabell 1.1'!A1","Tabell 1.1.")</f>
        <v>Tabell 1.1.</v>
      </c>
      <c r="E7" s="193" t="s">
        <v>417</v>
      </c>
      <c r="F7" s="193" t="str">
        <f>HYPERLINK("#'Tabell 1.1'!A1","Table 1.1.")</f>
        <v>Table 1.1.</v>
      </c>
      <c r="G7" s="193" t="s">
        <v>418</v>
      </c>
    </row>
    <row r="8" spans="1:8" ht="30" customHeight="1" x14ac:dyDescent="0.25">
      <c r="A8" s="33" t="s">
        <v>343</v>
      </c>
      <c r="B8" s="33" t="s">
        <v>344</v>
      </c>
      <c r="C8" s="33"/>
      <c r="D8" s="193" t="str">
        <f>HYPERLINK("#'Tabell 1.2'!A1","Tabell 1.2.")</f>
        <v>Tabell 1.2.</v>
      </c>
      <c r="E8" s="193" t="s">
        <v>419</v>
      </c>
      <c r="F8" s="193" t="str">
        <f>HYPERLINK("#'Tabell 1.2'!A1","Table 1.2.")</f>
        <v>Table 1.2.</v>
      </c>
      <c r="G8" s="193" t="s">
        <v>420</v>
      </c>
    </row>
    <row r="9" spans="1:8" ht="30" customHeight="1" x14ac:dyDescent="0.25">
      <c r="A9" s="33" t="s">
        <v>345</v>
      </c>
      <c r="B9" s="33" t="s">
        <v>346</v>
      </c>
      <c r="C9" s="33"/>
      <c r="D9" s="193" t="str">
        <f>HYPERLINK("#'Tabell 1.3'!A1","Tabell 1.3.")</f>
        <v>Tabell 1.3.</v>
      </c>
      <c r="E9" s="193" t="s">
        <v>421</v>
      </c>
      <c r="F9" s="193" t="str">
        <f>HYPERLINK("#'Tabell 1.3'!A1","Table 1.3.")</f>
        <v>Table 1.3.</v>
      </c>
      <c r="G9" s="193" t="s">
        <v>422</v>
      </c>
    </row>
    <row r="10" spans="1:8" ht="30" customHeight="1" x14ac:dyDescent="0.25">
      <c r="A10" s="33" t="s">
        <v>347</v>
      </c>
      <c r="B10" s="33" t="s">
        <v>348</v>
      </c>
      <c r="C10" s="33"/>
      <c r="D10" s="193" t="str">
        <f>HYPERLINK("#'Tabell 1.4'!A1","Tabell 1.4.")</f>
        <v>Tabell 1.4.</v>
      </c>
      <c r="E10" s="193" t="s">
        <v>423</v>
      </c>
      <c r="F10" s="193" t="str">
        <f>HYPERLINK("#'Tabell 1.4'!A1","Table 1.4.")</f>
        <v>Table 1.4.</v>
      </c>
      <c r="G10" s="193" t="s">
        <v>424</v>
      </c>
    </row>
    <row r="11" spans="1:8" ht="30" customHeight="1" x14ac:dyDescent="0.25">
      <c r="A11" s="33" t="s">
        <v>349</v>
      </c>
      <c r="B11" s="33" t="s">
        <v>350</v>
      </c>
      <c r="C11" s="33"/>
      <c r="D11" s="193" t="str">
        <f>HYPERLINK("#'Tabell 2.1'!A1","Tabell 2.1.")</f>
        <v>Tabell 2.1.</v>
      </c>
      <c r="E11" s="193" t="s">
        <v>425</v>
      </c>
      <c r="F11" s="193" t="str">
        <f>HYPERLINK("#'Tabell 2.1'!A1","Table 2.1.")</f>
        <v>Table 2.1.</v>
      </c>
      <c r="G11" s="193" t="s">
        <v>426</v>
      </c>
    </row>
    <row r="12" spans="1:8" ht="30" customHeight="1" x14ac:dyDescent="0.25">
      <c r="A12" s="33" t="s">
        <v>351</v>
      </c>
      <c r="B12" s="33" t="s">
        <v>352</v>
      </c>
      <c r="C12" s="33"/>
      <c r="D12" s="193" t="str">
        <f>HYPERLINK("#'Tabell 2.3'!A1","Tabell 2.3.")</f>
        <v>Tabell 2.3.</v>
      </c>
      <c r="E12" s="193" t="s">
        <v>427</v>
      </c>
      <c r="F12" s="193" t="str">
        <f>HYPERLINK("#'Tabell 2.3'!A1","Table 2.3.")</f>
        <v>Table 2.3.</v>
      </c>
      <c r="G12" s="193" t="s">
        <v>428</v>
      </c>
    </row>
    <row r="13" spans="1:8" ht="30" customHeight="1" x14ac:dyDescent="0.25">
      <c r="A13" s="33" t="s">
        <v>353</v>
      </c>
      <c r="B13" s="33" t="s">
        <v>354</v>
      </c>
      <c r="C13" s="33"/>
      <c r="D13" s="193" t="str">
        <f>HYPERLINK("#'Tabell 3.1'!A1","Tabell 3.1.")</f>
        <v>Tabell 3.1.</v>
      </c>
      <c r="E13" s="193" t="s">
        <v>429</v>
      </c>
      <c r="F13" s="193" t="str">
        <f>HYPERLINK("#'Tabell 3.1'!A1","Table 3.1.")</f>
        <v>Table 3.1.</v>
      </c>
      <c r="G13" s="193" t="s">
        <v>430</v>
      </c>
    </row>
    <row r="14" spans="1:8" ht="30" customHeight="1" x14ac:dyDescent="0.25">
      <c r="A14" s="33" t="s">
        <v>355</v>
      </c>
      <c r="B14" s="33" t="s">
        <v>356</v>
      </c>
      <c r="C14" s="33"/>
      <c r="D14" s="193" t="str">
        <f>HYPERLINK("#'Tabell 3.2'!A1","Tabell 3.2.")</f>
        <v>Tabell 3.2.</v>
      </c>
      <c r="E14" s="193" t="s">
        <v>431</v>
      </c>
      <c r="F14" s="193" t="str">
        <f>HYPERLINK("#'Tabell 3.2'!A1","Table 3.2.")</f>
        <v>Table 3.2.</v>
      </c>
      <c r="G14" s="193" t="s">
        <v>432</v>
      </c>
    </row>
    <row r="15" spans="1:8" ht="30" customHeight="1" x14ac:dyDescent="0.25">
      <c r="A15" s="33" t="s">
        <v>357</v>
      </c>
      <c r="B15" s="33" t="s">
        <v>358</v>
      </c>
      <c r="C15" s="33"/>
      <c r="D15" s="193" t="str">
        <f>HYPERLINK("#'Tabell 3.3'!A1","Tabell 3.3.")</f>
        <v>Tabell 3.3.</v>
      </c>
      <c r="E15" s="193" t="s">
        <v>433</v>
      </c>
      <c r="F15" s="193" t="str">
        <f>HYPERLINK("#'Tabell 3.3'!A1","Table 3.3.")</f>
        <v>Table 3.3.</v>
      </c>
      <c r="G15" s="193" t="s">
        <v>434</v>
      </c>
    </row>
    <row r="16" spans="1:8" ht="30" customHeight="1" x14ac:dyDescent="0.25">
      <c r="A16" s="33" t="s">
        <v>359</v>
      </c>
      <c r="B16" s="33" t="s">
        <v>360</v>
      </c>
      <c r="C16" s="33"/>
      <c r="D16" s="193" t="str">
        <f>HYPERLINK("#'Tabell 3.4'!A1","Tabell 3.4.")</f>
        <v>Tabell 3.4.</v>
      </c>
      <c r="E16" s="193" t="s">
        <v>435</v>
      </c>
      <c r="F16" s="193" t="str">
        <f>HYPERLINK("#'Tabell 3.4'!A1","Table 3.4.")</f>
        <v>Table 3.4.</v>
      </c>
      <c r="G16" s="193" t="s">
        <v>436</v>
      </c>
    </row>
    <row r="17" spans="1:7" ht="30" customHeight="1" x14ac:dyDescent="0.25">
      <c r="A17" s="33" t="s">
        <v>361</v>
      </c>
      <c r="B17" s="33" t="s">
        <v>362</v>
      </c>
      <c r="C17" s="33"/>
      <c r="D17" s="193" t="str">
        <f>HYPERLINK("#'Tabell 4.1'!A1","Tabell 4.1.")</f>
        <v>Tabell 4.1.</v>
      </c>
      <c r="E17" s="193" t="s">
        <v>437</v>
      </c>
      <c r="F17" s="193" t="str">
        <f>HYPERLINK("#'Tabell 4.1'!A1","Table 4.1.")</f>
        <v>Table 4.1.</v>
      </c>
      <c r="G17" s="193" t="s">
        <v>438</v>
      </c>
    </row>
    <row r="18" spans="1:7" ht="30" customHeight="1" x14ac:dyDescent="0.25">
      <c r="A18" s="33" t="s">
        <v>363</v>
      </c>
      <c r="B18" s="33" t="s">
        <v>364</v>
      </c>
      <c r="C18" s="33"/>
      <c r="D18" s="193" t="str">
        <f>HYPERLINK("#'Tabell 4.2'!A1","Tabell 4.2.")</f>
        <v>Tabell 4.2.</v>
      </c>
      <c r="E18" s="193" t="s">
        <v>439</v>
      </c>
      <c r="F18" s="193" t="str">
        <f>HYPERLINK("#'Tabell 4.2'!A1","Table 4.2.")</f>
        <v>Table 4.2.</v>
      </c>
      <c r="G18" s="193" t="s">
        <v>440</v>
      </c>
    </row>
    <row r="19" spans="1:7" ht="30" customHeight="1" x14ac:dyDescent="0.25">
      <c r="A19" s="33" t="s">
        <v>365</v>
      </c>
      <c r="B19" s="33" t="s">
        <v>366</v>
      </c>
      <c r="C19" s="33"/>
      <c r="D19" s="193" t="str">
        <f>HYPERLINK("#'Tabell 4.3'!A1","Tabell 4.3.")</f>
        <v>Tabell 4.3.</v>
      </c>
      <c r="E19" s="193" t="s">
        <v>441</v>
      </c>
      <c r="F19" s="193" t="str">
        <f>HYPERLINK("#'Tabell 4.3'!A1","Table 4.3.")</f>
        <v>Table 4.3.</v>
      </c>
      <c r="G19" s="193" t="s">
        <v>442</v>
      </c>
    </row>
    <row r="20" spans="1:7" ht="30" customHeight="1" x14ac:dyDescent="0.25">
      <c r="A20" s="33" t="s">
        <v>367</v>
      </c>
      <c r="B20" s="33" t="s">
        <v>368</v>
      </c>
      <c r="D20" s="193" t="str">
        <f>HYPERLINK("#'Tabell 4.4'!A1","Tabell 4.4.")</f>
        <v>Tabell 4.4.</v>
      </c>
      <c r="E20" s="193" t="s">
        <v>443</v>
      </c>
      <c r="F20" s="193" t="str">
        <f>HYPERLINK("#'Tabell 4.4'!A1","Table 4.4.")</f>
        <v>Table 4.4.</v>
      </c>
      <c r="G20" s="193" t="s">
        <v>444</v>
      </c>
    </row>
    <row r="21" spans="1:7" ht="30" customHeight="1" x14ac:dyDescent="0.25">
      <c r="A21" s="33" t="s">
        <v>369</v>
      </c>
      <c r="B21" s="33" t="s">
        <v>370</v>
      </c>
      <c r="D21" s="193" t="str">
        <f>HYPERLINK("#'Tabell 5.1'!A1","Tabell 5.1.")</f>
        <v>Tabell 5.1.</v>
      </c>
      <c r="E21" s="193" t="s">
        <v>445</v>
      </c>
      <c r="F21" s="193" t="str">
        <f>HYPERLINK("#'Tabell 5.1'!A1","Table 5.1.")</f>
        <v>Table 5.1.</v>
      </c>
      <c r="G21" s="193" t="s">
        <v>446</v>
      </c>
    </row>
    <row r="22" spans="1:7" ht="30" customHeight="1" x14ac:dyDescent="0.25">
      <c r="A22" s="33" t="s">
        <v>371</v>
      </c>
      <c r="B22" s="33" t="s">
        <v>372</v>
      </c>
      <c r="D22" s="193" t="str">
        <f>HYPERLINK("#'Tabell 5.2'!A1","Tabell 5.2.")</f>
        <v>Tabell 5.2.</v>
      </c>
      <c r="E22" s="193" t="s">
        <v>447</v>
      </c>
      <c r="F22" s="193" t="str">
        <f>HYPERLINK("#'Tabell 5.2'!A1","Table 5.2.")</f>
        <v>Table 5.2.</v>
      </c>
      <c r="G22" s="193" t="s">
        <v>448</v>
      </c>
    </row>
    <row r="23" spans="1:7" ht="30" customHeight="1" x14ac:dyDescent="0.25">
      <c r="A23" s="33" t="s">
        <v>373</v>
      </c>
      <c r="B23" s="33" t="s">
        <v>374</v>
      </c>
      <c r="D23" s="193" t="str">
        <f>HYPERLINK("#'Tabell 5.3'!A1","Tabell 5.3.")</f>
        <v>Tabell 5.3.</v>
      </c>
      <c r="E23" s="193" t="s">
        <v>449</v>
      </c>
      <c r="F23" s="193" t="str">
        <f>HYPERLINK("#'Tabell 5.3'!A1","Table 5.3.")</f>
        <v>Table 5.3.</v>
      </c>
      <c r="G23" s="193" t="s">
        <v>450</v>
      </c>
    </row>
    <row r="24" spans="1:7" ht="30" customHeight="1" x14ac:dyDescent="0.25">
      <c r="A24" s="33" t="s">
        <v>375</v>
      </c>
      <c r="B24" s="33" t="s">
        <v>376</v>
      </c>
      <c r="D24" s="193" t="str">
        <f>HYPERLINK("#'Tabell 5.4'!A1","Tabell 5.4.")</f>
        <v>Tabell 5.4.</v>
      </c>
      <c r="E24" s="193" t="s">
        <v>451</v>
      </c>
      <c r="F24" s="193" t="str">
        <f>HYPERLINK("#'Tabell 5.4'!A1","Table 5.4.")</f>
        <v>Table 5.4.</v>
      </c>
      <c r="G24" s="193" t="s">
        <v>452</v>
      </c>
    </row>
    <row r="25" spans="1:7" ht="30" customHeight="1" x14ac:dyDescent="0.25">
      <c r="A25" s="33" t="s">
        <v>377</v>
      </c>
      <c r="B25" s="33" t="s">
        <v>378</v>
      </c>
      <c r="D25" s="193" t="str">
        <f>HYPERLINK("#'Tabell 6.1'!A1","Tabell 6.1.")</f>
        <v>Tabell 6.1.</v>
      </c>
      <c r="E25" s="193" t="s">
        <v>453</v>
      </c>
      <c r="F25" s="193" t="str">
        <f>HYPERLINK("#'Tabell 6.1'!A1","Table 6.1.")</f>
        <v>Table 6.1.</v>
      </c>
      <c r="G25" s="193" t="s">
        <v>454</v>
      </c>
    </row>
    <row r="26" spans="1:7" ht="30" customHeight="1" x14ac:dyDescent="0.25">
      <c r="A26" s="33" t="s">
        <v>379</v>
      </c>
      <c r="B26" s="33" t="s">
        <v>380</v>
      </c>
      <c r="D26" s="193" t="str">
        <f>HYPERLINK("#'Tabell 6.2'!A1","Tabell 6.2.")</f>
        <v>Tabell 6.2.</v>
      </c>
      <c r="E26" s="193" t="s">
        <v>455</v>
      </c>
      <c r="F26" s="193" t="str">
        <f>HYPERLINK("#'Tabell 6.2'!A1","Table 6.2.")</f>
        <v>Table 6.2.</v>
      </c>
      <c r="G26" s="193" t="s">
        <v>456</v>
      </c>
    </row>
    <row r="27" spans="1:7" ht="30" customHeight="1" x14ac:dyDescent="0.25">
      <c r="A27" s="33" t="s">
        <v>381</v>
      </c>
      <c r="B27" s="33" t="s">
        <v>382</v>
      </c>
      <c r="D27" s="193" t="str">
        <f>HYPERLINK("#'Tabell 6.3'!A1","Tabell 6.3.")</f>
        <v>Tabell 6.3.</v>
      </c>
      <c r="E27" s="193" t="s">
        <v>457</v>
      </c>
      <c r="F27" s="193" t="str">
        <f>HYPERLINK("#'Tabell 6.3'!A1","Table 6.3.")</f>
        <v>Table 6.3.</v>
      </c>
      <c r="G27" s="193" t="s">
        <v>458</v>
      </c>
    </row>
    <row r="28" spans="1:7" ht="30" customHeight="1" x14ac:dyDescent="0.25">
      <c r="A28" s="33" t="s">
        <v>383</v>
      </c>
      <c r="B28" s="33" t="s">
        <v>384</v>
      </c>
      <c r="D28" s="193" t="str">
        <f>HYPERLINK("#'Tabell 6.4'!A1","Tabell 6.4.")</f>
        <v>Tabell 6.4.</v>
      </c>
      <c r="E28" s="193" t="s">
        <v>459</v>
      </c>
      <c r="F28" s="193" t="str">
        <f>HYPERLINK("#'Tabell 6.4'!A1","Table 6.4.")</f>
        <v>Table 6.4.</v>
      </c>
      <c r="G28" s="193" t="s">
        <v>460</v>
      </c>
    </row>
    <row r="29" spans="1:7" ht="30" customHeight="1" x14ac:dyDescent="0.25">
      <c r="A29" s="33" t="s">
        <v>385</v>
      </c>
      <c r="B29" s="33" t="s">
        <v>386</v>
      </c>
      <c r="D29" s="193" t="str">
        <f>HYPERLINK("#'Tabell 7.1'!A1","Tabell 7.1.")</f>
        <v>Tabell 7.1.</v>
      </c>
      <c r="E29" s="193" t="s">
        <v>461</v>
      </c>
      <c r="F29" s="193" t="str">
        <f>HYPERLINK("#'Tabell 7.1'!A1","Table 7.1.")</f>
        <v>Table 7.1.</v>
      </c>
      <c r="G29" s="193" t="s">
        <v>462</v>
      </c>
    </row>
    <row r="30" spans="1:7" ht="30" customHeight="1" x14ac:dyDescent="0.25">
      <c r="A30" s="33" t="s">
        <v>387</v>
      </c>
      <c r="B30" s="33" t="s">
        <v>388</v>
      </c>
      <c r="D30" s="193" t="str">
        <f>HYPERLINK("#'Tabell 7.2'!A1","Tabell 7.2.")</f>
        <v>Tabell 7.2.</v>
      </c>
      <c r="E30" s="193" t="s">
        <v>463</v>
      </c>
      <c r="F30" s="193" t="str">
        <f>HYPERLINK("#'Tabell 7.2'!A1","Table 7.2.")</f>
        <v>Table 7.2.</v>
      </c>
      <c r="G30" s="193" t="s">
        <v>464</v>
      </c>
    </row>
    <row r="31" spans="1:7" ht="30" customHeight="1" x14ac:dyDescent="0.25">
      <c r="A31" s="33" t="s">
        <v>389</v>
      </c>
      <c r="B31" s="33" t="s">
        <v>390</v>
      </c>
      <c r="D31" s="193" t="str">
        <f>HYPERLINK("#'Tabell 7.3'!A1","Tabell 7.3.")</f>
        <v>Tabell 7.3.</v>
      </c>
      <c r="E31" s="193" t="s">
        <v>465</v>
      </c>
      <c r="F31" s="193" t="str">
        <f>HYPERLINK("#'Tabell 7.3'!A1","Table 7.3.")</f>
        <v>Table 7.3.</v>
      </c>
      <c r="G31" s="193" t="s">
        <v>466</v>
      </c>
    </row>
    <row r="32" spans="1:7" ht="30" customHeight="1" x14ac:dyDescent="0.25">
      <c r="A32" s="33" t="s">
        <v>391</v>
      </c>
      <c r="B32" s="33" t="s">
        <v>392</v>
      </c>
      <c r="D32" s="193" t="str">
        <f>HYPERLINK("#'Tabell 7.4'!A1","Tabell 7.4.")</f>
        <v>Tabell 7.4.</v>
      </c>
      <c r="E32" s="193" t="s">
        <v>467</v>
      </c>
      <c r="F32" s="193" t="str">
        <f>HYPERLINK("#'Tabell 7.4'!A1","Table 7.4.")</f>
        <v>Table 7.4.</v>
      </c>
      <c r="G32" s="193" t="s">
        <v>468</v>
      </c>
    </row>
    <row r="33" spans="1:7" ht="30" customHeight="1" x14ac:dyDescent="0.25">
      <c r="A33" s="33" t="s">
        <v>393</v>
      </c>
      <c r="B33" s="33" t="s">
        <v>394</v>
      </c>
      <c r="D33" s="193" t="str">
        <f>HYPERLINK("#'Tabell 8.1'!A1","Tabell 8.1.")</f>
        <v>Tabell 8.1.</v>
      </c>
      <c r="E33" s="193" t="s">
        <v>469</v>
      </c>
      <c r="F33" s="193" t="str">
        <f>HYPERLINK("#'Tabell 8.1'!A1","Table 8.1.")</f>
        <v>Table 8.1.</v>
      </c>
      <c r="G33" s="193" t="s">
        <v>470</v>
      </c>
    </row>
    <row r="34" spans="1:7" ht="30" customHeight="1" x14ac:dyDescent="0.25">
      <c r="A34" s="33" t="s">
        <v>395</v>
      </c>
      <c r="B34" s="33" t="s">
        <v>396</v>
      </c>
      <c r="D34" s="193" t="str">
        <f>HYPERLINK("#'Tabell 8.2'!A1","Tabell 8.2.")</f>
        <v>Tabell 8.2.</v>
      </c>
      <c r="E34" s="193" t="s">
        <v>471</v>
      </c>
      <c r="F34" s="193" t="str">
        <f>HYPERLINK("#'Tabell 8.2'!A1","Table 8.2.")</f>
        <v>Table 8.2.</v>
      </c>
      <c r="G34" s="193" t="s">
        <v>472</v>
      </c>
    </row>
    <row r="35" spans="1:7" ht="30" customHeight="1" x14ac:dyDescent="0.25">
      <c r="A35" s="33" t="s">
        <v>397</v>
      </c>
      <c r="B35" s="33" t="s">
        <v>398</v>
      </c>
      <c r="D35" s="193" t="str">
        <f>HYPERLINK("#'Tabell 8.3'!A1","Tabell 8.3.")</f>
        <v>Tabell 8.3.</v>
      </c>
      <c r="E35" s="193" t="s">
        <v>473</v>
      </c>
      <c r="F35" s="193" t="str">
        <f>HYPERLINK("#'Tabell 8.3'!A1","Table 8.3.")</f>
        <v>Table 8.3.</v>
      </c>
      <c r="G35" s="193" t="s">
        <v>474</v>
      </c>
    </row>
    <row r="36" spans="1:7" ht="30" customHeight="1" x14ac:dyDescent="0.25">
      <c r="A36" s="33" t="s">
        <v>399</v>
      </c>
      <c r="B36" s="33" t="s">
        <v>400</v>
      </c>
      <c r="D36" s="193" t="str">
        <f>HYPERLINK("#'Tabell 8.4'!A1","Tabell 8.4.")</f>
        <v>Tabell 8.4.</v>
      </c>
      <c r="E36" s="193" t="s">
        <v>475</v>
      </c>
      <c r="F36" s="193" t="str">
        <f>HYPERLINK("#'Tabell 8.4'!A1","Table 8.4.")</f>
        <v>Table 8.4.</v>
      </c>
      <c r="G36" s="193" t="s">
        <v>476</v>
      </c>
    </row>
    <row r="37" spans="1:7" ht="30" customHeight="1" x14ac:dyDescent="0.25">
      <c r="A37" s="33" t="s">
        <v>401</v>
      </c>
      <c r="B37" s="33" t="s">
        <v>402</v>
      </c>
      <c r="D37" s="193" t="str">
        <f>HYPERLINK("#'Tabell 9.1'!A1","Tabell 9.1.")</f>
        <v>Tabell 9.1.</v>
      </c>
      <c r="E37" s="193" t="s">
        <v>477</v>
      </c>
      <c r="F37" s="193" t="str">
        <f>HYPERLINK("#'Tabell 9.1'!A1","Table 9.1.")</f>
        <v>Table 9.1.</v>
      </c>
      <c r="G37" s="193" t="s">
        <v>478</v>
      </c>
    </row>
    <row r="38" spans="1:7" ht="30" customHeight="1" x14ac:dyDescent="0.25">
      <c r="A38" s="33" t="s">
        <v>403</v>
      </c>
      <c r="B38" s="33" t="s">
        <v>404</v>
      </c>
      <c r="D38" s="193" t="str">
        <f>HYPERLINK("#'Tabell 9.2'!A1","Tabell 9.2.")</f>
        <v>Tabell 9.2.</v>
      </c>
      <c r="E38" s="193" t="s">
        <v>479</v>
      </c>
      <c r="F38" s="193" t="str">
        <f>HYPERLINK("#'Tabell 9.2'!A1","Table 9.2.")</f>
        <v>Table 9.2.</v>
      </c>
      <c r="G38" s="193" t="s">
        <v>480</v>
      </c>
    </row>
    <row r="39" spans="1:7" ht="30" customHeight="1" x14ac:dyDescent="0.25">
      <c r="A39" s="33" t="s">
        <v>405</v>
      </c>
      <c r="B39" s="33" t="s">
        <v>406</v>
      </c>
      <c r="D39" s="193" t="str">
        <f>HYPERLINK("#'Tabell 10.1'!A1","Tabell 10.1.")</f>
        <v>Tabell 10.1.</v>
      </c>
      <c r="E39" s="193" t="s">
        <v>481</v>
      </c>
      <c r="F39" s="193" t="str">
        <f>HYPERLINK("#'Tabell 10.1'!A1","Table 10.1.")</f>
        <v>Table 10.1.</v>
      </c>
      <c r="G39" s="193" t="s">
        <v>482</v>
      </c>
    </row>
    <row r="40" spans="1:7" ht="30" customHeight="1" x14ac:dyDescent="0.25">
      <c r="A40" s="33" t="s">
        <v>407</v>
      </c>
      <c r="B40" s="33" t="s">
        <v>408</v>
      </c>
      <c r="D40" s="193" t="str">
        <f>HYPERLINK("#'Tabell 10.2'!A1","Tabell 10.2.")</f>
        <v>Tabell 10.2.</v>
      </c>
      <c r="E40" s="193" t="s">
        <v>483</v>
      </c>
      <c r="F40" s="193" t="str">
        <f>HYPERLINK("#'Tabell 10.2'!A1","Table 10.2.")</f>
        <v>Table 10.2.</v>
      </c>
      <c r="G40" s="193" t="s">
        <v>484</v>
      </c>
    </row>
    <row r="41" spans="1:7" ht="30" customHeight="1" x14ac:dyDescent="0.25">
      <c r="A41" s="33" t="s">
        <v>409</v>
      </c>
      <c r="B41" s="33" t="s">
        <v>410</v>
      </c>
      <c r="D41" s="193" t="str">
        <f>HYPERLINK("#'Tabell 11.1'!A1","Tabell 11.1.")</f>
        <v>Tabell 11.1.</v>
      </c>
      <c r="E41" s="193" t="s">
        <v>485</v>
      </c>
      <c r="F41" s="193" t="str">
        <f>HYPERLINK("#'Tabell 11.1'!A1","Table 11.1.")</f>
        <v>Table 11.1.</v>
      </c>
      <c r="G41" s="193" t="s">
        <v>486</v>
      </c>
    </row>
    <row r="42" spans="1:7" ht="30" customHeight="1" x14ac:dyDescent="0.25">
      <c r="A42" s="33" t="s">
        <v>411</v>
      </c>
      <c r="B42" s="33" t="s">
        <v>412</v>
      </c>
      <c r="D42" s="193" t="str">
        <f>HYPERLINK("#'Tabell 11.2'!A1","Tabell 11.2.")</f>
        <v>Tabell 11.2.</v>
      </c>
      <c r="E42" s="193" t="s">
        <v>487</v>
      </c>
      <c r="F42" s="193" t="str">
        <f>HYPERLINK("#'Tabell 11.2'!A1","Table 11.2.")</f>
        <v>Table 11.2.</v>
      </c>
      <c r="G42" s="193" t="s">
        <v>488</v>
      </c>
    </row>
    <row r="43" spans="1:7" ht="30" customHeight="1" x14ac:dyDescent="0.25">
      <c r="A43" s="33" t="s">
        <v>413</v>
      </c>
      <c r="B43" s="33" t="s">
        <v>414</v>
      </c>
      <c r="D43" s="193" t="str">
        <f>HYPERLINK("#'Tabell 11.3'!A1","Tabell 11.3.")</f>
        <v>Tabell 11.3.</v>
      </c>
      <c r="E43" s="193" t="s">
        <v>489</v>
      </c>
      <c r="F43" s="193" t="str">
        <f>HYPERLINK("#'Tabell 11.3'!A1","Table 11.3.")</f>
        <v>Table 11.3.</v>
      </c>
      <c r="G43" s="193" t="s">
        <v>490</v>
      </c>
    </row>
    <row r="44" spans="1:7" ht="30" customHeight="1" x14ac:dyDescent="0.25">
      <c r="A44" s="33" t="s">
        <v>415</v>
      </c>
      <c r="B44" s="33" t="s">
        <v>416</v>
      </c>
      <c r="D44" s="193" t="str">
        <f>HYPERLINK("#'Tabell 11.4'!A1","Tabell 11.4.")</f>
        <v>Tabell 11.4.</v>
      </c>
      <c r="E44" s="193" t="s">
        <v>491</v>
      </c>
      <c r="F44" s="193" t="str">
        <f>HYPERLINK("#'Tabell 11.4'!A1","Table 11.4.")</f>
        <v>Table 11.4.</v>
      </c>
      <c r="G44" s="193" t="s">
        <v>492</v>
      </c>
    </row>
    <row r="45" spans="1:7" ht="13.2" x14ac:dyDescent="0.25">
      <c r="D45" s="2"/>
      <c r="E45" s="2"/>
      <c r="F45" s="2"/>
      <c r="G45" s="2"/>
    </row>
    <row r="46" spans="1:7" ht="13.2" x14ac:dyDescent="0.25">
      <c r="D46" s="2"/>
      <c r="E46" s="2"/>
      <c r="F46" s="2"/>
      <c r="G46" s="2"/>
    </row>
    <row r="47" spans="1:7" ht="13.2" x14ac:dyDescent="0.25">
      <c r="D47" s="2"/>
      <c r="E47" s="2"/>
      <c r="F47" s="2"/>
      <c r="G47" s="2"/>
    </row>
    <row r="48" spans="1:7" ht="13.2" x14ac:dyDescent="0.25">
      <c r="D48" s="2"/>
      <c r="E48" s="2"/>
      <c r="F48" s="2"/>
      <c r="G48" s="2"/>
    </row>
    <row r="49" spans="1:7" ht="13.2" x14ac:dyDescent="0.25">
      <c r="D49" s="2"/>
      <c r="E49" s="2"/>
      <c r="F49" s="2"/>
      <c r="G49" s="2"/>
    </row>
    <row r="50" spans="1:7" ht="13.2" x14ac:dyDescent="0.25">
      <c r="D50" s="2"/>
      <c r="E50" s="2"/>
      <c r="F50" s="2"/>
      <c r="G50" s="2"/>
    </row>
    <row r="51" spans="1:7" ht="13.2" x14ac:dyDescent="0.25">
      <c r="D51" s="2"/>
      <c r="E51" s="2"/>
      <c r="F51" s="2"/>
      <c r="G51" s="2"/>
    </row>
    <row r="52" spans="1:7" ht="13.2" x14ac:dyDescent="0.25">
      <c r="D52" s="2"/>
      <c r="E52" s="2"/>
      <c r="F52" s="2"/>
      <c r="G52" s="2"/>
    </row>
    <row r="53" spans="1:7" ht="13.2" x14ac:dyDescent="0.25">
      <c r="D53" s="2"/>
      <c r="E53" s="2"/>
      <c r="F53" s="2"/>
      <c r="G53" s="2"/>
    </row>
    <row r="54" spans="1:7" ht="13.2" x14ac:dyDescent="0.25">
      <c r="D54" s="2"/>
      <c r="E54" s="2"/>
      <c r="F54" s="2"/>
      <c r="G54" s="2"/>
    </row>
    <row r="55" spans="1:7" ht="13.2" x14ac:dyDescent="0.25">
      <c r="D55" s="2"/>
      <c r="E55" s="2"/>
      <c r="F55" s="2"/>
      <c r="G55" s="2"/>
    </row>
    <row r="56" spans="1:7" ht="13.2" x14ac:dyDescent="0.25">
      <c r="D56" s="2"/>
      <c r="E56" s="2"/>
      <c r="F56" s="2"/>
      <c r="G56" s="2"/>
    </row>
    <row r="57" spans="1:7" ht="13.2" x14ac:dyDescent="0.25">
      <c r="D57" s="2"/>
      <c r="E57" s="2"/>
      <c r="F57" s="2"/>
      <c r="G57" s="2"/>
    </row>
    <row r="58" spans="1:7" ht="13.2" x14ac:dyDescent="0.25">
      <c r="D58" s="2"/>
      <c r="E58" s="2"/>
      <c r="F58" s="2"/>
      <c r="G58" s="2"/>
    </row>
    <row r="59" spans="1:7" ht="13.2" x14ac:dyDescent="0.25">
      <c r="A59" s="35" t="str">
        <f>RIGHT('Tabell 10.1'!$A$1,1)</f>
        <v>1</v>
      </c>
      <c r="D59" s="2"/>
      <c r="E59" s="2"/>
      <c r="F59" s="2"/>
      <c r="G59" s="2"/>
    </row>
    <row r="60" spans="1:7" ht="13.2" x14ac:dyDescent="0.25">
      <c r="D60" s="2"/>
      <c r="E60" s="2"/>
      <c r="F60" s="2"/>
      <c r="G60" s="2"/>
    </row>
    <row r="61" spans="1:7" ht="13.2" x14ac:dyDescent="0.25">
      <c r="D61" s="2"/>
      <c r="E61" s="2"/>
      <c r="F61" s="2"/>
      <c r="G61" s="2"/>
    </row>
    <row r="62" spans="1:7" ht="13.2" x14ac:dyDescent="0.25">
      <c r="D62" s="2"/>
      <c r="E62" s="2"/>
      <c r="F62" s="2"/>
      <c r="G62" s="2"/>
    </row>
    <row r="63" spans="1:7" ht="13.2" x14ac:dyDescent="0.25">
      <c r="D63" s="2"/>
      <c r="E63" s="2"/>
      <c r="F63" s="2"/>
      <c r="G63" s="2"/>
    </row>
    <row r="64" spans="1:7" ht="13.2" x14ac:dyDescent="0.25">
      <c r="D64" s="2"/>
      <c r="E64" s="2"/>
      <c r="F64" s="2"/>
      <c r="G64" s="2"/>
    </row>
    <row r="65" spans="1:7" ht="13.2" x14ac:dyDescent="0.25">
      <c r="A65" s="35" t="str">
        <f>IF(RIGHT('Tabell 10.1'!$A$1,1)="1","ETTA","ingen etta")</f>
        <v>ETTA</v>
      </c>
      <c r="D65" s="2"/>
      <c r="E65" s="2"/>
      <c r="F65" s="2"/>
      <c r="G65" s="2"/>
    </row>
    <row r="66" spans="1:7" ht="13.2" x14ac:dyDescent="0.25">
      <c r="A66" s="35" t="str">
        <f>RIGHT(A60,1)</f>
        <v/>
      </c>
      <c r="D66" s="2"/>
      <c r="E66" s="2"/>
      <c r="F66" s="2"/>
      <c r="G66" s="2"/>
    </row>
    <row r="67" spans="1:7" ht="13.2" x14ac:dyDescent="0.25">
      <c r="A67" s="35">
        <f>LEN('Tabell 10.1'!$A$1)</f>
        <v>111</v>
      </c>
      <c r="D67" s="2"/>
      <c r="E67" s="2"/>
      <c r="F67" s="2"/>
      <c r="G67" s="2"/>
    </row>
    <row r="68" spans="1:7" ht="13.2" x14ac:dyDescent="0.25">
      <c r="D68" s="2"/>
      <c r="E68" s="2"/>
      <c r="F68" s="2"/>
      <c r="G68" s="2"/>
    </row>
  </sheetData>
  <mergeCells count="1">
    <mergeCell ref="D1:G1"/>
  </mergeCells>
  <hyperlinks>
    <hyperlink ref="G7" location="'Tabell 1.1'!Utskriftsområde" display="'Tabell 1.1'!Utskriftsområde" xr:uid="{00000000-0004-0000-0300-000000000000}"/>
    <hyperlink ref="F7" location="'Tabell 1.1'!Utskriftsområde" display="'Tabell 1.1'!Utskriftsområde" xr:uid="{00000000-0004-0000-0300-000001000000}"/>
    <hyperlink ref="E7" location="'Tabell 1.1'!A1" display="'Tabell 1.1'!A1" xr:uid="{00000000-0004-0000-0300-000002000000}"/>
    <hyperlink ref="F6" location="'Teckenförklaring_ Legends'!A1" display="Teckenförklaring" xr:uid="{00000000-0004-0000-0300-000003000000}"/>
    <hyperlink ref="D6" location="'Teckenförklaring_ Legends'!A1" display="Teckenförklaring" xr:uid="{00000000-0004-0000-0300-000004000000}"/>
    <hyperlink ref="F4" location="'Kort om statistiken'!A1" display="Kort om statistiken" xr:uid="{00000000-0004-0000-0300-000005000000}"/>
    <hyperlink ref="D4" location="'Kort om statistiken'!A1" display="Kort om statistiken" xr:uid="{00000000-0004-0000-0300-000006000000}"/>
    <hyperlink ref="D7" location="'Tabell 1.1'!A1" display="'Tabell 1.1'!A1" xr:uid="{00000000-0004-0000-0300-000007000000}"/>
    <hyperlink ref="D8" location="'Tabell 1.2'!Utskriftsområde" display="'Tabell 1.2'!Utskriftsområde" xr:uid="{00000000-0004-0000-0300-000008000000}"/>
    <hyperlink ref="E8" location="'Tabell 1.2'!Utskriftsområde" display="'Tabell 1.2'!Utskriftsområde" xr:uid="{00000000-0004-0000-0300-000009000000}"/>
    <hyperlink ref="F8" location="'Tabell 1.2'!Utskriftsområde" display="'Tabell 1.2'!Utskriftsområde" xr:uid="{00000000-0004-0000-0300-00000A000000}"/>
    <hyperlink ref="G8" location="'Tabell 1.2'!Utskriftsområde" display="'Tabell 1.2'!Utskriftsområde" xr:uid="{00000000-0004-0000-0300-00000B000000}"/>
    <hyperlink ref="D9" location="'Tabell 1.3'!Utskriftsområde" display="'Tabell 1.3'!Utskriftsområde" xr:uid="{00000000-0004-0000-0300-00000C000000}"/>
    <hyperlink ref="E9" location="'Tabell 1.3'!Utskriftsområde" display="'Tabell 1.3'!Utskriftsområde" xr:uid="{00000000-0004-0000-0300-00000D000000}"/>
    <hyperlink ref="F9" location="'Tabell 1.3'!Utskriftsområde" display="'Tabell 1.3'!Utskriftsområde" xr:uid="{00000000-0004-0000-0300-00000E000000}"/>
    <hyperlink ref="G9" location="'Tabell 1.3'!Utskriftsområde" display="'Tabell 1.3'!Utskriftsområde" xr:uid="{00000000-0004-0000-0300-00000F000000}"/>
    <hyperlink ref="D10" location="'Tabell 1.4'!Utskriftsområde" display="'Tabell 1.4'!Utskriftsområde" xr:uid="{00000000-0004-0000-0300-000010000000}"/>
    <hyperlink ref="E10" location="'Tabell 1.4'!Utskriftsområde" display="'Tabell 1.4'!Utskriftsområde" xr:uid="{00000000-0004-0000-0300-000011000000}"/>
    <hyperlink ref="F10" location="'Tabell 1.4'!Utskriftsområde" display="'Tabell 1.4'!Utskriftsområde" xr:uid="{00000000-0004-0000-0300-000012000000}"/>
    <hyperlink ref="G10" location="'Tabell 1.4'!Utskriftsområde" display="'Tabell 1.4'!Utskriftsområde" xr:uid="{00000000-0004-0000-0300-000013000000}"/>
    <hyperlink ref="D11" location="'Tabell 2.1'!Utskriftsområde" display="'Tabell 2.1'!Utskriftsområde" xr:uid="{00000000-0004-0000-0300-000014000000}"/>
    <hyperlink ref="E11" location="'Tabell 2.1'!Utskriftsområde" display="'Tabell 2.1'!Utskriftsområde" xr:uid="{00000000-0004-0000-0300-000015000000}"/>
    <hyperlink ref="F11" location="'Tabell 2.1'!Utskriftsområde" display="'Tabell 2.1'!Utskriftsområde" xr:uid="{00000000-0004-0000-0300-000016000000}"/>
    <hyperlink ref="G11" location="'Tabell 2.1'!Utskriftsområde" display="'Tabell 2.1'!Utskriftsområde" xr:uid="{00000000-0004-0000-0300-000017000000}"/>
    <hyperlink ref="D12:G12" location="'Tabell 2.3'!Utskriftsområde" display="'Tabell 2.3'!Utskriftsområde" xr:uid="{00000000-0004-0000-0300-000018000000}"/>
    <hyperlink ref="D13:G13" location="'Tabell 3.1'!Utskriftsområde" display="'Tabell 3.1'!Utskriftsområde" xr:uid="{00000000-0004-0000-0300-000019000000}"/>
    <hyperlink ref="D14:G14" location="'Tabell 3.2'!Utskriftsområde" display="'Tabell 3.2'!Utskriftsområde" xr:uid="{00000000-0004-0000-0300-00001A000000}"/>
    <hyperlink ref="D15:G15" location="'Tabell 3.3'!Utskriftsområde" display="'Tabell 3.3'!Utskriftsområde" xr:uid="{00000000-0004-0000-0300-00001B000000}"/>
    <hyperlink ref="D16:G16" location="'Tabell 3.4'!Utskriftsområde" display="'Tabell 3.4'!Utskriftsområde" xr:uid="{00000000-0004-0000-0300-00001C000000}"/>
    <hyperlink ref="D17:G17" location="'Tabell 4.1'!Utskriftsområde" display="'Tabell 4.1'!Utskriftsområde" xr:uid="{00000000-0004-0000-0300-00001D000000}"/>
    <hyperlink ref="D18:G18" location="'Tabell 4.2'!Utskriftsområde" display="'Tabell 4.2'!Utskriftsområde" xr:uid="{00000000-0004-0000-0300-00001E000000}"/>
    <hyperlink ref="D19:G19" location="'Tabell 4.3'!Utskriftsområde" display="'Tabell 4.3'!Utskriftsområde" xr:uid="{00000000-0004-0000-0300-00001F000000}"/>
    <hyperlink ref="D20:G20" location="'Tabell 4.4'!Utskriftsområde" display="'Tabell 4.4'!Utskriftsområde" xr:uid="{00000000-0004-0000-0300-000020000000}"/>
    <hyperlink ref="D21:G21" location="'Tabell 5.1'!Utskriftsområde" display="'Tabell 5.1'!Utskriftsområde" xr:uid="{00000000-0004-0000-0300-000021000000}"/>
    <hyperlink ref="D22:G22" location="'Tabell 5.2'!Utskriftsområde" display="'Tabell 5.2'!Utskriftsområde" xr:uid="{00000000-0004-0000-0300-000022000000}"/>
    <hyperlink ref="D23:G23" location="'Tabell 5.3'!Utskriftsområde" display="'Tabell 5.3'!Utskriftsområde" xr:uid="{00000000-0004-0000-0300-000023000000}"/>
    <hyperlink ref="D24:G24" location="'Tabell 5.4'!Utskriftsområde" display="'Tabell 5.4'!Utskriftsområde" xr:uid="{00000000-0004-0000-0300-000024000000}"/>
    <hyperlink ref="D25:G25" location="'Tabell 6.1'!Utskriftsområde" display="'Tabell 6.1'!Utskriftsområde" xr:uid="{00000000-0004-0000-0300-000025000000}"/>
    <hyperlink ref="D26:G26" location="'Tabell 6.2'!Utskriftsområde" display="'Tabell 6.2'!Utskriftsområde" xr:uid="{00000000-0004-0000-0300-000026000000}"/>
    <hyperlink ref="D27:G27" location="'Tabell 6.3'!Utskriftsområde" display="'Tabell 6.3'!Utskriftsområde" xr:uid="{00000000-0004-0000-0300-000027000000}"/>
    <hyperlink ref="D28:G28" location="'Tabell 6.4'!Utskriftsområde" display="'Tabell 6.4'!Utskriftsområde" xr:uid="{00000000-0004-0000-0300-000028000000}"/>
    <hyperlink ref="D29:G29" location="'Tabell 7.1'!Utskriftsområde" display="'Tabell 7.1'!Utskriftsområde" xr:uid="{00000000-0004-0000-0300-000029000000}"/>
    <hyperlink ref="D30:G30" location="'Tabell 7.2'!Utskriftsområde" display="'Tabell 7.2'!Utskriftsområde" xr:uid="{00000000-0004-0000-0300-00002A000000}"/>
    <hyperlink ref="D31:G31" location="'Tabell 7.3'!Utskriftsområde" display="'Tabell 7.3'!Utskriftsområde" xr:uid="{00000000-0004-0000-0300-00002B000000}"/>
    <hyperlink ref="D32:G32" location="'Tabell 7.4'!Utskriftsområde" display="'Tabell 7.4'!Utskriftsområde" xr:uid="{00000000-0004-0000-0300-00002C000000}"/>
    <hyperlink ref="D33:G33" location="'Tabell 8.1'!Utskriftsområde" display="'Tabell 8.1'!Utskriftsområde" xr:uid="{00000000-0004-0000-0300-00002D000000}"/>
    <hyperlink ref="D34:G34" location="'Tabell 8.2'!Utskriftsområde" display="'Tabell 8.2'!Utskriftsområde" xr:uid="{00000000-0004-0000-0300-00002E000000}"/>
    <hyperlink ref="D35:G35" location="'Tabell 8.3'!Utskriftsområde" display="'Tabell 8.3'!Utskriftsområde" xr:uid="{00000000-0004-0000-0300-00002F000000}"/>
    <hyperlink ref="D36:G36" location="'Tabell 8.4'!Utskriftsområde" display="'Tabell 8.4'!Utskriftsområde" xr:uid="{00000000-0004-0000-0300-000030000000}"/>
    <hyperlink ref="D37:G37" location="'Tabell 9.1'!Utskriftsområde" display="'Tabell 9.1'!Utskriftsområde" xr:uid="{00000000-0004-0000-0300-000031000000}"/>
    <hyperlink ref="D38:G38" location="'Tabell 9.2'!Utskriftsområde" display="'Tabell 9.2'!Utskriftsområde" xr:uid="{00000000-0004-0000-0300-000032000000}"/>
    <hyperlink ref="D39:G39" location="'Tabell 10.1'!Utskriftsområde" display="'Tabell 10.1'!Utskriftsområde" xr:uid="{00000000-0004-0000-0300-000033000000}"/>
    <hyperlink ref="D40:G40" location="'Tabell 10.2'!Utskriftsområde" display="'Tabell 10.2'!Utskriftsområde" xr:uid="{00000000-0004-0000-0300-000034000000}"/>
    <hyperlink ref="D41:G41" location="'Tabell 11.1'!Utskriftsområde" display="'Tabell 11.1'!Utskriftsområde" xr:uid="{00000000-0004-0000-0300-000035000000}"/>
    <hyperlink ref="D42:G42" location="'Tabell 11.2'!Utskriftsområde" display="'Tabell 11.2'!Utskriftsområde" xr:uid="{00000000-0004-0000-0300-000036000000}"/>
    <hyperlink ref="D43:G43" location="'Tabell 11.3'!Utskriftsområde" display="'Tabell 11.3'!Utskriftsområde" xr:uid="{00000000-0004-0000-0300-000037000000}"/>
    <hyperlink ref="D44:G44" location="'Tabell 11.4'!Utskriftsområde" display="'Tabell 11.4'!Utskriftsområde" xr:uid="{00000000-0004-0000-0300-000038000000}"/>
    <hyperlink ref="F5" location="Definitioner!A1" display="Definitions" xr:uid="{00000000-0004-0000-0300-000039000000}"/>
    <hyperlink ref="D5" location="'Kort om statistiken'!A1" display="Kort om statistiken" xr:uid="{00000000-0004-0000-0300-00003A000000}"/>
    <hyperlink ref="D5:G5" location="Definitioner!A1" display="Definitioner" xr:uid="{00000000-0004-0000-0300-00003B000000}"/>
  </hyperlinks>
  <pageMargins left="0.74803149606299213" right="0.51181102362204722" top="0.98425196850393704" bottom="0.74803149606299213" header="0.51181102362204722" footer="0.51181102362204722"/>
  <pageSetup paperSize="9" scale="95" orientation="landscape" r:id="rId1"/>
  <rowBreaks count="2" manualBreakCount="2">
    <brk id="19" min="3" max="6" man="1"/>
    <brk id="34" min="3" max="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2" tint="-0.34998626667073579"/>
  </sheetPr>
  <dimension ref="A1:Z47"/>
  <sheetViews>
    <sheetView showGridLines="0" zoomScaleNormal="100" workbookViewId="0"/>
  </sheetViews>
  <sheetFormatPr defaultColWidth="11.44140625" defaultRowHeight="12.6" x14ac:dyDescent="0.25"/>
  <cols>
    <col min="1" max="1" width="2.88671875" customWidth="1"/>
    <col min="2" max="2" width="17" customWidth="1"/>
    <col min="3" max="3" width="15.6640625" hidden="1" customWidth="1"/>
    <col min="4" max="24" width="5.6640625" customWidth="1"/>
    <col min="25" max="25" width="6.5546875" customWidth="1"/>
    <col min="26" max="26" width="5.33203125" customWidth="1"/>
  </cols>
  <sheetData>
    <row r="1" spans="1:26" ht="12.75" customHeight="1" x14ac:dyDescent="0.25">
      <c r="A1" s="5" t="s">
        <v>405</v>
      </c>
      <c r="X1" s="58" t="s">
        <v>249</v>
      </c>
    </row>
    <row r="2" spans="1:26" ht="13.2" x14ac:dyDescent="0.25">
      <c r="A2" s="51" t="s">
        <v>406</v>
      </c>
    </row>
    <row r="3" spans="1:26" ht="12" customHeight="1" x14ac:dyDescent="0.25"/>
    <row r="4" spans="1:26" ht="24.75" customHeight="1" x14ac:dyDescent="0.25">
      <c r="A4" s="61"/>
      <c r="B4" s="61"/>
      <c r="C4" s="61"/>
      <c r="D4" s="279" t="s">
        <v>223</v>
      </c>
      <c r="E4" s="279"/>
      <c r="F4" s="279"/>
      <c r="G4" s="279"/>
      <c r="H4" s="279"/>
      <c r="I4" s="279"/>
      <c r="J4" s="279"/>
      <c r="K4" s="279"/>
      <c r="L4" s="279"/>
      <c r="M4" s="279"/>
      <c r="N4" s="279"/>
      <c r="O4" s="279"/>
      <c r="P4" s="279"/>
      <c r="Q4" s="279"/>
      <c r="R4" s="279"/>
      <c r="S4" s="279"/>
      <c r="T4" s="279"/>
      <c r="U4" s="279"/>
      <c r="V4" s="279"/>
      <c r="W4" s="279"/>
      <c r="X4" s="279"/>
      <c r="Y4" s="92"/>
      <c r="Z4" s="281" t="s">
        <v>128</v>
      </c>
    </row>
    <row r="5" spans="1:26" ht="36.75" customHeight="1" x14ac:dyDescent="0.25">
      <c r="A5" s="280" t="s">
        <v>222</v>
      </c>
      <c r="B5" s="280"/>
      <c r="C5" s="50"/>
      <c r="D5" s="93">
        <v>1</v>
      </c>
      <c r="E5" s="93">
        <v>3</v>
      </c>
      <c r="F5" s="93">
        <v>4</v>
      </c>
      <c r="G5" s="93">
        <v>5</v>
      </c>
      <c r="H5" s="93">
        <v>6</v>
      </c>
      <c r="I5" s="93">
        <v>7</v>
      </c>
      <c r="J5" s="93">
        <v>8</v>
      </c>
      <c r="K5" s="93">
        <v>9</v>
      </c>
      <c r="L5" s="93">
        <v>10</v>
      </c>
      <c r="M5" s="93">
        <v>12</v>
      </c>
      <c r="N5" s="93">
        <v>13</v>
      </c>
      <c r="O5" s="93">
        <v>14</v>
      </c>
      <c r="P5" s="93">
        <v>17</v>
      </c>
      <c r="Q5" s="93">
        <v>18</v>
      </c>
      <c r="R5" s="93">
        <v>19</v>
      </c>
      <c r="S5" s="93">
        <v>20</v>
      </c>
      <c r="T5" s="93">
        <v>21</v>
      </c>
      <c r="U5" s="93">
        <v>22</v>
      </c>
      <c r="V5" s="93">
        <v>23</v>
      </c>
      <c r="W5" s="93">
        <v>24</v>
      </c>
      <c r="X5" s="93">
        <v>25</v>
      </c>
      <c r="Y5" s="62" t="s">
        <v>0</v>
      </c>
      <c r="Z5" s="282"/>
    </row>
    <row r="6" spans="1:26" ht="11.25" customHeight="1" x14ac:dyDescent="0.25">
      <c r="A6" s="88"/>
      <c r="B6" s="88"/>
      <c r="C6" s="88"/>
      <c r="D6" s="89"/>
      <c r="E6" s="89"/>
      <c r="F6" s="89"/>
      <c r="G6" s="89"/>
      <c r="H6" s="89"/>
      <c r="I6" s="89"/>
      <c r="J6" s="89"/>
      <c r="K6" s="89"/>
      <c r="L6" s="89"/>
      <c r="M6" s="89"/>
      <c r="N6" s="89"/>
      <c r="O6" s="89"/>
      <c r="P6" s="89"/>
      <c r="Q6" s="89"/>
      <c r="R6" s="89"/>
      <c r="S6" s="89"/>
      <c r="T6" s="89"/>
      <c r="U6" s="89"/>
      <c r="V6" s="89"/>
      <c r="W6" s="89"/>
      <c r="X6" s="89"/>
      <c r="Y6" s="86"/>
      <c r="Z6" s="68"/>
    </row>
    <row r="7" spans="1:26" ht="11.25" customHeight="1" x14ac:dyDescent="0.25">
      <c r="A7" s="85">
        <v>1</v>
      </c>
      <c r="B7" s="60" t="s">
        <v>24</v>
      </c>
      <c r="C7" s="60" t="s">
        <v>126</v>
      </c>
      <c r="D7" s="234">
        <v>5134.8370000000004</v>
      </c>
      <c r="E7" s="90">
        <v>847.53499999999997</v>
      </c>
      <c r="F7" s="90">
        <v>543.65099999999995</v>
      </c>
      <c r="G7" s="90">
        <v>442.42899999999997</v>
      </c>
      <c r="H7" s="90">
        <v>148.303</v>
      </c>
      <c r="I7" s="90">
        <v>40.417999999999999</v>
      </c>
      <c r="J7" s="90">
        <v>59.93</v>
      </c>
      <c r="K7" s="90">
        <v>15.132</v>
      </c>
      <c r="L7" s="90">
        <v>25.452999999999999</v>
      </c>
      <c r="M7" s="90">
        <v>346.76299999999998</v>
      </c>
      <c r="N7" s="90">
        <v>116.679</v>
      </c>
      <c r="O7" s="90">
        <v>536.73500000000001</v>
      </c>
      <c r="P7" s="90">
        <v>108.66</v>
      </c>
      <c r="Q7" s="90">
        <v>178.27</v>
      </c>
      <c r="R7" s="90">
        <v>306.82400000000001</v>
      </c>
      <c r="S7" s="90">
        <v>161.935</v>
      </c>
      <c r="T7" s="90">
        <v>175.31899999999999</v>
      </c>
      <c r="U7" s="90">
        <v>37.61</v>
      </c>
      <c r="V7" s="90">
        <v>25.791</v>
      </c>
      <c r="W7" s="90">
        <v>114.821</v>
      </c>
      <c r="X7" s="90">
        <v>44.314999999999998</v>
      </c>
      <c r="Y7" s="91">
        <v>9411.41</v>
      </c>
      <c r="Z7" s="235">
        <v>54.56</v>
      </c>
    </row>
    <row r="8" spans="1:26" ht="12" customHeight="1" x14ac:dyDescent="0.25">
      <c r="A8" s="85">
        <v>3</v>
      </c>
      <c r="B8" s="60" t="s">
        <v>25</v>
      </c>
      <c r="C8" s="60" t="s">
        <v>126</v>
      </c>
      <c r="D8" s="90">
        <v>1415.1590000000001</v>
      </c>
      <c r="E8" s="234">
        <v>1370.48</v>
      </c>
      <c r="F8" s="90">
        <v>230.6</v>
      </c>
      <c r="G8" s="90">
        <v>169.21799999999999</v>
      </c>
      <c r="H8" s="90">
        <v>143.809</v>
      </c>
      <c r="I8" s="90">
        <v>62.600999999999999</v>
      </c>
      <c r="J8" s="90">
        <v>69.19</v>
      </c>
      <c r="K8" s="90">
        <v>10.795</v>
      </c>
      <c r="L8" s="90">
        <v>22.38</v>
      </c>
      <c r="M8" s="90">
        <v>70.058000000000007</v>
      </c>
      <c r="N8" s="90">
        <v>74.259</v>
      </c>
      <c r="O8" s="90">
        <v>140.726</v>
      </c>
      <c r="P8" s="90">
        <v>65.614999999999995</v>
      </c>
      <c r="Q8" s="90">
        <v>114.623</v>
      </c>
      <c r="R8" s="90">
        <v>425.654</v>
      </c>
      <c r="S8" s="90">
        <v>420.30099999999999</v>
      </c>
      <c r="T8" s="90">
        <v>582.19799999999998</v>
      </c>
      <c r="U8" s="90">
        <v>76.444999999999993</v>
      </c>
      <c r="V8" s="90">
        <v>26.696999999999999</v>
      </c>
      <c r="W8" s="90">
        <v>56.933</v>
      </c>
      <c r="X8" s="90">
        <v>64.197999999999993</v>
      </c>
      <c r="Y8" s="91">
        <v>5611.9390000000003</v>
      </c>
      <c r="Z8" s="235">
        <v>24.420999999999999</v>
      </c>
    </row>
    <row r="9" spans="1:26" ht="11.25" customHeight="1" x14ac:dyDescent="0.25">
      <c r="A9" s="85">
        <v>4</v>
      </c>
      <c r="B9" s="60" t="s">
        <v>26</v>
      </c>
      <c r="C9" s="60" t="s">
        <v>126</v>
      </c>
      <c r="D9" s="90">
        <v>429.517</v>
      </c>
      <c r="E9" s="90">
        <v>65.622</v>
      </c>
      <c r="F9" s="234">
        <v>936.35799999999995</v>
      </c>
      <c r="G9" s="90">
        <v>749.78</v>
      </c>
      <c r="H9" s="90">
        <v>108.79900000000001</v>
      </c>
      <c r="I9" s="90">
        <v>100.52</v>
      </c>
      <c r="J9" s="90">
        <v>89.76</v>
      </c>
      <c r="K9" s="90">
        <v>8.141</v>
      </c>
      <c r="L9" s="90">
        <v>73.088999999999999</v>
      </c>
      <c r="M9" s="90">
        <v>87.957999999999998</v>
      </c>
      <c r="N9" s="90">
        <v>46.176000000000002</v>
      </c>
      <c r="O9" s="90">
        <v>199.38399999999999</v>
      </c>
      <c r="P9" s="90">
        <v>95.07</v>
      </c>
      <c r="Q9" s="90">
        <v>215.404</v>
      </c>
      <c r="R9" s="90">
        <v>250.86</v>
      </c>
      <c r="S9" s="90">
        <v>389.44200000000001</v>
      </c>
      <c r="T9" s="90">
        <v>120.22</v>
      </c>
      <c r="U9" s="90">
        <v>135.208</v>
      </c>
      <c r="V9" s="90">
        <v>12.11</v>
      </c>
      <c r="W9" s="90">
        <v>23.72</v>
      </c>
      <c r="X9" s="90">
        <v>59.17</v>
      </c>
      <c r="Y9" s="91">
        <v>4196.308</v>
      </c>
      <c r="Z9" s="235">
        <v>22.314</v>
      </c>
    </row>
    <row r="10" spans="1:26" ht="11.25" customHeight="1" x14ac:dyDescent="0.25">
      <c r="A10" s="85">
        <v>5</v>
      </c>
      <c r="B10" s="60" t="s">
        <v>27</v>
      </c>
      <c r="C10" s="60" t="s">
        <v>126</v>
      </c>
      <c r="D10" s="90">
        <v>296.06599999999997</v>
      </c>
      <c r="E10" s="90">
        <v>50.213999999999999</v>
      </c>
      <c r="F10" s="90">
        <v>241.22499999999999</v>
      </c>
      <c r="G10" s="234">
        <v>3045.1179999999999</v>
      </c>
      <c r="H10" s="90">
        <v>561.78899999999999</v>
      </c>
      <c r="I10" s="90">
        <v>136.71899999999999</v>
      </c>
      <c r="J10" s="90">
        <v>738.01</v>
      </c>
      <c r="K10" s="90">
        <v>9.3580000000000005</v>
      </c>
      <c r="L10" s="90">
        <v>15.409000000000001</v>
      </c>
      <c r="M10" s="90">
        <v>222.54900000000001</v>
      </c>
      <c r="N10" s="90">
        <v>97.638000000000005</v>
      </c>
      <c r="O10" s="90">
        <v>462.78899999999999</v>
      </c>
      <c r="P10" s="90">
        <v>91.902000000000001</v>
      </c>
      <c r="Q10" s="90">
        <v>415.01</v>
      </c>
      <c r="R10" s="90">
        <v>165.761</v>
      </c>
      <c r="S10" s="90">
        <v>69.254000000000005</v>
      </c>
      <c r="T10" s="90">
        <v>48.430999999999997</v>
      </c>
      <c r="U10" s="90">
        <v>18.356000000000002</v>
      </c>
      <c r="V10" s="90">
        <v>8.48</v>
      </c>
      <c r="W10" s="90">
        <v>48.917000000000002</v>
      </c>
      <c r="X10" s="90">
        <v>26.106000000000002</v>
      </c>
      <c r="Y10" s="91">
        <v>6769.1009999999997</v>
      </c>
      <c r="Z10" s="235">
        <v>44.985999999999997</v>
      </c>
    </row>
    <row r="11" spans="1:26" ht="11.25" customHeight="1" x14ac:dyDescent="0.25">
      <c r="A11" s="85">
        <v>6</v>
      </c>
      <c r="B11" s="60" t="s">
        <v>28</v>
      </c>
      <c r="C11" s="60" t="s">
        <v>126</v>
      </c>
      <c r="D11" s="90">
        <v>697.08299999999997</v>
      </c>
      <c r="E11" s="90">
        <v>234.80699999999999</v>
      </c>
      <c r="F11" s="90">
        <v>68.305999999999997</v>
      </c>
      <c r="G11" s="90">
        <v>628.47900000000004</v>
      </c>
      <c r="H11" s="234">
        <v>3322.067</v>
      </c>
      <c r="I11" s="90">
        <v>641.65200000000004</v>
      </c>
      <c r="J11" s="90">
        <v>1133.7329999999999</v>
      </c>
      <c r="K11" s="90">
        <v>18.704000000000001</v>
      </c>
      <c r="L11" s="90">
        <v>172.125</v>
      </c>
      <c r="M11" s="90">
        <v>550.43200000000002</v>
      </c>
      <c r="N11" s="90">
        <v>810.85799999999995</v>
      </c>
      <c r="O11" s="90">
        <v>1458.69</v>
      </c>
      <c r="P11" s="90">
        <v>291.24700000000001</v>
      </c>
      <c r="Q11" s="90">
        <v>234.09299999999999</v>
      </c>
      <c r="R11" s="90">
        <v>164.297</v>
      </c>
      <c r="S11" s="90">
        <v>110.41800000000001</v>
      </c>
      <c r="T11" s="90">
        <v>91.876999999999995</v>
      </c>
      <c r="U11" s="90">
        <v>97.747</v>
      </c>
      <c r="V11" s="90">
        <v>25.145</v>
      </c>
      <c r="W11" s="90">
        <v>23.945</v>
      </c>
      <c r="X11" s="90">
        <v>78.236000000000004</v>
      </c>
      <c r="Y11" s="91">
        <v>10853.94</v>
      </c>
      <c r="Z11" s="235">
        <v>30.606999999999999</v>
      </c>
    </row>
    <row r="12" spans="1:26" ht="6.75" customHeight="1" x14ac:dyDescent="0.25">
      <c r="A12" s="85"/>
      <c r="B12" s="60"/>
      <c r="C12" s="60"/>
      <c r="D12" s="236"/>
      <c r="E12" s="236"/>
      <c r="F12" s="236"/>
      <c r="G12" s="236"/>
      <c r="H12" s="236"/>
      <c r="I12" s="236"/>
      <c r="J12" s="236"/>
      <c r="K12" s="236"/>
      <c r="L12" s="236"/>
      <c r="M12" s="236"/>
      <c r="N12" s="236"/>
      <c r="O12" s="236"/>
      <c r="P12" s="236"/>
      <c r="Q12" s="236"/>
      <c r="R12" s="236"/>
      <c r="S12" s="236"/>
      <c r="T12" s="236"/>
      <c r="U12" s="236"/>
      <c r="V12" s="236"/>
      <c r="W12" s="236"/>
      <c r="X12" s="236"/>
      <c r="Y12" s="237"/>
      <c r="Z12" s="235"/>
    </row>
    <row r="13" spans="1:26" ht="11.25" customHeight="1" x14ac:dyDescent="0.25">
      <c r="A13" s="85">
        <v>7</v>
      </c>
      <c r="B13" s="60" t="s">
        <v>29</v>
      </c>
      <c r="C13" s="60" t="s">
        <v>126</v>
      </c>
      <c r="D13" s="90">
        <v>58.539000000000001</v>
      </c>
      <c r="E13" s="90">
        <v>11.782999999999999</v>
      </c>
      <c r="F13" s="90">
        <v>20.22</v>
      </c>
      <c r="G13" s="90">
        <v>44.136000000000003</v>
      </c>
      <c r="H13" s="90">
        <v>338.71100000000001</v>
      </c>
      <c r="I13" s="234">
        <v>994.24300000000005</v>
      </c>
      <c r="J13" s="90">
        <v>613.15</v>
      </c>
      <c r="K13" s="90">
        <v>0.77300000000000002</v>
      </c>
      <c r="L13" s="90">
        <v>436.79700000000003</v>
      </c>
      <c r="M13" s="90">
        <v>355.27100000000002</v>
      </c>
      <c r="N13" s="90">
        <v>247.274</v>
      </c>
      <c r="O13" s="90">
        <v>145.81100000000001</v>
      </c>
      <c r="P13" s="90">
        <v>6.9109999999999996</v>
      </c>
      <c r="Q13" s="90">
        <v>77.554000000000002</v>
      </c>
      <c r="R13" s="90">
        <v>8.0340000000000007</v>
      </c>
      <c r="S13" s="90">
        <v>9.4459999999999997</v>
      </c>
      <c r="T13" s="90">
        <v>54.658000000000001</v>
      </c>
      <c r="U13" s="90">
        <v>4.5940000000000003</v>
      </c>
      <c r="V13" s="90">
        <v>14.115</v>
      </c>
      <c r="W13" s="90">
        <v>7.9059999999999997</v>
      </c>
      <c r="X13" s="90">
        <v>2.524</v>
      </c>
      <c r="Y13" s="91">
        <v>3452.4490000000001</v>
      </c>
      <c r="Z13" s="235">
        <v>28.797999999999998</v>
      </c>
    </row>
    <row r="14" spans="1:26" ht="11.25" customHeight="1" x14ac:dyDescent="0.25">
      <c r="A14" s="85">
        <v>8</v>
      </c>
      <c r="B14" s="60" t="s">
        <v>110</v>
      </c>
      <c r="C14" s="60" t="s">
        <v>126</v>
      </c>
      <c r="D14" s="90">
        <v>120.693</v>
      </c>
      <c r="E14" s="90">
        <v>11.688000000000001</v>
      </c>
      <c r="F14" s="90">
        <v>7.633</v>
      </c>
      <c r="G14" s="90">
        <v>356.18</v>
      </c>
      <c r="H14" s="90">
        <v>432.13200000000001</v>
      </c>
      <c r="I14" s="90">
        <v>319.86799999999999</v>
      </c>
      <c r="J14" s="234">
        <v>3858.846</v>
      </c>
      <c r="K14" s="90">
        <v>3.5139999999999998</v>
      </c>
      <c r="L14" s="90">
        <v>216.15600000000001</v>
      </c>
      <c r="M14" s="90">
        <v>247.441</v>
      </c>
      <c r="N14" s="90">
        <v>60.927999999999997</v>
      </c>
      <c r="O14" s="90">
        <v>377.36599999999999</v>
      </c>
      <c r="P14" s="90">
        <v>7.2110000000000003</v>
      </c>
      <c r="Q14" s="90">
        <v>45.72</v>
      </c>
      <c r="R14" s="90">
        <v>26.893999999999998</v>
      </c>
      <c r="S14" s="90">
        <v>5.657</v>
      </c>
      <c r="T14" s="90">
        <v>5.5049999999999999</v>
      </c>
      <c r="U14" s="90">
        <v>8.6479999999999997</v>
      </c>
      <c r="V14" s="90">
        <v>12.62</v>
      </c>
      <c r="W14" s="90">
        <v>68.965000000000003</v>
      </c>
      <c r="X14" s="90">
        <v>39.220999999999997</v>
      </c>
      <c r="Y14" s="91">
        <v>6232.8829999999998</v>
      </c>
      <c r="Z14" s="235">
        <v>61.911000000000001</v>
      </c>
    </row>
    <row r="15" spans="1:26" ht="11.25" customHeight="1" x14ac:dyDescent="0.25">
      <c r="A15" s="85">
        <v>9</v>
      </c>
      <c r="B15" s="60" t="s">
        <v>111</v>
      </c>
      <c r="C15" s="60" t="s">
        <v>126</v>
      </c>
      <c r="D15" s="90">
        <v>476.19299999999998</v>
      </c>
      <c r="E15" s="90">
        <v>1.2030000000000001</v>
      </c>
      <c r="F15" s="90">
        <v>0.35699999999999998</v>
      </c>
      <c r="G15" s="90">
        <v>59.408000000000001</v>
      </c>
      <c r="H15" s="90">
        <v>4.07</v>
      </c>
      <c r="I15" s="90">
        <v>4.0000000000000001E-3</v>
      </c>
      <c r="J15" s="90">
        <v>83.171000000000006</v>
      </c>
      <c r="K15" s="234">
        <v>465.70100000000002</v>
      </c>
      <c r="L15" s="90">
        <v>7.0000000000000001E-3</v>
      </c>
      <c r="M15" s="90">
        <v>209.541</v>
      </c>
      <c r="N15" s="90">
        <v>98.555999999999997</v>
      </c>
      <c r="O15" s="90">
        <v>54.701999999999998</v>
      </c>
      <c r="P15" s="90">
        <v>2.262</v>
      </c>
      <c r="Q15" s="90">
        <v>3.266</v>
      </c>
      <c r="R15" s="90">
        <v>293.14499999999998</v>
      </c>
      <c r="S15" s="90">
        <v>0.2</v>
      </c>
      <c r="T15" s="90">
        <v>4.5019999999999998</v>
      </c>
      <c r="U15" s="90">
        <v>99.356999999999999</v>
      </c>
      <c r="V15" s="90">
        <v>0.31900000000000001</v>
      </c>
      <c r="W15" s="90">
        <v>32.872999999999998</v>
      </c>
      <c r="X15" s="90">
        <v>339.36900000000003</v>
      </c>
      <c r="Y15" s="91">
        <v>2228.2060000000001</v>
      </c>
      <c r="Z15" s="235">
        <v>20.9</v>
      </c>
    </row>
    <row r="16" spans="1:26" ht="11.25" customHeight="1" x14ac:dyDescent="0.25">
      <c r="A16" s="85">
        <v>10</v>
      </c>
      <c r="B16" s="60" t="s">
        <v>30</v>
      </c>
      <c r="C16" s="60" t="s">
        <v>126</v>
      </c>
      <c r="D16" s="90">
        <v>17.821999999999999</v>
      </c>
      <c r="E16" s="90">
        <v>0.67300000000000004</v>
      </c>
      <c r="F16" s="90">
        <v>8.5960000000000001</v>
      </c>
      <c r="G16" s="90">
        <v>73.180999999999997</v>
      </c>
      <c r="H16" s="90">
        <v>19.251999999999999</v>
      </c>
      <c r="I16" s="90">
        <v>244.648</v>
      </c>
      <c r="J16" s="90">
        <v>265.66399999999999</v>
      </c>
      <c r="K16" s="90">
        <v>2.0099999999999998</v>
      </c>
      <c r="L16" s="234">
        <v>796.59699999999998</v>
      </c>
      <c r="M16" s="90">
        <v>309.07299999999998</v>
      </c>
      <c r="N16" s="90">
        <v>23.350999999999999</v>
      </c>
      <c r="O16" s="90">
        <v>75.525000000000006</v>
      </c>
      <c r="P16" s="90">
        <v>10.619</v>
      </c>
      <c r="Q16" s="90">
        <v>30.884</v>
      </c>
      <c r="R16" s="90">
        <v>1.2150000000000001</v>
      </c>
      <c r="S16" s="90">
        <v>5.141</v>
      </c>
      <c r="T16" s="90">
        <v>8.5120000000000005</v>
      </c>
      <c r="U16" s="90">
        <v>7.3999999999999996E-2</v>
      </c>
      <c r="V16" s="90">
        <v>6.9000000000000006E-2</v>
      </c>
      <c r="W16" s="90">
        <v>13.032999999999999</v>
      </c>
      <c r="X16" s="90">
        <v>9.3320000000000007</v>
      </c>
      <c r="Y16" s="91">
        <v>1915.27</v>
      </c>
      <c r="Z16" s="235">
        <v>41.591999999999999</v>
      </c>
    </row>
    <row r="17" spans="1:26" ht="11.25" customHeight="1" x14ac:dyDescent="0.25">
      <c r="A17" s="85">
        <v>12</v>
      </c>
      <c r="B17" s="60" t="s">
        <v>31</v>
      </c>
      <c r="C17" s="60" t="s">
        <v>126</v>
      </c>
      <c r="D17" s="90">
        <v>1307.2080000000001</v>
      </c>
      <c r="E17" s="90">
        <v>307.76</v>
      </c>
      <c r="F17" s="90">
        <v>203.68899999999999</v>
      </c>
      <c r="G17" s="90">
        <v>465.27800000000002</v>
      </c>
      <c r="H17" s="90">
        <v>368.72800000000001</v>
      </c>
      <c r="I17" s="236">
        <v>643.78499999999997</v>
      </c>
      <c r="J17" s="90">
        <v>539.12099999999998</v>
      </c>
      <c r="K17" s="90">
        <v>47.03</v>
      </c>
      <c r="L17" s="90">
        <v>544.35400000000004</v>
      </c>
      <c r="M17" s="234">
        <v>12360.587</v>
      </c>
      <c r="N17" s="90">
        <v>1110.078</v>
      </c>
      <c r="O17" s="90">
        <v>1427.8420000000001</v>
      </c>
      <c r="P17" s="90">
        <v>141.839</v>
      </c>
      <c r="Q17" s="90">
        <v>287.58600000000001</v>
      </c>
      <c r="R17" s="90">
        <v>369.98200000000003</v>
      </c>
      <c r="S17" s="90">
        <v>341.93400000000003</v>
      </c>
      <c r="T17" s="90">
        <v>95.715999999999994</v>
      </c>
      <c r="U17" s="90">
        <v>154.596</v>
      </c>
      <c r="V17" s="90">
        <v>77.027000000000001</v>
      </c>
      <c r="W17" s="90">
        <v>84.911000000000001</v>
      </c>
      <c r="X17" s="90">
        <v>109.45</v>
      </c>
      <c r="Y17" s="91">
        <v>20988.5</v>
      </c>
      <c r="Z17" s="235">
        <v>58.892000000000003</v>
      </c>
    </row>
    <row r="18" spans="1:26" ht="6.75" customHeight="1" x14ac:dyDescent="0.25">
      <c r="A18" s="85"/>
      <c r="B18" s="60"/>
      <c r="C18" s="60"/>
      <c r="D18" s="236"/>
      <c r="E18" s="236"/>
      <c r="F18" s="236"/>
      <c r="G18" s="236"/>
      <c r="H18" s="236"/>
      <c r="I18" s="236"/>
      <c r="J18" s="236"/>
      <c r="K18" s="236"/>
      <c r="L18" s="236"/>
      <c r="M18" s="236"/>
      <c r="N18" s="236"/>
      <c r="O18" s="236"/>
      <c r="P18" s="236"/>
      <c r="Q18" s="236"/>
      <c r="R18" s="236"/>
      <c r="S18" s="236"/>
      <c r="T18" s="236"/>
      <c r="U18" s="236"/>
      <c r="V18" s="236"/>
      <c r="W18" s="236"/>
      <c r="X18" s="236"/>
      <c r="Y18" s="237"/>
      <c r="Z18" s="235"/>
    </row>
    <row r="19" spans="1:26" ht="11.25" customHeight="1" x14ac:dyDescent="0.25">
      <c r="A19" s="85">
        <v>13</v>
      </c>
      <c r="B19" s="60" t="s">
        <v>32</v>
      </c>
      <c r="C19" s="60" t="s">
        <v>126</v>
      </c>
      <c r="D19" s="90">
        <v>143.285</v>
      </c>
      <c r="E19" s="90">
        <v>42.511000000000003</v>
      </c>
      <c r="F19" s="90">
        <v>18.149999999999999</v>
      </c>
      <c r="G19" s="90">
        <v>61.085000000000001</v>
      </c>
      <c r="H19" s="90">
        <v>428.964</v>
      </c>
      <c r="I19" s="90">
        <v>210.79</v>
      </c>
      <c r="J19" s="90">
        <v>134.334</v>
      </c>
      <c r="K19" s="90">
        <v>30.783000000000001</v>
      </c>
      <c r="L19" s="90">
        <v>78.424999999999997</v>
      </c>
      <c r="M19" s="90">
        <v>991.303</v>
      </c>
      <c r="N19" s="234">
        <v>4184.17</v>
      </c>
      <c r="O19" s="90">
        <v>1422.4570000000001</v>
      </c>
      <c r="P19" s="90">
        <v>52.369</v>
      </c>
      <c r="Q19" s="90">
        <v>106.386</v>
      </c>
      <c r="R19" s="90">
        <v>34.195999999999998</v>
      </c>
      <c r="S19" s="90">
        <v>108.53100000000001</v>
      </c>
      <c r="T19" s="90">
        <v>26.507000000000001</v>
      </c>
      <c r="U19" s="90">
        <v>3.7429999999999999</v>
      </c>
      <c r="V19" s="90">
        <v>6.7149999999999999</v>
      </c>
      <c r="W19" s="90">
        <v>5.431</v>
      </c>
      <c r="X19" s="90">
        <v>19.673999999999999</v>
      </c>
      <c r="Y19" s="91">
        <v>8109.8090000000002</v>
      </c>
      <c r="Z19" s="235">
        <v>51.594000000000001</v>
      </c>
    </row>
    <row r="20" spans="1:26" ht="11.25" customHeight="1" x14ac:dyDescent="0.25">
      <c r="A20" s="85">
        <v>14</v>
      </c>
      <c r="B20" s="60" t="s">
        <v>33</v>
      </c>
      <c r="C20" s="60" t="s">
        <v>126</v>
      </c>
      <c r="D20" s="90">
        <v>1002.524</v>
      </c>
      <c r="E20" s="90">
        <v>328.22</v>
      </c>
      <c r="F20" s="90">
        <v>314.81900000000002</v>
      </c>
      <c r="G20" s="90">
        <v>814.06</v>
      </c>
      <c r="H20" s="90">
        <v>972.39300000000003</v>
      </c>
      <c r="I20" s="90">
        <v>157.024</v>
      </c>
      <c r="J20" s="90">
        <v>404.55900000000003</v>
      </c>
      <c r="K20" s="90">
        <v>81.894999999999996</v>
      </c>
      <c r="L20" s="90">
        <v>439.06799999999998</v>
      </c>
      <c r="M20" s="90">
        <v>1445.847</v>
      </c>
      <c r="N20" s="90">
        <v>3427.864</v>
      </c>
      <c r="O20" s="234">
        <v>11424.699000000001</v>
      </c>
      <c r="P20" s="90">
        <v>1041.556</v>
      </c>
      <c r="Q20" s="90">
        <v>694.053</v>
      </c>
      <c r="R20" s="90">
        <v>210.8</v>
      </c>
      <c r="S20" s="90">
        <v>138.357</v>
      </c>
      <c r="T20" s="90">
        <v>549.87199999999996</v>
      </c>
      <c r="U20" s="90">
        <v>71.087000000000003</v>
      </c>
      <c r="V20" s="90">
        <v>28.692</v>
      </c>
      <c r="W20" s="90">
        <v>129.74100000000001</v>
      </c>
      <c r="X20" s="90">
        <v>323.30799999999999</v>
      </c>
      <c r="Y20" s="91">
        <v>24000.437999999998</v>
      </c>
      <c r="Z20" s="235">
        <v>47.601999999999997</v>
      </c>
    </row>
    <row r="21" spans="1:26" ht="11.25" customHeight="1" x14ac:dyDescent="0.25">
      <c r="A21" s="85">
        <v>17</v>
      </c>
      <c r="B21" s="60" t="s">
        <v>34</v>
      </c>
      <c r="C21" s="60" t="s">
        <v>126</v>
      </c>
      <c r="D21" s="90">
        <v>124.622</v>
      </c>
      <c r="E21" s="90">
        <v>29.494</v>
      </c>
      <c r="F21" s="90">
        <v>27.762</v>
      </c>
      <c r="G21" s="90">
        <v>94.86</v>
      </c>
      <c r="H21" s="90">
        <v>47.662999999999997</v>
      </c>
      <c r="I21" s="90">
        <v>39.475999999999999</v>
      </c>
      <c r="J21" s="90">
        <v>72.27</v>
      </c>
      <c r="K21" s="90">
        <v>1.7410000000000001</v>
      </c>
      <c r="L21" s="90">
        <v>54.636000000000003</v>
      </c>
      <c r="M21" s="90">
        <v>132.16999999999999</v>
      </c>
      <c r="N21" s="90">
        <v>235.892</v>
      </c>
      <c r="O21" s="90">
        <v>935.05700000000002</v>
      </c>
      <c r="P21" s="234">
        <v>5657.4970000000003</v>
      </c>
      <c r="Q21" s="90">
        <v>725.92600000000004</v>
      </c>
      <c r="R21" s="90">
        <v>70.177000000000007</v>
      </c>
      <c r="S21" s="90">
        <v>540.36</v>
      </c>
      <c r="T21" s="90">
        <v>18.103999999999999</v>
      </c>
      <c r="U21" s="90">
        <v>45.125999999999998</v>
      </c>
      <c r="V21" s="90">
        <v>27.34</v>
      </c>
      <c r="W21" s="90">
        <v>5.53</v>
      </c>
      <c r="X21" s="90">
        <v>3.4910000000000001</v>
      </c>
      <c r="Y21" s="91">
        <v>8889.1919999999991</v>
      </c>
      <c r="Z21" s="235">
        <v>63.645000000000003</v>
      </c>
    </row>
    <row r="22" spans="1:26" ht="11.25" customHeight="1" x14ac:dyDescent="0.25">
      <c r="A22" s="85">
        <v>18</v>
      </c>
      <c r="B22" s="60" t="s">
        <v>35</v>
      </c>
      <c r="C22" s="60" t="s">
        <v>126</v>
      </c>
      <c r="D22" s="90">
        <v>464.834</v>
      </c>
      <c r="E22" s="90">
        <v>101.32299999999999</v>
      </c>
      <c r="F22" s="90">
        <v>184.61699999999999</v>
      </c>
      <c r="G22" s="90">
        <v>377.245</v>
      </c>
      <c r="H22" s="90">
        <v>120.76900000000001</v>
      </c>
      <c r="I22" s="90">
        <v>122.38200000000001</v>
      </c>
      <c r="J22" s="90">
        <v>141.351</v>
      </c>
      <c r="K22" s="90">
        <v>1.3080000000000001</v>
      </c>
      <c r="L22" s="90">
        <v>3.3730000000000002</v>
      </c>
      <c r="M22" s="90">
        <v>245.93</v>
      </c>
      <c r="N22" s="90">
        <v>93.492999999999995</v>
      </c>
      <c r="O22" s="90">
        <v>742.65</v>
      </c>
      <c r="P22" s="90">
        <v>765.83100000000002</v>
      </c>
      <c r="Q22" s="234">
        <v>3029.5010000000002</v>
      </c>
      <c r="R22" s="90">
        <v>503.31</v>
      </c>
      <c r="S22" s="90">
        <v>288.99700000000001</v>
      </c>
      <c r="T22" s="90">
        <v>149.75399999999999</v>
      </c>
      <c r="U22" s="90">
        <v>41.978999999999999</v>
      </c>
      <c r="V22" s="90">
        <v>21.22</v>
      </c>
      <c r="W22" s="90">
        <v>18.384</v>
      </c>
      <c r="X22" s="90">
        <v>19.170000000000002</v>
      </c>
      <c r="Y22" s="91">
        <v>7437.4210000000003</v>
      </c>
      <c r="Z22" s="235">
        <v>40.732999999999997</v>
      </c>
    </row>
    <row r="23" spans="1:26" ht="11.25" customHeight="1" x14ac:dyDescent="0.25">
      <c r="A23" s="85">
        <v>19</v>
      </c>
      <c r="B23" s="60" t="s">
        <v>36</v>
      </c>
      <c r="C23" s="60" t="s">
        <v>126</v>
      </c>
      <c r="D23" s="90">
        <v>433.36900000000003</v>
      </c>
      <c r="E23" s="90">
        <v>356.51400000000001</v>
      </c>
      <c r="F23" s="90">
        <v>288.27100000000002</v>
      </c>
      <c r="G23" s="90">
        <v>184.88800000000001</v>
      </c>
      <c r="H23" s="90">
        <v>64.632000000000005</v>
      </c>
      <c r="I23" s="90">
        <v>30.166</v>
      </c>
      <c r="J23" s="90">
        <v>43.398000000000003</v>
      </c>
      <c r="K23" s="90">
        <v>3.1520000000000001</v>
      </c>
      <c r="L23" s="90">
        <v>11.506</v>
      </c>
      <c r="M23" s="90">
        <v>85.427000000000007</v>
      </c>
      <c r="N23" s="90">
        <v>34.06</v>
      </c>
      <c r="O23" s="90">
        <v>195.52099999999999</v>
      </c>
      <c r="P23" s="90">
        <v>55.999000000000002</v>
      </c>
      <c r="Q23" s="90">
        <v>494.90499999999997</v>
      </c>
      <c r="R23" s="234">
        <v>898.24900000000002</v>
      </c>
      <c r="S23" s="90">
        <v>499.28100000000001</v>
      </c>
      <c r="T23" s="90">
        <v>228.66300000000001</v>
      </c>
      <c r="U23" s="90">
        <v>15.186</v>
      </c>
      <c r="V23" s="90">
        <v>15.047000000000001</v>
      </c>
      <c r="W23" s="90">
        <v>23.434999999999999</v>
      </c>
      <c r="X23" s="90">
        <v>93.813000000000002</v>
      </c>
      <c r="Y23" s="91">
        <v>4055.4830000000002</v>
      </c>
      <c r="Z23" s="235">
        <v>22.149000000000001</v>
      </c>
    </row>
    <row r="24" spans="1:26" ht="6.75" customHeight="1" x14ac:dyDescent="0.25">
      <c r="A24" s="85"/>
      <c r="B24" s="60"/>
      <c r="C24" s="60"/>
      <c r="D24" s="236"/>
      <c r="E24" s="236"/>
      <c r="F24" s="236"/>
      <c r="G24" s="236"/>
      <c r="H24" s="236"/>
      <c r="I24" s="236"/>
      <c r="J24" s="236"/>
      <c r="K24" s="236"/>
      <c r="L24" s="236"/>
      <c r="M24" s="236"/>
      <c r="N24" s="236"/>
      <c r="O24" s="236"/>
      <c r="P24" s="236"/>
      <c r="Q24" s="236"/>
      <c r="R24" s="236"/>
      <c r="S24" s="236"/>
      <c r="T24" s="236"/>
      <c r="U24" s="236"/>
      <c r="V24" s="236"/>
      <c r="W24" s="236"/>
      <c r="X24" s="236"/>
      <c r="Y24" s="237"/>
      <c r="Z24" s="235"/>
    </row>
    <row r="25" spans="1:26" ht="11.25" customHeight="1" x14ac:dyDescent="0.25">
      <c r="A25" s="85">
        <v>20</v>
      </c>
      <c r="B25" s="60" t="s">
        <v>37</v>
      </c>
      <c r="C25" s="60" t="s">
        <v>126</v>
      </c>
      <c r="D25" s="90">
        <v>358.50099999999998</v>
      </c>
      <c r="E25" s="90">
        <v>710.48800000000006</v>
      </c>
      <c r="F25" s="90">
        <v>81.486000000000004</v>
      </c>
      <c r="G25" s="90">
        <v>159.136</v>
      </c>
      <c r="H25" s="90">
        <v>110.383</v>
      </c>
      <c r="I25" s="90">
        <v>29.161999999999999</v>
      </c>
      <c r="J25" s="90">
        <v>59.119</v>
      </c>
      <c r="K25" s="90">
        <v>4.7919999999999998</v>
      </c>
      <c r="L25" s="90">
        <v>1.915</v>
      </c>
      <c r="M25" s="90">
        <v>49.497</v>
      </c>
      <c r="N25" s="90">
        <v>29.477</v>
      </c>
      <c r="O25" s="90">
        <v>412.51799999999997</v>
      </c>
      <c r="P25" s="90">
        <v>291.072</v>
      </c>
      <c r="Q25" s="90">
        <v>404.16899999999998</v>
      </c>
      <c r="R25" s="90">
        <v>406.34800000000001</v>
      </c>
      <c r="S25" s="234">
        <v>4490.9870000000001</v>
      </c>
      <c r="T25" s="90">
        <v>1323.848</v>
      </c>
      <c r="U25" s="90">
        <v>271.69</v>
      </c>
      <c r="V25" s="90">
        <v>60.512999999999998</v>
      </c>
      <c r="W25" s="90">
        <v>17.48</v>
      </c>
      <c r="X25" s="90">
        <v>101.959</v>
      </c>
      <c r="Y25" s="91">
        <v>9374.5390000000007</v>
      </c>
      <c r="Z25" s="235">
        <v>47.905999999999999</v>
      </c>
    </row>
    <row r="26" spans="1:26" ht="11.25" customHeight="1" x14ac:dyDescent="0.25">
      <c r="A26" s="85">
        <v>21</v>
      </c>
      <c r="B26" s="60" t="s">
        <v>38</v>
      </c>
      <c r="C26" s="60" t="s">
        <v>126</v>
      </c>
      <c r="D26" s="90">
        <v>290.10599999999999</v>
      </c>
      <c r="E26" s="90">
        <v>500.089</v>
      </c>
      <c r="F26" s="90">
        <v>37.082999999999998</v>
      </c>
      <c r="G26" s="90">
        <v>22.850999999999999</v>
      </c>
      <c r="H26" s="90">
        <v>19.488</v>
      </c>
      <c r="I26" s="90">
        <v>2.9140000000000001</v>
      </c>
      <c r="J26" s="90">
        <v>29.218</v>
      </c>
      <c r="K26" s="90">
        <v>1.8620000000000001</v>
      </c>
      <c r="L26" s="90">
        <v>5.3079999999999998</v>
      </c>
      <c r="M26" s="90">
        <v>37.115000000000002</v>
      </c>
      <c r="N26" s="90">
        <v>20.452999999999999</v>
      </c>
      <c r="O26" s="90">
        <v>118.55200000000001</v>
      </c>
      <c r="P26" s="90">
        <v>83.650999999999996</v>
      </c>
      <c r="Q26" s="90">
        <v>152.15799999999999</v>
      </c>
      <c r="R26" s="90">
        <v>227.10900000000001</v>
      </c>
      <c r="S26" s="90">
        <v>872.23699999999997</v>
      </c>
      <c r="T26" s="234">
        <v>6319.5659999999998</v>
      </c>
      <c r="U26" s="90">
        <v>657.34500000000003</v>
      </c>
      <c r="V26" s="90">
        <v>66.287999999999997</v>
      </c>
      <c r="W26" s="90">
        <v>17.039000000000001</v>
      </c>
      <c r="X26" s="90">
        <v>24.86</v>
      </c>
      <c r="Y26" s="91">
        <v>9505.2919999999995</v>
      </c>
      <c r="Z26" s="235">
        <v>66.484999999999999</v>
      </c>
    </row>
    <row r="27" spans="1:26" ht="11.25" customHeight="1" x14ac:dyDescent="0.25">
      <c r="A27" s="85">
        <v>22</v>
      </c>
      <c r="B27" s="60" t="s">
        <v>39</v>
      </c>
      <c r="C27" s="60" t="s">
        <v>126</v>
      </c>
      <c r="D27" s="90">
        <v>93.632999999999996</v>
      </c>
      <c r="E27" s="90">
        <v>78.108999999999995</v>
      </c>
      <c r="F27" s="90">
        <v>10.246</v>
      </c>
      <c r="G27" s="90">
        <v>101.14700000000001</v>
      </c>
      <c r="H27" s="90">
        <v>10.57</v>
      </c>
      <c r="I27" s="90">
        <v>43.314</v>
      </c>
      <c r="J27" s="90">
        <v>2.8420000000000001</v>
      </c>
      <c r="K27" s="90">
        <v>0.14299999999999999</v>
      </c>
      <c r="L27" s="90">
        <v>1.121</v>
      </c>
      <c r="M27" s="90">
        <v>37.561</v>
      </c>
      <c r="N27" s="90">
        <v>18.622</v>
      </c>
      <c r="O27" s="90">
        <v>148.24600000000001</v>
      </c>
      <c r="P27" s="90">
        <v>60.765999999999998</v>
      </c>
      <c r="Q27" s="90">
        <v>75.956000000000003</v>
      </c>
      <c r="R27" s="90">
        <v>36.994</v>
      </c>
      <c r="S27" s="90">
        <v>71.177999999999997</v>
      </c>
      <c r="T27" s="90">
        <v>775.08600000000001</v>
      </c>
      <c r="U27" s="234">
        <v>6579.8419999999996</v>
      </c>
      <c r="V27" s="90">
        <v>419.97300000000001</v>
      </c>
      <c r="W27" s="90">
        <v>520.82600000000002</v>
      </c>
      <c r="X27" s="90">
        <v>98.795000000000002</v>
      </c>
      <c r="Y27" s="91">
        <v>9184.9689999999991</v>
      </c>
      <c r="Z27" s="235">
        <v>71.637</v>
      </c>
    </row>
    <row r="28" spans="1:26" ht="11.25" customHeight="1" x14ac:dyDescent="0.25">
      <c r="A28" s="85">
        <v>23</v>
      </c>
      <c r="B28" s="60" t="s">
        <v>112</v>
      </c>
      <c r="C28" s="60" t="s">
        <v>126</v>
      </c>
      <c r="D28" s="90">
        <v>14.760999999999999</v>
      </c>
      <c r="E28" s="90">
        <v>72.129000000000005</v>
      </c>
      <c r="F28" s="90">
        <v>4.5949999999999998</v>
      </c>
      <c r="G28" s="90">
        <v>2.702</v>
      </c>
      <c r="H28" s="90">
        <v>19.350000000000001</v>
      </c>
      <c r="I28" s="90">
        <v>4.13</v>
      </c>
      <c r="J28" s="90">
        <v>0.60299999999999998</v>
      </c>
      <c r="K28" s="90">
        <v>1E-3</v>
      </c>
      <c r="L28" s="90">
        <v>1.2999999999999999E-2</v>
      </c>
      <c r="M28" s="90">
        <v>4.5149999999999997</v>
      </c>
      <c r="N28" s="90">
        <v>0.158</v>
      </c>
      <c r="O28" s="90">
        <v>87.314999999999998</v>
      </c>
      <c r="P28" s="90">
        <v>41.191000000000003</v>
      </c>
      <c r="Q28" s="90">
        <v>57.551000000000002</v>
      </c>
      <c r="R28" s="90">
        <v>7.8159999999999998</v>
      </c>
      <c r="S28" s="90">
        <v>340.46</v>
      </c>
      <c r="T28" s="90">
        <v>352.995</v>
      </c>
      <c r="U28" s="90">
        <v>3002.6039999999998</v>
      </c>
      <c r="V28" s="234">
        <v>3226.5929999999998</v>
      </c>
      <c r="W28" s="90">
        <v>82.152000000000001</v>
      </c>
      <c r="X28" s="90">
        <v>1.6160000000000001</v>
      </c>
      <c r="Y28" s="91">
        <v>7323.2489999999998</v>
      </c>
      <c r="Z28" s="235">
        <v>44.06</v>
      </c>
    </row>
    <row r="29" spans="1:26" ht="11.25" customHeight="1" x14ac:dyDescent="0.25">
      <c r="A29" s="85">
        <v>24</v>
      </c>
      <c r="B29" s="60" t="s">
        <v>40</v>
      </c>
      <c r="C29" s="60" t="s">
        <v>126</v>
      </c>
      <c r="D29" s="90">
        <v>35.659999999999997</v>
      </c>
      <c r="E29" s="90">
        <v>25.550999999999998</v>
      </c>
      <c r="F29" s="90">
        <v>9.0370000000000008</v>
      </c>
      <c r="G29" s="90">
        <v>13.958</v>
      </c>
      <c r="H29" s="90">
        <v>13.94</v>
      </c>
      <c r="I29" s="90">
        <v>11.935</v>
      </c>
      <c r="J29" s="90">
        <v>14.269</v>
      </c>
      <c r="K29" s="90">
        <v>3.0830000000000002</v>
      </c>
      <c r="L29" s="90">
        <v>2.306</v>
      </c>
      <c r="M29" s="90">
        <v>49.628999999999998</v>
      </c>
      <c r="N29" s="90">
        <v>8.6240000000000006</v>
      </c>
      <c r="O29" s="90">
        <v>166.21600000000001</v>
      </c>
      <c r="P29" s="90">
        <v>2.8559999999999999</v>
      </c>
      <c r="Q29" s="90">
        <v>20.553000000000001</v>
      </c>
      <c r="R29" s="90">
        <v>12.397</v>
      </c>
      <c r="S29" s="90">
        <v>10.755000000000001</v>
      </c>
      <c r="T29" s="90">
        <v>32.308999999999997</v>
      </c>
      <c r="U29" s="90">
        <v>780.12599999999998</v>
      </c>
      <c r="V29" s="90">
        <v>223.67699999999999</v>
      </c>
      <c r="W29" s="234">
        <v>7145.3789999999999</v>
      </c>
      <c r="X29" s="90">
        <v>1290.539</v>
      </c>
      <c r="Y29" s="91">
        <v>9872.7990000000009</v>
      </c>
      <c r="Z29" s="235">
        <v>72.373999999999995</v>
      </c>
    </row>
    <row r="30" spans="1:26" ht="11.25" customHeight="1" x14ac:dyDescent="0.25">
      <c r="A30" s="85">
        <v>25</v>
      </c>
      <c r="B30" s="60" t="s">
        <v>41</v>
      </c>
      <c r="C30" s="60" t="s">
        <v>126</v>
      </c>
      <c r="D30" s="90">
        <v>38.103999999999999</v>
      </c>
      <c r="E30" s="90">
        <v>9.7040000000000006</v>
      </c>
      <c r="F30" s="90">
        <v>1215.395</v>
      </c>
      <c r="G30" s="90">
        <v>65.37</v>
      </c>
      <c r="H30" s="90">
        <v>3.0739999999999998</v>
      </c>
      <c r="I30" s="90">
        <v>5.4470000000000001</v>
      </c>
      <c r="J30" s="90">
        <v>5.8289999999999997</v>
      </c>
      <c r="K30" s="90">
        <v>0.314</v>
      </c>
      <c r="L30" s="90">
        <v>4.5999999999999999E-2</v>
      </c>
      <c r="M30" s="90">
        <v>177.625</v>
      </c>
      <c r="N30" s="90">
        <v>34.146000000000001</v>
      </c>
      <c r="O30" s="90">
        <v>151.24700000000001</v>
      </c>
      <c r="P30" s="90">
        <v>14.504</v>
      </c>
      <c r="Q30" s="90">
        <v>6.12</v>
      </c>
      <c r="R30" s="90">
        <v>3.22</v>
      </c>
      <c r="S30" s="90">
        <v>186.084</v>
      </c>
      <c r="T30" s="90">
        <v>51.765000000000001</v>
      </c>
      <c r="U30" s="90">
        <v>106.72499999999999</v>
      </c>
      <c r="V30" s="90">
        <v>2.6440000000000001</v>
      </c>
      <c r="W30" s="90">
        <v>328.61</v>
      </c>
      <c r="X30" s="234">
        <v>7036.05</v>
      </c>
      <c r="Y30" s="91">
        <v>9442.0239999999994</v>
      </c>
      <c r="Z30" s="235">
        <v>74.518000000000001</v>
      </c>
    </row>
    <row r="31" spans="1:26" ht="6.75" customHeight="1" x14ac:dyDescent="0.25">
      <c r="A31" s="85"/>
      <c r="B31" s="60"/>
      <c r="C31" s="60"/>
      <c r="D31" s="90"/>
      <c r="E31" s="90"/>
      <c r="F31" s="90"/>
      <c r="G31" s="90"/>
      <c r="H31" s="90"/>
      <c r="I31" s="90"/>
      <c r="J31" s="90"/>
      <c r="K31" s="90"/>
      <c r="L31" s="90"/>
      <c r="M31" s="90"/>
      <c r="N31" s="90"/>
      <c r="O31" s="90"/>
      <c r="P31" s="90"/>
      <c r="Q31" s="90"/>
      <c r="R31" s="90"/>
      <c r="S31" s="90"/>
      <c r="T31" s="90"/>
      <c r="U31" s="90"/>
      <c r="V31" s="90"/>
      <c r="W31" s="90"/>
      <c r="X31" s="90"/>
      <c r="Y31" s="91"/>
      <c r="Z31" s="235"/>
    </row>
    <row r="32" spans="1:26" ht="11.25" customHeight="1" x14ac:dyDescent="0.25">
      <c r="A32" s="87" t="s">
        <v>0</v>
      </c>
      <c r="C32" s="60" t="s">
        <v>126</v>
      </c>
      <c r="D32" s="91">
        <v>12952.514999999999</v>
      </c>
      <c r="E32" s="91">
        <v>5155.8959999999997</v>
      </c>
      <c r="F32" s="91">
        <v>4452.0940000000001</v>
      </c>
      <c r="G32" s="91">
        <v>7930.5110000000004</v>
      </c>
      <c r="H32" s="91">
        <v>7258.884</v>
      </c>
      <c r="I32" s="91">
        <v>3841.1990000000001</v>
      </c>
      <c r="J32" s="91">
        <v>8358.366</v>
      </c>
      <c r="K32" s="91">
        <v>710.23299999999995</v>
      </c>
      <c r="L32" s="91">
        <v>2900.0839999999998</v>
      </c>
      <c r="M32" s="91">
        <v>18016.291000000001</v>
      </c>
      <c r="N32" s="91">
        <v>10772.759</v>
      </c>
      <c r="O32" s="91">
        <v>20684.048999999999</v>
      </c>
      <c r="P32" s="91">
        <v>8888.6260000000002</v>
      </c>
      <c r="Q32" s="91">
        <v>7369.6859999999997</v>
      </c>
      <c r="R32" s="91">
        <v>4423.28</v>
      </c>
      <c r="S32" s="91">
        <v>9060.9570000000003</v>
      </c>
      <c r="T32" s="91">
        <v>11015.406000000001</v>
      </c>
      <c r="U32" s="91">
        <v>12208.088</v>
      </c>
      <c r="V32" s="91">
        <v>4301.0730000000003</v>
      </c>
      <c r="W32" s="91">
        <v>8770.0310000000009</v>
      </c>
      <c r="X32" s="91">
        <v>9785.1949999999997</v>
      </c>
      <c r="Y32" s="238">
        <v>178855.22099999999</v>
      </c>
      <c r="Z32" s="235">
        <v>51.593000000000004</v>
      </c>
    </row>
    <row r="33" spans="1:26" ht="12" customHeight="1" x14ac:dyDescent="0.25">
      <c r="A33" s="94" t="s">
        <v>129</v>
      </c>
      <c r="B33" s="62"/>
      <c r="C33" s="95" t="s">
        <v>125</v>
      </c>
      <c r="D33" s="239">
        <v>39.643999999999998</v>
      </c>
      <c r="E33" s="239">
        <v>26.581</v>
      </c>
      <c r="F33" s="239">
        <v>21.032</v>
      </c>
      <c r="G33" s="239">
        <v>38.398000000000003</v>
      </c>
      <c r="H33" s="239">
        <v>45.765999999999998</v>
      </c>
      <c r="I33" s="239">
        <v>25.884</v>
      </c>
      <c r="J33" s="239">
        <v>46.167000000000002</v>
      </c>
      <c r="K33" s="239">
        <v>65.569999999999993</v>
      </c>
      <c r="L33" s="239">
        <v>27.468</v>
      </c>
      <c r="M33" s="239">
        <v>68.608000000000004</v>
      </c>
      <c r="N33" s="239">
        <v>38.840000000000003</v>
      </c>
      <c r="O33" s="239">
        <v>55.234000000000002</v>
      </c>
      <c r="P33" s="239">
        <v>63.649000000000001</v>
      </c>
      <c r="Q33" s="239">
        <v>41.107999999999997</v>
      </c>
      <c r="R33" s="239">
        <v>20.306999999999999</v>
      </c>
      <c r="S33" s="239">
        <v>49.564</v>
      </c>
      <c r="T33" s="239">
        <v>57.37</v>
      </c>
      <c r="U33" s="239">
        <v>53.896999999999998</v>
      </c>
      <c r="V33" s="239">
        <v>75.018000000000001</v>
      </c>
      <c r="W33" s="239">
        <v>81.474999999999994</v>
      </c>
      <c r="X33" s="239">
        <v>71.905000000000001</v>
      </c>
      <c r="Y33" s="240"/>
      <c r="Z33" s="239"/>
    </row>
    <row r="34" spans="1:26" ht="15" customHeight="1" x14ac:dyDescent="0.25">
      <c r="A34" s="84" t="s">
        <v>130</v>
      </c>
    </row>
    <row r="35" spans="1:26" x14ac:dyDescent="0.25">
      <c r="A35" s="84"/>
      <c r="D35" s="83"/>
      <c r="E35" s="83"/>
      <c r="F35" s="83"/>
      <c r="G35" s="83"/>
      <c r="H35" s="83"/>
      <c r="I35" s="83"/>
      <c r="J35" s="83"/>
      <c r="K35" s="83"/>
      <c r="L35" s="83"/>
      <c r="M35" s="83"/>
      <c r="N35" s="83"/>
      <c r="O35" s="83"/>
      <c r="P35" s="83"/>
      <c r="Q35" s="83"/>
      <c r="R35" s="83"/>
      <c r="S35" s="83"/>
      <c r="T35" s="83"/>
      <c r="U35" s="83"/>
      <c r="V35" s="83"/>
      <c r="W35" s="83"/>
      <c r="X35" s="83"/>
    </row>
    <row r="36" spans="1:26" x14ac:dyDescent="0.25">
      <c r="A36" s="84"/>
    </row>
    <row r="37" spans="1:26" x14ac:dyDescent="0.25">
      <c r="A37" s="84"/>
    </row>
    <row r="38" spans="1:26" x14ac:dyDescent="0.25">
      <c r="A38" s="84"/>
    </row>
    <row r="39" spans="1:26" x14ac:dyDescent="0.25">
      <c r="A39" s="84"/>
    </row>
    <row r="40" spans="1:26" x14ac:dyDescent="0.25">
      <c r="A40" s="84"/>
    </row>
    <row r="41" spans="1:26" x14ac:dyDescent="0.25">
      <c r="A41" s="84"/>
    </row>
    <row r="42" spans="1:26" x14ac:dyDescent="0.25">
      <c r="A42" s="84"/>
    </row>
    <row r="43" spans="1:26" x14ac:dyDescent="0.25">
      <c r="A43" s="84"/>
    </row>
    <row r="44" spans="1:26" x14ac:dyDescent="0.25">
      <c r="A44" s="84"/>
    </row>
    <row r="45" spans="1:26" x14ac:dyDescent="0.25">
      <c r="A45" s="84"/>
    </row>
    <row r="46" spans="1:26" x14ac:dyDescent="0.25">
      <c r="A46" s="84"/>
    </row>
    <row r="47" spans="1:26" x14ac:dyDescent="0.25">
      <c r="A47" s="18"/>
    </row>
  </sheetData>
  <mergeCells count="3">
    <mergeCell ref="D4:X4"/>
    <mergeCell ref="A5:B5"/>
    <mergeCell ref="Z4:Z5"/>
  </mergeCells>
  <hyperlinks>
    <hyperlink ref="X1" location="'Innehåll_ Contents'!Utskriftsområde" display="Till tabellförteckning" xr:uid="{00000000-0004-0000-2700-000000000000}"/>
  </hyperlinks>
  <pageMargins left="0.26" right="0.22" top="0.74803149606299213" bottom="0.54" header="0.31496062992125984" footer="0.31496062992125984"/>
  <pageSetup paperSize="9" scale="8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2" tint="-0.34998626667073579"/>
  </sheetPr>
  <dimension ref="A1:AC47"/>
  <sheetViews>
    <sheetView showGridLines="0" zoomScaleNormal="100" workbookViewId="0"/>
  </sheetViews>
  <sheetFormatPr defaultColWidth="11.44140625" defaultRowHeight="12.6" x14ac:dyDescent="0.25"/>
  <cols>
    <col min="1" max="1" width="2.88671875" customWidth="1"/>
    <col min="2" max="2" width="17" customWidth="1"/>
    <col min="3" max="3" width="15.6640625" hidden="1" customWidth="1"/>
    <col min="4" max="4" width="6.5546875" customWidth="1"/>
    <col min="5" max="6" width="5.6640625" customWidth="1"/>
    <col min="7" max="8" width="6.5546875" customWidth="1"/>
    <col min="9" max="10" width="5.6640625" customWidth="1"/>
    <col min="11" max="11" width="4.88671875" customWidth="1"/>
    <col min="12" max="12" width="5.6640625" customWidth="1"/>
    <col min="13" max="13" width="6.5546875" customWidth="1"/>
    <col min="14" max="14" width="5.6640625" customWidth="1"/>
    <col min="15" max="15" width="6.5546875" customWidth="1"/>
    <col min="16" max="18" width="5.6640625" customWidth="1"/>
    <col min="19" max="19" width="6.5546875" customWidth="1"/>
    <col min="20" max="24" width="5.6640625" customWidth="1"/>
    <col min="25" max="25" width="7.88671875" customWidth="1"/>
    <col min="26" max="26" width="5.44140625" customWidth="1"/>
  </cols>
  <sheetData>
    <row r="1" spans="1:29" ht="12.75" customHeight="1" x14ac:dyDescent="0.25">
      <c r="A1" s="5" t="s">
        <v>407</v>
      </c>
      <c r="X1" s="58" t="s">
        <v>249</v>
      </c>
      <c r="AB1" s="2"/>
      <c r="AC1" s="2"/>
    </row>
    <row r="2" spans="1:29" ht="13.2" x14ac:dyDescent="0.25">
      <c r="A2" s="51" t="s">
        <v>408</v>
      </c>
      <c r="AB2" s="2"/>
      <c r="AC2" s="2"/>
    </row>
    <row r="3" spans="1:29" ht="12" customHeight="1" x14ac:dyDescent="0.25"/>
    <row r="4" spans="1:29" ht="23.25" customHeight="1" x14ac:dyDescent="0.25">
      <c r="A4" s="61"/>
      <c r="B4" s="61"/>
      <c r="C4" s="61"/>
      <c r="D4" s="279" t="s">
        <v>223</v>
      </c>
      <c r="E4" s="279"/>
      <c r="F4" s="279"/>
      <c r="G4" s="279"/>
      <c r="H4" s="279"/>
      <c r="I4" s="279"/>
      <c r="J4" s="279"/>
      <c r="K4" s="279"/>
      <c r="L4" s="279"/>
      <c r="M4" s="279"/>
      <c r="N4" s="279"/>
      <c r="O4" s="279"/>
      <c r="P4" s="279"/>
      <c r="Q4" s="279"/>
      <c r="R4" s="279"/>
      <c r="S4" s="279"/>
      <c r="T4" s="279"/>
      <c r="U4" s="279"/>
      <c r="V4" s="279"/>
      <c r="W4" s="279"/>
      <c r="X4" s="279"/>
      <c r="Y4" s="92"/>
      <c r="Z4" s="281" t="s">
        <v>128</v>
      </c>
    </row>
    <row r="5" spans="1:29" ht="39.75" customHeight="1" x14ac:dyDescent="0.25">
      <c r="A5" s="280" t="s">
        <v>222</v>
      </c>
      <c r="B5" s="280"/>
      <c r="C5" s="50"/>
      <c r="D5" s="93">
        <v>1</v>
      </c>
      <c r="E5" s="93">
        <v>3</v>
      </c>
      <c r="F5" s="93">
        <v>4</v>
      </c>
      <c r="G5" s="93">
        <v>5</v>
      </c>
      <c r="H5" s="93">
        <v>6</v>
      </c>
      <c r="I5" s="93">
        <v>7</v>
      </c>
      <c r="J5" s="93">
        <v>8</v>
      </c>
      <c r="K5" s="93">
        <v>9</v>
      </c>
      <c r="L5" s="93">
        <v>10</v>
      </c>
      <c r="M5" s="93">
        <v>12</v>
      </c>
      <c r="N5" s="93">
        <v>13</v>
      </c>
      <c r="O5" s="93">
        <v>14</v>
      </c>
      <c r="P5" s="93">
        <v>17</v>
      </c>
      <c r="Q5" s="93">
        <v>18</v>
      </c>
      <c r="R5" s="93">
        <v>19</v>
      </c>
      <c r="S5" s="93">
        <v>20</v>
      </c>
      <c r="T5" s="93">
        <v>21</v>
      </c>
      <c r="U5" s="93">
        <v>22</v>
      </c>
      <c r="V5" s="93">
        <v>23</v>
      </c>
      <c r="W5" s="93">
        <v>24</v>
      </c>
      <c r="X5" s="93">
        <v>25</v>
      </c>
      <c r="Y5" s="62" t="s">
        <v>0</v>
      </c>
      <c r="Z5" s="282"/>
    </row>
    <row r="6" spans="1:29" ht="11.25" customHeight="1" x14ac:dyDescent="0.25">
      <c r="A6" s="88"/>
      <c r="B6" s="88"/>
      <c r="C6" s="88"/>
      <c r="D6" s="89"/>
      <c r="E6" s="89"/>
      <c r="F6" s="89"/>
      <c r="G6" s="89"/>
      <c r="H6" s="89"/>
      <c r="I6" s="89"/>
      <c r="J6" s="89"/>
      <c r="K6" s="89"/>
      <c r="L6" s="89"/>
      <c r="M6" s="89"/>
      <c r="N6" s="89"/>
      <c r="O6" s="89"/>
      <c r="P6" s="89"/>
      <c r="Q6" s="89"/>
      <c r="R6" s="89"/>
      <c r="S6" s="89"/>
      <c r="T6" s="89"/>
      <c r="U6" s="89"/>
      <c r="V6" s="89"/>
      <c r="W6" s="89"/>
      <c r="X6" s="89"/>
      <c r="Y6" s="86"/>
      <c r="Z6" s="68"/>
      <c r="AB6" s="84"/>
      <c r="AC6" s="84"/>
    </row>
    <row r="7" spans="1:29" ht="11.25" customHeight="1" x14ac:dyDescent="0.25">
      <c r="A7" s="85">
        <v>1</v>
      </c>
      <c r="B7" s="60" t="s">
        <v>24</v>
      </c>
      <c r="C7" s="60" t="s">
        <v>126</v>
      </c>
      <c r="D7" s="234">
        <v>118008.05</v>
      </c>
      <c r="E7" s="90">
        <v>25163.231</v>
      </c>
      <c r="F7" s="90">
        <v>20336.681</v>
      </c>
      <c r="G7" s="90">
        <v>24305.292000000001</v>
      </c>
      <c r="H7" s="90">
        <v>8582.8529999999992</v>
      </c>
      <c r="I7" s="90">
        <v>3550.8220000000001</v>
      </c>
      <c r="J7" s="90">
        <v>8974.2669999999998</v>
      </c>
      <c r="K7" s="90">
        <v>823.16399999999999</v>
      </c>
      <c r="L7" s="90">
        <v>2022.0070000000001</v>
      </c>
      <c r="M7" s="90">
        <v>23212.351999999999</v>
      </c>
      <c r="N7" s="90">
        <v>5586.2690000000002</v>
      </c>
      <c r="O7" s="90">
        <v>35446.057000000001</v>
      </c>
      <c r="P7" s="90">
        <v>5929.1469999999999</v>
      </c>
      <c r="Q7" s="90">
        <v>10521.112999999999</v>
      </c>
      <c r="R7" s="90">
        <v>7917.81</v>
      </c>
      <c r="S7" s="90">
        <v>7824.2209999999995</v>
      </c>
      <c r="T7" s="90">
        <v>4518.3320000000003</v>
      </c>
      <c r="U7" s="90">
        <v>3576.9679999999998</v>
      </c>
      <c r="V7" s="90">
        <v>1765.9590000000001</v>
      </c>
      <c r="W7" s="90">
        <v>9992.7569999999996</v>
      </c>
      <c r="X7" s="90">
        <v>5539.8</v>
      </c>
      <c r="Y7" s="91">
        <v>333597.15299999999</v>
      </c>
      <c r="Z7" s="235">
        <v>35.374000000000002</v>
      </c>
    </row>
    <row r="8" spans="1:29" ht="11.25" customHeight="1" x14ac:dyDescent="0.25">
      <c r="A8" s="85">
        <v>3</v>
      </c>
      <c r="B8" s="60" t="s">
        <v>25</v>
      </c>
      <c r="C8" s="60" t="s">
        <v>126</v>
      </c>
      <c r="D8" s="90">
        <v>22909.164000000001</v>
      </c>
      <c r="E8" s="234">
        <v>8935.3940000000002</v>
      </c>
      <c r="F8" s="90">
        <v>3451.0970000000002</v>
      </c>
      <c r="G8" s="90">
        <v>4685.5829999999996</v>
      </c>
      <c r="H8" s="90">
        <v>2456.4920000000002</v>
      </c>
      <c r="I8" s="90">
        <v>742.75699999999995</v>
      </c>
      <c r="J8" s="90">
        <v>1254.4780000000001</v>
      </c>
      <c r="K8" s="90">
        <v>345.721</v>
      </c>
      <c r="L8" s="90">
        <v>294.60700000000003</v>
      </c>
      <c r="M8" s="90">
        <v>6496.03</v>
      </c>
      <c r="N8" s="90">
        <v>1595.5139999999999</v>
      </c>
      <c r="O8" s="90">
        <v>6319.1790000000001</v>
      </c>
      <c r="P8" s="90">
        <v>1635.6030000000001</v>
      </c>
      <c r="Q8" s="90">
        <v>2594.8850000000002</v>
      </c>
      <c r="R8" s="90">
        <v>2481.4319999999998</v>
      </c>
      <c r="S8" s="90">
        <v>5114.59</v>
      </c>
      <c r="T8" s="90">
        <v>3053.7460000000001</v>
      </c>
      <c r="U8" s="90">
        <v>2037.7449999999999</v>
      </c>
      <c r="V8" s="90">
        <v>1229.778</v>
      </c>
      <c r="W8" s="90">
        <v>1976.05</v>
      </c>
      <c r="X8" s="90">
        <v>2705.491</v>
      </c>
      <c r="Y8" s="91">
        <v>82315.335000000006</v>
      </c>
      <c r="Z8" s="235">
        <v>10.855</v>
      </c>
    </row>
    <row r="9" spans="1:29" ht="11.25" customHeight="1" x14ac:dyDescent="0.25">
      <c r="A9" s="85">
        <v>4</v>
      </c>
      <c r="B9" s="60" t="s">
        <v>26</v>
      </c>
      <c r="C9" s="60" t="s">
        <v>126</v>
      </c>
      <c r="D9" s="90">
        <v>11567.621999999999</v>
      </c>
      <c r="E9" s="90">
        <v>1804.701</v>
      </c>
      <c r="F9" s="234">
        <v>4252.3940000000002</v>
      </c>
      <c r="G9" s="90">
        <v>3816.0230000000001</v>
      </c>
      <c r="H9" s="90">
        <v>2269.16</v>
      </c>
      <c r="I9" s="90">
        <v>3372.4650000000001</v>
      </c>
      <c r="J9" s="90">
        <v>1564.5540000000001</v>
      </c>
      <c r="K9" s="90">
        <v>344.423</v>
      </c>
      <c r="L9" s="90">
        <v>517.98699999999997</v>
      </c>
      <c r="M9" s="90">
        <v>4547.2830000000004</v>
      </c>
      <c r="N9" s="90">
        <v>874.18100000000004</v>
      </c>
      <c r="O9" s="90">
        <v>8382.4789999999994</v>
      </c>
      <c r="P9" s="90">
        <v>4431.665</v>
      </c>
      <c r="Q9" s="90">
        <v>2338.1010000000001</v>
      </c>
      <c r="R9" s="90">
        <v>7023.4660000000003</v>
      </c>
      <c r="S9" s="90">
        <v>3932.0740000000001</v>
      </c>
      <c r="T9" s="90">
        <v>1602.9680000000001</v>
      </c>
      <c r="U9" s="90">
        <v>571.73699999999997</v>
      </c>
      <c r="V9" s="90">
        <v>648.00400000000002</v>
      </c>
      <c r="W9" s="90">
        <v>1235.6510000000001</v>
      </c>
      <c r="X9" s="90">
        <v>3538.5709999999999</v>
      </c>
      <c r="Y9" s="91">
        <v>68635.509999999995</v>
      </c>
      <c r="Z9" s="235">
        <v>6.1959999999999997</v>
      </c>
    </row>
    <row r="10" spans="1:29" ht="11.25" customHeight="1" x14ac:dyDescent="0.25">
      <c r="A10" s="85">
        <v>5</v>
      </c>
      <c r="B10" s="60" t="s">
        <v>27</v>
      </c>
      <c r="C10" s="60" t="s">
        <v>126</v>
      </c>
      <c r="D10" s="90">
        <v>7390.1319999999996</v>
      </c>
      <c r="E10" s="90">
        <v>1230.77</v>
      </c>
      <c r="F10" s="90">
        <v>4480.1409999999996</v>
      </c>
      <c r="G10" s="234">
        <v>15529.431</v>
      </c>
      <c r="H10" s="90">
        <v>6262.5129999999999</v>
      </c>
      <c r="I10" s="90">
        <v>1126.529</v>
      </c>
      <c r="J10" s="90">
        <v>2450.6570000000002</v>
      </c>
      <c r="K10" s="90">
        <v>97.834999999999994</v>
      </c>
      <c r="L10" s="90">
        <v>219.29599999999999</v>
      </c>
      <c r="M10" s="90">
        <v>3778.5639999999999</v>
      </c>
      <c r="N10" s="90">
        <v>1806.2070000000001</v>
      </c>
      <c r="O10" s="90">
        <v>7654.57</v>
      </c>
      <c r="P10" s="90">
        <v>1324.7329999999999</v>
      </c>
      <c r="Q10" s="90">
        <v>2776.06</v>
      </c>
      <c r="R10" s="90">
        <v>2470.71</v>
      </c>
      <c r="S10" s="90">
        <v>1818.809</v>
      </c>
      <c r="T10" s="90">
        <v>536.29600000000005</v>
      </c>
      <c r="U10" s="90">
        <v>452.09699999999998</v>
      </c>
      <c r="V10" s="90">
        <v>464.65100000000001</v>
      </c>
      <c r="W10" s="90">
        <v>670.27599999999995</v>
      </c>
      <c r="X10" s="90">
        <v>614.11300000000006</v>
      </c>
      <c r="Y10" s="91">
        <v>63154.387000000002</v>
      </c>
      <c r="Z10" s="235">
        <v>24.59</v>
      </c>
    </row>
    <row r="11" spans="1:29" ht="11.25" customHeight="1" x14ac:dyDescent="0.25">
      <c r="A11" s="85">
        <v>6</v>
      </c>
      <c r="B11" s="60" t="s">
        <v>28</v>
      </c>
      <c r="C11" s="60" t="s">
        <v>126</v>
      </c>
      <c r="D11" s="90">
        <v>15317.784</v>
      </c>
      <c r="E11" s="90">
        <v>3176.2310000000002</v>
      </c>
      <c r="F11" s="90">
        <v>1741.364</v>
      </c>
      <c r="G11" s="90">
        <v>7065.51</v>
      </c>
      <c r="H11" s="234">
        <v>34082.478000000003</v>
      </c>
      <c r="I11" s="90">
        <v>8371.9590000000007</v>
      </c>
      <c r="J11" s="90">
        <v>5292.3190000000004</v>
      </c>
      <c r="K11" s="90">
        <v>425.76</v>
      </c>
      <c r="L11" s="90">
        <v>2076.4479999999999</v>
      </c>
      <c r="M11" s="90">
        <v>10224.316999999999</v>
      </c>
      <c r="N11" s="90">
        <v>4706.2719999999999</v>
      </c>
      <c r="O11" s="90">
        <v>23892.502</v>
      </c>
      <c r="P11" s="90">
        <v>2150.0590000000002</v>
      </c>
      <c r="Q11" s="90">
        <v>5658.7910000000002</v>
      </c>
      <c r="R11" s="90">
        <v>2222.2179999999998</v>
      </c>
      <c r="S11" s="90">
        <v>2849.37</v>
      </c>
      <c r="T11" s="90">
        <v>2482.2860000000001</v>
      </c>
      <c r="U11" s="90">
        <v>1765.1310000000001</v>
      </c>
      <c r="V11" s="90">
        <v>1009.1950000000001</v>
      </c>
      <c r="W11" s="90">
        <v>1858.3409999999999</v>
      </c>
      <c r="X11" s="90">
        <v>1241.058</v>
      </c>
      <c r="Y11" s="91">
        <v>137609.39300000001</v>
      </c>
      <c r="Z11" s="235">
        <v>24.768000000000001</v>
      </c>
    </row>
    <row r="12" spans="1:29" ht="6.75" customHeight="1" x14ac:dyDescent="0.25">
      <c r="A12" s="85"/>
      <c r="B12" s="60"/>
      <c r="C12" s="60"/>
      <c r="D12" s="236"/>
      <c r="E12" s="236"/>
      <c r="F12" s="236"/>
      <c r="G12" s="236"/>
      <c r="H12" s="236"/>
      <c r="I12" s="236"/>
      <c r="J12" s="236"/>
      <c r="K12" s="236"/>
      <c r="L12" s="236"/>
      <c r="M12" s="236"/>
      <c r="N12" s="236"/>
      <c r="O12" s="236"/>
      <c r="P12" s="236"/>
      <c r="Q12" s="236"/>
      <c r="R12" s="236"/>
      <c r="S12" s="236"/>
      <c r="T12" s="236"/>
      <c r="U12" s="236"/>
      <c r="V12" s="236"/>
      <c r="W12" s="236"/>
      <c r="X12" s="236"/>
      <c r="Y12" s="237"/>
      <c r="Z12" s="235"/>
    </row>
    <row r="13" spans="1:29" ht="11.25" customHeight="1" x14ac:dyDescent="0.25">
      <c r="A13" s="85">
        <v>7</v>
      </c>
      <c r="B13" s="60" t="s">
        <v>29</v>
      </c>
      <c r="C13" s="60" t="s">
        <v>126</v>
      </c>
      <c r="D13" s="90">
        <v>14014.166999999999</v>
      </c>
      <c r="E13" s="90">
        <v>907.25099999999998</v>
      </c>
      <c r="F13" s="90">
        <v>756.56799999999998</v>
      </c>
      <c r="G13" s="90">
        <v>2682.2249999999999</v>
      </c>
      <c r="H13" s="90">
        <v>3905.6770000000001</v>
      </c>
      <c r="I13" s="234">
        <v>5888.4089999999997</v>
      </c>
      <c r="J13" s="90">
        <v>2849.777</v>
      </c>
      <c r="K13" s="90">
        <v>76.162999999999997</v>
      </c>
      <c r="L13" s="90">
        <v>953.11400000000003</v>
      </c>
      <c r="M13" s="90">
        <v>5341.7190000000001</v>
      </c>
      <c r="N13" s="90">
        <v>2140.65</v>
      </c>
      <c r="O13" s="90">
        <v>6426.88</v>
      </c>
      <c r="P13" s="90">
        <v>581.37099999999998</v>
      </c>
      <c r="Q13" s="90">
        <v>8634.0619999999999</v>
      </c>
      <c r="R13" s="90">
        <v>491.10599999999999</v>
      </c>
      <c r="S13" s="90">
        <v>519.55499999999995</v>
      </c>
      <c r="T13" s="90">
        <v>5201.1779999999999</v>
      </c>
      <c r="U13" s="90">
        <v>541.41</v>
      </c>
      <c r="V13" s="90">
        <v>449.267</v>
      </c>
      <c r="W13" s="90">
        <v>600.005</v>
      </c>
      <c r="X13" s="90">
        <v>307.39400000000001</v>
      </c>
      <c r="Y13" s="91">
        <v>63267.949000000001</v>
      </c>
      <c r="Z13" s="235">
        <v>9.3070000000000004</v>
      </c>
    </row>
    <row r="14" spans="1:29" ht="11.25" customHeight="1" x14ac:dyDescent="0.25">
      <c r="A14" s="85">
        <v>8</v>
      </c>
      <c r="B14" s="60" t="s">
        <v>110</v>
      </c>
      <c r="C14" s="60" t="s">
        <v>126</v>
      </c>
      <c r="D14" s="90">
        <v>2666.8310000000001</v>
      </c>
      <c r="E14" s="90">
        <v>350.87799999999999</v>
      </c>
      <c r="F14" s="90">
        <v>249.11199999999999</v>
      </c>
      <c r="G14" s="90">
        <v>2681.9409999999998</v>
      </c>
      <c r="H14" s="90">
        <v>3734.5720000000001</v>
      </c>
      <c r="I14" s="90">
        <v>1705.808</v>
      </c>
      <c r="J14" s="234">
        <v>10957.887000000001</v>
      </c>
      <c r="K14" s="90">
        <v>64.444000000000003</v>
      </c>
      <c r="L14" s="90">
        <v>973.82799999999997</v>
      </c>
      <c r="M14" s="90">
        <v>4362.1009999999997</v>
      </c>
      <c r="N14" s="90">
        <v>859.79499999999996</v>
      </c>
      <c r="O14" s="90">
        <v>4489.0259999999998</v>
      </c>
      <c r="P14" s="90">
        <v>240.358</v>
      </c>
      <c r="Q14" s="90">
        <v>1256.873</v>
      </c>
      <c r="R14" s="90">
        <v>651.31299999999999</v>
      </c>
      <c r="S14" s="90">
        <v>221.56899999999999</v>
      </c>
      <c r="T14" s="90">
        <v>161.209</v>
      </c>
      <c r="U14" s="90">
        <v>190.541</v>
      </c>
      <c r="V14" s="90">
        <v>278.30799999999999</v>
      </c>
      <c r="W14" s="90">
        <v>747.18700000000001</v>
      </c>
      <c r="X14" s="90">
        <v>730.41200000000003</v>
      </c>
      <c r="Y14" s="91">
        <v>37573.991999999998</v>
      </c>
      <c r="Z14" s="235">
        <v>29.163</v>
      </c>
    </row>
    <row r="15" spans="1:29" ht="11.25" customHeight="1" x14ac:dyDescent="0.25">
      <c r="A15" s="85">
        <v>9</v>
      </c>
      <c r="B15" s="60" t="s">
        <v>111</v>
      </c>
      <c r="C15" s="60" t="s">
        <v>126</v>
      </c>
      <c r="D15" s="90">
        <v>905.15599999999995</v>
      </c>
      <c r="E15" s="90">
        <v>45.460999999999999</v>
      </c>
      <c r="F15" s="90">
        <v>8.6300000000000008</v>
      </c>
      <c r="G15" s="90">
        <v>152.346</v>
      </c>
      <c r="H15" s="90">
        <v>22.757000000000001</v>
      </c>
      <c r="I15" s="90">
        <v>0.81599999999999995</v>
      </c>
      <c r="J15" s="90">
        <v>340.15499999999997</v>
      </c>
      <c r="K15" s="234">
        <v>3408.5590000000002</v>
      </c>
      <c r="L15" s="90">
        <v>1.0740000000000001</v>
      </c>
      <c r="M15" s="90">
        <v>299.69799999999998</v>
      </c>
      <c r="N15" s="90">
        <v>79.022999999999996</v>
      </c>
      <c r="O15" s="90">
        <v>138.61799999999999</v>
      </c>
      <c r="P15" s="90">
        <v>9.9770000000000003</v>
      </c>
      <c r="Q15" s="90">
        <v>254.84</v>
      </c>
      <c r="R15" s="90">
        <v>237.602</v>
      </c>
      <c r="S15" s="90">
        <v>8.4860000000000007</v>
      </c>
      <c r="T15" s="90">
        <v>4.6470000000000002</v>
      </c>
      <c r="U15" s="90">
        <v>70.617000000000004</v>
      </c>
      <c r="V15" s="90">
        <v>12.058999999999999</v>
      </c>
      <c r="W15" s="90">
        <v>50.393999999999998</v>
      </c>
      <c r="X15" s="90">
        <v>261.77699999999999</v>
      </c>
      <c r="Y15" s="91">
        <v>6312.6930000000002</v>
      </c>
      <c r="Z15" s="235">
        <v>53.994999999999997</v>
      </c>
    </row>
    <row r="16" spans="1:29" ht="11.25" customHeight="1" x14ac:dyDescent="0.25">
      <c r="A16" s="85">
        <v>10</v>
      </c>
      <c r="B16" s="60" t="s">
        <v>30</v>
      </c>
      <c r="C16" s="60" t="s">
        <v>126</v>
      </c>
      <c r="D16" s="90">
        <v>1033.499</v>
      </c>
      <c r="E16" s="90">
        <v>70.054000000000002</v>
      </c>
      <c r="F16" s="90">
        <v>202.06100000000001</v>
      </c>
      <c r="G16" s="90">
        <v>1036.51</v>
      </c>
      <c r="H16" s="90">
        <v>571.57000000000005</v>
      </c>
      <c r="I16" s="90">
        <v>741.12900000000002</v>
      </c>
      <c r="J16" s="90">
        <v>959.66600000000005</v>
      </c>
      <c r="K16" s="90">
        <v>9.3170000000000002</v>
      </c>
      <c r="L16" s="234">
        <v>3676.81</v>
      </c>
      <c r="M16" s="90">
        <v>1860.0719999999999</v>
      </c>
      <c r="N16" s="90">
        <v>233.92500000000001</v>
      </c>
      <c r="O16" s="90">
        <v>1211.327</v>
      </c>
      <c r="P16" s="90">
        <v>123.295</v>
      </c>
      <c r="Q16" s="90">
        <v>382.04500000000002</v>
      </c>
      <c r="R16" s="90">
        <v>137.197</v>
      </c>
      <c r="S16" s="90">
        <v>68.242000000000004</v>
      </c>
      <c r="T16" s="90">
        <v>178.48599999999999</v>
      </c>
      <c r="U16" s="90">
        <v>32.814</v>
      </c>
      <c r="V16" s="90">
        <v>2.8980000000000001</v>
      </c>
      <c r="W16" s="90">
        <v>60.884999999999998</v>
      </c>
      <c r="X16" s="90">
        <v>165.477</v>
      </c>
      <c r="Y16" s="91">
        <v>12757.281000000001</v>
      </c>
      <c r="Z16" s="235">
        <v>28.821000000000002</v>
      </c>
    </row>
    <row r="17" spans="1:29" ht="11.25" customHeight="1" x14ac:dyDescent="0.25">
      <c r="A17" s="85">
        <v>12</v>
      </c>
      <c r="B17" s="60" t="s">
        <v>31</v>
      </c>
      <c r="C17" s="60" t="s">
        <v>126</v>
      </c>
      <c r="D17" s="90">
        <v>46128.618999999999</v>
      </c>
      <c r="E17" s="90">
        <v>12973.687</v>
      </c>
      <c r="F17" s="90">
        <v>8417.9120000000003</v>
      </c>
      <c r="G17" s="90">
        <v>15856.42</v>
      </c>
      <c r="H17" s="90">
        <v>8037.8450000000003</v>
      </c>
      <c r="I17" s="90">
        <v>9255.8709999999992</v>
      </c>
      <c r="J17" s="90">
        <v>6919.5569999999998</v>
      </c>
      <c r="K17" s="90">
        <v>1981.211</v>
      </c>
      <c r="L17" s="90">
        <v>8080.567</v>
      </c>
      <c r="M17" s="234">
        <v>97783.679000000004</v>
      </c>
      <c r="N17" s="90">
        <v>15709.65</v>
      </c>
      <c r="O17" s="90">
        <v>46495.862000000001</v>
      </c>
      <c r="P17" s="90">
        <v>4836.0140000000001</v>
      </c>
      <c r="Q17" s="90">
        <v>7468.451</v>
      </c>
      <c r="R17" s="90">
        <v>17397.311000000002</v>
      </c>
      <c r="S17" s="90">
        <v>10699.43</v>
      </c>
      <c r="T17" s="90">
        <v>3784.4029999999998</v>
      </c>
      <c r="U17" s="90">
        <v>3441.9609999999998</v>
      </c>
      <c r="V17" s="90">
        <v>2984.6210000000001</v>
      </c>
      <c r="W17" s="90">
        <v>4192.0150000000003</v>
      </c>
      <c r="X17" s="90">
        <v>5309.0739999999996</v>
      </c>
      <c r="Y17" s="91">
        <v>337754.15899999999</v>
      </c>
      <c r="Z17" s="235">
        <v>28.951000000000001</v>
      </c>
    </row>
    <row r="18" spans="1:29" ht="6.75" customHeight="1" x14ac:dyDescent="0.25">
      <c r="A18" s="85"/>
      <c r="B18" s="60"/>
      <c r="C18" s="60"/>
      <c r="D18" s="236"/>
      <c r="E18" s="236"/>
      <c r="F18" s="236"/>
      <c r="G18" s="236"/>
      <c r="H18" s="236"/>
      <c r="I18" s="236"/>
      <c r="J18" s="236"/>
      <c r="K18" s="236"/>
      <c r="L18" s="236"/>
      <c r="M18" s="236"/>
      <c r="N18" s="236"/>
      <c r="O18" s="236"/>
      <c r="P18" s="236"/>
      <c r="Q18" s="236"/>
      <c r="R18" s="236"/>
      <c r="S18" s="236"/>
      <c r="T18" s="236"/>
      <c r="U18" s="236"/>
      <c r="V18" s="236"/>
      <c r="W18" s="236"/>
      <c r="X18" s="236"/>
      <c r="Y18" s="237"/>
      <c r="Z18" s="235"/>
    </row>
    <row r="19" spans="1:29" ht="11.25" customHeight="1" x14ac:dyDescent="0.25">
      <c r="A19" s="85">
        <v>13</v>
      </c>
      <c r="B19" s="60" t="s">
        <v>32</v>
      </c>
      <c r="C19" s="60" t="s">
        <v>126</v>
      </c>
      <c r="D19" s="90">
        <v>5649.27</v>
      </c>
      <c r="E19" s="90">
        <v>806.28599999999994</v>
      </c>
      <c r="F19" s="90">
        <v>565.6</v>
      </c>
      <c r="G19" s="90">
        <v>2761.4209999999998</v>
      </c>
      <c r="H19" s="90">
        <v>4798.0280000000002</v>
      </c>
      <c r="I19" s="90">
        <v>3012.9430000000002</v>
      </c>
      <c r="J19" s="90">
        <v>2178.8690000000001</v>
      </c>
      <c r="K19" s="90">
        <v>273.31799999999998</v>
      </c>
      <c r="L19" s="90">
        <v>966.54700000000003</v>
      </c>
      <c r="M19" s="90">
        <v>19000.419999999998</v>
      </c>
      <c r="N19" s="234">
        <v>20218.141</v>
      </c>
      <c r="O19" s="90">
        <v>22654.512999999999</v>
      </c>
      <c r="P19" s="90">
        <v>663.072</v>
      </c>
      <c r="Q19" s="90">
        <v>1643.251</v>
      </c>
      <c r="R19" s="90">
        <v>935.77</v>
      </c>
      <c r="S19" s="90">
        <v>1258.0060000000001</v>
      </c>
      <c r="T19" s="90">
        <v>446.69499999999999</v>
      </c>
      <c r="U19" s="90">
        <v>273.637</v>
      </c>
      <c r="V19" s="90">
        <v>257.04899999999998</v>
      </c>
      <c r="W19" s="90">
        <v>257.827</v>
      </c>
      <c r="X19" s="90">
        <v>456.01600000000002</v>
      </c>
      <c r="Y19" s="91">
        <v>89076.678</v>
      </c>
      <c r="Z19" s="235">
        <v>22.696999999999999</v>
      </c>
    </row>
    <row r="20" spans="1:29" ht="11.25" customHeight="1" x14ac:dyDescent="0.25">
      <c r="A20" s="85">
        <v>14</v>
      </c>
      <c r="B20" s="60" t="s">
        <v>33</v>
      </c>
      <c r="C20" s="60" t="s">
        <v>126</v>
      </c>
      <c r="D20" s="90">
        <v>45028.046999999999</v>
      </c>
      <c r="E20" s="90">
        <v>15618.027</v>
      </c>
      <c r="F20" s="90">
        <v>8265.3269999999993</v>
      </c>
      <c r="G20" s="90">
        <v>18379.306</v>
      </c>
      <c r="H20" s="90">
        <v>16089.531999999999</v>
      </c>
      <c r="I20" s="90">
        <v>4587.1350000000002</v>
      </c>
      <c r="J20" s="90">
        <v>7111.7569999999996</v>
      </c>
      <c r="K20" s="90">
        <v>1275.277</v>
      </c>
      <c r="L20" s="90">
        <v>4352.7759999999998</v>
      </c>
      <c r="M20" s="90">
        <v>48521.385000000002</v>
      </c>
      <c r="N20" s="90">
        <v>19099.088</v>
      </c>
      <c r="O20" s="234">
        <v>134156.571</v>
      </c>
      <c r="P20" s="90">
        <v>6933.4759999999997</v>
      </c>
      <c r="Q20" s="90">
        <v>11969.355</v>
      </c>
      <c r="R20" s="90">
        <v>6952.9830000000002</v>
      </c>
      <c r="S20" s="90">
        <v>9024.6869999999999</v>
      </c>
      <c r="T20" s="90">
        <v>8199.7890000000007</v>
      </c>
      <c r="U20" s="90">
        <v>4695.3580000000002</v>
      </c>
      <c r="V20" s="90">
        <v>1571.278</v>
      </c>
      <c r="W20" s="90">
        <v>4575.5540000000001</v>
      </c>
      <c r="X20" s="90">
        <v>9151.2189999999991</v>
      </c>
      <c r="Y20" s="91">
        <v>385557.92700000003</v>
      </c>
      <c r="Z20" s="235">
        <v>34.795000000000002</v>
      </c>
    </row>
    <row r="21" spans="1:29" ht="11.25" customHeight="1" x14ac:dyDescent="0.25">
      <c r="A21" s="85">
        <v>17</v>
      </c>
      <c r="B21" s="60" t="s">
        <v>34</v>
      </c>
      <c r="C21" s="60" t="s">
        <v>126</v>
      </c>
      <c r="D21" s="90">
        <v>3616.44</v>
      </c>
      <c r="E21" s="90">
        <v>1596.32</v>
      </c>
      <c r="F21" s="90">
        <v>1498.913</v>
      </c>
      <c r="G21" s="90">
        <v>1907.759</v>
      </c>
      <c r="H21" s="90">
        <v>728.85299999999995</v>
      </c>
      <c r="I21" s="90">
        <v>609.27099999999996</v>
      </c>
      <c r="J21" s="90">
        <v>434.34899999999999</v>
      </c>
      <c r="K21" s="90">
        <v>166.55600000000001</v>
      </c>
      <c r="L21" s="90">
        <v>107.67100000000001</v>
      </c>
      <c r="M21" s="90">
        <v>2919.82</v>
      </c>
      <c r="N21" s="90">
        <v>1011.211</v>
      </c>
      <c r="O21" s="90">
        <v>7191.71</v>
      </c>
      <c r="P21" s="234">
        <v>11437.718000000001</v>
      </c>
      <c r="Q21" s="90">
        <v>4471.6139999999996</v>
      </c>
      <c r="R21" s="90">
        <v>2148.2399999999998</v>
      </c>
      <c r="S21" s="90">
        <v>1981.298</v>
      </c>
      <c r="T21" s="90">
        <v>557.58500000000004</v>
      </c>
      <c r="U21" s="90">
        <v>1176.2</v>
      </c>
      <c r="V21" s="90">
        <v>396.40499999999997</v>
      </c>
      <c r="W21" s="90">
        <v>418.09800000000001</v>
      </c>
      <c r="X21" s="90">
        <v>375.18599999999998</v>
      </c>
      <c r="Y21" s="91">
        <v>44751.216999999997</v>
      </c>
      <c r="Z21" s="235">
        <v>25.558</v>
      </c>
    </row>
    <row r="22" spans="1:29" ht="11.25" customHeight="1" x14ac:dyDescent="0.25">
      <c r="A22" s="85">
        <v>18</v>
      </c>
      <c r="B22" s="60" t="s">
        <v>35</v>
      </c>
      <c r="C22" s="60" t="s">
        <v>126</v>
      </c>
      <c r="D22" s="90">
        <v>12073.398999999999</v>
      </c>
      <c r="E22" s="90">
        <v>1832.54</v>
      </c>
      <c r="F22" s="90">
        <v>3601.1619999999998</v>
      </c>
      <c r="G22" s="90">
        <v>3317.8710000000001</v>
      </c>
      <c r="H22" s="90">
        <v>2223.808</v>
      </c>
      <c r="I22" s="90">
        <v>1628.817</v>
      </c>
      <c r="J22" s="90">
        <v>3807.1239999999998</v>
      </c>
      <c r="K22" s="90">
        <v>95.715999999999994</v>
      </c>
      <c r="L22" s="90">
        <v>262.31799999999998</v>
      </c>
      <c r="M22" s="90">
        <v>22377.002</v>
      </c>
      <c r="N22" s="90">
        <v>1226.6199999999999</v>
      </c>
      <c r="O22" s="90">
        <v>14954.704</v>
      </c>
      <c r="P22" s="90">
        <v>4679.49</v>
      </c>
      <c r="Q22" s="234">
        <v>14370.495000000001</v>
      </c>
      <c r="R22" s="90">
        <v>29706.614000000001</v>
      </c>
      <c r="S22" s="90">
        <v>3573.627</v>
      </c>
      <c r="T22" s="90">
        <v>2762.67</v>
      </c>
      <c r="U22" s="90">
        <v>1293.6859999999999</v>
      </c>
      <c r="V22" s="90">
        <v>667.07</v>
      </c>
      <c r="W22" s="90">
        <v>1407.326</v>
      </c>
      <c r="X22" s="90">
        <v>813.39300000000003</v>
      </c>
      <c r="Y22" s="91">
        <v>126675.45299999999</v>
      </c>
      <c r="Z22" s="235">
        <v>11.343999999999999</v>
      </c>
    </row>
    <row r="23" spans="1:29" ht="11.25" customHeight="1" x14ac:dyDescent="0.25">
      <c r="A23" s="85">
        <v>19</v>
      </c>
      <c r="B23" s="60" t="s">
        <v>36</v>
      </c>
      <c r="C23" s="60" t="s">
        <v>126</v>
      </c>
      <c r="D23" s="90">
        <v>3143.3960000000002</v>
      </c>
      <c r="E23" s="90">
        <v>2235.8969999999999</v>
      </c>
      <c r="F23" s="90">
        <v>1520.4380000000001</v>
      </c>
      <c r="G23" s="90">
        <v>887</v>
      </c>
      <c r="H23" s="90">
        <v>922.79499999999996</v>
      </c>
      <c r="I23" s="90">
        <v>349.48700000000002</v>
      </c>
      <c r="J23" s="90">
        <v>262.00599999999997</v>
      </c>
      <c r="K23" s="90">
        <v>36.072000000000003</v>
      </c>
      <c r="L23" s="90">
        <v>133.64500000000001</v>
      </c>
      <c r="M23" s="90">
        <v>1464.2470000000001</v>
      </c>
      <c r="N23" s="90">
        <v>389.22800000000001</v>
      </c>
      <c r="O23" s="90">
        <v>4830.2929999999997</v>
      </c>
      <c r="P23" s="90">
        <v>515.45899999999995</v>
      </c>
      <c r="Q23" s="90">
        <v>2117.5770000000002</v>
      </c>
      <c r="R23" s="234">
        <v>8176.9139999999998</v>
      </c>
      <c r="S23" s="90">
        <v>2489.6559999999999</v>
      </c>
      <c r="T23" s="90">
        <v>1102.2560000000001</v>
      </c>
      <c r="U23" s="90">
        <v>278.221</v>
      </c>
      <c r="V23" s="90">
        <v>191.977</v>
      </c>
      <c r="W23" s="90">
        <v>303.45400000000001</v>
      </c>
      <c r="X23" s="90">
        <v>488.63099999999997</v>
      </c>
      <c r="Y23" s="91">
        <v>31838.65</v>
      </c>
      <c r="Z23" s="235">
        <v>25.681999999999999</v>
      </c>
    </row>
    <row r="24" spans="1:29" ht="6.75" customHeight="1" x14ac:dyDescent="0.25">
      <c r="A24" s="85"/>
      <c r="B24" s="60"/>
      <c r="C24" s="60"/>
      <c r="D24" s="236"/>
      <c r="E24" s="236"/>
      <c r="F24" s="236"/>
      <c r="G24" s="236"/>
      <c r="H24" s="236"/>
      <c r="I24" s="236"/>
      <c r="J24" s="236"/>
      <c r="K24" s="236"/>
      <c r="L24" s="236"/>
      <c r="M24" s="236"/>
      <c r="N24" s="236"/>
      <c r="O24" s="236"/>
      <c r="P24" s="236"/>
      <c r="Q24" s="236"/>
      <c r="R24" s="236"/>
      <c r="S24" s="236"/>
      <c r="T24" s="236"/>
      <c r="U24" s="236"/>
      <c r="V24" s="236"/>
      <c r="W24" s="236"/>
      <c r="X24" s="236"/>
      <c r="Y24" s="237"/>
      <c r="Z24" s="235"/>
    </row>
    <row r="25" spans="1:29" ht="11.25" customHeight="1" x14ac:dyDescent="0.25">
      <c r="A25" s="85">
        <v>20</v>
      </c>
      <c r="B25" s="60" t="s">
        <v>37</v>
      </c>
      <c r="C25" s="60" t="s">
        <v>126</v>
      </c>
      <c r="D25" s="90">
        <v>5119.3739999999998</v>
      </c>
      <c r="E25" s="90">
        <v>4345.634</v>
      </c>
      <c r="F25" s="90">
        <v>1075.8019999999999</v>
      </c>
      <c r="G25" s="90">
        <v>938.08199999999999</v>
      </c>
      <c r="H25" s="90">
        <v>1012.279</v>
      </c>
      <c r="I25" s="90">
        <v>264.15499999999997</v>
      </c>
      <c r="J25" s="90">
        <v>748.58799999999997</v>
      </c>
      <c r="K25" s="90">
        <v>191.238</v>
      </c>
      <c r="L25" s="90">
        <v>127.777</v>
      </c>
      <c r="M25" s="90">
        <v>2191.9160000000002</v>
      </c>
      <c r="N25" s="90">
        <v>678.84799999999996</v>
      </c>
      <c r="O25" s="90">
        <v>7386.03</v>
      </c>
      <c r="P25" s="90">
        <v>1154.2339999999999</v>
      </c>
      <c r="Q25" s="90">
        <v>3246.5030000000002</v>
      </c>
      <c r="R25" s="90">
        <v>2626.7289999999998</v>
      </c>
      <c r="S25" s="234">
        <v>12966.92</v>
      </c>
      <c r="T25" s="90">
        <v>2492.6480000000001</v>
      </c>
      <c r="U25" s="90">
        <v>552.53700000000003</v>
      </c>
      <c r="V25" s="90">
        <v>878.97</v>
      </c>
      <c r="W25" s="90">
        <v>558.88800000000003</v>
      </c>
      <c r="X25" s="90">
        <v>942.05600000000004</v>
      </c>
      <c r="Y25" s="91">
        <v>49499.207999999999</v>
      </c>
      <c r="Z25" s="235">
        <v>26.196000000000002</v>
      </c>
    </row>
    <row r="26" spans="1:29" ht="11.25" customHeight="1" x14ac:dyDescent="0.25">
      <c r="A26" s="85">
        <v>21</v>
      </c>
      <c r="B26" s="60" t="s">
        <v>38</v>
      </c>
      <c r="C26" s="60" t="s">
        <v>126</v>
      </c>
      <c r="D26" s="90">
        <v>2928.9749999999999</v>
      </c>
      <c r="E26" s="90">
        <v>2233.2689999999998</v>
      </c>
      <c r="F26" s="90">
        <v>612.09900000000005</v>
      </c>
      <c r="G26" s="90">
        <v>551.52</v>
      </c>
      <c r="H26" s="90">
        <v>441.05900000000003</v>
      </c>
      <c r="I26" s="90">
        <v>91.445999999999998</v>
      </c>
      <c r="J26" s="90">
        <v>322.68200000000002</v>
      </c>
      <c r="K26" s="90">
        <v>199.4</v>
      </c>
      <c r="L26" s="90">
        <v>93.54</v>
      </c>
      <c r="M26" s="90">
        <v>696.03099999999995</v>
      </c>
      <c r="N26" s="90">
        <v>244.98400000000001</v>
      </c>
      <c r="O26" s="90">
        <v>2345.0230000000001</v>
      </c>
      <c r="P26" s="90">
        <v>1274.81</v>
      </c>
      <c r="Q26" s="90">
        <v>831.45500000000004</v>
      </c>
      <c r="R26" s="90">
        <v>2343.241</v>
      </c>
      <c r="S26" s="90">
        <v>4498.9120000000003</v>
      </c>
      <c r="T26" s="234">
        <v>15259.433999999999</v>
      </c>
      <c r="U26" s="90">
        <v>1714.53</v>
      </c>
      <c r="V26" s="90">
        <v>1101.741</v>
      </c>
      <c r="W26" s="90">
        <v>495.69</v>
      </c>
      <c r="X26" s="90">
        <v>247.40199999999999</v>
      </c>
      <c r="Y26" s="91">
        <v>38527.243000000002</v>
      </c>
      <c r="Z26" s="235">
        <v>39.606999999999999</v>
      </c>
    </row>
    <row r="27" spans="1:29" ht="11.25" customHeight="1" x14ac:dyDescent="0.25">
      <c r="A27" s="85">
        <v>22</v>
      </c>
      <c r="B27" s="60" t="s">
        <v>39</v>
      </c>
      <c r="C27" s="60" t="s">
        <v>126</v>
      </c>
      <c r="D27" s="90">
        <v>981.53200000000004</v>
      </c>
      <c r="E27" s="90">
        <v>362.86</v>
      </c>
      <c r="F27" s="90">
        <v>172.03399999999999</v>
      </c>
      <c r="G27" s="90">
        <v>161.179</v>
      </c>
      <c r="H27" s="90">
        <v>485.476</v>
      </c>
      <c r="I27" s="90">
        <v>133.57599999999999</v>
      </c>
      <c r="J27" s="90">
        <v>89.506</v>
      </c>
      <c r="K27" s="90">
        <v>9.2270000000000003</v>
      </c>
      <c r="L27" s="90">
        <v>45.86</v>
      </c>
      <c r="M27" s="90">
        <v>492.262</v>
      </c>
      <c r="N27" s="90">
        <v>607.08900000000006</v>
      </c>
      <c r="O27" s="90">
        <v>2712.7809999999999</v>
      </c>
      <c r="P27" s="90">
        <v>516.91999999999996</v>
      </c>
      <c r="Q27" s="90">
        <v>276.70699999999999</v>
      </c>
      <c r="R27" s="90">
        <v>578.39099999999996</v>
      </c>
      <c r="S27" s="90">
        <v>1470.6859999999999</v>
      </c>
      <c r="T27" s="90">
        <v>3593.1959999999999</v>
      </c>
      <c r="U27" s="234">
        <v>12433.51</v>
      </c>
      <c r="V27" s="90">
        <v>2195.027</v>
      </c>
      <c r="W27" s="90">
        <v>3257.3409999999999</v>
      </c>
      <c r="X27" s="90">
        <v>751.10900000000004</v>
      </c>
      <c r="Y27" s="91">
        <v>31326.267</v>
      </c>
      <c r="Z27" s="235">
        <v>39.69</v>
      </c>
    </row>
    <row r="28" spans="1:29" ht="11.25" customHeight="1" x14ac:dyDescent="0.25">
      <c r="A28" s="85">
        <v>23</v>
      </c>
      <c r="B28" s="60" t="s">
        <v>112</v>
      </c>
      <c r="C28" s="60" t="s">
        <v>126</v>
      </c>
      <c r="D28" s="90">
        <v>318.61900000000003</v>
      </c>
      <c r="E28" s="90">
        <v>172.83600000000001</v>
      </c>
      <c r="F28" s="90">
        <v>116.20099999999999</v>
      </c>
      <c r="G28" s="90">
        <v>61.347000000000001</v>
      </c>
      <c r="H28" s="90">
        <v>28.81</v>
      </c>
      <c r="I28" s="90">
        <v>41.383000000000003</v>
      </c>
      <c r="J28" s="90">
        <v>4.8890000000000002</v>
      </c>
      <c r="K28" s="90">
        <v>0.28499999999999998</v>
      </c>
      <c r="L28" s="90">
        <v>2.532</v>
      </c>
      <c r="M28" s="90">
        <v>53.438000000000002</v>
      </c>
      <c r="N28" s="90">
        <v>6.7190000000000003</v>
      </c>
      <c r="O28" s="90">
        <v>914.23699999999997</v>
      </c>
      <c r="P28" s="90">
        <v>66.117999999999995</v>
      </c>
      <c r="Q28" s="90">
        <v>77.652000000000001</v>
      </c>
      <c r="R28" s="90">
        <v>242.54</v>
      </c>
      <c r="S28" s="90">
        <v>380.58100000000002</v>
      </c>
      <c r="T28" s="90">
        <v>444.245</v>
      </c>
      <c r="U28" s="90">
        <v>2253.3519999999999</v>
      </c>
      <c r="V28" s="234">
        <v>3163.7809999999999</v>
      </c>
      <c r="W28" s="90">
        <v>419.041</v>
      </c>
      <c r="X28" s="90">
        <v>114.82599999999999</v>
      </c>
      <c r="Y28" s="91">
        <v>8883.4339999999993</v>
      </c>
      <c r="Z28" s="235">
        <v>35.613999999999997</v>
      </c>
      <c r="AB28" s="18"/>
      <c r="AC28" s="18"/>
    </row>
    <row r="29" spans="1:29" ht="11.25" customHeight="1" x14ac:dyDescent="0.25">
      <c r="A29" s="85">
        <v>24</v>
      </c>
      <c r="B29" s="60" t="s">
        <v>40</v>
      </c>
      <c r="C29" s="60" t="s">
        <v>126</v>
      </c>
      <c r="D29" s="90">
        <v>3404.721</v>
      </c>
      <c r="E29" s="90">
        <v>961.50300000000004</v>
      </c>
      <c r="F29" s="90">
        <v>311.88400000000001</v>
      </c>
      <c r="G29" s="90">
        <v>407.303</v>
      </c>
      <c r="H29" s="90">
        <v>302.89999999999998</v>
      </c>
      <c r="I29" s="90">
        <v>308.90899999999999</v>
      </c>
      <c r="J29" s="90">
        <v>288.00200000000001</v>
      </c>
      <c r="K29" s="90">
        <v>212.947</v>
      </c>
      <c r="L29" s="90">
        <v>33.249000000000002</v>
      </c>
      <c r="M29" s="90">
        <v>1158.5050000000001</v>
      </c>
      <c r="N29" s="90">
        <v>280.00299999999999</v>
      </c>
      <c r="O29" s="90">
        <v>10174.129999999999</v>
      </c>
      <c r="P29" s="90">
        <v>364.28199999999998</v>
      </c>
      <c r="Q29" s="90">
        <v>359.983</v>
      </c>
      <c r="R29" s="90">
        <v>219.95099999999999</v>
      </c>
      <c r="S29" s="90">
        <v>538.02800000000002</v>
      </c>
      <c r="T29" s="90">
        <v>476.25700000000001</v>
      </c>
      <c r="U29" s="90">
        <v>2667.2570000000001</v>
      </c>
      <c r="V29" s="90">
        <v>1061.5409999999999</v>
      </c>
      <c r="W29" s="234">
        <v>26198.037</v>
      </c>
      <c r="X29" s="90">
        <v>3177.1869999999999</v>
      </c>
      <c r="Y29" s="91">
        <v>52906.580999999998</v>
      </c>
      <c r="Z29" s="235">
        <v>49.518000000000001</v>
      </c>
      <c r="AB29" s="82"/>
      <c r="AC29" s="82"/>
    </row>
    <row r="30" spans="1:29" ht="11.25" customHeight="1" x14ac:dyDescent="0.25">
      <c r="A30" s="85">
        <v>25</v>
      </c>
      <c r="B30" s="60" t="s">
        <v>41</v>
      </c>
      <c r="C30" s="60" t="s">
        <v>126</v>
      </c>
      <c r="D30" s="90">
        <v>2259.2869999999998</v>
      </c>
      <c r="E30" s="90">
        <v>91.218000000000004</v>
      </c>
      <c r="F30" s="90">
        <v>1449.0170000000001</v>
      </c>
      <c r="G30" s="90">
        <v>747.61599999999999</v>
      </c>
      <c r="H30" s="90">
        <v>30.074999999999999</v>
      </c>
      <c r="I30" s="90">
        <v>57.686999999999998</v>
      </c>
      <c r="J30" s="90">
        <v>181.91</v>
      </c>
      <c r="K30" s="90">
        <v>19.628</v>
      </c>
      <c r="L30" s="90">
        <v>5.1909999999999998</v>
      </c>
      <c r="M30" s="90">
        <v>715.71</v>
      </c>
      <c r="N30" s="90">
        <v>281.28100000000001</v>
      </c>
      <c r="O30" s="90">
        <v>1418.38</v>
      </c>
      <c r="P30" s="90">
        <v>658.21799999999996</v>
      </c>
      <c r="Q30" s="90">
        <v>113.693</v>
      </c>
      <c r="R30" s="90">
        <v>49.454000000000001</v>
      </c>
      <c r="S30" s="90">
        <v>1490.8579999999999</v>
      </c>
      <c r="T30" s="90">
        <v>457.75299999999999</v>
      </c>
      <c r="U30" s="90">
        <v>676.83699999999999</v>
      </c>
      <c r="V30" s="90">
        <v>120.514</v>
      </c>
      <c r="W30" s="90">
        <v>1866.74</v>
      </c>
      <c r="X30" s="234">
        <v>15290.673000000001</v>
      </c>
      <c r="Y30" s="91">
        <v>27981.741999999998</v>
      </c>
      <c r="Z30" s="235">
        <v>54.645000000000003</v>
      </c>
      <c r="AB30" s="82"/>
      <c r="AC30" s="82"/>
    </row>
    <row r="31" spans="1:29" ht="6.75" customHeight="1" x14ac:dyDescent="0.25">
      <c r="A31" s="85"/>
      <c r="B31" s="60"/>
      <c r="C31" s="60"/>
      <c r="D31" s="90"/>
      <c r="E31" s="90"/>
      <c r="F31" s="90"/>
      <c r="G31" s="90"/>
      <c r="H31" s="90"/>
      <c r="I31" s="90"/>
      <c r="J31" s="90"/>
      <c r="K31" s="90"/>
      <c r="L31" s="90"/>
      <c r="M31" s="90"/>
      <c r="N31" s="90"/>
      <c r="O31" s="90"/>
      <c r="P31" s="90"/>
      <c r="Q31" s="90"/>
      <c r="R31" s="90"/>
      <c r="S31" s="90"/>
      <c r="T31" s="90"/>
      <c r="U31" s="90"/>
      <c r="V31" s="90"/>
      <c r="W31" s="90"/>
      <c r="X31" s="90"/>
      <c r="Y31" s="91"/>
      <c r="Z31" s="235"/>
      <c r="AB31" s="82"/>
      <c r="AC31" s="82"/>
    </row>
    <row r="32" spans="1:29" ht="11.25" customHeight="1" x14ac:dyDescent="0.25">
      <c r="A32" s="87" t="s">
        <v>0</v>
      </c>
      <c r="C32" s="60" t="s">
        <v>126</v>
      </c>
      <c r="D32" s="91">
        <v>324464.08600000001</v>
      </c>
      <c r="E32" s="91">
        <v>84914.047000000006</v>
      </c>
      <c r="F32" s="91">
        <v>63084.438000000002</v>
      </c>
      <c r="G32" s="91">
        <v>107931.686</v>
      </c>
      <c r="H32" s="91">
        <v>96989.532000000007</v>
      </c>
      <c r="I32" s="91">
        <v>45841.373</v>
      </c>
      <c r="J32" s="91">
        <v>56993</v>
      </c>
      <c r="K32" s="91">
        <v>10056.26</v>
      </c>
      <c r="L32" s="91">
        <v>24946.845000000001</v>
      </c>
      <c r="M32" s="91">
        <v>257496.55</v>
      </c>
      <c r="N32" s="91">
        <v>77634.697</v>
      </c>
      <c r="O32" s="91">
        <v>349194.87</v>
      </c>
      <c r="P32" s="91">
        <v>49526.02</v>
      </c>
      <c r="Q32" s="91">
        <v>81363.505999999994</v>
      </c>
      <c r="R32" s="91">
        <v>95010.994000000006</v>
      </c>
      <c r="S32" s="91">
        <v>72729.604999999996</v>
      </c>
      <c r="T32" s="91">
        <v>57316.08</v>
      </c>
      <c r="U32" s="91">
        <v>40696.146000000001</v>
      </c>
      <c r="V32" s="91">
        <v>20450.095000000001</v>
      </c>
      <c r="W32" s="91">
        <v>61141.557000000001</v>
      </c>
      <c r="X32" s="91">
        <v>52220.864999999998</v>
      </c>
      <c r="Y32" s="238">
        <v>2030002.2520000001</v>
      </c>
      <c r="Z32" s="235">
        <v>28.384</v>
      </c>
      <c r="AB32" s="82"/>
      <c r="AC32" s="82"/>
    </row>
    <row r="33" spans="1:29" ht="11.25" customHeight="1" x14ac:dyDescent="0.25">
      <c r="A33" s="97" t="s">
        <v>129</v>
      </c>
      <c r="B33" s="86"/>
      <c r="C33" s="60" t="s">
        <v>125</v>
      </c>
      <c r="D33" s="241">
        <v>36.369999999999997</v>
      </c>
      <c r="E33" s="241">
        <v>10.523</v>
      </c>
      <c r="F33" s="241">
        <v>6.7409999999999997</v>
      </c>
      <c r="G33" s="241">
        <v>14.388</v>
      </c>
      <c r="H33" s="241">
        <v>35.14</v>
      </c>
      <c r="I33" s="241">
        <v>12.845000000000001</v>
      </c>
      <c r="J33" s="241">
        <v>19.227</v>
      </c>
      <c r="K33" s="241">
        <v>33.895000000000003</v>
      </c>
      <c r="L33" s="241">
        <v>14.739000000000001</v>
      </c>
      <c r="M33" s="241">
        <v>37.975000000000001</v>
      </c>
      <c r="N33" s="241">
        <v>26.042999999999999</v>
      </c>
      <c r="O33" s="241">
        <v>38.418999999999997</v>
      </c>
      <c r="P33" s="241">
        <v>23.094000000000001</v>
      </c>
      <c r="Q33" s="241">
        <v>17.661999999999999</v>
      </c>
      <c r="R33" s="241">
        <v>8.6059999999999999</v>
      </c>
      <c r="S33" s="241">
        <v>17.829000000000001</v>
      </c>
      <c r="T33" s="241">
        <v>26.623000000000001</v>
      </c>
      <c r="U33" s="241">
        <v>30.552</v>
      </c>
      <c r="V33" s="241">
        <v>15.471</v>
      </c>
      <c r="W33" s="241">
        <v>42.847999999999999</v>
      </c>
      <c r="X33" s="241">
        <v>29.280999999999999</v>
      </c>
      <c r="Y33" s="242"/>
      <c r="Z33" s="241"/>
      <c r="AB33" s="82"/>
      <c r="AC33" s="82"/>
    </row>
    <row r="34" spans="1:29" ht="11.25" customHeight="1" x14ac:dyDescent="0.25">
      <c r="A34" s="84" t="s">
        <v>130</v>
      </c>
      <c r="B34" s="96"/>
      <c r="C34" s="96"/>
    </row>
    <row r="35" spans="1:29" x14ac:dyDescent="0.25">
      <c r="A35" s="84"/>
    </row>
    <row r="36" spans="1:29" x14ac:dyDescent="0.25">
      <c r="A36" s="84"/>
    </row>
    <row r="37" spans="1:29" x14ac:dyDescent="0.25">
      <c r="A37" s="84"/>
      <c r="D37" s="84"/>
      <c r="M37" s="84"/>
      <c r="O37" s="84"/>
    </row>
    <row r="38" spans="1:29" x14ac:dyDescent="0.25">
      <c r="A38" s="84"/>
    </row>
    <row r="39" spans="1:29" x14ac:dyDescent="0.25">
      <c r="A39" s="84"/>
    </row>
    <row r="40" spans="1:29" x14ac:dyDescent="0.25">
      <c r="A40" s="84"/>
    </row>
    <row r="41" spans="1:29" x14ac:dyDescent="0.25">
      <c r="A41" s="84"/>
    </row>
    <row r="42" spans="1:29" x14ac:dyDescent="0.25">
      <c r="A42" s="84"/>
    </row>
    <row r="43" spans="1:29" x14ac:dyDescent="0.25">
      <c r="A43" s="84"/>
    </row>
    <row r="44" spans="1:29" x14ac:dyDescent="0.25">
      <c r="A44" s="84"/>
    </row>
    <row r="45" spans="1:29" x14ac:dyDescent="0.25">
      <c r="A45" s="84"/>
    </row>
    <row r="46" spans="1:29" x14ac:dyDescent="0.25">
      <c r="A46" s="84"/>
    </row>
    <row r="47" spans="1:29" x14ac:dyDescent="0.25">
      <c r="A47" s="18"/>
    </row>
  </sheetData>
  <mergeCells count="3">
    <mergeCell ref="D4:X4"/>
    <mergeCell ref="A5:B5"/>
    <mergeCell ref="Z4:Z5"/>
  </mergeCells>
  <hyperlinks>
    <hyperlink ref="X1" location="'Innehåll_ Contents'!Utskriftsområde" display="Till tabellförteckning" xr:uid="{00000000-0004-0000-2800-000000000000}"/>
  </hyperlinks>
  <pageMargins left="0.26" right="0.22" top="0.74803149606299213" bottom="0.54" header="0.31496062992125984" footer="0.31496062992125984"/>
  <pageSetup paperSize="9" scale="86"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8" tint="-0.249977111117893"/>
  </sheetPr>
  <dimension ref="A1:Z50"/>
  <sheetViews>
    <sheetView workbookViewId="0">
      <selection activeCell="Z1" sqref="Z1:AE6"/>
    </sheetView>
  </sheetViews>
  <sheetFormatPr defaultColWidth="11.44140625" defaultRowHeight="12.6" x14ac:dyDescent="0.25"/>
  <cols>
    <col min="1" max="1" width="2.88671875" customWidth="1"/>
    <col min="2" max="2" width="15.88671875" customWidth="1"/>
    <col min="3" max="3" width="15.6640625" hidden="1" customWidth="1"/>
    <col min="4" max="5" width="5.6640625" customWidth="1"/>
    <col min="6" max="6" width="7.6640625" customWidth="1"/>
    <col min="7" max="7" width="7.33203125" customWidth="1"/>
    <col min="8" max="8" width="7.109375" customWidth="1"/>
    <col min="9" max="9" width="11" customWidth="1"/>
    <col min="10" max="10" width="10.109375" customWidth="1"/>
    <col min="11" max="12" width="10.6640625" customWidth="1"/>
    <col min="13" max="13" width="9.109375" customWidth="1"/>
    <col min="14" max="14" width="8" customWidth="1"/>
    <col min="15" max="15" width="10" customWidth="1"/>
    <col min="16" max="18" width="8.109375" customWidth="1"/>
    <col min="19" max="19" width="6.5546875" customWidth="1"/>
  </cols>
  <sheetData>
    <row r="1" spans="1:26" ht="12.75" customHeight="1" x14ac:dyDescent="0.25">
      <c r="A1" s="5" t="s">
        <v>153</v>
      </c>
      <c r="U1" s="283" t="s">
        <v>162</v>
      </c>
      <c r="V1" s="284"/>
      <c r="W1" s="284"/>
      <c r="X1" s="284"/>
      <c r="Y1" s="284"/>
      <c r="Z1" s="285"/>
    </row>
    <row r="2" spans="1:26" x14ac:dyDescent="0.25">
      <c r="A2" s="9" t="s">
        <v>154</v>
      </c>
      <c r="U2" s="286"/>
      <c r="V2" s="287"/>
      <c r="W2" s="287"/>
      <c r="X2" s="287"/>
      <c r="Y2" s="287"/>
      <c r="Z2" s="288"/>
    </row>
    <row r="3" spans="1:26" ht="12" customHeight="1" x14ac:dyDescent="0.25">
      <c r="U3" s="286"/>
      <c r="V3" s="287"/>
      <c r="W3" s="287"/>
      <c r="X3" s="287"/>
      <c r="Y3" s="287"/>
      <c r="Z3" s="288"/>
    </row>
    <row r="4" spans="1:26" ht="11.25" customHeight="1" x14ac:dyDescent="0.25">
      <c r="A4" s="61"/>
      <c r="B4" s="61"/>
      <c r="C4" s="61"/>
      <c r="D4" s="279" t="s">
        <v>127</v>
      </c>
      <c r="E4" s="279"/>
      <c r="F4" s="279"/>
      <c r="G4" s="279"/>
      <c r="H4" s="279"/>
      <c r="I4" s="279"/>
      <c r="J4" s="279"/>
      <c r="K4" s="279"/>
      <c r="L4" s="279"/>
      <c r="M4" s="279"/>
      <c r="N4" s="279"/>
      <c r="O4" s="279"/>
      <c r="P4" s="279"/>
      <c r="Q4" s="279"/>
      <c r="R4" s="279"/>
      <c r="S4" s="92"/>
      <c r="U4" s="286"/>
      <c r="V4" s="287"/>
      <c r="W4" s="287"/>
      <c r="X4" s="287"/>
      <c r="Y4" s="287"/>
      <c r="Z4" s="288"/>
    </row>
    <row r="5" spans="1:26" ht="34.5" customHeight="1" x14ac:dyDescent="0.25">
      <c r="A5" s="98" t="s">
        <v>121</v>
      </c>
      <c r="B5" s="98"/>
      <c r="C5" s="98"/>
      <c r="D5" s="93" t="s">
        <v>1</v>
      </c>
      <c r="E5" s="93" t="s">
        <v>2</v>
      </c>
      <c r="F5" s="93" t="s">
        <v>3</v>
      </c>
      <c r="G5" s="93" t="s">
        <v>4</v>
      </c>
      <c r="H5" s="93" t="s">
        <v>5</v>
      </c>
      <c r="I5" s="93" t="s">
        <v>6</v>
      </c>
      <c r="J5" s="93" t="s">
        <v>7</v>
      </c>
      <c r="K5" s="93" t="s">
        <v>8</v>
      </c>
      <c r="L5" s="93" t="s">
        <v>9</v>
      </c>
      <c r="M5" s="93" t="s">
        <v>10</v>
      </c>
      <c r="N5" s="93" t="s">
        <v>11</v>
      </c>
      <c r="O5" s="93" t="s">
        <v>12</v>
      </c>
      <c r="P5" s="93" t="s">
        <v>13</v>
      </c>
      <c r="Q5" s="93" t="s">
        <v>14</v>
      </c>
      <c r="R5" s="93" t="s">
        <v>15</v>
      </c>
      <c r="S5" s="62" t="s">
        <v>0</v>
      </c>
      <c r="U5" s="286"/>
      <c r="V5" s="287"/>
      <c r="W5" s="287"/>
      <c r="X5" s="287"/>
      <c r="Y5" s="287"/>
      <c r="Z5" s="288"/>
    </row>
    <row r="6" spans="1:26" ht="11.25" customHeight="1" x14ac:dyDescent="0.25">
      <c r="A6" s="88"/>
      <c r="B6" s="88"/>
      <c r="C6" s="88"/>
      <c r="D6" s="89"/>
      <c r="E6" s="89"/>
      <c r="F6" s="89"/>
      <c r="G6" s="89"/>
      <c r="H6" s="89"/>
      <c r="I6" s="89"/>
      <c r="J6" s="89"/>
      <c r="K6" s="89"/>
      <c r="L6" s="89"/>
      <c r="M6" s="89"/>
      <c r="N6" s="89"/>
      <c r="O6" s="89"/>
      <c r="P6" s="89"/>
      <c r="Q6" s="89"/>
      <c r="R6" s="89"/>
      <c r="S6" s="86"/>
      <c r="U6" s="289"/>
      <c r="V6" s="290"/>
      <c r="W6" s="290"/>
      <c r="X6" s="290"/>
      <c r="Y6" s="290"/>
      <c r="Z6" s="291"/>
    </row>
    <row r="7" spans="1:26" ht="11.25" customHeight="1" x14ac:dyDescent="0.25">
      <c r="A7" s="88"/>
      <c r="B7" s="88"/>
      <c r="C7" s="88"/>
      <c r="D7" s="89"/>
      <c r="E7" s="89"/>
      <c r="F7" s="89"/>
      <c r="G7" s="89"/>
      <c r="H7" s="89"/>
      <c r="I7" s="89"/>
      <c r="J7" s="89"/>
      <c r="K7" s="89"/>
      <c r="L7" s="89"/>
      <c r="M7" s="89"/>
      <c r="N7" s="89"/>
      <c r="O7" s="89"/>
      <c r="P7" s="89"/>
      <c r="Q7" s="89"/>
      <c r="R7" s="89"/>
      <c r="S7" s="86"/>
      <c r="U7" s="84"/>
      <c r="V7" s="84"/>
      <c r="W7" s="84"/>
      <c r="X7" s="84"/>
      <c r="Y7" s="84"/>
      <c r="Z7" s="84"/>
    </row>
    <row r="8" spans="1:26" ht="11.25" customHeight="1" x14ac:dyDescent="0.25">
      <c r="A8" s="88"/>
      <c r="B8" s="88"/>
      <c r="C8" s="88"/>
      <c r="D8" s="89"/>
      <c r="E8" s="89"/>
      <c r="F8" s="89"/>
      <c r="G8" s="89"/>
      <c r="H8" s="89"/>
      <c r="I8" s="89"/>
      <c r="J8" s="89"/>
      <c r="K8" s="89"/>
      <c r="L8" s="89"/>
      <c r="M8" s="89"/>
      <c r="N8" s="89"/>
      <c r="O8" s="89"/>
      <c r="P8" s="89"/>
      <c r="Q8" s="89"/>
      <c r="R8" s="89"/>
      <c r="S8" s="86"/>
      <c r="U8" s="84"/>
      <c r="V8" s="84"/>
      <c r="W8" s="84"/>
      <c r="X8" s="84"/>
      <c r="Y8" s="84"/>
      <c r="Z8" s="84"/>
    </row>
    <row r="9" spans="1:26" ht="11.25" customHeight="1" x14ac:dyDescent="0.25">
      <c r="A9" s="88"/>
      <c r="B9" s="88"/>
      <c r="C9" s="88"/>
      <c r="D9" s="89"/>
      <c r="E9" s="89"/>
      <c r="F9" s="89"/>
      <c r="G9" s="89"/>
      <c r="H9" s="89"/>
      <c r="I9" s="89"/>
      <c r="J9" s="89"/>
      <c r="K9" s="89"/>
      <c r="L9" s="89"/>
      <c r="M9" s="89"/>
      <c r="N9" s="89"/>
      <c r="O9" s="89"/>
      <c r="P9" s="89"/>
      <c r="Q9" s="89"/>
      <c r="R9" s="89"/>
      <c r="S9" s="86"/>
      <c r="U9" s="84"/>
      <c r="V9" s="84"/>
      <c r="W9" s="84"/>
      <c r="X9" s="84"/>
      <c r="Y9" s="84"/>
      <c r="Z9" s="84"/>
    </row>
    <row r="10" spans="1:26" ht="11.25" customHeight="1" x14ac:dyDescent="0.25">
      <c r="A10" s="88"/>
      <c r="B10" s="88"/>
      <c r="C10" s="88"/>
      <c r="D10" s="89"/>
      <c r="E10" s="89"/>
      <c r="F10" s="89"/>
      <c r="G10" s="89"/>
      <c r="H10" s="89"/>
      <c r="I10" s="89"/>
      <c r="J10" s="89"/>
      <c r="K10" s="89"/>
      <c r="L10" s="89"/>
      <c r="M10" s="89"/>
      <c r="N10" s="89"/>
      <c r="O10" s="89"/>
      <c r="P10" s="89"/>
      <c r="Q10" s="89"/>
      <c r="R10" s="89"/>
      <c r="S10" s="86"/>
      <c r="U10" s="84"/>
      <c r="V10" s="84"/>
      <c r="W10" s="84"/>
      <c r="X10" s="84"/>
      <c r="Y10" s="84"/>
      <c r="Z10" s="84"/>
    </row>
    <row r="11" spans="1:26" ht="15.9" customHeight="1" x14ac:dyDescent="0.25">
      <c r="A11" s="84" t="s">
        <v>122</v>
      </c>
      <c r="B11" s="60" t="s">
        <v>24</v>
      </c>
      <c r="C11" s="60" t="s">
        <v>126</v>
      </c>
      <c r="D11" s="99"/>
      <c r="E11" s="99"/>
      <c r="F11" s="99"/>
      <c r="G11" s="99"/>
      <c r="H11" s="99"/>
      <c r="I11" s="99"/>
      <c r="J11" s="99"/>
      <c r="K11" s="99"/>
      <c r="L11" s="99"/>
      <c r="M11" s="99"/>
      <c r="N11" s="99"/>
      <c r="O11" s="99"/>
      <c r="P11" s="99"/>
      <c r="Q11" s="99"/>
      <c r="R11" s="99"/>
      <c r="S11" s="100"/>
    </row>
    <row r="12" spans="1:26" ht="15.9" customHeight="1" x14ac:dyDescent="0.25">
      <c r="A12" s="84" t="s">
        <v>123</v>
      </c>
      <c r="B12" s="60" t="s">
        <v>25</v>
      </c>
      <c r="C12" s="60" t="s">
        <v>126</v>
      </c>
      <c r="D12" s="99"/>
      <c r="E12" s="99"/>
      <c r="F12" s="99"/>
      <c r="G12" s="99"/>
      <c r="H12" s="99"/>
      <c r="I12" s="99"/>
      <c r="J12" s="99"/>
      <c r="K12" s="99"/>
      <c r="L12" s="99"/>
      <c r="M12" s="99"/>
      <c r="N12" s="99"/>
      <c r="O12" s="99"/>
      <c r="P12" s="99"/>
      <c r="Q12" s="99"/>
      <c r="R12" s="99"/>
      <c r="S12" s="100"/>
    </row>
    <row r="13" spans="1:26" ht="15.9" customHeight="1" x14ac:dyDescent="0.25">
      <c r="A13" s="85">
        <v>4</v>
      </c>
      <c r="B13" s="60" t="s">
        <v>26</v>
      </c>
      <c r="C13" s="60" t="s">
        <v>126</v>
      </c>
      <c r="D13" s="99"/>
      <c r="E13" s="99"/>
      <c r="F13" s="99"/>
      <c r="G13" s="99"/>
      <c r="H13" s="99"/>
      <c r="I13" s="99"/>
      <c r="J13" s="99"/>
      <c r="K13" s="99"/>
      <c r="L13" s="99"/>
      <c r="M13" s="99"/>
      <c r="N13" s="99"/>
      <c r="O13" s="99"/>
      <c r="P13" s="99"/>
      <c r="Q13" s="99"/>
      <c r="R13" s="99"/>
      <c r="S13" s="100"/>
    </row>
    <row r="14" spans="1:26" ht="15.9" customHeight="1" x14ac:dyDescent="0.25">
      <c r="A14" s="85">
        <v>5</v>
      </c>
      <c r="B14" s="60" t="s">
        <v>27</v>
      </c>
      <c r="C14" s="60" t="s">
        <v>126</v>
      </c>
      <c r="D14" s="99"/>
      <c r="E14" s="99"/>
      <c r="F14" s="99"/>
      <c r="G14" s="99"/>
      <c r="H14" s="99"/>
      <c r="I14" s="99"/>
      <c r="J14" s="99"/>
      <c r="K14" s="99"/>
      <c r="L14" s="99"/>
      <c r="M14" s="99"/>
      <c r="N14" s="99"/>
      <c r="O14" s="99"/>
      <c r="P14" s="99"/>
      <c r="Q14" s="99"/>
      <c r="R14" s="99"/>
      <c r="S14" s="100"/>
    </row>
    <row r="15" spans="1:26" ht="15.9" customHeight="1" x14ac:dyDescent="0.25">
      <c r="A15" s="85">
        <v>6</v>
      </c>
      <c r="B15" s="60" t="s">
        <v>28</v>
      </c>
      <c r="C15" s="60" t="s">
        <v>126</v>
      </c>
      <c r="D15" s="99"/>
      <c r="E15" s="99"/>
      <c r="F15" s="99"/>
      <c r="G15" s="99"/>
      <c r="H15" s="99"/>
      <c r="I15" s="99"/>
      <c r="J15" s="99"/>
      <c r="K15" s="99"/>
      <c r="L15" s="99"/>
      <c r="M15" s="99"/>
      <c r="N15" s="99"/>
      <c r="O15" s="99"/>
      <c r="P15" s="99"/>
      <c r="Q15" s="99"/>
      <c r="R15" s="99"/>
      <c r="S15" s="100"/>
    </row>
    <row r="16" spans="1:26" ht="6.75" customHeight="1" x14ac:dyDescent="0.25">
      <c r="A16" s="85"/>
      <c r="B16" s="60"/>
      <c r="C16" s="60"/>
      <c r="D16" s="71"/>
      <c r="E16" s="71"/>
      <c r="F16" s="71"/>
      <c r="G16" s="71"/>
      <c r="H16" s="71"/>
      <c r="I16" s="71"/>
      <c r="J16" s="71"/>
      <c r="K16" s="71"/>
      <c r="L16" s="71"/>
      <c r="M16" s="71"/>
      <c r="N16" s="71"/>
      <c r="O16" s="71"/>
      <c r="P16" s="71"/>
      <c r="Q16" s="71"/>
      <c r="R16" s="71"/>
      <c r="S16" s="5"/>
    </row>
    <row r="17" spans="1:26" ht="15.9" customHeight="1" x14ac:dyDescent="0.25">
      <c r="A17" s="85">
        <v>7</v>
      </c>
      <c r="B17" s="60" t="s">
        <v>29</v>
      </c>
      <c r="C17" s="60" t="s">
        <v>126</v>
      </c>
      <c r="D17" s="99"/>
      <c r="E17" s="99"/>
      <c r="F17" s="99"/>
      <c r="G17" s="99"/>
      <c r="H17" s="99"/>
      <c r="I17" s="99"/>
      <c r="J17" s="99"/>
      <c r="K17" s="99"/>
      <c r="L17" s="99"/>
      <c r="M17" s="99"/>
      <c r="N17" s="99"/>
      <c r="O17" s="99"/>
      <c r="P17" s="99"/>
      <c r="Q17" s="99"/>
      <c r="R17" s="99"/>
      <c r="S17" s="100"/>
    </row>
    <row r="18" spans="1:26" ht="15.9" customHeight="1" x14ac:dyDescent="0.25">
      <c r="A18" s="85">
        <v>8</v>
      </c>
      <c r="B18" s="60" t="s">
        <v>110</v>
      </c>
      <c r="C18" s="60" t="s">
        <v>126</v>
      </c>
      <c r="D18" s="99"/>
      <c r="E18" s="99"/>
      <c r="F18" s="99"/>
      <c r="G18" s="99"/>
      <c r="H18" s="99"/>
      <c r="I18" s="99"/>
      <c r="J18" s="99"/>
      <c r="K18" s="99"/>
      <c r="L18" s="99"/>
      <c r="M18" s="99"/>
      <c r="N18" s="99"/>
      <c r="O18" s="99"/>
      <c r="P18" s="99"/>
      <c r="Q18" s="99"/>
      <c r="R18" s="99"/>
      <c r="S18" s="100"/>
    </row>
    <row r="19" spans="1:26" ht="15.9" customHeight="1" x14ac:dyDescent="0.25">
      <c r="A19" s="85">
        <v>9</v>
      </c>
      <c r="B19" s="60" t="s">
        <v>111</v>
      </c>
      <c r="C19" s="60" t="s">
        <v>126</v>
      </c>
      <c r="D19" s="99"/>
      <c r="E19" s="99"/>
      <c r="F19" s="99"/>
      <c r="G19" s="99"/>
      <c r="H19" s="99"/>
      <c r="I19" s="99"/>
      <c r="J19" s="99"/>
      <c r="K19" s="99"/>
      <c r="L19" s="99"/>
      <c r="M19" s="99"/>
      <c r="N19" s="99"/>
      <c r="O19" s="99"/>
      <c r="P19" s="99"/>
      <c r="Q19" s="99"/>
      <c r="R19" s="99"/>
      <c r="S19" s="100"/>
    </row>
    <row r="20" spans="1:26" ht="15.9" customHeight="1" x14ac:dyDescent="0.25">
      <c r="A20" s="85">
        <v>10</v>
      </c>
      <c r="B20" s="60" t="s">
        <v>30</v>
      </c>
      <c r="C20" s="60" t="s">
        <v>126</v>
      </c>
      <c r="D20" s="99"/>
      <c r="E20" s="99"/>
      <c r="F20" s="99"/>
      <c r="G20" s="99"/>
      <c r="H20" s="99"/>
      <c r="I20" s="99"/>
      <c r="J20" s="99"/>
      <c r="K20" s="99"/>
      <c r="L20" s="99"/>
      <c r="M20" s="99"/>
      <c r="N20" s="99"/>
      <c r="O20" s="99"/>
      <c r="P20" s="99"/>
      <c r="Q20" s="99"/>
      <c r="R20" s="99"/>
      <c r="S20" s="100"/>
    </row>
    <row r="21" spans="1:26" ht="15.9" customHeight="1" x14ac:dyDescent="0.25">
      <c r="A21" s="85">
        <v>12</v>
      </c>
      <c r="B21" s="60" t="s">
        <v>31</v>
      </c>
      <c r="C21" s="60" t="s">
        <v>126</v>
      </c>
      <c r="D21" s="99"/>
      <c r="E21" s="99"/>
      <c r="F21" s="99"/>
      <c r="G21" s="99"/>
      <c r="H21" s="99"/>
      <c r="I21" s="99"/>
      <c r="J21" s="99"/>
      <c r="K21" s="99"/>
      <c r="L21" s="99"/>
      <c r="M21" s="99"/>
      <c r="N21" s="99"/>
      <c r="O21" s="99"/>
      <c r="P21" s="99"/>
      <c r="Q21" s="99"/>
      <c r="R21" s="99"/>
      <c r="S21" s="100"/>
    </row>
    <row r="22" spans="1:26" ht="6.75" customHeight="1" x14ac:dyDescent="0.25">
      <c r="A22" s="85"/>
      <c r="B22" s="60"/>
      <c r="C22" s="60"/>
      <c r="D22" s="71"/>
      <c r="E22" s="71"/>
      <c r="F22" s="71"/>
      <c r="G22" s="71"/>
      <c r="H22" s="71"/>
      <c r="I22" s="71"/>
      <c r="J22" s="71"/>
      <c r="K22" s="71"/>
      <c r="L22" s="71"/>
      <c r="M22" s="71"/>
      <c r="N22" s="71"/>
      <c r="O22" s="71"/>
      <c r="P22" s="71"/>
      <c r="Q22" s="71"/>
      <c r="R22" s="71"/>
      <c r="S22" s="5"/>
    </row>
    <row r="23" spans="1:26" ht="15.9" customHeight="1" x14ac:dyDescent="0.25">
      <c r="A23" s="85">
        <v>13</v>
      </c>
      <c r="B23" s="60" t="s">
        <v>32</v>
      </c>
      <c r="C23" s="60" t="s">
        <v>126</v>
      </c>
      <c r="D23" s="99"/>
      <c r="E23" s="99"/>
      <c r="F23" s="99"/>
      <c r="G23" s="99"/>
      <c r="H23" s="99"/>
      <c r="I23" s="99"/>
      <c r="J23" s="99"/>
      <c r="K23" s="99"/>
      <c r="L23" s="99"/>
      <c r="M23" s="99"/>
      <c r="N23" s="99"/>
      <c r="O23" s="99"/>
      <c r="P23" s="99"/>
      <c r="Q23" s="99"/>
      <c r="R23" s="99"/>
      <c r="S23" s="100"/>
    </row>
    <row r="24" spans="1:26" ht="15.9" customHeight="1" x14ac:dyDescent="0.25">
      <c r="A24" s="85">
        <v>14</v>
      </c>
      <c r="B24" s="60" t="s">
        <v>33</v>
      </c>
      <c r="C24" s="60" t="s">
        <v>126</v>
      </c>
      <c r="D24" s="99"/>
      <c r="E24" s="99"/>
      <c r="F24" s="99"/>
      <c r="G24" s="99"/>
      <c r="H24" s="99"/>
      <c r="I24" s="99"/>
      <c r="J24" s="99"/>
      <c r="K24" s="99"/>
      <c r="L24" s="99"/>
      <c r="M24" s="99"/>
      <c r="N24" s="99"/>
      <c r="O24" s="99"/>
      <c r="P24" s="99"/>
      <c r="Q24" s="99"/>
      <c r="R24" s="99"/>
      <c r="S24" s="100"/>
    </row>
    <row r="25" spans="1:26" ht="15.9" customHeight="1" x14ac:dyDescent="0.25">
      <c r="A25" s="85">
        <v>17</v>
      </c>
      <c r="B25" s="60" t="s">
        <v>34</v>
      </c>
      <c r="C25" s="60" t="s">
        <v>126</v>
      </c>
      <c r="D25" s="99"/>
      <c r="E25" s="99"/>
      <c r="F25" s="99"/>
      <c r="G25" s="99"/>
      <c r="H25" s="99"/>
      <c r="I25" s="99"/>
      <c r="J25" s="99"/>
      <c r="K25" s="99"/>
      <c r="L25" s="99"/>
      <c r="M25" s="99"/>
      <c r="N25" s="99"/>
      <c r="O25" s="99"/>
      <c r="P25" s="99"/>
      <c r="Q25" s="99"/>
      <c r="R25" s="99"/>
      <c r="S25" s="100"/>
    </row>
    <row r="26" spans="1:26" ht="15.9" customHeight="1" x14ac:dyDescent="0.25">
      <c r="A26" s="85">
        <v>18</v>
      </c>
      <c r="B26" s="60" t="s">
        <v>35</v>
      </c>
      <c r="C26" s="60" t="s">
        <v>126</v>
      </c>
      <c r="D26" s="99"/>
      <c r="E26" s="99"/>
      <c r="F26" s="99"/>
      <c r="G26" s="99"/>
      <c r="H26" s="99"/>
      <c r="I26" s="99"/>
      <c r="J26" s="99"/>
      <c r="K26" s="99"/>
      <c r="L26" s="99"/>
      <c r="M26" s="99"/>
      <c r="N26" s="99"/>
      <c r="O26" s="99"/>
      <c r="P26" s="99"/>
      <c r="Q26" s="99"/>
      <c r="R26" s="99"/>
      <c r="S26" s="100"/>
    </row>
    <row r="27" spans="1:26" ht="15.9" customHeight="1" x14ac:dyDescent="0.25">
      <c r="A27" s="85">
        <v>19</v>
      </c>
      <c r="B27" s="60" t="s">
        <v>36</v>
      </c>
      <c r="C27" s="60" t="s">
        <v>126</v>
      </c>
      <c r="D27" s="99"/>
      <c r="E27" s="99"/>
      <c r="F27" s="99"/>
      <c r="G27" s="99"/>
      <c r="H27" s="99"/>
      <c r="I27" s="99"/>
      <c r="J27" s="99"/>
      <c r="K27" s="99"/>
      <c r="L27" s="99"/>
      <c r="M27" s="99"/>
      <c r="N27" s="99"/>
      <c r="O27" s="99"/>
      <c r="P27" s="99"/>
      <c r="Q27" s="99"/>
      <c r="R27" s="99"/>
      <c r="S27" s="100"/>
    </row>
    <row r="28" spans="1:26" ht="6.75" customHeight="1" x14ac:dyDescent="0.25">
      <c r="A28" s="85"/>
      <c r="B28" s="60"/>
      <c r="C28" s="60"/>
      <c r="D28" s="71"/>
      <c r="E28" s="71"/>
      <c r="F28" s="71"/>
      <c r="G28" s="71"/>
      <c r="H28" s="71"/>
      <c r="I28" s="71"/>
      <c r="J28" s="71"/>
      <c r="K28" s="71"/>
      <c r="L28" s="71"/>
      <c r="M28" s="71"/>
      <c r="N28" s="71"/>
      <c r="O28" s="71"/>
      <c r="P28" s="71"/>
      <c r="Q28" s="71"/>
      <c r="R28" s="71"/>
      <c r="S28" s="5"/>
    </row>
    <row r="29" spans="1:26" ht="15.9" customHeight="1" x14ac:dyDescent="0.25">
      <c r="A29" s="85">
        <v>20</v>
      </c>
      <c r="B29" s="60" t="s">
        <v>37</v>
      </c>
      <c r="C29" s="60" t="s">
        <v>126</v>
      </c>
      <c r="D29" s="99"/>
      <c r="E29" s="99"/>
      <c r="F29" s="99"/>
      <c r="G29" s="99"/>
      <c r="H29" s="99"/>
      <c r="I29" s="99"/>
      <c r="J29" s="99"/>
      <c r="K29" s="99"/>
      <c r="L29" s="99"/>
      <c r="M29" s="99"/>
      <c r="N29" s="99"/>
      <c r="O29" s="99"/>
      <c r="P29" s="99"/>
      <c r="Q29" s="99"/>
      <c r="R29" s="99"/>
      <c r="S29" s="100"/>
    </row>
    <row r="30" spans="1:26" ht="15.9" customHeight="1" x14ac:dyDescent="0.25">
      <c r="A30" s="85">
        <v>21</v>
      </c>
      <c r="B30" s="60" t="s">
        <v>38</v>
      </c>
      <c r="C30" s="60" t="s">
        <v>126</v>
      </c>
      <c r="D30" s="99"/>
      <c r="E30" s="99"/>
      <c r="F30" s="99"/>
      <c r="G30" s="99"/>
      <c r="H30" s="99"/>
      <c r="I30" s="99"/>
      <c r="J30" s="99"/>
      <c r="K30" s="99"/>
      <c r="L30" s="99"/>
      <c r="M30" s="99"/>
      <c r="N30" s="99"/>
      <c r="O30" s="99"/>
      <c r="P30" s="99"/>
      <c r="Q30" s="99"/>
      <c r="R30" s="99"/>
      <c r="S30" s="100"/>
    </row>
    <row r="31" spans="1:26" ht="15.9" customHeight="1" x14ac:dyDescent="0.25">
      <c r="A31" s="85">
        <v>22</v>
      </c>
      <c r="B31" s="60" t="s">
        <v>39</v>
      </c>
      <c r="C31" s="60" t="s">
        <v>126</v>
      </c>
      <c r="D31" s="99"/>
      <c r="E31" s="99"/>
      <c r="F31" s="99"/>
      <c r="G31" s="99"/>
      <c r="H31" s="99"/>
      <c r="I31" s="99"/>
      <c r="J31" s="99"/>
      <c r="K31" s="99"/>
      <c r="L31" s="99"/>
      <c r="M31" s="99"/>
      <c r="N31" s="99"/>
      <c r="O31" s="99"/>
      <c r="P31" s="99"/>
      <c r="Q31" s="99"/>
      <c r="R31" s="99"/>
      <c r="S31" s="100"/>
    </row>
    <row r="32" spans="1:26" ht="15.9" customHeight="1" x14ac:dyDescent="0.25">
      <c r="A32" s="85">
        <v>23</v>
      </c>
      <c r="B32" s="60" t="s">
        <v>112</v>
      </c>
      <c r="C32" s="60" t="s">
        <v>126</v>
      </c>
      <c r="D32" s="99"/>
      <c r="E32" s="99"/>
      <c r="F32" s="99"/>
      <c r="G32" s="99"/>
      <c r="H32" s="99"/>
      <c r="I32" s="99"/>
      <c r="J32" s="99"/>
      <c r="K32" s="99"/>
      <c r="L32" s="99"/>
      <c r="M32" s="99"/>
      <c r="N32" s="99"/>
      <c r="O32" s="99"/>
      <c r="P32" s="99"/>
      <c r="Q32" s="99"/>
      <c r="R32" s="99"/>
      <c r="S32" s="100"/>
      <c r="U32" s="71"/>
      <c r="V32" s="71"/>
      <c r="W32" s="71"/>
      <c r="X32" s="71"/>
      <c r="Y32" s="71"/>
      <c r="Z32" s="71"/>
    </row>
    <row r="33" spans="1:26" ht="15.9" customHeight="1" x14ac:dyDescent="0.25">
      <c r="A33" s="85">
        <v>24</v>
      </c>
      <c r="B33" s="60" t="s">
        <v>40</v>
      </c>
      <c r="C33" s="60" t="s">
        <v>126</v>
      </c>
      <c r="D33" s="99"/>
      <c r="E33" s="99"/>
      <c r="F33" s="99"/>
      <c r="G33" s="99"/>
      <c r="H33" s="99"/>
      <c r="I33" s="99"/>
      <c r="J33" s="99"/>
      <c r="K33" s="99"/>
      <c r="L33" s="99"/>
      <c r="M33" s="99"/>
      <c r="N33" s="99"/>
      <c r="O33" s="99"/>
      <c r="P33" s="99"/>
      <c r="Q33" s="99"/>
      <c r="R33" s="99"/>
      <c r="S33" s="100"/>
      <c r="U33" s="71"/>
      <c r="V33" s="71"/>
      <c r="W33" s="71"/>
      <c r="X33" s="71"/>
      <c r="Y33" s="71"/>
      <c r="Z33" s="71"/>
    </row>
    <row r="34" spans="1:26" ht="15.9" customHeight="1" x14ac:dyDescent="0.25">
      <c r="A34" s="85">
        <v>25</v>
      </c>
      <c r="B34" s="60" t="s">
        <v>41</v>
      </c>
      <c r="C34" s="60" t="s">
        <v>126</v>
      </c>
      <c r="D34" s="99"/>
      <c r="E34" s="99"/>
      <c r="F34" s="99"/>
      <c r="G34" s="99"/>
      <c r="H34" s="99"/>
      <c r="I34" s="99"/>
      <c r="J34" s="99"/>
      <c r="K34" s="99"/>
      <c r="L34" s="99"/>
      <c r="M34" s="99"/>
      <c r="N34" s="99"/>
      <c r="O34" s="99"/>
      <c r="P34" s="99"/>
      <c r="Q34" s="99"/>
      <c r="R34" s="99"/>
      <c r="S34" s="100"/>
      <c r="U34" s="71"/>
      <c r="V34" s="71"/>
      <c r="W34" s="71"/>
      <c r="X34" s="71"/>
      <c r="Y34" s="71"/>
      <c r="Z34" s="71"/>
    </row>
    <row r="35" spans="1:26" ht="6.75" customHeight="1" x14ac:dyDescent="0.25">
      <c r="A35" s="85"/>
      <c r="B35" s="60"/>
      <c r="C35" s="60"/>
      <c r="D35" s="99"/>
      <c r="E35" s="99"/>
      <c r="F35" s="99"/>
      <c r="G35" s="99"/>
      <c r="H35" s="99"/>
      <c r="I35" s="99"/>
      <c r="J35" s="99"/>
      <c r="K35" s="99"/>
      <c r="L35" s="99"/>
      <c r="M35" s="99"/>
      <c r="N35" s="99"/>
      <c r="O35" s="99"/>
      <c r="P35" s="99"/>
      <c r="Q35" s="99"/>
      <c r="R35" s="99"/>
      <c r="S35" s="100"/>
      <c r="U35" s="71"/>
      <c r="V35" s="71"/>
      <c r="W35" s="71"/>
      <c r="X35" s="71"/>
      <c r="Y35" s="71"/>
      <c r="Z35" s="71"/>
    </row>
    <row r="36" spans="1:26" ht="13.5" customHeight="1" x14ac:dyDescent="0.25">
      <c r="A36" s="101" t="s">
        <v>0</v>
      </c>
      <c r="B36" s="94"/>
      <c r="C36" s="95" t="s">
        <v>126</v>
      </c>
      <c r="D36" s="102"/>
      <c r="E36" s="102"/>
      <c r="F36" s="102"/>
      <c r="G36" s="102"/>
      <c r="H36" s="102"/>
      <c r="I36" s="102"/>
      <c r="J36" s="102"/>
      <c r="K36" s="102"/>
      <c r="L36" s="102"/>
      <c r="M36" s="102"/>
      <c r="N36" s="102"/>
      <c r="O36" s="102"/>
      <c r="P36" s="102"/>
      <c r="Q36" s="102"/>
      <c r="R36" s="102"/>
      <c r="S36" s="102"/>
      <c r="U36" s="71"/>
      <c r="V36" s="71"/>
      <c r="W36" s="71"/>
      <c r="X36" s="71"/>
      <c r="Y36" s="71"/>
      <c r="Z36" s="71"/>
    </row>
    <row r="37" spans="1:26" x14ac:dyDescent="0.25">
      <c r="A37" s="84" t="s">
        <v>130</v>
      </c>
    </row>
    <row r="38" spans="1:26" x14ac:dyDescent="0.25">
      <c r="A38" s="84"/>
    </row>
    <row r="39" spans="1:26" x14ac:dyDescent="0.25">
      <c r="A39" s="84"/>
    </row>
    <row r="40" spans="1:26" x14ac:dyDescent="0.25">
      <c r="A40" s="84"/>
    </row>
    <row r="41" spans="1:26" x14ac:dyDescent="0.25">
      <c r="A41" s="84"/>
    </row>
    <row r="42" spans="1:26" x14ac:dyDescent="0.25">
      <c r="A42" s="84"/>
    </row>
    <row r="43" spans="1:26" x14ac:dyDescent="0.25">
      <c r="A43" s="84"/>
    </row>
    <row r="44" spans="1:26" x14ac:dyDescent="0.25">
      <c r="A44" s="84"/>
    </row>
    <row r="45" spans="1:26" x14ac:dyDescent="0.25">
      <c r="A45" s="84"/>
    </row>
    <row r="46" spans="1:26" x14ac:dyDescent="0.25">
      <c r="A46" s="84"/>
    </row>
    <row r="47" spans="1:26" x14ac:dyDescent="0.25">
      <c r="A47" s="84"/>
    </row>
    <row r="48" spans="1:26" x14ac:dyDescent="0.25">
      <c r="A48" s="84"/>
    </row>
    <row r="49" spans="1:1" x14ac:dyDescent="0.25">
      <c r="A49" s="84"/>
    </row>
    <row r="50" spans="1:1" x14ac:dyDescent="0.25">
      <c r="A50" s="18"/>
    </row>
  </sheetData>
  <mergeCells count="2">
    <mergeCell ref="D4:R4"/>
    <mergeCell ref="U1:Z6"/>
  </mergeCells>
  <pageMargins left="0.26" right="0.22" top="0.74803149606299213" bottom="0.54" header="0.31496062992125984" footer="0.31496062992125984"/>
  <pageSetup paperSize="9" scale="95" orientation="landscape"/>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8" tint="-0.249977111117893"/>
  </sheetPr>
  <dimension ref="A1:Y45"/>
  <sheetViews>
    <sheetView zoomScaleNormal="100" workbookViewId="0">
      <selection activeCell="Z1" sqref="Z1:AE6"/>
    </sheetView>
  </sheetViews>
  <sheetFormatPr defaultColWidth="11.44140625" defaultRowHeight="12.6" x14ac:dyDescent="0.25"/>
  <cols>
    <col min="1" max="1" width="3" customWidth="1"/>
    <col min="2" max="2" width="15.6640625" customWidth="1"/>
    <col min="3" max="4" width="6.33203125" customWidth="1"/>
    <col min="5" max="5" width="7.5546875" customWidth="1"/>
    <col min="6" max="7" width="7.109375" customWidth="1"/>
    <col min="8" max="8" width="11.109375" customWidth="1"/>
    <col min="9" max="9" width="10.109375" customWidth="1"/>
    <col min="10" max="10" width="11.44140625" customWidth="1"/>
    <col min="11" max="11" width="11.109375" customWidth="1"/>
    <col min="12" max="12" width="9" customWidth="1"/>
    <col min="13" max="13" width="6.33203125" customWidth="1"/>
    <col min="14" max="14" width="9.6640625" customWidth="1"/>
    <col min="15" max="15" width="6.33203125" customWidth="1"/>
    <col min="16" max="16" width="8.6640625" customWidth="1"/>
    <col min="17" max="17" width="6.33203125" customWidth="1"/>
  </cols>
  <sheetData>
    <row r="1" spans="1:25" ht="13.2" x14ac:dyDescent="0.25">
      <c r="A1" s="5" t="s">
        <v>156</v>
      </c>
      <c r="T1" s="283" t="s">
        <v>165</v>
      </c>
      <c r="U1" s="284"/>
      <c r="V1" s="284"/>
      <c r="W1" s="284"/>
      <c r="X1" s="284"/>
      <c r="Y1" s="285"/>
    </row>
    <row r="2" spans="1:25" x14ac:dyDescent="0.25">
      <c r="A2" s="9" t="s">
        <v>155</v>
      </c>
      <c r="T2" s="286"/>
      <c r="U2" s="287"/>
      <c r="V2" s="287"/>
      <c r="W2" s="287"/>
      <c r="X2" s="287"/>
      <c r="Y2" s="288"/>
    </row>
    <row r="3" spans="1:25" ht="12" customHeight="1" x14ac:dyDescent="0.25">
      <c r="R3" s="112"/>
      <c r="T3" s="286"/>
      <c r="U3" s="287"/>
      <c r="V3" s="287"/>
      <c r="W3" s="287"/>
      <c r="X3" s="287"/>
      <c r="Y3" s="288"/>
    </row>
    <row r="4" spans="1:25" ht="12" customHeight="1" x14ac:dyDescent="0.25">
      <c r="A4" s="108"/>
      <c r="B4" s="108"/>
      <c r="C4" s="279" t="s">
        <v>127</v>
      </c>
      <c r="D4" s="279"/>
      <c r="E4" s="279"/>
      <c r="F4" s="279"/>
      <c r="G4" s="279"/>
      <c r="H4" s="279"/>
      <c r="I4" s="279"/>
      <c r="J4" s="279"/>
      <c r="K4" s="279"/>
      <c r="L4" s="279"/>
      <c r="M4" s="279"/>
      <c r="N4" s="279"/>
      <c r="O4" s="279"/>
      <c r="P4" s="279"/>
      <c r="Q4" s="279"/>
      <c r="R4" s="103"/>
      <c r="T4" s="286"/>
      <c r="U4" s="287"/>
      <c r="V4" s="287"/>
      <c r="W4" s="287"/>
      <c r="X4" s="287"/>
      <c r="Y4" s="288"/>
    </row>
    <row r="5" spans="1:25" ht="34.5" customHeight="1" x14ac:dyDescent="0.25">
      <c r="A5" s="98" t="s">
        <v>121</v>
      </c>
      <c r="B5" s="98"/>
      <c r="C5" s="93" t="s">
        <v>1</v>
      </c>
      <c r="D5" s="93" t="s">
        <v>2</v>
      </c>
      <c r="E5" s="93" t="s">
        <v>3</v>
      </c>
      <c r="F5" s="93" t="s">
        <v>4</v>
      </c>
      <c r="G5" s="93" t="s">
        <v>5</v>
      </c>
      <c r="H5" s="93" t="s">
        <v>6</v>
      </c>
      <c r="I5" s="93" t="s">
        <v>7</v>
      </c>
      <c r="J5" s="93" t="s">
        <v>8</v>
      </c>
      <c r="K5" s="93" t="s">
        <v>9</v>
      </c>
      <c r="L5" s="93" t="s">
        <v>10</v>
      </c>
      <c r="M5" s="93" t="s">
        <v>11</v>
      </c>
      <c r="N5" s="93" t="s">
        <v>12</v>
      </c>
      <c r="O5" s="93" t="s">
        <v>13</v>
      </c>
      <c r="P5" s="93" t="s">
        <v>14</v>
      </c>
      <c r="Q5" s="93" t="s">
        <v>15</v>
      </c>
      <c r="R5" s="104" t="s">
        <v>0</v>
      </c>
      <c r="T5" s="286"/>
      <c r="U5" s="287"/>
      <c r="V5" s="287"/>
      <c r="W5" s="287"/>
      <c r="X5" s="287"/>
      <c r="Y5" s="288"/>
    </row>
    <row r="6" spans="1:25" ht="15.9" customHeight="1" x14ac:dyDescent="0.25">
      <c r="A6" s="84" t="s">
        <v>122</v>
      </c>
      <c r="B6" s="60" t="s">
        <v>24</v>
      </c>
      <c r="C6" s="63"/>
      <c r="D6" s="63"/>
      <c r="E6" s="63"/>
      <c r="F6" s="63"/>
      <c r="R6" s="105"/>
      <c r="T6" s="289"/>
      <c r="U6" s="290"/>
      <c r="V6" s="290"/>
      <c r="W6" s="290"/>
      <c r="X6" s="290"/>
      <c r="Y6" s="291"/>
    </row>
    <row r="7" spans="1:25" ht="15.9" customHeight="1" x14ac:dyDescent="0.25">
      <c r="A7" s="84" t="s">
        <v>123</v>
      </c>
      <c r="B7" s="60" t="s">
        <v>25</v>
      </c>
      <c r="C7" s="63"/>
      <c r="D7" s="63"/>
      <c r="E7" s="63"/>
      <c r="F7" s="63"/>
      <c r="R7" s="105"/>
    </row>
    <row r="8" spans="1:25" ht="15.9" customHeight="1" x14ac:dyDescent="0.25">
      <c r="A8" s="85">
        <v>4</v>
      </c>
      <c r="B8" s="60" t="s">
        <v>26</v>
      </c>
      <c r="C8" s="63"/>
      <c r="D8" s="63"/>
      <c r="E8" s="63"/>
      <c r="F8" s="63"/>
      <c r="R8" s="105"/>
    </row>
    <row r="9" spans="1:25" ht="15.9" customHeight="1" x14ac:dyDescent="0.25">
      <c r="A9" s="85">
        <v>5</v>
      </c>
      <c r="B9" s="60" t="s">
        <v>27</v>
      </c>
      <c r="C9" s="63"/>
      <c r="D9" s="63"/>
      <c r="E9" s="63"/>
      <c r="F9" s="63"/>
      <c r="R9" s="105"/>
    </row>
    <row r="10" spans="1:25" ht="15.9" customHeight="1" x14ac:dyDescent="0.25">
      <c r="A10" s="85">
        <v>6</v>
      </c>
      <c r="B10" s="60" t="s">
        <v>28</v>
      </c>
      <c r="C10" s="63"/>
      <c r="D10" s="63"/>
      <c r="E10" s="63"/>
      <c r="F10" s="63"/>
      <c r="R10" s="105"/>
    </row>
    <row r="11" spans="1:25" ht="9.75" customHeight="1" x14ac:dyDescent="0.25">
      <c r="A11" s="85"/>
      <c r="B11" s="60"/>
      <c r="C11" s="63"/>
      <c r="D11" s="63"/>
      <c r="E11" s="63"/>
      <c r="F11" s="63"/>
      <c r="R11" s="105"/>
    </row>
    <row r="12" spans="1:25" ht="15.9" customHeight="1" x14ac:dyDescent="0.25">
      <c r="A12" s="85">
        <v>7</v>
      </c>
      <c r="B12" s="60" t="s">
        <v>29</v>
      </c>
      <c r="C12" s="63"/>
      <c r="D12" s="63"/>
      <c r="E12" s="63"/>
      <c r="F12" s="63"/>
      <c r="R12" s="105"/>
    </row>
    <row r="13" spans="1:25" ht="15.9" customHeight="1" x14ac:dyDescent="0.25">
      <c r="A13" s="85">
        <v>8</v>
      </c>
      <c r="B13" s="60" t="s">
        <v>110</v>
      </c>
      <c r="C13" s="63"/>
      <c r="D13" s="63"/>
      <c r="E13" s="63"/>
      <c r="F13" s="63"/>
      <c r="R13" s="105"/>
    </row>
    <row r="14" spans="1:25" ht="15.9" customHeight="1" x14ac:dyDescent="0.25">
      <c r="A14" s="85">
        <v>9</v>
      </c>
      <c r="B14" s="60" t="s">
        <v>111</v>
      </c>
      <c r="C14" s="63"/>
      <c r="D14" s="63"/>
      <c r="E14" s="63"/>
      <c r="F14" s="63"/>
      <c r="R14" s="105"/>
    </row>
    <row r="15" spans="1:25" ht="15.9" customHeight="1" x14ac:dyDescent="0.25">
      <c r="A15" s="85">
        <v>10</v>
      </c>
      <c r="B15" s="60" t="s">
        <v>30</v>
      </c>
      <c r="C15" s="63"/>
      <c r="D15" s="63"/>
      <c r="E15" s="63"/>
      <c r="F15" s="63"/>
      <c r="R15" s="105"/>
    </row>
    <row r="16" spans="1:25" ht="15.9" customHeight="1" x14ac:dyDescent="0.25">
      <c r="A16" s="85">
        <v>12</v>
      </c>
      <c r="B16" s="60" t="s">
        <v>31</v>
      </c>
      <c r="C16" s="63"/>
      <c r="D16" s="63"/>
      <c r="E16" s="63"/>
      <c r="F16" s="63"/>
      <c r="R16" s="105"/>
    </row>
    <row r="17" spans="1:18" ht="9.75" customHeight="1" x14ac:dyDescent="0.25">
      <c r="A17" s="85"/>
      <c r="B17" s="60"/>
      <c r="C17" s="63"/>
      <c r="D17" s="63"/>
      <c r="E17" s="63"/>
      <c r="F17" s="63"/>
      <c r="R17" s="105"/>
    </row>
    <row r="18" spans="1:18" ht="15.9" customHeight="1" x14ac:dyDescent="0.25">
      <c r="A18" s="85">
        <v>13</v>
      </c>
      <c r="B18" s="60" t="s">
        <v>32</v>
      </c>
      <c r="C18" s="63"/>
      <c r="D18" s="63"/>
      <c r="E18" s="63"/>
      <c r="F18" s="63"/>
      <c r="R18" s="105"/>
    </row>
    <row r="19" spans="1:18" ht="15.9" customHeight="1" x14ac:dyDescent="0.25">
      <c r="A19" s="85">
        <v>14</v>
      </c>
      <c r="B19" s="60" t="s">
        <v>33</v>
      </c>
      <c r="C19" s="63"/>
      <c r="D19" s="63"/>
      <c r="E19" s="63"/>
      <c r="F19" s="63"/>
      <c r="R19" s="105"/>
    </row>
    <row r="20" spans="1:18" ht="15.9" customHeight="1" x14ac:dyDescent="0.25">
      <c r="A20" s="85">
        <v>17</v>
      </c>
      <c r="B20" s="60" t="s">
        <v>34</v>
      </c>
      <c r="C20" s="63"/>
      <c r="D20" s="63"/>
      <c r="E20" s="63"/>
      <c r="F20" s="63"/>
      <c r="R20" s="105"/>
    </row>
    <row r="21" spans="1:18" ht="15.9" customHeight="1" x14ac:dyDescent="0.25">
      <c r="A21" s="85">
        <v>18</v>
      </c>
      <c r="B21" s="60" t="s">
        <v>35</v>
      </c>
      <c r="C21" s="63"/>
      <c r="D21" s="63"/>
      <c r="E21" s="63"/>
      <c r="F21" s="63"/>
      <c r="R21" s="105"/>
    </row>
    <row r="22" spans="1:18" ht="15.9" customHeight="1" x14ac:dyDescent="0.25">
      <c r="A22" s="85">
        <v>19</v>
      </c>
      <c r="B22" s="60" t="s">
        <v>36</v>
      </c>
      <c r="C22" s="63"/>
      <c r="D22" s="63"/>
      <c r="E22" s="63"/>
      <c r="F22" s="63"/>
      <c r="R22" s="105"/>
    </row>
    <row r="23" spans="1:18" ht="9.75" customHeight="1" x14ac:dyDescent="0.25">
      <c r="A23" s="85"/>
      <c r="B23" s="60"/>
      <c r="C23" s="63"/>
      <c r="D23" s="63"/>
      <c r="E23" s="63"/>
      <c r="F23" s="63"/>
      <c r="R23" s="105"/>
    </row>
    <row r="24" spans="1:18" ht="15.9" customHeight="1" x14ac:dyDescent="0.25">
      <c r="A24" s="85">
        <v>20</v>
      </c>
      <c r="B24" s="60" t="s">
        <v>37</v>
      </c>
      <c r="C24" s="63"/>
      <c r="D24" s="63"/>
      <c r="E24" s="63"/>
      <c r="F24" s="63"/>
      <c r="R24" s="105"/>
    </row>
    <row r="25" spans="1:18" ht="15.9" customHeight="1" x14ac:dyDescent="0.25">
      <c r="A25" s="85">
        <v>21</v>
      </c>
      <c r="B25" s="60" t="s">
        <v>38</v>
      </c>
      <c r="C25" s="63"/>
      <c r="D25" s="63"/>
      <c r="E25" s="63"/>
      <c r="F25" s="63"/>
      <c r="R25" s="105"/>
    </row>
    <row r="26" spans="1:18" ht="15.9" customHeight="1" x14ac:dyDescent="0.25">
      <c r="A26" s="85">
        <v>22</v>
      </c>
      <c r="B26" s="60" t="s">
        <v>39</v>
      </c>
      <c r="C26" s="63"/>
      <c r="D26" s="63"/>
      <c r="E26" s="63"/>
      <c r="F26" s="63"/>
      <c r="R26" s="105"/>
    </row>
    <row r="27" spans="1:18" ht="15.9" customHeight="1" x14ac:dyDescent="0.25">
      <c r="A27" s="85">
        <v>23</v>
      </c>
      <c r="B27" s="60" t="s">
        <v>112</v>
      </c>
      <c r="C27" s="63"/>
      <c r="D27" s="63"/>
      <c r="E27" s="63"/>
      <c r="F27" s="63"/>
      <c r="R27" s="105"/>
    </row>
    <row r="28" spans="1:18" ht="15.9" customHeight="1" x14ac:dyDescent="0.25">
      <c r="A28" s="85">
        <v>24</v>
      </c>
      <c r="B28" s="60" t="s">
        <v>40</v>
      </c>
      <c r="C28" s="63"/>
      <c r="D28" s="63"/>
      <c r="E28" s="63"/>
      <c r="F28" s="63"/>
      <c r="R28" s="105"/>
    </row>
    <row r="29" spans="1:18" ht="15.9" customHeight="1" x14ac:dyDescent="0.25">
      <c r="A29" s="85">
        <v>25</v>
      </c>
      <c r="B29" s="60" t="s">
        <v>41</v>
      </c>
      <c r="C29" s="63"/>
      <c r="D29" s="63"/>
      <c r="E29" s="63"/>
      <c r="F29" s="63"/>
      <c r="R29" s="105"/>
    </row>
    <row r="30" spans="1:18" ht="11.25" customHeight="1" x14ac:dyDescent="0.25">
      <c r="B30" s="109"/>
      <c r="C30" s="63"/>
      <c r="D30" s="63"/>
      <c r="E30" s="63"/>
      <c r="F30" s="63"/>
      <c r="R30" s="105"/>
    </row>
    <row r="31" spans="1:18" ht="11.25" customHeight="1" x14ac:dyDescent="0.25">
      <c r="A31" s="110" t="s">
        <v>0</v>
      </c>
      <c r="B31" s="86"/>
      <c r="C31" s="111"/>
      <c r="D31" s="111"/>
      <c r="E31" s="111"/>
      <c r="F31" s="111"/>
      <c r="G31" s="111"/>
      <c r="H31" s="111"/>
      <c r="I31" s="111"/>
      <c r="J31" s="111"/>
      <c r="K31" s="111"/>
      <c r="L31" s="111"/>
      <c r="M31" s="111"/>
      <c r="N31" s="111"/>
      <c r="O31" s="111"/>
      <c r="P31" s="111"/>
      <c r="Q31" s="111"/>
      <c r="R31" s="106"/>
    </row>
    <row r="32" spans="1:18" x14ac:dyDescent="0.25">
      <c r="A32" s="84"/>
      <c r="B32" s="107"/>
    </row>
    <row r="33" spans="1:1" x14ac:dyDescent="0.25">
      <c r="A33" s="84"/>
    </row>
    <row r="34" spans="1:1" x14ac:dyDescent="0.25">
      <c r="A34" s="84"/>
    </row>
    <row r="35" spans="1:1" x14ac:dyDescent="0.25">
      <c r="A35" s="84"/>
    </row>
    <row r="36" spans="1:1" x14ac:dyDescent="0.25">
      <c r="A36" s="84"/>
    </row>
    <row r="37" spans="1:1" x14ac:dyDescent="0.25">
      <c r="A37" s="84"/>
    </row>
    <row r="38" spans="1:1" x14ac:dyDescent="0.25">
      <c r="A38" s="84"/>
    </row>
    <row r="39" spans="1:1" x14ac:dyDescent="0.25">
      <c r="A39" s="84"/>
    </row>
    <row r="40" spans="1:1" x14ac:dyDescent="0.25">
      <c r="A40" s="84"/>
    </row>
    <row r="41" spans="1:1" x14ac:dyDescent="0.25">
      <c r="A41" s="84"/>
    </row>
    <row r="42" spans="1:1" x14ac:dyDescent="0.25">
      <c r="A42" s="84"/>
    </row>
    <row r="43" spans="1:1" x14ac:dyDescent="0.25">
      <c r="A43" s="84"/>
    </row>
    <row r="44" spans="1:1" x14ac:dyDescent="0.25">
      <c r="A44" s="84"/>
    </row>
    <row r="45" spans="1:1" x14ac:dyDescent="0.25">
      <c r="A45" s="18"/>
    </row>
  </sheetData>
  <mergeCells count="2">
    <mergeCell ref="C4:Q4"/>
    <mergeCell ref="T1:Y6"/>
  </mergeCells>
  <pageMargins left="0.26" right="0.22" top="0.74803149606299213" bottom="0.54" header="0.31496062992125984" footer="0.31496062992125984"/>
  <pageSetup paperSize="9" scale="95" orientation="landscape"/>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8" tint="-0.249977111117893"/>
  </sheetPr>
  <dimension ref="A1:AE33"/>
  <sheetViews>
    <sheetView workbookViewId="0">
      <selection activeCell="Z1" sqref="Z1:AE6"/>
    </sheetView>
  </sheetViews>
  <sheetFormatPr defaultColWidth="11.44140625" defaultRowHeight="12.6" x14ac:dyDescent="0.25"/>
  <cols>
    <col min="1" max="1" width="16.6640625" customWidth="1"/>
    <col min="2" max="2" width="15.6640625" hidden="1" customWidth="1"/>
    <col min="3" max="23" width="6.33203125" customWidth="1"/>
  </cols>
  <sheetData>
    <row r="1" spans="1:31" ht="13.2" x14ac:dyDescent="0.25">
      <c r="A1" s="5" t="s">
        <v>158</v>
      </c>
      <c r="Z1" s="283" t="s">
        <v>165</v>
      </c>
      <c r="AA1" s="284"/>
      <c r="AB1" s="284"/>
      <c r="AC1" s="284"/>
      <c r="AD1" s="284"/>
      <c r="AE1" s="285"/>
    </row>
    <row r="2" spans="1:31" x14ac:dyDescent="0.25">
      <c r="A2" s="9" t="s">
        <v>157</v>
      </c>
      <c r="Z2" s="286"/>
      <c r="AA2" s="287"/>
      <c r="AB2" s="287"/>
      <c r="AC2" s="287"/>
      <c r="AD2" s="287"/>
      <c r="AE2" s="288"/>
    </row>
    <row r="3" spans="1:31" ht="12" customHeight="1" x14ac:dyDescent="0.25">
      <c r="Z3" s="286"/>
      <c r="AA3" s="287"/>
      <c r="AB3" s="287"/>
      <c r="AC3" s="287"/>
      <c r="AD3" s="287"/>
      <c r="AE3" s="288"/>
    </row>
    <row r="4" spans="1:31" ht="11.25" customHeight="1" x14ac:dyDescent="0.25">
      <c r="A4" s="61"/>
      <c r="B4" s="61"/>
      <c r="C4" s="279" t="s">
        <v>124</v>
      </c>
      <c r="D4" s="279"/>
      <c r="E4" s="279"/>
      <c r="F4" s="279"/>
      <c r="G4" s="279"/>
      <c r="H4" s="279"/>
      <c r="I4" s="279"/>
      <c r="J4" s="279"/>
      <c r="K4" s="279"/>
      <c r="L4" s="279"/>
      <c r="M4" s="279"/>
      <c r="N4" s="279"/>
      <c r="O4" s="279"/>
      <c r="P4" s="279"/>
      <c r="Q4" s="279"/>
      <c r="R4" s="279"/>
      <c r="S4" s="279"/>
      <c r="T4" s="279"/>
      <c r="U4" s="279"/>
      <c r="V4" s="279"/>
      <c r="W4" s="279"/>
      <c r="X4" s="92"/>
      <c r="Z4" s="286"/>
      <c r="AA4" s="287"/>
      <c r="AB4" s="287"/>
      <c r="AC4" s="287"/>
      <c r="AD4" s="287"/>
      <c r="AE4" s="288"/>
    </row>
    <row r="5" spans="1:31" ht="12" customHeight="1" x14ac:dyDescent="0.25">
      <c r="A5" s="98" t="s">
        <v>131</v>
      </c>
      <c r="B5" s="98"/>
      <c r="C5" s="113">
        <v>1</v>
      </c>
      <c r="D5" s="113">
        <v>3</v>
      </c>
      <c r="E5" s="113">
        <v>4</v>
      </c>
      <c r="F5" s="113">
        <v>5</v>
      </c>
      <c r="G5" s="113">
        <v>6</v>
      </c>
      <c r="H5" s="113">
        <v>7</v>
      </c>
      <c r="I5" s="113">
        <v>8</v>
      </c>
      <c r="J5" s="113">
        <v>9</v>
      </c>
      <c r="K5" s="113">
        <v>10</v>
      </c>
      <c r="L5" s="113">
        <v>12</v>
      </c>
      <c r="M5" s="113">
        <v>13</v>
      </c>
      <c r="N5" s="113">
        <v>14</v>
      </c>
      <c r="O5" s="113">
        <v>17</v>
      </c>
      <c r="P5" s="113">
        <v>18</v>
      </c>
      <c r="Q5" s="113">
        <v>19</v>
      </c>
      <c r="R5" s="113">
        <v>20</v>
      </c>
      <c r="S5" s="113">
        <v>21</v>
      </c>
      <c r="T5" s="113">
        <v>22</v>
      </c>
      <c r="U5" s="113">
        <v>23</v>
      </c>
      <c r="V5" s="113">
        <v>24</v>
      </c>
      <c r="W5" s="113">
        <v>25</v>
      </c>
      <c r="X5" s="117" t="s">
        <v>0</v>
      </c>
      <c r="Z5" s="286"/>
      <c r="AA5" s="287"/>
      <c r="AB5" s="287"/>
      <c r="AC5" s="287"/>
      <c r="AD5" s="287"/>
      <c r="AE5" s="288"/>
    </row>
    <row r="6" spans="1:31" ht="22.5" customHeight="1" x14ac:dyDescent="0.25">
      <c r="A6" s="114" t="s">
        <v>45</v>
      </c>
      <c r="B6" s="60" t="s">
        <v>126</v>
      </c>
      <c r="C6" s="63"/>
      <c r="D6" s="63"/>
      <c r="E6" s="63"/>
      <c r="F6" s="63"/>
      <c r="G6" s="84"/>
      <c r="H6" s="84"/>
      <c r="I6" s="84"/>
      <c r="J6" s="84"/>
      <c r="K6" s="84"/>
      <c r="L6" s="84"/>
      <c r="M6" s="84"/>
      <c r="N6" s="84"/>
      <c r="O6" s="84"/>
      <c r="P6" s="84"/>
      <c r="Q6" s="84"/>
      <c r="R6" s="84"/>
      <c r="S6" s="84"/>
      <c r="T6" s="84"/>
      <c r="U6" s="84"/>
      <c r="V6" s="84"/>
      <c r="W6" s="84"/>
      <c r="X6" s="84"/>
      <c r="Z6" s="289"/>
      <c r="AA6" s="290"/>
      <c r="AB6" s="290"/>
      <c r="AC6" s="290"/>
      <c r="AD6" s="290"/>
      <c r="AE6" s="291"/>
    </row>
    <row r="7" spans="1:31" ht="15.9" customHeight="1" x14ac:dyDescent="0.25">
      <c r="A7" s="60" t="s">
        <v>2</v>
      </c>
      <c r="B7" s="60" t="s">
        <v>125</v>
      </c>
      <c r="C7" s="63"/>
      <c r="D7" s="63"/>
      <c r="E7" s="63"/>
      <c r="F7" s="63"/>
      <c r="G7" s="84"/>
      <c r="H7" s="84"/>
      <c r="I7" s="84"/>
      <c r="J7" s="84"/>
      <c r="K7" s="84"/>
      <c r="L7" s="84"/>
      <c r="M7" s="84"/>
      <c r="N7" s="84"/>
      <c r="O7" s="84"/>
      <c r="P7" s="84"/>
      <c r="Q7" s="84"/>
      <c r="R7" s="84"/>
      <c r="S7" s="84"/>
      <c r="T7" s="84"/>
      <c r="U7" s="84"/>
      <c r="V7" s="84"/>
      <c r="W7" s="84"/>
      <c r="X7" s="84"/>
    </row>
    <row r="8" spans="1:31" ht="15.9" customHeight="1" x14ac:dyDescent="0.25">
      <c r="A8" s="60" t="s">
        <v>4</v>
      </c>
      <c r="B8" s="60" t="s">
        <v>126</v>
      </c>
      <c r="C8" s="63"/>
      <c r="D8" s="63"/>
      <c r="E8" s="63"/>
      <c r="F8" s="63"/>
      <c r="G8" s="84"/>
      <c r="H8" s="84"/>
      <c r="I8" s="84"/>
      <c r="J8" s="84"/>
      <c r="K8" s="84"/>
      <c r="L8" s="84"/>
      <c r="M8" s="84"/>
      <c r="N8" s="84"/>
      <c r="O8" s="84"/>
      <c r="P8" s="84"/>
      <c r="Q8" s="84"/>
      <c r="R8" s="84"/>
      <c r="S8" s="84"/>
      <c r="T8" s="84"/>
      <c r="U8" s="84"/>
      <c r="V8" s="84"/>
      <c r="W8" s="84"/>
      <c r="X8" s="84"/>
    </row>
    <row r="9" spans="1:31" ht="15.9" customHeight="1" x14ac:dyDescent="0.25">
      <c r="A9" s="60" t="s">
        <v>5</v>
      </c>
      <c r="B9" s="60" t="s">
        <v>125</v>
      </c>
      <c r="C9" s="63"/>
      <c r="D9" s="63"/>
      <c r="E9" s="63"/>
      <c r="F9" s="63"/>
      <c r="G9" s="84"/>
      <c r="H9" s="84"/>
      <c r="I9" s="84"/>
      <c r="J9" s="84"/>
      <c r="K9" s="84"/>
      <c r="L9" s="84"/>
      <c r="M9" s="84"/>
      <c r="N9" s="84"/>
      <c r="O9" s="84"/>
      <c r="P9" s="84"/>
      <c r="Q9" s="84"/>
      <c r="R9" s="84"/>
      <c r="S9" s="84"/>
      <c r="T9" s="84"/>
      <c r="U9" s="84"/>
      <c r="V9" s="84"/>
      <c r="W9" s="84"/>
      <c r="X9" s="84"/>
    </row>
    <row r="10" spans="1:31" ht="33.75" customHeight="1" x14ac:dyDescent="0.25">
      <c r="A10" s="115" t="s">
        <v>43</v>
      </c>
      <c r="B10" s="60" t="s">
        <v>126</v>
      </c>
      <c r="C10" s="63"/>
      <c r="D10" s="63"/>
      <c r="E10" s="63"/>
      <c r="F10" s="63"/>
      <c r="G10" s="84"/>
      <c r="H10" s="84"/>
      <c r="I10" s="84"/>
      <c r="J10" s="84"/>
      <c r="K10" s="84"/>
      <c r="L10" s="84"/>
      <c r="M10" s="84"/>
      <c r="N10" s="84"/>
      <c r="O10" s="84"/>
      <c r="P10" s="84"/>
      <c r="Q10" s="84"/>
      <c r="R10" s="84"/>
      <c r="S10" s="84"/>
      <c r="T10" s="84"/>
      <c r="U10" s="84"/>
      <c r="V10" s="84"/>
      <c r="W10" s="84"/>
      <c r="X10" s="84"/>
    </row>
    <row r="11" spans="1:31" ht="22.5" customHeight="1" x14ac:dyDescent="0.25">
      <c r="A11" s="60" t="s">
        <v>7</v>
      </c>
      <c r="B11" s="60" t="s">
        <v>125</v>
      </c>
      <c r="C11" s="63"/>
      <c r="D11" s="63"/>
      <c r="E11" s="63"/>
      <c r="F11" s="63"/>
      <c r="G11" s="84"/>
      <c r="H11" s="84"/>
      <c r="I11" s="84"/>
      <c r="J11" s="84"/>
      <c r="K11" s="84"/>
      <c r="L11" s="84"/>
      <c r="M11" s="84"/>
      <c r="N11" s="84"/>
      <c r="O11" s="84"/>
      <c r="P11" s="84"/>
      <c r="Q11" s="84"/>
      <c r="R11" s="84"/>
      <c r="S11" s="84"/>
      <c r="T11" s="84"/>
      <c r="U11" s="84"/>
      <c r="V11" s="84"/>
      <c r="W11" s="84"/>
      <c r="X11" s="84"/>
    </row>
    <row r="12" spans="1:31" ht="22.5" customHeight="1" x14ac:dyDescent="0.25">
      <c r="A12" s="115" t="s">
        <v>8</v>
      </c>
      <c r="B12" s="60" t="s">
        <v>126</v>
      </c>
      <c r="C12" s="63"/>
      <c r="D12" s="63"/>
      <c r="E12" s="63"/>
      <c r="F12" s="63"/>
      <c r="G12" s="84"/>
      <c r="H12" s="84"/>
      <c r="I12" s="84"/>
      <c r="J12" s="84"/>
      <c r="K12" s="84"/>
      <c r="L12" s="84"/>
      <c r="M12" s="84"/>
      <c r="N12" s="84"/>
      <c r="O12" s="84"/>
      <c r="P12" s="84"/>
      <c r="Q12" s="84"/>
      <c r="R12" s="84"/>
      <c r="S12" s="84"/>
      <c r="T12" s="84"/>
      <c r="U12" s="84"/>
      <c r="V12" s="84"/>
      <c r="W12" s="84"/>
      <c r="X12" s="84"/>
    </row>
    <row r="13" spans="1:31" ht="22.5" customHeight="1" x14ac:dyDescent="0.25">
      <c r="A13" s="60" t="s">
        <v>9</v>
      </c>
      <c r="B13" s="60" t="s">
        <v>125</v>
      </c>
      <c r="C13" s="63"/>
      <c r="D13" s="63"/>
      <c r="E13" s="63"/>
      <c r="F13" s="63"/>
      <c r="G13" s="84"/>
      <c r="H13" s="84"/>
      <c r="I13" s="84"/>
      <c r="J13" s="84"/>
      <c r="K13" s="84"/>
      <c r="L13" s="84"/>
      <c r="M13" s="84"/>
      <c r="N13" s="84"/>
      <c r="O13" s="84"/>
      <c r="P13" s="84"/>
      <c r="Q13" s="84"/>
      <c r="R13" s="84"/>
      <c r="S13" s="84"/>
      <c r="T13" s="84"/>
      <c r="U13" s="84"/>
      <c r="V13" s="84"/>
      <c r="W13" s="84"/>
      <c r="X13" s="84"/>
    </row>
    <row r="14" spans="1:31" ht="15.9" customHeight="1" x14ac:dyDescent="0.25">
      <c r="A14" s="115" t="s">
        <v>10</v>
      </c>
      <c r="B14" s="60" t="s">
        <v>126</v>
      </c>
      <c r="C14" s="63"/>
      <c r="D14" s="63"/>
      <c r="E14" s="63"/>
      <c r="F14" s="63"/>
      <c r="G14" s="84"/>
      <c r="H14" s="84"/>
      <c r="I14" s="84"/>
      <c r="J14" s="84"/>
      <c r="K14" s="84"/>
      <c r="L14" s="84"/>
      <c r="M14" s="84"/>
      <c r="N14" s="84"/>
      <c r="O14" s="84"/>
      <c r="P14" s="84"/>
      <c r="Q14" s="84"/>
      <c r="R14" s="84"/>
      <c r="S14" s="84"/>
      <c r="T14" s="84"/>
      <c r="U14" s="84"/>
      <c r="V14" s="84"/>
      <c r="W14" s="84"/>
      <c r="X14" s="84"/>
    </row>
    <row r="15" spans="1:31" ht="22.5" customHeight="1" x14ac:dyDescent="0.25">
      <c r="A15" s="115" t="s">
        <v>12</v>
      </c>
      <c r="B15" s="60" t="s">
        <v>125</v>
      </c>
      <c r="C15" s="63"/>
      <c r="D15" s="63"/>
      <c r="E15" s="63"/>
      <c r="F15" s="63"/>
      <c r="G15" s="84"/>
      <c r="H15" s="84"/>
      <c r="I15" s="84"/>
      <c r="J15" s="84"/>
      <c r="K15" s="84"/>
      <c r="L15" s="84"/>
      <c r="M15" s="84"/>
      <c r="N15" s="84"/>
      <c r="O15" s="84"/>
      <c r="P15" s="84"/>
      <c r="Q15" s="84"/>
      <c r="R15" s="84"/>
      <c r="S15" s="84"/>
      <c r="T15" s="84"/>
      <c r="U15" s="84"/>
      <c r="V15" s="84"/>
      <c r="W15" s="84"/>
      <c r="X15" s="84"/>
    </row>
    <row r="16" spans="1:31" ht="22.5" customHeight="1" x14ac:dyDescent="0.25">
      <c r="A16" s="115" t="s">
        <v>44</v>
      </c>
      <c r="B16" s="60" t="s">
        <v>126</v>
      </c>
      <c r="C16" s="63"/>
      <c r="D16" s="63"/>
      <c r="E16" s="63"/>
      <c r="F16" s="63"/>
      <c r="G16" s="84"/>
      <c r="H16" s="84"/>
      <c r="I16" s="84"/>
      <c r="J16" s="84"/>
      <c r="K16" s="84"/>
      <c r="L16" s="84"/>
      <c r="M16" s="84"/>
      <c r="N16" s="84"/>
      <c r="O16" s="84"/>
      <c r="P16" s="84"/>
      <c r="Q16" s="84"/>
      <c r="R16" s="84"/>
      <c r="S16" s="84"/>
      <c r="T16" s="84"/>
      <c r="U16" s="84"/>
      <c r="V16" s="84"/>
      <c r="W16" s="84"/>
      <c r="X16" s="84"/>
    </row>
    <row r="17" spans="1:24" ht="15.9" customHeight="1" x14ac:dyDescent="0.25">
      <c r="A17" s="115" t="s">
        <v>15</v>
      </c>
      <c r="B17" s="60" t="s">
        <v>125</v>
      </c>
      <c r="C17" s="63"/>
      <c r="D17" s="63"/>
      <c r="E17" s="63"/>
      <c r="F17" s="63"/>
      <c r="G17" s="84"/>
      <c r="H17" s="84"/>
      <c r="I17" s="84"/>
      <c r="J17" s="84"/>
      <c r="K17" s="84"/>
      <c r="L17" s="84"/>
      <c r="M17" s="84"/>
      <c r="N17" s="84"/>
      <c r="O17" s="84"/>
      <c r="P17" s="84"/>
      <c r="Q17" s="84"/>
      <c r="R17" s="84"/>
      <c r="S17" s="84"/>
      <c r="T17" s="84"/>
      <c r="U17" s="84"/>
      <c r="V17" s="84"/>
      <c r="W17" s="84"/>
      <c r="X17" s="84"/>
    </row>
    <row r="18" spans="1:24" ht="15.9" customHeight="1" x14ac:dyDescent="0.25">
      <c r="A18" s="109" t="s">
        <v>0</v>
      </c>
      <c r="B18" s="60" t="s">
        <v>126</v>
      </c>
      <c r="C18" s="63"/>
      <c r="D18" s="63"/>
      <c r="E18" s="63"/>
      <c r="F18" s="63"/>
      <c r="G18" s="84"/>
      <c r="H18" s="84"/>
      <c r="I18" s="84"/>
      <c r="J18" s="84"/>
      <c r="K18" s="84"/>
      <c r="L18" s="84"/>
      <c r="M18" s="84"/>
      <c r="N18" s="84"/>
      <c r="O18" s="84"/>
      <c r="P18" s="84"/>
      <c r="Q18" s="84"/>
      <c r="R18" s="84"/>
      <c r="S18" s="84"/>
      <c r="T18" s="84"/>
      <c r="U18" s="84"/>
      <c r="V18" s="84"/>
      <c r="W18" s="84"/>
      <c r="X18" s="84"/>
    </row>
    <row r="19" spans="1:24" ht="12.75" customHeight="1" x14ac:dyDescent="0.25">
      <c r="A19" s="95"/>
      <c r="B19" s="95" t="s">
        <v>125</v>
      </c>
      <c r="C19" s="116"/>
      <c r="D19" s="116"/>
      <c r="E19" s="116"/>
      <c r="F19" s="116"/>
      <c r="G19" s="116"/>
      <c r="H19" s="116"/>
      <c r="I19" s="116"/>
      <c r="J19" s="116"/>
      <c r="K19" s="116"/>
      <c r="L19" s="116"/>
      <c r="M19" s="116"/>
      <c r="N19" s="116"/>
      <c r="O19" s="116"/>
      <c r="P19" s="116"/>
      <c r="Q19" s="116"/>
      <c r="R19" s="116"/>
      <c r="S19" s="116"/>
      <c r="T19" s="116"/>
      <c r="U19" s="116"/>
      <c r="V19" s="116"/>
      <c r="W19" s="116"/>
      <c r="X19" s="117"/>
    </row>
    <row r="20" spans="1:24" x14ac:dyDescent="0.25">
      <c r="A20" s="84"/>
    </row>
    <row r="21" spans="1:24" x14ac:dyDescent="0.25">
      <c r="A21" s="84"/>
    </row>
    <row r="22" spans="1:24" x14ac:dyDescent="0.25">
      <c r="A22" s="84"/>
    </row>
    <row r="23" spans="1:24" x14ac:dyDescent="0.25">
      <c r="A23" s="84"/>
    </row>
    <row r="24" spans="1:24" x14ac:dyDescent="0.25">
      <c r="A24" s="84"/>
    </row>
    <row r="25" spans="1:24" x14ac:dyDescent="0.25">
      <c r="A25" s="84"/>
    </row>
    <row r="26" spans="1:24" x14ac:dyDescent="0.25">
      <c r="A26" s="84"/>
    </row>
    <row r="27" spans="1:24" x14ac:dyDescent="0.25">
      <c r="A27" s="84"/>
    </row>
    <row r="28" spans="1:24" x14ac:dyDescent="0.25">
      <c r="A28" s="84"/>
    </row>
    <row r="29" spans="1:24" x14ac:dyDescent="0.25">
      <c r="A29" s="84"/>
    </row>
    <row r="30" spans="1:24" x14ac:dyDescent="0.25">
      <c r="A30" s="84"/>
    </row>
    <row r="31" spans="1:24" x14ac:dyDescent="0.25">
      <c r="A31" s="84"/>
    </row>
    <row r="32" spans="1:24" x14ac:dyDescent="0.25">
      <c r="A32" s="84"/>
    </row>
    <row r="33" spans="1:1" x14ac:dyDescent="0.25">
      <c r="A33" s="18"/>
    </row>
  </sheetData>
  <mergeCells count="2">
    <mergeCell ref="C4:W4"/>
    <mergeCell ref="Z1:AE6"/>
  </mergeCells>
  <pageMargins left="0.26" right="0.22" top="0.74803149606299213" bottom="0.54" header="0.31496062992125984" footer="0.31496062992125984"/>
  <pageSetup paperSize="9" scale="95" orientation="landscape"/>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8" tint="-0.249977111117893"/>
  </sheetPr>
  <dimension ref="A1:AE33"/>
  <sheetViews>
    <sheetView workbookViewId="0">
      <selection activeCell="Z1" sqref="Z1:AE6"/>
    </sheetView>
  </sheetViews>
  <sheetFormatPr defaultColWidth="11.44140625" defaultRowHeight="12.6" x14ac:dyDescent="0.25"/>
  <cols>
    <col min="1" max="1" width="16.6640625" customWidth="1"/>
    <col min="2" max="2" width="15.6640625" hidden="1" customWidth="1"/>
    <col min="3" max="23" width="6.33203125" customWidth="1"/>
  </cols>
  <sheetData>
    <row r="1" spans="1:31" ht="13.2" x14ac:dyDescent="0.25">
      <c r="A1" s="5" t="s">
        <v>159</v>
      </c>
      <c r="Z1" s="283" t="s">
        <v>165</v>
      </c>
      <c r="AA1" s="284"/>
      <c r="AB1" s="284"/>
      <c r="AC1" s="284"/>
      <c r="AD1" s="284"/>
      <c r="AE1" s="285"/>
    </row>
    <row r="2" spans="1:31" x14ac:dyDescent="0.25">
      <c r="A2" s="9" t="s">
        <v>160</v>
      </c>
      <c r="Z2" s="286"/>
      <c r="AA2" s="287"/>
      <c r="AB2" s="287"/>
      <c r="AC2" s="287"/>
      <c r="AD2" s="287"/>
      <c r="AE2" s="288"/>
    </row>
    <row r="3" spans="1:31" ht="12" customHeight="1" x14ac:dyDescent="0.25">
      <c r="Z3" s="286"/>
      <c r="AA3" s="287"/>
      <c r="AB3" s="287"/>
      <c r="AC3" s="287"/>
      <c r="AD3" s="287"/>
      <c r="AE3" s="288"/>
    </row>
    <row r="4" spans="1:31" ht="11.25" customHeight="1" x14ac:dyDescent="0.25">
      <c r="A4" s="61"/>
      <c r="B4" s="61"/>
      <c r="C4" s="279" t="s">
        <v>124</v>
      </c>
      <c r="D4" s="279"/>
      <c r="E4" s="279"/>
      <c r="F4" s="279"/>
      <c r="G4" s="279"/>
      <c r="H4" s="279"/>
      <c r="I4" s="279"/>
      <c r="J4" s="279"/>
      <c r="K4" s="279"/>
      <c r="L4" s="279"/>
      <c r="M4" s="279"/>
      <c r="N4" s="279"/>
      <c r="O4" s="279"/>
      <c r="P4" s="279"/>
      <c r="Q4" s="279"/>
      <c r="R4" s="279"/>
      <c r="S4" s="279"/>
      <c r="T4" s="279"/>
      <c r="U4" s="279"/>
      <c r="V4" s="279"/>
      <c r="W4" s="279"/>
      <c r="X4" s="92"/>
      <c r="Z4" s="286"/>
      <c r="AA4" s="287"/>
      <c r="AB4" s="287"/>
      <c r="AC4" s="287"/>
      <c r="AD4" s="287"/>
      <c r="AE4" s="288"/>
    </row>
    <row r="5" spans="1:31" ht="12" customHeight="1" x14ac:dyDescent="0.25">
      <c r="A5" s="98" t="s">
        <v>131</v>
      </c>
      <c r="B5" s="98"/>
      <c r="C5" s="113">
        <v>1</v>
      </c>
      <c r="D5" s="113">
        <v>3</v>
      </c>
      <c r="E5" s="113">
        <v>4</v>
      </c>
      <c r="F5" s="113">
        <v>5</v>
      </c>
      <c r="G5" s="113">
        <v>6</v>
      </c>
      <c r="H5" s="113">
        <v>7</v>
      </c>
      <c r="I5" s="113">
        <v>8</v>
      </c>
      <c r="J5" s="113">
        <v>9</v>
      </c>
      <c r="K5" s="113">
        <v>10</v>
      </c>
      <c r="L5" s="113">
        <v>12</v>
      </c>
      <c r="M5" s="113">
        <v>13</v>
      </c>
      <c r="N5" s="113">
        <v>14</v>
      </c>
      <c r="O5" s="113">
        <v>17</v>
      </c>
      <c r="P5" s="113">
        <v>18</v>
      </c>
      <c r="Q5" s="113">
        <v>19</v>
      </c>
      <c r="R5" s="113">
        <v>20</v>
      </c>
      <c r="S5" s="113">
        <v>21</v>
      </c>
      <c r="T5" s="113">
        <v>22</v>
      </c>
      <c r="U5" s="113">
        <v>23</v>
      </c>
      <c r="V5" s="113">
        <v>24</v>
      </c>
      <c r="W5" s="113">
        <v>25</v>
      </c>
      <c r="X5" s="117" t="s">
        <v>0</v>
      </c>
      <c r="Z5" s="286"/>
      <c r="AA5" s="287"/>
      <c r="AB5" s="287"/>
      <c r="AC5" s="287"/>
      <c r="AD5" s="287"/>
      <c r="AE5" s="288"/>
    </row>
    <row r="6" spans="1:31" ht="22.5" customHeight="1" x14ac:dyDescent="0.25">
      <c r="A6" s="114" t="s">
        <v>45</v>
      </c>
      <c r="B6" s="60" t="s">
        <v>126</v>
      </c>
      <c r="C6" s="63"/>
      <c r="D6" s="63"/>
      <c r="E6" s="63"/>
      <c r="F6" s="63"/>
      <c r="G6" s="84"/>
      <c r="H6" s="84"/>
      <c r="I6" s="84"/>
      <c r="J6" s="84"/>
      <c r="K6" s="84"/>
      <c r="L6" s="84"/>
      <c r="M6" s="84"/>
      <c r="N6" s="84"/>
      <c r="O6" s="84"/>
      <c r="P6" s="84"/>
      <c r="Q6" s="84"/>
      <c r="R6" s="84"/>
      <c r="S6" s="84"/>
      <c r="T6" s="84"/>
      <c r="U6" s="84"/>
      <c r="V6" s="84"/>
      <c r="W6" s="84"/>
      <c r="X6" s="84"/>
      <c r="Z6" s="289"/>
      <c r="AA6" s="290"/>
      <c r="AB6" s="290"/>
      <c r="AC6" s="290"/>
      <c r="AD6" s="290"/>
      <c r="AE6" s="291"/>
    </row>
    <row r="7" spans="1:31" ht="15.9" customHeight="1" x14ac:dyDescent="0.25">
      <c r="A7" s="60" t="s">
        <v>2</v>
      </c>
      <c r="B7" s="60" t="s">
        <v>125</v>
      </c>
      <c r="C7" s="63"/>
      <c r="D7" s="63"/>
      <c r="E7" s="63"/>
      <c r="F7" s="63"/>
      <c r="G7" s="84"/>
      <c r="H7" s="84"/>
      <c r="I7" s="84"/>
      <c r="J7" s="84"/>
      <c r="K7" s="84"/>
      <c r="L7" s="84"/>
      <c r="M7" s="84"/>
      <c r="N7" s="84"/>
      <c r="O7" s="84"/>
      <c r="P7" s="84"/>
      <c r="Q7" s="84"/>
      <c r="R7" s="84"/>
      <c r="S7" s="84"/>
      <c r="T7" s="84"/>
      <c r="U7" s="84"/>
      <c r="V7" s="84"/>
      <c r="W7" s="84"/>
      <c r="X7" s="84"/>
    </row>
    <row r="8" spans="1:31" ht="15.9" customHeight="1" x14ac:dyDescent="0.25">
      <c r="A8" s="60" t="s">
        <v>4</v>
      </c>
      <c r="B8" s="60" t="s">
        <v>126</v>
      </c>
      <c r="C8" s="63"/>
      <c r="D8" s="63"/>
      <c r="E8" s="63"/>
      <c r="F8" s="63"/>
      <c r="G8" s="84"/>
      <c r="H8" s="84"/>
      <c r="I8" s="84"/>
      <c r="J8" s="84"/>
      <c r="K8" s="84"/>
      <c r="L8" s="84"/>
      <c r="M8" s="84"/>
      <c r="N8" s="84"/>
      <c r="O8" s="84"/>
      <c r="P8" s="84"/>
      <c r="Q8" s="84"/>
      <c r="R8" s="84"/>
      <c r="S8" s="84"/>
      <c r="T8" s="84"/>
      <c r="U8" s="84"/>
      <c r="V8" s="84"/>
      <c r="W8" s="84"/>
      <c r="X8" s="84"/>
    </row>
    <row r="9" spans="1:31" ht="15.9" customHeight="1" x14ac:dyDescent="0.25">
      <c r="A9" s="60" t="s">
        <v>5</v>
      </c>
      <c r="B9" s="60" t="s">
        <v>125</v>
      </c>
      <c r="C9" s="63"/>
      <c r="D9" s="63"/>
      <c r="E9" s="63"/>
      <c r="F9" s="63"/>
      <c r="G9" s="84"/>
      <c r="H9" s="84"/>
      <c r="I9" s="84"/>
      <c r="J9" s="84"/>
      <c r="K9" s="84"/>
      <c r="L9" s="84"/>
      <c r="M9" s="84"/>
      <c r="N9" s="84"/>
      <c r="O9" s="84"/>
      <c r="P9" s="84"/>
      <c r="Q9" s="84"/>
      <c r="R9" s="84"/>
      <c r="S9" s="84"/>
      <c r="T9" s="84"/>
      <c r="U9" s="84"/>
      <c r="V9" s="84"/>
      <c r="W9" s="84"/>
      <c r="X9" s="84"/>
    </row>
    <row r="10" spans="1:31" ht="33.75" customHeight="1" x14ac:dyDescent="0.25">
      <c r="A10" s="115" t="s">
        <v>43</v>
      </c>
      <c r="B10" s="60" t="s">
        <v>126</v>
      </c>
      <c r="C10" s="63"/>
      <c r="D10" s="63"/>
      <c r="E10" s="63"/>
      <c r="F10" s="63"/>
      <c r="G10" s="84"/>
      <c r="H10" s="84"/>
      <c r="I10" s="84"/>
      <c r="J10" s="84"/>
      <c r="K10" s="84"/>
      <c r="L10" s="84"/>
      <c r="M10" s="84"/>
      <c r="N10" s="84"/>
      <c r="O10" s="84"/>
      <c r="P10" s="84"/>
      <c r="Q10" s="84"/>
      <c r="R10" s="84"/>
      <c r="S10" s="84"/>
      <c r="T10" s="84"/>
      <c r="U10" s="84"/>
      <c r="V10" s="84"/>
      <c r="W10" s="84"/>
      <c r="X10" s="84"/>
    </row>
    <row r="11" spans="1:31" ht="22.5" customHeight="1" x14ac:dyDescent="0.25">
      <c r="A11" s="60" t="s">
        <v>7</v>
      </c>
      <c r="B11" s="60" t="s">
        <v>125</v>
      </c>
      <c r="C11" s="63"/>
      <c r="D11" s="63"/>
      <c r="E11" s="63"/>
      <c r="F11" s="63"/>
      <c r="G11" s="84"/>
      <c r="H11" s="84"/>
      <c r="I11" s="84"/>
      <c r="J11" s="84"/>
      <c r="K11" s="84"/>
      <c r="L11" s="84"/>
      <c r="M11" s="84"/>
      <c r="N11" s="84"/>
      <c r="O11" s="84"/>
      <c r="P11" s="84"/>
      <c r="Q11" s="84"/>
      <c r="R11" s="84"/>
      <c r="S11" s="84"/>
      <c r="T11" s="84"/>
      <c r="U11" s="84"/>
      <c r="V11" s="84"/>
      <c r="W11" s="84"/>
      <c r="X11" s="84"/>
    </row>
    <row r="12" spans="1:31" ht="22.5" customHeight="1" x14ac:dyDescent="0.25">
      <c r="A12" s="115" t="s">
        <v>8</v>
      </c>
      <c r="B12" s="60" t="s">
        <v>126</v>
      </c>
      <c r="C12" s="63"/>
      <c r="D12" s="63"/>
      <c r="E12" s="63"/>
      <c r="F12" s="63"/>
      <c r="G12" s="84"/>
      <c r="H12" s="84"/>
      <c r="I12" s="84"/>
      <c r="J12" s="84"/>
      <c r="K12" s="84"/>
      <c r="L12" s="84"/>
      <c r="M12" s="84"/>
      <c r="N12" s="84"/>
      <c r="O12" s="84"/>
      <c r="P12" s="84"/>
      <c r="Q12" s="84"/>
      <c r="R12" s="84"/>
      <c r="S12" s="84"/>
      <c r="T12" s="84"/>
      <c r="U12" s="84"/>
      <c r="V12" s="84"/>
      <c r="W12" s="84"/>
      <c r="X12" s="84"/>
    </row>
    <row r="13" spans="1:31" ht="22.5" customHeight="1" x14ac:dyDescent="0.25">
      <c r="A13" s="60" t="s">
        <v>9</v>
      </c>
      <c r="B13" s="60" t="s">
        <v>125</v>
      </c>
      <c r="C13" s="63"/>
      <c r="D13" s="63"/>
      <c r="E13" s="63"/>
      <c r="F13" s="63"/>
      <c r="G13" s="84"/>
      <c r="H13" s="84"/>
      <c r="I13" s="84"/>
      <c r="J13" s="84"/>
      <c r="K13" s="84"/>
      <c r="L13" s="84"/>
      <c r="M13" s="84"/>
      <c r="N13" s="84"/>
      <c r="O13" s="84"/>
      <c r="P13" s="84"/>
      <c r="Q13" s="84"/>
      <c r="R13" s="84"/>
      <c r="S13" s="84"/>
      <c r="T13" s="84"/>
      <c r="U13" s="84"/>
      <c r="V13" s="84"/>
      <c r="W13" s="84"/>
      <c r="X13" s="84"/>
    </row>
    <row r="14" spans="1:31" ht="15.9" customHeight="1" x14ac:dyDescent="0.25">
      <c r="A14" s="115" t="s">
        <v>10</v>
      </c>
      <c r="B14" s="60" t="s">
        <v>126</v>
      </c>
      <c r="C14" s="63"/>
      <c r="D14" s="63"/>
      <c r="E14" s="63"/>
      <c r="F14" s="63"/>
      <c r="G14" s="84"/>
      <c r="H14" s="84"/>
      <c r="I14" s="84"/>
      <c r="J14" s="84"/>
      <c r="K14" s="84"/>
      <c r="L14" s="84"/>
      <c r="M14" s="84"/>
      <c r="N14" s="84"/>
      <c r="O14" s="84"/>
      <c r="P14" s="84"/>
      <c r="Q14" s="84"/>
      <c r="R14" s="84"/>
      <c r="S14" s="84"/>
      <c r="T14" s="84"/>
      <c r="U14" s="84"/>
      <c r="V14" s="84"/>
      <c r="W14" s="84"/>
      <c r="X14" s="84"/>
    </row>
    <row r="15" spans="1:31" ht="22.5" customHeight="1" x14ac:dyDescent="0.25">
      <c r="A15" s="115" t="s">
        <v>12</v>
      </c>
      <c r="B15" s="60" t="s">
        <v>125</v>
      </c>
      <c r="C15" s="63"/>
      <c r="D15" s="63"/>
      <c r="E15" s="63"/>
      <c r="F15" s="63"/>
      <c r="G15" s="84"/>
      <c r="H15" s="84"/>
      <c r="I15" s="84"/>
      <c r="J15" s="84"/>
      <c r="K15" s="84"/>
      <c r="L15" s="84"/>
      <c r="M15" s="84"/>
      <c r="N15" s="84"/>
      <c r="O15" s="84"/>
      <c r="P15" s="84"/>
      <c r="Q15" s="84"/>
      <c r="R15" s="84"/>
      <c r="S15" s="84"/>
      <c r="T15" s="84"/>
      <c r="U15" s="84"/>
      <c r="V15" s="84"/>
      <c r="W15" s="84"/>
      <c r="X15" s="84"/>
    </row>
    <row r="16" spans="1:31" ht="22.5" customHeight="1" x14ac:dyDescent="0.25">
      <c r="A16" s="115" t="s">
        <v>44</v>
      </c>
      <c r="B16" s="60" t="s">
        <v>126</v>
      </c>
      <c r="C16" s="63"/>
      <c r="D16" s="63"/>
      <c r="E16" s="63"/>
      <c r="F16" s="63"/>
      <c r="G16" s="84"/>
      <c r="H16" s="84"/>
      <c r="I16" s="84"/>
      <c r="J16" s="84"/>
      <c r="K16" s="84"/>
      <c r="L16" s="84"/>
      <c r="M16" s="84"/>
      <c r="N16" s="84"/>
      <c r="O16" s="84"/>
      <c r="P16" s="84"/>
      <c r="Q16" s="84"/>
      <c r="R16" s="84"/>
      <c r="S16" s="84"/>
      <c r="T16" s="84"/>
      <c r="U16" s="84"/>
      <c r="V16" s="84"/>
      <c r="W16" s="84"/>
      <c r="X16" s="84"/>
    </row>
    <row r="17" spans="1:24" ht="15.9" customHeight="1" x14ac:dyDescent="0.25">
      <c r="A17" s="115" t="s">
        <v>15</v>
      </c>
      <c r="B17" s="60" t="s">
        <v>125</v>
      </c>
      <c r="C17" s="63"/>
      <c r="D17" s="63"/>
      <c r="E17" s="63"/>
      <c r="F17" s="63"/>
      <c r="G17" s="84"/>
      <c r="H17" s="84"/>
      <c r="I17" s="84"/>
      <c r="J17" s="84"/>
      <c r="K17" s="84"/>
      <c r="L17" s="84"/>
      <c r="M17" s="84"/>
      <c r="N17" s="84"/>
      <c r="O17" s="84"/>
      <c r="P17" s="84"/>
      <c r="Q17" s="84"/>
      <c r="R17" s="84"/>
      <c r="S17" s="84"/>
      <c r="T17" s="84"/>
      <c r="U17" s="84"/>
      <c r="V17" s="84"/>
      <c r="W17" s="84"/>
      <c r="X17" s="84"/>
    </row>
    <row r="18" spans="1:24" ht="15.9" customHeight="1" x14ac:dyDescent="0.25">
      <c r="A18" s="109" t="s">
        <v>0</v>
      </c>
      <c r="B18" s="60" t="s">
        <v>126</v>
      </c>
      <c r="C18" s="63"/>
      <c r="D18" s="63"/>
      <c r="E18" s="63"/>
      <c r="F18" s="63"/>
      <c r="G18" s="84"/>
      <c r="H18" s="84"/>
      <c r="I18" s="84"/>
      <c r="J18" s="84"/>
      <c r="K18" s="84"/>
      <c r="L18" s="84"/>
      <c r="M18" s="84"/>
      <c r="N18" s="84"/>
      <c r="O18" s="84"/>
      <c r="P18" s="84"/>
      <c r="Q18" s="84"/>
      <c r="R18" s="84"/>
      <c r="S18" s="84"/>
      <c r="T18" s="84"/>
      <c r="U18" s="84"/>
      <c r="V18" s="84"/>
      <c r="W18" s="84"/>
      <c r="X18" s="84"/>
    </row>
    <row r="19" spans="1:24" ht="12.75" customHeight="1" x14ac:dyDescent="0.25">
      <c r="A19" s="95"/>
      <c r="B19" s="95" t="s">
        <v>125</v>
      </c>
      <c r="C19" s="116"/>
      <c r="D19" s="116"/>
      <c r="E19" s="116"/>
      <c r="F19" s="116"/>
      <c r="G19" s="116"/>
      <c r="H19" s="116"/>
      <c r="I19" s="116"/>
      <c r="J19" s="116"/>
      <c r="K19" s="116"/>
      <c r="L19" s="116"/>
      <c r="M19" s="116"/>
      <c r="N19" s="116"/>
      <c r="O19" s="116"/>
      <c r="P19" s="116"/>
      <c r="Q19" s="116"/>
      <c r="R19" s="116"/>
      <c r="S19" s="116"/>
      <c r="T19" s="116"/>
      <c r="U19" s="116"/>
      <c r="V19" s="116"/>
      <c r="W19" s="116"/>
      <c r="X19" s="117"/>
    </row>
    <row r="20" spans="1:24" x14ac:dyDescent="0.25">
      <c r="A20" s="84"/>
    </row>
    <row r="21" spans="1:24" x14ac:dyDescent="0.25">
      <c r="A21" s="84"/>
    </row>
    <row r="22" spans="1:24" x14ac:dyDescent="0.25">
      <c r="A22" s="84"/>
    </row>
    <row r="23" spans="1:24" x14ac:dyDescent="0.25">
      <c r="A23" s="84"/>
    </row>
    <row r="24" spans="1:24" x14ac:dyDescent="0.25">
      <c r="A24" s="84"/>
    </row>
    <row r="25" spans="1:24" x14ac:dyDescent="0.25">
      <c r="A25" s="84"/>
    </row>
    <row r="26" spans="1:24" x14ac:dyDescent="0.25">
      <c r="A26" s="84"/>
    </row>
    <row r="27" spans="1:24" x14ac:dyDescent="0.25">
      <c r="A27" s="84"/>
    </row>
    <row r="28" spans="1:24" x14ac:dyDescent="0.25">
      <c r="A28" s="84"/>
    </row>
    <row r="29" spans="1:24" x14ac:dyDescent="0.25">
      <c r="A29" s="84"/>
    </row>
    <row r="30" spans="1:24" x14ac:dyDescent="0.25">
      <c r="A30" s="84"/>
    </row>
    <row r="31" spans="1:24" x14ac:dyDescent="0.25">
      <c r="A31" s="84"/>
    </row>
    <row r="32" spans="1:24" x14ac:dyDescent="0.25">
      <c r="A32" s="84"/>
    </row>
    <row r="33" spans="1:1" x14ac:dyDescent="0.25">
      <c r="A33" s="18"/>
    </row>
  </sheetData>
  <mergeCells count="2">
    <mergeCell ref="C4:W4"/>
    <mergeCell ref="Z1:AE6"/>
  </mergeCells>
  <pageMargins left="0.26" right="0.22" top="0.74803149606299213" bottom="0.54" header="0.31496062992125984" footer="0.31496062992125984"/>
  <pageSetup paperSize="9" scale="95" orientation="landscape"/>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B0F0"/>
  </sheetPr>
  <dimension ref="A1:AQ44"/>
  <sheetViews>
    <sheetView showGridLines="0" zoomScaleNormal="100" workbookViewId="0"/>
  </sheetViews>
  <sheetFormatPr defaultColWidth="11.44140625" defaultRowHeight="12.6" x14ac:dyDescent="0.25"/>
  <cols>
    <col min="1" max="1" width="1.44140625" customWidth="1"/>
    <col min="2" max="2" width="23.109375" customWidth="1"/>
    <col min="3" max="5" width="11.5546875" hidden="1" customWidth="1"/>
    <col min="6" max="6" width="4.6640625" customWidth="1"/>
    <col min="7" max="7" width="1.88671875" customWidth="1"/>
    <col min="8" max="8" width="5.44140625" customWidth="1"/>
    <col min="9" max="9" width="1" customWidth="1"/>
    <col min="10" max="10" width="5.6640625" customWidth="1"/>
    <col min="11" max="11" width="2.5546875" customWidth="1"/>
    <col min="12" max="12" width="5.6640625" customWidth="1"/>
    <col min="13" max="13" width="1" customWidth="1"/>
    <col min="14" max="14" width="5.6640625" customWidth="1"/>
    <col min="15" max="15" width="2.5546875" customWidth="1"/>
    <col min="16" max="16" width="5.6640625" customWidth="1"/>
    <col min="17" max="17" width="1" customWidth="1"/>
    <col min="18" max="18" width="5.6640625" customWidth="1"/>
    <col min="19" max="19" width="2.5546875" customWidth="1"/>
    <col min="20" max="20" width="4.6640625" customWidth="1"/>
    <col min="21" max="21" width="1.109375" customWidth="1"/>
    <col min="22" max="22" width="5.6640625" customWidth="1"/>
    <col min="23" max="23" width="2.5546875" customWidth="1"/>
    <col min="24" max="24" width="4.6640625" customWidth="1"/>
    <col min="25" max="25" width="1.109375" customWidth="1"/>
    <col min="26" max="26" width="5.6640625" customWidth="1"/>
    <col min="27" max="27" width="2.5546875" customWidth="1"/>
    <col min="28" max="28" width="4.6640625" customWidth="1"/>
    <col min="29" max="29" width="1" customWidth="1"/>
    <col min="30" max="30" width="5.6640625" customWidth="1"/>
    <col min="31" max="31" width="2.5546875" customWidth="1"/>
    <col min="32" max="32" width="4.6640625" customWidth="1"/>
    <col min="33" max="33" width="1" customWidth="1"/>
    <col min="34" max="34" width="5.6640625" customWidth="1"/>
    <col min="35" max="35" width="2.5546875" customWidth="1"/>
    <col min="36" max="36" width="4.6640625" customWidth="1"/>
    <col min="37" max="37" width="1" customWidth="1"/>
    <col min="38" max="38" width="6.5546875" customWidth="1"/>
    <col min="39" max="39" width="2.5546875" customWidth="1"/>
    <col min="40" max="40" width="5.88671875" customWidth="1"/>
    <col min="203" max="203" width="1.44140625" customWidth="1"/>
    <col min="204" max="204" width="11.5546875" customWidth="1"/>
    <col min="205" max="207" width="0" hidden="1" customWidth="1"/>
    <col min="208" max="208" width="4.6640625" customWidth="1"/>
    <col min="209" max="209" width="2.5546875" customWidth="1"/>
    <col min="210" max="210" width="4.6640625" customWidth="1"/>
    <col min="211" max="211" width="1" customWidth="1"/>
    <col min="212" max="212" width="4.6640625" customWidth="1"/>
    <col min="213" max="213" width="2.5546875" customWidth="1"/>
    <col min="214" max="214" width="4.6640625" customWidth="1"/>
    <col min="215" max="215" width="1" customWidth="1"/>
    <col min="216" max="216" width="4.6640625" customWidth="1"/>
    <col min="217" max="217" width="2.5546875" customWidth="1"/>
    <col min="218" max="218" width="4.6640625" customWidth="1"/>
    <col min="219" max="219" width="1" customWidth="1"/>
    <col min="220" max="220" width="4.6640625" customWidth="1"/>
    <col min="221" max="221" width="2.5546875" customWidth="1"/>
    <col min="222" max="222" width="4.6640625" customWidth="1"/>
    <col min="223" max="223" width="1.109375" customWidth="1"/>
    <col min="224" max="224" width="4.6640625" customWidth="1"/>
    <col min="225" max="225" width="2.5546875" customWidth="1"/>
    <col min="226" max="226" width="4.6640625" customWidth="1"/>
    <col min="227" max="227" width="1.109375" customWidth="1"/>
    <col min="228" max="228" width="4.6640625" customWidth="1"/>
    <col min="229" max="229" width="2.5546875" customWidth="1"/>
    <col min="230" max="230" width="4.6640625" customWidth="1"/>
    <col min="231" max="231" width="1" customWidth="1"/>
    <col min="232" max="232" width="4.6640625" customWidth="1"/>
    <col min="233" max="233" width="2.5546875" customWidth="1"/>
    <col min="234" max="234" width="4.6640625" customWidth="1"/>
    <col min="235" max="235" width="1" customWidth="1"/>
    <col min="236" max="236" width="4.6640625" customWidth="1"/>
    <col min="237" max="237" width="2.5546875" customWidth="1"/>
    <col min="238" max="238" width="4.6640625" customWidth="1"/>
    <col min="239" max="239" width="1" customWidth="1"/>
    <col min="240" max="240" width="4.5546875" customWidth="1"/>
    <col min="241" max="241" width="2.5546875" customWidth="1"/>
    <col min="242" max="242" width="4.88671875" customWidth="1"/>
    <col min="459" max="459" width="1.44140625" customWidth="1"/>
    <col min="460" max="460" width="11.5546875" customWidth="1"/>
    <col min="461" max="463" width="0" hidden="1" customWidth="1"/>
    <col min="464" max="464" width="4.6640625" customWidth="1"/>
    <col min="465" max="465" width="2.5546875" customWidth="1"/>
    <col min="466" max="466" width="4.6640625" customWidth="1"/>
    <col min="467" max="467" width="1" customWidth="1"/>
    <col min="468" max="468" width="4.6640625" customWidth="1"/>
    <col min="469" max="469" width="2.5546875" customWidth="1"/>
    <col min="470" max="470" width="4.6640625" customWidth="1"/>
    <col min="471" max="471" width="1" customWidth="1"/>
    <col min="472" max="472" width="4.6640625" customWidth="1"/>
    <col min="473" max="473" width="2.5546875" customWidth="1"/>
    <col min="474" max="474" width="4.6640625" customWidth="1"/>
    <col min="475" max="475" width="1" customWidth="1"/>
    <col min="476" max="476" width="4.6640625" customWidth="1"/>
    <col min="477" max="477" width="2.5546875" customWidth="1"/>
    <col min="478" max="478" width="4.6640625" customWidth="1"/>
    <col min="479" max="479" width="1.109375" customWidth="1"/>
    <col min="480" max="480" width="4.6640625" customWidth="1"/>
    <col min="481" max="481" width="2.5546875" customWidth="1"/>
    <col min="482" max="482" width="4.6640625" customWidth="1"/>
    <col min="483" max="483" width="1.109375" customWidth="1"/>
    <col min="484" max="484" width="4.6640625" customWidth="1"/>
    <col min="485" max="485" width="2.5546875" customWidth="1"/>
    <col min="486" max="486" width="4.6640625" customWidth="1"/>
    <col min="487" max="487" width="1" customWidth="1"/>
    <col min="488" max="488" width="4.6640625" customWidth="1"/>
    <col min="489" max="489" width="2.5546875" customWidth="1"/>
    <col min="490" max="490" width="4.6640625" customWidth="1"/>
    <col min="491" max="491" width="1" customWidth="1"/>
    <col min="492" max="492" width="4.6640625" customWidth="1"/>
    <col min="493" max="493" width="2.5546875" customWidth="1"/>
    <col min="494" max="494" width="4.6640625" customWidth="1"/>
    <col min="495" max="495" width="1" customWidth="1"/>
    <col min="496" max="496" width="4.5546875" customWidth="1"/>
    <col min="497" max="497" width="2.5546875" customWidth="1"/>
    <col min="498" max="498" width="4.88671875" customWidth="1"/>
    <col min="715" max="715" width="1.44140625" customWidth="1"/>
    <col min="716" max="716" width="11.5546875" customWidth="1"/>
    <col min="717" max="719" width="0" hidden="1" customWidth="1"/>
    <col min="720" max="720" width="4.6640625" customWidth="1"/>
    <col min="721" max="721" width="2.5546875" customWidth="1"/>
    <col min="722" max="722" width="4.6640625" customWidth="1"/>
    <col min="723" max="723" width="1" customWidth="1"/>
    <col min="724" max="724" width="4.6640625" customWidth="1"/>
    <col min="725" max="725" width="2.5546875" customWidth="1"/>
    <col min="726" max="726" width="4.6640625" customWidth="1"/>
    <col min="727" max="727" width="1" customWidth="1"/>
    <col min="728" max="728" width="4.6640625" customWidth="1"/>
    <col min="729" max="729" width="2.5546875" customWidth="1"/>
    <col min="730" max="730" width="4.6640625" customWidth="1"/>
    <col min="731" max="731" width="1" customWidth="1"/>
    <col min="732" max="732" width="4.6640625" customWidth="1"/>
    <col min="733" max="733" width="2.5546875" customWidth="1"/>
    <col min="734" max="734" width="4.6640625" customWidth="1"/>
    <col min="735" max="735" width="1.109375" customWidth="1"/>
    <col min="736" max="736" width="4.6640625" customWidth="1"/>
    <col min="737" max="737" width="2.5546875" customWidth="1"/>
    <col min="738" max="738" width="4.6640625" customWidth="1"/>
    <col min="739" max="739" width="1.109375" customWidth="1"/>
    <col min="740" max="740" width="4.6640625" customWidth="1"/>
    <col min="741" max="741" width="2.5546875" customWidth="1"/>
    <col min="742" max="742" width="4.6640625" customWidth="1"/>
    <col min="743" max="743" width="1" customWidth="1"/>
    <col min="744" max="744" width="4.6640625" customWidth="1"/>
    <col min="745" max="745" width="2.5546875" customWidth="1"/>
    <col min="746" max="746" width="4.6640625" customWidth="1"/>
    <col min="747" max="747" width="1" customWidth="1"/>
    <col min="748" max="748" width="4.6640625" customWidth="1"/>
    <col min="749" max="749" width="2.5546875" customWidth="1"/>
    <col min="750" max="750" width="4.6640625" customWidth="1"/>
    <col min="751" max="751" width="1" customWidth="1"/>
    <col min="752" max="752" width="4.5546875" customWidth="1"/>
    <col min="753" max="753" width="2.5546875" customWidth="1"/>
    <col min="754" max="754" width="4.88671875" customWidth="1"/>
    <col min="971" max="971" width="1.44140625" customWidth="1"/>
    <col min="972" max="972" width="11.5546875" customWidth="1"/>
    <col min="973" max="975" width="0" hidden="1" customWidth="1"/>
    <col min="976" max="976" width="4.6640625" customWidth="1"/>
    <col min="977" max="977" width="2.5546875" customWidth="1"/>
    <col min="978" max="978" width="4.6640625" customWidth="1"/>
    <col min="979" max="979" width="1" customWidth="1"/>
    <col min="980" max="980" width="4.6640625" customWidth="1"/>
    <col min="981" max="981" width="2.5546875" customWidth="1"/>
    <col min="982" max="982" width="4.6640625" customWidth="1"/>
    <col min="983" max="983" width="1" customWidth="1"/>
    <col min="984" max="984" width="4.6640625" customWidth="1"/>
    <col min="985" max="985" width="2.5546875" customWidth="1"/>
    <col min="986" max="986" width="4.6640625" customWidth="1"/>
    <col min="987" max="987" width="1" customWidth="1"/>
    <col min="988" max="988" width="4.6640625" customWidth="1"/>
    <col min="989" max="989" width="2.5546875" customWidth="1"/>
    <col min="990" max="990" width="4.6640625" customWidth="1"/>
    <col min="991" max="991" width="1.109375" customWidth="1"/>
    <col min="992" max="992" width="4.6640625" customWidth="1"/>
    <col min="993" max="993" width="2.5546875" customWidth="1"/>
    <col min="994" max="994" width="4.6640625" customWidth="1"/>
    <col min="995" max="995" width="1.109375" customWidth="1"/>
    <col min="996" max="996" width="4.6640625" customWidth="1"/>
    <col min="997" max="997" width="2.5546875" customWidth="1"/>
    <col min="998" max="998" width="4.6640625" customWidth="1"/>
    <col min="999" max="999" width="1" customWidth="1"/>
    <col min="1000" max="1000" width="4.6640625" customWidth="1"/>
    <col min="1001" max="1001" width="2.5546875" customWidth="1"/>
    <col min="1002" max="1002" width="4.6640625" customWidth="1"/>
    <col min="1003" max="1003" width="1" customWidth="1"/>
    <col min="1004" max="1004" width="4.6640625" customWidth="1"/>
    <col min="1005" max="1005" width="2.5546875" customWidth="1"/>
    <col min="1006" max="1006" width="4.6640625" customWidth="1"/>
    <col min="1007" max="1007" width="1" customWidth="1"/>
    <col min="1008" max="1008" width="4.5546875" customWidth="1"/>
    <col min="1009" max="1009" width="2.5546875" customWidth="1"/>
    <col min="1010" max="1010" width="4.88671875" customWidth="1"/>
    <col min="1227" max="1227" width="1.44140625" customWidth="1"/>
    <col min="1228" max="1228" width="11.5546875" customWidth="1"/>
    <col min="1229" max="1231" width="0" hidden="1" customWidth="1"/>
    <col min="1232" max="1232" width="4.6640625" customWidth="1"/>
    <col min="1233" max="1233" width="2.5546875" customWidth="1"/>
    <col min="1234" max="1234" width="4.6640625" customWidth="1"/>
    <col min="1235" max="1235" width="1" customWidth="1"/>
    <col min="1236" max="1236" width="4.6640625" customWidth="1"/>
    <col min="1237" max="1237" width="2.5546875" customWidth="1"/>
    <col min="1238" max="1238" width="4.6640625" customWidth="1"/>
    <col min="1239" max="1239" width="1" customWidth="1"/>
    <col min="1240" max="1240" width="4.6640625" customWidth="1"/>
    <col min="1241" max="1241" width="2.5546875" customWidth="1"/>
    <col min="1242" max="1242" width="4.6640625" customWidth="1"/>
    <col min="1243" max="1243" width="1" customWidth="1"/>
    <col min="1244" max="1244" width="4.6640625" customWidth="1"/>
    <col min="1245" max="1245" width="2.5546875" customWidth="1"/>
    <col min="1246" max="1246" width="4.6640625" customWidth="1"/>
    <col min="1247" max="1247" width="1.109375" customWidth="1"/>
    <col min="1248" max="1248" width="4.6640625" customWidth="1"/>
    <col min="1249" max="1249" width="2.5546875" customWidth="1"/>
    <col min="1250" max="1250" width="4.6640625" customWidth="1"/>
    <col min="1251" max="1251" width="1.109375" customWidth="1"/>
    <col min="1252" max="1252" width="4.6640625" customWidth="1"/>
    <col min="1253" max="1253" width="2.5546875" customWidth="1"/>
    <col min="1254" max="1254" width="4.6640625" customWidth="1"/>
    <col min="1255" max="1255" width="1" customWidth="1"/>
    <col min="1256" max="1256" width="4.6640625" customWidth="1"/>
    <col min="1257" max="1257" width="2.5546875" customWidth="1"/>
    <col min="1258" max="1258" width="4.6640625" customWidth="1"/>
    <col min="1259" max="1259" width="1" customWidth="1"/>
    <col min="1260" max="1260" width="4.6640625" customWidth="1"/>
    <col min="1261" max="1261" width="2.5546875" customWidth="1"/>
    <col min="1262" max="1262" width="4.6640625" customWidth="1"/>
    <col min="1263" max="1263" width="1" customWidth="1"/>
    <col min="1264" max="1264" width="4.5546875" customWidth="1"/>
    <col min="1265" max="1265" width="2.5546875" customWidth="1"/>
    <col min="1266" max="1266" width="4.88671875" customWidth="1"/>
    <col min="1483" max="1483" width="1.44140625" customWidth="1"/>
    <col min="1484" max="1484" width="11.5546875" customWidth="1"/>
    <col min="1485" max="1487" width="0" hidden="1" customWidth="1"/>
    <col min="1488" max="1488" width="4.6640625" customWidth="1"/>
    <col min="1489" max="1489" width="2.5546875" customWidth="1"/>
    <col min="1490" max="1490" width="4.6640625" customWidth="1"/>
    <col min="1491" max="1491" width="1" customWidth="1"/>
    <col min="1492" max="1492" width="4.6640625" customWidth="1"/>
    <col min="1493" max="1493" width="2.5546875" customWidth="1"/>
    <col min="1494" max="1494" width="4.6640625" customWidth="1"/>
    <col min="1495" max="1495" width="1" customWidth="1"/>
    <col min="1496" max="1496" width="4.6640625" customWidth="1"/>
    <col min="1497" max="1497" width="2.5546875" customWidth="1"/>
    <col min="1498" max="1498" width="4.6640625" customWidth="1"/>
    <col min="1499" max="1499" width="1" customWidth="1"/>
    <col min="1500" max="1500" width="4.6640625" customWidth="1"/>
    <col min="1501" max="1501" width="2.5546875" customWidth="1"/>
    <col min="1502" max="1502" width="4.6640625" customWidth="1"/>
    <col min="1503" max="1503" width="1.109375" customWidth="1"/>
    <col min="1504" max="1504" width="4.6640625" customWidth="1"/>
    <col min="1505" max="1505" width="2.5546875" customWidth="1"/>
    <col min="1506" max="1506" width="4.6640625" customWidth="1"/>
    <col min="1507" max="1507" width="1.109375" customWidth="1"/>
    <col min="1508" max="1508" width="4.6640625" customWidth="1"/>
    <col min="1509" max="1509" width="2.5546875" customWidth="1"/>
    <col min="1510" max="1510" width="4.6640625" customWidth="1"/>
    <col min="1511" max="1511" width="1" customWidth="1"/>
    <col min="1512" max="1512" width="4.6640625" customWidth="1"/>
    <col min="1513" max="1513" width="2.5546875" customWidth="1"/>
    <col min="1514" max="1514" width="4.6640625" customWidth="1"/>
    <col min="1515" max="1515" width="1" customWidth="1"/>
    <col min="1516" max="1516" width="4.6640625" customWidth="1"/>
    <col min="1517" max="1517" width="2.5546875" customWidth="1"/>
    <col min="1518" max="1518" width="4.6640625" customWidth="1"/>
    <col min="1519" max="1519" width="1" customWidth="1"/>
    <col min="1520" max="1520" width="4.5546875" customWidth="1"/>
    <col min="1521" max="1521" width="2.5546875" customWidth="1"/>
    <col min="1522" max="1522" width="4.88671875" customWidth="1"/>
    <col min="1739" max="1739" width="1.44140625" customWidth="1"/>
    <col min="1740" max="1740" width="11.5546875" customWidth="1"/>
    <col min="1741" max="1743" width="0" hidden="1" customWidth="1"/>
    <col min="1744" max="1744" width="4.6640625" customWidth="1"/>
    <col min="1745" max="1745" width="2.5546875" customWidth="1"/>
    <col min="1746" max="1746" width="4.6640625" customWidth="1"/>
    <col min="1747" max="1747" width="1" customWidth="1"/>
    <col min="1748" max="1748" width="4.6640625" customWidth="1"/>
    <col min="1749" max="1749" width="2.5546875" customWidth="1"/>
    <col min="1750" max="1750" width="4.6640625" customWidth="1"/>
    <col min="1751" max="1751" width="1" customWidth="1"/>
    <col min="1752" max="1752" width="4.6640625" customWidth="1"/>
    <col min="1753" max="1753" width="2.5546875" customWidth="1"/>
    <col min="1754" max="1754" width="4.6640625" customWidth="1"/>
    <col min="1755" max="1755" width="1" customWidth="1"/>
    <col min="1756" max="1756" width="4.6640625" customWidth="1"/>
    <col min="1757" max="1757" width="2.5546875" customWidth="1"/>
    <col min="1758" max="1758" width="4.6640625" customWidth="1"/>
    <col min="1759" max="1759" width="1.109375" customWidth="1"/>
    <col min="1760" max="1760" width="4.6640625" customWidth="1"/>
    <col min="1761" max="1761" width="2.5546875" customWidth="1"/>
    <col min="1762" max="1762" width="4.6640625" customWidth="1"/>
    <col min="1763" max="1763" width="1.109375" customWidth="1"/>
    <col min="1764" max="1764" width="4.6640625" customWidth="1"/>
    <col min="1765" max="1765" width="2.5546875" customWidth="1"/>
    <col min="1766" max="1766" width="4.6640625" customWidth="1"/>
    <col min="1767" max="1767" width="1" customWidth="1"/>
    <col min="1768" max="1768" width="4.6640625" customWidth="1"/>
    <col min="1769" max="1769" width="2.5546875" customWidth="1"/>
    <col min="1770" max="1770" width="4.6640625" customWidth="1"/>
    <col min="1771" max="1771" width="1" customWidth="1"/>
    <col min="1772" max="1772" width="4.6640625" customWidth="1"/>
    <col min="1773" max="1773" width="2.5546875" customWidth="1"/>
    <col min="1774" max="1774" width="4.6640625" customWidth="1"/>
    <col min="1775" max="1775" width="1" customWidth="1"/>
    <col min="1776" max="1776" width="4.5546875" customWidth="1"/>
    <col min="1777" max="1777" width="2.5546875" customWidth="1"/>
    <col min="1778" max="1778" width="4.88671875" customWidth="1"/>
    <col min="1995" max="1995" width="1.44140625" customWidth="1"/>
    <col min="1996" max="1996" width="11.5546875" customWidth="1"/>
    <col min="1997" max="1999" width="0" hidden="1" customWidth="1"/>
    <col min="2000" max="2000" width="4.6640625" customWidth="1"/>
    <col min="2001" max="2001" width="2.5546875" customWidth="1"/>
    <col min="2002" max="2002" width="4.6640625" customWidth="1"/>
    <col min="2003" max="2003" width="1" customWidth="1"/>
    <col min="2004" max="2004" width="4.6640625" customWidth="1"/>
    <col min="2005" max="2005" width="2.5546875" customWidth="1"/>
    <col min="2006" max="2006" width="4.6640625" customWidth="1"/>
    <col min="2007" max="2007" width="1" customWidth="1"/>
    <col min="2008" max="2008" width="4.6640625" customWidth="1"/>
    <col min="2009" max="2009" width="2.5546875" customWidth="1"/>
    <col min="2010" max="2010" width="4.6640625" customWidth="1"/>
    <col min="2011" max="2011" width="1" customWidth="1"/>
    <col min="2012" max="2012" width="4.6640625" customWidth="1"/>
    <col min="2013" max="2013" width="2.5546875" customWidth="1"/>
    <col min="2014" max="2014" width="4.6640625" customWidth="1"/>
    <col min="2015" max="2015" width="1.109375" customWidth="1"/>
    <col min="2016" max="2016" width="4.6640625" customWidth="1"/>
    <col min="2017" max="2017" width="2.5546875" customWidth="1"/>
    <col min="2018" max="2018" width="4.6640625" customWidth="1"/>
    <col min="2019" max="2019" width="1.109375" customWidth="1"/>
    <col min="2020" max="2020" width="4.6640625" customWidth="1"/>
    <col min="2021" max="2021" width="2.5546875" customWidth="1"/>
    <col min="2022" max="2022" width="4.6640625" customWidth="1"/>
    <col min="2023" max="2023" width="1" customWidth="1"/>
    <col min="2024" max="2024" width="4.6640625" customWidth="1"/>
    <col min="2025" max="2025" width="2.5546875" customWidth="1"/>
    <col min="2026" max="2026" width="4.6640625" customWidth="1"/>
    <col min="2027" max="2027" width="1" customWidth="1"/>
    <col min="2028" max="2028" width="4.6640625" customWidth="1"/>
    <col min="2029" max="2029" width="2.5546875" customWidth="1"/>
    <col min="2030" max="2030" width="4.6640625" customWidth="1"/>
    <col min="2031" max="2031" width="1" customWidth="1"/>
    <col min="2032" max="2032" width="4.5546875" customWidth="1"/>
    <col min="2033" max="2033" width="2.5546875" customWidth="1"/>
    <col min="2034" max="2034" width="4.88671875" customWidth="1"/>
    <col min="2251" max="2251" width="1.44140625" customWidth="1"/>
    <col min="2252" max="2252" width="11.5546875" customWidth="1"/>
    <col min="2253" max="2255" width="0" hidden="1" customWidth="1"/>
    <col min="2256" max="2256" width="4.6640625" customWidth="1"/>
    <col min="2257" max="2257" width="2.5546875" customWidth="1"/>
    <col min="2258" max="2258" width="4.6640625" customWidth="1"/>
    <col min="2259" max="2259" width="1" customWidth="1"/>
    <col min="2260" max="2260" width="4.6640625" customWidth="1"/>
    <col min="2261" max="2261" width="2.5546875" customWidth="1"/>
    <col min="2262" max="2262" width="4.6640625" customWidth="1"/>
    <col min="2263" max="2263" width="1" customWidth="1"/>
    <col min="2264" max="2264" width="4.6640625" customWidth="1"/>
    <col min="2265" max="2265" width="2.5546875" customWidth="1"/>
    <col min="2266" max="2266" width="4.6640625" customWidth="1"/>
    <col min="2267" max="2267" width="1" customWidth="1"/>
    <col min="2268" max="2268" width="4.6640625" customWidth="1"/>
    <col min="2269" max="2269" width="2.5546875" customWidth="1"/>
    <col min="2270" max="2270" width="4.6640625" customWidth="1"/>
    <col min="2271" max="2271" width="1.109375" customWidth="1"/>
    <col min="2272" max="2272" width="4.6640625" customWidth="1"/>
    <col min="2273" max="2273" width="2.5546875" customWidth="1"/>
    <col min="2274" max="2274" width="4.6640625" customWidth="1"/>
    <col min="2275" max="2275" width="1.109375" customWidth="1"/>
    <col min="2276" max="2276" width="4.6640625" customWidth="1"/>
    <col min="2277" max="2277" width="2.5546875" customWidth="1"/>
    <col min="2278" max="2278" width="4.6640625" customWidth="1"/>
    <col min="2279" max="2279" width="1" customWidth="1"/>
    <col min="2280" max="2280" width="4.6640625" customWidth="1"/>
    <col min="2281" max="2281" width="2.5546875" customWidth="1"/>
    <col min="2282" max="2282" width="4.6640625" customWidth="1"/>
    <col min="2283" max="2283" width="1" customWidth="1"/>
    <col min="2284" max="2284" width="4.6640625" customWidth="1"/>
    <col min="2285" max="2285" width="2.5546875" customWidth="1"/>
    <col min="2286" max="2286" width="4.6640625" customWidth="1"/>
    <col min="2287" max="2287" width="1" customWidth="1"/>
    <col min="2288" max="2288" width="4.5546875" customWidth="1"/>
    <col min="2289" max="2289" width="2.5546875" customWidth="1"/>
    <col min="2290" max="2290" width="4.88671875" customWidth="1"/>
    <col min="2507" max="2507" width="1.44140625" customWidth="1"/>
    <col min="2508" max="2508" width="11.5546875" customWidth="1"/>
    <col min="2509" max="2511" width="0" hidden="1" customWidth="1"/>
    <col min="2512" max="2512" width="4.6640625" customWidth="1"/>
    <col min="2513" max="2513" width="2.5546875" customWidth="1"/>
    <col min="2514" max="2514" width="4.6640625" customWidth="1"/>
    <col min="2515" max="2515" width="1" customWidth="1"/>
    <col min="2516" max="2516" width="4.6640625" customWidth="1"/>
    <col min="2517" max="2517" width="2.5546875" customWidth="1"/>
    <col min="2518" max="2518" width="4.6640625" customWidth="1"/>
    <col min="2519" max="2519" width="1" customWidth="1"/>
    <col min="2520" max="2520" width="4.6640625" customWidth="1"/>
    <col min="2521" max="2521" width="2.5546875" customWidth="1"/>
    <col min="2522" max="2522" width="4.6640625" customWidth="1"/>
    <col min="2523" max="2523" width="1" customWidth="1"/>
    <col min="2524" max="2524" width="4.6640625" customWidth="1"/>
    <col min="2525" max="2525" width="2.5546875" customWidth="1"/>
    <col min="2526" max="2526" width="4.6640625" customWidth="1"/>
    <col min="2527" max="2527" width="1.109375" customWidth="1"/>
    <col min="2528" max="2528" width="4.6640625" customWidth="1"/>
    <col min="2529" max="2529" width="2.5546875" customWidth="1"/>
    <col min="2530" max="2530" width="4.6640625" customWidth="1"/>
    <col min="2531" max="2531" width="1.109375" customWidth="1"/>
    <col min="2532" max="2532" width="4.6640625" customWidth="1"/>
    <col min="2533" max="2533" width="2.5546875" customWidth="1"/>
    <col min="2534" max="2534" width="4.6640625" customWidth="1"/>
    <col min="2535" max="2535" width="1" customWidth="1"/>
    <col min="2536" max="2536" width="4.6640625" customWidth="1"/>
    <col min="2537" max="2537" width="2.5546875" customWidth="1"/>
    <col min="2538" max="2538" width="4.6640625" customWidth="1"/>
    <col min="2539" max="2539" width="1" customWidth="1"/>
    <col min="2540" max="2540" width="4.6640625" customWidth="1"/>
    <col min="2541" max="2541" width="2.5546875" customWidth="1"/>
    <col min="2542" max="2542" width="4.6640625" customWidth="1"/>
    <col min="2543" max="2543" width="1" customWidth="1"/>
    <col min="2544" max="2544" width="4.5546875" customWidth="1"/>
    <col min="2545" max="2545" width="2.5546875" customWidth="1"/>
    <col min="2546" max="2546" width="4.88671875" customWidth="1"/>
    <col min="2763" max="2763" width="1.44140625" customWidth="1"/>
    <col min="2764" max="2764" width="11.5546875" customWidth="1"/>
    <col min="2765" max="2767" width="0" hidden="1" customWidth="1"/>
    <col min="2768" max="2768" width="4.6640625" customWidth="1"/>
    <col min="2769" max="2769" width="2.5546875" customWidth="1"/>
    <col min="2770" max="2770" width="4.6640625" customWidth="1"/>
    <col min="2771" max="2771" width="1" customWidth="1"/>
    <col min="2772" max="2772" width="4.6640625" customWidth="1"/>
    <col min="2773" max="2773" width="2.5546875" customWidth="1"/>
    <col min="2774" max="2774" width="4.6640625" customWidth="1"/>
    <col min="2775" max="2775" width="1" customWidth="1"/>
    <col min="2776" max="2776" width="4.6640625" customWidth="1"/>
    <col min="2777" max="2777" width="2.5546875" customWidth="1"/>
    <col min="2778" max="2778" width="4.6640625" customWidth="1"/>
    <col min="2779" max="2779" width="1" customWidth="1"/>
    <col min="2780" max="2780" width="4.6640625" customWidth="1"/>
    <col min="2781" max="2781" width="2.5546875" customWidth="1"/>
    <col min="2782" max="2782" width="4.6640625" customWidth="1"/>
    <col min="2783" max="2783" width="1.109375" customWidth="1"/>
    <col min="2784" max="2784" width="4.6640625" customWidth="1"/>
    <col min="2785" max="2785" width="2.5546875" customWidth="1"/>
    <col min="2786" max="2786" width="4.6640625" customWidth="1"/>
    <col min="2787" max="2787" width="1.109375" customWidth="1"/>
    <col min="2788" max="2788" width="4.6640625" customWidth="1"/>
    <col min="2789" max="2789" width="2.5546875" customWidth="1"/>
    <col min="2790" max="2790" width="4.6640625" customWidth="1"/>
    <col min="2791" max="2791" width="1" customWidth="1"/>
    <col min="2792" max="2792" width="4.6640625" customWidth="1"/>
    <col min="2793" max="2793" width="2.5546875" customWidth="1"/>
    <col min="2794" max="2794" width="4.6640625" customWidth="1"/>
    <col min="2795" max="2795" width="1" customWidth="1"/>
    <col min="2796" max="2796" width="4.6640625" customWidth="1"/>
    <col min="2797" max="2797" width="2.5546875" customWidth="1"/>
    <col min="2798" max="2798" width="4.6640625" customWidth="1"/>
    <col min="2799" max="2799" width="1" customWidth="1"/>
    <col min="2800" max="2800" width="4.5546875" customWidth="1"/>
    <col min="2801" max="2801" width="2.5546875" customWidth="1"/>
    <col min="2802" max="2802" width="4.88671875" customWidth="1"/>
    <col min="3019" max="3019" width="1.44140625" customWidth="1"/>
    <col min="3020" max="3020" width="11.5546875" customWidth="1"/>
    <col min="3021" max="3023" width="0" hidden="1" customWidth="1"/>
    <col min="3024" max="3024" width="4.6640625" customWidth="1"/>
    <col min="3025" max="3025" width="2.5546875" customWidth="1"/>
    <col min="3026" max="3026" width="4.6640625" customWidth="1"/>
    <col min="3027" max="3027" width="1" customWidth="1"/>
    <col min="3028" max="3028" width="4.6640625" customWidth="1"/>
    <col min="3029" max="3029" width="2.5546875" customWidth="1"/>
    <col min="3030" max="3030" width="4.6640625" customWidth="1"/>
    <col min="3031" max="3031" width="1" customWidth="1"/>
    <col min="3032" max="3032" width="4.6640625" customWidth="1"/>
    <col min="3033" max="3033" width="2.5546875" customWidth="1"/>
    <col min="3034" max="3034" width="4.6640625" customWidth="1"/>
    <col min="3035" max="3035" width="1" customWidth="1"/>
    <col min="3036" max="3036" width="4.6640625" customWidth="1"/>
    <col min="3037" max="3037" width="2.5546875" customWidth="1"/>
    <col min="3038" max="3038" width="4.6640625" customWidth="1"/>
    <col min="3039" max="3039" width="1.109375" customWidth="1"/>
    <col min="3040" max="3040" width="4.6640625" customWidth="1"/>
    <col min="3041" max="3041" width="2.5546875" customWidth="1"/>
    <col min="3042" max="3042" width="4.6640625" customWidth="1"/>
    <col min="3043" max="3043" width="1.109375" customWidth="1"/>
    <col min="3044" max="3044" width="4.6640625" customWidth="1"/>
    <col min="3045" max="3045" width="2.5546875" customWidth="1"/>
    <col min="3046" max="3046" width="4.6640625" customWidth="1"/>
    <col min="3047" max="3047" width="1" customWidth="1"/>
    <col min="3048" max="3048" width="4.6640625" customWidth="1"/>
    <col min="3049" max="3049" width="2.5546875" customWidth="1"/>
    <col min="3050" max="3050" width="4.6640625" customWidth="1"/>
    <col min="3051" max="3051" width="1" customWidth="1"/>
    <col min="3052" max="3052" width="4.6640625" customWidth="1"/>
    <col min="3053" max="3053" width="2.5546875" customWidth="1"/>
    <col min="3054" max="3054" width="4.6640625" customWidth="1"/>
    <col min="3055" max="3055" width="1" customWidth="1"/>
    <col min="3056" max="3056" width="4.5546875" customWidth="1"/>
    <col min="3057" max="3057" width="2.5546875" customWidth="1"/>
    <col min="3058" max="3058" width="4.88671875" customWidth="1"/>
    <col min="3275" max="3275" width="1.44140625" customWidth="1"/>
    <col min="3276" max="3276" width="11.5546875" customWidth="1"/>
    <col min="3277" max="3279" width="0" hidden="1" customWidth="1"/>
    <col min="3280" max="3280" width="4.6640625" customWidth="1"/>
    <col min="3281" max="3281" width="2.5546875" customWidth="1"/>
    <col min="3282" max="3282" width="4.6640625" customWidth="1"/>
    <col min="3283" max="3283" width="1" customWidth="1"/>
    <col min="3284" max="3284" width="4.6640625" customWidth="1"/>
    <col min="3285" max="3285" width="2.5546875" customWidth="1"/>
    <col min="3286" max="3286" width="4.6640625" customWidth="1"/>
    <col min="3287" max="3287" width="1" customWidth="1"/>
    <col min="3288" max="3288" width="4.6640625" customWidth="1"/>
    <col min="3289" max="3289" width="2.5546875" customWidth="1"/>
    <col min="3290" max="3290" width="4.6640625" customWidth="1"/>
    <col min="3291" max="3291" width="1" customWidth="1"/>
    <col min="3292" max="3292" width="4.6640625" customWidth="1"/>
    <col min="3293" max="3293" width="2.5546875" customWidth="1"/>
    <col min="3294" max="3294" width="4.6640625" customWidth="1"/>
    <col min="3295" max="3295" width="1.109375" customWidth="1"/>
    <col min="3296" max="3296" width="4.6640625" customWidth="1"/>
    <col min="3297" max="3297" width="2.5546875" customWidth="1"/>
    <col min="3298" max="3298" width="4.6640625" customWidth="1"/>
    <col min="3299" max="3299" width="1.109375" customWidth="1"/>
    <col min="3300" max="3300" width="4.6640625" customWidth="1"/>
    <col min="3301" max="3301" width="2.5546875" customWidth="1"/>
    <col min="3302" max="3302" width="4.6640625" customWidth="1"/>
    <col min="3303" max="3303" width="1" customWidth="1"/>
    <col min="3304" max="3304" width="4.6640625" customWidth="1"/>
    <col min="3305" max="3305" width="2.5546875" customWidth="1"/>
    <col min="3306" max="3306" width="4.6640625" customWidth="1"/>
    <col min="3307" max="3307" width="1" customWidth="1"/>
    <col min="3308" max="3308" width="4.6640625" customWidth="1"/>
    <col min="3309" max="3309" width="2.5546875" customWidth="1"/>
    <col min="3310" max="3310" width="4.6640625" customWidth="1"/>
    <col min="3311" max="3311" width="1" customWidth="1"/>
    <col min="3312" max="3312" width="4.5546875" customWidth="1"/>
    <col min="3313" max="3313" width="2.5546875" customWidth="1"/>
    <col min="3314" max="3314" width="4.88671875" customWidth="1"/>
    <col min="3531" max="3531" width="1.44140625" customWidth="1"/>
    <col min="3532" max="3532" width="11.5546875" customWidth="1"/>
    <col min="3533" max="3535" width="0" hidden="1" customWidth="1"/>
    <col min="3536" max="3536" width="4.6640625" customWidth="1"/>
    <col min="3537" max="3537" width="2.5546875" customWidth="1"/>
    <col min="3538" max="3538" width="4.6640625" customWidth="1"/>
    <col min="3539" max="3539" width="1" customWidth="1"/>
    <col min="3540" max="3540" width="4.6640625" customWidth="1"/>
    <col min="3541" max="3541" width="2.5546875" customWidth="1"/>
    <col min="3542" max="3542" width="4.6640625" customWidth="1"/>
    <col min="3543" max="3543" width="1" customWidth="1"/>
    <col min="3544" max="3544" width="4.6640625" customWidth="1"/>
    <col min="3545" max="3545" width="2.5546875" customWidth="1"/>
    <col min="3546" max="3546" width="4.6640625" customWidth="1"/>
    <col min="3547" max="3547" width="1" customWidth="1"/>
    <col min="3548" max="3548" width="4.6640625" customWidth="1"/>
    <col min="3549" max="3549" width="2.5546875" customWidth="1"/>
    <col min="3550" max="3550" width="4.6640625" customWidth="1"/>
    <col min="3551" max="3551" width="1.109375" customWidth="1"/>
    <col min="3552" max="3552" width="4.6640625" customWidth="1"/>
    <col min="3553" max="3553" width="2.5546875" customWidth="1"/>
    <col min="3554" max="3554" width="4.6640625" customWidth="1"/>
    <col min="3555" max="3555" width="1.109375" customWidth="1"/>
    <col min="3556" max="3556" width="4.6640625" customWidth="1"/>
    <col min="3557" max="3557" width="2.5546875" customWidth="1"/>
    <col min="3558" max="3558" width="4.6640625" customWidth="1"/>
    <col min="3559" max="3559" width="1" customWidth="1"/>
    <col min="3560" max="3560" width="4.6640625" customWidth="1"/>
    <col min="3561" max="3561" width="2.5546875" customWidth="1"/>
    <col min="3562" max="3562" width="4.6640625" customWidth="1"/>
    <col min="3563" max="3563" width="1" customWidth="1"/>
    <col min="3564" max="3564" width="4.6640625" customWidth="1"/>
    <col min="3565" max="3565" width="2.5546875" customWidth="1"/>
    <col min="3566" max="3566" width="4.6640625" customWidth="1"/>
    <col min="3567" max="3567" width="1" customWidth="1"/>
    <col min="3568" max="3568" width="4.5546875" customWidth="1"/>
    <col min="3569" max="3569" width="2.5546875" customWidth="1"/>
    <col min="3570" max="3570" width="4.88671875" customWidth="1"/>
    <col min="3787" max="3787" width="1.44140625" customWidth="1"/>
    <col min="3788" max="3788" width="11.5546875" customWidth="1"/>
    <col min="3789" max="3791" width="0" hidden="1" customWidth="1"/>
    <col min="3792" max="3792" width="4.6640625" customWidth="1"/>
    <col min="3793" max="3793" width="2.5546875" customWidth="1"/>
    <col min="3794" max="3794" width="4.6640625" customWidth="1"/>
    <col min="3795" max="3795" width="1" customWidth="1"/>
    <col min="3796" max="3796" width="4.6640625" customWidth="1"/>
    <col min="3797" max="3797" width="2.5546875" customWidth="1"/>
    <col min="3798" max="3798" width="4.6640625" customWidth="1"/>
    <col min="3799" max="3799" width="1" customWidth="1"/>
    <col min="3800" max="3800" width="4.6640625" customWidth="1"/>
    <col min="3801" max="3801" width="2.5546875" customWidth="1"/>
    <col min="3802" max="3802" width="4.6640625" customWidth="1"/>
    <col min="3803" max="3803" width="1" customWidth="1"/>
    <col min="3804" max="3804" width="4.6640625" customWidth="1"/>
    <col min="3805" max="3805" width="2.5546875" customWidth="1"/>
    <col min="3806" max="3806" width="4.6640625" customWidth="1"/>
    <col min="3807" max="3807" width="1.109375" customWidth="1"/>
    <col min="3808" max="3808" width="4.6640625" customWidth="1"/>
    <col min="3809" max="3809" width="2.5546875" customWidth="1"/>
    <col min="3810" max="3810" width="4.6640625" customWidth="1"/>
    <col min="3811" max="3811" width="1.109375" customWidth="1"/>
    <col min="3812" max="3812" width="4.6640625" customWidth="1"/>
    <col min="3813" max="3813" width="2.5546875" customWidth="1"/>
    <col min="3814" max="3814" width="4.6640625" customWidth="1"/>
    <col min="3815" max="3815" width="1" customWidth="1"/>
    <col min="3816" max="3816" width="4.6640625" customWidth="1"/>
    <col min="3817" max="3817" width="2.5546875" customWidth="1"/>
    <col min="3818" max="3818" width="4.6640625" customWidth="1"/>
    <col min="3819" max="3819" width="1" customWidth="1"/>
    <col min="3820" max="3820" width="4.6640625" customWidth="1"/>
    <col min="3821" max="3821" width="2.5546875" customWidth="1"/>
    <col min="3822" max="3822" width="4.6640625" customWidth="1"/>
    <col min="3823" max="3823" width="1" customWidth="1"/>
    <col min="3824" max="3824" width="4.5546875" customWidth="1"/>
    <col min="3825" max="3825" width="2.5546875" customWidth="1"/>
    <col min="3826" max="3826" width="4.88671875" customWidth="1"/>
    <col min="4043" max="4043" width="1.44140625" customWidth="1"/>
    <col min="4044" max="4044" width="11.5546875" customWidth="1"/>
    <col min="4045" max="4047" width="0" hidden="1" customWidth="1"/>
    <col min="4048" max="4048" width="4.6640625" customWidth="1"/>
    <col min="4049" max="4049" width="2.5546875" customWidth="1"/>
    <col min="4050" max="4050" width="4.6640625" customWidth="1"/>
    <col min="4051" max="4051" width="1" customWidth="1"/>
    <col min="4052" max="4052" width="4.6640625" customWidth="1"/>
    <col min="4053" max="4053" width="2.5546875" customWidth="1"/>
    <col min="4054" max="4054" width="4.6640625" customWidth="1"/>
    <col min="4055" max="4055" width="1" customWidth="1"/>
    <col min="4056" max="4056" width="4.6640625" customWidth="1"/>
    <col min="4057" max="4057" width="2.5546875" customWidth="1"/>
    <col min="4058" max="4058" width="4.6640625" customWidth="1"/>
    <col min="4059" max="4059" width="1" customWidth="1"/>
    <col min="4060" max="4060" width="4.6640625" customWidth="1"/>
    <col min="4061" max="4061" width="2.5546875" customWidth="1"/>
    <col min="4062" max="4062" width="4.6640625" customWidth="1"/>
    <col min="4063" max="4063" width="1.109375" customWidth="1"/>
    <col min="4064" max="4064" width="4.6640625" customWidth="1"/>
    <col min="4065" max="4065" width="2.5546875" customWidth="1"/>
    <col min="4066" max="4066" width="4.6640625" customWidth="1"/>
    <col min="4067" max="4067" width="1.109375" customWidth="1"/>
    <col min="4068" max="4068" width="4.6640625" customWidth="1"/>
    <col min="4069" max="4069" width="2.5546875" customWidth="1"/>
    <col min="4070" max="4070" width="4.6640625" customWidth="1"/>
    <col min="4071" max="4071" width="1" customWidth="1"/>
    <col min="4072" max="4072" width="4.6640625" customWidth="1"/>
    <col min="4073" max="4073" width="2.5546875" customWidth="1"/>
    <col min="4074" max="4074" width="4.6640625" customWidth="1"/>
    <col min="4075" max="4075" width="1" customWidth="1"/>
    <col min="4076" max="4076" width="4.6640625" customWidth="1"/>
    <col min="4077" max="4077" width="2.5546875" customWidth="1"/>
    <col min="4078" max="4078" width="4.6640625" customWidth="1"/>
    <col min="4079" max="4079" width="1" customWidth="1"/>
    <col min="4080" max="4080" width="4.5546875" customWidth="1"/>
    <col min="4081" max="4081" width="2.5546875" customWidth="1"/>
    <col min="4082" max="4082" width="4.88671875" customWidth="1"/>
    <col min="4299" max="4299" width="1.44140625" customWidth="1"/>
    <col min="4300" max="4300" width="11.5546875" customWidth="1"/>
    <col min="4301" max="4303" width="0" hidden="1" customWidth="1"/>
    <col min="4304" max="4304" width="4.6640625" customWidth="1"/>
    <col min="4305" max="4305" width="2.5546875" customWidth="1"/>
    <col min="4306" max="4306" width="4.6640625" customWidth="1"/>
    <col min="4307" max="4307" width="1" customWidth="1"/>
    <col min="4308" max="4308" width="4.6640625" customWidth="1"/>
    <col min="4309" max="4309" width="2.5546875" customWidth="1"/>
    <col min="4310" max="4310" width="4.6640625" customWidth="1"/>
    <col min="4311" max="4311" width="1" customWidth="1"/>
    <col min="4312" max="4312" width="4.6640625" customWidth="1"/>
    <col min="4313" max="4313" width="2.5546875" customWidth="1"/>
    <col min="4314" max="4314" width="4.6640625" customWidth="1"/>
    <col min="4315" max="4315" width="1" customWidth="1"/>
    <col min="4316" max="4316" width="4.6640625" customWidth="1"/>
    <col min="4317" max="4317" width="2.5546875" customWidth="1"/>
    <col min="4318" max="4318" width="4.6640625" customWidth="1"/>
    <col min="4319" max="4319" width="1.109375" customWidth="1"/>
    <col min="4320" max="4320" width="4.6640625" customWidth="1"/>
    <col min="4321" max="4321" width="2.5546875" customWidth="1"/>
    <col min="4322" max="4322" width="4.6640625" customWidth="1"/>
    <col min="4323" max="4323" width="1.109375" customWidth="1"/>
    <col min="4324" max="4324" width="4.6640625" customWidth="1"/>
    <col min="4325" max="4325" width="2.5546875" customWidth="1"/>
    <col min="4326" max="4326" width="4.6640625" customWidth="1"/>
    <col min="4327" max="4327" width="1" customWidth="1"/>
    <col min="4328" max="4328" width="4.6640625" customWidth="1"/>
    <col min="4329" max="4329" width="2.5546875" customWidth="1"/>
    <col min="4330" max="4330" width="4.6640625" customWidth="1"/>
    <col min="4331" max="4331" width="1" customWidth="1"/>
    <col min="4332" max="4332" width="4.6640625" customWidth="1"/>
    <col min="4333" max="4333" width="2.5546875" customWidth="1"/>
    <col min="4334" max="4334" width="4.6640625" customWidth="1"/>
    <col min="4335" max="4335" width="1" customWidth="1"/>
    <col min="4336" max="4336" width="4.5546875" customWidth="1"/>
    <col min="4337" max="4337" width="2.5546875" customWidth="1"/>
    <col min="4338" max="4338" width="4.88671875" customWidth="1"/>
    <col min="4555" max="4555" width="1.44140625" customWidth="1"/>
    <col min="4556" max="4556" width="11.5546875" customWidth="1"/>
    <col min="4557" max="4559" width="0" hidden="1" customWidth="1"/>
    <col min="4560" max="4560" width="4.6640625" customWidth="1"/>
    <col min="4561" max="4561" width="2.5546875" customWidth="1"/>
    <col min="4562" max="4562" width="4.6640625" customWidth="1"/>
    <col min="4563" max="4563" width="1" customWidth="1"/>
    <col min="4564" max="4564" width="4.6640625" customWidth="1"/>
    <col min="4565" max="4565" width="2.5546875" customWidth="1"/>
    <col min="4566" max="4566" width="4.6640625" customWidth="1"/>
    <col min="4567" max="4567" width="1" customWidth="1"/>
    <col min="4568" max="4568" width="4.6640625" customWidth="1"/>
    <col min="4569" max="4569" width="2.5546875" customWidth="1"/>
    <col min="4570" max="4570" width="4.6640625" customWidth="1"/>
    <col min="4571" max="4571" width="1" customWidth="1"/>
    <col min="4572" max="4572" width="4.6640625" customWidth="1"/>
    <col min="4573" max="4573" width="2.5546875" customWidth="1"/>
    <col min="4574" max="4574" width="4.6640625" customWidth="1"/>
    <col min="4575" max="4575" width="1.109375" customWidth="1"/>
    <col min="4576" max="4576" width="4.6640625" customWidth="1"/>
    <col min="4577" max="4577" width="2.5546875" customWidth="1"/>
    <col min="4578" max="4578" width="4.6640625" customWidth="1"/>
    <col min="4579" max="4579" width="1.109375" customWidth="1"/>
    <col min="4580" max="4580" width="4.6640625" customWidth="1"/>
    <col min="4581" max="4581" width="2.5546875" customWidth="1"/>
    <col min="4582" max="4582" width="4.6640625" customWidth="1"/>
    <col min="4583" max="4583" width="1" customWidth="1"/>
    <col min="4584" max="4584" width="4.6640625" customWidth="1"/>
    <col min="4585" max="4585" width="2.5546875" customWidth="1"/>
    <col min="4586" max="4586" width="4.6640625" customWidth="1"/>
    <col min="4587" max="4587" width="1" customWidth="1"/>
    <col min="4588" max="4588" width="4.6640625" customWidth="1"/>
    <col min="4589" max="4589" width="2.5546875" customWidth="1"/>
    <col min="4590" max="4590" width="4.6640625" customWidth="1"/>
    <col min="4591" max="4591" width="1" customWidth="1"/>
    <col min="4592" max="4592" width="4.5546875" customWidth="1"/>
    <col min="4593" max="4593" width="2.5546875" customWidth="1"/>
    <col min="4594" max="4594" width="4.88671875" customWidth="1"/>
    <col min="4811" max="4811" width="1.44140625" customWidth="1"/>
    <col min="4812" max="4812" width="11.5546875" customWidth="1"/>
    <col min="4813" max="4815" width="0" hidden="1" customWidth="1"/>
    <col min="4816" max="4816" width="4.6640625" customWidth="1"/>
    <col min="4817" max="4817" width="2.5546875" customWidth="1"/>
    <col min="4818" max="4818" width="4.6640625" customWidth="1"/>
    <col min="4819" max="4819" width="1" customWidth="1"/>
    <col min="4820" max="4820" width="4.6640625" customWidth="1"/>
    <col min="4821" max="4821" width="2.5546875" customWidth="1"/>
    <col min="4822" max="4822" width="4.6640625" customWidth="1"/>
    <col min="4823" max="4823" width="1" customWidth="1"/>
    <col min="4824" max="4824" width="4.6640625" customWidth="1"/>
    <col min="4825" max="4825" width="2.5546875" customWidth="1"/>
    <col min="4826" max="4826" width="4.6640625" customWidth="1"/>
    <col min="4827" max="4827" width="1" customWidth="1"/>
    <col min="4828" max="4828" width="4.6640625" customWidth="1"/>
    <col min="4829" max="4829" width="2.5546875" customWidth="1"/>
    <col min="4830" max="4830" width="4.6640625" customWidth="1"/>
    <col min="4831" max="4831" width="1.109375" customWidth="1"/>
    <col min="4832" max="4832" width="4.6640625" customWidth="1"/>
    <col min="4833" max="4833" width="2.5546875" customWidth="1"/>
    <col min="4834" max="4834" width="4.6640625" customWidth="1"/>
    <col min="4835" max="4835" width="1.109375" customWidth="1"/>
    <col min="4836" max="4836" width="4.6640625" customWidth="1"/>
    <col min="4837" max="4837" width="2.5546875" customWidth="1"/>
    <col min="4838" max="4838" width="4.6640625" customWidth="1"/>
    <col min="4839" max="4839" width="1" customWidth="1"/>
    <col min="4840" max="4840" width="4.6640625" customWidth="1"/>
    <col min="4841" max="4841" width="2.5546875" customWidth="1"/>
    <col min="4842" max="4842" width="4.6640625" customWidth="1"/>
    <col min="4843" max="4843" width="1" customWidth="1"/>
    <col min="4844" max="4844" width="4.6640625" customWidth="1"/>
    <col min="4845" max="4845" width="2.5546875" customWidth="1"/>
    <col min="4846" max="4846" width="4.6640625" customWidth="1"/>
    <col min="4847" max="4847" width="1" customWidth="1"/>
    <col min="4848" max="4848" width="4.5546875" customWidth="1"/>
    <col min="4849" max="4849" width="2.5546875" customWidth="1"/>
    <col min="4850" max="4850" width="4.88671875" customWidth="1"/>
    <col min="5067" max="5067" width="1.44140625" customWidth="1"/>
    <col min="5068" max="5068" width="11.5546875" customWidth="1"/>
    <col min="5069" max="5071" width="0" hidden="1" customWidth="1"/>
    <col min="5072" max="5072" width="4.6640625" customWidth="1"/>
    <col min="5073" max="5073" width="2.5546875" customWidth="1"/>
    <col min="5074" max="5074" width="4.6640625" customWidth="1"/>
    <col min="5075" max="5075" width="1" customWidth="1"/>
    <col min="5076" max="5076" width="4.6640625" customWidth="1"/>
    <col min="5077" max="5077" width="2.5546875" customWidth="1"/>
    <col min="5078" max="5078" width="4.6640625" customWidth="1"/>
    <col min="5079" max="5079" width="1" customWidth="1"/>
    <col min="5080" max="5080" width="4.6640625" customWidth="1"/>
    <col min="5081" max="5081" width="2.5546875" customWidth="1"/>
    <col min="5082" max="5082" width="4.6640625" customWidth="1"/>
    <col min="5083" max="5083" width="1" customWidth="1"/>
    <col min="5084" max="5084" width="4.6640625" customWidth="1"/>
    <col min="5085" max="5085" width="2.5546875" customWidth="1"/>
    <col min="5086" max="5086" width="4.6640625" customWidth="1"/>
    <col min="5087" max="5087" width="1.109375" customWidth="1"/>
    <col min="5088" max="5088" width="4.6640625" customWidth="1"/>
    <col min="5089" max="5089" width="2.5546875" customWidth="1"/>
    <col min="5090" max="5090" width="4.6640625" customWidth="1"/>
    <col min="5091" max="5091" width="1.109375" customWidth="1"/>
    <col min="5092" max="5092" width="4.6640625" customWidth="1"/>
    <col min="5093" max="5093" width="2.5546875" customWidth="1"/>
    <col min="5094" max="5094" width="4.6640625" customWidth="1"/>
    <col min="5095" max="5095" width="1" customWidth="1"/>
    <col min="5096" max="5096" width="4.6640625" customWidth="1"/>
    <col min="5097" max="5097" width="2.5546875" customWidth="1"/>
    <col min="5098" max="5098" width="4.6640625" customWidth="1"/>
    <col min="5099" max="5099" width="1" customWidth="1"/>
    <col min="5100" max="5100" width="4.6640625" customWidth="1"/>
    <col min="5101" max="5101" width="2.5546875" customWidth="1"/>
    <col min="5102" max="5102" width="4.6640625" customWidth="1"/>
    <col min="5103" max="5103" width="1" customWidth="1"/>
    <col min="5104" max="5104" width="4.5546875" customWidth="1"/>
    <col min="5105" max="5105" width="2.5546875" customWidth="1"/>
    <col min="5106" max="5106" width="4.88671875" customWidth="1"/>
    <col min="5323" max="5323" width="1.44140625" customWidth="1"/>
    <col min="5324" max="5324" width="11.5546875" customWidth="1"/>
    <col min="5325" max="5327" width="0" hidden="1" customWidth="1"/>
    <col min="5328" max="5328" width="4.6640625" customWidth="1"/>
    <col min="5329" max="5329" width="2.5546875" customWidth="1"/>
    <col min="5330" max="5330" width="4.6640625" customWidth="1"/>
    <col min="5331" max="5331" width="1" customWidth="1"/>
    <col min="5332" max="5332" width="4.6640625" customWidth="1"/>
    <col min="5333" max="5333" width="2.5546875" customWidth="1"/>
    <col min="5334" max="5334" width="4.6640625" customWidth="1"/>
    <col min="5335" max="5335" width="1" customWidth="1"/>
    <col min="5336" max="5336" width="4.6640625" customWidth="1"/>
    <col min="5337" max="5337" width="2.5546875" customWidth="1"/>
    <col min="5338" max="5338" width="4.6640625" customWidth="1"/>
    <col min="5339" max="5339" width="1" customWidth="1"/>
    <col min="5340" max="5340" width="4.6640625" customWidth="1"/>
    <col min="5341" max="5341" width="2.5546875" customWidth="1"/>
    <col min="5342" max="5342" width="4.6640625" customWidth="1"/>
    <col min="5343" max="5343" width="1.109375" customWidth="1"/>
    <col min="5344" max="5344" width="4.6640625" customWidth="1"/>
    <col min="5345" max="5345" width="2.5546875" customWidth="1"/>
    <col min="5346" max="5346" width="4.6640625" customWidth="1"/>
    <col min="5347" max="5347" width="1.109375" customWidth="1"/>
    <col min="5348" max="5348" width="4.6640625" customWidth="1"/>
    <col min="5349" max="5349" width="2.5546875" customWidth="1"/>
    <col min="5350" max="5350" width="4.6640625" customWidth="1"/>
    <col min="5351" max="5351" width="1" customWidth="1"/>
    <col min="5352" max="5352" width="4.6640625" customWidth="1"/>
    <col min="5353" max="5353" width="2.5546875" customWidth="1"/>
    <col min="5354" max="5354" width="4.6640625" customWidth="1"/>
    <col min="5355" max="5355" width="1" customWidth="1"/>
    <col min="5356" max="5356" width="4.6640625" customWidth="1"/>
    <col min="5357" max="5357" width="2.5546875" customWidth="1"/>
    <col min="5358" max="5358" width="4.6640625" customWidth="1"/>
    <col min="5359" max="5359" width="1" customWidth="1"/>
    <col min="5360" max="5360" width="4.5546875" customWidth="1"/>
    <col min="5361" max="5361" width="2.5546875" customWidth="1"/>
    <col min="5362" max="5362" width="4.88671875" customWidth="1"/>
    <col min="5579" max="5579" width="1.44140625" customWidth="1"/>
    <col min="5580" max="5580" width="11.5546875" customWidth="1"/>
    <col min="5581" max="5583" width="0" hidden="1" customWidth="1"/>
    <col min="5584" max="5584" width="4.6640625" customWidth="1"/>
    <col min="5585" max="5585" width="2.5546875" customWidth="1"/>
    <col min="5586" max="5586" width="4.6640625" customWidth="1"/>
    <col min="5587" max="5587" width="1" customWidth="1"/>
    <col min="5588" max="5588" width="4.6640625" customWidth="1"/>
    <col min="5589" max="5589" width="2.5546875" customWidth="1"/>
    <col min="5590" max="5590" width="4.6640625" customWidth="1"/>
    <col min="5591" max="5591" width="1" customWidth="1"/>
    <col min="5592" max="5592" width="4.6640625" customWidth="1"/>
    <col min="5593" max="5593" width="2.5546875" customWidth="1"/>
    <col min="5594" max="5594" width="4.6640625" customWidth="1"/>
    <col min="5595" max="5595" width="1" customWidth="1"/>
    <col min="5596" max="5596" width="4.6640625" customWidth="1"/>
    <col min="5597" max="5597" width="2.5546875" customWidth="1"/>
    <col min="5598" max="5598" width="4.6640625" customWidth="1"/>
    <col min="5599" max="5599" width="1.109375" customWidth="1"/>
    <col min="5600" max="5600" width="4.6640625" customWidth="1"/>
    <col min="5601" max="5601" width="2.5546875" customWidth="1"/>
    <col min="5602" max="5602" width="4.6640625" customWidth="1"/>
    <col min="5603" max="5603" width="1.109375" customWidth="1"/>
    <col min="5604" max="5604" width="4.6640625" customWidth="1"/>
    <col min="5605" max="5605" width="2.5546875" customWidth="1"/>
    <col min="5606" max="5606" width="4.6640625" customWidth="1"/>
    <col min="5607" max="5607" width="1" customWidth="1"/>
    <col min="5608" max="5608" width="4.6640625" customWidth="1"/>
    <col min="5609" max="5609" width="2.5546875" customWidth="1"/>
    <col min="5610" max="5610" width="4.6640625" customWidth="1"/>
    <col min="5611" max="5611" width="1" customWidth="1"/>
    <col min="5612" max="5612" width="4.6640625" customWidth="1"/>
    <col min="5613" max="5613" width="2.5546875" customWidth="1"/>
    <col min="5614" max="5614" width="4.6640625" customWidth="1"/>
    <col min="5615" max="5615" width="1" customWidth="1"/>
    <col min="5616" max="5616" width="4.5546875" customWidth="1"/>
    <col min="5617" max="5617" width="2.5546875" customWidth="1"/>
    <col min="5618" max="5618" width="4.88671875" customWidth="1"/>
    <col min="5835" max="5835" width="1.44140625" customWidth="1"/>
    <col min="5836" max="5836" width="11.5546875" customWidth="1"/>
    <col min="5837" max="5839" width="0" hidden="1" customWidth="1"/>
    <col min="5840" max="5840" width="4.6640625" customWidth="1"/>
    <col min="5841" max="5841" width="2.5546875" customWidth="1"/>
    <col min="5842" max="5842" width="4.6640625" customWidth="1"/>
    <col min="5843" max="5843" width="1" customWidth="1"/>
    <col min="5844" max="5844" width="4.6640625" customWidth="1"/>
    <col min="5845" max="5845" width="2.5546875" customWidth="1"/>
    <col min="5846" max="5846" width="4.6640625" customWidth="1"/>
    <col min="5847" max="5847" width="1" customWidth="1"/>
    <col min="5848" max="5848" width="4.6640625" customWidth="1"/>
    <col min="5849" max="5849" width="2.5546875" customWidth="1"/>
    <col min="5850" max="5850" width="4.6640625" customWidth="1"/>
    <col min="5851" max="5851" width="1" customWidth="1"/>
    <col min="5852" max="5852" width="4.6640625" customWidth="1"/>
    <col min="5853" max="5853" width="2.5546875" customWidth="1"/>
    <col min="5854" max="5854" width="4.6640625" customWidth="1"/>
    <col min="5855" max="5855" width="1.109375" customWidth="1"/>
    <col min="5856" max="5856" width="4.6640625" customWidth="1"/>
    <col min="5857" max="5857" width="2.5546875" customWidth="1"/>
    <col min="5858" max="5858" width="4.6640625" customWidth="1"/>
    <col min="5859" max="5859" width="1.109375" customWidth="1"/>
    <col min="5860" max="5860" width="4.6640625" customWidth="1"/>
    <col min="5861" max="5861" width="2.5546875" customWidth="1"/>
    <col min="5862" max="5862" width="4.6640625" customWidth="1"/>
    <col min="5863" max="5863" width="1" customWidth="1"/>
    <col min="5864" max="5864" width="4.6640625" customWidth="1"/>
    <col min="5865" max="5865" width="2.5546875" customWidth="1"/>
    <col min="5866" max="5866" width="4.6640625" customWidth="1"/>
    <col min="5867" max="5867" width="1" customWidth="1"/>
    <col min="5868" max="5868" width="4.6640625" customWidth="1"/>
    <col min="5869" max="5869" width="2.5546875" customWidth="1"/>
    <col min="5870" max="5870" width="4.6640625" customWidth="1"/>
    <col min="5871" max="5871" width="1" customWidth="1"/>
    <col min="5872" max="5872" width="4.5546875" customWidth="1"/>
    <col min="5873" max="5873" width="2.5546875" customWidth="1"/>
    <col min="5874" max="5874" width="4.88671875" customWidth="1"/>
    <col min="6091" max="6091" width="1.44140625" customWidth="1"/>
    <col min="6092" max="6092" width="11.5546875" customWidth="1"/>
    <col min="6093" max="6095" width="0" hidden="1" customWidth="1"/>
    <col min="6096" max="6096" width="4.6640625" customWidth="1"/>
    <col min="6097" max="6097" width="2.5546875" customWidth="1"/>
    <col min="6098" max="6098" width="4.6640625" customWidth="1"/>
    <col min="6099" max="6099" width="1" customWidth="1"/>
    <col min="6100" max="6100" width="4.6640625" customWidth="1"/>
    <col min="6101" max="6101" width="2.5546875" customWidth="1"/>
    <col min="6102" max="6102" width="4.6640625" customWidth="1"/>
    <col min="6103" max="6103" width="1" customWidth="1"/>
    <col min="6104" max="6104" width="4.6640625" customWidth="1"/>
    <col min="6105" max="6105" width="2.5546875" customWidth="1"/>
    <col min="6106" max="6106" width="4.6640625" customWidth="1"/>
    <col min="6107" max="6107" width="1" customWidth="1"/>
    <col min="6108" max="6108" width="4.6640625" customWidth="1"/>
    <col min="6109" max="6109" width="2.5546875" customWidth="1"/>
    <col min="6110" max="6110" width="4.6640625" customWidth="1"/>
    <col min="6111" max="6111" width="1.109375" customWidth="1"/>
    <col min="6112" max="6112" width="4.6640625" customWidth="1"/>
    <col min="6113" max="6113" width="2.5546875" customWidth="1"/>
    <col min="6114" max="6114" width="4.6640625" customWidth="1"/>
    <col min="6115" max="6115" width="1.109375" customWidth="1"/>
    <col min="6116" max="6116" width="4.6640625" customWidth="1"/>
    <col min="6117" max="6117" width="2.5546875" customWidth="1"/>
    <col min="6118" max="6118" width="4.6640625" customWidth="1"/>
    <col min="6119" max="6119" width="1" customWidth="1"/>
    <col min="6120" max="6120" width="4.6640625" customWidth="1"/>
    <col min="6121" max="6121" width="2.5546875" customWidth="1"/>
    <col min="6122" max="6122" width="4.6640625" customWidth="1"/>
    <col min="6123" max="6123" width="1" customWidth="1"/>
    <col min="6124" max="6124" width="4.6640625" customWidth="1"/>
    <col min="6125" max="6125" width="2.5546875" customWidth="1"/>
    <col min="6126" max="6126" width="4.6640625" customWidth="1"/>
    <col min="6127" max="6127" width="1" customWidth="1"/>
    <col min="6128" max="6128" width="4.5546875" customWidth="1"/>
    <col min="6129" max="6129" width="2.5546875" customWidth="1"/>
    <col min="6130" max="6130" width="4.88671875" customWidth="1"/>
    <col min="6347" max="6347" width="1.44140625" customWidth="1"/>
    <col min="6348" max="6348" width="11.5546875" customWidth="1"/>
    <col min="6349" max="6351" width="0" hidden="1" customWidth="1"/>
    <col min="6352" max="6352" width="4.6640625" customWidth="1"/>
    <col min="6353" max="6353" width="2.5546875" customWidth="1"/>
    <col min="6354" max="6354" width="4.6640625" customWidth="1"/>
    <col min="6355" max="6355" width="1" customWidth="1"/>
    <col min="6356" max="6356" width="4.6640625" customWidth="1"/>
    <col min="6357" max="6357" width="2.5546875" customWidth="1"/>
    <col min="6358" max="6358" width="4.6640625" customWidth="1"/>
    <col min="6359" max="6359" width="1" customWidth="1"/>
    <col min="6360" max="6360" width="4.6640625" customWidth="1"/>
    <col min="6361" max="6361" width="2.5546875" customWidth="1"/>
    <col min="6362" max="6362" width="4.6640625" customWidth="1"/>
    <col min="6363" max="6363" width="1" customWidth="1"/>
    <col min="6364" max="6364" width="4.6640625" customWidth="1"/>
    <col min="6365" max="6365" width="2.5546875" customWidth="1"/>
    <col min="6366" max="6366" width="4.6640625" customWidth="1"/>
    <col min="6367" max="6367" width="1.109375" customWidth="1"/>
    <col min="6368" max="6368" width="4.6640625" customWidth="1"/>
    <col min="6369" max="6369" width="2.5546875" customWidth="1"/>
    <col min="6370" max="6370" width="4.6640625" customWidth="1"/>
    <col min="6371" max="6371" width="1.109375" customWidth="1"/>
    <col min="6372" max="6372" width="4.6640625" customWidth="1"/>
    <col min="6373" max="6373" width="2.5546875" customWidth="1"/>
    <col min="6374" max="6374" width="4.6640625" customWidth="1"/>
    <col min="6375" max="6375" width="1" customWidth="1"/>
    <col min="6376" max="6376" width="4.6640625" customWidth="1"/>
    <col min="6377" max="6377" width="2.5546875" customWidth="1"/>
    <col min="6378" max="6378" width="4.6640625" customWidth="1"/>
    <col min="6379" max="6379" width="1" customWidth="1"/>
    <col min="6380" max="6380" width="4.6640625" customWidth="1"/>
    <col min="6381" max="6381" width="2.5546875" customWidth="1"/>
    <col min="6382" max="6382" width="4.6640625" customWidth="1"/>
    <col min="6383" max="6383" width="1" customWidth="1"/>
    <col min="6384" max="6384" width="4.5546875" customWidth="1"/>
    <col min="6385" max="6385" width="2.5546875" customWidth="1"/>
    <col min="6386" max="6386" width="4.88671875" customWidth="1"/>
    <col min="6603" max="6603" width="1.44140625" customWidth="1"/>
    <col min="6604" max="6604" width="11.5546875" customWidth="1"/>
    <col min="6605" max="6607" width="0" hidden="1" customWidth="1"/>
    <col min="6608" max="6608" width="4.6640625" customWidth="1"/>
    <col min="6609" max="6609" width="2.5546875" customWidth="1"/>
    <col min="6610" max="6610" width="4.6640625" customWidth="1"/>
    <col min="6611" max="6611" width="1" customWidth="1"/>
    <col min="6612" max="6612" width="4.6640625" customWidth="1"/>
    <col min="6613" max="6613" width="2.5546875" customWidth="1"/>
    <col min="6614" max="6614" width="4.6640625" customWidth="1"/>
    <col min="6615" max="6615" width="1" customWidth="1"/>
    <col min="6616" max="6616" width="4.6640625" customWidth="1"/>
    <col min="6617" max="6617" width="2.5546875" customWidth="1"/>
    <col min="6618" max="6618" width="4.6640625" customWidth="1"/>
    <col min="6619" max="6619" width="1" customWidth="1"/>
    <col min="6620" max="6620" width="4.6640625" customWidth="1"/>
    <col min="6621" max="6621" width="2.5546875" customWidth="1"/>
    <col min="6622" max="6622" width="4.6640625" customWidth="1"/>
    <col min="6623" max="6623" width="1.109375" customWidth="1"/>
    <col min="6624" max="6624" width="4.6640625" customWidth="1"/>
    <col min="6625" max="6625" width="2.5546875" customWidth="1"/>
    <col min="6626" max="6626" width="4.6640625" customWidth="1"/>
    <col min="6627" max="6627" width="1.109375" customWidth="1"/>
    <col min="6628" max="6628" width="4.6640625" customWidth="1"/>
    <col min="6629" max="6629" width="2.5546875" customWidth="1"/>
    <col min="6630" max="6630" width="4.6640625" customWidth="1"/>
    <col min="6631" max="6631" width="1" customWidth="1"/>
    <col min="6632" max="6632" width="4.6640625" customWidth="1"/>
    <col min="6633" max="6633" width="2.5546875" customWidth="1"/>
    <col min="6634" max="6634" width="4.6640625" customWidth="1"/>
    <col min="6635" max="6635" width="1" customWidth="1"/>
    <col min="6636" max="6636" width="4.6640625" customWidth="1"/>
    <col min="6637" max="6637" width="2.5546875" customWidth="1"/>
    <col min="6638" max="6638" width="4.6640625" customWidth="1"/>
    <col min="6639" max="6639" width="1" customWidth="1"/>
    <col min="6640" max="6640" width="4.5546875" customWidth="1"/>
    <col min="6641" max="6641" width="2.5546875" customWidth="1"/>
    <col min="6642" max="6642" width="4.88671875" customWidth="1"/>
    <col min="6859" max="6859" width="1.44140625" customWidth="1"/>
    <col min="6860" max="6860" width="11.5546875" customWidth="1"/>
    <col min="6861" max="6863" width="0" hidden="1" customWidth="1"/>
    <col min="6864" max="6864" width="4.6640625" customWidth="1"/>
    <col min="6865" max="6865" width="2.5546875" customWidth="1"/>
    <col min="6866" max="6866" width="4.6640625" customWidth="1"/>
    <col min="6867" max="6867" width="1" customWidth="1"/>
    <col min="6868" max="6868" width="4.6640625" customWidth="1"/>
    <col min="6869" max="6869" width="2.5546875" customWidth="1"/>
    <col min="6870" max="6870" width="4.6640625" customWidth="1"/>
    <col min="6871" max="6871" width="1" customWidth="1"/>
    <col min="6872" max="6872" width="4.6640625" customWidth="1"/>
    <col min="6873" max="6873" width="2.5546875" customWidth="1"/>
    <col min="6874" max="6874" width="4.6640625" customWidth="1"/>
    <col min="6875" max="6875" width="1" customWidth="1"/>
    <col min="6876" max="6876" width="4.6640625" customWidth="1"/>
    <col min="6877" max="6877" width="2.5546875" customWidth="1"/>
    <col min="6878" max="6878" width="4.6640625" customWidth="1"/>
    <col min="6879" max="6879" width="1.109375" customWidth="1"/>
    <col min="6880" max="6880" width="4.6640625" customWidth="1"/>
    <col min="6881" max="6881" width="2.5546875" customWidth="1"/>
    <col min="6882" max="6882" width="4.6640625" customWidth="1"/>
    <col min="6883" max="6883" width="1.109375" customWidth="1"/>
    <col min="6884" max="6884" width="4.6640625" customWidth="1"/>
    <col min="6885" max="6885" width="2.5546875" customWidth="1"/>
    <col min="6886" max="6886" width="4.6640625" customWidth="1"/>
    <col min="6887" max="6887" width="1" customWidth="1"/>
    <col min="6888" max="6888" width="4.6640625" customWidth="1"/>
    <col min="6889" max="6889" width="2.5546875" customWidth="1"/>
    <col min="6890" max="6890" width="4.6640625" customWidth="1"/>
    <col min="6891" max="6891" width="1" customWidth="1"/>
    <col min="6892" max="6892" width="4.6640625" customWidth="1"/>
    <col min="6893" max="6893" width="2.5546875" customWidth="1"/>
    <col min="6894" max="6894" width="4.6640625" customWidth="1"/>
    <col min="6895" max="6895" width="1" customWidth="1"/>
    <col min="6896" max="6896" width="4.5546875" customWidth="1"/>
    <col min="6897" max="6897" width="2.5546875" customWidth="1"/>
    <col min="6898" max="6898" width="4.88671875" customWidth="1"/>
    <col min="7115" max="7115" width="1.44140625" customWidth="1"/>
    <col min="7116" max="7116" width="11.5546875" customWidth="1"/>
    <col min="7117" max="7119" width="0" hidden="1" customWidth="1"/>
    <col min="7120" max="7120" width="4.6640625" customWidth="1"/>
    <col min="7121" max="7121" width="2.5546875" customWidth="1"/>
    <col min="7122" max="7122" width="4.6640625" customWidth="1"/>
    <col min="7123" max="7123" width="1" customWidth="1"/>
    <col min="7124" max="7124" width="4.6640625" customWidth="1"/>
    <col min="7125" max="7125" width="2.5546875" customWidth="1"/>
    <col min="7126" max="7126" width="4.6640625" customWidth="1"/>
    <col min="7127" max="7127" width="1" customWidth="1"/>
    <col min="7128" max="7128" width="4.6640625" customWidth="1"/>
    <col min="7129" max="7129" width="2.5546875" customWidth="1"/>
    <col min="7130" max="7130" width="4.6640625" customWidth="1"/>
    <col min="7131" max="7131" width="1" customWidth="1"/>
    <col min="7132" max="7132" width="4.6640625" customWidth="1"/>
    <col min="7133" max="7133" width="2.5546875" customWidth="1"/>
    <col min="7134" max="7134" width="4.6640625" customWidth="1"/>
    <col min="7135" max="7135" width="1.109375" customWidth="1"/>
    <col min="7136" max="7136" width="4.6640625" customWidth="1"/>
    <col min="7137" max="7137" width="2.5546875" customWidth="1"/>
    <col min="7138" max="7138" width="4.6640625" customWidth="1"/>
    <col min="7139" max="7139" width="1.109375" customWidth="1"/>
    <col min="7140" max="7140" width="4.6640625" customWidth="1"/>
    <col min="7141" max="7141" width="2.5546875" customWidth="1"/>
    <col min="7142" max="7142" width="4.6640625" customWidth="1"/>
    <col min="7143" max="7143" width="1" customWidth="1"/>
    <col min="7144" max="7144" width="4.6640625" customWidth="1"/>
    <col min="7145" max="7145" width="2.5546875" customWidth="1"/>
    <col min="7146" max="7146" width="4.6640625" customWidth="1"/>
    <col min="7147" max="7147" width="1" customWidth="1"/>
    <col min="7148" max="7148" width="4.6640625" customWidth="1"/>
    <col min="7149" max="7149" width="2.5546875" customWidth="1"/>
    <col min="7150" max="7150" width="4.6640625" customWidth="1"/>
    <col min="7151" max="7151" width="1" customWidth="1"/>
    <col min="7152" max="7152" width="4.5546875" customWidth="1"/>
    <col min="7153" max="7153" width="2.5546875" customWidth="1"/>
    <col min="7154" max="7154" width="4.88671875" customWidth="1"/>
    <col min="7371" max="7371" width="1.44140625" customWidth="1"/>
    <col min="7372" max="7372" width="11.5546875" customWidth="1"/>
    <col min="7373" max="7375" width="0" hidden="1" customWidth="1"/>
    <col min="7376" max="7376" width="4.6640625" customWidth="1"/>
    <col min="7377" max="7377" width="2.5546875" customWidth="1"/>
    <col min="7378" max="7378" width="4.6640625" customWidth="1"/>
    <col min="7379" max="7379" width="1" customWidth="1"/>
    <col min="7380" max="7380" width="4.6640625" customWidth="1"/>
    <col min="7381" max="7381" width="2.5546875" customWidth="1"/>
    <col min="7382" max="7382" width="4.6640625" customWidth="1"/>
    <col min="7383" max="7383" width="1" customWidth="1"/>
    <col min="7384" max="7384" width="4.6640625" customWidth="1"/>
    <col min="7385" max="7385" width="2.5546875" customWidth="1"/>
    <col min="7386" max="7386" width="4.6640625" customWidth="1"/>
    <col min="7387" max="7387" width="1" customWidth="1"/>
    <col min="7388" max="7388" width="4.6640625" customWidth="1"/>
    <col min="7389" max="7389" width="2.5546875" customWidth="1"/>
    <col min="7390" max="7390" width="4.6640625" customWidth="1"/>
    <col min="7391" max="7391" width="1.109375" customWidth="1"/>
    <col min="7392" max="7392" width="4.6640625" customWidth="1"/>
    <col min="7393" max="7393" width="2.5546875" customWidth="1"/>
    <col min="7394" max="7394" width="4.6640625" customWidth="1"/>
    <col min="7395" max="7395" width="1.109375" customWidth="1"/>
    <col min="7396" max="7396" width="4.6640625" customWidth="1"/>
    <col min="7397" max="7397" width="2.5546875" customWidth="1"/>
    <col min="7398" max="7398" width="4.6640625" customWidth="1"/>
    <col min="7399" max="7399" width="1" customWidth="1"/>
    <col min="7400" max="7400" width="4.6640625" customWidth="1"/>
    <col min="7401" max="7401" width="2.5546875" customWidth="1"/>
    <col min="7402" max="7402" width="4.6640625" customWidth="1"/>
    <col min="7403" max="7403" width="1" customWidth="1"/>
    <col min="7404" max="7404" width="4.6640625" customWidth="1"/>
    <col min="7405" max="7405" width="2.5546875" customWidth="1"/>
    <col min="7406" max="7406" width="4.6640625" customWidth="1"/>
    <col min="7407" max="7407" width="1" customWidth="1"/>
    <col min="7408" max="7408" width="4.5546875" customWidth="1"/>
    <col min="7409" max="7409" width="2.5546875" customWidth="1"/>
    <col min="7410" max="7410" width="4.88671875" customWidth="1"/>
    <col min="7627" max="7627" width="1.44140625" customWidth="1"/>
    <col min="7628" max="7628" width="11.5546875" customWidth="1"/>
    <col min="7629" max="7631" width="0" hidden="1" customWidth="1"/>
    <col min="7632" max="7632" width="4.6640625" customWidth="1"/>
    <col min="7633" max="7633" width="2.5546875" customWidth="1"/>
    <col min="7634" max="7634" width="4.6640625" customWidth="1"/>
    <col min="7635" max="7635" width="1" customWidth="1"/>
    <col min="7636" max="7636" width="4.6640625" customWidth="1"/>
    <col min="7637" max="7637" width="2.5546875" customWidth="1"/>
    <col min="7638" max="7638" width="4.6640625" customWidth="1"/>
    <col min="7639" max="7639" width="1" customWidth="1"/>
    <col min="7640" max="7640" width="4.6640625" customWidth="1"/>
    <col min="7641" max="7641" width="2.5546875" customWidth="1"/>
    <col min="7642" max="7642" width="4.6640625" customWidth="1"/>
    <col min="7643" max="7643" width="1" customWidth="1"/>
    <col min="7644" max="7644" width="4.6640625" customWidth="1"/>
    <col min="7645" max="7645" width="2.5546875" customWidth="1"/>
    <col min="7646" max="7646" width="4.6640625" customWidth="1"/>
    <col min="7647" max="7647" width="1.109375" customWidth="1"/>
    <col min="7648" max="7648" width="4.6640625" customWidth="1"/>
    <col min="7649" max="7649" width="2.5546875" customWidth="1"/>
    <col min="7650" max="7650" width="4.6640625" customWidth="1"/>
    <col min="7651" max="7651" width="1.109375" customWidth="1"/>
    <col min="7652" max="7652" width="4.6640625" customWidth="1"/>
    <col min="7653" max="7653" width="2.5546875" customWidth="1"/>
    <col min="7654" max="7654" width="4.6640625" customWidth="1"/>
    <col min="7655" max="7655" width="1" customWidth="1"/>
    <col min="7656" max="7656" width="4.6640625" customWidth="1"/>
    <col min="7657" max="7657" width="2.5546875" customWidth="1"/>
    <col min="7658" max="7658" width="4.6640625" customWidth="1"/>
    <col min="7659" max="7659" width="1" customWidth="1"/>
    <col min="7660" max="7660" width="4.6640625" customWidth="1"/>
    <col min="7661" max="7661" width="2.5546875" customWidth="1"/>
    <col min="7662" max="7662" width="4.6640625" customWidth="1"/>
    <col min="7663" max="7663" width="1" customWidth="1"/>
    <col min="7664" max="7664" width="4.5546875" customWidth="1"/>
    <col min="7665" max="7665" width="2.5546875" customWidth="1"/>
    <col min="7666" max="7666" width="4.88671875" customWidth="1"/>
    <col min="7883" max="7883" width="1.44140625" customWidth="1"/>
    <col min="7884" max="7884" width="11.5546875" customWidth="1"/>
    <col min="7885" max="7887" width="0" hidden="1" customWidth="1"/>
    <col min="7888" max="7888" width="4.6640625" customWidth="1"/>
    <col min="7889" max="7889" width="2.5546875" customWidth="1"/>
    <col min="7890" max="7890" width="4.6640625" customWidth="1"/>
    <col min="7891" max="7891" width="1" customWidth="1"/>
    <col min="7892" max="7892" width="4.6640625" customWidth="1"/>
    <col min="7893" max="7893" width="2.5546875" customWidth="1"/>
    <col min="7894" max="7894" width="4.6640625" customWidth="1"/>
    <col min="7895" max="7895" width="1" customWidth="1"/>
    <col min="7896" max="7896" width="4.6640625" customWidth="1"/>
    <col min="7897" max="7897" width="2.5546875" customWidth="1"/>
    <col min="7898" max="7898" width="4.6640625" customWidth="1"/>
    <col min="7899" max="7899" width="1" customWidth="1"/>
    <col min="7900" max="7900" width="4.6640625" customWidth="1"/>
    <col min="7901" max="7901" width="2.5546875" customWidth="1"/>
    <col min="7902" max="7902" width="4.6640625" customWidth="1"/>
    <col min="7903" max="7903" width="1.109375" customWidth="1"/>
    <col min="7904" max="7904" width="4.6640625" customWidth="1"/>
    <col min="7905" max="7905" width="2.5546875" customWidth="1"/>
    <col min="7906" max="7906" width="4.6640625" customWidth="1"/>
    <col min="7907" max="7907" width="1.109375" customWidth="1"/>
    <col min="7908" max="7908" width="4.6640625" customWidth="1"/>
    <col min="7909" max="7909" width="2.5546875" customWidth="1"/>
    <col min="7910" max="7910" width="4.6640625" customWidth="1"/>
    <col min="7911" max="7911" width="1" customWidth="1"/>
    <col min="7912" max="7912" width="4.6640625" customWidth="1"/>
    <col min="7913" max="7913" width="2.5546875" customWidth="1"/>
    <col min="7914" max="7914" width="4.6640625" customWidth="1"/>
    <col min="7915" max="7915" width="1" customWidth="1"/>
    <col min="7916" max="7916" width="4.6640625" customWidth="1"/>
    <col min="7917" max="7917" width="2.5546875" customWidth="1"/>
    <col min="7918" max="7918" width="4.6640625" customWidth="1"/>
    <col min="7919" max="7919" width="1" customWidth="1"/>
    <col min="7920" max="7920" width="4.5546875" customWidth="1"/>
    <col min="7921" max="7921" width="2.5546875" customWidth="1"/>
    <col min="7922" max="7922" width="4.88671875" customWidth="1"/>
    <col min="8139" max="8139" width="1.44140625" customWidth="1"/>
    <col min="8140" max="8140" width="11.5546875" customWidth="1"/>
    <col min="8141" max="8143" width="0" hidden="1" customWidth="1"/>
    <col min="8144" max="8144" width="4.6640625" customWidth="1"/>
    <col min="8145" max="8145" width="2.5546875" customWidth="1"/>
    <col min="8146" max="8146" width="4.6640625" customWidth="1"/>
    <col min="8147" max="8147" width="1" customWidth="1"/>
    <col min="8148" max="8148" width="4.6640625" customWidth="1"/>
    <col min="8149" max="8149" width="2.5546875" customWidth="1"/>
    <col min="8150" max="8150" width="4.6640625" customWidth="1"/>
    <col min="8151" max="8151" width="1" customWidth="1"/>
    <col min="8152" max="8152" width="4.6640625" customWidth="1"/>
    <col min="8153" max="8153" width="2.5546875" customWidth="1"/>
    <col min="8154" max="8154" width="4.6640625" customWidth="1"/>
    <col min="8155" max="8155" width="1" customWidth="1"/>
    <col min="8156" max="8156" width="4.6640625" customWidth="1"/>
    <col min="8157" max="8157" width="2.5546875" customWidth="1"/>
    <col min="8158" max="8158" width="4.6640625" customWidth="1"/>
    <col min="8159" max="8159" width="1.109375" customWidth="1"/>
    <col min="8160" max="8160" width="4.6640625" customWidth="1"/>
    <col min="8161" max="8161" width="2.5546875" customWidth="1"/>
    <col min="8162" max="8162" width="4.6640625" customWidth="1"/>
    <col min="8163" max="8163" width="1.109375" customWidth="1"/>
    <col min="8164" max="8164" width="4.6640625" customWidth="1"/>
    <col min="8165" max="8165" width="2.5546875" customWidth="1"/>
    <col min="8166" max="8166" width="4.6640625" customWidth="1"/>
    <col min="8167" max="8167" width="1" customWidth="1"/>
    <col min="8168" max="8168" width="4.6640625" customWidth="1"/>
    <col min="8169" max="8169" width="2.5546875" customWidth="1"/>
    <col min="8170" max="8170" width="4.6640625" customWidth="1"/>
    <col min="8171" max="8171" width="1" customWidth="1"/>
    <col min="8172" max="8172" width="4.6640625" customWidth="1"/>
    <col min="8173" max="8173" width="2.5546875" customWidth="1"/>
    <col min="8174" max="8174" width="4.6640625" customWidth="1"/>
    <col min="8175" max="8175" width="1" customWidth="1"/>
    <col min="8176" max="8176" width="4.5546875" customWidth="1"/>
    <col min="8177" max="8177" width="2.5546875" customWidth="1"/>
    <col min="8178" max="8178" width="4.88671875" customWidth="1"/>
    <col min="8395" max="8395" width="1.44140625" customWidth="1"/>
    <col min="8396" max="8396" width="11.5546875" customWidth="1"/>
    <col min="8397" max="8399" width="0" hidden="1" customWidth="1"/>
    <col min="8400" max="8400" width="4.6640625" customWidth="1"/>
    <col min="8401" max="8401" width="2.5546875" customWidth="1"/>
    <col min="8402" max="8402" width="4.6640625" customWidth="1"/>
    <col min="8403" max="8403" width="1" customWidth="1"/>
    <col min="8404" max="8404" width="4.6640625" customWidth="1"/>
    <col min="8405" max="8405" width="2.5546875" customWidth="1"/>
    <col min="8406" max="8406" width="4.6640625" customWidth="1"/>
    <col min="8407" max="8407" width="1" customWidth="1"/>
    <col min="8408" max="8408" width="4.6640625" customWidth="1"/>
    <col min="8409" max="8409" width="2.5546875" customWidth="1"/>
    <col min="8410" max="8410" width="4.6640625" customWidth="1"/>
    <col min="8411" max="8411" width="1" customWidth="1"/>
    <col min="8412" max="8412" width="4.6640625" customWidth="1"/>
    <col min="8413" max="8413" width="2.5546875" customWidth="1"/>
    <col min="8414" max="8414" width="4.6640625" customWidth="1"/>
    <col min="8415" max="8415" width="1.109375" customWidth="1"/>
    <col min="8416" max="8416" width="4.6640625" customWidth="1"/>
    <col min="8417" max="8417" width="2.5546875" customWidth="1"/>
    <col min="8418" max="8418" width="4.6640625" customWidth="1"/>
    <col min="8419" max="8419" width="1.109375" customWidth="1"/>
    <col min="8420" max="8420" width="4.6640625" customWidth="1"/>
    <col min="8421" max="8421" width="2.5546875" customWidth="1"/>
    <col min="8422" max="8422" width="4.6640625" customWidth="1"/>
    <col min="8423" max="8423" width="1" customWidth="1"/>
    <col min="8424" max="8424" width="4.6640625" customWidth="1"/>
    <col min="8425" max="8425" width="2.5546875" customWidth="1"/>
    <col min="8426" max="8426" width="4.6640625" customWidth="1"/>
    <col min="8427" max="8427" width="1" customWidth="1"/>
    <col min="8428" max="8428" width="4.6640625" customWidth="1"/>
    <col min="8429" max="8429" width="2.5546875" customWidth="1"/>
    <col min="8430" max="8430" width="4.6640625" customWidth="1"/>
    <col min="8431" max="8431" width="1" customWidth="1"/>
    <col min="8432" max="8432" width="4.5546875" customWidth="1"/>
    <col min="8433" max="8433" width="2.5546875" customWidth="1"/>
    <col min="8434" max="8434" width="4.88671875" customWidth="1"/>
    <col min="8651" max="8651" width="1.44140625" customWidth="1"/>
    <col min="8652" max="8652" width="11.5546875" customWidth="1"/>
    <col min="8653" max="8655" width="0" hidden="1" customWidth="1"/>
    <col min="8656" max="8656" width="4.6640625" customWidth="1"/>
    <col min="8657" max="8657" width="2.5546875" customWidth="1"/>
    <col min="8658" max="8658" width="4.6640625" customWidth="1"/>
    <col min="8659" max="8659" width="1" customWidth="1"/>
    <col min="8660" max="8660" width="4.6640625" customWidth="1"/>
    <col min="8661" max="8661" width="2.5546875" customWidth="1"/>
    <col min="8662" max="8662" width="4.6640625" customWidth="1"/>
    <col min="8663" max="8663" width="1" customWidth="1"/>
    <col min="8664" max="8664" width="4.6640625" customWidth="1"/>
    <col min="8665" max="8665" width="2.5546875" customWidth="1"/>
    <col min="8666" max="8666" width="4.6640625" customWidth="1"/>
    <col min="8667" max="8667" width="1" customWidth="1"/>
    <col min="8668" max="8668" width="4.6640625" customWidth="1"/>
    <col min="8669" max="8669" width="2.5546875" customWidth="1"/>
    <col min="8670" max="8670" width="4.6640625" customWidth="1"/>
    <col min="8671" max="8671" width="1.109375" customWidth="1"/>
    <col min="8672" max="8672" width="4.6640625" customWidth="1"/>
    <col min="8673" max="8673" width="2.5546875" customWidth="1"/>
    <col min="8674" max="8674" width="4.6640625" customWidth="1"/>
    <col min="8675" max="8675" width="1.109375" customWidth="1"/>
    <col min="8676" max="8676" width="4.6640625" customWidth="1"/>
    <col min="8677" max="8677" width="2.5546875" customWidth="1"/>
    <col min="8678" max="8678" width="4.6640625" customWidth="1"/>
    <col min="8679" max="8679" width="1" customWidth="1"/>
    <col min="8680" max="8680" width="4.6640625" customWidth="1"/>
    <col min="8681" max="8681" width="2.5546875" customWidth="1"/>
    <col min="8682" max="8682" width="4.6640625" customWidth="1"/>
    <col min="8683" max="8683" width="1" customWidth="1"/>
    <col min="8684" max="8684" width="4.6640625" customWidth="1"/>
    <col min="8685" max="8685" width="2.5546875" customWidth="1"/>
    <col min="8686" max="8686" width="4.6640625" customWidth="1"/>
    <col min="8687" max="8687" width="1" customWidth="1"/>
    <col min="8688" max="8688" width="4.5546875" customWidth="1"/>
    <col min="8689" max="8689" width="2.5546875" customWidth="1"/>
    <col min="8690" max="8690" width="4.88671875" customWidth="1"/>
    <col min="8907" max="8907" width="1.44140625" customWidth="1"/>
    <col min="8908" max="8908" width="11.5546875" customWidth="1"/>
    <col min="8909" max="8911" width="0" hidden="1" customWidth="1"/>
    <col min="8912" max="8912" width="4.6640625" customWidth="1"/>
    <col min="8913" max="8913" width="2.5546875" customWidth="1"/>
    <col min="8914" max="8914" width="4.6640625" customWidth="1"/>
    <col min="8915" max="8915" width="1" customWidth="1"/>
    <col min="8916" max="8916" width="4.6640625" customWidth="1"/>
    <col min="8917" max="8917" width="2.5546875" customWidth="1"/>
    <col min="8918" max="8918" width="4.6640625" customWidth="1"/>
    <col min="8919" max="8919" width="1" customWidth="1"/>
    <col min="8920" max="8920" width="4.6640625" customWidth="1"/>
    <col min="8921" max="8921" width="2.5546875" customWidth="1"/>
    <col min="8922" max="8922" width="4.6640625" customWidth="1"/>
    <col min="8923" max="8923" width="1" customWidth="1"/>
    <col min="8924" max="8924" width="4.6640625" customWidth="1"/>
    <col min="8925" max="8925" width="2.5546875" customWidth="1"/>
    <col min="8926" max="8926" width="4.6640625" customWidth="1"/>
    <col min="8927" max="8927" width="1.109375" customWidth="1"/>
    <col min="8928" max="8928" width="4.6640625" customWidth="1"/>
    <col min="8929" max="8929" width="2.5546875" customWidth="1"/>
    <col min="8930" max="8930" width="4.6640625" customWidth="1"/>
    <col min="8931" max="8931" width="1.109375" customWidth="1"/>
    <col min="8932" max="8932" width="4.6640625" customWidth="1"/>
    <col min="8933" max="8933" width="2.5546875" customWidth="1"/>
    <col min="8934" max="8934" width="4.6640625" customWidth="1"/>
    <col min="8935" max="8935" width="1" customWidth="1"/>
    <col min="8936" max="8936" width="4.6640625" customWidth="1"/>
    <col min="8937" max="8937" width="2.5546875" customWidth="1"/>
    <col min="8938" max="8938" width="4.6640625" customWidth="1"/>
    <col min="8939" max="8939" width="1" customWidth="1"/>
    <col min="8940" max="8940" width="4.6640625" customWidth="1"/>
    <col min="8941" max="8941" width="2.5546875" customWidth="1"/>
    <col min="8942" max="8942" width="4.6640625" customWidth="1"/>
    <col min="8943" max="8943" width="1" customWidth="1"/>
    <col min="8944" max="8944" width="4.5546875" customWidth="1"/>
    <col min="8945" max="8945" width="2.5546875" customWidth="1"/>
    <col min="8946" max="8946" width="4.88671875" customWidth="1"/>
    <col min="9163" max="9163" width="1.44140625" customWidth="1"/>
    <col min="9164" max="9164" width="11.5546875" customWidth="1"/>
    <col min="9165" max="9167" width="0" hidden="1" customWidth="1"/>
    <col min="9168" max="9168" width="4.6640625" customWidth="1"/>
    <col min="9169" max="9169" width="2.5546875" customWidth="1"/>
    <col min="9170" max="9170" width="4.6640625" customWidth="1"/>
    <col min="9171" max="9171" width="1" customWidth="1"/>
    <col min="9172" max="9172" width="4.6640625" customWidth="1"/>
    <col min="9173" max="9173" width="2.5546875" customWidth="1"/>
    <col min="9174" max="9174" width="4.6640625" customWidth="1"/>
    <col min="9175" max="9175" width="1" customWidth="1"/>
    <col min="9176" max="9176" width="4.6640625" customWidth="1"/>
    <col min="9177" max="9177" width="2.5546875" customWidth="1"/>
    <col min="9178" max="9178" width="4.6640625" customWidth="1"/>
    <col min="9179" max="9179" width="1" customWidth="1"/>
    <col min="9180" max="9180" width="4.6640625" customWidth="1"/>
    <col min="9181" max="9181" width="2.5546875" customWidth="1"/>
    <col min="9182" max="9182" width="4.6640625" customWidth="1"/>
    <col min="9183" max="9183" width="1.109375" customWidth="1"/>
    <col min="9184" max="9184" width="4.6640625" customWidth="1"/>
    <col min="9185" max="9185" width="2.5546875" customWidth="1"/>
    <col min="9186" max="9186" width="4.6640625" customWidth="1"/>
    <col min="9187" max="9187" width="1.109375" customWidth="1"/>
    <col min="9188" max="9188" width="4.6640625" customWidth="1"/>
    <col min="9189" max="9189" width="2.5546875" customWidth="1"/>
    <col min="9190" max="9190" width="4.6640625" customWidth="1"/>
    <col min="9191" max="9191" width="1" customWidth="1"/>
    <col min="9192" max="9192" width="4.6640625" customWidth="1"/>
    <col min="9193" max="9193" width="2.5546875" customWidth="1"/>
    <col min="9194" max="9194" width="4.6640625" customWidth="1"/>
    <col min="9195" max="9195" width="1" customWidth="1"/>
    <col min="9196" max="9196" width="4.6640625" customWidth="1"/>
    <col min="9197" max="9197" width="2.5546875" customWidth="1"/>
    <col min="9198" max="9198" width="4.6640625" customWidth="1"/>
    <col min="9199" max="9199" width="1" customWidth="1"/>
    <col min="9200" max="9200" width="4.5546875" customWidth="1"/>
    <col min="9201" max="9201" width="2.5546875" customWidth="1"/>
    <col min="9202" max="9202" width="4.88671875" customWidth="1"/>
    <col min="9419" max="9419" width="1.44140625" customWidth="1"/>
    <col min="9420" max="9420" width="11.5546875" customWidth="1"/>
    <col min="9421" max="9423" width="0" hidden="1" customWidth="1"/>
    <col min="9424" max="9424" width="4.6640625" customWidth="1"/>
    <col min="9425" max="9425" width="2.5546875" customWidth="1"/>
    <col min="9426" max="9426" width="4.6640625" customWidth="1"/>
    <col min="9427" max="9427" width="1" customWidth="1"/>
    <col min="9428" max="9428" width="4.6640625" customWidth="1"/>
    <col min="9429" max="9429" width="2.5546875" customWidth="1"/>
    <col min="9430" max="9430" width="4.6640625" customWidth="1"/>
    <col min="9431" max="9431" width="1" customWidth="1"/>
    <col min="9432" max="9432" width="4.6640625" customWidth="1"/>
    <col min="9433" max="9433" width="2.5546875" customWidth="1"/>
    <col min="9434" max="9434" width="4.6640625" customWidth="1"/>
    <col min="9435" max="9435" width="1" customWidth="1"/>
    <col min="9436" max="9436" width="4.6640625" customWidth="1"/>
    <col min="9437" max="9437" width="2.5546875" customWidth="1"/>
    <col min="9438" max="9438" width="4.6640625" customWidth="1"/>
    <col min="9439" max="9439" width="1.109375" customWidth="1"/>
    <col min="9440" max="9440" width="4.6640625" customWidth="1"/>
    <col min="9441" max="9441" width="2.5546875" customWidth="1"/>
    <col min="9442" max="9442" width="4.6640625" customWidth="1"/>
    <col min="9443" max="9443" width="1.109375" customWidth="1"/>
    <col min="9444" max="9444" width="4.6640625" customWidth="1"/>
    <col min="9445" max="9445" width="2.5546875" customWidth="1"/>
    <col min="9446" max="9446" width="4.6640625" customWidth="1"/>
    <col min="9447" max="9447" width="1" customWidth="1"/>
    <col min="9448" max="9448" width="4.6640625" customWidth="1"/>
    <col min="9449" max="9449" width="2.5546875" customWidth="1"/>
    <col min="9450" max="9450" width="4.6640625" customWidth="1"/>
    <col min="9451" max="9451" width="1" customWidth="1"/>
    <col min="9452" max="9452" width="4.6640625" customWidth="1"/>
    <col min="9453" max="9453" width="2.5546875" customWidth="1"/>
    <col min="9454" max="9454" width="4.6640625" customWidth="1"/>
    <col min="9455" max="9455" width="1" customWidth="1"/>
    <col min="9456" max="9456" width="4.5546875" customWidth="1"/>
    <col min="9457" max="9457" width="2.5546875" customWidth="1"/>
    <col min="9458" max="9458" width="4.88671875" customWidth="1"/>
    <col min="9675" max="9675" width="1.44140625" customWidth="1"/>
    <col min="9676" max="9676" width="11.5546875" customWidth="1"/>
    <col min="9677" max="9679" width="0" hidden="1" customWidth="1"/>
    <col min="9680" max="9680" width="4.6640625" customWidth="1"/>
    <col min="9681" max="9681" width="2.5546875" customWidth="1"/>
    <col min="9682" max="9682" width="4.6640625" customWidth="1"/>
    <col min="9683" max="9683" width="1" customWidth="1"/>
    <col min="9684" max="9684" width="4.6640625" customWidth="1"/>
    <col min="9685" max="9685" width="2.5546875" customWidth="1"/>
    <col min="9686" max="9686" width="4.6640625" customWidth="1"/>
    <col min="9687" max="9687" width="1" customWidth="1"/>
    <col min="9688" max="9688" width="4.6640625" customWidth="1"/>
    <col min="9689" max="9689" width="2.5546875" customWidth="1"/>
    <col min="9690" max="9690" width="4.6640625" customWidth="1"/>
    <col min="9691" max="9691" width="1" customWidth="1"/>
    <col min="9692" max="9692" width="4.6640625" customWidth="1"/>
    <col min="9693" max="9693" width="2.5546875" customWidth="1"/>
    <col min="9694" max="9694" width="4.6640625" customWidth="1"/>
    <col min="9695" max="9695" width="1.109375" customWidth="1"/>
    <col min="9696" max="9696" width="4.6640625" customWidth="1"/>
    <col min="9697" max="9697" width="2.5546875" customWidth="1"/>
    <col min="9698" max="9698" width="4.6640625" customWidth="1"/>
    <col min="9699" max="9699" width="1.109375" customWidth="1"/>
    <col min="9700" max="9700" width="4.6640625" customWidth="1"/>
    <col min="9701" max="9701" width="2.5546875" customWidth="1"/>
    <col min="9702" max="9702" width="4.6640625" customWidth="1"/>
    <col min="9703" max="9703" width="1" customWidth="1"/>
    <col min="9704" max="9704" width="4.6640625" customWidth="1"/>
    <col min="9705" max="9705" width="2.5546875" customWidth="1"/>
    <col min="9706" max="9706" width="4.6640625" customWidth="1"/>
    <col min="9707" max="9707" width="1" customWidth="1"/>
    <col min="9708" max="9708" width="4.6640625" customWidth="1"/>
    <col min="9709" max="9709" width="2.5546875" customWidth="1"/>
    <col min="9710" max="9710" width="4.6640625" customWidth="1"/>
    <col min="9711" max="9711" width="1" customWidth="1"/>
    <col min="9712" max="9712" width="4.5546875" customWidth="1"/>
    <col min="9713" max="9713" width="2.5546875" customWidth="1"/>
    <col min="9714" max="9714" width="4.88671875" customWidth="1"/>
    <col min="9931" max="9931" width="1.44140625" customWidth="1"/>
    <col min="9932" max="9932" width="11.5546875" customWidth="1"/>
    <col min="9933" max="9935" width="0" hidden="1" customWidth="1"/>
    <col min="9936" max="9936" width="4.6640625" customWidth="1"/>
    <col min="9937" max="9937" width="2.5546875" customWidth="1"/>
    <col min="9938" max="9938" width="4.6640625" customWidth="1"/>
    <col min="9939" max="9939" width="1" customWidth="1"/>
    <col min="9940" max="9940" width="4.6640625" customWidth="1"/>
    <col min="9941" max="9941" width="2.5546875" customWidth="1"/>
    <col min="9942" max="9942" width="4.6640625" customWidth="1"/>
    <col min="9943" max="9943" width="1" customWidth="1"/>
    <col min="9944" max="9944" width="4.6640625" customWidth="1"/>
    <col min="9945" max="9945" width="2.5546875" customWidth="1"/>
    <col min="9946" max="9946" width="4.6640625" customWidth="1"/>
    <col min="9947" max="9947" width="1" customWidth="1"/>
    <col min="9948" max="9948" width="4.6640625" customWidth="1"/>
    <col min="9949" max="9949" width="2.5546875" customWidth="1"/>
    <col min="9950" max="9950" width="4.6640625" customWidth="1"/>
    <col min="9951" max="9951" width="1.109375" customWidth="1"/>
    <col min="9952" max="9952" width="4.6640625" customWidth="1"/>
    <col min="9953" max="9953" width="2.5546875" customWidth="1"/>
    <col min="9954" max="9954" width="4.6640625" customWidth="1"/>
    <col min="9955" max="9955" width="1.109375" customWidth="1"/>
    <col min="9956" max="9956" width="4.6640625" customWidth="1"/>
    <col min="9957" max="9957" width="2.5546875" customWidth="1"/>
    <col min="9958" max="9958" width="4.6640625" customWidth="1"/>
    <col min="9959" max="9959" width="1" customWidth="1"/>
    <col min="9960" max="9960" width="4.6640625" customWidth="1"/>
    <col min="9961" max="9961" width="2.5546875" customWidth="1"/>
    <col min="9962" max="9962" width="4.6640625" customWidth="1"/>
    <col min="9963" max="9963" width="1" customWidth="1"/>
    <col min="9964" max="9964" width="4.6640625" customWidth="1"/>
    <col min="9965" max="9965" width="2.5546875" customWidth="1"/>
    <col min="9966" max="9966" width="4.6640625" customWidth="1"/>
    <col min="9967" max="9967" width="1" customWidth="1"/>
    <col min="9968" max="9968" width="4.5546875" customWidth="1"/>
    <col min="9969" max="9969" width="2.5546875" customWidth="1"/>
    <col min="9970" max="9970" width="4.88671875" customWidth="1"/>
    <col min="10187" max="10187" width="1.44140625" customWidth="1"/>
    <col min="10188" max="10188" width="11.5546875" customWidth="1"/>
    <col min="10189" max="10191" width="0" hidden="1" customWidth="1"/>
    <col min="10192" max="10192" width="4.6640625" customWidth="1"/>
    <col min="10193" max="10193" width="2.5546875" customWidth="1"/>
    <col min="10194" max="10194" width="4.6640625" customWidth="1"/>
    <col min="10195" max="10195" width="1" customWidth="1"/>
    <col min="10196" max="10196" width="4.6640625" customWidth="1"/>
    <col min="10197" max="10197" width="2.5546875" customWidth="1"/>
    <col min="10198" max="10198" width="4.6640625" customWidth="1"/>
    <col min="10199" max="10199" width="1" customWidth="1"/>
    <col min="10200" max="10200" width="4.6640625" customWidth="1"/>
    <col min="10201" max="10201" width="2.5546875" customWidth="1"/>
    <col min="10202" max="10202" width="4.6640625" customWidth="1"/>
    <col min="10203" max="10203" width="1" customWidth="1"/>
    <col min="10204" max="10204" width="4.6640625" customWidth="1"/>
    <col min="10205" max="10205" width="2.5546875" customWidth="1"/>
    <col min="10206" max="10206" width="4.6640625" customWidth="1"/>
    <col min="10207" max="10207" width="1.109375" customWidth="1"/>
    <col min="10208" max="10208" width="4.6640625" customWidth="1"/>
    <col min="10209" max="10209" width="2.5546875" customWidth="1"/>
    <col min="10210" max="10210" width="4.6640625" customWidth="1"/>
    <col min="10211" max="10211" width="1.109375" customWidth="1"/>
    <col min="10212" max="10212" width="4.6640625" customWidth="1"/>
    <col min="10213" max="10213" width="2.5546875" customWidth="1"/>
    <col min="10214" max="10214" width="4.6640625" customWidth="1"/>
    <col min="10215" max="10215" width="1" customWidth="1"/>
    <col min="10216" max="10216" width="4.6640625" customWidth="1"/>
    <col min="10217" max="10217" width="2.5546875" customWidth="1"/>
    <col min="10218" max="10218" width="4.6640625" customWidth="1"/>
    <col min="10219" max="10219" width="1" customWidth="1"/>
    <col min="10220" max="10220" width="4.6640625" customWidth="1"/>
    <col min="10221" max="10221" width="2.5546875" customWidth="1"/>
    <col min="10222" max="10222" width="4.6640625" customWidth="1"/>
    <col min="10223" max="10223" width="1" customWidth="1"/>
    <col min="10224" max="10224" width="4.5546875" customWidth="1"/>
    <col min="10225" max="10225" width="2.5546875" customWidth="1"/>
    <col min="10226" max="10226" width="4.88671875" customWidth="1"/>
    <col min="10443" max="10443" width="1.44140625" customWidth="1"/>
    <col min="10444" max="10444" width="11.5546875" customWidth="1"/>
    <col min="10445" max="10447" width="0" hidden="1" customWidth="1"/>
    <col min="10448" max="10448" width="4.6640625" customWidth="1"/>
    <col min="10449" max="10449" width="2.5546875" customWidth="1"/>
    <col min="10450" max="10450" width="4.6640625" customWidth="1"/>
    <col min="10451" max="10451" width="1" customWidth="1"/>
    <col min="10452" max="10452" width="4.6640625" customWidth="1"/>
    <col min="10453" max="10453" width="2.5546875" customWidth="1"/>
    <col min="10454" max="10454" width="4.6640625" customWidth="1"/>
    <col min="10455" max="10455" width="1" customWidth="1"/>
    <col min="10456" max="10456" width="4.6640625" customWidth="1"/>
    <col min="10457" max="10457" width="2.5546875" customWidth="1"/>
    <col min="10458" max="10458" width="4.6640625" customWidth="1"/>
    <col min="10459" max="10459" width="1" customWidth="1"/>
    <col min="10460" max="10460" width="4.6640625" customWidth="1"/>
    <col min="10461" max="10461" width="2.5546875" customWidth="1"/>
    <col min="10462" max="10462" width="4.6640625" customWidth="1"/>
    <col min="10463" max="10463" width="1.109375" customWidth="1"/>
    <col min="10464" max="10464" width="4.6640625" customWidth="1"/>
    <col min="10465" max="10465" width="2.5546875" customWidth="1"/>
    <col min="10466" max="10466" width="4.6640625" customWidth="1"/>
    <col min="10467" max="10467" width="1.109375" customWidth="1"/>
    <col min="10468" max="10468" width="4.6640625" customWidth="1"/>
    <col min="10469" max="10469" width="2.5546875" customWidth="1"/>
    <col min="10470" max="10470" width="4.6640625" customWidth="1"/>
    <col min="10471" max="10471" width="1" customWidth="1"/>
    <col min="10472" max="10472" width="4.6640625" customWidth="1"/>
    <col min="10473" max="10473" width="2.5546875" customWidth="1"/>
    <col min="10474" max="10474" width="4.6640625" customWidth="1"/>
    <col min="10475" max="10475" width="1" customWidth="1"/>
    <col min="10476" max="10476" width="4.6640625" customWidth="1"/>
    <col min="10477" max="10477" width="2.5546875" customWidth="1"/>
    <col min="10478" max="10478" width="4.6640625" customWidth="1"/>
    <col min="10479" max="10479" width="1" customWidth="1"/>
    <col min="10480" max="10480" width="4.5546875" customWidth="1"/>
    <col min="10481" max="10481" width="2.5546875" customWidth="1"/>
    <col min="10482" max="10482" width="4.88671875" customWidth="1"/>
    <col min="10699" max="10699" width="1.44140625" customWidth="1"/>
    <col min="10700" max="10700" width="11.5546875" customWidth="1"/>
    <col min="10701" max="10703" width="0" hidden="1" customWidth="1"/>
    <col min="10704" max="10704" width="4.6640625" customWidth="1"/>
    <col min="10705" max="10705" width="2.5546875" customWidth="1"/>
    <col min="10706" max="10706" width="4.6640625" customWidth="1"/>
    <col min="10707" max="10707" width="1" customWidth="1"/>
    <col min="10708" max="10708" width="4.6640625" customWidth="1"/>
    <col min="10709" max="10709" width="2.5546875" customWidth="1"/>
    <col min="10710" max="10710" width="4.6640625" customWidth="1"/>
    <col min="10711" max="10711" width="1" customWidth="1"/>
    <col min="10712" max="10712" width="4.6640625" customWidth="1"/>
    <col min="10713" max="10713" width="2.5546875" customWidth="1"/>
    <col min="10714" max="10714" width="4.6640625" customWidth="1"/>
    <col min="10715" max="10715" width="1" customWidth="1"/>
    <col min="10716" max="10716" width="4.6640625" customWidth="1"/>
    <col min="10717" max="10717" width="2.5546875" customWidth="1"/>
    <col min="10718" max="10718" width="4.6640625" customWidth="1"/>
    <col min="10719" max="10719" width="1.109375" customWidth="1"/>
    <col min="10720" max="10720" width="4.6640625" customWidth="1"/>
    <col min="10721" max="10721" width="2.5546875" customWidth="1"/>
    <col min="10722" max="10722" width="4.6640625" customWidth="1"/>
    <col min="10723" max="10723" width="1.109375" customWidth="1"/>
    <col min="10724" max="10724" width="4.6640625" customWidth="1"/>
    <col min="10725" max="10725" width="2.5546875" customWidth="1"/>
    <col min="10726" max="10726" width="4.6640625" customWidth="1"/>
    <col min="10727" max="10727" width="1" customWidth="1"/>
    <col min="10728" max="10728" width="4.6640625" customWidth="1"/>
    <col min="10729" max="10729" width="2.5546875" customWidth="1"/>
    <col min="10730" max="10730" width="4.6640625" customWidth="1"/>
    <col min="10731" max="10731" width="1" customWidth="1"/>
    <col min="10732" max="10732" width="4.6640625" customWidth="1"/>
    <col min="10733" max="10733" width="2.5546875" customWidth="1"/>
    <col min="10734" max="10734" width="4.6640625" customWidth="1"/>
    <col min="10735" max="10735" width="1" customWidth="1"/>
    <col min="10736" max="10736" width="4.5546875" customWidth="1"/>
    <col min="10737" max="10737" width="2.5546875" customWidth="1"/>
    <col min="10738" max="10738" width="4.88671875" customWidth="1"/>
    <col min="10955" max="10955" width="1.44140625" customWidth="1"/>
    <col min="10956" max="10956" width="11.5546875" customWidth="1"/>
    <col min="10957" max="10959" width="0" hidden="1" customWidth="1"/>
    <col min="10960" max="10960" width="4.6640625" customWidth="1"/>
    <col min="10961" max="10961" width="2.5546875" customWidth="1"/>
    <col min="10962" max="10962" width="4.6640625" customWidth="1"/>
    <col min="10963" max="10963" width="1" customWidth="1"/>
    <col min="10964" max="10964" width="4.6640625" customWidth="1"/>
    <col min="10965" max="10965" width="2.5546875" customWidth="1"/>
    <col min="10966" max="10966" width="4.6640625" customWidth="1"/>
    <col min="10967" max="10967" width="1" customWidth="1"/>
    <col min="10968" max="10968" width="4.6640625" customWidth="1"/>
    <col min="10969" max="10969" width="2.5546875" customWidth="1"/>
    <col min="10970" max="10970" width="4.6640625" customWidth="1"/>
    <col min="10971" max="10971" width="1" customWidth="1"/>
    <col min="10972" max="10972" width="4.6640625" customWidth="1"/>
    <col min="10973" max="10973" width="2.5546875" customWidth="1"/>
    <col min="10974" max="10974" width="4.6640625" customWidth="1"/>
    <col min="10975" max="10975" width="1.109375" customWidth="1"/>
    <col min="10976" max="10976" width="4.6640625" customWidth="1"/>
    <col min="10977" max="10977" width="2.5546875" customWidth="1"/>
    <col min="10978" max="10978" width="4.6640625" customWidth="1"/>
    <col min="10979" max="10979" width="1.109375" customWidth="1"/>
    <col min="10980" max="10980" width="4.6640625" customWidth="1"/>
    <col min="10981" max="10981" width="2.5546875" customWidth="1"/>
    <col min="10982" max="10982" width="4.6640625" customWidth="1"/>
    <col min="10983" max="10983" width="1" customWidth="1"/>
    <col min="10984" max="10984" width="4.6640625" customWidth="1"/>
    <col min="10985" max="10985" width="2.5546875" customWidth="1"/>
    <col min="10986" max="10986" width="4.6640625" customWidth="1"/>
    <col min="10987" max="10987" width="1" customWidth="1"/>
    <col min="10988" max="10988" width="4.6640625" customWidth="1"/>
    <col min="10989" max="10989" width="2.5546875" customWidth="1"/>
    <col min="10990" max="10990" width="4.6640625" customWidth="1"/>
    <col min="10991" max="10991" width="1" customWidth="1"/>
    <col min="10992" max="10992" width="4.5546875" customWidth="1"/>
    <col min="10993" max="10993" width="2.5546875" customWidth="1"/>
    <col min="10994" max="10994" width="4.88671875" customWidth="1"/>
    <col min="11211" max="11211" width="1.44140625" customWidth="1"/>
    <col min="11212" max="11212" width="11.5546875" customWidth="1"/>
    <col min="11213" max="11215" width="0" hidden="1" customWidth="1"/>
    <col min="11216" max="11216" width="4.6640625" customWidth="1"/>
    <col min="11217" max="11217" width="2.5546875" customWidth="1"/>
    <col min="11218" max="11218" width="4.6640625" customWidth="1"/>
    <col min="11219" max="11219" width="1" customWidth="1"/>
    <col min="11220" max="11220" width="4.6640625" customWidth="1"/>
    <col min="11221" max="11221" width="2.5546875" customWidth="1"/>
    <col min="11222" max="11222" width="4.6640625" customWidth="1"/>
    <col min="11223" max="11223" width="1" customWidth="1"/>
    <col min="11224" max="11224" width="4.6640625" customWidth="1"/>
    <col min="11225" max="11225" width="2.5546875" customWidth="1"/>
    <col min="11226" max="11226" width="4.6640625" customWidth="1"/>
    <col min="11227" max="11227" width="1" customWidth="1"/>
    <col min="11228" max="11228" width="4.6640625" customWidth="1"/>
    <col min="11229" max="11229" width="2.5546875" customWidth="1"/>
    <col min="11230" max="11230" width="4.6640625" customWidth="1"/>
    <col min="11231" max="11231" width="1.109375" customWidth="1"/>
    <col min="11232" max="11232" width="4.6640625" customWidth="1"/>
    <col min="11233" max="11233" width="2.5546875" customWidth="1"/>
    <col min="11234" max="11234" width="4.6640625" customWidth="1"/>
    <col min="11235" max="11235" width="1.109375" customWidth="1"/>
    <col min="11236" max="11236" width="4.6640625" customWidth="1"/>
    <col min="11237" max="11237" width="2.5546875" customWidth="1"/>
    <col min="11238" max="11238" width="4.6640625" customWidth="1"/>
    <col min="11239" max="11239" width="1" customWidth="1"/>
    <col min="11240" max="11240" width="4.6640625" customWidth="1"/>
    <col min="11241" max="11241" width="2.5546875" customWidth="1"/>
    <col min="11242" max="11242" width="4.6640625" customWidth="1"/>
    <col min="11243" max="11243" width="1" customWidth="1"/>
    <col min="11244" max="11244" width="4.6640625" customWidth="1"/>
    <col min="11245" max="11245" width="2.5546875" customWidth="1"/>
    <col min="11246" max="11246" width="4.6640625" customWidth="1"/>
    <col min="11247" max="11247" width="1" customWidth="1"/>
    <col min="11248" max="11248" width="4.5546875" customWidth="1"/>
    <col min="11249" max="11249" width="2.5546875" customWidth="1"/>
    <col min="11250" max="11250" width="4.88671875" customWidth="1"/>
    <col min="11467" max="11467" width="1.44140625" customWidth="1"/>
    <col min="11468" max="11468" width="11.5546875" customWidth="1"/>
    <col min="11469" max="11471" width="0" hidden="1" customWidth="1"/>
    <col min="11472" max="11472" width="4.6640625" customWidth="1"/>
    <col min="11473" max="11473" width="2.5546875" customWidth="1"/>
    <col min="11474" max="11474" width="4.6640625" customWidth="1"/>
    <col min="11475" max="11475" width="1" customWidth="1"/>
    <col min="11476" max="11476" width="4.6640625" customWidth="1"/>
    <col min="11477" max="11477" width="2.5546875" customWidth="1"/>
    <col min="11478" max="11478" width="4.6640625" customWidth="1"/>
    <col min="11479" max="11479" width="1" customWidth="1"/>
    <col min="11480" max="11480" width="4.6640625" customWidth="1"/>
    <col min="11481" max="11481" width="2.5546875" customWidth="1"/>
    <col min="11482" max="11482" width="4.6640625" customWidth="1"/>
    <col min="11483" max="11483" width="1" customWidth="1"/>
    <col min="11484" max="11484" width="4.6640625" customWidth="1"/>
    <col min="11485" max="11485" width="2.5546875" customWidth="1"/>
    <col min="11486" max="11486" width="4.6640625" customWidth="1"/>
    <col min="11487" max="11487" width="1.109375" customWidth="1"/>
    <col min="11488" max="11488" width="4.6640625" customWidth="1"/>
    <col min="11489" max="11489" width="2.5546875" customWidth="1"/>
    <col min="11490" max="11490" width="4.6640625" customWidth="1"/>
    <col min="11491" max="11491" width="1.109375" customWidth="1"/>
    <col min="11492" max="11492" width="4.6640625" customWidth="1"/>
    <col min="11493" max="11493" width="2.5546875" customWidth="1"/>
    <col min="11494" max="11494" width="4.6640625" customWidth="1"/>
    <col min="11495" max="11495" width="1" customWidth="1"/>
    <col min="11496" max="11496" width="4.6640625" customWidth="1"/>
    <col min="11497" max="11497" width="2.5546875" customWidth="1"/>
    <col min="11498" max="11498" width="4.6640625" customWidth="1"/>
    <col min="11499" max="11499" width="1" customWidth="1"/>
    <col min="11500" max="11500" width="4.6640625" customWidth="1"/>
    <col min="11501" max="11501" width="2.5546875" customWidth="1"/>
    <col min="11502" max="11502" width="4.6640625" customWidth="1"/>
    <col min="11503" max="11503" width="1" customWidth="1"/>
    <col min="11504" max="11504" width="4.5546875" customWidth="1"/>
    <col min="11505" max="11505" width="2.5546875" customWidth="1"/>
    <col min="11506" max="11506" width="4.88671875" customWidth="1"/>
    <col min="11723" max="11723" width="1.44140625" customWidth="1"/>
    <col min="11724" max="11724" width="11.5546875" customWidth="1"/>
    <col min="11725" max="11727" width="0" hidden="1" customWidth="1"/>
    <col min="11728" max="11728" width="4.6640625" customWidth="1"/>
    <col min="11729" max="11729" width="2.5546875" customWidth="1"/>
    <col min="11730" max="11730" width="4.6640625" customWidth="1"/>
    <col min="11731" max="11731" width="1" customWidth="1"/>
    <col min="11732" max="11732" width="4.6640625" customWidth="1"/>
    <col min="11733" max="11733" width="2.5546875" customWidth="1"/>
    <col min="11734" max="11734" width="4.6640625" customWidth="1"/>
    <col min="11735" max="11735" width="1" customWidth="1"/>
    <col min="11736" max="11736" width="4.6640625" customWidth="1"/>
    <col min="11737" max="11737" width="2.5546875" customWidth="1"/>
    <col min="11738" max="11738" width="4.6640625" customWidth="1"/>
    <col min="11739" max="11739" width="1" customWidth="1"/>
    <col min="11740" max="11740" width="4.6640625" customWidth="1"/>
    <col min="11741" max="11741" width="2.5546875" customWidth="1"/>
    <col min="11742" max="11742" width="4.6640625" customWidth="1"/>
    <col min="11743" max="11743" width="1.109375" customWidth="1"/>
    <col min="11744" max="11744" width="4.6640625" customWidth="1"/>
    <col min="11745" max="11745" width="2.5546875" customWidth="1"/>
    <col min="11746" max="11746" width="4.6640625" customWidth="1"/>
    <col min="11747" max="11747" width="1.109375" customWidth="1"/>
    <col min="11748" max="11748" width="4.6640625" customWidth="1"/>
    <col min="11749" max="11749" width="2.5546875" customWidth="1"/>
    <col min="11750" max="11750" width="4.6640625" customWidth="1"/>
    <col min="11751" max="11751" width="1" customWidth="1"/>
    <col min="11752" max="11752" width="4.6640625" customWidth="1"/>
    <col min="11753" max="11753" width="2.5546875" customWidth="1"/>
    <col min="11754" max="11754" width="4.6640625" customWidth="1"/>
    <col min="11755" max="11755" width="1" customWidth="1"/>
    <col min="11756" max="11756" width="4.6640625" customWidth="1"/>
    <col min="11757" max="11757" width="2.5546875" customWidth="1"/>
    <col min="11758" max="11758" width="4.6640625" customWidth="1"/>
    <col min="11759" max="11759" width="1" customWidth="1"/>
    <col min="11760" max="11760" width="4.5546875" customWidth="1"/>
    <col min="11761" max="11761" width="2.5546875" customWidth="1"/>
    <col min="11762" max="11762" width="4.88671875" customWidth="1"/>
    <col min="11979" max="11979" width="1.44140625" customWidth="1"/>
    <col min="11980" max="11980" width="11.5546875" customWidth="1"/>
    <col min="11981" max="11983" width="0" hidden="1" customWidth="1"/>
    <col min="11984" max="11984" width="4.6640625" customWidth="1"/>
    <col min="11985" max="11985" width="2.5546875" customWidth="1"/>
    <col min="11986" max="11986" width="4.6640625" customWidth="1"/>
    <col min="11987" max="11987" width="1" customWidth="1"/>
    <col min="11988" max="11988" width="4.6640625" customWidth="1"/>
    <col min="11989" max="11989" width="2.5546875" customWidth="1"/>
    <col min="11990" max="11990" width="4.6640625" customWidth="1"/>
    <col min="11991" max="11991" width="1" customWidth="1"/>
    <col min="11992" max="11992" width="4.6640625" customWidth="1"/>
    <col min="11993" max="11993" width="2.5546875" customWidth="1"/>
    <col min="11994" max="11994" width="4.6640625" customWidth="1"/>
    <col min="11995" max="11995" width="1" customWidth="1"/>
    <col min="11996" max="11996" width="4.6640625" customWidth="1"/>
    <col min="11997" max="11997" width="2.5546875" customWidth="1"/>
    <col min="11998" max="11998" width="4.6640625" customWidth="1"/>
    <col min="11999" max="11999" width="1.109375" customWidth="1"/>
    <col min="12000" max="12000" width="4.6640625" customWidth="1"/>
    <col min="12001" max="12001" width="2.5546875" customWidth="1"/>
    <col min="12002" max="12002" width="4.6640625" customWidth="1"/>
    <col min="12003" max="12003" width="1.109375" customWidth="1"/>
    <col min="12004" max="12004" width="4.6640625" customWidth="1"/>
    <col min="12005" max="12005" width="2.5546875" customWidth="1"/>
    <col min="12006" max="12006" width="4.6640625" customWidth="1"/>
    <col min="12007" max="12007" width="1" customWidth="1"/>
    <col min="12008" max="12008" width="4.6640625" customWidth="1"/>
    <col min="12009" max="12009" width="2.5546875" customWidth="1"/>
    <col min="12010" max="12010" width="4.6640625" customWidth="1"/>
    <col min="12011" max="12011" width="1" customWidth="1"/>
    <col min="12012" max="12012" width="4.6640625" customWidth="1"/>
    <col min="12013" max="12013" width="2.5546875" customWidth="1"/>
    <col min="12014" max="12014" width="4.6640625" customWidth="1"/>
    <col min="12015" max="12015" width="1" customWidth="1"/>
    <col min="12016" max="12016" width="4.5546875" customWidth="1"/>
    <col min="12017" max="12017" width="2.5546875" customWidth="1"/>
    <col min="12018" max="12018" width="4.88671875" customWidth="1"/>
    <col min="12235" max="12235" width="1.44140625" customWidth="1"/>
    <col min="12236" max="12236" width="11.5546875" customWidth="1"/>
    <col min="12237" max="12239" width="0" hidden="1" customWidth="1"/>
    <col min="12240" max="12240" width="4.6640625" customWidth="1"/>
    <col min="12241" max="12241" width="2.5546875" customWidth="1"/>
    <col min="12242" max="12242" width="4.6640625" customWidth="1"/>
    <col min="12243" max="12243" width="1" customWidth="1"/>
    <col min="12244" max="12244" width="4.6640625" customWidth="1"/>
    <col min="12245" max="12245" width="2.5546875" customWidth="1"/>
    <col min="12246" max="12246" width="4.6640625" customWidth="1"/>
    <col min="12247" max="12247" width="1" customWidth="1"/>
    <col min="12248" max="12248" width="4.6640625" customWidth="1"/>
    <col min="12249" max="12249" width="2.5546875" customWidth="1"/>
    <col min="12250" max="12250" width="4.6640625" customWidth="1"/>
    <col min="12251" max="12251" width="1" customWidth="1"/>
    <col min="12252" max="12252" width="4.6640625" customWidth="1"/>
    <col min="12253" max="12253" width="2.5546875" customWidth="1"/>
    <col min="12254" max="12254" width="4.6640625" customWidth="1"/>
    <col min="12255" max="12255" width="1.109375" customWidth="1"/>
    <col min="12256" max="12256" width="4.6640625" customWidth="1"/>
    <col min="12257" max="12257" width="2.5546875" customWidth="1"/>
    <col min="12258" max="12258" width="4.6640625" customWidth="1"/>
    <col min="12259" max="12259" width="1.109375" customWidth="1"/>
    <col min="12260" max="12260" width="4.6640625" customWidth="1"/>
    <col min="12261" max="12261" width="2.5546875" customWidth="1"/>
    <col min="12262" max="12262" width="4.6640625" customWidth="1"/>
    <col min="12263" max="12263" width="1" customWidth="1"/>
    <col min="12264" max="12264" width="4.6640625" customWidth="1"/>
    <col min="12265" max="12265" width="2.5546875" customWidth="1"/>
    <col min="12266" max="12266" width="4.6640625" customWidth="1"/>
    <col min="12267" max="12267" width="1" customWidth="1"/>
    <col min="12268" max="12268" width="4.6640625" customWidth="1"/>
    <col min="12269" max="12269" width="2.5546875" customWidth="1"/>
    <col min="12270" max="12270" width="4.6640625" customWidth="1"/>
    <col min="12271" max="12271" width="1" customWidth="1"/>
    <col min="12272" max="12272" width="4.5546875" customWidth="1"/>
    <col min="12273" max="12273" width="2.5546875" customWidth="1"/>
    <col min="12274" max="12274" width="4.88671875" customWidth="1"/>
    <col min="12491" max="12491" width="1.44140625" customWidth="1"/>
    <col min="12492" max="12492" width="11.5546875" customWidth="1"/>
    <col min="12493" max="12495" width="0" hidden="1" customWidth="1"/>
    <col min="12496" max="12496" width="4.6640625" customWidth="1"/>
    <col min="12497" max="12497" width="2.5546875" customWidth="1"/>
    <col min="12498" max="12498" width="4.6640625" customWidth="1"/>
    <col min="12499" max="12499" width="1" customWidth="1"/>
    <col min="12500" max="12500" width="4.6640625" customWidth="1"/>
    <col min="12501" max="12501" width="2.5546875" customWidth="1"/>
    <col min="12502" max="12502" width="4.6640625" customWidth="1"/>
    <col min="12503" max="12503" width="1" customWidth="1"/>
    <col min="12504" max="12504" width="4.6640625" customWidth="1"/>
    <col min="12505" max="12505" width="2.5546875" customWidth="1"/>
    <col min="12506" max="12506" width="4.6640625" customWidth="1"/>
    <col min="12507" max="12507" width="1" customWidth="1"/>
    <col min="12508" max="12508" width="4.6640625" customWidth="1"/>
    <col min="12509" max="12509" width="2.5546875" customWidth="1"/>
    <col min="12510" max="12510" width="4.6640625" customWidth="1"/>
    <col min="12511" max="12511" width="1.109375" customWidth="1"/>
    <col min="12512" max="12512" width="4.6640625" customWidth="1"/>
    <col min="12513" max="12513" width="2.5546875" customWidth="1"/>
    <col min="12514" max="12514" width="4.6640625" customWidth="1"/>
    <col min="12515" max="12515" width="1.109375" customWidth="1"/>
    <col min="12516" max="12516" width="4.6640625" customWidth="1"/>
    <col min="12517" max="12517" width="2.5546875" customWidth="1"/>
    <col min="12518" max="12518" width="4.6640625" customWidth="1"/>
    <col min="12519" max="12519" width="1" customWidth="1"/>
    <col min="12520" max="12520" width="4.6640625" customWidth="1"/>
    <col min="12521" max="12521" width="2.5546875" customWidth="1"/>
    <col min="12522" max="12522" width="4.6640625" customWidth="1"/>
    <col min="12523" max="12523" width="1" customWidth="1"/>
    <col min="12524" max="12524" width="4.6640625" customWidth="1"/>
    <col min="12525" max="12525" width="2.5546875" customWidth="1"/>
    <col min="12526" max="12526" width="4.6640625" customWidth="1"/>
    <col min="12527" max="12527" width="1" customWidth="1"/>
    <col min="12528" max="12528" width="4.5546875" customWidth="1"/>
    <col min="12529" max="12529" width="2.5546875" customWidth="1"/>
    <col min="12530" max="12530" width="4.88671875" customWidth="1"/>
    <col min="12747" max="12747" width="1.44140625" customWidth="1"/>
    <col min="12748" max="12748" width="11.5546875" customWidth="1"/>
    <col min="12749" max="12751" width="0" hidden="1" customWidth="1"/>
    <col min="12752" max="12752" width="4.6640625" customWidth="1"/>
    <col min="12753" max="12753" width="2.5546875" customWidth="1"/>
    <col min="12754" max="12754" width="4.6640625" customWidth="1"/>
    <col min="12755" max="12755" width="1" customWidth="1"/>
    <col min="12756" max="12756" width="4.6640625" customWidth="1"/>
    <col min="12757" max="12757" width="2.5546875" customWidth="1"/>
    <col min="12758" max="12758" width="4.6640625" customWidth="1"/>
    <col min="12759" max="12759" width="1" customWidth="1"/>
    <col min="12760" max="12760" width="4.6640625" customWidth="1"/>
    <col min="12761" max="12761" width="2.5546875" customWidth="1"/>
    <col min="12762" max="12762" width="4.6640625" customWidth="1"/>
    <col min="12763" max="12763" width="1" customWidth="1"/>
    <col min="12764" max="12764" width="4.6640625" customWidth="1"/>
    <col min="12765" max="12765" width="2.5546875" customWidth="1"/>
    <col min="12766" max="12766" width="4.6640625" customWidth="1"/>
    <col min="12767" max="12767" width="1.109375" customWidth="1"/>
    <col min="12768" max="12768" width="4.6640625" customWidth="1"/>
    <col min="12769" max="12769" width="2.5546875" customWidth="1"/>
    <col min="12770" max="12770" width="4.6640625" customWidth="1"/>
    <col min="12771" max="12771" width="1.109375" customWidth="1"/>
    <col min="12772" max="12772" width="4.6640625" customWidth="1"/>
    <col min="12773" max="12773" width="2.5546875" customWidth="1"/>
    <col min="12774" max="12774" width="4.6640625" customWidth="1"/>
    <col min="12775" max="12775" width="1" customWidth="1"/>
    <col min="12776" max="12776" width="4.6640625" customWidth="1"/>
    <col min="12777" max="12777" width="2.5546875" customWidth="1"/>
    <col min="12778" max="12778" width="4.6640625" customWidth="1"/>
    <col min="12779" max="12779" width="1" customWidth="1"/>
    <col min="12780" max="12780" width="4.6640625" customWidth="1"/>
    <col min="12781" max="12781" width="2.5546875" customWidth="1"/>
    <col min="12782" max="12782" width="4.6640625" customWidth="1"/>
    <col min="12783" max="12783" width="1" customWidth="1"/>
    <col min="12784" max="12784" width="4.5546875" customWidth="1"/>
    <col min="12785" max="12785" width="2.5546875" customWidth="1"/>
    <col min="12786" max="12786" width="4.88671875" customWidth="1"/>
    <col min="13003" max="13003" width="1.44140625" customWidth="1"/>
    <col min="13004" max="13004" width="11.5546875" customWidth="1"/>
    <col min="13005" max="13007" width="0" hidden="1" customWidth="1"/>
    <col min="13008" max="13008" width="4.6640625" customWidth="1"/>
    <col min="13009" max="13009" width="2.5546875" customWidth="1"/>
    <col min="13010" max="13010" width="4.6640625" customWidth="1"/>
    <col min="13011" max="13011" width="1" customWidth="1"/>
    <col min="13012" max="13012" width="4.6640625" customWidth="1"/>
    <col min="13013" max="13013" width="2.5546875" customWidth="1"/>
    <col min="13014" max="13014" width="4.6640625" customWidth="1"/>
    <col min="13015" max="13015" width="1" customWidth="1"/>
    <col min="13016" max="13016" width="4.6640625" customWidth="1"/>
    <col min="13017" max="13017" width="2.5546875" customWidth="1"/>
    <col min="13018" max="13018" width="4.6640625" customWidth="1"/>
    <col min="13019" max="13019" width="1" customWidth="1"/>
    <col min="13020" max="13020" width="4.6640625" customWidth="1"/>
    <col min="13021" max="13021" width="2.5546875" customWidth="1"/>
    <col min="13022" max="13022" width="4.6640625" customWidth="1"/>
    <col min="13023" max="13023" width="1.109375" customWidth="1"/>
    <col min="13024" max="13024" width="4.6640625" customWidth="1"/>
    <col min="13025" max="13025" width="2.5546875" customWidth="1"/>
    <col min="13026" max="13026" width="4.6640625" customWidth="1"/>
    <col min="13027" max="13027" width="1.109375" customWidth="1"/>
    <col min="13028" max="13028" width="4.6640625" customWidth="1"/>
    <col min="13029" max="13029" width="2.5546875" customWidth="1"/>
    <col min="13030" max="13030" width="4.6640625" customWidth="1"/>
    <col min="13031" max="13031" width="1" customWidth="1"/>
    <col min="13032" max="13032" width="4.6640625" customWidth="1"/>
    <col min="13033" max="13033" width="2.5546875" customWidth="1"/>
    <col min="13034" max="13034" width="4.6640625" customWidth="1"/>
    <col min="13035" max="13035" width="1" customWidth="1"/>
    <col min="13036" max="13036" width="4.6640625" customWidth="1"/>
    <col min="13037" max="13037" width="2.5546875" customWidth="1"/>
    <col min="13038" max="13038" width="4.6640625" customWidth="1"/>
    <col min="13039" max="13039" width="1" customWidth="1"/>
    <col min="13040" max="13040" width="4.5546875" customWidth="1"/>
    <col min="13041" max="13041" width="2.5546875" customWidth="1"/>
    <col min="13042" max="13042" width="4.88671875" customWidth="1"/>
    <col min="13259" max="13259" width="1.44140625" customWidth="1"/>
    <col min="13260" max="13260" width="11.5546875" customWidth="1"/>
    <col min="13261" max="13263" width="0" hidden="1" customWidth="1"/>
    <col min="13264" max="13264" width="4.6640625" customWidth="1"/>
    <col min="13265" max="13265" width="2.5546875" customWidth="1"/>
    <col min="13266" max="13266" width="4.6640625" customWidth="1"/>
    <col min="13267" max="13267" width="1" customWidth="1"/>
    <col min="13268" max="13268" width="4.6640625" customWidth="1"/>
    <col min="13269" max="13269" width="2.5546875" customWidth="1"/>
    <col min="13270" max="13270" width="4.6640625" customWidth="1"/>
    <col min="13271" max="13271" width="1" customWidth="1"/>
    <col min="13272" max="13272" width="4.6640625" customWidth="1"/>
    <col min="13273" max="13273" width="2.5546875" customWidth="1"/>
    <col min="13274" max="13274" width="4.6640625" customWidth="1"/>
    <col min="13275" max="13275" width="1" customWidth="1"/>
    <col min="13276" max="13276" width="4.6640625" customWidth="1"/>
    <col min="13277" max="13277" width="2.5546875" customWidth="1"/>
    <col min="13278" max="13278" width="4.6640625" customWidth="1"/>
    <col min="13279" max="13279" width="1.109375" customWidth="1"/>
    <col min="13280" max="13280" width="4.6640625" customWidth="1"/>
    <col min="13281" max="13281" width="2.5546875" customWidth="1"/>
    <col min="13282" max="13282" width="4.6640625" customWidth="1"/>
    <col min="13283" max="13283" width="1.109375" customWidth="1"/>
    <col min="13284" max="13284" width="4.6640625" customWidth="1"/>
    <col min="13285" max="13285" width="2.5546875" customWidth="1"/>
    <col min="13286" max="13286" width="4.6640625" customWidth="1"/>
    <col min="13287" max="13287" width="1" customWidth="1"/>
    <col min="13288" max="13288" width="4.6640625" customWidth="1"/>
    <col min="13289" max="13289" width="2.5546875" customWidth="1"/>
    <col min="13290" max="13290" width="4.6640625" customWidth="1"/>
    <col min="13291" max="13291" width="1" customWidth="1"/>
    <col min="13292" max="13292" width="4.6640625" customWidth="1"/>
    <col min="13293" max="13293" width="2.5546875" customWidth="1"/>
    <col min="13294" max="13294" width="4.6640625" customWidth="1"/>
    <col min="13295" max="13295" width="1" customWidth="1"/>
    <col min="13296" max="13296" width="4.5546875" customWidth="1"/>
    <col min="13297" max="13297" width="2.5546875" customWidth="1"/>
    <col min="13298" max="13298" width="4.88671875" customWidth="1"/>
    <col min="13515" max="13515" width="1.44140625" customWidth="1"/>
    <col min="13516" max="13516" width="11.5546875" customWidth="1"/>
    <col min="13517" max="13519" width="0" hidden="1" customWidth="1"/>
    <col min="13520" max="13520" width="4.6640625" customWidth="1"/>
    <col min="13521" max="13521" width="2.5546875" customWidth="1"/>
    <col min="13522" max="13522" width="4.6640625" customWidth="1"/>
    <col min="13523" max="13523" width="1" customWidth="1"/>
    <col min="13524" max="13524" width="4.6640625" customWidth="1"/>
    <col min="13525" max="13525" width="2.5546875" customWidth="1"/>
    <col min="13526" max="13526" width="4.6640625" customWidth="1"/>
    <col min="13527" max="13527" width="1" customWidth="1"/>
    <col min="13528" max="13528" width="4.6640625" customWidth="1"/>
    <col min="13529" max="13529" width="2.5546875" customWidth="1"/>
    <col min="13530" max="13530" width="4.6640625" customWidth="1"/>
    <col min="13531" max="13531" width="1" customWidth="1"/>
    <col min="13532" max="13532" width="4.6640625" customWidth="1"/>
    <col min="13533" max="13533" width="2.5546875" customWidth="1"/>
    <col min="13534" max="13534" width="4.6640625" customWidth="1"/>
    <col min="13535" max="13535" width="1.109375" customWidth="1"/>
    <col min="13536" max="13536" width="4.6640625" customWidth="1"/>
    <col min="13537" max="13537" width="2.5546875" customWidth="1"/>
    <col min="13538" max="13538" width="4.6640625" customWidth="1"/>
    <col min="13539" max="13539" width="1.109375" customWidth="1"/>
    <col min="13540" max="13540" width="4.6640625" customWidth="1"/>
    <col min="13541" max="13541" width="2.5546875" customWidth="1"/>
    <col min="13542" max="13542" width="4.6640625" customWidth="1"/>
    <col min="13543" max="13543" width="1" customWidth="1"/>
    <col min="13544" max="13544" width="4.6640625" customWidth="1"/>
    <col min="13545" max="13545" width="2.5546875" customWidth="1"/>
    <col min="13546" max="13546" width="4.6640625" customWidth="1"/>
    <col min="13547" max="13547" width="1" customWidth="1"/>
    <col min="13548" max="13548" width="4.6640625" customWidth="1"/>
    <col min="13549" max="13549" width="2.5546875" customWidth="1"/>
    <col min="13550" max="13550" width="4.6640625" customWidth="1"/>
    <col min="13551" max="13551" width="1" customWidth="1"/>
    <col min="13552" max="13552" width="4.5546875" customWidth="1"/>
    <col min="13553" max="13553" width="2.5546875" customWidth="1"/>
    <col min="13554" max="13554" width="4.88671875" customWidth="1"/>
    <col min="13771" max="13771" width="1.44140625" customWidth="1"/>
    <col min="13772" max="13772" width="11.5546875" customWidth="1"/>
    <col min="13773" max="13775" width="0" hidden="1" customWidth="1"/>
    <col min="13776" max="13776" width="4.6640625" customWidth="1"/>
    <col min="13777" max="13777" width="2.5546875" customWidth="1"/>
    <col min="13778" max="13778" width="4.6640625" customWidth="1"/>
    <col min="13779" max="13779" width="1" customWidth="1"/>
    <col min="13780" max="13780" width="4.6640625" customWidth="1"/>
    <col min="13781" max="13781" width="2.5546875" customWidth="1"/>
    <col min="13782" max="13782" width="4.6640625" customWidth="1"/>
    <col min="13783" max="13783" width="1" customWidth="1"/>
    <col min="13784" max="13784" width="4.6640625" customWidth="1"/>
    <col min="13785" max="13785" width="2.5546875" customWidth="1"/>
    <col min="13786" max="13786" width="4.6640625" customWidth="1"/>
    <col min="13787" max="13787" width="1" customWidth="1"/>
    <col min="13788" max="13788" width="4.6640625" customWidth="1"/>
    <col min="13789" max="13789" width="2.5546875" customWidth="1"/>
    <col min="13790" max="13790" width="4.6640625" customWidth="1"/>
    <col min="13791" max="13791" width="1.109375" customWidth="1"/>
    <col min="13792" max="13792" width="4.6640625" customWidth="1"/>
    <col min="13793" max="13793" width="2.5546875" customWidth="1"/>
    <col min="13794" max="13794" width="4.6640625" customWidth="1"/>
    <col min="13795" max="13795" width="1.109375" customWidth="1"/>
    <col min="13796" max="13796" width="4.6640625" customWidth="1"/>
    <col min="13797" max="13797" width="2.5546875" customWidth="1"/>
    <col min="13798" max="13798" width="4.6640625" customWidth="1"/>
    <col min="13799" max="13799" width="1" customWidth="1"/>
    <col min="13800" max="13800" width="4.6640625" customWidth="1"/>
    <col min="13801" max="13801" width="2.5546875" customWidth="1"/>
    <col min="13802" max="13802" width="4.6640625" customWidth="1"/>
    <col min="13803" max="13803" width="1" customWidth="1"/>
    <col min="13804" max="13804" width="4.6640625" customWidth="1"/>
    <col min="13805" max="13805" width="2.5546875" customWidth="1"/>
    <col min="13806" max="13806" width="4.6640625" customWidth="1"/>
    <col min="13807" max="13807" width="1" customWidth="1"/>
    <col min="13808" max="13808" width="4.5546875" customWidth="1"/>
    <col min="13809" max="13809" width="2.5546875" customWidth="1"/>
    <col min="13810" max="13810" width="4.88671875" customWidth="1"/>
    <col min="14027" max="14027" width="1.44140625" customWidth="1"/>
    <col min="14028" max="14028" width="11.5546875" customWidth="1"/>
    <col min="14029" max="14031" width="0" hidden="1" customWidth="1"/>
    <col min="14032" max="14032" width="4.6640625" customWidth="1"/>
    <col min="14033" max="14033" width="2.5546875" customWidth="1"/>
    <col min="14034" max="14034" width="4.6640625" customWidth="1"/>
    <col min="14035" max="14035" width="1" customWidth="1"/>
    <col min="14036" max="14036" width="4.6640625" customWidth="1"/>
    <col min="14037" max="14037" width="2.5546875" customWidth="1"/>
    <col min="14038" max="14038" width="4.6640625" customWidth="1"/>
    <col min="14039" max="14039" width="1" customWidth="1"/>
    <col min="14040" max="14040" width="4.6640625" customWidth="1"/>
    <col min="14041" max="14041" width="2.5546875" customWidth="1"/>
    <col min="14042" max="14042" width="4.6640625" customWidth="1"/>
    <col min="14043" max="14043" width="1" customWidth="1"/>
    <col min="14044" max="14044" width="4.6640625" customWidth="1"/>
    <col min="14045" max="14045" width="2.5546875" customWidth="1"/>
    <col min="14046" max="14046" width="4.6640625" customWidth="1"/>
    <col min="14047" max="14047" width="1.109375" customWidth="1"/>
    <col min="14048" max="14048" width="4.6640625" customWidth="1"/>
    <col min="14049" max="14049" width="2.5546875" customWidth="1"/>
    <col min="14050" max="14050" width="4.6640625" customWidth="1"/>
    <col min="14051" max="14051" width="1.109375" customWidth="1"/>
    <col min="14052" max="14052" width="4.6640625" customWidth="1"/>
    <col min="14053" max="14053" width="2.5546875" customWidth="1"/>
    <col min="14054" max="14054" width="4.6640625" customWidth="1"/>
    <col min="14055" max="14055" width="1" customWidth="1"/>
    <col min="14056" max="14056" width="4.6640625" customWidth="1"/>
    <col min="14057" max="14057" width="2.5546875" customWidth="1"/>
    <col min="14058" max="14058" width="4.6640625" customWidth="1"/>
    <col min="14059" max="14059" width="1" customWidth="1"/>
    <col min="14060" max="14060" width="4.6640625" customWidth="1"/>
    <col min="14061" max="14061" width="2.5546875" customWidth="1"/>
    <col min="14062" max="14062" width="4.6640625" customWidth="1"/>
    <col min="14063" max="14063" width="1" customWidth="1"/>
    <col min="14064" max="14064" width="4.5546875" customWidth="1"/>
    <col min="14065" max="14065" width="2.5546875" customWidth="1"/>
    <col min="14066" max="14066" width="4.88671875" customWidth="1"/>
    <col min="14283" max="14283" width="1.44140625" customWidth="1"/>
    <col min="14284" max="14284" width="11.5546875" customWidth="1"/>
    <col min="14285" max="14287" width="0" hidden="1" customWidth="1"/>
    <col min="14288" max="14288" width="4.6640625" customWidth="1"/>
    <col min="14289" max="14289" width="2.5546875" customWidth="1"/>
    <col min="14290" max="14290" width="4.6640625" customWidth="1"/>
    <col min="14291" max="14291" width="1" customWidth="1"/>
    <col min="14292" max="14292" width="4.6640625" customWidth="1"/>
    <col min="14293" max="14293" width="2.5546875" customWidth="1"/>
    <col min="14294" max="14294" width="4.6640625" customWidth="1"/>
    <col min="14295" max="14295" width="1" customWidth="1"/>
    <col min="14296" max="14296" width="4.6640625" customWidth="1"/>
    <col min="14297" max="14297" width="2.5546875" customWidth="1"/>
    <col min="14298" max="14298" width="4.6640625" customWidth="1"/>
    <col min="14299" max="14299" width="1" customWidth="1"/>
    <col min="14300" max="14300" width="4.6640625" customWidth="1"/>
    <col min="14301" max="14301" width="2.5546875" customWidth="1"/>
    <col min="14302" max="14302" width="4.6640625" customWidth="1"/>
    <col min="14303" max="14303" width="1.109375" customWidth="1"/>
    <col min="14304" max="14304" width="4.6640625" customWidth="1"/>
    <col min="14305" max="14305" width="2.5546875" customWidth="1"/>
    <col min="14306" max="14306" width="4.6640625" customWidth="1"/>
    <col min="14307" max="14307" width="1.109375" customWidth="1"/>
    <col min="14308" max="14308" width="4.6640625" customWidth="1"/>
    <col min="14309" max="14309" width="2.5546875" customWidth="1"/>
    <col min="14310" max="14310" width="4.6640625" customWidth="1"/>
    <col min="14311" max="14311" width="1" customWidth="1"/>
    <col min="14312" max="14312" width="4.6640625" customWidth="1"/>
    <col min="14313" max="14313" width="2.5546875" customWidth="1"/>
    <col min="14314" max="14314" width="4.6640625" customWidth="1"/>
    <col min="14315" max="14315" width="1" customWidth="1"/>
    <col min="14316" max="14316" width="4.6640625" customWidth="1"/>
    <col min="14317" max="14317" width="2.5546875" customWidth="1"/>
    <col min="14318" max="14318" width="4.6640625" customWidth="1"/>
    <col min="14319" max="14319" width="1" customWidth="1"/>
    <col min="14320" max="14320" width="4.5546875" customWidth="1"/>
    <col min="14321" max="14321" width="2.5546875" customWidth="1"/>
    <col min="14322" max="14322" width="4.88671875" customWidth="1"/>
    <col min="14539" max="14539" width="1.44140625" customWidth="1"/>
    <col min="14540" max="14540" width="11.5546875" customWidth="1"/>
    <col min="14541" max="14543" width="0" hidden="1" customWidth="1"/>
    <col min="14544" max="14544" width="4.6640625" customWidth="1"/>
    <col min="14545" max="14545" width="2.5546875" customWidth="1"/>
    <col min="14546" max="14546" width="4.6640625" customWidth="1"/>
    <col min="14547" max="14547" width="1" customWidth="1"/>
    <col min="14548" max="14548" width="4.6640625" customWidth="1"/>
    <col min="14549" max="14549" width="2.5546875" customWidth="1"/>
    <col min="14550" max="14550" width="4.6640625" customWidth="1"/>
    <col min="14551" max="14551" width="1" customWidth="1"/>
    <col min="14552" max="14552" width="4.6640625" customWidth="1"/>
    <col min="14553" max="14553" width="2.5546875" customWidth="1"/>
    <col min="14554" max="14554" width="4.6640625" customWidth="1"/>
    <col min="14555" max="14555" width="1" customWidth="1"/>
    <col min="14556" max="14556" width="4.6640625" customWidth="1"/>
    <col min="14557" max="14557" width="2.5546875" customWidth="1"/>
    <col min="14558" max="14558" width="4.6640625" customWidth="1"/>
    <col min="14559" max="14559" width="1.109375" customWidth="1"/>
    <col min="14560" max="14560" width="4.6640625" customWidth="1"/>
    <col min="14561" max="14561" width="2.5546875" customWidth="1"/>
    <col min="14562" max="14562" width="4.6640625" customWidth="1"/>
    <col min="14563" max="14563" width="1.109375" customWidth="1"/>
    <col min="14564" max="14564" width="4.6640625" customWidth="1"/>
    <col min="14565" max="14565" width="2.5546875" customWidth="1"/>
    <col min="14566" max="14566" width="4.6640625" customWidth="1"/>
    <col min="14567" max="14567" width="1" customWidth="1"/>
    <col min="14568" max="14568" width="4.6640625" customWidth="1"/>
    <col min="14569" max="14569" width="2.5546875" customWidth="1"/>
    <col min="14570" max="14570" width="4.6640625" customWidth="1"/>
    <col min="14571" max="14571" width="1" customWidth="1"/>
    <col min="14572" max="14572" width="4.6640625" customWidth="1"/>
    <col min="14573" max="14573" width="2.5546875" customWidth="1"/>
    <col min="14574" max="14574" width="4.6640625" customWidth="1"/>
    <col min="14575" max="14575" width="1" customWidth="1"/>
    <col min="14576" max="14576" width="4.5546875" customWidth="1"/>
    <col min="14577" max="14577" width="2.5546875" customWidth="1"/>
    <col min="14578" max="14578" width="4.88671875" customWidth="1"/>
    <col min="14795" max="14795" width="1.44140625" customWidth="1"/>
    <col min="14796" max="14796" width="11.5546875" customWidth="1"/>
    <col min="14797" max="14799" width="0" hidden="1" customWidth="1"/>
    <col min="14800" max="14800" width="4.6640625" customWidth="1"/>
    <col min="14801" max="14801" width="2.5546875" customWidth="1"/>
    <col min="14802" max="14802" width="4.6640625" customWidth="1"/>
    <col min="14803" max="14803" width="1" customWidth="1"/>
    <col min="14804" max="14804" width="4.6640625" customWidth="1"/>
    <col min="14805" max="14805" width="2.5546875" customWidth="1"/>
    <col min="14806" max="14806" width="4.6640625" customWidth="1"/>
    <col min="14807" max="14807" width="1" customWidth="1"/>
    <col min="14808" max="14808" width="4.6640625" customWidth="1"/>
    <col min="14809" max="14809" width="2.5546875" customWidth="1"/>
    <col min="14810" max="14810" width="4.6640625" customWidth="1"/>
    <col min="14811" max="14811" width="1" customWidth="1"/>
    <col min="14812" max="14812" width="4.6640625" customWidth="1"/>
    <col min="14813" max="14813" width="2.5546875" customWidth="1"/>
    <col min="14814" max="14814" width="4.6640625" customWidth="1"/>
    <col min="14815" max="14815" width="1.109375" customWidth="1"/>
    <col min="14816" max="14816" width="4.6640625" customWidth="1"/>
    <col min="14817" max="14817" width="2.5546875" customWidth="1"/>
    <col min="14818" max="14818" width="4.6640625" customWidth="1"/>
    <col min="14819" max="14819" width="1.109375" customWidth="1"/>
    <col min="14820" max="14820" width="4.6640625" customWidth="1"/>
    <col min="14821" max="14821" width="2.5546875" customWidth="1"/>
    <col min="14822" max="14822" width="4.6640625" customWidth="1"/>
    <col min="14823" max="14823" width="1" customWidth="1"/>
    <col min="14824" max="14824" width="4.6640625" customWidth="1"/>
    <col min="14825" max="14825" width="2.5546875" customWidth="1"/>
    <col min="14826" max="14826" width="4.6640625" customWidth="1"/>
    <col min="14827" max="14827" width="1" customWidth="1"/>
    <col min="14828" max="14828" width="4.6640625" customWidth="1"/>
    <col min="14829" max="14829" width="2.5546875" customWidth="1"/>
    <col min="14830" max="14830" width="4.6640625" customWidth="1"/>
    <col min="14831" max="14831" width="1" customWidth="1"/>
    <col min="14832" max="14832" width="4.5546875" customWidth="1"/>
    <col min="14833" max="14833" width="2.5546875" customWidth="1"/>
    <col min="14834" max="14834" width="4.88671875" customWidth="1"/>
    <col min="15051" max="15051" width="1.44140625" customWidth="1"/>
    <col min="15052" max="15052" width="11.5546875" customWidth="1"/>
    <col min="15053" max="15055" width="0" hidden="1" customWidth="1"/>
    <col min="15056" max="15056" width="4.6640625" customWidth="1"/>
    <col min="15057" max="15057" width="2.5546875" customWidth="1"/>
    <col min="15058" max="15058" width="4.6640625" customWidth="1"/>
    <col min="15059" max="15059" width="1" customWidth="1"/>
    <col min="15060" max="15060" width="4.6640625" customWidth="1"/>
    <col min="15061" max="15061" width="2.5546875" customWidth="1"/>
    <col min="15062" max="15062" width="4.6640625" customWidth="1"/>
    <col min="15063" max="15063" width="1" customWidth="1"/>
    <col min="15064" max="15064" width="4.6640625" customWidth="1"/>
    <col min="15065" max="15065" width="2.5546875" customWidth="1"/>
    <col min="15066" max="15066" width="4.6640625" customWidth="1"/>
    <col min="15067" max="15067" width="1" customWidth="1"/>
    <col min="15068" max="15068" width="4.6640625" customWidth="1"/>
    <col min="15069" max="15069" width="2.5546875" customWidth="1"/>
    <col min="15070" max="15070" width="4.6640625" customWidth="1"/>
    <col min="15071" max="15071" width="1.109375" customWidth="1"/>
    <col min="15072" max="15072" width="4.6640625" customWidth="1"/>
    <col min="15073" max="15073" width="2.5546875" customWidth="1"/>
    <col min="15074" max="15074" width="4.6640625" customWidth="1"/>
    <col min="15075" max="15075" width="1.109375" customWidth="1"/>
    <col min="15076" max="15076" width="4.6640625" customWidth="1"/>
    <col min="15077" max="15077" width="2.5546875" customWidth="1"/>
    <col min="15078" max="15078" width="4.6640625" customWidth="1"/>
    <col min="15079" max="15079" width="1" customWidth="1"/>
    <col min="15080" max="15080" width="4.6640625" customWidth="1"/>
    <col min="15081" max="15081" width="2.5546875" customWidth="1"/>
    <col min="15082" max="15082" width="4.6640625" customWidth="1"/>
    <col min="15083" max="15083" width="1" customWidth="1"/>
    <col min="15084" max="15084" width="4.6640625" customWidth="1"/>
    <col min="15085" max="15085" width="2.5546875" customWidth="1"/>
    <col min="15086" max="15086" width="4.6640625" customWidth="1"/>
    <col min="15087" max="15087" width="1" customWidth="1"/>
    <col min="15088" max="15088" width="4.5546875" customWidth="1"/>
    <col min="15089" max="15089" width="2.5546875" customWidth="1"/>
    <col min="15090" max="15090" width="4.88671875" customWidth="1"/>
    <col min="15307" max="15307" width="1.44140625" customWidth="1"/>
    <col min="15308" max="15308" width="11.5546875" customWidth="1"/>
    <col min="15309" max="15311" width="0" hidden="1" customWidth="1"/>
    <col min="15312" max="15312" width="4.6640625" customWidth="1"/>
    <col min="15313" max="15313" width="2.5546875" customWidth="1"/>
    <col min="15314" max="15314" width="4.6640625" customWidth="1"/>
    <col min="15315" max="15315" width="1" customWidth="1"/>
    <col min="15316" max="15316" width="4.6640625" customWidth="1"/>
    <col min="15317" max="15317" width="2.5546875" customWidth="1"/>
    <col min="15318" max="15318" width="4.6640625" customWidth="1"/>
    <col min="15319" max="15319" width="1" customWidth="1"/>
    <col min="15320" max="15320" width="4.6640625" customWidth="1"/>
    <col min="15321" max="15321" width="2.5546875" customWidth="1"/>
    <col min="15322" max="15322" width="4.6640625" customWidth="1"/>
    <col min="15323" max="15323" width="1" customWidth="1"/>
    <col min="15324" max="15324" width="4.6640625" customWidth="1"/>
    <col min="15325" max="15325" width="2.5546875" customWidth="1"/>
    <col min="15326" max="15326" width="4.6640625" customWidth="1"/>
    <col min="15327" max="15327" width="1.109375" customWidth="1"/>
    <col min="15328" max="15328" width="4.6640625" customWidth="1"/>
    <col min="15329" max="15329" width="2.5546875" customWidth="1"/>
    <col min="15330" max="15330" width="4.6640625" customWidth="1"/>
    <col min="15331" max="15331" width="1.109375" customWidth="1"/>
    <col min="15332" max="15332" width="4.6640625" customWidth="1"/>
    <col min="15333" max="15333" width="2.5546875" customWidth="1"/>
    <col min="15334" max="15334" width="4.6640625" customWidth="1"/>
    <col min="15335" max="15335" width="1" customWidth="1"/>
    <col min="15336" max="15336" width="4.6640625" customWidth="1"/>
    <col min="15337" max="15337" width="2.5546875" customWidth="1"/>
    <col min="15338" max="15338" width="4.6640625" customWidth="1"/>
    <col min="15339" max="15339" width="1" customWidth="1"/>
    <col min="15340" max="15340" width="4.6640625" customWidth="1"/>
    <col min="15341" max="15341" width="2.5546875" customWidth="1"/>
    <col min="15342" max="15342" width="4.6640625" customWidth="1"/>
    <col min="15343" max="15343" width="1" customWidth="1"/>
    <col min="15344" max="15344" width="4.5546875" customWidth="1"/>
    <col min="15345" max="15345" width="2.5546875" customWidth="1"/>
    <col min="15346" max="15346" width="4.88671875" customWidth="1"/>
    <col min="15563" max="15563" width="1.44140625" customWidth="1"/>
    <col min="15564" max="15564" width="11.5546875" customWidth="1"/>
    <col min="15565" max="15567" width="0" hidden="1" customWidth="1"/>
    <col min="15568" max="15568" width="4.6640625" customWidth="1"/>
    <col min="15569" max="15569" width="2.5546875" customWidth="1"/>
    <col min="15570" max="15570" width="4.6640625" customWidth="1"/>
    <col min="15571" max="15571" width="1" customWidth="1"/>
    <col min="15572" max="15572" width="4.6640625" customWidth="1"/>
    <col min="15573" max="15573" width="2.5546875" customWidth="1"/>
    <col min="15574" max="15574" width="4.6640625" customWidth="1"/>
    <col min="15575" max="15575" width="1" customWidth="1"/>
    <col min="15576" max="15576" width="4.6640625" customWidth="1"/>
    <col min="15577" max="15577" width="2.5546875" customWidth="1"/>
    <col min="15578" max="15578" width="4.6640625" customWidth="1"/>
    <col min="15579" max="15579" width="1" customWidth="1"/>
    <col min="15580" max="15580" width="4.6640625" customWidth="1"/>
    <col min="15581" max="15581" width="2.5546875" customWidth="1"/>
    <col min="15582" max="15582" width="4.6640625" customWidth="1"/>
    <col min="15583" max="15583" width="1.109375" customWidth="1"/>
    <col min="15584" max="15584" width="4.6640625" customWidth="1"/>
    <col min="15585" max="15585" width="2.5546875" customWidth="1"/>
    <col min="15586" max="15586" width="4.6640625" customWidth="1"/>
    <col min="15587" max="15587" width="1.109375" customWidth="1"/>
    <col min="15588" max="15588" width="4.6640625" customWidth="1"/>
    <col min="15589" max="15589" width="2.5546875" customWidth="1"/>
    <col min="15590" max="15590" width="4.6640625" customWidth="1"/>
    <col min="15591" max="15591" width="1" customWidth="1"/>
    <col min="15592" max="15592" width="4.6640625" customWidth="1"/>
    <col min="15593" max="15593" width="2.5546875" customWidth="1"/>
    <col min="15594" max="15594" width="4.6640625" customWidth="1"/>
    <col min="15595" max="15595" width="1" customWidth="1"/>
    <col min="15596" max="15596" width="4.6640625" customWidth="1"/>
    <col min="15597" max="15597" width="2.5546875" customWidth="1"/>
    <col min="15598" max="15598" width="4.6640625" customWidth="1"/>
    <col min="15599" max="15599" width="1" customWidth="1"/>
    <col min="15600" max="15600" width="4.5546875" customWidth="1"/>
    <col min="15601" max="15601" width="2.5546875" customWidth="1"/>
    <col min="15602" max="15602" width="4.88671875" customWidth="1"/>
    <col min="15819" max="15819" width="1.44140625" customWidth="1"/>
    <col min="15820" max="15820" width="11.5546875" customWidth="1"/>
    <col min="15821" max="15823" width="0" hidden="1" customWidth="1"/>
    <col min="15824" max="15824" width="4.6640625" customWidth="1"/>
    <col min="15825" max="15825" width="2.5546875" customWidth="1"/>
    <col min="15826" max="15826" width="4.6640625" customWidth="1"/>
    <col min="15827" max="15827" width="1" customWidth="1"/>
    <col min="15828" max="15828" width="4.6640625" customWidth="1"/>
    <col min="15829" max="15829" width="2.5546875" customWidth="1"/>
    <col min="15830" max="15830" width="4.6640625" customWidth="1"/>
    <col min="15831" max="15831" width="1" customWidth="1"/>
    <col min="15832" max="15832" width="4.6640625" customWidth="1"/>
    <col min="15833" max="15833" width="2.5546875" customWidth="1"/>
    <col min="15834" max="15834" width="4.6640625" customWidth="1"/>
    <col min="15835" max="15835" width="1" customWidth="1"/>
    <col min="15836" max="15836" width="4.6640625" customWidth="1"/>
    <col min="15837" max="15837" width="2.5546875" customWidth="1"/>
    <col min="15838" max="15838" width="4.6640625" customWidth="1"/>
    <col min="15839" max="15839" width="1.109375" customWidth="1"/>
    <col min="15840" max="15840" width="4.6640625" customWidth="1"/>
    <col min="15841" max="15841" width="2.5546875" customWidth="1"/>
    <col min="15842" max="15842" width="4.6640625" customWidth="1"/>
    <col min="15843" max="15843" width="1.109375" customWidth="1"/>
    <col min="15844" max="15844" width="4.6640625" customWidth="1"/>
    <col min="15845" max="15845" width="2.5546875" customWidth="1"/>
    <col min="15846" max="15846" width="4.6640625" customWidth="1"/>
    <col min="15847" max="15847" width="1" customWidth="1"/>
    <col min="15848" max="15848" width="4.6640625" customWidth="1"/>
    <col min="15849" max="15849" width="2.5546875" customWidth="1"/>
    <col min="15850" max="15850" width="4.6640625" customWidth="1"/>
    <col min="15851" max="15851" width="1" customWidth="1"/>
    <col min="15852" max="15852" width="4.6640625" customWidth="1"/>
    <col min="15853" max="15853" width="2.5546875" customWidth="1"/>
    <col min="15854" max="15854" width="4.6640625" customWidth="1"/>
    <col min="15855" max="15855" width="1" customWidth="1"/>
    <col min="15856" max="15856" width="4.5546875" customWidth="1"/>
    <col min="15857" max="15857" width="2.5546875" customWidth="1"/>
    <col min="15858" max="15858" width="4.88671875" customWidth="1"/>
    <col min="16075" max="16075" width="1.44140625" customWidth="1"/>
    <col min="16076" max="16076" width="11.5546875" customWidth="1"/>
    <col min="16077" max="16079" width="0" hidden="1" customWidth="1"/>
    <col min="16080" max="16080" width="4.6640625" customWidth="1"/>
    <col min="16081" max="16081" width="2.5546875" customWidth="1"/>
    <col min="16082" max="16082" width="4.6640625" customWidth="1"/>
    <col min="16083" max="16083" width="1" customWidth="1"/>
    <col min="16084" max="16084" width="4.6640625" customWidth="1"/>
    <col min="16085" max="16085" width="2.5546875" customWidth="1"/>
    <col min="16086" max="16086" width="4.6640625" customWidth="1"/>
    <col min="16087" max="16087" width="1" customWidth="1"/>
    <col min="16088" max="16088" width="4.6640625" customWidth="1"/>
    <col min="16089" max="16089" width="2.5546875" customWidth="1"/>
    <col min="16090" max="16090" width="4.6640625" customWidth="1"/>
    <col min="16091" max="16091" width="1" customWidth="1"/>
    <col min="16092" max="16092" width="4.6640625" customWidth="1"/>
    <col min="16093" max="16093" width="2.5546875" customWidth="1"/>
    <col min="16094" max="16094" width="4.6640625" customWidth="1"/>
    <col min="16095" max="16095" width="1.109375" customWidth="1"/>
    <col min="16096" max="16096" width="4.6640625" customWidth="1"/>
    <col min="16097" max="16097" width="2.5546875" customWidth="1"/>
    <col min="16098" max="16098" width="4.6640625" customWidth="1"/>
    <col min="16099" max="16099" width="1.109375" customWidth="1"/>
    <col min="16100" max="16100" width="4.6640625" customWidth="1"/>
    <col min="16101" max="16101" width="2.5546875" customWidth="1"/>
    <col min="16102" max="16102" width="4.6640625" customWidth="1"/>
    <col min="16103" max="16103" width="1" customWidth="1"/>
    <col min="16104" max="16104" width="4.6640625" customWidth="1"/>
    <col min="16105" max="16105" width="2.5546875" customWidth="1"/>
    <col min="16106" max="16106" width="4.6640625" customWidth="1"/>
    <col min="16107" max="16107" width="1" customWidth="1"/>
    <col min="16108" max="16108" width="4.6640625" customWidth="1"/>
    <col min="16109" max="16109" width="2.5546875" customWidth="1"/>
    <col min="16110" max="16110" width="4.6640625" customWidth="1"/>
    <col min="16111" max="16111" width="1" customWidth="1"/>
    <col min="16112" max="16112" width="4.5546875" customWidth="1"/>
    <col min="16113" max="16113" width="2.5546875" customWidth="1"/>
    <col min="16114" max="16114" width="4.88671875" customWidth="1"/>
  </cols>
  <sheetData>
    <row r="1" spans="1:43" ht="15.75" customHeight="1" x14ac:dyDescent="0.25">
      <c r="A1" s="134" t="s">
        <v>409</v>
      </c>
      <c r="B1" s="134"/>
      <c r="C1" s="134"/>
      <c r="D1" s="134"/>
      <c r="E1" s="134"/>
      <c r="F1" s="134"/>
      <c r="G1" s="26"/>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L1" s="58" t="s">
        <v>249</v>
      </c>
      <c r="AM1" s="134"/>
      <c r="AN1" s="134"/>
      <c r="AP1" s="33"/>
      <c r="AQ1" s="33"/>
    </row>
    <row r="2" spans="1:43" ht="13.5" customHeight="1" x14ac:dyDescent="0.25">
      <c r="A2" s="51" t="s">
        <v>410</v>
      </c>
      <c r="B2" s="123"/>
      <c r="C2" s="120"/>
      <c r="D2" s="120"/>
      <c r="E2" s="120"/>
      <c r="F2" s="120"/>
      <c r="G2" s="124"/>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P2" s="33"/>
      <c r="AQ2" s="33"/>
    </row>
    <row r="3" spans="1:43" ht="24" customHeight="1" x14ac:dyDescent="0.25">
      <c r="A3" s="298"/>
      <c r="B3" s="298"/>
      <c r="C3" s="133"/>
      <c r="D3" s="133"/>
      <c r="E3" s="133"/>
      <c r="F3" s="299" t="s">
        <v>224</v>
      </c>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P3" s="33"/>
      <c r="AQ3" s="33"/>
    </row>
    <row r="4" spans="1:43" ht="15" customHeight="1" x14ac:dyDescent="0.25">
      <c r="A4" s="295" t="s">
        <v>127</v>
      </c>
      <c r="B4" s="295"/>
      <c r="C4" s="132"/>
      <c r="D4" s="132"/>
      <c r="E4" s="132"/>
      <c r="F4" s="300" t="s">
        <v>133</v>
      </c>
      <c r="G4" s="300"/>
      <c r="H4" s="300"/>
      <c r="I4" s="138"/>
      <c r="J4" s="300" t="s">
        <v>134</v>
      </c>
      <c r="K4" s="300"/>
      <c r="L4" s="300"/>
      <c r="M4" s="138"/>
      <c r="N4" s="300" t="s">
        <v>135</v>
      </c>
      <c r="O4" s="300"/>
      <c r="P4" s="300"/>
      <c r="Q4" s="138"/>
      <c r="R4" s="300" t="s">
        <v>136</v>
      </c>
      <c r="S4" s="300"/>
      <c r="T4" s="300"/>
      <c r="U4" s="121"/>
      <c r="V4" s="300" t="s">
        <v>137</v>
      </c>
      <c r="W4" s="300"/>
      <c r="X4" s="300"/>
      <c r="Y4" s="121"/>
      <c r="Z4" s="300" t="s">
        <v>138</v>
      </c>
      <c r="AA4" s="300"/>
      <c r="AB4" s="300"/>
      <c r="AC4" s="138"/>
      <c r="AD4" s="300" t="s">
        <v>139</v>
      </c>
      <c r="AE4" s="300"/>
      <c r="AF4" s="300"/>
      <c r="AG4" s="138"/>
      <c r="AH4" s="300" t="s">
        <v>140</v>
      </c>
      <c r="AI4" s="300"/>
      <c r="AJ4" s="300"/>
      <c r="AK4" s="121"/>
      <c r="AL4" s="300" t="s">
        <v>0</v>
      </c>
      <c r="AM4" s="300"/>
      <c r="AN4" s="300"/>
      <c r="AP4" s="144"/>
      <c r="AQ4" s="144"/>
    </row>
    <row r="5" spans="1:43" ht="13.5" customHeight="1" x14ac:dyDescent="0.25">
      <c r="A5" s="297" t="s">
        <v>219</v>
      </c>
      <c r="B5" s="297"/>
      <c r="C5" s="118"/>
      <c r="D5" s="118"/>
      <c r="E5" s="118"/>
      <c r="F5" s="119" t="s">
        <v>0</v>
      </c>
      <c r="G5" s="296" t="s">
        <v>141</v>
      </c>
      <c r="H5" s="296"/>
      <c r="I5" s="129"/>
      <c r="J5" s="119" t="s">
        <v>0</v>
      </c>
      <c r="K5" s="296" t="s">
        <v>141</v>
      </c>
      <c r="L5" s="296"/>
      <c r="M5" s="129"/>
      <c r="N5" s="119" t="s">
        <v>0</v>
      </c>
      <c r="O5" s="296" t="s">
        <v>141</v>
      </c>
      <c r="P5" s="296"/>
      <c r="Q5" s="129"/>
      <c r="R5" s="119" t="s">
        <v>0</v>
      </c>
      <c r="S5" s="296" t="s">
        <v>141</v>
      </c>
      <c r="T5" s="296"/>
      <c r="U5" s="129"/>
      <c r="V5" s="119" t="s">
        <v>0</v>
      </c>
      <c r="W5" s="296" t="s">
        <v>141</v>
      </c>
      <c r="X5" s="296"/>
      <c r="Y5" s="129"/>
      <c r="Z5" s="119" t="s">
        <v>0</v>
      </c>
      <c r="AA5" s="296" t="s">
        <v>141</v>
      </c>
      <c r="AB5" s="296"/>
      <c r="AC5" s="129"/>
      <c r="AD5" s="119" t="s">
        <v>0</v>
      </c>
      <c r="AE5" s="296" t="s">
        <v>141</v>
      </c>
      <c r="AF5" s="296"/>
      <c r="AG5" s="129"/>
      <c r="AH5" s="119" t="s">
        <v>0</v>
      </c>
      <c r="AI5" s="296" t="s">
        <v>141</v>
      </c>
      <c r="AJ5" s="296"/>
      <c r="AK5" s="129"/>
      <c r="AL5" s="119" t="s">
        <v>0</v>
      </c>
      <c r="AM5" s="296" t="s">
        <v>141</v>
      </c>
      <c r="AN5" s="296"/>
      <c r="AP5" s="122"/>
      <c r="AQ5" s="122"/>
    </row>
    <row r="6" spans="1:43" ht="10.5" customHeight="1" x14ac:dyDescent="0.25">
      <c r="A6" s="144"/>
      <c r="B6" s="144"/>
      <c r="C6" s="144"/>
      <c r="D6" s="144"/>
      <c r="E6" s="144"/>
      <c r="F6" s="136"/>
      <c r="G6" s="145"/>
      <c r="H6" s="145"/>
      <c r="I6" s="145"/>
      <c r="J6" s="136"/>
      <c r="K6" s="145"/>
      <c r="L6" s="145"/>
      <c r="M6" s="145"/>
      <c r="N6" s="136"/>
      <c r="O6" s="145"/>
      <c r="P6" s="145"/>
      <c r="Q6" s="145"/>
      <c r="R6" s="136"/>
      <c r="S6" s="145"/>
      <c r="T6" s="145"/>
      <c r="U6" s="145"/>
      <c r="V6" s="136"/>
      <c r="W6" s="145"/>
      <c r="X6" s="145"/>
      <c r="Y6" s="145"/>
      <c r="Z6" s="136"/>
      <c r="AA6" s="145"/>
      <c r="AB6" s="145"/>
      <c r="AC6" s="145"/>
      <c r="AD6" s="136"/>
      <c r="AE6" s="145"/>
      <c r="AF6" s="145"/>
      <c r="AG6" s="145"/>
      <c r="AH6" s="136"/>
      <c r="AI6" s="145"/>
      <c r="AJ6" s="145"/>
      <c r="AK6" s="145"/>
      <c r="AL6" s="136"/>
      <c r="AM6" s="145"/>
      <c r="AN6" s="145"/>
      <c r="AP6" s="144"/>
      <c r="AQ6" s="144"/>
    </row>
    <row r="7" spans="1:43" ht="12" customHeight="1" x14ac:dyDescent="0.25">
      <c r="A7" s="295" t="s">
        <v>0</v>
      </c>
      <c r="B7" s="295"/>
      <c r="C7" s="132"/>
      <c r="D7" s="132"/>
      <c r="E7" s="132"/>
      <c r="F7" s="243">
        <v>1450.0540000000001</v>
      </c>
      <c r="G7" s="244" t="s">
        <v>342</v>
      </c>
      <c r="H7" s="243">
        <v>865.51700000000005</v>
      </c>
      <c r="I7" s="245" t="s">
        <v>91</v>
      </c>
      <c r="J7" s="243">
        <v>5898.7860000000001</v>
      </c>
      <c r="K7" s="244" t="s">
        <v>342</v>
      </c>
      <c r="L7" s="243">
        <v>12278.799000000001</v>
      </c>
      <c r="M7" s="245" t="s">
        <v>91</v>
      </c>
      <c r="N7" s="243">
        <v>5321.5749999999998</v>
      </c>
      <c r="O7" s="244" t="s">
        <v>342</v>
      </c>
      <c r="P7" s="243">
        <v>2137.2449999999999</v>
      </c>
      <c r="Q7" s="245" t="s">
        <v>91</v>
      </c>
      <c r="R7" s="243">
        <v>4253.6989999999996</v>
      </c>
      <c r="S7" s="244" t="s">
        <v>342</v>
      </c>
      <c r="T7" s="243">
        <v>1514.8420000000001</v>
      </c>
      <c r="U7" s="245" t="s">
        <v>91</v>
      </c>
      <c r="V7" s="243">
        <v>19400.187000000002</v>
      </c>
      <c r="W7" s="244" t="s">
        <v>342</v>
      </c>
      <c r="X7" s="243">
        <v>6898.9080000000004</v>
      </c>
      <c r="Y7" s="245" t="s">
        <v>91</v>
      </c>
      <c r="Z7" s="243">
        <v>7066.07</v>
      </c>
      <c r="AA7" s="244" t="s">
        <v>342</v>
      </c>
      <c r="AB7" s="243">
        <v>3926.663</v>
      </c>
      <c r="AC7" s="245" t="s">
        <v>91</v>
      </c>
      <c r="AD7" s="243">
        <v>2038.896</v>
      </c>
      <c r="AE7" s="244" t="s">
        <v>342</v>
      </c>
      <c r="AF7" s="243">
        <v>989.65800000000002</v>
      </c>
      <c r="AG7" s="245" t="s">
        <v>91</v>
      </c>
      <c r="AH7" s="243">
        <v>25327.219000000001</v>
      </c>
      <c r="AI7" s="244" t="s">
        <v>342</v>
      </c>
      <c r="AJ7" s="243">
        <v>3215.0450000000001</v>
      </c>
      <c r="AK7" s="245" t="s">
        <v>91</v>
      </c>
      <c r="AL7" s="243">
        <v>70756.486000000004</v>
      </c>
      <c r="AM7" s="244" t="s">
        <v>342</v>
      </c>
      <c r="AN7" s="243">
        <v>15057.183000000001</v>
      </c>
      <c r="AP7" s="84"/>
      <c r="AQ7" s="144"/>
    </row>
    <row r="8" spans="1:43" ht="9" customHeight="1" x14ac:dyDescent="0.25">
      <c r="A8" s="132"/>
      <c r="F8" s="246"/>
      <c r="G8" s="244"/>
      <c r="H8" s="245"/>
      <c r="I8" s="245"/>
      <c r="J8" s="245"/>
      <c r="K8" s="244"/>
      <c r="L8" s="245"/>
      <c r="M8" s="245"/>
      <c r="N8" s="245"/>
      <c r="O8" s="244"/>
      <c r="P8" s="245"/>
      <c r="Q8" s="245"/>
      <c r="R8" s="245"/>
      <c r="S8" s="244"/>
      <c r="T8" s="245"/>
      <c r="U8" s="245"/>
      <c r="V8" s="246"/>
      <c r="W8" s="244"/>
      <c r="X8" s="245"/>
      <c r="Y8" s="245"/>
      <c r="Z8" s="245"/>
      <c r="AA8" s="244"/>
      <c r="AB8" s="245"/>
      <c r="AC8" s="245"/>
      <c r="AD8" s="245"/>
      <c r="AE8" s="244"/>
      <c r="AF8" s="245"/>
      <c r="AG8" s="245"/>
      <c r="AH8" s="245"/>
      <c r="AI8" s="244"/>
      <c r="AJ8" s="245"/>
      <c r="AK8" s="245"/>
      <c r="AL8" s="245"/>
      <c r="AM8" s="244"/>
      <c r="AN8" s="245"/>
      <c r="AP8" s="84"/>
      <c r="AQ8" s="144"/>
    </row>
    <row r="9" spans="1:43" ht="12" customHeight="1" x14ac:dyDescent="0.25">
      <c r="A9" s="292" t="s">
        <v>142</v>
      </c>
      <c r="B9" s="292"/>
      <c r="C9" s="130"/>
      <c r="D9" s="130"/>
      <c r="E9" s="130"/>
      <c r="F9" s="247"/>
      <c r="G9" s="248"/>
      <c r="H9" s="247"/>
      <c r="I9" s="247"/>
      <c r="J9" s="247"/>
      <c r="K9" s="248"/>
      <c r="L9" s="247"/>
      <c r="M9" s="247"/>
      <c r="N9" s="247"/>
      <c r="O9" s="248"/>
      <c r="P9" s="247"/>
      <c r="Q9" s="247"/>
      <c r="R9" s="247"/>
      <c r="S9" s="248"/>
      <c r="T9" s="247"/>
      <c r="U9" s="137"/>
      <c r="V9" s="247"/>
      <c r="W9" s="248"/>
      <c r="X9" s="247"/>
      <c r="Y9" s="247"/>
      <c r="Z9" s="247"/>
      <c r="AA9" s="248"/>
      <c r="AB9" s="247"/>
      <c r="AC9" s="247"/>
      <c r="AD9" s="247"/>
      <c r="AE9" s="248"/>
      <c r="AF9" s="247"/>
      <c r="AG9" s="247"/>
      <c r="AH9" s="247"/>
      <c r="AI9" s="248"/>
      <c r="AJ9" s="247"/>
      <c r="AK9" s="137"/>
      <c r="AL9" s="247"/>
      <c r="AM9" s="248"/>
      <c r="AN9" s="247"/>
      <c r="AP9" s="84"/>
      <c r="AQ9" s="144"/>
    </row>
    <row r="10" spans="1:43" ht="12" customHeight="1" x14ac:dyDescent="0.25">
      <c r="A10" s="295" t="s">
        <v>0</v>
      </c>
      <c r="B10" s="295"/>
      <c r="C10" s="132"/>
      <c r="D10" s="132"/>
      <c r="E10" s="132"/>
      <c r="F10" s="243">
        <v>1149.7139999999999</v>
      </c>
      <c r="G10" s="244" t="s">
        <v>342</v>
      </c>
      <c r="H10" s="243">
        <v>531.12300000000005</v>
      </c>
      <c r="I10" s="237" t="s">
        <v>91</v>
      </c>
      <c r="J10" s="243">
        <v>3925.2959999999998</v>
      </c>
      <c r="K10" s="244" t="s">
        <v>342</v>
      </c>
      <c r="L10" s="243">
        <v>12044.701999999999</v>
      </c>
      <c r="M10" s="237" t="s">
        <v>91</v>
      </c>
      <c r="N10" s="243">
        <v>3903.8679999999999</v>
      </c>
      <c r="O10" s="244" t="s">
        <v>342</v>
      </c>
      <c r="P10" s="243">
        <v>1873.9770000000001</v>
      </c>
      <c r="Q10" s="237" t="s">
        <v>91</v>
      </c>
      <c r="R10" s="243">
        <v>2610.7800000000002</v>
      </c>
      <c r="S10" s="244" t="s">
        <v>342</v>
      </c>
      <c r="T10" s="243">
        <v>819.47299999999996</v>
      </c>
      <c r="U10" s="137" t="s">
        <v>91</v>
      </c>
      <c r="V10" s="243">
        <v>10516.638999999999</v>
      </c>
      <c r="W10" s="244" t="s">
        <v>342</v>
      </c>
      <c r="X10" s="243">
        <v>2857.4490000000001</v>
      </c>
      <c r="Y10" s="237" t="s">
        <v>91</v>
      </c>
      <c r="Z10" s="243">
        <v>4701.277</v>
      </c>
      <c r="AA10" s="244" t="s">
        <v>342</v>
      </c>
      <c r="AB10" s="243">
        <v>2947.3020000000001</v>
      </c>
      <c r="AC10" s="237" t="s">
        <v>91</v>
      </c>
      <c r="AD10" s="243">
        <v>1304.5509999999999</v>
      </c>
      <c r="AE10" s="244" t="s">
        <v>342</v>
      </c>
      <c r="AF10" s="243">
        <v>736.43899999999996</v>
      </c>
      <c r="AG10" s="237" t="s">
        <v>91</v>
      </c>
      <c r="AH10" s="243">
        <v>15842.772000000001</v>
      </c>
      <c r="AI10" s="244" t="s">
        <v>342</v>
      </c>
      <c r="AJ10" s="243">
        <v>2392.6439999999998</v>
      </c>
      <c r="AK10" s="137" t="s">
        <v>91</v>
      </c>
      <c r="AL10" s="243">
        <v>43954.898000000001</v>
      </c>
      <c r="AM10" s="244" t="s">
        <v>342</v>
      </c>
      <c r="AN10" s="243">
        <v>13046.598</v>
      </c>
      <c r="AP10" s="84"/>
    </row>
    <row r="11" spans="1:43" ht="12" customHeight="1" x14ac:dyDescent="0.25">
      <c r="A11" s="138"/>
      <c r="B11" s="139" t="s">
        <v>143</v>
      </c>
      <c r="C11" s="139"/>
      <c r="D11" s="139"/>
      <c r="E11" s="139"/>
      <c r="F11" s="137"/>
      <c r="G11" s="244"/>
      <c r="H11" s="137"/>
      <c r="I11" s="137"/>
      <c r="J11" s="137"/>
      <c r="K11" s="163"/>
      <c r="L11" s="137"/>
      <c r="M11" s="137"/>
      <c r="N11" s="137"/>
      <c r="O11" s="163"/>
      <c r="P11" s="137"/>
      <c r="Q11" s="137"/>
      <c r="R11" s="137"/>
      <c r="S11" s="163"/>
      <c r="T11" s="137"/>
      <c r="U11" s="140"/>
      <c r="V11" s="137"/>
      <c r="W11" s="163"/>
      <c r="X11" s="137"/>
      <c r="Y11" s="137"/>
      <c r="Z11" s="137"/>
      <c r="AA11" s="163"/>
      <c r="AB11" s="137"/>
      <c r="AC11" s="137"/>
      <c r="AD11" s="137"/>
      <c r="AE11" s="163"/>
      <c r="AF11" s="137"/>
      <c r="AG11" s="137"/>
      <c r="AH11" s="137"/>
      <c r="AI11" s="163"/>
      <c r="AJ11" s="137"/>
      <c r="AK11" s="140"/>
      <c r="AL11" s="137"/>
      <c r="AM11" s="163"/>
      <c r="AN11" s="137"/>
      <c r="AP11" s="84"/>
    </row>
    <row r="12" spans="1:43" ht="12" customHeight="1" x14ac:dyDescent="0.25">
      <c r="B12" s="139" t="s">
        <v>3</v>
      </c>
      <c r="C12" s="139"/>
      <c r="D12" s="139"/>
      <c r="E12" s="139"/>
      <c r="F12" s="249">
        <v>80.819999999999993</v>
      </c>
      <c r="G12" s="244" t="s">
        <v>342</v>
      </c>
      <c r="H12" s="249">
        <v>182.499</v>
      </c>
      <c r="I12" s="162" t="s">
        <v>91</v>
      </c>
      <c r="J12" s="249">
        <v>425.428</v>
      </c>
      <c r="K12" s="244" t="s">
        <v>342</v>
      </c>
      <c r="L12" s="249">
        <v>336.24700000000001</v>
      </c>
      <c r="M12" s="162" t="s">
        <v>91</v>
      </c>
      <c r="N12" s="249">
        <v>617.57500000000005</v>
      </c>
      <c r="O12" s="244" t="s">
        <v>342</v>
      </c>
      <c r="P12" s="249">
        <v>978.529</v>
      </c>
      <c r="Q12" s="162" t="s">
        <v>91</v>
      </c>
      <c r="R12" s="249">
        <v>558.26400000000001</v>
      </c>
      <c r="S12" s="244" t="s">
        <v>342</v>
      </c>
      <c r="T12" s="249">
        <v>370.89400000000001</v>
      </c>
      <c r="U12" s="250" t="s">
        <v>91</v>
      </c>
      <c r="V12" s="249">
        <v>2395.4319999999998</v>
      </c>
      <c r="W12" s="244" t="s">
        <v>342</v>
      </c>
      <c r="X12" s="249">
        <v>1520.0909999999999</v>
      </c>
      <c r="Y12" s="162" t="s">
        <v>91</v>
      </c>
      <c r="Z12" s="249">
        <v>325.96600000000001</v>
      </c>
      <c r="AA12" s="244" t="s">
        <v>342</v>
      </c>
      <c r="AB12" s="249">
        <v>375.73</v>
      </c>
      <c r="AC12" s="162" t="s">
        <v>91</v>
      </c>
      <c r="AD12" s="249">
        <v>48.207000000000001</v>
      </c>
      <c r="AE12" s="244" t="s">
        <v>342</v>
      </c>
      <c r="AF12" s="249">
        <v>73.256</v>
      </c>
      <c r="AG12" s="162" t="s">
        <v>91</v>
      </c>
      <c r="AH12" s="249">
        <v>43.497999999999998</v>
      </c>
      <c r="AI12" s="244" t="s">
        <v>342</v>
      </c>
      <c r="AJ12" s="249">
        <v>37.957999999999998</v>
      </c>
      <c r="AK12" s="250" t="s">
        <v>91</v>
      </c>
      <c r="AL12" s="249">
        <v>4495.1899999999996</v>
      </c>
      <c r="AM12" s="244" t="s">
        <v>342</v>
      </c>
      <c r="AN12" s="249">
        <v>1918.59</v>
      </c>
      <c r="AP12" s="84"/>
    </row>
    <row r="13" spans="1:43" ht="12" customHeight="1" x14ac:dyDescent="0.25">
      <c r="B13" s="139" t="s">
        <v>2</v>
      </c>
      <c r="C13" s="139"/>
      <c r="D13" s="139"/>
      <c r="E13" s="139"/>
      <c r="F13" s="249">
        <v>334.96800000000002</v>
      </c>
      <c r="G13" s="244" t="s">
        <v>342</v>
      </c>
      <c r="H13" s="249">
        <v>155.69399999999999</v>
      </c>
      <c r="I13" s="162" t="s">
        <v>91</v>
      </c>
      <c r="J13" s="249">
        <v>248.262</v>
      </c>
      <c r="K13" s="244" t="s">
        <v>342</v>
      </c>
      <c r="L13" s="249">
        <v>263.99</v>
      </c>
      <c r="M13" s="162" t="s">
        <v>91</v>
      </c>
      <c r="N13" s="249">
        <v>331.30099999999999</v>
      </c>
      <c r="O13" s="244" t="s">
        <v>342</v>
      </c>
      <c r="P13" s="249">
        <v>268.33800000000002</v>
      </c>
      <c r="Q13" s="162" t="s">
        <v>91</v>
      </c>
      <c r="R13" s="249">
        <v>159.08099999999999</v>
      </c>
      <c r="S13" s="244" t="s">
        <v>342</v>
      </c>
      <c r="T13" s="249">
        <v>317.62900000000002</v>
      </c>
      <c r="U13" s="250" t="s">
        <v>91</v>
      </c>
      <c r="V13" s="249">
        <v>2214.4899999999998</v>
      </c>
      <c r="W13" s="244" t="s">
        <v>342</v>
      </c>
      <c r="X13" s="249">
        <v>838.553</v>
      </c>
      <c r="Y13" s="162" t="s">
        <v>91</v>
      </c>
      <c r="Z13" s="249">
        <v>76.906000000000006</v>
      </c>
      <c r="AA13" s="244" t="s">
        <v>342</v>
      </c>
      <c r="AB13" s="249">
        <v>343.87900000000002</v>
      </c>
      <c r="AC13" s="162" t="s">
        <v>91</v>
      </c>
      <c r="AD13" s="249">
        <v>32.091000000000001</v>
      </c>
      <c r="AE13" s="244" t="s">
        <v>342</v>
      </c>
      <c r="AF13" s="249">
        <v>75.034999999999997</v>
      </c>
      <c r="AG13" s="162" t="s">
        <v>91</v>
      </c>
      <c r="AH13" s="249">
        <v>4287.6049999999996</v>
      </c>
      <c r="AI13" s="244" t="s">
        <v>342</v>
      </c>
      <c r="AJ13" s="249">
        <v>1803.636</v>
      </c>
      <c r="AK13" s="250" t="s">
        <v>91</v>
      </c>
      <c r="AL13" s="249">
        <v>7684.7049999999999</v>
      </c>
      <c r="AM13" s="244" t="s">
        <v>342</v>
      </c>
      <c r="AN13" s="249">
        <v>2075.2109999999998</v>
      </c>
      <c r="AP13" s="84"/>
    </row>
    <row r="14" spans="1:43" ht="12" customHeight="1" x14ac:dyDescent="0.25">
      <c r="B14" s="139" t="s">
        <v>4</v>
      </c>
      <c r="C14" s="139"/>
      <c r="D14" s="139"/>
      <c r="E14" s="139"/>
      <c r="F14" s="249">
        <v>66.171000000000006</v>
      </c>
      <c r="G14" s="244" t="s">
        <v>342</v>
      </c>
      <c r="H14" s="249">
        <v>59.715000000000003</v>
      </c>
      <c r="I14" s="162" t="s">
        <v>91</v>
      </c>
      <c r="J14" s="249">
        <v>1107.2539999999999</v>
      </c>
      <c r="K14" s="244" t="s">
        <v>342</v>
      </c>
      <c r="L14" s="249">
        <v>6860.8</v>
      </c>
      <c r="M14" s="162" t="s">
        <v>91</v>
      </c>
      <c r="N14" s="249">
        <v>556.11500000000001</v>
      </c>
      <c r="O14" s="244" t="s">
        <v>342</v>
      </c>
      <c r="P14" s="249">
        <v>432.52499999999998</v>
      </c>
      <c r="Q14" s="162" t="s">
        <v>91</v>
      </c>
      <c r="R14" s="249">
        <v>303.24599999999998</v>
      </c>
      <c r="S14" s="244" t="s">
        <v>342</v>
      </c>
      <c r="T14" s="249">
        <v>125.416</v>
      </c>
      <c r="U14" s="250" t="s">
        <v>91</v>
      </c>
      <c r="V14" s="249">
        <v>792.22500000000002</v>
      </c>
      <c r="W14" s="244" t="s">
        <v>342</v>
      </c>
      <c r="X14" s="249">
        <v>172.642</v>
      </c>
      <c r="Y14" s="162" t="s">
        <v>91</v>
      </c>
      <c r="Z14" s="249">
        <v>1331.864</v>
      </c>
      <c r="AA14" s="244" t="s">
        <v>342</v>
      </c>
      <c r="AB14" s="249">
        <v>1429.693</v>
      </c>
      <c r="AC14" s="162" t="s">
        <v>91</v>
      </c>
      <c r="AD14" s="249">
        <v>300.48500000000001</v>
      </c>
      <c r="AE14" s="244" t="s">
        <v>342</v>
      </c>
      <c r="AF14" s="249">
        <v>273.12799999999999</v>
      </c>
      <c r="AG14" s="162" t="s">
        <v>91</v>
      </c>
      <c r="AH14" s="249">
        <v>5833.8329999999996</v>
      </c>
      <c r="AI14" s="244" t="s">
        <v>342</v>
      </c>
      <c r="AJ14" s="249">
        <v>312.81400000000002</v>
      </c>
      <c r="AK14" s="250" t="s">
        <v>91</v>
      </c>
      <c r="AL14" s="249">
        <v>10291.194</v>
      </c>
      <c r="AM14" s="244" t="s">
        <v>342</v>
      </c>
      <c r="AN14" s="249">
        <v>7028.4489999999996</v>
      </c>
      <c r="AP14" s="84"/>
    </row>
    <row r="15" spans="1:43" ht="11.25" customHeight="1" x14ac:dyDescent="0.25">
      <c r="B15" s="146" t="s">
        <v>5</v>
      </c>
      <c r="C15" s="146"/>
      <c r="D15" s="146"/>
      <c r="E15" s="146"/>
      <c r="F15" s="251">
        <v>412.274</v>
      </c>
      <c r="G15" s="244" t="s">
        <v>342</v>
      </c>
      <c r="H15" s="249">
        <v>89.727999999999994</v>
      </c>
      <c r="I15" s="162" t="s">
        <v>91</v>
      </c>
      <c r="J15" s="249">
        <v>855.12099999999998</v>
      </c>
      <c r="K15" s="244" t="s">
        <v>342</v>
      </c>
      <c r="L15" s="249">
        <v>5145.509</v>
      </c>
      <c r="M15" s="162" t="s">
        <v>91</v>
      </c>
      <c r="N15" s="249">
        <v>787.69799999999998</v>
      </c>
      <c r="O15" s="244" t="s">
        <v>342</v>
      </c>
      <c r="P15" s="249">
        <v>400.77199999999999</v>
      </c>
      <c r="Q15" s="162" t="s">
        <v>91</v>
      </c>
      <c r="R15" s="249">
        <v>464.17200000000003</v>
      </c>
      <c r="S15" s="244" t="s">
        <v>342</v>
      </c>
      <c r="T15" s="249">
        <v>338.2</v>
      </c>
      <c r="U15" s="250" t="s">
        <v>91</v>
      </c>
      <c r="V15" s="249">
        <v>2088.663</v>
      </c>
      <c r="W15" s="244" t="s">
        <v>342</v>
      </c>
      <c r="X15" s="249">
        <v>463.82900000000001</v>
      </c>
      <c r="Y15" s="162" t="s">
        <v>91</v>
      </c>
      <c r="Z15" s="249">
        <v>336.584</v>
      </c>
      <c r="AA15" s="244" t="s">
        <v>342</v>
      </c>
      <c r="AB15" s="249">
        <v>223.624</v>
      </c>
      <c r="AC15" s="162" t="s">
        <v>91</v>
      </c>
      <c r="AD15" s="249">
        <v>770.649</v>
      </c>
      <c r="AE15" s="244" t="s">
        <v>342</v>
      </c>
      <c r="AF15" s="249">
        <v>558.86599999999999</v>
      </c>
      <c r="AG15" s="162" t="s">
        <v>91</v>
      </c>
      <c r="AH15" s="249">
        <v>5384.1959999999999</v>
      </c>
      <c r="AI15" s="244" t="s">
        <v>342</v>
      </c>
      <c r="AJ15" s="249">
        <v>556.62</v>
      </c>
      <c r="AK15" s="250" t="s">
        <v>91</v>
      </c>
      <c r="AL15" s="249">
        <v>11099.358</v>
      </c>
      <c r="AM15" s="244" t="s">
        <v>342</v>
      </c>
      <c r="AN15" s="251">
        <v>5250.9279999999999</v>
      </c>
      <c r="AP15" s="84"/>
    </row>
    <row r="16" spans="1:43" ht="12.75" customHeight="1" x14ac:dyDescent="0.25">
      <c r="B16" s="147" t="s">
        <v>250</v>
      </c>
      <c r="C16" s="146"/>
      <c r="D16" s="146"/>
      <c r="E16" s="146"/>
      <c r="F16" s="251">
        <v>117.386</v>
      </c>
      <c r="G16" s="244" t="s">
        <v>342</v>
      </c>
      <c r="H16" s="249">
        <v>256.11200000000002</v>
      </c>
      <c r="I16" s="162" t="s">
        <v>91</v>
      </c>
      <c r="J16" s="249">
        <v>326.28800000000001</v>
      </c>
      <c r="K16" s="244" t="s">
        <v>342</v>
      </c>
      <c r="L16" s="249">
        <v>202.45099999999999</v>
      </c>
      <c r="M16" s="162" t="s">
        <v>91</v>
      </c>
      <c r="N16" s="249">
        <v>198.767</v>
      </c>
      <c r="O16" s="244" t="s">
        <v>342</v>
      </c>
      <c r="P16" s="249">
        <v>154.017</v>
      </c>
      <c r="Q16" s="162" t="s">
        <v>91</v>
      </c>
      <c r="R16" s="249">
        <v>130.232</v>
      </c>
      <c r="S16" s="244" t="s">
        <v>342</v>
      </c>
      <c r="T16" s="249">
        <v>124.703</v>
      </c>
      <c r="U16" s="250" t="s">
        <v>91</v>
      </c>
      <c r="V16" s="249">
        <v>201.321</v>
      </c>
      <c r="W16" s="244" t="s">
        <v>342</v>
      </c>
      <c r="X16" s="249">
        <v>179.886</v>
      </c>
      <c r="Y16" s="162" t="s">
        <v>91</v>
      </c>
      <c r="Z16" s="249">
        <v>1542.0650000000001</v>
      </c>
      <c r="AA16" s="244" t="s">
        <v>342</v>
      </c>
      <c r="AB16" s="249">
        <v>1556.798</v>
      </c>
      <c r="AC16" s="162" t="s">
        <v>91</v>
      </c>
      <c r="AD16" s="249">
        <v>73.686000000000007</v>
      </c>
      <c r="AE16" s="244" t="s">
        <v>342</v>
      </c>
      <c r="AF16" s="249">
        <v>110.19499999999999</v>
      </c>
      <c r="AG16" s="162" t="s">
        <v>91</v>
      </c>
      <c r="AH16" s="249">
        <v>90.998000000000005</v>
      </c>
      <c r="AI16" s="244" t="s">
        <v>342</v>
      </c>
      <c r="AJ16" s="249">
        <v>70.37</v>
      </c>
      <c r="AK16" s="250" t="s">
        <v>91</v>
      </c>
      <c r="AL16" s="249">
        <v>2680.7429999999999</v>
      </c>
      <c r="AM16" s="244" t="s">
        <v>342</v>
      </c>
      <c r="AN16" s="251">
        <v>1607.001</v>
      </c>
      <c r="AP16" s="84"/>
    </row>
    <row r="17" spans="1:42" ht="12.75" customHeight="1" x14ac:dyDescent="0.25">
      <c r="B17" s="147" t="s">
        <v>7</v>
      </c>
      <c r="C17" s="146"/>
      <c r="D17" s="146"/>
      <c r="E17" s="146"/>
      <c r="F17" s="251">
        <v>52.996000000000002</v>
      </c>
      <c r="G17" s="244" t="s">
        <v>342</v>
      </c>
      <c r="H17" s="249">
        <v>64.741</v>
      </c>
      <c r="I17" s="162" t="s">
        <v>91</v>
      </c>
      <c r="J17" s="249">
        <v>284.34699999999998</v>
      </c>
      <c r="K17" s="244" t="s">
        <v>342</v>
      </c>
      <c r="L17" s="249">
        <v>137.37200000000001</v>
      </c>
      <c r="M17" s="162" t="s">
        <v>91</v>
      </c>
      <c r="N17" s="249">
        <v>205.95599999999999</v>
      </c>
      <c r="O17" s="244" t="s">
        <v>342</v>
      </c>
      <c r="P17" s="249">
        <v>175.34</v>
      </c>
      <c r="Q17" s="162" t="s">
        <v>91</v>
      </c>
      <c r="R17" s="249">
        <v>125.667</v>
      </c>
      <c r="S17" s="244" t="s">
        <v>342</v>
      </c>
      <c r="T17" s="249">
        <v>126.465</v>
      </c>
      <c r="U17" s="250" t="s">
        <v>91</v>
      </c>
      <c r="V17" s="249">
        <v>1466.49</v>
      </c>
      <c r="W17" s="244" t="s">
        <v>342</v>
      </c>
      <c r="X17" s="249">
        <v>2052.5630000000001</v>
      </c>
      <c r="Y17" s="162" t="s">
        <v>91</v>
      </c>
      <c r="Z17" s="249">
        <v>446.14800000000002</v>
      </c>
      <c r="AA17" s="244" t="s">
        <v>342</v>
      </c>
      <c r="AB17" s="249">
        <v>245.98699999999999</v>
      </c>
      <c r="AC17" s="162" t="s">
        <v>91</v>
      </c>
      <c r="AD17" s="249">
        <v>17.664000000000001</v>
      </c>
      <c r="AE17" s="244" t="s">
        <v>342</v>
      </c>
      <c r="AF17" s="249">
        <v>42.6</v>
      </c>
      <c r="AG17" s="162" t="s">
        <v>91</v>
      </c>
      <c r="AH17" s="249">
        <v>69.766999999999996</v>
      </c>
      <c r="AI17" s="244" t="s">
        <v>342</v>
      </c>
      <c r="AJ17" s="249">
        <v>50.406999999999996</v>
      </c>
      <c r="AK17" s="250" t="s">
        <v>91</v>
      </c>
      <c r="AL17" s="249">
        <v>2669.0349999999999</v>
      </c>
      <c r="AM17" s="244" t="s">
        <v>342</v>
      </c>
      <c r="AN17" s="251">
        <v>2078.96</v>
      </c>
      <c r="AP17" s="84"/>
    </row>
    <row r="18" spans="1:42" ht="12.75" customHeight="1" x14ac:dyDescent="0.25">
      <c r="B18" s="147" t="s">
        <v>328</v>
      </c>
      <c r="C18" s="146"/>
      <c r="D18" s="146"/>
      <c r="E18" s="146"/>
      <c r="F18" s="251">
        <v>0.121</v>
      </c>
      <c r="G18" s="244" t="s">
        <v>342</v>
      </c>
      <c r="H18" s="249">
        <v>1.659</v>
      </c>
      <c r="I18" s="162" t="s">
        <v>91</v>
      </c>
      <c r="J18" s="249">
        <v>9.7080000000000002</v>
      </c>
      <c r="K18" s="244" t="s">
        <v>342</v>
      </c>
      <c r="L18" s="249">
        <v>28.763000000000002</v>
      </c>
      <c r="M18" s="162" t="s">
        <v>91</v>
      </c>
      <c r="N18" s="249">
        <v>34.453000000000003</v>
      </c>
      <c r="O18" s="244" t="s">
        <v>342</v>
      </c>
      <c r="P18" s="249">
        <v>25.536999999999999</v>
      </c>
      <c r="Q18" s="162" t="s">
        <v>91</v>
      </c>
      <c r="R18" s="249">
        <v>26.658999999999999</v>
      </c>
      <c r="S18" s="244" t="s">
        <v>342</v>
      </c>
      <c r="T18" s="249">
        <v>21.596</v>
      </c>
      <c r="U18" s="250" t="s">
        <v>91</v>
      </c>
      <c r="V18" s="249">
        <v>89.674999999999997</v>
      </c>
      <c r="W18" s="244" t="s">
        <v>342</v>
      </c>
      <c r="X18" s="249">
        <v>166.96100000000001</v>
      </c>
      <c r="Y18" s="162" t="s">
        <v>91</v>
      </c>
      <c r="Z18" s="249">
        <v>9.8940000000000001</v>
      </c>
      <c r="AA18" s="244" t="s">
        <v>342</v>
      </c>
      <c r="AB18" s="249">
        <v>7.7069999999999999</v>
      </c>
      <c r="AC18" s="162" t="s">
        <v>91</v>
      </c>
      <c r="AD18" s="249">
        <v>0.03</v>
      </c>
      <c r="AE18" s="244" t="s">
        <v>342</v>
      </c>
      <c r="AF18" s="249">
        <v>5.8000000000000003E-2</v>
      </c>
      <c r="AG18" s="162" t="s">
        <v>91</v>
      </c>
      <c r="AH18" s="249">
        <v>3.1970000000000001</v>
      </c>
      <c r="AI18" s="244" t="s">
        <v>342</v>
      </c>
      <c r="AJ18" s="249">
        <v>15.430999999999999</v>
      </c>
      <c r="AK18" s="250" t="s">
        <v>91</v>
      </c>
      <c r="AL18" s="249">
        <v>173.738</v>
      </c>
      <c r="AM18" s="244" t="s">
        <v>342</v>
      </c>
      <c r="AN18" s="251">
        <v>173.374</v>
      </c>
      <c r="AP18" s="84"/>
    </row>
    <row r="19" spans="1:42" ht="22.5" customHeight="1" x14ac:dyDescent="0.25">
      <c r="B19" s="139" t="s">
        <v>253</v>
      </c>
      <c r="C19" s="139"/>
      <c r="D19" s="139"/>
      <c r="E19" s="139"/>
      <c r="F19" s="251">
        <v>84.977000000000004</v>
      </c>
      <c r="G19" s="252" t="s">
        <v>342</v>
      </c>
      <c r="H19" s="251">
        <v>97.073999999999998</v>
      </c>
      <c r="I19" s="253" t="s">
        <v>91</v>
      </c>
      <c r="J19" s="251">
        <v>668.88800000000003</v>
      </c>
      <c r="K19" s="252" t="s">
        <v>342</v>
      </c>
      <c r="L19" s="251">
        <v>319.51299999999998</v>
      </c>
      <c r="M19" s="253" t="s">
        <v>91</v>
      </c>
      <c r="N19" s="251">
        <v>1172.0029999999999</v>
      </c>
      <c r="O19" s="252" t="s">
        <v>342</v>
      </c>
      <c r="P19" s="251">
        <v>969.072</v>
      </c>
      <c r="Q19" s="253" t="s">
        <v>91</v>
      </c>
      <c r="R19" s="251">
        <v>843.45799999999997</v>
      </c>
      <c r="S19" s="252" t="s">
        <v>342</v>
      </c>
      <c r="T19" s="251">
        <v>222.20400000000001</v>
      </c>
      <c r="U19" s="251" t="s">
        <v>91</v>
      </c>
      <c r="V19" s="251">
        <v>1268.3430000000001</v>
      </c>
      <c r="W19" s="252" t="s">
        <v>342</v>
      </c>
      <c r="X19" s="251">
        <v>381.57299999999998</v>
      </c>
      <c r="Y19" s="253" t="s">
        <v>91</v>
      </c>
      <c r="Z19" s="251">
        <v>631.851</v>
      </c>
      <c r="AA19" s="252" t="s">
        <v>342</v>
      </c>
      <c r="AB19" s="251">
        <v>358.72500000000002</v>
      </c>
      <c r="AC19" s="253" t="s">
        <v>91</v>
      </c>
      <c r="AD19" s="251">
        <v>61.738999999999997</v>
      </c>
      <c r="AE19" s="252" t="s">
        <v>342</v>
      </c>
      <c r="AF19" s="251">
        <v>57.192</v>
      </c>
      <c r="AG19" s="253" t="s">
        <v>91</v>
      </c>
      <c r="AH19" s="251">
        <v>129.678</v>
      </c>
      <c r="AI19" s="252" t="s">
        <v>342</v>
      </c>
      <c r="AJ19" s="251">
        <v>140.50700000000001</v>
      </c>
      <c r="AK19" s="251" t="s">
        <v>91</v>
      </c>
      <c r="AL19" s="251">
        <v>4860.9369999999999</v>
      </c>
      <c r="AM19" s="252" t="s">
        <v>342</v>
      </c>
      <c r="AN19" s="251">
        <v>1167.998</v>
      </c>
      <c r="AP19" s="84"/>
    </row>
    <row r="20" spans="1:42" ht="5.25" customHeight="1" x14ac:dyDescent="0.25">
      <c r="A20" s="142"/>
      <c r="B20" s="142"/>
      <c r="C20" s="142"/>
      <c r="D20" s="142"/>
      <c r="E20" s="142"/>
      <c r="F20" s="142"/>
      <c r="G20" s="126"/>
      <c r="H20" s="142"/>
      <c r="I20" s="142"/>
      <c r="J20" s="142"/>
      <c r="K20" s="126"/>
      <c r="L20" s="142"/>
      <c r="M20" s="142"/>
      <c r="N20" s="142"/>
      <c r="O20" s="126"/>
      <c r="P20" s="142"/>
      <c r="Q20" s="142"/>
      <c r="R20" s="142"/>
      <c r="S20" s="126"/>
      <c r="T20" s="142"/>
      <c r="U20" s="142"/>
      <c r="V20" s="142"/>
      <c r="W20" s="126"/>
      <c r="X20" s="142"/>
      <c r="Y20" s="142"/>
      <c r="Z20" s="142"/>
      <c r="AA20" s="126"/>
      <c r="AB20" s="142"/>
      <c r="AC20" s="142"/>
      <c r="AD20" s="142"/>
      <c r="AE20" s="126"/>
      <c r="AF20" s="142"/>
      <c r="AG20" s="142"/>
      <c r="AH20" s="142"/>
      <c r="AI20" s="126"/>
      <c r="AJ20" s="142"/>
      <c r="AK20" s="142"/>
      <c r="AL20" s="142"/>
      <c r="AM20" s="126"/>
      <c r="AN20" s="142"/>
      <c r="AP20" s="84"/>
    </row>
    <row r="21" spans="1:42" ht="12" customHeight="1" x14ac:dyDescent="0.25">
      <c r="A21" s="139"/>
      <c r="B21" s="139"/>
      <c r="C21" s="139"/>
      <c r="D21" s="139"/>
      <c r="E21" s="139"/>
      <c r="F21" s="143"/>
      <c r="G21" s="125"/>
      <c r="K21" s="125"/>
      <c r="O21" s="125"/>
      <c r="S21" s="125"/>
      <c r="U21" s="137"/>
      <c r="V21" s="143"/>
      <c r="W21" s="125"/>
      <c r="AA21" s="125"/>
      <c r="AE21" s="125"/>
      <c r="AI21" s="125"/>
      <c r="AK21" s="137"/>
      <c r="AM21" s="125"/>
      <c r="AP21" s="84"/>
    </row>
    <row r="22" spans="1:42" ht="12" customHeight="1" x14ac:dyDescent="0.25">
      <c r="A22" s="127" t="s">
        <v>252</v>
      </c>
      <c r="B22" s="127"/>
      <c r="C22" s="130"/>
      <c r="D22" s="130"/>
      <c r="E22" s="130"/>
      <c r="F22" s="188"/>
      <c r="G22" s="181"/>
      <c r="H22" s="188"/>
      <c r="I22" s="188"/>
      <c r="J22" s="188"/>
      <c r="K22" s="181"/>
      <c r="L22" s="188"/>
      <c r="M22" s="188"/>
      <c r="N22" s="188"/>
      <c r="O22" s="181"/>
      <c r="P22" s="188"/>
      <c r="Q22" s="188"/>
      <c r="R22" s="188"/>
      <c r="S22" s="181"/>
      <c r="T22" s="188"/>
      <c r="U22" s="186"/>
      <c r="V22" s="188"/>
      <c r="W22" s="181"/>
      <c r="X22" s="188"/>
      <c r="Y22" s="188"/>
      <c r="Z22" s="188"/>
      <c r="AA22" s="181"/>
      <c r="AB22" s="188"/>
      <c r="AC22" s="188"/>
      <c r="AD22" s="188"/>
      <c r="AE22" s="181"/>
      <c r="AF22" s="188"/>
      <c r="AG22" s="188"/>
      <c r="AH22" s="188"/>
      <c r="AI22" s="181"/>
      <c r="AJ22" s="188"/>
      <c r="AK22" s="186"/>
      <c r="AL22" s="188"/>
      <c r="AM22" s="181"/>
      <c r="AN22" s="188"/>
    </row>
    <row r="23" spans="1:42" ht="12" customHeight="1" x14ac:dyDescent="0.25">
      <c r="A23" s="295" t="s">
        <v>0</v>
      </c>
      <c r="B23" s="295"/>
      <c r="C23" s="132"/>
      <c r="D23" s="132"/>
      <c r="E23" s="132"/>
      <c r="F23" s="243">
        <v>280.64600000000002</v>
      </c>
      <c r="G23" s="244" t="s">
        <v>342</v>
      </c>
      <c r="H23" s="243">
        <v>633.92100000000005</v>
      </c>
      <c r="I23" s="237" t="s">
        <v>91</v>
      </c>
      <c r="J23" s="243">
        <v>1105.1320000000001</v>
      </c>
      <c r="K23" s="244" t="s">
        <v>342</v>
      </c>
      <c r="L23" s="243">
        <v>2051.625</v>
      </c>
      <c r="M23" s="237" t="s">
        <v>91</v>
      </c>
      <c r="N23" s="243">
        <v>581.83600000000001</v>
      </c>
      <c r="O23" s="244" t="s">
        <v>342</v>
      </c>
      <c r="P23" s="243">
        <v>606.88099999999997</v>
      </c>
      <c r="Q23" s="237" t="s">
        <v>91</v>
      </c>
      <c r="R23" s="243">
        <v>617.88599999999997</v>
      </c>
      <c r="S23" s="244" t="s">
        <v>342</v>
      </c>
      <c r="T23" s="243">
        <v>1023.544</v>
      </c>
      <c r="U23" s="137" t="s">
        <v>91</v>
      </c>
      <c r="V23" s="243">
        <v>5142.8779999999997</v>
      </c>
      <c r="W23" s="244" t="s">
        <v>342</v>
      </c>
      <c r="X23" s="243">
        <v>5489.51</v>
      </c>
      <c r="Y23" s="237" t="s">
        <v>91</v>
      </c>
      <c r="Z23" s="243">
        <v>910.83399999999995</v>
      </c>
      <c r="AA23" s="244" t="s">
        <v>342</v>
      </c>
      <c r="AB23" s="243">
        <v>1002.29</v>
      </c>
      <c r="AC23" s="237" t="s">
        <v>91</v>
      </c>
      <c r="AD23" s="243">
        <v>342.05099999999999</v>
      </c>
      <c r="AE23" s="244" t="s">
        <v>342</v>
      </c>
      <c r="AF23" s="243">
        <v>206.411</v>
      </c>
      <c r="AG23" s="237" t="s">
        <v>91</v>
      </c>
      <c r="AH23" s="243">
        <v>3148.5349999999999</v>
      </c>
      <c r="AI23" s="244" t="s">
        <v>342</v>
      </c>
      <c r="AJ23" s="243">
        <v>1131.6690000000001</v>
      </c>
      <c r="AK23" s="137" t="s">
        <v>91</v>
      </c>
      <c r="AL23" s="243">
        <v>12129.798000000001</v>
      </c>
      <c r="AM23" s="244" t="s">
        <v>342</v>
      </c>
      <c r="AN23" s="243">
        <v>6186.7780000000002</v>
      </c>
    </row>
    <row r="24" spans="1:42" ht="12" customHeight="1" x14ac:dyDescent="0.25">
      <c r="A24" s="138"/>
      <c r="B24" s="139" t="s">
        <v>143</v>
      </c>
      <c r="C24" s="139"/>
      <c r="D24" s="139"/>
      <c r="E24" s="139"/>
      <c r="F24" s="137"/>
      <c r="G24" s="244"/>
      <c r="H24" s="137"/>
      <c r="I24" s="137"/>
      <c r="J24" s="137"/>
      <c r="K24" s="163"/>
      <c r="L24" s="137"/>
      <c r="M24" s="137"/>
      <c r="N24" s="137"/>
      <c r="O24" s="163"/>
      <c r="P24" s="137"/>
      <c r="Q24" s="137"/>
      <c r="R24" s="137"/>
      <c r="S24" s="163"/>
      <c r="T24" s="137"/>
      <c r="U24" s="140"/>
      <c r="V24" s="137"/>
      <c r="W24" s="163"/>
      <c r="X24" s="137"/>
      <c r="Y24" s="137"/>
      <c r="Z24" s="137"/>
      <c r="AA24" s="163"/>
      <c r="AB24" s="137"/>
      <c r="AC24" s="137"/>
      <c r="AD24" s="137"/>
      <c r="AE24" s="163"/>
      <c r="AF24" s="137"/>
      <c r="AG24" s="137"/>
      <c r="AH24" s="137"/>
      <c r="AI24" s="163"/>
      <c r="AJ24" s="137"/>
      <c r="AK24" s="140"/>
      <c r="AL24" s="137"/>
      <c r="AM24" s="163"/>
      <c r="AN24" s="137"/>
    </row>
    <row r="25" spans="1:42" ht="12" customHeight="1" x14ac:dyDescent="0.25">
      <c r="B25" s="139" t="s">
        <v>1</v>
      </c>
      <c r="C25" s="139"/>
      <c r="D25" s="139"/>
      <c r="E25" s="139"/>
      <c r="F25" s="245">
        <v>149.02799999999999</v>
      </c>
      <c r="G25" s="244" t="s">
        <v>342</v>
      </c>
      <c r="H25" s="245">
        <v>506.07</v>
      </c>
      <c r="I25" s="162" t="s">
        <v>91</v>
      </c>
      <c r="J25" s="245">
        <v>566.26</v>
      </c>
      <c r="K25" s="244" t="s">
        <v>342</v>
      </c>
      <c r="L25" s="245">
        <v>2025.9110000000001</v>
      </c>
      <c r="M25" s="162" t="s">
        <v>91</v>
      </c>
      <c r="N25" s="245">
        <v>281.471</v>
      </c>
      <c r="O25" s="244" t="s">
        <v>342</v>
      </c>
      <c r="P25" s="245">
        <v>576.82299999999998</v>
      </c>
      <c r="Q25" s="162" t="s">
        <v>91</v>
      </c>
      <c r="R25" s="245">
        <v>346.93400000000003</v>
      </c>
      <c r="S25" s="244" t="s">
        <v>342</v>
      </c>
      <c r="T25" s="245">
        <v>987.11699999999996</v>
      </c>
      <c r="U25" s="140" t="s">
        <v>91</v>
      </c>
      <c r="V25" s="245">
        <v>2505.0059999999999</v>
      </c>
      <c r="W25" s="244" t="s">
        <v>342</v>
      </c>
      <c r="X25" s="245">
        <v>5432.2939999999999</v>
      </c>
      <c r="Y25" s="162" t="s">
        <v>91</v>
      </c>
      <c r="Z25" s="245">
        <v>434.49200000000002</v>
      </c>
      <c r="AA25" s="244" t="s">
        <v>342</v>
      </c>
      <c r="AB25" s="245">
        <v>964.68299999999999</v>
      </c>
      <c r="AC25" s="162" t="s">
        <v>91</v>
      </c>
      <c r="AD25" s="245">
        <v>280.42399999999998</v>
      </c>
      <c r="AE25" s="244" t="s">
        <v>342</v>
      </c>
      <c r="AF25" s="245">
        <v>162.46199999999999</v>
      </c>
      <c r="AG25" s="162" t="s">
        <v>91</v>
      </c>
      <c r="AH25" s="245">
        <v>842.31299999999999</v>
      </c>
      <c r="AI25" s="244" t="s">
        <v>342</v>
      </c>
      <c r="AJ25" s="245">
        <v>1106.4259999999999</v>
      </c>
      <c r="AK25" s="140" t="s">
        <v>91</v>
      </c>
      <c r="AL25" s="245">
        <v>5405.9279999999999</v>
      </c>
      <c r="AM25" s="244" t="s">
        <v>342</v>
      </c>
      <c r="AN25" s="245">
        <v>6105.2070000000003</v>
      </c>
    </row>
    <row r="26" spans="1:42" ht="12" customHeight="1" x14ac:dyDescent="0.25">
      <c r="B26" s="139" t="s">
        <v>251</v>
      </c>
      <c r="C26" s="139"/>
      <c r="D26" s="139"/>
      <c r="E26" s="139"/>
      <c r="F26" s="245">
        <v>7.9560000000000004</v>
      </c>
      <c r="G26" s="244" t="s">
        <v>342</v>
      </c>
      <c r="H26" s="245">
        <v>240.22300000000001</v>
      </c>
      <c r="I26" s="162" t="s">
        <v>91</v>
      </c>
      <c r="J26" s="245">
        <v>26.501000000000001</v>
      </c>
      <c r="K26" s="244" t="s">
        <v>342</v>
      </c>
      <c r="L26" s="245">
        <v>71.665999999999997</v>
      </c>
      <c r="M26" s="162" t="s">
        <v>91</v>
      </c>
      <c r="N26" s="245">
        <v>38.168999999999997</v>
      </c>
      <c r="O26" s="244" t="s">
        <v>342</v>
      </c>
      <c r="P26" s="245">
        <v>50.475000000000001</v>
      </c>
      <c r="Q26" s="162" t="s">
        <v>91</v>
      </c>
      <c r="R26" s="245">
        <v>33.799999999999997</v>
      </c>
      <c r="S26" s="244" t="s">
        <v>342</v>
      </c>
      <c r="T26" s="245">
        <v>76.061999999999998</v>
      </c>
      <c r="U26" s="140" t="s">
        <v>91</v>
      </c>
      <c r="V26" s="245">
        <v>113.44199999999999</v>
      </c>
      <c r="W26" s="244" t="s">
        <v>342</v>
      </c>
      <c r="X26" s="245">
        <v>109.879</v>
      </c>
      <c r="Y26" s="162" t="s">
        <v>91</v>
      </c>
      <c r="Z26" s="245">
        <v>25.795999999999999</v>
      </c>
      <c r="AA26" s="244" t="s">
        <v>342</v>
      </c>
      <c r="AB26" s="245">
        <v>44.350999999999999</v>
      </c>
      <c r="AC26" s="162" t="s">
        <v>91</v>
      </c>
      <c r="AD26" s="245">
        <v>2.794</v>
      </c>
      <c r="AE26" s="244" t="s">
        <v>342</v>
      </c>
      <c r="AF26" s="245">
        <v>8.8040000000000003</v>
      </c>
      <c r="AG26" s="162" t="s">
        <v>91</v>
      </c>
      <c r="AH26" s="245">
        <v>17.038</v>
      </c>
      <c r="AI26" s="244" t="s">
        <v>342</v>
      </c>
      <c r="AJ26" s="245">
        <v>16.193999999999999</v>
      </c>
      <c r="AK26" s="140" t="s">
        <v>91</v>
      </c>
      <c r="AL26" s="245">
        <v>265.49599999999998</v>
      </c>
      <c r="AM26" s="244" t="s">
        <v>342</v>
      </c>
      <c r="AN26" s="245">
        <v>291.589</v>
      </c>
    </row>
    <row r="27" spans="1:42" ht="12" customHeight="1" x14ac:dyDescent="0.25">
      <c r="B27" s="139" t="s">
        <v>303</v>
      </c>
      <c r="C27" s="139"/>
      <c r="D27" s="139"/>
      <c r="E27" s="139"/>
      <c r="F27" s="162">
        <v>118.751</v>
      </c>
      <c r="G27" s="162" t="s">
        <v>342</v>
      </c>
      <c r="H27" s="245">
        <v>66.382999999999996</v>
      </c>
      <c r="I27" s="162" t="s">
        <v>91</v>
      </c>
      <c r="J27" s="245">
        <v>327.185</v>
      </c>
      <c r="K27" s="244" t="s">
        <v>342</v>
      </c>
      <c r="L27" s="245">
        <v>178.66200000000001</v>
      </c>
      <c r="M27" s="162" t="s">
        <v>91</v>
      </c>
      <c r="N27" s="245">
        <v>246.91900000000001</v>
      </c>
      <c r="O27" s="244" t="s">
        <v>342</v>
      </c>
      <c r="P27" s="245">
        <v>141.83099999999999</v>
      </c>
      <c r="Q27" s="162" t="s">
        <v>91</v>
      </c>
      <c r="R27" s="245">
        <v>132.30199999999999</v>
      </c>
      <c r="S27" s="244" t="s">
        <v>342</v>
      </c>
      <c r="T27" s="245">
        <v>107.544</v>
      </c>
      <c r="U27" s="140" t="s">
        <v>91</v>
      </c>
      <c r="V27" s="245">
        <v>1660.251</v>
      </c>
      <c r="W27" s="244" t="s">
        <v>342</v>
      </c>
      <c r="X27" s="245">
        <v>518.97500000000002</v>
      </c>
      <c r="Y27" s="162" t="s">
        <v>91</v>
      </c>
      <c r="Z27" s="245">
        <v>217.78</v>
      </c>
      <c r="AA27" s="244" t="s">
        <v>342</v>
      </c>
      <c r="AB27" s="245">
        <v>103.56</v>
      </c>
      <c r="AC27" s="162" t="s">
        <v>91</v>
      </c>
      <c r="AD27" s="245">
        <v>53.957999999999998</v>
      </c>
      <c r="AE27" s="244" t="s">
        <v>342</v>
      </c>
      <c r="AF27" s="245">
        <v>92.346000000000004</v>
      </c>
      <c r="AG27" s="162" t="s">
        <v>91</v>
      </c>
      <c r="AH27" s="245">
        <v>1116.269</v>
      </c>
      <c r="AI27" s="244" t="s">
        <v>342</v>
      </c>
      <c r="AJ27" s="245">
        <v>196.886</v>
      </c>
      <c r="AK27" s="140" t="s">
        <v>91</v>
      </c>
      <c r="AL27" s="245">
        <v>3873.4140000000002</v>
      </c>
      <c r="AM27" s="244" t="s">
        <v>342</v>
      </c>
      <c r="AN27" s="245">
        <v>621.47199999999998</v>
      </c>
    </row>
    <row r="28" spans="1:42" ht="12" customHeight="1" x14ac:dyDescent="0.25">
      <c r="B28" s="139" t="s">
        <v>11</v>
      </c>
      <c r="C28" s="139"/>
      <c r="D28" s="139"/>
      <c r="E28" s="139"/>
      <c r="F28" s="245">
        <v>4.9109999999999996</v>
      </c>
      <c r="G28" s="244" t="s">
        <v>342</v>
      </c>
      <c r="H28" s="245">
        <v>3.9750000000000001</v>
      </c>
      <c r="I28" s="162" t="s">
        <v>91</v>
      </c>
      <c r="J28" s="245">
        <v>185.18600000000001</v>
      </c>
      <c r="K28" s="244" t="s">
        <v>342</v>
      </c>
      <c r="L28" s="245">
        <v>180.51300000000001</v>
      </c>
      <c r="M28" s="162" t="s">
        <v>91</v>
      </c>
      <c r="N28" s="245">
        <v>15.276999999999999</v>
      </c>
      <c r="O28" s="244" t="s">
        <v>342</v>
      </c>
      <c r="P28" s="245">
        <v>19.876000000000001</v>
      </c>
      <c r="Q28" s="162" t="s">
        <v>91</v>
      </c>
      <c r="R28" s="245">
        <v>104.85</v>
      </c>
      <c r="S28" s="244" t="s">
        <v>342</v>
      </c>
      <c r="T28" s="245">
        <v>137.518</v>
      </c>
      <c r="U28" s="140" t="s">
        <v>91</v>
      </c>
      <c r="V28" s="245">
        <v>864.18</v>
      </c>
      <c r="W28" s="244" t="s">
        <v>342</v>
      </c>
      <c r="X28" s="245">
        <v>544.58699999999999</v>
      </c>
      <c r="Y28" s="162" t="s">
        <v>91</v>
      </c>
      <c r="Z28" s="245">
        <v>232.76599999999999</v>
      </c>
      <c r="AA28" s="244" t="s">
        <v>342</v>
      </c>
      <c r="AB28" s="245">
        <v>189.29300000000001</v>
      </c>
      <c r="AC28" s="162" t="s">
        <v>91</v>
      </c>
      <c r="AD28" s="245">
        <v>4.875</v>
      </c>
      <c r="AE28" s="244" t="s">
        <v>342</v>
      </c>
      <c r="AF28" s="245">
        <v>17.920000000000002</v>
      </c>
      <c r="AG28" s="162" t="s">
        <v>91</v>
      </c>
      <c r="AH28" s="245">
        <v>1172.915</v>
      </c>
      <c r="AI28" s="244" t="s">
        <v>342</v>
      </c>
      <c r="AJ28" s="245">
        <v>16.408999999999999</v>
      </c>
      <c r="AK28" s="140" t="s">
        <v>91</v>
      </c>
      <c r="AL28" s="245">
        <v>2584.96</v>
      </c>
      <c r="AM28" s="244" t="s">
        <v>342</v>
      </c>
      <c r="AN28" s="245">
        <v>618.35</v>
      </c>
    </row>
    <row r="29" spans="1:42" ht="5.25" customHeight="1" x14ac:dyDescent="0.25">
      <c r="A29" s="142"/>
      <c r="B29" s="142"/>
      <c r="C29" s="142"/>
      <c r="D29" s="142"/>
      <c r="E29" s="142"/>
      <c r="F29" s="142"/>
      <c r="G29" s="126"/>
      <c r="H29" s="142"/>
      <c r="I29" s="142"/>
      <c r="J29" s="142"/>
      <c r="K29" s="126"/>
      <c r="L29" s="142"/>
      <c r="M29" s="142"/>
      <c r="N29" s="142"/>
      <c r="O29" s="126"/>
      <c r="P29" s="142"/>
      <c r="Q29" s="142"/>
      <c r="R29" s="142"/>
      <c r="S29" s="126"/>
      <c r="T29" s="142"/>
      <c r="U29" s="142"/>
      <c r="V29" s="142"/>
      <c r="W29" s="126"/>
      <c r="X29" s="142"/>
      <c r="Y29" s="142"/>
      <c r="Z29" s="142"/>
      <c r="AA29" s="126"/>
      <c r="AB29" s="142"/>
      <c r="AC29" s="142"/>
      <c r="AD29" s="142"/>
      <c r="AE29" s="126"/>
      <c r="AF29" s="142"/>
      <c r="AG29" s="142"/>
      <c r="AH29" s="142"/>
      <c r="AI29" s="126"/>
      <c r="AJ29" s="142"/>
      <c r="AK29" s="142"/>
      <c r="AL29" s="142"/>
      <c r="AM29" s="126"/>
      <c r="AN29" s="142"/>
    </row>
    <row r="30" spans="1:42" ht="10.5" customHeight="1" x14ac:dyDescent="0.25">
      <c r="A30" s="139"/>
      <c r="B30" s="139"/>
      <c r="C30" s="139"/>
      <c r="D30" s="139"/>
      <c r="E30" s="139"/>
      <c r="G30" s="125"/>
      <c r="K30" s="125"/>
      <c r="O30" s="125"/>
      <c r="S30" s="125"/>
      <c r="U30" s="140"/>
      <c r="W30" s="125"/>
      <c r="AA30" s="125"/>
      <c r="AE30" s="125"/>
      <c r="AI30" s="125"/>
      <c r="AK30" s="140"/>
      <c r="AM30" s="125"/>
    </row>
    <row r="31" spans="1:42" ht="11.25" customHeight="1" x14ac:dyDescent="0.25">
      <c r="A31" s="292" t="s">
        <v>144</v>
      </c>
      <c r="B31" s="292"/>
      <c r="C31" s="292"/>
      <c r="D31" s="292"/>
      <c r="E31" s="292"/>
      <c r="F31" s="293"/>
      <c r="G31" s="293"/>
      <c r="H31" s="293"/>
      <c r="I31" s="186"/>
      <c r="J31" s="186"/>
      <c r="K31" s="182"/>
      <c r="L31" s="186"/>
      <c r="M31" s="186"/>
      <c r="N31" s="186"/>
      <c r="O31" s="182"/>
      <c r="P31" s="186"/>
      <c r="Q31" s="186"/>
      <c r="R31" s="186"/>
      <c r="S31" s="182"/>
      <c r="T31" s="186"/>
      <c r="U31" s="187"/>
      <c r="V31" s="184"/>
      <c r="W31" s="182"/>
      <c r="X31" s="184"/>
      <c r="Y31" s="184"/>
      <c r="Z31" s="186"/>
      <c r="AA31" s="182"/>
      <c r="AB31" s="186"/>
      <c r="AC31" s="186"/>
      <c r="AD31" s="186"/>
      <c r="AE31" s="182"/>
      <c r="AF31" s="186"/>
      <c r="AG31" s="186"/>
      <c r="AH31" s="186"/>
      <c r="AI31" s="182"/>
      <c r="AJ31" s="186"/>
      <c r="AK31" s="187"/>
      <c r="AL31" s="186"/>
      <c r="AM31" s="182"/>
      <c r="AN31" s="186"/>
    </row>
    <row r="32" spans="1:42" ht="12" customHeight="1" x14ac:dyDescent="0.25">
      <c r="A32" s="295" t="s">
        <v>0</v>
      </c>
      <c r="B32" s="295"/>
      <c r="C32" s="132"/>
      <c r="D32" s="132"/>
      <c r="E32" s="132"/>
      <c r="F32" s="243">
        <v>19.693000000000001</v>
      </c>
      <c r="G32" s="254" t="s">
        <v>342</v>
      </c>
      <c r="H32" s="243">
        <v>15.522</v>
      </c>
      <c r="I32" s="255" t="s">
        <v>91</v>
      </c>
      <c r="J32" s="243">
        <v>868.35799999999995</v>
      </c>
      <c r="K32" s="254" t="s">
        <v>342</v>
      </c>
      <c r="L32" s="243">
        <v>457.93200000000002</v>
      </c>
      <c r="M32" s="255" t="s">
        <v>91</v>
      </c>
      <c r="N32" s="243">
        <v>835.87099999999998</v>
      </c>
      <c r="O32" s="254" t="s">
        <v>342</v>
      </c>
      <c r="P32" s="243">
        <v>481.721</v>
      </c>
      <c r="Q32" s="255" t="s">
        <v>91</v>
      </c>
      <c r="R32" s="243">
        <v>1025.0329999999999</v>
      </c>
      <c r="S32" s="254" t="s">
        <v>342</v>
      </c>
      <c r="T32" s="243">
        <v>429.38400000000001</v>
      </c>
      <c r="U32" s="137" t="s">
        <v>91</v>
      </c>
      <c r="V32" s="243">
        <v>3740.67</v>
      </c>
      <c r="W32" s="254" t="s">
        <v>342</v>
      </c>
      <c r="X32" s="243">
        <v>2721.8820000000001</v>
      </c>
      <c r="Y32" s="255" t="s">
        <v>91</v>
      </c>
      <c r="Z32" s="243">
        <v>1453.96</v>
      </c>
      <c r="AA32" s="254" t="s">
        <v>342</v>
      </c>
      <c r="AB32" s="243">
        <v>736.28</v>
      </c>
      <c r="AC32" s="255" t="s">
        <v>91</v>
      </c>
      <c r="AD32" s="243">
        <v>392.29300000000001</v>
      </c>
      <c r="AE32" s="254" t="s">
        <v>342</v>
      </c>
      <c r="AF32" s="243">
        <v>419.73899999999998</v>
      </c>
      <c r="AG32" s="255" t="s">
        <v>91</v>
      </c>
      <c r="AH32" s="243">
        <v>6335.9110000000001</v>
      </c>
      <c r="AI32" s="254" t="s">
        <v>342</v>
      </c>
      <c r="AJ32" s="243">
        <v>197.096</v>
      </c>
      <c r="AK32" s="137" t="s">
        <v>91</v>
      </c>
      <c r="AL32" s="243">
        <v>14671.79</v>
      </c>
      <c r="AM32" s="254" t="s">
        <v>342</v>
      </c>
      <c r="AN32" s="243">
        <v>2983.4369999999999</v>
      </c>
    </row>
    <row r="33" spans="1:40" ht="11.25" customHeight="1" x14ac:dyDescent="0.25">
      <c r="A33" s="130"/>
      <c r="B33" s="139" t="s">
        <v>143</v>
      </c>
      <c r="C33" s="130"/>
      <c r="D33" s="130"/>
      <c r="E33" s="130"/>
      <c r="F33" s="256"/>
      <c r="G33" s="257"/>
      <c r="H33" s="256"/>
      <c r="I33" s="140"/>
      <c r="J33" s="140"/>
      <c r="K33" s="163"/>
      <c r="L33" s="140"/>
      <c r="M33" s="140"/>
      <c r="N33" s="140"/>
      <c r="O33" s="163"/>
      <c r="P33" s="140"/>
      <c r="Q33" s="140"/>
      <c r="R33" s="140"/>
      <c r="S33" s="163"/>
      <c r="T33" s="140"/>
      <c r="U33" s="258"/>
      <c r="V33" s="256"/>
      <c r="W33" s="163"/>
      <c r="X33" s="256"/>
      <c r="Y33" s="256"/>
      <c r="Z33" s="140"/>
      <c r="AA33" s="163"/>
      <c r="AB33" s="140"/>
      <c r="AC33" s="140"/>
      <c r="AD33" s="140"/>
      <c r="AE33" s="163"/>
      <c r="AF33" s="140"/>
      <c r="AG33" s="140"/>
      <c r="AH33" s="140"/>
      <c r="AI33" s="163"/>
      <c r="AJ33" s="140"/>
      <c r="AK33" s="258"/>
      <c r="AL33" s="140"/>
      <c r="AM33" s="163"/>
      <c r="AN33" s="140"/>
    </row>
    <row r="34" spans="1:40" ht="13.2" x14ac:dyDescent="0.25">
      <c r="A34" s="130"/>
      <c r="B34" s="139" t="s">
        <v>227</v>
      </c>
      <c r="C34" s="130"/>
      <c r="D34" s="130"/>
      <c r="E34" s="130"/>
      <c r="F34" s="245">
        <v>8.8420000000000005</v>
      </c>
      <c r="G34" s="244" t="s">
        <v>342</v>
      </c>
      <c r="H34" s="245">
        <v>10.278</v>
      </c>
      <c r="I34" s="259" t="s">
        <v>91</v>
      </c>
      <c r="J34" s="245">
        <v>350.85199999999998</v>
      </c>
      <c r="K34" s="244" t="s">
        <v>342</v>
      </c>
      <c r="L34" s="245">
        <v>237.79499999999999</v>
      </c>
      <c r="M34" s="259" t="s">
        <v>91</v>
      </c>
      <c r="N34" s="245">
        <v>323.99599999999998</v>
      </c>
      <c r="O34" s="244" t="s">
        <v>342</v>
      </c>
      <c r="P34" s="245">
        <v>208.309</v>
      </c>
      <c r="Q34" s="259" t="s">
        <v>91</v>
      </c>
      <c r="R34" s="245">
        <v>410.59399999999999</v>
      </c>
      <c r="S34" s="244" t="s">
        <v>342</v>
      </c>
      <c r="T34" s="245">
        <v>225.547</v>
      </c>
      <c r="U34" s="140" t="s">
        <v>91</v>
      </c>
      <c r="V34" s="245">
        <v>1167.9829999999999</v>
      </c>
      <c r="W34" s="244" t="s">
        <v>342</v>
      </c>
      <c r="X34" s="245">
        <v>2405.65</v>
      </c>
      <c r="Y34" s="259" t="s">
        <v>91</v>
      </c>
      <c r="Z34" s="245">
        <v>165.10400000000001</v>
      </c>
      <c r="AA34" s="244" t="s">
        <v>342</v>
      </c>
      <c r="AB34" s="245">
        <v>101.611</v>
      </c>
      <c r="AC34" s="259" t="s">
        <v>91</v>
      </c>
      <c r="AD34" s="245">
        <v>12.949</v>
      </c>
      <c r="AE34" s="244" t="s">
        <v>342</v>
      </c>
      <c r="AF34" s="245">
        <v>12.486000000000001</v>
      </c>
      <c r="AG34" s="259" t="s">
        <v>91</v>
      </c>
      <c r="AH34" s="245">
        <v>236.03800000000001</v>
      </c>
      <c r="AI34" s="244" t="s">
        <v>342</v>
      </c>
      <c r="AJ34" s="245">
        <v>84.064999999999998</v>
      </c>
      <c r="AK34" s="140" t="s">
        <v>91</v>
      </c>
      <c r="AL34" s="245">
        <v>2676.3580000000002</v>
      </c>
      <c r="AM34" s="244" t="s">
        <v>342</v>
      </c>
      <c r="AN34" s="140">
        <v>2441.377</v>
      </c>
    </row>
    <row r="35" spans="1:40" ht="13.2" x14ac:dyDescent="0.25">
      <c r="A35" s="130"/>
      <c r="B35" s="139" t="s">
        <v>13</v>
      </c>
      <c r="C35" s="130"/>
      <c r="D35" s="130"/>
      <c r="E35" s="130"/>
      <c r="F35" s="245">
        <v>1.056</v>
      </c>
      <c r="G35" s="244" t="s">
        <v>342</v>
      </c>
      <c r="H35" s="245">
        <v>1.1040000000000001</v>
      </c>
      <c r="I35" s="259" t="s">
        <v>91</v>
      </c>
      <c r="J35" s="245">
        <v>110.971</v>
      </c>
      <c r="K35" s="244" t="s">
        <v>342</v>
      </c>
      <c r="L35" s="245">
        <v>151.786</v>
      </c>
      <c r="M35" s="259" t="s">
        <v>91</v>
      </c>
      <c r="N35" s="245">
        <v>21.715</v>
      </c>
      <c r="O35" s="244" t="s">
        <v>342</v>
      </c>
      <c r="P35" s="245">
        <v>21.058</v>
      </c>
      <c r="Q35" s="259" t="s">
        <v>91</v>
      </c>
      <c r="R35" s="245">
        <v>131.12700000000001</v>
      </c>
      <c r="S35" s="244" t="s">
        <v>342</v>
      </c>
      <c r="T35" s="245">
        <v>121.121</v>
      </c>
      <c r="U35" s="140" t="s">
        <v>91</v>
      </c>
      <c r="V35" s="245">
        <v>365.71800000000002</v>
      </c>
      <c r="W35" s="244" t="s">
        <v>342</v>
      </c>
      <c r="X35" s="245">
        <v>84.44</v>
      </c>
      <c r="Y35" s="259" t="s">
        <v>91</v>
      </c>
      <c r="Z35" s="245">
        <v>338.53800000000001</v>
      </c>
      <c r="AA35" s="244" t="s">
        <v>342</v>
      </c>
      <c r="AB35" s="245">
        <v>330.28899999999999</v>
      </c>
      <c r="AC35" s="259" t="s">
        <v>91</v>
      </c>
      <c r="AD35" s="245">
        <v>182.53</v>
      </c>
      <c r="AE35" s="244" t="s">
        <v>342</v>
      </c>
      <c r="AF35" s="245">
        <v>233.14400000000001</v>
      </c>
      <c r="AG35" s="259" t="s">
        <v>91</v>
      </c>
      <c r="AH35" s="245">
        <v>1884.08</v>
      </c>
      <c r="AI35" s="244" t="s">
        <v>342</v>
      </c>
      <c r="AJ35" s="245">
        <v>107.373</v>
      </c>
      <c r="AK35" s="140" t="s">
        <v>91</v>
      </c>
      <c r="AL35" s="245">
        <v>3035.7350000000001</v>
      </c>
      <c r="AM35" s="244" t="s">
        <v>342</v>
      </c>
      <c r="AN35" s="140">
        <v>465.48599999999999</v>
      </c>
    </row>
    <row r="36" spans="1:40" ht="13.2" x14ac:dyDescent="0.25">
      <c r="A36" s="130"/>
      <c r="B36" s="139" t="s">
        <v>14</v>
      </c>
      <c r="C36" s="130"/>
      <c r="D36" s="130"/>
      <c r="E36" s="130"/>
      <c r="F36" s="245">
        <v>9.7919999999999998</v>
      </c>
      <c r="G36" s="244" t="s">
        <v>342</v>
      </c>
      <c r="H36" s="245">
        <v>7.4539999999999997</v>
      </c>
      <c r="I36" s="259" t="s">
        <v>91</v>
      </c>
      <c r="J36" s="245">
        <v>406.06700000000001</v>
      </c>
      <c r="K36" s="244" t="s">
        <v>342</v>
      </c>
      <c r="L36" s="245">
        <v>249.92500000000001</v>
      </c>
      <c r="M36" s="259" t="s">
        <v>91</v>
      </c>
      <c r="N36" s="245">
        <v>490.10399999999998</v>
      </c>
      <c r="O36" s="244" t="s">
        <v>342</v>
      </c>
      <c r="P36" s="245">
        <v>356.55700000000002</v>
      </c>
      <c r="Q36" s="259" t="s">
        <v>91</v>
      </c>
      <c r="R36" s="245">
        <v>448.916</v>
      </c>
      <c r="S36" s="244" t="s">
        <v>342</v>
      </c>
      <c r="T36" s="245">
        <v>228.46</v>
      </c>
      <c r="U36" s="140" t="s">
        <v>91</v>
      </c>
      <c r="V36" s="245">
        <v>1268.3130000000001</v>
      </c>
      <c r="W36" s="244" t="s">
        <v>342</v>
      </c>
      <c r="X36" s="245">
        <v>1182.578</v>
      </c>
      <c r="Y36" s="259" t="s">
        <v>91</v>
      </c>
      <c r="Z36" s="245">
        <v>950.31700000000001</v>
      </c>
      <c r="AA36" s="244" t="s">
        <v>342</v>
      </c>
      <c r="AB36" s="245">
        <v>489.55799999999999</v>
      </c>
      <c r="AC36" s="259" t="s">
        <v>91</v>
      </c>
      <c r="AD36" s="245">
        <v>196.68899999999999</v>
      </c>
      <c r="AE36" s="244" t="s">
        <v>342</v>
      </c>
      <c r="AF36" s="245">
        <v>203.363</v>
      </c>
      <c r="AG36" s="259" t="s">
        <v>91</v>
      </c>
      <c r="AH36" s="245">
        <v>4215.692</v>
      </c>
      <c r="AI36" s="244" t="s">
        <v>342</v>
      </c>
      <c r="AJ36" s="245">
        <v>73.522000000000006</v>
      </c>
      <c r="AK36" s="140" t="s">
        <v>91</v>
      </c>
      <c r="AL36" s="245">
        <v>7985.8909999999996</v>
      </c>
      <c r="AM36" s="244" t="s">
        <v>342</v>
      </c>
      <c r="AN36" s="140">
        <v>1370.932</v>
      </c>
    </row>
    <row r="37" spans="1:40" ht="13.2" x14ac:dyDescent="0.25">
      <c r="A37" s="130"/>
      <c r="B37" s="139" t="s">
        <v>17</v>
      </c>
      <c r="C37" s="130"/>
      <c r="D37" s="130"/>
      <c r="E37" s="130"/>
      <c r="F37" s="245">
        <v>4.0000000000000001E-3</v>
      </c>
      <c r="G37" s="244" t="s">
        <v>342</v>
      </c>
      <c r="H37" s="245">
        <v>7.0000000000000001E-3</v>
      </c>
      <c r="I37" s="259" t="s">
        <v>91</v>
      </c>
      <c r="J37" s="245">
        <v>0.46899999999999997</v>
      </c>
      <c r="K37" s="244" t="s">
        <v>342</v>
      </c>
      <c r="L37" s="245">
        <v>0.625</v>
      </c>
      <c r="M37" s="259" t="s">
        <v>91</v>
      </c>
      <c r="N37" s="245">
        <v>5.6000000000000001E-2</v>
      </c>
      <c r="O37" s="244" t="s">
        <v>342</v>
      </c>
      <c r="P37" s="245">
        <v>0.17499999999999999</v>
      </c>
      <c r="Q37" s="259" t="s">
        <v>91</v>
      </c>
      <c r="R37" s="245">
        <v>34.396000000000001</v>
      </c>
      <c r="S37" s="244" t="s">
        <v>342</v>
      </c>
      <c r="T37" s="245">
        <v>54.01</v>
      </c>
      <c r="U37" s="140" t="s">
        <v>91</v>
      </c>
      <c r="V37" s="245">
        <v>938.65499999999997</v>
      </c>
      <c r="W37" s="244" t="s">
        <v>342</v>
      </c>
      <c r="X37" s="245">
        <v>1.1499999999999999</v>
      </c>
      <c r="Y37" s="259" t="s">
        <v>91</v>
      </c>
      <c r="Z37" s="245">
        <v>0</v>
      </c>
      <c r="AA37" s="244" t="s">
        <v>342</v>
      </c>
      <c r="AB37" s="245">
        <v>0</v>
      </c>
      <c r="AC37" s="259" t="s">
        <v>91</v>
      </c>
      <c r="AD37" s="245">
        <v>0.124</v>
      </c>
      <c r="AE37" s="244" t="s">
        <v>342</v>
      </c>
      <c r="AF37" s="245">
        <v>0.27900000000000003</v>
      </c>
      <c r="AG37" s="259" t="s">
        <v>91</v>
      </c>
      <c r="AH37" s="245">
        <v>0.10100000000000001</v>
      </c>
      <c r="AI37" s="244" t="s">
        <v>342</v>
      </c>
      <c r="AJ37" s="245">
        <v>0.19500000000000001</v>
      </c>
      <c r="AK37" s="140" t="s">
        <v>91</v>
      </c>
      <c r="AL37" s="245">
        <v>973.80499999999995</v>
      </c>
      <c r="AM37" s="244" t="s">
        <v>342</v>
      </c>
      <c r="AN37" s="140">
        <v>54.027000000000001</v>
      </c>
    </row>
    <row r="38" spans="1:40" ht="6" customHeight="1" x14ac:dyDescent="0.25">
      <c r="A38" s="294"/>
      <c r="B38" s="294"/>
      <c r="C38" s="131"/>
      <c r="D38" s="131"/>
      <c r="E38" s="131"/>
      <c r="F38" s="148"/>
      <c r="G38" s="128"/>
      <c r="H38" s="148"/>
      <c r="I38" s="149"/>
      <c r="J38" s="148"/>
      <c r="K38" s="135"/>
      <c r="L38" s="148"/>
      <c r="M38" s="149"/>
      <c r="N38" s="148"/>
      <c r="O38" s="135"/>
      <c r="P38" s="148"/>
      <c r="Q38" s="149"/>
      <c r="R38" s="148"/>
      <c r="S38" s="135"/>
      <c r="T38" s="148"/>
      <c r="U38" s="150"/>
      <c r="V38" s="148"/>
      <c r="W38" s="135"/>
      <c r="X38" s="148"/>
      <c r="Y38" s="149"/>
      <c r="Z38" s="148"/>
      <c r="AA38" s="135"/>
      <c r="AB38" s="148"/>
      <c r="AC38" s="149"/>
      <c r="AD38" s="148"/>
      <c r="AE38" s="135"/>
      <c r="AF38" s="148"/>
      <c r="AG38" s="149"/>
      <c r="AH38" s="148"/>
      <c r="AI38" s="135"/>
      <c r="AJ38" s="148"/>
      <c r="AK38" s="150"/>
      <c r="AL38" s="148"/>
      <c r="AM38" s="135"/>
      <c r="AN38" s="148"/>
    </row>
    <row r="39" spans="1:40" x14ac:dyDescent="0.25">
      <c r="A39" s="141" t="s">
        <v>255</v>
      </c>
    </row>
    <row r="40" spans="1:40" x14ac:dyDescent="0.25">
      <c r="A40" s="141" t="s">
        <v>256</v>
      </c>
      <c r="R40" s="141" t="s">
        <v>260</v>
      </c>
    </row>
    <row r="41" spans="1:40" x14ac:dyDescent="0.25">
      <c r="A41" s="141" t="s">
        <v>257</v>
      </c>
      <c r="R41" s="141" t="s">
        <v>261</v>
      </c>
    </row>
    <row r="42" spans="1:40" x14ac:dyDescent="0.25">
      <c r="A42" s="141" t="s">
        <v>258</v>
      </c>
      <c r="R42" s="141" t="s">
        <v>262</v>
      </c>
    </row>
    <row r="43" spans="1:40" x14ac:dyDescent="0.25">
      <c r="A43" s="141" t="s">
        <v>259</v>
      </c>
      <c r="R43" s="141" t="s">
        <v>263</v>
      </c>
    </row>
    <row r="44" spans="1:40" x14ac:dyDescent="0.25">
      <c r="A44" s="18" t="s">
        <v>331</v>
      </c>
    </row>
  </sheetData>
  <sheetProtection formatCells="0" formatColumns="0" formatRows="0"/>
  <mergeCells count="29">
    <mergeCell ref="A3:B3"/>
    <mergeCell ref="F3:AN3"/>
    <mergeCell ref="A4:B4"/>
    <mergeCell ref="F4:H4"/>
    <mergeCell ref="J4:L4"/>
    <mergeCell ref="N4:P4"/>
    <mergeCell ref="R4:T4"/>
    <mergeCell ref="V4:X4"/>
    <mergeCell ref="Z4:AB4"/>
    <mergeCell ref="AD4:AF4"/>
    <mergeCell ref="AH4:AJ4"/>
    <mergeCell ref="AL4:AN4"/>
    <mergeCell ref="AI5:AJ5"/>
    <mergeCell ref="AM5:AN5"/>
    <mergeCell ref="A23:B23"/>
    <mergeCell ref="G5:H5"/>
    <mergeCell ref="K5:L5"/>
    <mergeCell ref="O5:P5"/>
    <mergeCell ref="S5:T5"/>
    <mergeCell ref="W5:X5"/>
    <mergeCell ref="A7:B7"/>
    <mergeCell ref="A9:B9"/>
    <mergeCell ref="A10:B10"/>
    <mergeCell ref="A5:B5"/>
    <mergeCell ref="A31:H31"/>
    <mergeCell ref="A38:B38"/>
    <mergeCell ref="A32:B32"/>
    <mergeCell ref="AA5:AB5"/>
    <mergeCell ref="AE5:AF5"/>
  </mergeCells>
  <hyperlinks>
    <hyperlink ref="AL1" location="'Innehåll_ Contents'!Utskriftsområde" display="Till tabellförteckning" xr:uid="{00000000-0004-0000-2D00-000000000000}"/>
  </hyperlinks>
  <pageMargins left="0.75" right="0.75" top="0.9" bottom="0.59" header="0.5" footer="0.5"/>
  <pageSetup paperSize="9" scale="81"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B0F0"/>
  </sheetPr>
  <dimension ref="A1:AP47"/>
  <sheetViews>
    <sheetView showGridLines="0" zoomScaleNormal="100" workbookViewId="0">
      <selection activeCell="B1" sqref="B1"/>
    </sheetView>
  </sheetViews>
  <sheetFormatPr defaultColWidth="11.44140625" defaultRowHeight="12.6" x14ac:dyDescent="0.25"/>
  <cols>
    <col min="1" max="1" width="1.44140625" customWidth="1"/>
    <col min="2" max="2" width="23.109375" customWidth="1"/>
    <col min="3" max="5" width="11.5546875" hidden="1" customWidth="1"/>
    <col min="6" max="6" width="6.5546875" customWidth="1"/>
    <col min="7" max="7" width="1.88671875" customWidth="1"/>
    <col min="8" max="8" width="6.44140625" customWidth="1"/>
    <col min="9" max="9" width="1.5546875" customWidth="1"/>
    <col min="10" max="10" width="6.5546875" customWidth="1"/>
    <col min="11" max="11" width="1.88671875" customWidth="1"/>
    <col min="12" max="12" width="7.44140625" customWidth="1"/>
    <col min="13" max="13" width="1.5546875" customWidth="1"/>
    <col min="14" max="14" width="6.5546875" customWidth="1"/>
    <col min="15" max="15" width="1.88671875" customWidth="1"/>
    <col min="16" max="16" width="5.88671875" customWidth="1"/>
    <col min="17" max="17" width="1.5546875" customWidth="1"/>
    <col min="18" max="18" width="6.5546875" customWidth="1"/>
    <col min="19" max="19" width="1.88671875" customWidth="1"/>
    <col min="20" max="20" width="5.88671875" customWidth="1"/>
    <col min="21" max="21" width="1" customWidth="1"/>
    <col min="22" max="22" width="6.5546875" customWidth="1"/>
    <col min="23" max="23" width="1.88671875" customWidth="1"/>
    <col min="24" max="24" width="6.6640625" customWidth="1"/>
    <col min="25" max="25" width="1.5546875" customWidth="1"/>
    <col min="26" max="26" width="6.6640625" customWidth="1"/>
    <col min="27" max="27" width="1.88671875" customWidth="1"/>
    <col min="28" max="28" width="5.88671875" customWidth="1"/>
    <col min="29" max="29" width="1.5546875" customWidth="1"/>
    <col min="30" max="30" width="5.88671875" customWidth="1"/>
    <col min="31" max="31" width="1.88671875" customWidth="1"/>
    <col min="32" max="32" width="5.88671875" customWidth="1"/>
    <col min="33" max="33" width="1.5546875" customWidth="1"/>
    <col min="34" max="34" width="6.5546875" customWidth="1"/>
    <col min="35" max="35" width="1.88671875" customWidth="1"/>
    <col min="36" max="36" width="6.44140625" customWidth="1"/>
    <col min="37" max="37" width="1" customWidth="1"/>
    <col min="38" max="38" width="7.88671875" customWidth="1"/>
    <col min="39" max="39" width="1.88671875" customWidth="1"/>
    <col min="40" max="40" width="6.5546875" customWidth="1"/>
    <col min="213" max="213" width="1.44140625" customWidth="1"/>
    <col min="214" max="214" width="11.5546875" customWidth="1"/>
    <col min="215" max="217" width="0" hidden="1" customWidth="1"/>
    <col min="218" max="218" width="4.6640625" customWidth="1"/>
    <col min="219" max="219" width="2.5546875" customWidth="1"/>
    <col min="220" max="220" width="4.6640625" customWidth="1"/>
    <col min="221" max="221" width="1" customWidth="1"/>
    <col min="222" max="222" width="4.6640625" customWidth="1"/>
    <col min="223" max="223" width="2.5546875" customWidth="1"/>
    <col min="224" max="224" width="4.6640625" customWidth="1"/>
    <col min="225" max="225" width="1" customWidth="1"/>
    <col min="226" max="226" width="4.6640625" customWidth="1"/>
    <col min="227" max="227" width="2.5546875" customWidth="1"/>
    <col min="228" max="228" width="4.6640625" customWidth="1"/>
    <col min="229" max="229" width="1" customWidth="1"/>
    <col min="230" max="230" width="4.6640625" customWidth="1"/>
    <col min="231" max="231" width="2.5546875" customWidth="1"/>
    <col min="232" max="232" width="4.6640625" customWidth="1"/>
    <col min="233" max="233" width="1.109375" customWidth="1"/>
    <col min="234" max="234" width="4.6640625" customWidth="1"/>
    <col min="235" max="235" width="2.5546875" customWidth="1"/>
    <col min="236" max="236" width="4.6640625" customWidth="1"/>
    <col min="237" max="237" width="1.109375" customWidth="1"/>
    <col min="238" max="238" width="4.6640625" customWidth="1"/>
    <col min="239" max="239" width="2.5546875" customWidth="1"/>
    <col min="240" max="240" width="4.6640625" customWidth="1"/>
    <col min="241" max="241" width="1" customWidth="1"/>
    <col min="242" max="242" width="4.6640625" customWidth="1"/>
    <col min="243" max="243" width="2.5546875" customWidth="1"/>
    <col min="244" max="244" width="4.6640625" customWidth="1"/>
    <col min="245" max="245" width="1" customWidth="1"/>
    <col min="246" max="246" width="4.6640625" customWidth="1"/>
    <col min="247" max="247" width="2.5546875" customWidth="1"/>
    <col min="248" max="248" width="4.6640625" customWidth="1"/>
    <col min="249" max="249" width="1" customWidth="1"/>
    <col min="250" max="250" width="4.5546875" customWidth="1"/>
    <col min="251" max="251" width="2.5546875" customWidth="1"/>
    <col min="252" max="252" width="4.88671875" customWidth="1"/>
    <col min="469" max="469" width="1.44140625" customWidth="1"/>
    <col min="470" max="470" width="11.5546875" customWidth="1"/>
    <col min="471" max="473" width="0" hidden="1" customWidth="1"/>
    <col min="474" max="474" width="4.6640625" customWidth="1"/>
    <col min="475" max="475" width="2.5546875" customWidth="1"/>
    <col min="476" max="476" width="4.6640625" customWidth="1"/>
    <col min="477" max="477" width="1" customWidth="1"/>
    <col min="478" max="478" width="4.6640625" customWidth="1"/>
    <col min="479" max="479" width="2.5546875" customWidth="1"/>
    <col min="480" max="480" width="4.6640625" customWidth="1"/>
    <col min="481" max="481" width="1" customWidth="1"/>
    <col min="482" max="482" width="4.6640625" customWidth="1"/>
    <col min="483" max="483" width="2.5546875" customWidth="1"/>
    <col min="484" max="484" width="4.6640625" customWidth="1"/>
    <col min="485" max="485" width="1" customWidth="1"/>
    <col min="486" max="486" width="4.6640625" customWidth="1"/>
    <col min="487" max="487" width="2.5546875" customWidth="1"/>
    <col min="488" max="488" width="4.6640625" customWidth="1"/>
    <col min="489" max="489" width="1.109375" customWidth="1"/>
    <col min="490" max="490" width="4.6640625" customWidth="1"/>
    <col min="491" max="491" width="2.5546875" customWidth="1"/>
    <col min="492" max="492" width="4.6640625" customWidth="1"/>
    <col min="493" max="493" width="1.109375" customWidth="1"/>
    <col min="494" max="494" width="4.6640625" customWidth="1"/>
    <col min="495" max="495" width="2.5546875" customWidth="1"/>
    <col min="496" max="496" width="4.6640625" customWidth="1"/>
    <col min="497" max="497" width="1" customWidth="1"/>
    <col min="498" max="498" width="4.6640625" customWidth="1"/>
    <col min="499" max="499" width="2.5546875" customWidth="1"/>
    <col min="500" max="500" width="4.6640625" customWidth="1"/>
    <col min="501" max="501" width="1" customWidth="1"/>
    <col min="502" max="502" width="4.6640625" customWidth="1"/>
    <col min="503" max="503" width="2.5546875" customWidth="1"/>
    <col min="504" max="504" width="4.6640625" customWidth="1"/>
    <col min="505" max="505" width="1" customWidth="1"/>
    <col min="506" max="506" width="4.5546875" customWidth="1"/>
    <col min="507" max="507" width="2.5546875" customWidth="1"/>
    <col min="508" max="508" width="4.88671875" customWidth="1"/>
    <col min="725" max="725" width="1.44140625" customWidth="1"/>
    <col min="726" max="726" width="11.5546875" customWidth="1"/>
    <col min="727" max="729" width="0" hidden="1" customWidth="1"/>
    <col min="730" max="730" width="4.6640625" customWidth="1"/>
    <col min="731" max="731" width="2.5546875" customWidth="1"/>
    <col min="732" max="732" width="4.6640625" customWidth="1"/>
    <col min="733" max="733" width="1" customWidth="1"/>
    <col min="734" max="734" width="4.6640625" customWidth="1"/>
    <col min="735" max="735" width="2.5546875" customWidth="1"/>
    <col min="736" max="736" width="4.6640625" customWidth="1"/>
    <col min="737" max="737" width="1" customWidth="1"/>
    <col min="738" max="738" width="4.6640625" customWidth="1"/>
    <col min="739" max="739" width="2.5546875" customWidth="1"/>
    <col min="740" max="740" width="4.6640625" customWidth="1"/>
    <col min="741" max="741" width="1" customWidth="1"/>
    <col min="742" max="742" width="4.6640625" customWidth="1"/>
    <col min="743" max="743" width="2.5546875" customWidth="1"/>
    <col min="744" max="744" width="4.6640625" customWidth="1"/>
    <col min="745" max="745" width="1.109375" customWidth="1"/>
    <col min="746" max="746" width="4.6640625" customWidth="1"/>
    <col min="747" max="747" width="2.5546875" customWidth="1"/>
    <col min="748" max="748" width="4.6640625" customWidth="1"/>
    <col min="749" max="749" width="1.109375" customWidth="1"/>
    <col min="750" max="750" width="4.6640625" customWidth="1"/>
    <col min="751" max="751" width="2.5546875" customWidth="1"/>
    <col min="752" max="752" width="4.6640625" customWidth="1"/>
    <col min="753" max="753" width="1" customWidth="1"/>
    <col min="754" max="754" width="4.6640625" customWidth="1"/>
    <col min="755" max="755" width="2.5546875" customWidth="1"/>
    <col min="756" max="756" width="4.6640625" customWidth="1"/>
    <col min="757" max="757" width="1" customWidth="1"/>
    <col min="758" max="758" width="4.6640625" customWidth="1"/>
    <col min="759" max="759" width="2.5546875" customWidth="1"/>
    <col min="760" max="760" width="4.6640625" customWidth="1"/>
    <col min="761" max="761" width="1" customWidth="1"/>
    <col min="762" max="762" width="4.5546875" customWidth="1"/>
    <col min="763" max="763" width="2.5546875" customWidth="1"/>
    <col min="764" max="764" width="4.88671875" customWidth="1"/>
    <col min="981" max="981" width="1.44140625" customWidth="1"/>
    <col min="982" max="982" width="11.5546875" customWidth="1"/>
    <col min="983" max="985" width="0" hidden="1" customWidth="1"/>
    <col min="986" max="986" width="4.6640625" customWidth="1"/>
    <col min="987" max="987" width="2.5546875" customWidth="1"/>
    <col min="988" max="988" width="4.6640625" customWidth="1"/>
    <col min="989" max="989" width="1" customWidth="1"/>
    <col min="990" max="990" width="4.6640625" customWidth="1"/>
    <col min="991" max="991" width="2.5546875" customWidth="1"/>
    <col min="992" max="992" width="4.6640625" customWidth="1"/>
    <col min="993" max="993" width="1" customWidth="1"/>
    <col min="994" max="994" width="4.6640625" customWidth="1"/>
    <col min="995" max="995" width="2.5546875" customWidth="1"/>
    <col min="996" max="996" width="4.6640625" customWidth="1"/>
    <col min="997" max="997" width="1" customWidth="1"/>
    <col min="998" max="998" width="4.6640625" customWidth="1"/>
    <col min="999" max="999" width="2.5546875" customWidth="1"/>
    <col min="1000" max="1000" width="4.6640625" customWidth="1"/>
    <col min="1001" max="1001" width="1.109375" customWidth="1"/>
    <col min="1002" max="1002" width="4.6640625" customWidth="1"/>
    <col min="1003" max="1003" width="2.5546875" customWidth="1"/>
    <col min="1004" max="1004" width="4.6640625" customWidth="1"/>
    <col min="1005" max="1005" width="1.109375" customWidth="1"/>
    <col min="1006" max="1006" width="4.6640625" customWidth="1"/>
    <col min="1007" max="1007" width="2.5546875" customWidth="1"/>
    <col min="1008" max="1008" width="4.6640625" customWidth="1"/>
    <col min="1009" max="1009" width="1" customWidth="1"/>
    <col min="1010" max="1010" width="4.6640625" customWidth="1"/>
    <col min="1011" max="1011" width="2.5546875" customWidth="1"/>
    <col min="1012" max="1012" width="4.6640625" customWidth="1"/>
    <col min="1013" max="1013" width="1" customWidth="1"/>
    <col min="1014" max="1014" width="4.6640625" customWidth="1"/>
    <col min="1015" max="1015" width="2.5546875" customWidth="1"/>
    <col min="1016" max="1016" width="4.6640625" customWidth="1"/>
    <col min="1017" max="1017" width="1" customWidth="1"/>
    <col min="1018" max="1018" width="4.5546875" customWidth="1"/>
    <col min="1019" max="1019" width="2.5546875" customWidth="1"/>
    <col min="1020" max="1020" width="4.88671875" customWidth="1"/>
    <col min="1237" max="1237" width="1.44140625" customWidth="1"/>
    <col min="1238" max="1238" width="11.5546875" customWidth="1"/>
    <col min="1239" max="1241" width="0" hidden="1" customWidth="1"/>
    <col min="1242" max="1242" width="4.6640625" customWidth="1"/>
    <col min="1243" max="1243" width="2.5546875" customWidth="1"/>
    <col min="1244" max="1244" width="4.6640625" customWidth="1"/>
    <col min="1245" max="1245" width="1" customWidth="1"/>
    <col min="1246" max="1246" width="4.6640625" customWidth="1"/>
    <col min="1247" max="1247" width="2.5546875" customWidth="1"/>
    <col min="1248" max="1248" width="4.6640625" customWidth="1"/>
    <col min="1249" max="1249" width="1" customWidth="1"/>
    <col min="1250" max="1250" width="4.6640625" customWidth="1"/>
    <col min="1251" max="1251" width="2.5546875" customWidth="1"/>
    <col min="1252" max="1252" width="4.6640625" customWidth="1"/>
    <col min="1253" max="1253" width="1" customWidth="1"/>
    <col min="1254" max="1254" width="4.6640625" customWidth="1"/>
    <col min="1255" max="1255" width="2.5546875" customWidth="1"/>
    <col min="1256" max="1256" width="4.6640625" customWidth="1"/>
    <col min="1257" max="1257" width="1.109375" customWidth="1"/>
    <col min="1258" max="1258" width="4.6640625" customWidth="1"/>
    <col min="1259" max="1259" width="2.5546875" customWidth="1"/>
    <col min="1260" max="1260" width="4.6640625" customWidth="1"/>
    <col min="1261" max="1261" width="1.109375" customWidth="1"/>
    <col min="1262" max="1262" width="4.6640625" customWidth="1"/>
    <col min="1263" max="1263" width="2.5546875" customWidth="1"/>
    <col min="1264" max="1264" width="4.6640625" customWidth="1"/>
    <col min="1265" max="1265" width="1" customWidth="1"/>
    <col min="1266" max="1266" width="4.6640625" customWidth="1"/>
    <col min="1267" max="1267" width="2.5546875" customWidth="1"/>
    <col min="1268" max="1268" width="4.6640625" customWidth="1"/>
    <col min="1269" max="1269" width="1" customWidth="1"/>
    <col min="1270" max="1270" width="4.6640625" customWidth="1"/>
    <col min="1271" max="1271" width="2.5546875" customWidth="1"/>
    <col min="1272" max="1272" width="4.6640625" customWidth="1"/>
    <col min="1273" max="1273" width="1" customWidth="1"/>
    <col min="1274" max="1274" width="4.5546875" customWidth="1"/>
    <col min="1275" max="1275" width="2.5546875" customWidth="1"/>
    <col min="1276" max="1276" width="4.88671875" customWidth="1"/>
    <col min="1493" max="1493" width="1.44140625" customWidth="1"/>
    <col min="1494" max="1494" width="11.5546875" customWidth="1"/>
    <col min="1495" max="1497" width="0" hidden="1" customWidth="1"/>
    <col min="1498" max="1498" width="4.6640625" customWidth="1"/>
    <col min="1499" max="1499" width="2.5546875" customWidth="1"/>
    <col min="1500" max="1500" width="4.6640625" customWidth="1"/>
    <col min="1501" max="1501" width="1" customWidth="1"/>
    <col min="1502" max="1502" width="4.6640625" customWidth="1"/>
    <col min="1503" max="1503" width="2.5546875" customWidth="1"/>
    <col min="1504" max="1504" width="4.6640625" customWidth="1"/>
    <col min="1505" max="1505" width="1" customWidth="1"/>
    <col min="1506" max="1506" width="4.6640625" customWidth="1"/>
    <col min="1507" max="1507" width="2.5546875" customWidth="1"/>
    <col min="1508" max="1508" width="4.6640625" customWidth="1"/>
    <col min="1509" max="1509" width="1" customWidth="1"/>
    <col min="1510" max="1510" width="4.6640625" customWidth="1"/>
    <col min="1511" max="1511" width="2.5546875" customWidth="1"/>
    <col min="1512" max="1512" width="4.6640625" customWidth="1"/>
    <col min="1513" max="1513" width="1.109375" customWidth="1"/>
    <col min="1514" max="1514" width="4.6640625" customWidth="1"/>
    <col min="1515" max="1515" width="2.5546875" customWidth="1"/>
    <col min="1516" max="1516" width="4.6640625" customWidth="1"/>
    <col min="1517" max="1517" width="1.109375" customWidth="1"/>
    <col min="1518" max="1518" width="4.6640625" customWidth="1"/>
    <col min="1519" max="1519" width="2.5546875" customWidth="1"/>
    <col min="1520" max="1520" width="4.6640625" customWidth="1"/>
    <col min="1521" max="1521" width="1" customWidth="1"/>
    <col min="1522" max="1522" width="4.6640625" customWidth="1"/>
    <col min="1523" max="1523" width="2.5546875" customWidth="1"/>
    <col min="1524" max="1524" width="4.6640625" customWidth="1"/>
    <col min="1525" max="1525" width="1" customWidth="1"/>
    <col min="1526" max="1526" width="4.6640625" customWidth="1"/>
    <col min="1527" max="1527" width="2.5546875" customWidth="1"/>
    <col min="1528" max="1528" width="4.6640625" customWidth="1"/>
    <col min="1529" max="1529" width="1" customWidth="1"/>
    <col min="1530" max="1530" width="4.5546875" customWidth="1"/>
    <col min="1531" max="1531" width="2.5546875" customWidth="1"/>
    <col min="1532" max="1532" width="4.88671875" customWidth="1"/>
    <col min="1749" max="1749" width="1.44140625" customWidth="1"/>
    <col min="1750" max="1750" width="11.5546875" customWidth="1"/>
    <col min="1751" max="1753" width="0" hidden="1" customWidth="1"/>
    <col min="1754" max="1754" width="4.6640625" customWidth="1"/>
    <col min="1755" max="1755" width="2.5546875" customWidth="1"/>
    <col min="1756" max="1756" width="4.6640625" customWidth="1"/>
    <col min="1757" max="1757" width="1" customWidth="1"/>
    <col min="1758" max="1758" width="4.6640625" customWidth="1"/>
    <col min="1759" max="1759" width="2.5546875" customWidth="1"/>
    <col min="1760" max="1760" width="4.6640625" customWidth="1"/>
    <col min="1761" max="1761" width="1" customWidth="1"/>
    <col min="1762" max="1762" width="4.6640625" customWidth="1"/>
    <col min="1763" max="1763" width="2.5546875" customWidth="1"/>
    <col min="1764" max="1764" width="4.6640625" customWidth="1"/>
    <col min="1765" max="1765" width="1" customWidth="1"/>
    <col min="1766" max="1766" width="4.6640625" customWidth="1"/>
    <col min="1767" max="1767" width="2.5546875" customWidth="1"/>
    <col min="1768" max="1768" width="4.6640625" customWidth="1"/>
    <col min="1769" max="1769" width="1.109375" customWidth="1"/>
    <col min="1770" max="1770" width="4.6640625" customWidth="1"/>
    <col min="1771" max="1771" width="2.5546875" customWidth="1"/>
    <col min="1772" max="1772" width="4.6640625" customWidth="1"/>
    <col min="1773" max="1773" width="1.109375" customWidth="1"/>
    <col min="1774" max="1774" width="4.6640625" customWidth="1"/>
    <col min="1775" max="1775" width="2.5546875" customWidth="1"/>
    <col min="1776" max="1776" width="4.6640625" customWidth="1"/>
    <col min="1777" max="1777" width="1" customWidth="1"/>
    <col min="1778" max="1778" width="4.6640625" customWidth="1"/>
    <col min="1779" max="1779" width="2.5546875" customWidth="1"/>
    <col min="1780" max="1780" width="4.6640625" customWidth="1"/>
    <col min="1781" max="1781" width="1" customWidth="1"/>
    <col min="1782" max="1782" width="4.6640625" customWidth="1"/>
    <col min="1783" max="1783" width="2.5546875" customWidth="1"/>
    <col min="1784" max="1784" width="4.6640625" customWidth="1"/>
    <col min="1785" max="1785" width="1" customWidth="1"/>
    <col min="1786" max="1786" width="4.5546875" customWidth="1"/>
    <col min="1787" max="1787" width="2.5546875" customWidth="1"/>
    <col min="1788" max="1788" width="4.88671875" customWidth="1"/>
    <col min="2005" max="2005" width="1.44140625" customWidth="1"/>
    <col min="2006" max="2006" width="11.5546875" customWidth="1"/>
    <col min="2007" max="2009" width="0" hidden="1" customWidth="1"/>
    <col min="2010" max="2010" width="4.6640625" customWidth="1"/>
    <col min="2011" max="2011" width="2.5546875" customWidth="1"/>
    <col min="2012" max="2012" width="4.6640625" customWidth="1"/>
    <col min="2013" max="2013" width="1" customWidth="1"/>
    <col min="2014" max="2014" width="4.6640625" customWidth="1"/>
    <col min="2015" max="2015" width="2.5546875" customWidth="1"/>
    <col min="2016" max="2016" width="4.6640625" customWidth="1"/>
    <col min="2017" max="2017" width="1" customWidth="1"/>
    <col min="2018" max="2018" width="4.6640625" customWidth="1"/>
    <col min="2019" max="2019" width="2.5546875" customWidth="1"/>
    <col min="2020" max="2020" width="4.6640625" customWidth="1"/>
    <col min="2021" max="2021" width="1" customWidth="1"/>
    <col min="2022" max="2022" width="4.6640625" customWidth="1"/>
    <col min="2023" max="2023" width="2.5546875" customWidth="1"/>
    <col min="2024" max="2024" width="4.6640625" customWidth="1"/>
    <col min="2025" max="2025" width="1.109375" customWidth="1"/>
    <col min="2026" max="2026" width="4.6640625" customWidth="1"/>
    <col min="2027" max="2027" width="2.5546875" customWidth="1"/>
    <col min="2028" max="2028" width="4.6640625" customWidth="1"/>
    <col min="2029" max="2029" width="1.109375" customWidth="1"/>
    <col min="2030" max="2030" width="4.6640625" customWidth="1"/>
    <col min="2031" max="2031" width="2.5546875" customWidth="1"/>
    <col min="2032" max="2032" width="4.6640625" customWidth="1"/>
    <col min="2033" max="2033" width="1" customWidth="1"/>
    <col min="2034" max="2034" width="4.6640625" customWidth="1"/>
    <col min="2035" max="2035" width="2.5546875" customWidth="1"/>
    <col min="2036" max="2036" width="4.6640625" customWidth="1"/>
    <col min="2037" max="2037" width="1" customWidth="1"/>
    <col min="2038" max="2038" width="4.6640625" customWidth="1"/>
    <col min="2039" max="2039" width="2.5546875" customWidth="1"/>
    <col min="2040" max="2040" width="4.6640625" customWidth="1"/>
    <col min="2041" max="2041" width="1" customWidth="1"/>
    <col min="2042" max="2042" width="4.5546875" customWidth="1"/>
    <col min="2043" max="2043" width="2.5546875" customWidth="1"/>
    <col min="2044" max="2044" width="4.88671875" customWidth="1"/>
    <col min="2261" max="2261" width="1.44140625" customWidth="1"/>
    <col min="2262" max="2262" width="11.5546875" customWidth="1"/>
    <col min="2263" max="2265" width="0" hidden="1" customWidth="1"/>
    <col min="2266" max="2266" width="4.6640625" customWidth="1"/>
    <col min="2267" max="2267" width="2.5546875" customWidth="1"/>
    <col min="2268" max="2268" width="4.6640625" customWidth="1"/>
    <col min="2269" max="2269" width="1" customWidth="1"/>
    <col min="2270" max="2270" width="4.6640625" customWidth="1"/>
    <col min="2271" max="2271" width="2.5546875" customWidth="1"/>
    <col min="2272" max="2272" width="4.6640625" customWidth="1"/>
    <col min="2273" max="2273" width="1" customWidth="1"/>
    <col min="2274" max="2274" width="4.6640625" customWidth="1"/>
    <col min="2275" max="2275" width="2.5546875" customWidth="1"/>
    <col min="2276" max="2276" width="4.6640625" customWidth="1"/>
    <col min="2277" max="2277" width="1" customWidth="1"/>
    <col min="2278" max="2278" width="4.6640625" customWidth="1"/>
    <col min="2279" max="2279" width="2.5546875" customWidth="1"/>
    <col min="2280" max="2280" width="4.6640625" customWidth="1"/>
    <col min="2281" max="2281" width="1.109375" customWidth="1"/>
    <col min="2282" max="2282" width="4.6640625" customWidth="1"/>
    <col min="2283" max="2283" width="2.5546875" customWidth="1"/>
    <col min="2284" max="2284" width="4.6640625" customWidth="1"/>
    <col min="2285" max="2285" width="1.109375" customWidth="1"/>
    <col min="2286" max="2286" width="4.6640625" customWidth="1"/>
    <col min="2287" max="2287" width="2.5546875" customWidth="1"/>
    <col min="2288" max="2288" width="4.6640625" customWidth="1"/>
    <col min="2289" max="2289" width="1" customWidth="1"/>
    <col min="2290" max="2290" width="4.6640625" customWidth="1"/>
    <col min="2291" max="2291" width="2.5546875" customWidth="1"/>
    <col min="2292" max="2292" width="4.6640625" customWidth="1"/>
    <col min="2293" max="2293" width="1" customWidth="1"/>
    <col min="2294" max="2294" width="4.6640625" customWidth="1"/>
    <col min="2295" max="2295" width="2.5546875" customWidth="1"/>
    <col min="2296" max="2296" width="4.6640625" customWidth="1"/>
    <col min="2297" max="2297" width="1" customWidth="1"/>
    <col min="2298" max="2298" width="4.5546875" customWidth="1"/>
    <col min="2299" max="2299" width="2.5546875" customWidth="1"/>
    <col min="2300" max="2300" width="4.88671875" customWidth="1"/>
    <col min="2517" max="2517" width="1.44140625" customWidth="1"/>
    <col min="2518" max="2518" width="11.5546875" customWidth="1"/>
    <col min="2519" max="2521" width="0" hidden="1" customWidth="1"/>
    <col min="2522" max="2522" width="4.6640625" customWidth="1"/>
    <col min="2523" max="2523" width="2.5546875" customWidth="1"/>
    <col min="2524" max="2524" width="4.6640625" customWidth="1"/>
    <col min="2525" max="2525" width="1" customWidth="1"/>
    <col min="2526" max="2526" width="4.6640625" customWidth="1"/>
    <col min="2527" max="2527" width="2.5546875" customWidth="1"/>
    <col min="2528" max="2528" width="4.6640625" customWidth="1"/>
    <col min="2529" max="2529" width="1" customWidth="1"/>
    <col min="2530" max="2530" width="4.6640625" customWidth="1"/>
    <col min="2531" max="2531" width="2.5546875" customWidth="1"/>
    <col min="2532" max="2532" width="4.6640625" customWidth="1"/>
    <col min="2533" max="2533" width="1" customWidth="1"/>
    <col min="2534" max="2534" width="4.6640625" customWidth="1"/>
    <col min="2535" max="2535" width="2.5546875" customWidth="1"/>
    <col min="2536" max="2536" width="4.6640625" customWidth="1"/>
    <col min="2537" max="2537" width="1.109375" customWidth="1"/>
    <col min="2538" max="2538" width="4.6640625" customWidth="1"/>
    <col min="2539" max="2539" width="2.5546875" customWidth="1"/>
    <col min="2540" max="2540" width="4.6640625" customWidth="1"/>
    <col min="2541" max="2541" width="1.109375" customWidth="1"/>
    <col min="2542" max="2542" width="4.6640625" customWidth="1"/>
    <col min="2543" max="2543" width="2.5546875" customWidth="1"/>
    <col min="2544" max="2544" width="4.6640625" customWidth="1"/>
    <col min="2545" max="2545" width="1" customWidth="1"/>
    <col min="2546" max="2546" width="4.6640625" customWidth="1"/>
    <col min="2547" max="2547" width="2.5546875" customWidth="1"/>
    <col min="2548" max="2548" width="4.6640625" customWidth="1"/>
    <col min="2549" max="2549" width="1" customWidth="1"/>
    <col min="2550" max="2550" width="4.6640625" customWidth="1"/>
    <col min="2551" max="2551" width="2.5546875" customWidth="1"/>
    <col min="2552" max="2552" width="4.6640625" customWidth="1"/>
    <col min="2553" max="2553" width="1" customWidth="1"/>
    <col min="2554" max="2554" width="4.5546875" customWidth="1"/>
    <col min="2555" max="2555" width="2.5546875" customWidth="1"/>
    <col min="2556" max="2556" width="4.88671875" customWidth="1"/>
    <col min="2773" max="2773" width="1.44140625" customWidth="1"/>
    <col min="2774" max="2774" width="11.5546875" customWidth="1"/>
    <col min="2775" max="2777" width="0" hidden="1" customWidth="1"/>
    <col min="2778" max="2778" width="4.6640625" customWidth="1"/>
    <col min="2779" max="2779" width="2.5546875" customWidth="1"/>
    <col min="2780" max="2780" width="4.6640625" customWidth="1"/>
    <col min="2781" max="2781" width="1" customWidth="1"/>
    <col min="2782" max="2782" width="4.6640625" customWidth="1"/>
    <col min="2783" max="2783" width="2.5546875" customWidth="1"/>
    <col min="2784" max="2784" width="4.6640625" customWidth="1"/>
    <col min="2785" max="2785" width="1" customWidth="1"/>
    <col min="2786" max="2786" width="4.6640625" customWidth="1"/>
    <col min="2787" max="2787" width="2.5546875" customWidth="1"/>
    <col min="2788" max="2788" width="4.6640625" customWidth="1"/>
    <col min="2789" max="2789" width="1" customWidth="1"/>
    <col min="2790" max="2790" width="4.6640625" customWidth="1"/>
    <col min="2791" max="2791" width="2.5546875" customWidth="1"/>
    <col min="2792" max="2792" width="4.6640625" customWidth="1"/>
    <col min="2793" max="2793" width="1.109375" customWidth="1"/>
    <col min="2794" max="2794" width="4.6640625" customWidth="1"/>
    <col min="2795" max="2795" width="2.5546875" customWidth="1"/>
    <col min="2796" max="2796" width="4.6640625" customWidth="1"/>
    <col min="2797" max="2797" width="1.109375" customWidth="1"/>
    <col min="2798" max="2798" width="4.6640625" customWidth="1"/>
    <col min="2799" max="2799" width="2.5546875" customWidth="1"/>
    <col min="2800" max="2800" width="4.6640625" customWidth="1"/>
    <col min="2801" max="2801" width="1" customWidth="1"/>
    <col min="2802" max="2802" width="4.6640625" customWidth="1"/>
    <col min="2803" max="2803" width="2.5546875" customWidth="1"/>
    <col min="2804" max="2804" width="4.6640625" customWidth="1"/>
    <col min="2805" max="2805" width="1" customWidth="1"/>
    <col min="2806" max="2806" width="4.6640625" customWidth="1"/>
    <col min="2807" max="2807" width="2.5546875" customWidth="1"/>
    <col min="2808" max="2808" width="4.6640625" customWidth="1"/>
    <col min="2809" max="2809" width="1" customWidth="1"/>
    <col min="2810" max="2810" width="4.5546875" customWidth="1"/>
    <col min="2811" max="2811" width="2.5546875" customWidth="1"/>
    <col min="2812" max="2812" width="4.88671875" customWidth="1"/>
    <col min="3029" max="3029" width="1.44140625" customWidth="1"/>
    <col min="3030" max="3030" width="11.5546875" customWidth="1"/>
    <col min="3031" max="3033" width="0" hidden="1" customWidth="1"/>
    <col min="3034" max="3034" width="4.6640625" customWidth="1"/>
    <col min="3035" max="3035" width="2.5546875" customWidth="1"/>
    <col min="3036" max="3036" width="4.6640625" customWidth="1"/>
    <col min="3037" max="3037" width="1" customWidth="1"/>
    <col min="3038" max="3038" width="4.6640625" customWidth="1"/>
    <col min="3039" max="3039" width="2.5546875" customWidth="1"/>
    <col min="3040" max="3040" width="4.6640625" customWidth="1"/>
    <col min="3041" max="3041" width="1" customWidth="1"/>
    <col min="3042" max="3042" width="4.6640625" customWidth="1"/>
    <col min="3043" max="3043" width="2.5546875" customWidth="1"/>
    <col min="3044" max="3044" width="4.6640625" customWidth="1"/>
    <col min="3045" max="3045" width="1" customWidth="1"/>
    <col min="3046" max="3046" width="4.6640625" customWidth="1"/>
    <col min="3047" max="3047" width="2.5546875" customWidth="1"/>
    <col min="3048" max="3048" width="4.6640625" customWidth="1"/>
    <col min="3049" max="3049" width="1.109375" customWidth="1"/>
    <col min="3050" max="3050" width="4.6640625" customWidth="1"/>
    <col min="3051" max="3051" width="2.5546875" customWidth="1"/>
    <col min="3052" max="3052" width="4.6640625" customWidth="1"/>
    <col min="3053" max="3053" width="1.109375" customWidth="1"/>
    <col min="3054" max="3054" width="4.6640625" customWidth="1"/>
    <col min="3055" max="3055" width="2.5546875" customWidth="1"/>
    <col min="3056" max="3056" width="4.6640625" customWidth="1"/>
    <col min="3057" max="3057" width="1" customWidth="1"/>
    <col min="3058" max="3058" width="4.6640625" customWidth="1"/>
    <col min="3059" max="3059" width="2.5546875" customWidth="1"/>
    <col min="3060" max="3060" width="4.6640625" customWidth="1"/>
    <col min="3061" max="3061" width="1" customWidth="1"/>
    <col min="3062" max="3062" width="4.6640625" customWidth="1"/>
    <col min="3063" max="3063" width="2.5546875" customWidth="1"/>
    <col min="3064" max="3064" width="4.6640625" customWidth="1"/>
    <col min="3065" max="3065" width="1" customWidth="1"/>
    <col min="3066" max="3066" width="4.5546875" customWidth="1"/>
    <col min="3067" max="3067" width="2.5546875" customWidth="1"/>
    <col min="3068" max="3068" width="4.88671875" customWidth="1"/>
    <col min="3285" max="3285" width="1.44140625" customWidth="1"/>
    <col min="3286" max="3286" width="11.5546875" customWidth="1"/>
    <col min="3287" max="3289" width="0" hidden="1" customWidth="1"/>
    <col min="3290" max="3290" width="4.6640625" customWidth="1"/>
    <col min="3291" max="3291" width="2.5546875" customWidth="1"/>
    <col min="3292" max="3292" width="4.6640625" customWidth="1"/>
    <col min="3293" max="3293" width="1" customWidth="1"/>
    <col min="3294" max="3294" width="4.6640625" customWidth="1"/>
    <col min="3295" max="3295" width="2.5546875" customWidth="1"/>
    <col min="3296" max="3296" width="4.6640625" customWidth="1"/>
    <col min="3297" max="3297" width="1" customWidth="1"/>
    <col min="3298" max="3298" width="4.6640625" customWidth="1"/>
    <col min="3299" max="3299" width="2.5546875" customWidth="1"/>
    <col min="3300" max="3300" width="4.6640625" customWidth="1"/>
    <col min="3301" max="3301" width="1" customWidth="1"/>
    <col min="3302" max="3302" width="4.6640625" customWidth="1"/>
    <col min="3303" max="3303" width="2.5546875" customWidth="1"/>
    <col min="3304" max="3304" width="4.6640625" customWidth="1"/>
    <col min="3305" max="3305" width="1.109375" customWidth="1"/>
    <col min="3306" max="3306" width="4.6640625" customWidth="1"/>
    <col min="3307" max="3307" width="2.5546875" customWidth="1"/>
    <col min="3308" max="3308" width="4.6640625" customWidth="1"/>
    <col min="3309" max="3309" width="1.109375" customWidth="1"/>
    <col min="3310" max="3310" width="4.6640625" customWidth="1"/>
    <col min="3311" max="3311" width="2.5546875" customWidth="1"/>
    <col min="3312" max="3312" width="4.6640625" customWidth="1"/>
    <col min="3313" max="3313" width="1" customWidth="1"/>
    <col min="3314" max="3314" width="4.6640625" customWidth="1"/>
    <col min="3315" max="3315" width="2.5546875" customWidth="1"/>
    <col min="3316" max="3316" width="4.6640625" customWidth="1"/>
    <col min="3317" max="3317" width="1" customWidth="1"/>
    <col min="3318" max="3318" width="4.6640625" customWidth="1"/>
    <col min="3319" max="3319" width="2.5546875" customWidth="1"/>
    <col min="3320" max="3320" width="4.6640625" customWidth="1"/>
    <col min="3321" max="3321" width="1" customWidth="1"/>
    <col min="3322" max="3322" width="4.5546875" customWidth="1"/>
    <col min="3323" max="3323" width="2.5546875" customWidth="1"/>
    <col min="3324" max="3324" width="4.88671875" customWidth="1"/>
    <col min="3541" max="3541" width="1.44140625" customWidth="1"/>
    <col min="3542" max="3542" width="11.5546875" customWidth="1"/>
    <col min="3543" max="3545" width="0" hidden="1" customWidth="1"/>
    <col min="3546" max="3546" width="4.6640625" customWidth="1"/>
    <col min="3547" max="3547" width="2.5546875" customWidth="1"/>
    <col min="3548" max="3548" width="4.6640625" customWidth="1"/>
    <col min="3549" max="3549" width="1" customWidth="1"/>
    <col min="3550" max="3550" width="4.6640625" customWidth="1"/>
    <col min="3551" max="3551" width="2.5546875" customWidth="1"/>
    <col min="3552" max="3552" width="4.6640625" customWidth="1"/>
    <col min="3553" max="3553" width="1" customWidth="1"/>
    <col min="3554" max="3554" width="4.6640625" customWidth="1"/>
    <col min="3555" max="3555" width="2.5546875" customWidth="1"/>
    <col min="3556" max="3556" width="4.6640625" customWidth="1"/>
    <col min="3557" max="3557" width="1" customWidth="1"/>
    <col min="3558" max="3558" width="4.6640625" customWidth="1"/>
    <col min="3559" max="3559" width="2.5546875" customWidth="1"/>
    <col min="3560" max="3560" width="4.6640625" customWidth="1"/>
    <col min="3561" max="3561" width="1.109375" customWidth="1"/>
    <col min="3562" max="3562" width="4.6640625" customWidth="1"/>
    <col min="3563" max="3563" width="2.5546875" customWidth="1"/>
    <col min="3564" max="3564" width="4.6640625" customWidth="1"/>
    <col min="3565" max="3565" width="1.109375" customWidth="1"/>
    <col min="3566" max="3566" width="4.6640625" customWidth="1"/>
    <col min="3567" max="3567" width="2.5546875" customWidth="1"/>
    <col min="3568" max="3568" width="4.6640625" customWidth="1"/>
    <col min="3569" max="3569" width="1" customWidth="1"/>
    <col min="3570" max="3570" width="4.6640625" customWidth="1"/>
    <col min="3571" max="3571" width="2.5546875" customWidth="1"/>
    <col min="3572" max="3572" width="4.6640625" customWidth="1"/>
    <col min="3573" max="3573" width="1" customWidth="1"/>
    <col min="3574" max="3574" width="4.6640625" customWidth="1"/>
    <col min="3575" max="3575" width="2.5546875" customWidth="1"/>
    <col min="3576" max="3576" width="4.6640625" customWidth="1"/>
    <col min="3577" max="3577" width="1" customWidth="1"/>
    <col min="3578" max="3578" width="4.5546875" customWidth="1"/>
    <col min="3579" max="3579" width="2.5546875" customWidth="1"/>
    <col min="3580" max="3580" width="4.88671875" customWidth="1"/>
    <col min="3797" max="3797" width="1.44140625" customWidth="1"/>
    <col min="3798" max="3798" width="11.5546875" customWidth="1"/>
    <col min="3799" max="3801" width="0" hidden="1" customWidth="1"/>
    <col min="3802" max="3802" width="4.6640625" customWidth="1"/>
    <col min="3803" max="3803" width="2.5546875" customWidth="1"/>
    <col min="3804" max="3804" width="4.6640625" customWidth="1"/>
    <col min="3805" max="3805" width="1" customWidth="1"/>
    <col min="3806" max="3806" width="4.6640625" customWidth="1"/>
    <col min="3807" max="3807" width="2.5546875" customWidth="1"/>
    <col min="3808" max="3808" width="4.6640625" customWidth="1"/>
    <col min="3809" max="3809" width="1" customWidth="1"/>
    <col min="3810" max="3810" width="4.6640625" customWidth="1"/>
    <col min="3811" max="3811" width="2.5546875" customWidth="1"/>
    <col min="3812" max="3812" width="4.6640625" customWidth="1"/>
    <col min="3813" max="3813" width="1" customWidth="1"/>
    <col min="3814" max="3814" width="4.6640625" customWidth="1"/>
    <col min="3815" max="3815" width="2.5546875" customWidth="1"/>
    <col min="3816" max="3816" width="4.6640625" customWidth="1"/>
    <col min="3817" max="3817" width="1.109375" customWidth="1"/>
    <col min="3818" max="3818" width="4.6640625" customWidth="1"/>
    <col min="3819" max="3819" width="2.5546875" customWidth="1"/>
    <col min="3820" max="3820" width="4.6640625" customWidth="1"/>
    <col min="3821" max="3821" width="1.109375" customWidth="1"/>
    <col min="3822" max="3822" width="4.6640625" customWidth="1"/>
    <col min="3823" max="3823" width="2.5546875" customWidth="1"/>
    <col min="3824" max="3824" width="4.6640625" customWidth="1"/>
    <col min="3825" max="3825" width="1" customWidth="1"/>
    <col min="3826" max="3826" width="4.6640625" customWidth="1"/>
    <col min="3827" max="3827" width="2.5546875" customWidth="1"/>
    <col min="3828" max="3828" width="4.6640625" customWidth="1"/>
    <col min="3829" max="3829" width="1" customWidth="1"/>
    <col min="3830" max="3830" width="4.6640625" customWidth="1"/>
    <col min="3831" max="3831" width="2.5546875" customWidth="1"/>
    <col min="3832" max="3832" width="4.6640625" customWidth="1"/>
    <col min="3833" max="3833" width="1" customWidth="1"/>
    <col min="3834" max="3834" width="4.5546875" customWidth="1"/>
    <col min="3835" max="3835" width="2.5546875" customWidth="1"/>
    <col min="3836" max="3836" width="4.88671875" customWidth="1"/>
    <col min="4053" max="4053" width="1.44140625" customWidth="1"/>
    <col min="4054" max="4054" width="11.5546875" customWidth="1"/>
    <col min="4055" max="4057" width="0" hidden="1" customWidth="1"/>
    <col min="4058" max="4058" width="4.6640625" customWidth="1"/>
    <col min="4059" max="4059" width="2.5546875" customWidth="1"/>
    <col min="4060" max="4060" width="4.6640625" customWidth="1"/>
    <col min="4061" max="4061" width="1" customWidth="1"/>
    <col min="4062" max="4062" width="4.6640625" customWidth="1"/>
    <col min="4063" max="4063" width="2.5546875" customWidth="1"/>
    <col min="4064" max="4064" width="4.6640625" customWidth="1"/>
    <col min="4065" max="4065" width="1" customWidth="1"/>
    <col min="4066" max="4066" width="4.6640625" customWidth="1"/>
    <col min="4067" max="4067" width="2.5546875" customWidth="1"/>
    <col min="4068" max="4068" width="4.6640625" customWidth="1"/>
    <col min="4069" max="4069" width="1" customWidth="1"/>
    <col min="4070" max="4070" width="4.6640625" customWidth="1"/>
    <col min="4071" max="4071" width="2.5546875" customWidth="1"/>
    <col min="4072" max="4072" width="4.6640625" customWidth="1"/>
    <col min="4073" max="4073" width="1.109375" customWidth="1"/>
    <col min="4074" max="4074" width="4.6640625" customWidth="1"/>
    <col min="4075" max="4075" width="2.5546875" customWidth="1"/>
    <col min="4076" max="4076" width="4.6640625" customWidth="1"/>
    <col min="4077" max="4077" width="1.109375" customWidth="1"/>
    <col min="4078" max="4078" width="4.6640625" customWidth="1"/>
    <col min="4079" max="4079" width="2.5546875" customWidth="1"/>
    <col min="4080" max="4080" width="4.6640625" customWidth="1"/>
    <col min="4081" max="4081" width="1" customWidth="1"/>
    <col min="4082" max="4082" width="4.6640625" customWidth="1"/>
    <col min="4083" max="4083" width="2.5546875" customWidth="1"/>
    <col min="4084" max="4084" width="4.6640625" customWidth="1"/>
    <col min="4085" max="4085" width="1" customWidth="1"/>
    <col min="4086" max="4086" width="4.6640625" customWidth="1"/>
    <col min="4087" max="4087" width="2.5546875" customWidth="1"/>
    <col min="4088" max="4088" width="4.6640625" customWidth="1"/>
    <col min="4089" max="4089" width="1" customWidth="1"/>
    <col min="4090" max="4090" width="4.5546875" customWidth="1"/>
    <col min="4091" max="4091" width="2.5546875" customWidth="1"/>
    <col min="4092" max="4092" width="4.88671875" customWidth="1"/>
    <col min="4309" max="4309" width="1.44140625" customWidth="1"/>
    <col min="4310" max="4310" width="11.5546875" customWidth="1"/>
    <col min="4311" max="4313" width="0" hidden="1" customWidth="1"/>
    <col min="4314" max="4314" width="4.6640625" customWidth="1"/>
    <col min="4315" max="4315" width="2.5546875" customWidth="1"/>
    <col min="4316" max="4316" width="4.6640625" customWidth="1"/>
    <col min="4317" max="4317" width="1" customWidth="1"/>
    <col min="4318" max="4318" width="4.6640625" customWidth="1"/>
    <col min="4319" max="4319" width="2.5546875" customWidth="1"/>
    <col min="4320" max="4320" width="4.6640625" customWidth="1"/>
    <col min="4321" max="4321" width="1" customWidth="1"/>
    <col min="4322" max="4322" width="4.6640625" customWidth="1"/>
    <col min="4323" max="4323" width="2.5546875" customWidth="1"/>
    <col min="4324" max="4324" width="4.6640625" customWidth="1"/>
    <col min="4325" max="4325" width="1" customWidth="1"/>
    <col min="4326" max="4326" width="4.6640625" customWidth="1"/>
    <col min="4327" max="4327" width="2.5546875" customWidth="1"/>
    <col min="4328" max="4328" width="4.6640625" customWidth="1"/>
    <col min="4329" max="4329" width="1.109375" customWidth="1"/>
    <col min="4330" max="4330" width="4.6640625" customWidth="1"/>
    <col min="4331" max="4331" width="2.5546875" customWidth="1"/>
    <col min="4332" max="4332" width="4.6640625" customWidth="1"/>
    <col min="4333" max="4333" width="1.109375" customWidth="1"/>
    <col min="4334" max="4334" width="4.6640625" customWidth="1"/>
    <col min="4335" max="4335" width="2.5546875" customWidth="1"/>
    <col min="4336" max="4336" width="4.6640625" customWidth="1"/>
    <col min="4337" max="4337" width="1" customWidth="1"/>
    <col min="4338" max="4338" width="4.6640625" customWidth="1"/>
    <col min="4339" max="4339" width="2.5546875" customWidth="1"/>
    <col min="4340" max="4340" width="4.6640625" customWidth="1"/>
    <col min="4341" max="4341" width="1" customWidth="1"/>
    <col min="4342" max="4342" width="4.6640625" customWidth="1"/>
    <col min="4343" max="4343" width="2.5546875" customWidth="1"/>
    <col min="4344" max="4344" width="4.6640625" customWidth="1"/>
    <col min="4345" max="4345" width="1" customWidth="1"/>
    <col min="4346" max="4346" width="4.5546875" customWidth="1"/>
    <col min="4347" max="4347" width="2.5546875" customWidth="1"/>
    <col min="4348" max="4348" width="4.88671875" customWidth="1"/>
    <col min="4565" max="4565" width="1.44140625" customWidth="1"/>
    <col min="4566" max="4566" width="11.5546875" customWidth="1"/>
    <col min="4567" max="4569" width="0" hidden="1" customWidth="1"/>
    <col min="4570" max="4570" width="4.6640625" customWidth="1"/>
    <col min="4571" max="4571" width="2.5546875" customWidth="1"/>
    <col min="4572" max="4572" width="4.6640625" customWidth="1"/>
    <col min="4573" max="4573" width="1" customWidth="1"/>
    <col min="4574" max="4574" width="4.6640625" customWidth="1"/>
    <col min="4575" max="4575" width="2.5546875" customWidth="1"/>
    <col min="4576" max="4576" width="4.6640625" customWidth="1"/>
    <col min="4577" max="4577" width="1" customWidth="1"/>
    <col min="4578" max="4578" width="4.6640625" customWidth="1"/>
    <col min="4579" max="4579" width="2.5546875" customWidth="1"/>
    <col min="4580" max="4580" width="4.6640625" customWidth="1"/>
    <col min="4581" max="4581" width="1" customWidth="1"/>
    <col min="4582" max="4582" width="4.6640625" customWidth="1"/>
    <col min="4583" max="4583" width="2.5546875" customWidth="1"/>
    <col min="4584" max="4584" width="4.6640625" customWidth="1"/>
    <col min="4585" max="4585" width="1.109375" customWidth="1"/>
    <col min="4586" max="4586" width="4.6640625" customWidth="1"/>
    <col min="4587" max="4587" width="2.5546875" customWidth="1"/>
    <col min="4588" max="4588" width="4.6640625" customWidth="1"/>
    <col min="4589" max="4589" width="1.109375" customWidth="1"/>
    <col min="4590" max="4590" width="4.6640625" customWidth="1"/>
    <col min="4591" max="4591" width="2.5546875" customWidth="1"/>
    <col min="4592" max="4592" width="4.6640625" customWidth="1"/>
    <col min="4593" max="4593" width="1" customWidth="1"/>
    <col min="4594" max="4594" width="4.6640625" customWidth="1"/>
    <col min="4595" max="4595" width="2.5546875" customWidth="1"/>
    <col min="4596" max="4596" width="4.6640625" customWidth="1"/>
    <col min="4597" max="4597" width="1" customWidth="1"/>
    <col min="4598" max="4598" width="4.6640625" customWidth="1"/>
    <col min="4599" max="4599" width="2.5546875" customWidth="1"/>
    <col min="4600" max="4600" width="4.6640625" customWidth="1"/>
    <col min="4601" max="4601" width="1" customWidth="1"/>
    <col min="4602" max="4602" width="4.5546875" customWidth="1"/>
    <col min="4603" max="4603" width="2.5546875" customWidth="1"/>
    <col min="4604" max="4604" width="4.88671875" customWidth="1"/>
    <col min="4821" max="4821" width="1.44140625" customWidth="1"/>
    <col min="4822" max="4822" width="11.5546875" customWidth="1"/>
    <col min="4823" max="4825" width="0" hidden="1" customWidth="1"/>
    <col min="4826" max="4826" width="4.6640625" customWidth="1"/>
    <col min="4827" max="4827" width="2.5546875" customWidth="1"/>
    <col min="4828" max="4828" width="4.6640625" customWidth="1"/>
    <col min="4829" max="4829" width="1" customWidth="1"/>
    <col min="4830" max="4830" width="4.6640625" customWidth="1"/>
    <col min="4831" max="4831" width="2.5546875" customWidth="1"/>
    <col min="4832" max="4832" width="4.6640625" customWidth="1"/>
    <col min="4833" max="4833" width="1" customWidth="1"/>
    <col min="4834" max="4834" width="4.6640625" customWidth="1"/>
    <col min="4835" max="4835" width="2.5546875" customWidth="1"/>
    <col min="4836" max="4836" width="4.6640625" customWidth="1"/>
    <col min="4837" max="4837" width="1" customWidth="1"/>
    <col min="4838" max="4838" width="4.6640625" customWidth="1"/>
    <col min="4839" max="4839" width="2.5546875" customWidth="1"/>
    <col min="4840" max="4840" width="4.6640625" customWidth="1"/>
    <col min="4841" max="4841" width="1.109375" customWidth="1"/>
    <col min="4842" max="4842" width="4.6640625" customWidth="1"/>
    <col min="4843" max="4843" width="2.5546875" customWidth="1"/>
    <col min="4844" max="4844" width="4.6640625" customWidth="1"/>
    <col min="4845" max="4845" width="1.109375" customWidth="1"/>
    <col min="4846" max="4846" width="4.6640625" customWidth="1"/>
    <col min="4847" max="4847" width="2.5546875" customWidth="1"/>
    <col min="4848" max="4848" width="4.6640625" customWidth="1"/>
    <col min="4849" max="4849" width="1" customWidth="1"/>
    <col min="4850" max="4850" width="4.6640625" customWidth="1"/>
    <col min="4851" max="4851" width="2.5546875" customWidth="1"/>
    <col min="4852" max="4852" width="4.6640625" customWidth="1"/>
    <col min="4853" max="4853" width="1" customWidth="1"/>
    <col min="4854" max="4854" width="4.6640625" customWidth="1"/>
    <col min="4855" max="4855" width="2.5546875" customWidth="1"/>
    <col min="4856" max="4856" width="4.6640625" customWidth="1"/>
    <col min="4857" max="4857" width="1" customWidth="1"/>
    <col min="4858" max="4858" width="4.5546875" customWidth="1"/>
    <col min="4859" max="4859" width="2.5546875" customWidth="1"/>
    <col min="4860" max="4860" width="4.88671875" customWidth="1"/>
    <col min="5077" max="5077" width="1.44140625" customWidth="1"/>
    <col min="5078" max="5078" width="11.5546875" customWidth="1"/>
    <col min="5079" max="5081" width="0" hidden="1" customWidth="1"/>
    <col min="5082" max="5082" width="4.6640625" customWidth="1"/>
    <col min="5083" max="5083" width="2.5546875" customWidth="1"/>
    <col min="5084" max="5084" width="4.6640625" customWidth="1"/>
    <col min="5085" max="5085" width="1" customWidth="1"/>
    <col min="5086" max="5086" width="4.6640625" customWidth="1"/>
    <col min="5087" max="5087" width="2.5546875" customWidth="1"/>
    <col min="5088" max="5088" width="4.6640625" customWidth="1"/>
    <col min="5089" max="5089" width="1" customWidth="1"/>
    <col min="5090" max="5090" width="4.6640625" customWidth="1"/>
    <col min="5091" max="5091" width="2.5546875" customWidth="1"/>
    <col min="5092" max="5092" width="4.6640625" customWidth="1"/>
    <col min="5093" max="5093" width="1" customWidth="1"/>
    <col min="5094" max="5094" width="4.6640625" customWidth="1"/>
    <col min="5095" max="5095" width="2.5546875" customWidth="1"/>
    <col min="5096" max="5096" width="4.6640625" customWidth="1"/>
    <col min="5097" max="5097" width="1.109375" customWidth="1"/>
    <col min="5098" max="5098" width="4.6640625" customWidth="1"/>
    <col min="5099" max="5099" width="2.5546875" customWidth="1"/>
    <col min="5100" max="5100" width="4.6640625" customWidth="1"/>
    <col min="5101" max="5101" width="1.109375" customWidth="1"/>
    <col min="5102" max="5102" width="4.6640625" customWidth="1"/>
    <col min="5103" max="5103" width="2.5546875" customWidth="1"/>
    <col min="5104" max="5104" width="4.6640625" customWidth="1"/>
    <col min="5105" max="5105" width="1" customWidth="1"/>
    <col min="5106" max="5106" width="4.6640625" customWidth="1"/>
    <col min="5107" max="5107" width="2.5546875" customWidth="1"/>
    <col min="5108" max="5108" width="4.6640625" customWidth="1"/>
    <col min="5109" max="5109" width="1" customWidth="1"/>
    <col min="5110" max="5110" width="4.6640625" customWidth="1"/>
    <col min="5111" max="5111" width="2.5546875" customWidth="1"/>
    <col min="5112" max="5112" width="4.6640625" customWidth="1"/>
    <col min="5113" max="5113" width="1" customWidth="1"/>
    <col min="5114" max="5114" width="4.5546875" customWidth="1"/>
    <col min="5115" max="5115" width="2.5546875" customWidth="1"/>
    <col min="5116" max="5116" width="4.88671875" customWidth="1"/>
    <col min="5333" max="5333" width="1.44140625" customWidth="1"/>
    <col min="5334" max="5334" width="11.5546875" customWidth="1"/>
    <col min="5335" max="5337" width="0" hidden="1" customWidth="1"/>
    <col min="5338" max="5338" width="4.6640625" customWidth="1"/>
    <col min="5339" max="5339" width="2.5546875" customWidth="1"/>
    <col min="5340" max="5340" width="4.6640625" customWidth="1"/>
    <col min="5341" max="5341" width="1" customWidth="1"/>
    <col min="5342" max="5342" width="4.6640625" customWidth="1"/>
    <col min="5343" max="5343" width="2.5546875" customWidth="1"/>
    <col min="5344" max="5344" width="4.6640625" customWidth="1"/>
    <col min="5345" max="5345" width="1" customWidth="1"/>
    <col min="5346" max="5346" width="4.6640625" customWidth="1"/>
    <col min="5347" max="5347" width="2.5546875" customWidth="1"/>
    <col min="5348" max="5348" width="4.6640625" customWidth="1"/>
    <col min="5349" max="5349" width="1" customWidth="1"/>
    <col min="5350" max="5350" width="4.6640625" customWidth="1"/>
    <col min="5351" max="5351" width="2.5546875" customWidth="1"/>
    <col min="5352" max="5352" width="4.6640625" customWidth="1"/>
    <col min="5353" max="5353" width="1.109375" customWidth="1"/>
    <col min="5354" max="5354" width="4.6640625" customWidth="1"/>
    <col min="5355" max="5355" width="2.5546875" customWidth="1"/>
    <col min="5356" max="5356" width="4.6640625" customWidth="1"/>
    <col min="5357" max="5357" width="1.109375" customWidth="1"/>
    <col min="5358" max="5358" width="4.6640625" customWidth="1"/>
    <col min="5359" max="5359" width="2.5546875" customWidth="1"/>
    <col min="5360" max="5360" width="4.6640625" customWidth="1"/>
    <col min="5361" max="5361" width="1" customWidth="1"/>
    <col min="5362" max="5362" width="4.6640625" customWidth="1"/>
    <col min="5363" max="5363" width="2.5546875" customWidth="1"/>
    <col min="5364" max="5364" width="4.6640625" customWidth="1"/>
    <col min="5365" max="5365" width="1" customWidth="1"/>
    <col min="5366" max="5366" width="4.6640625" customWidth="1"/>
    <col min="5367" max="5367" width="2.5546875" customWidth="1"/>
    <col min="5368" max="5368" width="4.6640625" customWidth="1"/>
    <col min="5369" max="5369" width="1" customWidth="1"/>
    <col min="5370" max="5370" width="4.5546875" customWidth="1"/>
    <col min="5371" max="5371" width="2.5546875" customWidth="1"/>
    <col min="5372" max="5372" width="4.88671875" customWidth="1"/>
    <col min="5589" max="5589" width="1.44140625" customWidth="1"/>
    <col min="5590" max="5590" width="11.5546875" customWidth="1"/>
    <col min="5591" max="5593" width="0" hidden="1" customWidth="1"/>
    <col min="5594" max="5594" width="4.6640625" customWidth="1"/>
    <col min="5595" max="5595" width="2.5546875" customWidth="1"/>
    <col min="5596" max="5596" width="4.6640625" customWidth="1"/>
    <col min="5597" max="5597" width="1" customWidth="1"/>
    <col min="5598" max="5598" width="4.6640625" customWidth="1"/>
    <col min="5599" max="5599" width="2.5546875" customWidth="1"/>
    <col min="5600" max="5600" width="4.6640625" customWidth="1"/>
    <col min="5601" max="5601" width="1" customWidth="1"/>
    <col min="5602" max="5602" width="4.6640625" customWidth="1"/>
    <col min="5603" max="5603" width="2.5546875" customWidth="1"/>
    <col min="5604" max="5604" width="4.6640625" customWidth="1"/>
    <col min="5605" max="5605" width="1" customWidth="1"/>
    <col min="5606" max="5606" width="4.6640625" customWidth="1"/>
    <col min="5607" max="5607" width="2.5546875" customWidth="1"/>
    <col min="5608" max="5608" width="4.6640625" customWidth="1"/>
    <col min="5609" max="5609" width="1.109375" customWidth="1"/>
    <col min="5610" max="5610" width="4.6640625" customWidth="1"/>
    <col min="5611" max="5611" width="2.5546875" customWidth="1"/>
    <col min="5612" max="5612" width="4.6640625" customWidth="1"/>
    <col min="5613" max="5613" width="1.109375" customWidth="1"/>
    <col min="5614" max="5614" width="4.6640625" customWidth="1"/>
    <col min="5615" max="5615" width="2.5546875" customWidth="1"/>
    <col min="5616" max="5616" width="4.6640625" customWidth="1"/>
    <col min="5617" max="5617" width="1" customWidth="1"/>
    <col min="5618" max="5618" width="4.6640625" customWidth="1"/>
    <col min="5619" max="5619" width="2.5546875" customWidth="1"/>
    <col min="5620" max="5620" width="4.6640625" customWidth="1"/>
    <col min="5621" max="5621" width="1" customWidth="1"/>
    <col min="5622" max="5622" width="4.6640625" customWidth="1"/>
    <col min="5623" max="5623" width="2.5546875" customWidth="1"/>
    <col min="5624" max="5624" width="4.6640625" customWidth="1"/>
    <col min="5625" max="5625" width="1" customWidth="1"/>
    <col min="5626" max="5626" width="4.5546875" customWidth="1"/>
    <col min="5627" max="5627" width="2.5546875" customWidth="1"/>
    <col min="5628" max="5628" width="4.88671875" customWidth="1"/>
    <col min="5845" max="5845" width="1.44140625" customWidth="1"/>
    <col min="5846" max="5846" width="11.5546875" customWidth="1"/>
    <col min="5847" max="5849" width="0" hidden="1" customWidth="1"/>
    <col min="5850" max="5850" width="4.6640625" customWidth="1"/>
    <col min="5851" max="5851" width="2.5546875" customWidth="1"/>
    <col min="5852" max="5852" width="4.6640625" customWidth="1"/>
    <col min="5853" max="5853" width="1" customWidth="1"/>
    <col min="5854" max="5854" width="4.6640625" customWidth="1"/>
    <col min="5855" max="5855" width="2.5546875" customWidth="1"/>
    <col min="5856" max="5856" width="4.6640625" customWidth="1"/>
    <col min="5857" max="5857" width="1" customWidth="1"/>
    <col min="5858" max="5858" width="4.6640625" customWidth="1"/>
    <col min="5859" max="5859" width="2.5546875" customWidth="1"/>
    <col min="5860" max="5860" width="4.6640625" customWidth="1"/>
    <col min="5861" max="5861" width="1" customWidth="1"/>
    <col min="5862" max="5862" width="4.6640625" customWidth="1"/>
    <col min="5863" max="5863" width="2.5546875" customWidth="1"/>
    <col min="5864" max="5864" width="4.6640625" customWidth="1"/>
    <col min="5865" max="5865" width="1.109375" customWidth="1"/>
    <col min="5866" max="5866" width="4.6640625" customWidth="1"/>
    <col min="5867" max="5867" width="2.5546875" customWidth="1"/>
    <col min="5868" max="5868" width="4.6640625" customWidth="1"/>
    <col min="5869" max="5869" width="1.109375" customWidth="1"/>
    <col min="5870" max="5870" width="4.6640625" customWidth="1"/>
    <col min="5871" max="5871" width="2.5546875" customWidth="1"/>
    <col min="5872" max="5872" width="4.6640625" customWidth="1"/>
    <col min="5873" max="5873" width="1" customWidth="1"/>
    <col min="5874" max="5874" width="4.6640625" customWidth="1"/>
    <col min="5875" max="5875" width="2.5546875" customWidth="1"/>
    <col min="5876" max="5876" width="4.6640625" customWidth="1"/>
    <col min="5877" max="5877" width="1" customWidth="1"/>
    <col min="5878" max="5878" width="4.6640625" customWidth="1"/>
    <col min="5879" max="5879" width="2.5546875" customWidth="1"/>
    <col min="5880" max="5880" width="4.6640625" customWidth="1"/>
    <col min="5881" max="5881" width="1" customWidth="1"/>
    <col min="5882" max="5882" width="4.5546875" customWidth="1"/>
    <col min="5883" max="5883" width="2.5546875" customWidth="1"/>
    <col min="5884" max="5884" width="4.88671875" customWidth="1"/>
    <col min="6101" max="6101" width="1.44140625" customWidth="1"/>
    <col min="6102" max="6102" width="11.5546875" customWidth="1"/>
    <col min="6103" max="6105" width="0" hidden="1" customWidth="1"/>
    <col min="6106" max="6106" width="4.6640625" customWidth="1"/>
    <col min="6107" max="6107" width="2.5546875" customWidth="1"/>
    <col min="6108" max="6108" width="4.6640625" customWidth="1"/>
    <col min="6109" max="6109" width="1" customWidth="1"/>
    <col min="6110" max="6110" width="4.6640625" customWidth="1"/>
    <col min="6111" max="6111" width="2.5546875" customWidth="1"/>
    <col min="6112" max="6112" width="4.6640625" customWidth="1"/>
    <col min="6113" max="6113" width="1" customWidth="1"/>
    <col min="6114" max="6114" width="4.6640625" customWidth="1"/>
    <col min="6115" max="6115" width="2.5546875" customWidth="1"/>
    <col min="6116" max="6116" width="4.6640625" customWidth="1"/>
    <col min="6117" max="6117" width="1" customWidth="1"/>
    <col min="6118" max="6118" width="4.6640625" customWidth="1"/>
    <col min="6119" max="6119" width="2.5546875" customWidth="1"/>
    <col min="6120" max="6120" width="4.6640625" customWidth="1"/>
    <col min="6121" max="6121" width="1.109375" customWidth="1"/>
    <col min="6122" max="6122" width="4.6640625" customWidth="1"/>
    <col min="6123" max="6123" width="2.5546875" customWidth="1"/>
    <col min="6124" max="6124" width="4.6640625" customWidth="1"/>
    <col min="6125" max="6125" width="1.109375" customWidth="1"/>
    <col min="6126" max="6126" width="4.6640625" customWidth="1"/>
    <col min="6127" max="6127" width="2.5546875" customWidth="1"/>
    <col min="6128" max="6128" width="4.6640625" customWidth="1"/>
    <col min="6129" max="6129" width="1" customWidth="1"/>
    <col min="6130" max="6130" width="4.6640625" customWidth="1"/>
    <col min="6131" max="6131" width="2.5546875" customWidth="1"/>
    <col min="6132" max="6132" width="4.6640625" customWidth="1"/>
    <col min="6133" max="6133" width="1" customWidth="1"/>
    <col min="6134" max="6134" width="4.6640625" customWidth="1"/>
    <col min="6135" max="6135" width="2.5546875" customWidth="1"/>
    <col min="6136" max="6136" width="4.6640625" customWidth="1"/>
    <col min="6137" max="6137" width="1" customWidth="1"/>
    <col min="6138" max="6138" width="4.5546875" customWidth="1"/>
    <col min="6139" max="6139" width="2.5546875" customWidth="1"/>
    <col min="6140" max="6140" width="4.88671875" customWidth="1"/>
    <col min="6357" max="6357" width="1.44140625" customWidth="1"/>
    <col min="6358" max="6358" width="11.5546875" customWidth="1"/>
    <col min="6359" max="6361" width="0" hidden="1" customWidth="1"/>
    <col min="6362" max="6362" width="4.6640625" customWidth="1"/>
    <col min="6363" max="6363" width="2.5546875" customWidth="1"/>
    <col min="6364" max="6364" width="4.6640625" customWidth="1"/>
    <col min="6365" max="6365" width="1" customWidth="1"/>
    <col min="6366" max="6366" width="4.6640625" customWidth="1"/>
    <col min="6367" max="6367" width="2.5546875" customWidth="1"/>
    <col min="6368" max="6368" width="4.6640625" customWidth="1"/>
    <col min="6369" max="6369" width="1" customWidth="1"/>
    <col min="6370" max="6370" width="4.6640625" customWidth="1"/>
    <col min="6371" max="6371" width="2.5546875" customWidth="1"/>
    <col min="6372" max="6372" width="4.6640625" customWidth="1"/>
    <col min="6373" max="6373" width="1" customWidth="1"/>
    <col min="6374" max="6374" width="4.6640625" customWidth="1"/>
    <col min="6375" max="6375" width="2.5546875" customWidth="1"/>
    <col min="6376" max="6376" width="4.6640625" customWidth="1"/>
    <col min="6377" max="6377" width="1.109375" customWidth="1"/>
    <col min="6378" max="6378" width="4.6640625" customWidth="1"/>
    <col min="6379" max="6379" width="2.5546875" customWidth="1"/>
    <col min="6380" max="6380" width="4.6640625" customWidth="1"/>
    <col min="6381" max="6381" width="1.109375" customWidth="1"/>
    <col min="6382" max="6382" width="4.6640625" customWidth="1"/>
    <col min="6383" max="6383" width="2.5546875" customWidth="1"/>
    <col min="6384" max="6384" width="4.6640625" customWidth="1"/>
    <col min="6385" max="6385" width="1" customWidth="1"/>
    <col min="6386" max="6386" width="4.6640625" customWidth="1"/>
    <col min="6387" max="6387" width="2.5546875" customWidth="1"/>
    <col min="6388" max="6388" width="4.6640625" customWidth="1"/>
    <col min="6389" max="6389" width="1" customWidth="1"/>
    <col min="6390" max="6390" width="4.6640625" customWidth="1"/>
    <col min="6391" max="6391" width="2.5546875" customWidth="1"/>
    <col min="6392" max="6392" width="4.6640625" customWidth="1"/>
    <col min="6393" max="6393" width="1" customWidth="1"/>
    <col min="6394" max="6394" width="4.5546875" customWidth="1"/>
    <col min="6395" max="6395" width="2.5546875" customWidth="1"/>
    <col min="6396" max="6396" width="4.88671875" customWidth="1"/>
    <col min="6613" max="6613" width="1.44140625" customWidth="1"/>
    <col min="6614" max="6614" width="11.5546875" customWidth="1"/>
    <col min="6615" max="6617" width="0" hidden="1" customWidth="1"/>
    <col min="6618" max="6618" width="4.6640625" customWidth="1"/>
    <col min="6619" max="6619" width="2.5546875" customWidth="1"/>
    <col min="6620" max="6620" width="4.6640625" customWidth="1"/>
    <col min="6621" max="6621" width="1" customWidth="1"/>
    <col min="6622" max="6622" width="4.6640625" customWidth="1"/>
    <col min="6623" max="6623" width="2.5546875" customWidth="1"/>
    <col min="6624" max="6624" width="4.6640625" customWidth="1"/>
    <col min="6625" max="6625" width="1" customWidth="1"/>
    <col min="6626" max="6626" width="4.6640625" customWidth="1"/>
    <col min="6627" max="6627" width="2.5546875" customWidth="1"/>
    <col min="6628" max="6628" width="4.6640625" customWidth="1"/>
    <col min="6629" max="6629" width="1" customWidth="1"/>
    <col min="6630" max="6630" width="4.6640625" customWidth="1"/>
    <col min="6631" max="6631" width="2.5546875" customWidth="1"/>
    <col min="6632" max="6632" width="4.6640625" customWidth="1"/>
    <col min="6633" max="6633" width="1.109375" customWidth="1"/>
    <col min="6634" max="6634" width="4.6640625" customWidth="1"/>
    <col min="6635" max="6635" width="2.5546875" customWidth="1"/>
    <col min="6636" max="6636" width="4.6640625" customWidth="1"/>
    <col min="6637" max="6637" width="1.109375" customWidth="1"/>
    <col min="6638" max="6638" width="4.6640625" customWidth="1"/>
    <col min="6639" max="6639" width="2.5546875" customWidth="1"/>
    <col min="6640" max="6640" width="4.6640625" customWidth="1"/>
    <col min="6641" max="6641" width="1" customWidth="1"/>
    <col min="6642" max="6642" width="4.6640625" customWidth="1"/>
    <col min="6643" max="6643" width="2.5546875" customWidth="1"/>
    <col min="6644" max="6644" width="4.6640625" customWidth="1"/>
    <col min="6645" max="6645" width="1" customWidth="1"/>
    <col min="6646" max="6646" width="4.6640625" customWidth="1"/>
    <col min="6647" max="6647" width="2.5546875" customWidth="1"/>
    <col min="6648" max="6648" width="4.6640625" customWidth="1"/>
    <col min="6649" max="6649" width="1" customWidth="1"/>
    <col min="6650" max="6650" width="4.5546875" customWidth="1"/>
    <col min="6651" max="6651" width="2.5546875" customWidth="1"/>
    <col min="6652" max="6652" width="4.88671875" customWidth="1"/>
    <col min="6869" max="6869" width="1.44140625" customWidth="1"/>
    <col min="6870" max="6870" width="11.5546875" customWidth="1"/>
    <col min="6871" max="6873" width="0" hidden="1" customWidth="1"/>
    <col min="6874" max="6874" width="4.6640625" customWidth="1"/>
    <col min="6875" max="6875" width="2.5546875" customWidth="1"/>
    <col min="6876" max="6876" width="4.6640625" customWidth="1"/>
    <col min="6877" max="6877" width="1" customWidth="1"/>
    <col min="6878" max="6878" width="4.6640625" customWidth="1"/>
    <col min="6879" max="6879" width="2.5546875" customWidth="1"/>
    <col min="6880" max="6880" width="4.6640625" customWidth="1"/>
    <col min="6881" max="6881" width="1" customWidth="1"/>
    <col min="6882" max="6882" width="4.6640625" customWidth="1"/>
    <col min="6883" max="6883" width="2.5546875" customWidth="1"/>
    <col min="6884" max="6884" width="4.6640625" customWidth="1"/>
    <col min="6885" max="6885" width="1" customWidth="1"/>
    <col min="6886" max="6886" width="4.6640625" customWidth="1"/>
    <col min="6887" max="6887" width="2.5546875" customWidth="1"/>
    <col min="6888" max="6888" width="4.6640625" customWidth="1"/>
    <col min="6889" max="6889" width="1.109375" customWidth="1"/>
    <col min="6890" max="6890" width="4.6640625" customWidth="1"/>
    <col min="6891" max="6891" width="2.5546875" customWidth="1"/>
    <col min="6892" max="6892" width="4.6640625" customWidth="1"/>
    <col min="6893" max="6893" width="1.109375" customWidth="1"/>
    <col min="6894" max="6894" width="4.6640625" customWidth="1"/>
    <col min="6895" max="6895" width="2.5546875" customWidth="1"/>
    <col min="6896" max="6896" width="4.6640625" customWidth="1"/>
    <col min="6897" max="6897" width="1" customWidth="1"/>
    <col min="6898" max="6898" width="4.6640625" customWidth="1"/>
    <col min="6899" max="6899" width="2.5546875" customWidth="1"/>
    <col min="6900" max="6900" width="4.6640625" customWidth="1"/>
    <col min="6901" max="6901" width="1" customWidth="1"/>
    <col min="6902" max="6902" width="4.6640625" customWidth="1"/>
    <col min="6903" max="6903" width="2.5546875" customWidth="1"/>
    <col min="6904" max="6904" width="4.6640625" customWidth="1"/>
    <col min="6905" max="6905" width="1" customWidth="1"/>
    <col min="6906" max="6906" width="4.5546875" customWidth="1"/>
    <col min="6907" max="6907" width="2.5546875" customWidth="1"/>
    <col min="6908" max="6908" width="4.88671875" customWidth="1"/>
    <col min="7125" max="7125" width="1.44140625" customWidth="1"/>
    <col min="7126" max="7126" width="11.5546875" customWidth="1"/>
    <col min="7127" max="7129" width="0" hidden="1" customWidth="1"/>
    <col min="7130" max="7130" width="4.6640625" customWidth="1"/>
    <col min="7131" max="7131" width="2.5546875" customWidth="1"/>
    <col min="7132" max="7132" width="4.6640625" customWidth="1"/>
    <col min="7133" max="7133" width="1" customWidth="1"/>
    <col min="7134" max="7134" width="4.6640625" customWidth="1"/>
    <col min="7135" max="7135" width="2.5546875" customWidth="1"/>
    <col min="7136" max="7136" width="4.6640625" customWidth="1"/>
    <col min="7137" max="7137" width="1" customWidth="1"/>
    <col min="7138" max="7138" width="4.6640625" customWidth="1"/>
    <col min="7139" max="7139" width="2.5546875" customWidth="1"/>
    <col min="7140" max="7140" width="4.6640625" customWidth="1"/>
    <col min="7141" max="7141" width="1" customWidth="1"/>
    <col min="7142" max="7142" width="4.6640625" customWidth="1"/>
    <col min="7143" max="7143" width="2.5546875" customWidth="1"/>
    <col min="7144" max="7144" width="4.6640625" customWidth="1"/>
    <col min="7145" max="7145" width="1.109375" customWidth="1"/>
    <col min="7146" max="7146" width="4.6640625" customWidth="1"/>
    <col min="7147" max="7147" width="2.5546875" customWidth="1"/>
    <col min="7148" max="7148" width="4.6640625" customWidth="1"/>
    <col min="7149" max="7149" width="1.109375" customWidth="1"/>
    <col min="7150" max="7150" width="4.6640625" customWidth="1"/>
    <col min="7151" max="7151" width="2.5546875" customWidth="1"/>
    <col min="7152" max="7152" width="4.6640625" customWidth="1"/>
    <col min="7153" max="7153" width="1" customWidth="1"/>
    <col min="7154" max="7154" width="4.6640625" customWidth="1"/>
    <col min="7155" max="7155" width="2.5546875" customWidth="1"/>
    <col min="7156" max="7156" width="4.6640625" customWidth="1"/>
    <col min="7157" max="7157" width="1" customWidth="1"/>
    <col min="7158" max="7158" width="4.6640625" customWidth="1"/>
    <col min="7159" max="7159" width="2.5546875" customWidth="1"/>
    <col min="7160" max="7160" width="4.6640625" customWidth="1"/>
    <col min="7161" max="7161" width="1" customWidth="1"/>
    <col min="7162" max="7162" width="4.5546875" customWidth="1"/>
    <col min="7163" max="7163" width="2.5546875" customWidth="1"/>
    <col min="7164" max="7164" width="4.88671875" customWidth="1"/>
    <col min="7381" max="7381" width="1.44140625" customWidth="1"/>
    <col min="7382" max="7382" width="11.5546875" customWidth="1"/>
    <col min="7383" max="7385" width="0" hidden="1" customWidth="1"/>
    <col min="7386" max="7386" width="4.6640625" customWidth="1"/>
    <col min="7387" max="7387" width="2.5546875" customWidth="1"/>
    <col min="7388" max="7388" width="4.6640625" customWidth="1"/>
    <col min="7389" max="7389" width="1" customWidth="1"/>
    <col min="7390" max="7390" width="4.6640625" customWidth="1"/>
    <col min="7391" max="7391" width="2.5546875" customWidth="1"/>
    <col min="7392" max="7392" width="4.6640625" customWidth="1"/>
    <col min="7393" max="7393" width="1" customWidth="1"/>
    <col min="7394" max="7394" width="4.6640625" customWidth="1"/>
    <col min="7395" max="7395" width="2.5546875" customWidth="1"/>
    <col min="7396" max="7396" width="4.6640625" customWidth="1"/>
    <col min="7397" max="7397" width="1" customWidth="1"/>
    <col min="7398" max="7398" width="4.6640625" customWidth="1"/>
    <col min="7399" max="7399" width="2.5546875" customWidth="1"/>
    <col min="7400" max="7400" width="4.6640625" customWidth="1"/>
    <col min="7401" max="7401" width="1.109375" customWidth="1"/>
    <col min="7402" max="7402" width="4.6640625" customWidth="1"/>
    <col min="7403" max="7403" width="2.5546875" customWidth="1"/>
    <col min="7404" max="7404" width="4.6640625" customWidth="1"/>
    <col min="7405" max="7405" width="1.109375" customWidth="1"/>
    <col min="7406" max="7406" width="4.6640625" customWidth="1"/>
    <col min="7407" max="7407" width="2.5546875" customWidth="1"/>
    <col min="7408" max="7408" width="4.6640625" customWidth="1"/>
    <col min="7409" max="7409" width="1" customWidth="1"/>
    <col min="7410" max="7410" width="4.6640625" customWidth="1"/>
    <col min="7411" max="7411" width="2.5546875" customWidth="1"/>
    <col min="7412" max="7412" width="4.6640625" customWidth="1"/>
    <col min="7413" max="7413" width="1" customWidth="1"/>
    <col min="7414" max="7414" width="4.6640625" customWidth="1"/>
    <col min="7415" max="7415" width="2.5546875" customWidth="1"/>
    <col min="7416" max="7416" width="4.6640625" customWidth="1"/>
    <col min="7417" max="7417" width="1" customWidth="1"/>
    <col min="7418" max="7418" width="4.5546875" customWidth="1"/>
    <col min="7419" max="7419" width="2.5546875" customWidth="1"/>
    <col min="7420" max="7420" width="4.88671875" customWidth="1"/>
    <col min="7637" max="7637" width="1.44140625" customWidth="1"/>
    <col min="7638" max="7638" width="11.5546875" customWidth="1"/>
    <col min="7639" max="7641" width="0" hidden="1" customWidth="1"/>
    <col min="7642" max="7642" width="4.6640625" customWidth="1"/>
    <col min="7643" max="7643" width="2.5546875" customWidth="1"/>
    <col min="7644" max="7644" width="4.6640625" customWidth="1"/>
    <col min="7645" max="7645" width="1" customWidth="1"/>
    <col min="7646" max="7646" width="4.6640625" customWidth="1"/>
    <col min="7647" max="7647" width="2.5546875" customWidth="1"/>
    <col min="7648" max="7648" width="4.6640625" customWidth="1"/>
    <col min="7649" max="7649" width="1" customWidth="1"/>
    <col min="7650" max="7650" width="4.6640625" customWidth="1"/>
    <col min="7651" max="7651" width="2.5546875" customWidth="1"/>
    <col min="7652" max="7652" width="4.6640625" customWidth="1"/>
    <col min="7653" max="7653" width="1" customWidth="1"/>
    <col min="7654" max="7654" width="4.6640625" customWidth="1"/>
    <col min="7655" max="7655" width="2.5546875" customWidth="1"/>
    <col min="7656" max="7656" width="4.6640625" customWidth="1"/>
    <col min="7657" max="7657" width="1.109375" customWidth="1"/>
    <col min="7658" max="7658" width="4.6640625" customWidth="1"/>
    <col min="7659" max="7659" width="2.5546875" customWidth="1"/>
    <col min="7660" max="7660" width="4.6640625" customWidth="1"/>
    <col min="7661" max="7661" width="1.109375" customWidth="1"/>
    <col min="7662" max="7662" width="4.6640625" customWidth="1"/>
    <col min="7663" max="7663" width="2.5546875" customWidth="1"/>
    <col min="7664" max="7664" width="4.6640625" customWidth="1"/>
    <col min="7665" max="7665" width="1" customWidth="1"/>
    <col min="7666" max="7666" width="4.6640625" customWidth="1"/>
    <col min="7667" max="7667" width="2.5546875" customWidth="1"/>
    <col min="7668" max="7668" width="4.6640625" customWidth="1"/>
    <col min="7669" max="7669" width="1" customWidth="1"/>
    <col min="7670" max="7670" width="4.6640625" customWidth="1"/>
    <col min="7671" max="7671" width="2.5546875" customWidth="1"/>
    <col min="7672" max="7672" width="4.6640625" customWidth="1"/>
    <col min="7673" max="7673" width="1" customWidth="1"/>
    <col min="7674" max="7674" width="4.5546875" customWidth="1"/>
    <col min="7675" max="7675" width="2.5546875" customWidth="1"/>
    <col min="7676" max="7676" width="4.88671875" customWidth="1"/>
    <col min="7893" max="7893" width="1.44140625" customWidth="1"/>
    <col min="7894" max="7894" width="11.5546875" customWidth="1"/>
    <col min="7895" max="7897" width="0" hidden="1" customWidth="1"/>
    <col min="7898" max="7898" width="4.6640625" customWidth="1"/>
    <col min="7899" max="7899" width="2.5546875" customWidth="1"/>
    <col min="7900" max="7900" width="4.6640625" customWidth="1"/>
    <col min="7901" max="7901" width="1" customWidth="1"/>
    <col min="7902" max="7902" width="4.6640625" customWidth="1"/>
    <col min="7903" max="7903" width="2.5546875" customWidth="1"/>
    <col min="7904" max="7904" width="4.6640625" customWidth="1"/>
    <col min="7905" max="7905" width="1" customWidth="1"/>
    <col min="7906" max="7906" width="4.6640625" customWidth="1"/>
    <col min="7907" max="7907" width="2.5546875" customWidth="1"/>
    <col min="7908" max="7908" width="4.6640625" customWidth="1"/>
    <col min="7909" max="7909" width="1" customWidth="1"/>
    <col min="7910" max="7910" width="4.6640625" customWidth="1"/>
    <col min="7911" max="7911" width="2.5546875" customWidth="1"/>
    <col min="7912" max="7912" width="4.6640625" customWidth="1"/>
    <col min="7913" max="7913" width="1.109375" customWidth="1"/>
    <col min="7914" max="7914" width="4.6640625" customWidth="1"/>
    <col min="7915" max="7915" width="2.5546875" customWidth="1"/>
    <col min="7916" max="7916" width="4.6640625" customWidth="1"/>
    <col min="7917" max="7917" width="1.109375" customWidth="1"/>
    <col min="7918" max="7918" width="4.6640625" customWidth="1"/>
    <col min="7919" max="7919" width="2.5546875" customWidth="1"/>
    <col min="7920" max="7920" width="4.6640625" customWidth="1"/>
    <col min="7921" max="7921" width="1" customWidth="1"/>
    <col min="7922" max="7922" width="4.6640625" customWidth="1"/>
    <col min="7923" max="7923" width="2.5546875" customWidth="1"/>
    <col min="7924" max="7924" width="4.6640625" customWidth="1"/>
    <col min="7925" max="7925" width="1" customWidth="1"/>
    <col min="7926" max="7926" width="4.6640625" customWidth="1"/>
    <col min="7927" max="7927" width="2.5546875" customWidth="1"/>
    <col min="7928" max="7928" width="4.6640625" customWidth="1"/>
    <col min="7929" max="7929" width="1" customWidth="1"/>
    <col min="7930" max="7930" width="4.5546875" customWidth="1"/>
    <col min="7931" max="7931" width="2.5546875" customWidth="1"/>
    <col min="7932" max="7932" width="4.88671875" customWidth="1"/>
    <col min="8149" max="8149" width="1.44140625" customWidth="1"/>
    <col min="8150" max="8150" width="11.5546875" customWidth="1"/>
    <col min="8151" max="8153" width="0" hidden="1" customWidth="1"/>
    <col min="8154" max="8154" width="4.6640625" customWidth="1"/>
    <col min="8155" max="8155" width="2.5546875" customWidth="1"/>
    <col min="8156" max="8156" width="4.6640625" customWidth="1"/>
    <col min="8157" max="8157" width="1" customWidth="1"/>
    <col min="8158" max="8158" width="4.6640625" customWidth="1"/>
    <col min="8159" max="8159" width="2.5546875" customWidth="1"/>
    <col min="8160" max="8160" width="4.6640625" customWidth="1"/>
    <col min="8161" max="8161" width="1" customWidth="1"/>
    <col min="8162" max="8162" width="4.6640625" customWidth="1"/>
    <col min="8163" max="8163" width="2.5546875" customWidth="1"/>
    <col min="8164" max="8164" width="4.6640625" customWidth="1"/>
    <col min="8165" max="8165" width="1" customWidth="1"/>
    <col min="8166" max="8166" width="4.6640625" customWidth="1"/>
    <col min="8167" max="8167" width="2.5546875" customWidth="1"/>
    <col min="8168" max="8168" width="4.6640625" customWidth="1"/>
    <col min="8169" max="8169" width="1.109375" customWidth="1"/>
    <col min="8170" max="8170" width="4.6640625" customWidth="1"/>
    <col min="8171" max="8171" width="2.5546875" customWidth="1"/>
    <col min="8172" max="8172" width="4.6640625" customWidth="1"/>
    <col min="8173" max="8173" width="1.109375" customWidth="1"/>
    <col min="8174" max="8174" width="4.6640625" customWidth="1"/>
    <col min="8175" max="8175" width="2.5546875" customWidth="1"/>
    <col min="8176" max="8176" width="4.6640625" customWidth="1"/>
    <col min="8177" max="8177" width="1" customWidth="1"/>
    <col min="8178" max="8178" width="4.6640625" customWidth="1"/>
    <col min="8179" max="8179" width="2.5546875" customWidth="1"/>
    <col min="8180" max="8180" width="4.6640625" customWidth="1"/>
    <col min="8181" max="8181" width="1" customWidth="1"/>
    <col min="8182" max="8182" width="4.6640625" customWidth="1"/>
    <col min="8183" max="8183" width="2.5546875" customWidth="1"/>
    <col min="8184" max="8184" width="4.6640625" customWidth="1"/>
    <col min="8185" max="8185" width="1" customWidth="1"/>
    <col min="8186" max="8186" width="4.5546875" customWidth="1"/>
    <col min="8187" max="8187" width="2.5546875" customWidth="1"/>
    <col min="8188" max="8188" width="4.88671875" customWidth="1"/>
    <col min="8405" max="8405" width="1.44140625" customWidth="1"/>
    <col min="8406" max="8406" width="11.5546875" customWidth="1"/>
    <col min="8407" max="8409" width="0" hidden="1" customWidth="1"/>
    <col min="8410" max="8410" width="4.6640625" customWidth="1"/>
    <col min="8411" max="8411" width="2.5546875" customWidth="1"/>
    <col min="8412" max="8412" width="4.6640625" customWidth="1"/>
    <col min="8413" max="8413" width="1" customWidth="1"/>
    <col min="8414" max="8414" width="4.6640625" customWidth="1"/>
    <col min="8415" max="8415" width="2.5546875" customWidth="1"/>
    <col min="8416" max="8416" width="4.6640625" customWidth="1"/>
    <col min="8417" max="8417" width="1" customWidth="1"/>
    <col min="8418" max="8418" width="4.6640625" customWidth="1"/>
    <col min="8419" max="8419" width="2.5546875" customWidth="1"/>
    <col min="8420" max="8420" width="4.6640625" customWidth="1"/>
    <col min="8421" max="8421" width="1" customWidth="1"/>
    <col min="8422" max="8422" width="4.6640625" customWidth="1"/>
    <col min="8423" max="8423" width="2.5546875" customWidth="1"/>
    <col min="8424" max="8424" width="4.6640625" customWidth="1"/>
    <col min="8425" max="8425" width="1.109375" customWidth="1"/>
    <col min="8426" max="8426" width="4.6640625" customWidth="1"/>
    <col min="8427" max="8427" width="2.5546875" customWidth="1"/>
    <col min="8428" max="8428" width="4.6640625" customWidth="1"/>
    <col min="8429" max="8429" width="1.109375" customWidth="1"/>
    <col min="8430" max="8430" width="4.6640625" customWidth="1"/>
    <col min="8431" max="8431" width="2.5546875" customWidth="1"/>
    <col min="8432" max="8432" width="4.6640625" customWidth="1"/>
    <col min="8433" max="8433" width="1" customWidth="1"/>
    <col min="8434" max="8434" width="4.6640625" customWidth="1"/>
    <col min="8435" max="8435" width="2.5546875" customWidth="1"/>
    <col min="8436" max="8436" width="4.6640625" customWidth="1"/>
    <col min="8437" max="8437" width="1" customWidth="1"/>
    <col min="8438" max="8438" width="4.6640625" customWidth="1"/>
    <col min="8439" max="8439" width="2.5546875" customWidth="1"/>
    <col min="8440" max="8440" width="4.6640625" customWidth="1"/>
    <col min="8441" max="8441" width="1" customWidth="1"/>
    <col min="8442" max="8442" width="4.5546875" customWidth="1"/>
    <col min="8443" max="8443" width="2.5546875" customWidth="1"/>
    <col min="8444" max="8444" width="4.88671875" customWidth="1"/>
    <col min="8661" max="8661" width="1.44140625" customWidth="1"/>
    <col min="8662" max="8662" width="11.5546875" customWidth="1"/>
    <col min="8663" max="8665" width="0" hidden="1" customWidth="1"/>
    <col min="8666" max="8666" width="4.6640625" customWidth="1"/>
    <col min="8667" max="8667" width="2.5546875" customWidth="1"/>
    <col min="8668" max="8668" width="4.6640625" customWidth="1"/>
    <col min="8669" max="8669" width="1" customWidth="1"/>
    <col min="8670" max="8670" width="4.6640625" customWidth="1"/>
    <col min="8671" max="8671" width="2.5546875" customWidth="1"/>
    <col min="8672" max="8672" width="4.6640625" customWidth="1"/>
    <col min="8673" max="8673" width="1" customWidth="1"/>
    <col min="8674" max="8674" width="4.6640625" customWidth="1"/>
    <col min="8675" max="8675" width="2.5546875" customWidth="1"/>
    <col min="8676" max="8676" width="4.6640625" customWidth="1"/>
    <col min="8677" max="8677" width="1" customWidth="1"/>
    <col min="8678" max="8678" width="4.6640625" customWidth="1"/>
    <col min="8679" max="8679" width="2.5546875" customWidth="1"/>
    <col min="8680" max="8680" width="4.6640625" customWidth="1"/>
    <col min="8681" max="8681" width="1.109375" customWidth="1"/>
    <col min="8682" max="8682" width="4.6640625" customWidth="1"/>
    <col min="8683" max="8683" width="2.5546875" customWidth="1"/>
    <col min="8684" max="8684" width="4.6640625" customWidth="1"/>
    <col min="8685" max="8685" width="1.109375" customWidth="1"/>
    <col min="8686" max="8686" width="4.6640625" customWidth="1"/>
    <col min="8687" max="8687" width="2.5546875" customWidth="1"/>
    <col min="8688" max="8688" width="4.6640625" customWidth="1"/>
    <col min="8689" max="8689" width="1" customWidth="1"/>
    <col min="8690" max="8690" width="4.6640625" customWidth="1"/>
    <col min="8691" max="8691" width="2.5546875" customWidth="1"/>
    <col min="8692" max="8692" width="4.6640625" customWidth="1"/>
    <col min="8693" max="8693" width="1" customWidth="1"/>
    <col min="8694" max="8694" width="4.6640625" customWidth="1"/>
    <col min="8695" max="8695" width="2.5546875" customWidth="1"/>
    <col min="8696" max="8696" width="4.6640625" customWidth="1"/>
    <col min="8697" max="8697" width="1" customWidth="1"/>
    <col min="8698" max="8698" width="4.5546875" customWidth="1"/>
    <col min="8699" max="8699" width="2.5546875" customWidth="1"/>
    <col min="8700" max="8700" width="4.88671875" customWidth="1"/>
    <col min="8917" max="8917" width="1.44140625" customWidth="1"/>
    <col min="8918" max="8918" width="11.5546875" customWidth="1"/>
    <col min="8919" max="8921" width="0" hidden="1" customWidth="1"/>
    <col min="8922" max="8922" width="4.6640625" customWidth="1"/>
    <col min="8923" max="8923" width="2.5546875" customWidth="1"/>
    <col min="8924" max="8924" width="4.6640625" customWidth="1"/>
    <col min="8925" max="8925" width="1" customWidth="1"/>
    <col min="8926" max="8926" width="4.6640625" customWidth="1"/>
    <col min="8927" max="8927" width="2.5546875" customWidth="1"/>
    <col min="8928" max="8928" width="4.6640625" customWidth="1"/>
    <col min="8929" max="8929" width="1" customWidth="1"/>
    <col min="8930" max="8930" width="4.6640625" customWidth="1"/>
    <col min="8931" max="8931" width="2.5546875" customWidth="1"/>
    <col min="8932" max="8932" width="4.6640625" customWidth="1"/>
    <col min="8933" max="8933" width="1" customWidth="1"/>
    <col min="8934" max="8934" width="4.6640625" customWidth="1"/>
    <col min="8935" max="8935" width="2.5546875" customWidth="1"/>
    <col min="8936" max="8936" width="4.6640625" customWidth="1"/>
    <col min="8937" max="8937" width="1.109375" customWidth="1"/>
    <col min="8938" max="8938" width="4.6640625" customWidth="1"/>
    <col min="8939" max="8939" width="2.5546875" customWidth="1"/>
    <col min="8940" max="8940" width="4.6640625" customWidth="1"/>
    <col min="8941" max="8941" width="1.109375" customWidth="1"/>
    <col min="8942" max="8942" width="4.6640625" customWidth="1"/>
    <col min="8943" max="8943" width="2.5546875" customWidth="1"/>
    <col min="8944" max="8944" width="4.6640625" customWidth="1"/>
    <col min="8945" max="8945" width="1" customWidth="1"/>
    <col min="8946" max="8946" width="4.6640625" customWidth="1"/>
    <col min="8947" max="8947" width="2.5546875" customWidth="1"/>
    <col min="8948" max="8948" width="4.6640625" customWidth="1"/>
    <col min="8949" max="8949" width="1" customWidth="1"/>
    <col min="8950" max="8950" width="4.6640625" customWidth="1"/>
    <col min="8951" max="8951" width="2.5546875" customWidth="1"/>
    <col min="8952" max="8952" width="4.6640625" customWidth="1"/>
    <col min="8953" max="8953" width="1" customWidth="1"/>
    <col min="8954" max="8954" width="4.5546875" customWidth="1"/>
    <col min="8955" max="8955" width="2.5546875" customWidth="1"/>
    <col min="8956" max="8956" width="4.88671875" customWidth="1"/>
    <col min="9173" max="9173" width="1.44140625" customWidth="1"/>
    <col min="9174" max="9174" width="11.5546875" customWidth="1"/>
    <col min="9175" max="9177" width="0" hidden="1" customWidth="1"/>
    <col min="9178" max="9178" width="4.6640625" customWidth="1"/>
    <col min="9179" max="9179" width="2.5546875" customWidth="1"/>
    <col min="9180" max="9180" width="4.6640625" customWidth="1"/>
    <col min="9181" max="9181" width="1" customWidth="1"/>
    <col min="9182" max="9182" width="4.6640625" customWidth="1"/>
    <col min="9183" max="9183" width="2.5546875" customWidth="1"/>
    <col min="9184" max="9184" width="4.6640625" customWidth="1"/>
    <col min="9185" max="9185" width="1" customWidth="1"/>
    <col min="9186" max="9186" width="4.6640625" customWidth="1"/>
    <col min="9187" max="9187" width="2.5546875" customWidth="1"/>
    <col min="9188" max="9188" width="4.6640625" customWidth="1"/>
    <col min="9189" max="9189" width="1" customWidth="1"/>
    <col min="9190" max="9190" width="4.6640625" customWidth="1"/>
    <col min="9191" max="9191" width="2.5546875" customWidth="1"/>
    <col min="9192" max="9192" width="4.6640625" customWidth="1"/>
    <col min="9193" max="9193" width="1.109375" customWidth="1"/>
    <col min="9194" max="9194" width="4.6640625" customWidth="1"/>
    <col min="9195" max="9195" width="2.5546875" customWidth="1"/>
    <col min="9196" max="9196" width="4.6640625" customWidth="1"/>
    <col min="9197" max="9197" width="1.109375" customWidth="1"/>
    <col min="9198" max="9198" width="4.6640625" customWidth="1"/>
    <col min="9199" max="9199" width="2.5546875" customWidth="1"/>
    <col min="9200" max="9200" width="4.6640625" customWidth="1"/>
    <col min="9201" max="9201" width="1" customWidth="1"/>
    <col min="9202" max="9202" width="4.6640625" customWidth="1"/>
    <col min="9203" max="9203" width="2.5546875" customWidth="1"/>
    <col min="9204" max="9204" width="4.6640625" customWidth="1"/>
    <col min="9205" max="9205" width="1" customWidth="1"/>
    <col min="9206" max="9206" width="4.6640625" customWidth="1"/>
    <col min="9207" max="9207" width="2.5546875" customWidth="1"/>
    <col min="9208" max="9208" width="4.6640625" customWidth="1"/>
    <col min="9209" max="9209" width="1" customWidth="1"/>
    <col min="9210" max="9210" width="4.5546875" customWidth="1"/>
    <col min="9211" max="9211" width="2.5546875" customWidth="1"/>
    <col min="9212" max="9212" width="4.88671875" customWidth="1"/>
    <col min="9429" max="9429" width="1.44140625" customWidth="1"/>
    <col min="9430" max="9430" width="11.5546875" customWidth="1"/>
    <col min="9431" max="9433" width="0" hidden="1" customWidth="1"/>
    <col min="9434" max="9434" width="4.6640625" customWidth="1"/>
    <col min="9435" max="9435" width="2.5546875" customWidth="1"/>
    <col min="9436" max="9436" width="4.6640625" customWidth="1"/>
    <col min="9437" max="9437" width="1" customWidth="1"/>
    <col min="9438" max="9438" width="4.6640625" customWidth="1"/>
    <col min="9439" max="9439" width="2.5546875" customWidth="1"/>
    <col min="9440" max="9440" width="4.6640625" customWidth="1"/>
    <col min="9441" max="9441" width="1" customWidth="1"/>
    <col min="9442" max="9442" width="4.6640625" customWidth="1"/>
    <col min="9443" max="9443" width="2.5546875" customWidth="1"/>
    <col min="9444" max="9444" width="4.6640625" customWidth="1"/>
    <col min="9445" max="9445" width="1" customWidth="1"/>
    <col min="9446" max="9446" width="4.6640625" customWidth="1"/>
    <col min="9447" max="9447" width="2.5546875" customWidth="1"/>
    <col min="9448" max="9448" width="4.6640625" customWidth="1"/>
    <col min="9449" max="9449" width="1.109375" customWidth="1"/>
    <col min="9450" max="9450" width="4.6640625" customWidth="1"/>
    <col min="9451" max="9451" width="2.5546875" customWidth="1"/>
    <col min="9452" max="9452" width="4.6640625" customWidth="1"/>
    <col min="9453" max="9453" width="1.109375" customWidth="1"/>
    <col min="9454" max="9454" width="4.6640625" customWidth="1"/>
    <col min="9455" max="9455" width="2.5546875" customWidth="1"/>
    <col min="9456" max="9456" width="4.6640625" customWidth="1"/>
    <col min="9457" max="9457" width="1" customWidth="1"/>
    <col min="9458" max="9458" width="4.6640625" customWidth="1"/>
    <col min="9459" max="9459" width="2.5546875" customWidth="1"/>
    <col min="9460" max="9460" width="4.6640625" customWidth="1"/>
    <col min="9461" max="9461" width="1" customWidth="1"/>
    <col min="9462" max="9462" width="4.6640625" customWidth="1"/>
    <col min="9463" max="9463" width="2.5546875" customWidth="1"/>
    <col min="9464" max="9464" width="4.6640625" customWidth="1"/>
    <col min="9465" max="9465" width="1" customWidth="1"/>
    <col min="9466" max="9466" width="4.5546875" customWidth="1"/>
    <col min="9467" max="9467" width="2.5546875" customWidth="1"/>
    <col min="9468" max="9468" width="4.88671875" customWidth="1"/>
    <col min="9685" max="9685" width="1.44140625" customWidth="1"/>
    <col min="9686" max="9686" width="11.5546875" customWidth="1"/>
    <col min="9687" max="9689" width="0" hidden="1" customWidth="1"/>
    <col min="9690" max="9690" width="4.6640625" customWidth="1"/>
    <col min="9691" max="9691" width="2.5546875" customWidth="1"/>
    <col min="9692" max="9692" width="4.6640625" customWidth="1"/>
    <col min="9693" max="9693" width="1" customWidth="1"/>
    <col min="9694" max="9694" width="4.6640625" customWidth="1"/>
    <col min="9695" max="9695" width="2.5546875" customWidth="1"/>
    <col min="9696" max="9696" width="4.6640625" customWidth="1"/>
    <col min="9697" max="9697" width="1" customWidth="1"/>
    <col min="9698" max="9698" width="4.6640625" customWidth="1"/>
    <col min="9699" max="9699" width="2.5546875" customWidth="1"/>
    <col min="9700" max="9700" width="4.6640625" customWidth="1"/>
    <col min="9701" max="9701" width="1" customWidth="1"/>
    <col min="9702" max="9702" width="4.6640625" customWidth="1"/>
    <col min="9703" max="9703" width="2.5546875" customWidth="1"/>
    <col min="9704" max="9704" width="4.6640625" customWidth="1"/>
    <col min="9705" max="9705" width="1.109375" customWidth="1"/>
    <col min="9706" max="9706" width="4.6640625" customWidth="1"/>
    <col min="9707" max="9707" width="2.5546875" customWidth="1"/>
    <col min="9708" max="9708" width="4.6640625" customWidth="1"/>
    <col min="9709" max="9709" width="1.109375" customWidth="1"/>
    <col min="9710" max="9710" width="4.6640625" customWidth="1"/>
    <col min="9711" max="9711" width="2.5546875" customWidth="1"/>
    <col min="9712" max="9712" width="4.6640625" customWidth="1"/>
    <col min="9713" max="9713" width="1" customWidth="1"/>
    <col min="9714" max="9714" width="4.6640625" customWidth="1"/>
    <col min="9715" max="9715" width="2.5546875" customWidth="1"/>
    <col min="9716" max="9716" width="4.6640625" customWidth="1"/>
    <col min="9717" max="9717" width="1" customWidth="1"/>
    <col min="9718" max="9718" width="4.6640625" customWidth="1"/>
    <col min="9719" max="9719" width="2.5546875" customWidth="1"/>
    <col min="9720" max="9720" width="4.6640625" customWidth="1"/>
    <col min="9721" max="9721" width="1" customWidth="1"/>
    <col min="9722" max="9722" width="4.5546875" customWidth="1"/>
    <col min="9723" max="9723" width="2.5546875" customWidth="1"/>
    <col min="9724" max="9724" width="4.88671875" customWidth="1"/>
    <col min="9941" max="9941" width="1.44140625" customWidth="1"/>
    <col min="9942" max="9942" width="11.5546875" customWidth="1"/>
    <col min="9943" max="9945" width="0" hidden="1" customWidth="1"/>
    <col min="9946" max="9946" width="4.6640625" customWidth="1"/>
    <col min="9947" max="9947" width="2.5546875" customWidth="1"/>
    <col min="9948" max="9948" width="4.6640625" customWidth="1"/>
    <col min="9949" max="9949" width="1" customWidth="1"/>
    <col min="9950" max="9950" width="4.6640625" customWidth="1"/>
    <col min="9951" max="9951" width="2.5546875" customWidth="1"/>
    <col min="9952" max="9952" width="4.6640625" customWidth="1"/>
    <col min="9953" max="9953" width="1" customWidth="1"/>
    <col min="9954" max="9954" width="4.6640625" customWidth="1"/>
    <col min="9955" max="9955" width="2.5546875" customWidth="1"/>
    <col min="9956" max="9956" width="4.6640625" customWidth="1"/>
    <col min="9957" max="9957" width="1" customWidth="1"/>
    <col min="9958" max="9958" width="4.6640625" customWidth="1"/>
    <col min="9959" max="9959" width="2.5546875" customWidth="1"/>
    <col min="9960" max="9960" width="4.6640625" customWidth="1"/>
    <col min="9961" max="9961" width="1.109375" customWidth="1"/>
    <col min="9962" max="9962" width="4.6640625" customWidth="1"/>
    <col min="9963" max="9963" width="2.5546875" customWidth="1"/>
    <col min="9964" max="9964" width="4.6640625" customWidth="1"/>
    <col min="9965" max="9965" width="1.109375" customWidth="1"/>
    <col min="9966" max="9966" width="4.6640625" customWidth="1"/>
    <col min="9967" max="9967" width="2.5546875" customWidth="1"/>
    <col min="9968" max="9968" width="4.6640625" customWidth="1"/>
    <col min="9969" max="9969" width="1" customWidth="1"/>
    <col min="9970" max="9970" width="4.6640625" customWidth="1"/>
    <col min="9971" max="9971" width="2.5546875" customWidth="1"/>
    <col min="9972" max="9972" width="4.6640625" customWidth="1"/>
    <col min="9973" max="9973" width="1" customWidth="1"/>
    <col min="9974" max="9974" width="4.6640625" customWidth="1"/>
    <col min="9975" max="9975" width="2.5546875" customWidth="1"/>
    <col min="9976" max="9976" width="4.6640625" customWidth="1"/>
    <col min="9977" max="9977" width="1" customWidth="1"/>
    <col min="9978" max="9978" width="4.5546875" customWidth="1"/>
    <col min="9979" max="9979" width="2.5546875" customWidth="1"/>
    <col min="9980" max="9980" width="4.88671875" customWidth="1"/>
    <col min="10197" max="10197" width="1.44140625" customWidth="1"/>
    <col min="10198" max="10198" width="11.5546875" customWidth="1"/>
    <col min="10199" max="10201" width="0" hidden="1" customWidth="1"/>
    <col min="10202" max="10202" width="4.6640625" customWidth="1"/>
    <col min="10203" max="10203" width="2.5546875" customWidth="1"/>
    <col min="10204" max="10204" width="4.6640625" customWidth="1"/>
    <col min="10205" max="10205" width="1" customWidth="1"/>
    <col min="10206" max="10206" width="4.6640625" customWidth="1"/>
    <col min="10207" max="10207" width="2.5546875" customWidth="1"/>
    <col min="10208" max="10208" width="4.6640625" customWidth="1"/>
    <col min="10209" max="10209" width="1" customWidth="1"/>
    <col min="10210" max="10210" width="4.6640625" customWidth="1"/>
    <col min="10211" max="10211" width="2.5546875" customWidth="1"/>
    <col min="10212" max="10212" width="4.6640625" customWidth="1"/>
    <col min="10213" max="10213" width="1" customWidth="1"/>
    <col min="10214" max="10214" width="4.6640625" customWidth="1"/>
    <col min="10215" max="10215" width="2.5546875" customWidth="1"/>
    <col min="10216" max="10216" width="4.6640625" customWidth="1"/>
    <col min="10217" max="10217" width="1.109375" customWidth="1"/>
    <col min="10218" max="10218" width="4.6640625" customWidth="1"/>
    <col min="10219" max="10219" width="2.5546875" customWidth="1"/>
    <col min="10220" max="10220" width="4.6640625" customWidth="1"/>
    <col min="10221" max="10221" width="1.109375" customWidth="1"/>
    <col min="10222" max="10222" width="4.6640625" customWidth="1"/>
    <col min="10223" max="10223" width="2.5546875" customWidth="1"/>
    <col min="10224" max="10224" width="4.6640625" customWidth="1"/>
    <col min="10225" max="10225" width="1" customWidth="1"/>
    <col min="10226" max="10226" width="4.6640625" customWidth="1"/>
    <col min="10227" max="10227" width="2.5546875" customWidth="1"/>
    <col min="10228" max="10228" width="4.6640625" customWidth="1"/>
    <col min="10229" max="10229" width="1" customWidth="1"/>
    <col min="10230" max="10230" width="4.6640625" customWidth="1"/>
    <col min="10231" max="10231" width="2.5546875" customWidth="1"/>
    <col min="10232" max="10232" width="4.6640625" customWidth="1"/>
    <col min="10233" max="10233" width="1" customWidth="1"/>
    <col min="10234" max="10234" width="4.5546875" customWidth="1"/>
    <col min="10235" max="10235" width="2.5546875" customWidth="1"/>
    <col min="10236" max="10236" width="4.88671875" customWidth="1"/>
    <col min="10453" max="10453" width="1.44140625" customWidth="1"/>
    <col min="10454" max="10454" width="11.5546875" customWidth="1"/>
    <col min="10455" max="10457" width="0" hidden="1" customWidth="1"/>
    <col min="10458" max="10458" width="4.6640625" customWidth="1"/>
    <col min="10459" max="10459" width="2.5546875" customWidth="1"/>
    <col min="10460" max="10460" width="4.6640625" customWidth="1"/>
    <col min="10461" max="10461" width="1" customWidth="1"/>
    <col min="10462" max="10462" width="4.6640625" customWidth="1"/>
    <col min="10463" max="10463" width="2.5546875" customWidth="1"/>
    <col min="10464" max="10464" width="4.6640625" customWidth="1"/>
    <col min="10465" max="10465" width="1" customWidth="1"/>
    <col min="10466" max="10466" width="4.6640625" customWidth="1"/>
    <col min="10467" max="10467" width="2.5546875" customWidth="1"/>
    <col min="10468" max="10468" width="4.6640625" customWidth="1"/>
    <col min="10469" max="10469" width="1" customWidth="1"/>
    <col min="10470" max="10470" width="4.6640625" customWidth="1"/>
    <col min="10471" max="10471" width="2.5546875" customWidth="1"/>
    <col min="10472" max="10472" width="4.6640625" customWidth="1"/>
    <col min="10473" max="10473" width="1.109375" customWidth="1"/>
    <col min="10474" max="10474" width="4.6640625" customWidth="1"/>
    <col min="10475" max="10475" width="2.5546875" customWidth="1"/>
    <col min="10476" max="10476" width="4.6640625" customWidth="1"/>
    <col min="10477" max="10477" width="1.109375" customWidth="1"/>
    <col min="10478" max="10478" width="4.6640625" customWidth="1"/>
    <col min="10479" max="10479" width="2.5546875" customWidth="1"/>
    <col min="10480" max="10480" width="4.6640625" customWidth="1"/>
    <col min="10481" max="10481" width="1" customWidth="1"/>
    <col min="10482" max="10482" width="4.6640625" customWidth="1"/>
    <col min="10483" max="10483" width="2.5546875" customWidth="1"/>
    <col min="10484" max="10484" width="4.6640625" customWidth="1"/>
    <col min="10485" max="10485" width="1" customWidth="1"/>
    <col min="10486" max="10486" width="4.6640625" customWidth="1"/>
    <col min="10487" max="10487" width="2.5546875" customWidth="1"/>
    <col min="10488" max="10488" width="4.6640625" customWidth="1"/>
    <col min="10489" max="10489" width="1" customWidth="1"/>
    <col min="10490" max="10490" width="4.5546875" customWidth="1"/>
    <col min="10491" max="10491" width="2.5546875" customWidth="1"/>
    <col min="10492" max="10492" width="4.88671875" customWidth="1"/>
    <col min="10709" max="10709" width="1.44140625" customWidth="1"/>
    <col min="10710" max="10710" width="11.5546875" customWidth="1"/>
    <col min="10711" max="10713" width="0" hidden="1" customWidth="1"/>
    <col min="10714" max="10714" width="4.6640625" customWidth="1"/>
    <col min="10715" max="10715" width="2.5546875" customWidth="1"/>
    <col min="10716" max="10716" width="4.6640625" customWidth="1"/>
    <col min="10717" max="10717" width="1" customWidth="1"/>
    <col min="10718" max="10718" width="4.6640625" customWidth="1"/>
    <col min="10719" max="10719" width="2.5546875" customWidth="1"/>
    <col min="10720" max="10720" width="4.6640625" customWidth="1"/>
    <col min="10721" max="10721" width="1" customWidth="1"/>
    <col min="10722" max="10722" width="4.6640625" customWidth="1"/>
    <col min="10723" max="10723" width="2.5546875" customWidth="1"/>
    <col min="10724" max="10724" width="4.6640625" customWidth="1"/>
    <col min="10725" max="10725" width="1" customWidth="1"/>
    <col min="10726" max="10726" width="4.6640625" customWidth="1"/>
    <col min="10727" max="10727" width="2.5546875" customWidth="1"/>
    <col min="10728" max="10728" width="4.6640625" customWidth="1"/>
    <col min="10729" max="10729" width="1.109375" customWidth="1"/>
    <col min="10730" max="10730" width="4.6640625" customWidth="1"/>
    <col min="10731" max="10731" width="2.5546875" customWidth="1"/>
    <col min="10732" max="10732" width="4.6640625" customWidth="1"/>
    <col min="10733" max="10733" width="1.109375" customWidth="1"/>
    <col min="10734" max="10734" width="4.6640625" customWidth="1"/>
    <col min="10735" max="10735" width="2.5546875" customWidth="1"/>
    <col min="10736" max="10736" width="4.6640625" customWidth="1"/>
    <col min="10737" max="10737" width="1" customWidth="1"/>
    <col min="10738" max="10738" width="4.6640625" customWidth="1"/>
    <col min="10739" max="10739" width="2.5546875" customWidth="1"/>
    <col min="10740" max="10740" width="4.6640625" customWidth="1"/>
    <col min="10741" max="10741" width="1" customWidth="1"/>
    <col min="10742" max="10742" width="4.6640625" customWidth="1"/>
    <col min="10743" max="10743" width="2.5546875" customWidth="1"/>
    <col min="10744" max="10744" width="4.6640625" customWidth="1"/>
    <col min="10745" max="10745" width="1" customWidth="1"/>
    <col min="10746" max="10746" width="4.5546875" customWidth="1"/>
    <col min="10747" max="10747" width="2.5546875" customWidth="1"/>
    <col min="10748" max="10748" width="4.88671875" customWidth="1"/>
    <col min="10965" max="10965" width="1.44140625" customWidth="1"/>
    <col min="10966" max="10966" width="11.5546875" customWidth="1"/>
    <col min="10967" max="10969" width="0" hidden="1" customWidth="1"/>
    <col min="10970" max="10970" width="4.6640625" customWidth="1"/>
    <col min="10971" max="10971" width="2.5546875" customWidth="1"/>
    <col min="10972" max="10972" width="4.6640625" customWidth="1"/>
    <col min="10973" max="10973" width="1" customWidth="1"/>
    <col min="10974" max="10974" width="4.6640625" customWidth="1"/>
    <col min="10975" max="10975" width="2.5546875" customWidth="1"/>
    <col min="10976" max="10976" width="4.6640625" customWidth="1"/>
    <col min="10977" max="10977" width="1" customWidth="1"/>
    <col min="10978" max="10978" width="4.6640625" customWidth="1"/>
    <col min="10979" max="10979" width="2.5546875" customWidth="1"/>
    <col min="10980" max="10980" width="4.6640625" customWidth="1"/>
    <col min="10981" max="10981" width="1" customWidth="1"/>
    <col min="10982" max="10982" width="4.6640625" customWidth="1"/>
    <col min="10983" max="10983" width="2.5546875" customWidth="1"/>
    <col min="10984" max="10984" width="4.6640625" customWidth="1"/>
    <col min="10985" max="10985" width="1.109375" customWidth="1"/>
    <col min="10986" max="10986" width="4.6640625" customWidth="1"/>
    <col min="10987" max="10987" width="2.5546875" customWidth="1"/>
    <col min="10988" max="10988" width="4.6640625" customWidth="1"/>
    <col min="10989" max="10989" width="1.109375" customWidth="1"/>
    <col min="10990" max="10990" width="4.6640625" customWidth="1"/>
    <col min="10991" max="10991" width="2.5546875" customWidth="1"/>
    <col min="10992" max="10992" width="4.6640625" customWidth="1"/>
    <col min="10993" max="10993" width="1" customWidth="1"/>
    <col min="10994" max="10994" width="4.6640625" customWidth="1"/>
    <col min="10995" max="10995" width="2.5546875" customWidth="1"/>
    <col min="10996" max="10996" width="4.6640625" customWidth="1"/>
    <col min="10997" max="10997" width="1" customWidth="1"/>
    <col min="10998" max="10998" width="4.6640625" customWidth="1"/>
    <col min="10999" max="10999" width="2.5546875" customWidth="1"/>
    <col min="11000" max="11000" width="4.6640625" customWidth="1"/>
    <col min="11001" max="11001" width="1" customWidth="1"/>
    <col min="11002" max="11002" width="4.5546875" customWidth="1"/>
    <col min="11003" max="11003" width="2.5546875" customWidth="1"/>
    <col min="11004" max="11004" width="4.88671875" customWidth="1"/>
    <col min="11221" max="11221" width="1.44140625" customWidth="1"/>
    <col min="11222" max="11222" width="11.5546875" customWidth="1"/>
    <col min="11223" max="11225" width="0" hidden="1" customWidth="1"/>
    <col min="11226" max="11226" width="4.6640625" customWidth="1"/>
    <col min="11227" max="11227" width="2.5546875" customWidth="1"/>
    <col min="11228" max="11228" width="4.6640625" customWidth="1"/>
    <col min="11229" max="11229" width="1" customWidth="1"/>
    <col min="11230" max="11230" width="4.6640625" customWidth="1"/>
    <col min="11231" max="11231" width="2.5546875" customWidth="1"/>
    <col min="11232" max="11232" width="4.6640625" customWidth="1"/>
    <col min="11233" max="11233" width="1" customWidth="1"/>
    <col min="11234" max="11234" width="4.6640625" customWidth="1"/>
    <col min="11235" max="11235" width="2.5546875" customWidth="1"/>
    <col min="11236" max="11236" width="4.6640625" customWidth="1"/>
    <col min="11237" max="11237" width="1" customWidth="1"/>
    <col min="11238" max="11238" width="4.6640625" customWidth="1"/>
    <col min="11239" max="11239" width="2.5546875" customWidth="1"/>
    <col min="11240" max="11240" width="4.6640625" customWidth="1"/>
    <col min="11241" max="11241" width="1.109375" customWidth="1"/>
    <col min="11242" max="11242" width="4.6640625" customWidth="1"/>
    <col min="11243" max="11243" width="2.5546875" customWidth="1"/>
    <col min="11244" max="11244" width="4.6640625" customWidth="1"/>
    <col min="11245" max="11245" width="1.109375" customWidth="1"/>
    <col min="11246" max="11246" width="4.6640625" customWidth="1"/>
    <col min="11247" max="11247" width="2.5546875" customWidth="1"/>
    <col min="11248" max="11248" width="4.6640625" customWidth="1"/>
    <col min="11249" max="11249" width="1" customWidth="1"/>
    <col min="11250" max="11250" width="4.6640625" customWidth="1"/>
    <col min="11251" max="11251" width="2.5546875" customWidth="1"/>
    <col min="11252" max="11252" width="4.6640625" customWidth="1"/>
    <col min="11253" max="11253" width="1" customWidth="1"/>
    <col min="11254" max="11254" width="4.6640625" customWidth="1"/>
    <col min="11255" max="11255" width="2.5546875" customWidth="1"/>
    <col min="11256" max="11256" width="4.6640625" customWidth="1"/>
    <col min="11257" max="11257" width="1" customWidth="1"/>
    <col min="11258" max="11258" width="4.5546875" customWidth="1"/>
    <col min="11259" max="11259" width="2.5546875" customWidth="1"/>
    <col min="11260" max="11260" width="4.88671875" customWidth="1"/>
    <col min="11477" max="11477" width="1.44140625" customWidth="1"/>
    <col min="11478" max="11478" width="11.5546875" customWidth="1"/>
    <col min="11479" max="11481" width="0" hidden="1" customWidth="1"/>
    <col min="11482" max="11482" width="4.6640625" customWidth="1"/>
    <col min="11483" max="11483" width="2.5546875" customWidth="1"/>
    <col min="11484" max="11484" width="4.6640625" customWidth="1"/>
    <col min="11485" max="11485" width="1" customWidth="1"/>
    <col min="11486" max="11486" width="4.6640625" customWidth="1"/>
    <col min="11487" max="11487" width="2.5546875" customWidth="1"/>
    <col min="11488" max="11488" width="4.6640625" customWidth="1"/>
    <col min="11489" max="11489" width="1" customWidth="1"/>
    <col min="11490" max="11490" width="4.6640625" customWidth="1"/>
    <col min="11491" max="11491" width="2.5546875" customWidth="1"/>
    <col min="11492" max="11492" width="4.6640625" customWidth="1"/>
    <col min="11493" max="11493" width="1" customWidth="1"/>
    <col min="11494" max="11494" width="4.6640625" customWidth="1"/>
    <col min="11495" max="11495" width="2.5546875" customWidth="1"/>
    <col min="11496" max="11496" width="4.6640625" customWidth="1"/>
    <col min="11497" max="11497" width="1.109375" customWidth="1"/>
    <col min="11498" max="11498" width="4.6640625" customWidth="1"/>
    <col min="11499" max="11499" width="2.5546875" customWidth="1"/>
    <col min="11500" max="11500" width="4.6640625" customWidth="1"/>
    <col min="11501" max="11501" width="1.109375" customWidth="1"/>
    <col min="11502" max="11502" width="4.6640625" customWidth="1"/>
    <col min="11503" max="11503" width="2.5546875" customWidth="1"/>
    <col min="11504" max="11504" width="4.6640625" customWidth="1"/>
    <col min="11505" max="11505" width="1" customWidth="1"/>
    <col min="11506" max="11506" width="4.6640625" customWidth="1"/>
    <col min="11507" max="11507" width="2.5546875" customWidth="1"/>
    <col min="11508" max="11508" width="4.6640625" customWidth="1"/>
    <col min="11509" max="11509" width="1" customWidth="1"/>
    <col min="11510" max="11510" width="4.6640625" customWidth="1"/>
    <col min="11511" max="11511" width="2.5546875" customWidth="1"/>
    <col min="11512" max="11512" width="4.6640625" customWidth="1"/>
    <col min="11513" max="11513" width="1" customWidth="1"/>
    <col min="11514" max="11514" width="4.5546875" customWidth="1"/>
    <col min="11515" max="11515" width="2.5546875" customWidth="1"/>
    <col min="11516" max="11516" width="4.88671875" customWidth="1"/>
    <col min="11733" max="11733" width="1.44140625" customWidth="1"/>
    <col min="11734" max="11734" width="11.5546875" customWidth="1"/>
    <col min="11735" max="11737" width="0" hidden="1" customWidth="1"/>
    <col min="11738" max="11738" width="4.6640625" customWidth="1"/>
    <col min="11739" max="11739" width="2.5546875" customWidth="1"/>
    <col min="11740" max="11740" width="4.6640625" customWidth="1"/>
    <col min="11741" max="11741" width="1" customWidth="1"/>
    <col min="11742" max="11742" width="4.6640625" customWidth="1"/>
    <col min="11743" max="11743" width="2.5546875" customWidth="1"/>
    <col min="11744" max="11744" width="4.6640625" customWidth="1"/>
    <col min="11745" max="11745" width="1" customWidth="1"/>
    <col min="11746" max="11746" width="4.6640625" customWidth="1"/>
    <col min="11747" max="11747" width="2.5546875" customWidth="1"/>
    <col min="11748" max="11748" width="4.6640625" customWidth="1"/>
    <col min="11749" max="11749" width="1" customWidth="1"/>
    <col min="11750" max="11750" width="4.6640625" customWidth="1"/>
    <col min="11751" max="11751" width="2.5546875" customWidth="1"/>
    <col min="11752" max="11752" width="4.6640625" customWidth="1"/>
    <col min="11753" max="11753" width="1.109375" customWidth="1"/>
    <col min="11754" max="11754" width="4.6640625" customWidth="1"/>
    <col min="11755" max="11755" width="2.5546875" customWidth="1"/>
    <col min="11756" max="11756" width="4.6640625" customWidth="1"/>
    <col min="11757" max="11757" width="1.109375" customWidth="1"/>
    <col min="11758" max="11758" width="4.6640625" customWidth="1"/>
    <col min="11759" max="11759" width="2.5546875" customWidth="1"/>
    <col min="11760" max="11760" width="4.6640625" customWidth="1"/>
    <col min="11761" max="11761" width="1" customWidth="1"/>
    <col min="11762" max="11762" width="4.6640625" customWidth="1"/>
    <col min="11763" max="11763" width="2.5546875" customWidth="1"/>
    <col min="11764" max="11764" width="4.6640625" customWidth="1"/>
    <col min="11765" max="11765" width="1" customWidth="1"/>
    <col min="11766" max="11766" width="4.6640625" customWidth="1"/>
    <col min="11767" max="11767" width="2.5546875" customWidth="1"/>
    <col min="11768" max="11768" width="4.6640625" customWidth="1"/>
    <col min="11769" max="11769" width="1" customWidth="1"/>
    <col min="11770" max="11770" width="4.5546875" customWidth="1"/>
    <col min="11771" max="11771" width="2.5546875" customWidth="1"/>
    <col min="11772" max="11772" width="4.88671875" customWidth="1"/>
    <col min="11989" max="11989" width="1.44140625" customWidth="1"/>
    <col min="11990" max="11990" width="11.5546875" customWidth="1"/>
    <col min="11991" max="11993" width="0" hidden="1" customWidth="1"/>
    <col min="11994" max="11994" width="4.6640625" customWidth="1"/>
    <col min="11995" max="11995" width="2.5546875" customWidth="1"/>
    <col min="11996" max="11996" width="4.6640625" customWidth="1"/>
    <col min="11997" max="11997" width="1" customWidth="1"/>
    <col min="11998" max="11998" width="4.6640625" customWidth="1"/>
    <col min="11999" max="11999" width="2.5546875" customWidth="1"/>
    <col min="12000" max="12000" width="4.6640625" customWidth="1"/>
    <col min="12001" max="12001" width="1" customWidth="1"/>
    <col min="12002" max="12002" width="4.6640625" customWidth="1"/>
    <col min="12003" max="12003" width="2.5546875" customWidth="1"/>
    <col min="12004" max="12004" width="4.6640625" customWidth="1"/>
    <col min="12005" max="12005" width="1" customWidth="1"/>
    <col min="12006" max="12006" width="4.6640625" customWidth="1"/>
    <col min="12007" max="12007" width="2.5546875" customWidth="1"/>
    <col min="12008" max="12008" width="4.6640625" customWidth="1"/>
    <col min="12009" max="12009" width="1.109375" customWidth="1"/>
    <col min="12010" max="12010" width="4.6640625" customWidth="1"/>
    <col min="12011" max="12011" width="2.5546875" customWidth="1"/>
    <col min="12012" max="12012" width="4.6640625" customWidth="1"/>
    <col min="12013" max="12013" width="1.109375" customWidth="1"/>
    <col min="12014" max="12014" width="4.6640625" customWidth="1"/>
    <col min="12015" max="12015" width="2.5546875" customWidth="1"/>
    <col min="12016" max="12016" width="4.6640625" customWidth="1"/>
    <col min="12017" max="12017" width="1" customWidth="1"/>
    <col min="12018" max="12018" width="4.6640625" customWidth="1"/>
    <col min="12019" max="12019" width="2.5546875" customWidth="1"/>
    <col min="12020" max="12020" width="4.6640625" customWidth="1"/>
    <col min="12021" max="12021" width="1" customWidth="1"/>
    <col min="12022" max="12022" width="4.6640625" customWidth="1"/>
    <col min="12023" max="12023" width="2.5546875" customWidth="1"/>
    <col min="12024" max="12024" width="4.6640625" customWidth="1"/>
    <col min="12025" max="12025" width="1" customWidth="1"/>
    <col min="12026" max="12026" width="4.5546875" customWidth="1"/>
    <col min="12027" max="12027" width="2.5546875" customWidth="1"/>
    <col min="12028" max="12028" width="4.88671875" customWidth="1"/>
    <col min="12245" max="12245" width="1.44140625" customWidth="1"/>
    <col min="12246" max="12246" width="11.5546875" customWidth="1"/>
    <col min="12247" max="12249" width="0" hidden="1" customWidth="1"/>
    <col min="12250" max="12250" width="4.6640625" customWidth="1"/>
    <col min="12251" max="12251" width="2.5546875" customWidth="1"/>
    <col min="12252" max="12252" width="4.6640625" customWidth="1"/>
    <col min="12253" max="12253" width="1" customWidth="1"/>
    <col min="12254" max="12254" width="4.6640625" customWidth="1"/>
    <col min="12255" max="12255" width="2.5546875" customWidth="1"/>
    <col min="12256" max="12256" width="4.6640625" customWidth="1"/>
    <col min="12257" max="12257" width="1" customWidth="1"/>
    <col min="12258" max="12258" width="4.6640625" customWidth="1"/>
    <col min="12259" max="12259" width="2.5546875" customWidth="1"/>
    <col min="12260" max="12260" width="4.6640625" customWidth="1"/>
    <col min="12261" max="12261" width="1" customWidth="1"/>
    <col min="12262" max="12262" width="4.6640625" customWidth="1"/>
    <col min="12263" max="12263" width="2.5546875" customWidth="1"/>
    <col min="12264" max="12264" width="4.6640625" customWidth="1"/>
    <col min="12265" max="12265" width="1.109375" customWidth="1"/>
    <col min="12266" max="12266" width="4.6640625" customWidth="1"/>
    <col min="12267" max="12267" width="2.5546875" customWidth="1"/>
    <col min="12268" max="12268" width="4.6640625" customWidth="1"/>
    <col min="12269" max="12269" width="1.109375" customWidth="1"/>
    <col min="12270" max="12270" width="4.6640625" customWidth="1"/>
    <col min="12271" max="12271" width="2.5546875" customWidth="1"/>
    <col min="12272" max="12272" width="4.6640625" customWidth="1"/>
    <col min="12273" max="12273" width="1" customWidth="1"/>
    <col min="12274" max="12274" width="4.6640625" customWidth="1"/>
    <col min="12275" max="12275" width="2.5546875" customWidth="1"/>
    <col min="12276" max="12276" width="4.6640625" customWidth="1"/>
    <col min="12277" max="12277" width="1" customWidth="1"/>
    <col min="12278" max="12278" width="4.6640625" customWidth="1"/>
    <col min="12279" max="12279" width="2.5546875" customWidth="1"/>
    <col min="12280" max="12280" width="4.6640625" customWidth="1"/>
    <col min="12281" max="12281" width="1" customWidth="1"/>
    <col min="12282" max="12282" width="4.5546875" customWidth="1"/>
    <col min="12283" max="12283" width="2.5546875" customWidth="1"/>
    <col min="12284" max="12284" width="4.88671875" customWidth="1"/>
    <col min="12501" max="12501" width="1.44140625" customWidth="1"/>
    <col min="12502" max="12502" width="11.5546875" customWidth="1"/>
    <col min="12503" max="12505" width="0" hidden="1" customWidth="1"/>
    <col min="12506" max="12506" width="4.6640625" customWidth="1"/>
    <col min="12507" max="12507" width="2.5546875" customWidth="1"/>
    <col min="12508" max="12508" width="4.6640625" customWidth="1"/>
    <col min="12509" max="12509" width="1" customWidth="1"/>
    <col min="12510" max="12510" width="4.6640625" customWidth="1"/>
    <col min="12511" max="12511" width="2.5546875" customWidth="1"/>
    <col min="12512" max="12512" width="4.6640625" customWidth="1"/>
    <col min="12513" max="12513" width="1" customWidth="1"/>
    <col min="12514" max="12514" width="4.6640625" customWidth="1"/>
    <col min="12515" max="12515" width="2.5546875" customWidth="1"/>
    <col min="12516" max="12516" width="4.6640625" customWidth="1"/>
    <col min="12517" max="12517" width="1" customWidth="1"/>
    <col min="12518" max="12518" width="4.6640625" customWidth="1"/>
    <col min="12519" max="12519" width="2.5546875" customWidth="1"/>
    <col min="12520" max="12520" width="4.6640625" customWidth="1"/>
    <col min="12521" max="12521" width="1.109375" customWidth="1"/>
    <col min="12522" max="12522" width="4.6640625" customWidth="1"/>
    <col min="12523" max="12523" width="2.5546875" customWidth="1"/>
    <col min="12524" max="12524" width="4.6640625" customWidth="1"/>
    <col min="12525" max="12525" width="1.109375" customWidth="1"/>
    <col min="12526" max="12526" width="4.6640625" customWidth="1"/>
    <col min="12527" max="12527" width="2.5546875" customWidth="1"/>
    <col min="12528" max="12528" width="4.6640625" customWidth="1"/>
    <col min="12529" max="12529" width="1" customWidth="1"/>
    <col min="12530" max="12530" width="4.6640625" customWidth="1"/>
    <col min="12531" max="12531" width="2.5546875" customWidth="1"/>
    <col min="12532" max="12532" width="4.6640625" customWidth="1"/>
    <col min="12533" max="12533" width="1" customWidth="1"/>
    <col min="12534" max="12534" width="4.6640625" customWidth="1"/>
    <col min="12535" max="12535" width="2.5546875" customWidth="1"/>
    <col min="12536" max="12536" width="4.6640625" customWidth="1"/>
    <col min="12537" max="12537" width="1" customWidth="1"/>
    <col min="12538" max="12538" width="4.5546875" customWidth="1"/>
    <col min="12539" max="12539" width="2.5546875" customWidth="1"/>
    <col min="12540" max="12540" width="4.88671875" customWidth="1"/>
    <col min="12757" max="12757" width="1.44140625" customWidth="1"/>
    <col min="12758" max="12758" width="11.5546875" customWidth="1"/>
    <col min="12759" max="12761" width="0" hidden="1" customWidth="1"/>
    <col min="12762" max="12762" width="4.6640625" customWidth="1"/>
    <col min="12763" max="12763" width="2.5546875" customWidth="1"/>
    <col min="12764" max="12764" width="4.6640625" customWidth="1"/>
    <col min="12765" max="12765" width="1" customWidth="1"/>
    <col min="12766" max="12766" width="4.6640625" customWidth="1"/>
    <col min="12767" max="12767" width="2.5546875" customWidth="1"/>
    <col min="12768" max="12768" width="4.6640625" customWidth="1"/>
    <col min="12769" max="12769" width="1" customWidth="1"/>
    <col min="12770" max="12770" width="4.6640625" customWidth="1"/>
    <col min="12771" max="12771" width="2.5546875" customWidth="1"/>
    <col min="12772" max="12772" width="4.6640625" customWidth="1"/>
    <col min="12773" max="12773" width="1" customWidth="1"/>
    <col min="12774" max="12774" width="4.6640625" customWidth="1"/>
    <col min="12775" max="12775" width="2.5546875" customWidth="1"/>
    <col min="12776" max="12776" width="4.6640625" customWidth="1"/>
    <col min="12777" max="12777" width="1.109375" customWidth="1"/>
    <col min="12778" max="12778" width="4.6640625" customWidth="1"/>
    <col min="12779" max="12779" width="2.5546875" customWidth="1"/>
    <col min="12780" max="12780" width="4.6640625" customWidth="1"/>
    <col min="12781" max="12781" width="1.109375" customWidth="1"/>
    <col min="12782" max="12782" width="4.6640625" customWidth="1"/>
    <col min="12783" max="12783" width="2.5546875" customWidth="1"/>
    <col min="12784" max="12784" width="4.6640625" customWidth="1"/>
    <col min="12785" max="12785" width="1" customWidth="1"/>
    <col min="12786" max="12786" width="4.6640625" customWidth="1"/>
    <col min="12787" max="12787" width="2.5546875" customWidth="1"/>
    <col min="12788" max="12788" width="4.6640625" customWidth="1"/>
    <col min="12789" max="12789" width="1" customWidth="1"/>
    <col min="12790" max="12790" width="4.6640625" customWidth="1"/>
    <col min="12791" max="12791" width="2.5546875" customWidth="1"/>
    <col min="12792" max="12792" width="4.6640625" customWidth="1"/>
    <col min="12793" max="12793" width="1" customWidth="1"/>
    <col min="12794" max="12794" width="4.5546875" customWidth="1"/>
    <col min="12795" max="12795" width="2.5546875" customWidth="1"/>
    <col min="12796" max="12796" width="4.88671875" customWidth="1"/>
    <col min="13013" max="13013" width="1.44140625" customWidth="1"/>
    <col min="13014" max="13014" width="11.5546875" customWidth="1"/>
    <col min="13015" max="13017" width="0" hidden="1" customWidth="1"/>
    <col min="13018" max="13018" width="4.6640625" customWidth="1"/>
    <col min="13019" max="13019" width="2.5546875" customWidth="1"/>
    <col min="13020" max="13020" width="4.6640625" customWidth="1"/>
    <col min="13021" max="13021" width="1" customWidth="1"/>
    <col min="13022" max="13022" width="4.6640625" customWidth="1"/>
    <col min="13023" max="13023" width="2.5546875" customWidth="1"/>
    <col min="13024" max="13024" width="4.6640625" customWidth="1"/>
    <col min="13025" max="13025" width="1" customWidth="1"/>
    <col min="13026" max="13026" width="4.6640625" customWidth="1"/>
    <col min="13027" max="13027" width="2.5546875" customWidth="1"/>
    <col min="13028" max="13028" width="4.6640625" customWidth="1"/>
    <col min="13029" max="13029" width="1" customWidth="1"/>
    <col min="13030" max="13030" width="4.6640625" customWidth="1"/>
    <col min="13031" max="13031" width="2.5546875" customWidth="1"/>
    <col min="13032" max="13032" width="4.6640625" customWidth="1"/>
    <col min="13033" max="13033" width="1.109375" customWidth="1"/>
    <col min="13034" max="13034" width="4.6640625" customWidth="1"/>
    <col min="13035" max="13035" width="2.5546875" customWidth="1"/>
    <col min="13036" max="13036" width="4.6640625" customWidth="1"/>
    <col min="13037" max="13037" width="1.109375" customWidth="1"/>
    <col min="13038" max="13038" width="4.6640625" customWidth="1"/>
    <col min="13039" max="13039" width="2.5546875" customWidth="1"/>
    <col min="13040" max="13040" width="4.6640625" customWidth="1"/>
    <col min="13041" max="13041" width="1" customWidth="1"/>
    <col min="13042" max="13042" width="4.6640625" customWidth="1"/>
    <col min="13043" max="13043" width="2.5546875" customWidth="1"/>
    <col min="13044" max="13044" width="4.6640625" customWidth="1"/>
    <col min="13045" max="13045" width="1" customWidth="1"/>
    <col min="13046" max="13046" width="4.6640625" customWidth="1"/>
    <col min="13047" max="13047" width="2.5546875" customWidth="1"/>
    <col min="13048" max="13048" width="4.6640625" customWidth="1"/>
    <col min="13049" max="13049" width="1" customWidth="1"/>
    <col min="13050" max="13050" width="4.5546875" customWidth="1"/>
    <col min="13051" max="13051" width="2.5546875" customWidth="1"/>
    <col min="13052" max="13052" width="4.88671875" customWidth="1"/>
    <col min="13269" max="13269" width="1.44140625" customWidth="1"/>
    <col min="13270" max="13270" width="11.5546875" customWidth="1"/>
    <col min="13271" max="13273" width="0" hidden="1" customWidth="1"/>
    <col min="13274" max="13274" width="4.6640625" customWidth="1"/>
    <col min="13275" max="13275" width="2.5546875" customWidth="1"/>
    <col min="13276" max="13276" width="4.6640625" customWidth="1"/>
    <col min="13277" max="13277" width="1" customWidth="1"/>
    <col min="13278" max="13278" width="4.6640625" customWidth="1"/>
    <col min="13279" max="13279" width="2.5546875" customWidth="1"/>
    <col min="13280" max="13280" width="4.6640625" customWidth="1"/>
    <col min="13281" max="13281" width="1" customWidth="1"/>
    <col min="13282" max="13282" width="4.6640625" customWidth="1"/>
    <col min="13283" max="13283" width="2.5546875" customWidth="1"/>
    <col min="13284" max="13284" width="4.6640625" customWidth="1"/>
    <col min="13285" max="13285" width="1" customWidth="1"/>
    <col min="13286" max="13286" width="4.6640625" customWidth="1"/>
    <col min="13287" max="13287" width="2.5546875" customWidth="1"/>
    <col min="13288" max="13288" width="4.6640625" customWidth="1"/>
    <col min="13289" max="13289" width="1.109375" customWidth="1"/>
    <col min="13290" max="13290" width="4.6640625" customWidth="1"/>
    <col min="13291" max="13291" width="2.5546875" customWidth="1"/>
    <col min="13292" max="13292" width="4.6640625" customWidth="1"/>
    <col min="13293" max="13293" width="1.109375" customWidth="1"/>
    <col min="13294" max="13294" width="4.6640625" customWidth="1"/>
    <col min="13295" max="13295" width="2.5546875" customWidth="1"/>
    <col min="13296" max="13296" width="4.6640625" customWidth="1"/>
    <col min="13297" max="13297" width="1" customWidth="1"/>
    <col min="13298" max="13298" width="4.6640625" customWidth="1"/>
    <col min="13299" max="13299" width="2.5546875" customWidth="1"/>
    <col min="13300" max="13300" width="4.6640625" customWidth="1"/>
    <col min="13301" max="13301" width="1" customWidth="1"/>
    <col min="13302" max="13302" width="4.6640625" customWidth="1"/>
    <col min="13303" max="13303" width="2.5546875" customWidth="1"/>
    <col min="13304" max="13304" width="4.6640625" customWidth="1"/>
    <col min="13305" max="13305" width="1" customWidth="1"/>
    <col min="13306" max="13306" width="4.5546875" customWidth="1"/>
    <col min="13307" max="13307" width="2.5546875" customWidth="1"/>
    <col min="13308" max="13308" width="4.88671875" customWidth="1"/>
    <col min="13525" max="13525" width="1.44140625" customWidth="1"/>
    <col min="13526" max="13526" width="11.5546875" customWidth="1"/>
    <col min="13527" max="13529" width="0" hidden="1" customWidth="1"/>
    <col min="13530" max="13530" width="4.6640625" customWidth="1"/>
    <col min="13531" max="13531" width="2.5546875" customWidth="1"/>
    <col min="13532" max="13532" width="4.6640625" customWidth="1"/>
    <col min="13533" max="13533" width="1" customWidth="1"/>
    <col min="13534" max="13534" width="4.6640625" customWidth="1"/>
    <col min="13535" max="13535" width="2.5546875" customWidth="1"/>
    <col min="13536" max="13536" width="4.6640625" customWidth="1"/>
    <col min="13537" max="13537" width="1" customWidth="1"/>
    <col min="13538" max="13538" width="4.6640625" customWidth="1"/>
    <col min="13539" max="13539" width="2.5546875" customWidth="1"/>
    <col min="13540" max="13540" width="4.6640625" customWidth="1"/>
    <col min="13541" max="13541" width="1" customWidth="1"/>
    <col min="13542" max="13542" width="4.6640625" customWidth="1"/>
    <col min="13543" max="13543" width="2.5546875" customWidth="1"/>
    <col min="13544" max="13544" width="4.6640625" customWidth="1"/>
    <col min="13545" max="13545" width="1.109375" customWidth="1"/>
    <col min="13546" max="13546" width="4.6640625" customWidth="1"/>
    <col min="13547" max="13547" width="2.5546875" customWidth="1"/>
    <col min="13548" max="13548" width="4.6640625" customWidth="1"/>
    <col min="13549" max="13549" width="1.109375" customWidth="1"/>
    <col min="13550" max="13550" width="4.6640625" customWidth="1"/>
    <col min="13551" max="13551" width="2.5546875" customWidth="1"/>
    <col min="13552" max="13552" width="4.6640625" customWidth="1"/>
    <col min="13553" max="13553" width="1" customWidth="1"/>
    <col min="13554" max="13554" width="4.6640625" customWidth="1"/>
    <col min="13555" max="13555" width="2.5546875" customWidth="1"/>
    <col min="13556" max="13556" width="4.6640625" customWidth="1"/>
    <col min="13557" max="13557" width="1" customWidth="1"/>
    <col min="13558" max="13558" width="4.6640625" customWidth="1"/>
    <col min="13559" max="13559" width="2.5546875" customWidth="1"/>
    <col min="13560" max="13560" width="4.6640625" customWidth="1"/>
    <col min="13561" max="13561" width="1" customWidth="1"/>
    <col min="13562" max="13562" width="4.5546875" customWidth="1"/>
    <col min="13563" max="13563" width="2.5546875" customWidth="1"/>
    <col min="13564" max="13564" width="4.88671875" customWidth="1"/>
    <col min="13781" max="13781" width="1.44140625" customWidth="1"/>
    <col min="13782" max="13782" width="11.5546875" customWidth="1"/>
    <col min="13783" max="13785" width="0" hidden="1" customWidth="1"/>
    <col min="13786" max="13786" width="4.6640625" customWidth="1"/>
    <col min="13787" max="13787" width="2.5546875" customWidth="1"/>
    <col min="13788" max="13788" width="4.6640625" customWidth="1"/>
    <col min="13789" max="13789" width="1" customWidth="1"/>
    <col min="13790" max="13790" width="4.6640625" customWidth="1"/>
    <col min="13791" max="13791" width="2.5546875" customWidth="1"/>
    <col min="13792" max="13792" width="4.6640625" customWidth="1"/>
    <col min="13793" max="13793" width="1" customWidth="1"/>
    <col min="13794" max="13794" width="4.6640625" customWidth="1"/>
    <col min="13795" max="13795" width="2.5546875" customWidth="1"/>
    <col min="13796" max="13796" width="4.6640625" customWidth="1"/>
    <col min="13797" max="13797" width="1" customWidth="1"/>
    <col min="13798" max="13798" width="4.6640625" customWidth="1"/>
    <col min="13799" max="13799" width="2.5546875" customWidth="1"/>
    <col min="13800" max="13800" width="4.6640625" customWidth="1"/>
    <col min="13801" max="13801" width="1.109375" customWidth="1"/>
    <col min="13802" max="13802" width="4.6640625" customWidth="1"/>
    <col min="13803" max="13803" width="2.5546875" customWidth="1"/>
    <col min="13804" max="13804" width="4.6640625" customWidth="1"/>
    <col min="13805" max="13805" width="1.109375" customWidth="1"/>
    <col min="13806" max="13806" width="4.6640625" customWidth="1"/>
    <col min="13807" max="13807" width="2.5546875" customWidth="1"/>
    <col min="13808" max="13808" width="4.6640625" customWidth="1"/>
    <col min="13809" max="13809" width="1" customWidth="1"/>
    <col min="13810" max="13810" width="4.6640625" customWidth="1"/>
    <col min="13811" max="13811" width="2.5546875" customWidth="1"/>
    <col min="13812" max="13812" width="4.6640625" customWidth="1"/>
    <col min="13813" max="13813" width="1" customWidth="1"/>
    <col min="13814" max="13814" width="4.6640625" customWidth="1"/>
    <col min="13815" max="13815" width="2.5546875" customWidth="1"/>
    <col min="13816" max="13816" width="4.6640625" customWidth="1"/>
    <col min="13817" max="13817" width="1" customWidth="1"/>
    <col min="13818" max="13818" width="4.5546875" customWidth="1"/>
    <col min="13819" max="13819" width="2.5546875" customWidth="1"/>
    <col min="13820" max="13820" width="4.88671875" customWidth="1"/>
    <col min="14037" max="14037" width="1.44140625" customWidth="1"/>
    <col min="14038" max="14038" width="11.5546875" customWidth="1"/>
    <col min="14039" max="14041" width="0" hidden="1" customWidth="1"/>
    <col min="14042" max="14042" width="4.6640625" customWidth="1"/>
    <col min="14043" max="14043" width="2.5546875" customWidth="1"/>
    <col min="14044" max="14044" width="4.6640625" customWidth="1"/>
    <col min="14045" max="14045" width="1" customWidth="1"/>
    <col min="14046" max="14046" width="4.6640625" customWidth="1"/>
    <col min="14047" max="14047" width="2.5546875" customWidth="1"/>
    <col min="14048" max="14048" width="4.6640625" customWidth="1"/>
    <col min="14049" max="14049" width="1" customWidth="1"/>
    <col min="14050" max="14050" width="4.6640625" customWidth="1"/>
    <col min="14051" max="14051" width="2.5546875" customWidth="1"/>
    <col min="14052" max="14052" width="4.6640625" customWidth="1"/>
    <col min="14053" max="14053" width="1" customWidth="1"/>
    <col min="14054" max="14054" width="4.6640625" customWidth="1"/>
    <col min="14055" max="14055" width="2.5546875" customWidth="1"/>
    <col min="14056" max="14056" width="4.6640625" customWidth="1"/>
    <col min="14057" max="14057" width="1.109375" customWidth="1"/>
    <col min="14058" max="14058" width="4.6640625" customWidth="1"/>
    <col min="14059" max="14059" width="2.5546875" customWidth="1"/>
    <col min="14060" max="14060" width="4.6640625" customWidth="1"/>
    <col min="14061" max="14061" width="1.109375" customWidth="1"/>
    <col min="14062" max="14062" width="4.6640625" customWidth="1"/>
    <col min="14063" max="14063" width="2.5546875" customWidth="1"/>
    <col min="14064" max="14064" width="4.6640625" customWidth="1"/>
    <col min="14065" max="14065" width="1" customWidth="1"/>
    <col min="14066" max="14066" width="4.6640625" customWidth="1"/>
    <col min="14067" max="14067" width="2.5546875" customWidth="1"/>
    <col min="14068" max="14068" width="4.6640625" customWidth="1"/>
    <col min="14069" max="14069" width="1" customWidth="1"/>
    <col min="14070" max="14070" width="4.6640625" customWidth="1"/>
    <col min="14071" max="14071" width="2.5546875" customWidth="1"/>
    <col min="14072" max="14072" width="4.6640625" customWidth="1"/>
    <col min="14073" max="14073" width="1" customWidth="1"/>
    <col min="14074" max="14074" width="4.5546875" customWidth="1"/>
    <col min="14075" max="14075" width="2.5546875" customWidth="1"/>
    <col min="14076" max="14076" width="4.88671875" customWidth="1"/>
    <col min="14293" max="14293" width="1.44140625" customWidth="1"/>
    <col min="14294" max="14294" width="11.5546875" customWidth="1"/>
    <col min="14295" max="14297" width="0" hidden="1" customWidth="1"/>
    <col min="14298" max="14298" width="4.6640625" customWidth="1"/>
    <col min="14299" max="14299" width="2.5546875" customWidth="1"/>
    <col min="14300" max="14300" width="4.6640625" customWidth="1"/>
    <col min="14301" max="14301" width="1" customWidth="1"/>
    <col min="14302" max="14302" width="4.6640625" customWidth="1"/>
    <col min="14303" max="14303" width="2.5546875" customWidth="1"/>
    <col min="14304" max="14304" width="4.6640625" customWidth="1"/>
    <col min="14305" max="14305" width="1" customWidth="1"/>
    <col min="14306" max="14306" width="4.6640625" customWidth="1"/>
    <col min="14307" max="14307" width="2.5546875" customWidth="1"/>
    <col min="14308" max="14308" width="4.6640625" customWidth="1"/>
    <col min="14309" max="14309" width="1" customWidth="1"/>
    <col min="14310" max="14310" width="4.6640625" customWidth="1"/>
    <col min="14311" max="14311" width="2.5546875" customWidth="1"/>
    <col min="14312" max="14312" width="4.6640625" customWidth="1"/>
    <col min="14313" max="14313" width="1.109375" customWidth="1"/>
    <col min="14314" max="14314" width="4.6640625" customWidth="1"/>
    <col min="14315" max="14315" width="2.5546875" customWidth="1"/>
    <col min="14316" max="14316" width="4.6640625" customWidth="1"/>
    <col min="14317" max="14317" width="1.109375" customWidth="1"/>
    <col min="14318" max="14318" width="4.6640625" customWidth="1"/>
    <col min="14319" max="14319" width="2.5546875" customWidth="1"/>
    <col min="14320" max="14320" width="4.6640625" customWidth="1"/>
    <col min="14321" max="14321" width="1" customWidth="1"/>
    <col min="14322" max="14322" width="4.6640625" customWidth="1"/>
    <col min="14323" max="14323" width="2.5546875" customWidth="1"/>
    <col min="14324" max="14324" width="4.6640625" customWidth="1"/>
    <col min="14325" max="14325" width="1" customWidth="1"/>
    <col min="14326" max="14326" width="4.6640625" customWidth="1"/>
    <col min="14327" max="14327" width="2.5546875" customWidth="1"/>
    <col min="14328" max="14328" width="4.6640625" customWidth="1"/>
    <col min="14329" max="14329" width="1" customWidth="1"/>
    <col min="14330" max="14330" width="4.5546875" customWidth="1"/>
    <col min="14331" max="14331" width="2.5546875" customWidth="1"/>
    <col min="14332" max="14332" width="4.88671875" customWidth="1"/>
    <col min="14549" max="14549" width="1.44140625" customWidth="1"/>
    <col min="14550" max="14550" width="11.5546875" customWidth="1"/>
    <col min="14551" max="14553" width="0" hidden="1" customWidth="1"/>
    <col min="14554" max="14554" width="4.6640625" customWidth="1"/>
    <col min="14555" max="14555" width="2.5546875" customWidth="1"/>
    <col min="14556" max="14556" width="4.6640625" customWidth="1"/>
    <col min="14557" max="14557" width="1" customWidth="1"/>
    <col min="14558" max="14558" width="4.6640625" customWidth="1"/>
    <col min="14559" max="14559" width="2.5546875" customWidth="1"/>
    <col min="14560" max="14560" width="4.6640625" customWidth="1"/>
    <col min="14561" max="14561" width="1" customWidth="1"/>
    <col min="14562" max="14562" width="4.6640625" customWidth="1"/>
    <col min="14563" max="14563" width="2.5546875" customWidth="1"/>
    <col min="14564" max="14564" width="4.6640625" customWidth="1"/>
    <col min="14565" max="14565" width="1" customWidth="1"/>
    <col min="14566" max="14566" width="4.6640625" customWidth="1"/>
    <col min="14567" max="14567" width="2.5546875" customWidth="1"/>
    <col min="14568" max="14568" width="4.6640625" customWidth="1"/>
    <col min="14569" max="14569" width="1.109375" customWidth="1"/>
    <col min="14570" max="14570" width="4.6640625" customWidth="1"/>
    <col min="14571" max="14571" width="2.5546875" customWidth="1"/>
    <col min="14572" max="14572" width="4.6640625" customWidth="1"/>
    <col min="14573" max="14573" width="1.109375" customWidth="1"/>
    <col min="14574" max="14574" width="4.6640625" customWidth="1"/>
    <col min="14575" max="14575" width="2.5546875" customWidth="1"/>
    <col min="14576" max="14576" width="4.6640625" customWidth="1"/>
    <col min="14577" max="14577" width="1" customWidth="1"/>
    <col min="14578" max="14578" width="4.6640625" customWidth="1"/>
    <col min="14579" max="14579" width="2.5546875" customWidth="1"/>
    <col min="14580" max="14580" width="4.6640625" customWidth="1"/>
    <col min="14581" max="14581" width="1" customWidth="1"/>
    <col min="14582" max="14582" width="4.6640625" customWidth="1"/>
    <col min="14583" max="14583" width="2.5546875" customWidth="1"/>
    <col min="14584" max="14584" width="4.6640625" customWidth="1"/>
    <col min="14585" max="14585" width="1" customWidth="1"/>
    <col min="14586" max="14586" width="4.5546875" customWidth="1"/>
    <col min="14587" max="14587" width="2.5546875" customWidth="1"/>
    <col min="14588" max="14588" width="4.88671875" customWidth="1"/>
    <col min="14805" max="14805" width="1.44140625" customWidth="1"/>
    <col min="14806" max="14806" width="11.5546875" customWidth="1"/>
    <col min="14807" max="14809" width="0" hidden="1" customWidth="1"/>
    <col min="14810" max="14810" width="4.6640625" customWidth="1"/>
    <col min="14811" max="14811" width="2.5546875" customWidth="1"/>
    <col min="14812" max="14812" width="4.6640625" customWidth="1"/>
    <col min="14813" max="14813" width="1" customWidth="1"/>
    <col min="14814" max="14814" width="4.6640625" customWidth="1"/>
    <col min="14815" max="14815" width="2.5546875" customWidth="1"/>
    <col min="14816" max="14816" width="4.6640625" customWidth="1"/>
    <col min="14817" max="14817" width="1" customWidth="1"/>
    <col min="14818" max="14818" width="4.6640625" customWidth="1"/>
    <col min="14819" max="14819" width="2.5546875" customWidth="1"/>
    <col min="14820" max="14820" width="4.6640625" customWidth="1"/>
    <col min="14821" max="14821" width="1" customWidth="1"/>
    <col min="14822" max="14822" width="4.6640625" customWidth="1"/>
    <col min="14823" max="14823" width="2.5546875" customWidth="1"/>
    <col min="14824" max="14824" width="4.6640625" customWidth="1"/>
    <col min="14825" max="14825" width="1.109375" customWidth="1"/>
    <col min="14826" max="14826" width="4.6640625" customWidth="1"/>
    <col min="14827" max="14827" width="2.5546875" customWidth="1"/>
    <col min="14828" max="14828" width="4.6640625" customWidth="1"/>
    <col min="14829" max="14829" width="1.109375" customWidth="1"/>
    <col min="14830" max="14830" width="4.6640625" customWidth="1"/>
    <col min="14831" max="14831" width="2.5546875" customWidth="1"/>
    <col min="14832" max="14832" width="4.6640625" customWidth="1"/>
    <col min="14833" max="14833" width="1" customWidth="1"/>
    <col min="14834" max="14834" width="4.6640625" customWidth="1"/>
    <col min="14835" max="14835" width="2.5546875" customWidth="1"/>
    <col min="14836" max="14836" width="4.6640625" customWidth="1"/>
    <col min="14837" max="14837" width="1" customWidth="1"/>
    <col min="14838" max="14838" width="4.6640625" customWidth="1"/>
    <col min="14839" max="14839" width="2.5546875" customWidth="1"/>
    <col min="14840" max="14840" width="4.6640625" customWidth="1"/>
    <col min="14841" max="14841" width="1" customWidth="1"/>
    <col min="14842" max="14842" width="4.5546875" customWidth="1"/>
    <col min="14843" max="14843" width="2.5546875" customWidth="1"/>
    <col min="14844" max="14844" width="4.88671875" customWidth="1"/>
    <col min="15061" max="15061" width="1.44140625" customWidth="1"/>
    <col min="15062" max="15062" width="11.5546875" customWidth="1"/>
    <col min="15063" max="15065" width="0" hidden="1" customWidth="1"/>
    <col min="15066" max="15066" width="4.6640625" customWidth="1"/>
    <col min="15067" max="15067" width="2.5546875" customWidth="1"/>
    <col min="15068" max="15068" width="4.6640625" customWidth="1"/>
    <col min="15069" max="15069" width="1" customWidth="1"/>
    <col min="15070" max="15070" width="4.6640625" customWidth="1"/>
    <col min="15071" max="15071" width="2.5546875" customWidth="1"/>
    <col min="15072" max="15072" width="4.6640625" customWidth="1"/>
    <col min="15073" max="15073" width="1" customWidth="1"/>
    <col min="15074" max="15074" width="4.6640625" customWidth="1"/>
    <col min="15075" max="15075" width="2.5546875" customWidth="1"/>
    <col min="15076" max="15076" width="4.6640625" customWidth="1"/>
    <col min="15077" max="15077" width="1" customWidth="1"/>
    <col min="15078" max="15078" width="4.6640625" customWidth="1"/>
    <col min="15079" max="15079" width="2.5546875" customWidth="1"/>
    <col min="15080" max="15080" width="4.6640625" customWidth="1"/>
    <col min="15081" max="15081" width="1.109375" customWidth="1"/>
    <col min="15082" max="15082" width="4.6640625" customWidth="1"/>
    <col min="15083" max="15083" width="2.5546875" customWidth="1"/>
    <col min="15084" max="15084" width="4.6640625" customWidth="1"/>
    <col min="15085" max="15085" width="1.109375" customWidth="1"/>
    <col min="15086" max="15086" width="4.6640625" customWidth="1"/>
    <col min="15087" max="15087" width="2.5546875" customWidth="1"/>
    <col min="15088" max="15088" width="4.6640625" customWidth="1"/>
    <col min="15089" max="15089" width="1" customWidth="1"/>
    <col min="15090" max="15090" width="4.6640625" customWidth="1"/>
    <col min="15091" max="15091" width="2.5546875" customWidth="1"/>
    <col min="15092" max="15092" width="4.6640625" customWidth="1"/>
    <col min="15093" max="15093" width="1" customWidth="1"/>
    <col min="15094" max="15094" width="4.6640625" customWidth="1"/>
    <col min="15095" max="15095" width="2.5546875" customWidth="1"/>
    <col min="15096" max="15096" width="4.6640625" customWidth="1"/>
    <col min="15097" max="15097" width="1" customWidth="1"/>
    <col min="15098" max="15098" width="4.5546875" customWidth="1"/>
    <col min="15099" max="15099" width="2.5546875" customWidth="1"/>
    <col min="15100" max="15100" width="4.88671875" customWidth="1"/>
    <col min="15317" max="15317" width="1.44140625" customWidth="1"/>
    <col min="15318" max="15318" width="11.5546875" customWidth="1"/>
    <col min="15319" max="15321" width="0" hidden="1" customWidth="1"/>
    <col min="15322" max="15322" width="4.6640625" customWidth="1"/>
    <col min="15323" max="15323" width="2.5546875" customWidth="1"/>
    <col min="15324" max="15324" width="4.6640625" customWidth="1"/>
    <col min="15325" max="15325" width="1" customWidth="1"/>
    <col min="15326" max="15326" width="4.6640625" customWidth="1"/>
    <col min="15327" max="15327" width="2.5546875" customWidth="1"/>
    <col min="15328" max="15328" width="4.6640625" customWidth="1"/>
    <col min="15329" max="15329" width="1" customWidth="1"/>
    <col min="15330" max="15330" width="4.6640625" customWidth="1"/>
    <col min="15331" max="15331" width="2.5546875" customWidth="1"/>
    <col min="15332" max="15332" width="4.6640625" customWidth="1"/>
    <col min="15333" max="15333" width="1" customWidth="1"/>
    <col min="15334" max="15334" width="4.6640625" customWidth="1"/>
    <col min="15335" max="15335" width="2.5546875" customWidth="1"/>
    <col min="15336" max="15336" width="4.6640625" customWidth="1"/>
    <col min="15337" max="15337" width="1.109375" customWidth="1"/>
    <col min="15338" max="15338" width="4.6640625" customWidth="1"/>
    <col min="15339" max="15339" width="2.5546875" customWidth="1"/>
    <col min="15340" max="15340" width="4.6640625" customWidth="1"/>
    <col min="15341" max="15341" width="1.109375" customWidth="1"/>
    <col min="15342" max="15342" width="4.6640625" customWidth="1"/>
    <col min="15343" max="15343" width="2.5546875" customWidth="1"/>
    <col min="15344" max="15344" width="4.6640625" customWidth="1"/>
    <col min="15345" max="15345" width="1" customWidth="1"/>
    <col min="15346" max="15346" width="4.6640625" customWidth="1"/>
    <col min="15347" max="15347" width="2.5546875" customWidth="1"/>
    <col min="15348" max="15348" width="4.6640625" customWidth="1"/>
    <col min="15349" max="15349" width="1" customWidth="1"/>
    <col min="15350" max="15350" width="4.6640625" customWidth="1"/>
    <col min="15351" max="15351" width="2.5546875" customWidth="1"/>
    <col min="15352" max="15352" width="4.6640625" customWidth="1"/>
    <col min="15353" max="15353" width="1" customWidth="1"/>
    <col min="15354" max="15354" width="4.5546875" customWidth="1"/>
    <col min="15355" max="15355" width="2.5546875" customWidth="1"/>
    <col min="15356" max="15356" width="4.88671875" customWidth="1"/>
    <col min="15573" max="15573" width="1.44140625" customWidth="1"/>
    <col min="15574" max="15574" width="11.5546875" customWidth="1"/>
    <col min="15575" max="15577" width="0" hidden="1" customWidth="1"/>
    <col min="15578" max="15578" width="4.6640625" customWidth="1"/>
    <col min="15579" max="15579" width="2.5546875" customWidth="1"/>
    <col min="15580" max="15580" width="4.6640625" customWidth="1"/>
    <col min="15581" max="15581" width="1" customWidth="1"/>
    <col min="15582" max="15582" width="4.6640625" customWidth="1"/>
    <col min="15583" max="15583" width="2.5546875" customWidth="1"/>
    <col min="15584" max="15584" width="4.6640625" customWidth="1"/>
    <col min="15585" max="15585" width="1" customWidth="1"/>
    <col min="15586" max="15586" width="4.6640625" customWidth="1"/>
    <col min="15587" max="15587" width="2.5546875" customWidth="1"/>
    <col min="15588" max="15588" width="4.6640625" customWidth="1"/>
    <col min="15589" max="15589" width="1" customWidth="1"/>
    <col min="15590" max="15590" width="4.6640625" customWidth="1"/>
    <col min="15591" max="15591" width="2.5546875" customWidth="1"/>
    <col min="15592" max="15592" width="4.6640625" customWidth="1"/>
    <col min="15593" max="15593" width="1.109375" customWidth="1"/>
    <col min="15594" max="15594" width="4.6640625" customWidth="1"/>
    <col min="15595" max="15595" width="2.5546875" customWidth="1"/>
    <col min="15596" max="15596" width="4.6640625" customWidth="1"/>
    <col min="15597" max="15597" width="1.109375" customWidth="1"/>
    <col min="15598" max="15598" width="4.6640625" customWidth="1"/>
    <col min="15599" max="15599" width="2.5546875" customWidth="1"/>
    <col min="15600" max="15600" width="4.6640625" customWidth="1"/>
    <col min="15601" max="15601" width="1" customWidth="1"/>
    <col min="15602" max="15602" width="4.6640625" customWidth="1"/>
    <col min="15603" max="15603" width="2.5546875" customWidth="1"/>
    <col min="15604" max="15604" width="4.6640625" customWidth="1"/>
    <col min="15605" max="15605" width="1" customWidth="1"/>
    <col min="15606" max="15606" width="4.6640625" customWidth="1"/>
    <col min="15607" max="15607" width="2.5546875" customWidth="1"/>
    <col min="15608" max="15608" width="4.6640625" customWidth="1"/>
    <col min="15609" max="15609" width="1" customWidth="1"/>
    <col min="15610" max="15610" width="4.5546875" customWidth="1"/>
    <col min="15611" max="15611" width="2.5546875" customWidth="1"/>
    <col min="15612" max="15612" width="4.88671875" customWidth="1"/>
    <col min="15829" max="15829" width="1.44140625" customWidth="1"/>
    <col min="15830" max="15830" width="11.5546875" customWidth="1"/>
    <col min="15831" max="15833" width="0" hidden="1" customWidth="1"/>
    <col min="15834" max="15834" width="4.6640625" customWidth="1"/>
    <col min="15835" max="15835" width="2.5546875" customWidth="1"/>
    <col min="15836" max="15836" width="4.6640625" customWidth="1"/>
    <col min="15837" max="15837" width="1" customWidth="1"/>
    <col min="15838" max="15838" width="4.6640625" customWidth="1"/>
    <col min="15839" max="15839" width="2.5546875" customWidth="1"/>
    <col min="15840" max="15840" width="4.6640625" customWidth="1"/>
    <col min="15841" max="15841" width="1" customWidth="1"/>
    <col min="15842" max="15842" width="4.6640625" customWidth="1"/>
    <col min="15843" max="15843" width="2.5546875" customWidth="1"/>
    <col min="15844" max="15844" width="4.6640625" customWidth="1"/>
    <col min="15845" max="15845" width="1" customWidth="1"/>
    <col min="15846" max="15846" width="4.6640625" customWidth="1"/>
    <col min="15847" max="15847" width="2.5546875" customWidth="1"/>
    <col min="15848" max="15848" width="4.6640625" customWidth="1"/>
    <col min="15849" max="15849" width="1.109375" customWidth="1"/>
    <col min="15850" max="15850" width="4.6640625" customWidth="1"/>
    <col min="15851" max="15851" width="2.5546875" customWidth="1"/>
    <col min="15852" max="15852" width="4.6640625" customWidth="1"/>
    <col min="15853" max="15853" width="1.109375" customWidth="1"/>
    <col min="15854" max="15854" width="4.6640625" customWidth="1"/>
    <col min="15855" max="15855" width="2.5546875" customWidth="1"/>
    <col min="15856" max="15856" width="4.6640625" customWidth="1"/>
    <col min="15857" max="15857" width="1" customWidth="1"/>
    <col min="15858" max="15858" width="4.6640625" customWidth="1"/>
    <col min="15859" max="15859" width="2.5546875" customWidth="1"/>
    <col min="15860" max="15860" width="4.6640625" customWidth="1"/>
    <col min="15861" max="15861" width="1" customWidth="1"/>
    <col min="15862" max="15862" width="4.6640625" customWidth="1"/>
    <col min="15863" max="15863" width="2.5546875" customWidth="1"/>
    <col min="15864" max="15864" width="4.6640625" customWidth="1"/>
    <col min="15865" max="15865" width="1" customWidth="1"/>
    <col min="15866" max="15866" width="4.5546875" customWidth="1"/>
    <col min="15867" max="15867" width="2.5546875" customWidth="1"/>
    <col min="15868" max="15868" width="4.88671875" customWidth="1"/>
    <col min="16085" max="16085" width="1.44140625" customWidth="1"/>
    <col min="16086" max="16086" width="11.5546875" customWidth="1"/>
    <col min="16087" max="16089" width="0" hidden="1" customWidth="1"/>
    <col min="16090" max="16090" width="4.6640625" customWidth="1"/>
    <col min="16091" max="16091" width="2.5546875" customWidth="1"/>
    <col min="16092" max="16092" width="4.6640625" customWidth="1"/>
    <col min="16093" max="16093" width="1" customWidth="1"/>
    <col min="16094" max="16094" width="4.6640625" customWidth="1"/>
    <col min="16095" max="16095" width="2.5546875" customWidth="1"/>
    <col min="16096" max="16096" width="4.6640625" customWidth="1"/>
    <col min="16097" max="16097" width="1" customWidth="1"/>
    <col min="16098" max="16098" width="4.6640625" customWidth="1"/>
    <col min="16099" max="16099" width="2.5546875" customWidth="1"/>
    <col min="16100" max="16100" width="4.6640625" customWidth="1"/>
    <col min="16101" max="16101" width="1" customWidth="1"/>
    <col min="16102" max="16102" width="4.6640625" customWidth="1"/>
    <col min="16103" max="16103" width="2.5546875" customWidth="1"/>
    <col min="16104" max="16104" width="4.6640625" customWidth="1"/>
    <col min="16105" max="16105" width="1.109375" customWidth="1"/>
    <col min="16106" max="16106" width="4.6640625" customWidth="1"/>
    <col min="16107" max="16107" width="2.5546875" customWidth="1"/>
    <col min="16108" max="16108" width="4.6640625" customWidth="1"/>
    <col min="16109" max="16109" width="1.109375" customWidth="1"/>
    <col min="16110" max="16110" width="4.6640625" customWidth="1"/>
    <col min="16111" max="16111" width="2.5546875" customWidth="1"/>
    <col min="16112" max="16112" width="4.6640625" customWidth="1"/>
    <col min="16113" max="16113" width="1" customWidth="1"/>
    <col min="16114" max="16114" width="4.6640625" customWidth="1"/>
    <col min="16115" max="16115" width="2.5546875" customWidth="1"/>
    <col min="16116" max="16116" width="4.6640625" customWidth="1"/>
    <col min="16117" max="16117" width="1" customWidth="1"/>
    <col min="16118" max="16118" width="4.6640625" customWidth="1"/>
    <col min="16119" max="16119" width="2.5546875" customWidth="1"/>
    <col min="16120" max="16120" width="4.6640625" customWidth="1"/>
    <col min="16121" max="16121" width="1" customWidth="1"/>
    <col min="16122" max="16122" width="4.5546875" customWidth="1"/>
    <col min="16123" max="16123" width="2.5546875" customWidth="1"/>
    <col min="16124" max="16124" width="4.88671875" customWidth="1"/>
  </cols>
  <sheetData>
    <row r="1" spans="1:42" ht="15.75" customHeight="1" x14ac:dyDescent="0.25">
      <c r="A1" s="134" t="s">
        <v>411</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L1" s="58" t="s">
        <v>249</v>
      </c>
      <c r="AM1" s="134"/>
      <c r="AN1" s="134"/>
    </row>
    <row r="2" spans="1:42" ht="13.5" customHeight="1" x14ac:dyDescent="0.25">
      <c r="A2" s="51" t="s">
        <v>412</v>
      </c>
      <c r="B2" s="123"/>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row>
    <row r="3" spans="1:42" ht="27" customHeight="1" x14ac:dyDescent="0.25">
      <c r="A3" s="298"/>
      <c r="B3" s="298"/>
      <c r="C3" s="133"/>
      <c r="D3" s="133"/>
      <c r="E3" s="133"/>
      <c r="F3" s="301" t="s">
        <v>224</v>
      </c>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301"/>
    </row>
    <row r="4" spans="1:42" ht="15" customHeight="1" x14ac:dyDescent="0.25">
      <c r="A4" s="302" t="s">
        <v>127</v>
      </c>
      <c r="B4" s="302"/>
      <c r="C4" s="132"/>
      <c r="D4" s="132"/>
      <c r="E4" s="132"/>
      <c r="F4" s="303" t="s">
        <v>133</v>
      </c>
      <c r="G4" s="303"/>
      <c r="H4" s="303"/>
      <c r="I4" s="138"/>
      <c r="J4" s="303" t="s">
        <v>134</v>
      </c>
      <c r="K4" s="303"/>
      <c r="L4" s="303"/>
      <c r="M4" s="138"/>
      <c r="N4" s="303" t="s">
        <v>135</v>
      </c>
      <c r="O4" s="303"/>
      <c r="P4" s="303"/>
      <c r="Q4" s="138"/>
      <c r="R4" s="303" t="s">
        <v>136</v>
      </c>
      <c r="S4" s="303"/>
      <c r="T4" s="303"/>
      <c r="U4" s="121"/>
      <c r="V4" s="303" t="s">
        <v>137</v>
      </c>
      <c r="W4" s="303"/>
      <c r="X4" s="303"/>
      <c r="Y4" s="121"/>
      <c r="Z4" s="303" t="s">
        <v>138</v>
      </c>
      <c r="AA4" s="303"/>
      <c r="AB4" s="303"/>
      <c r="AC4" s="138"/>
      <c r="AD4" s="303" t="s">
        <v>139</v>
      </c>
      <c r="AE4" s="303"/>
      <c r="AF4" s="303"/>
      <c r="AG4" s="138"/>
      <c r="AH4" s="303" t="s">
        <v>140</v>
      </c>
      <c r="AI4" s="303"/>
      <c r="AJ4" s="303"/>
      <c r="AK4" s="121"/>
      <c r="AL4" s="303" t="s">
        <v>0</v>
      </c>
      <c r="AM4" s="303"/>
      <c r="AN4" s="303"/>
    </row>
    <row r="5" spans="1:42" ht="13.5" customHeight="1" x14ac:dyDescent="0.25">
      <c r="A5" s="297" t="s">
        <v>219</v>
      </c>
      <c r="B5" s="297"/>
      <c r="C5" s="118"/>
      <c r="D5" s="118"/>
      <c r="E5" s="118"/>
      <c r="F5" s="119" t="s">
        <v>0</v>
      </c>
      <c r="G5" s="304" t="s">
        <v>141</v>
      </c>
      <c r="H5" s="304"/>
      <c r="I5" s="129"/>
      <c r="J5" s="119" t="s">
        <v>0</v>
      </c>
      <c r="K5" s="304" t="s">
        <v>141</v>
      </c>
      <c r="L5" s="304"/>
      <c r="M5" s="129"/>
      <c r="N5" s="119" t="s">
        <v>0</v>
      </c>
      <c r="O5" s="304" t="s">
        <v>141</v>
      </c>
      <c r="P5" s="304"/>
      <c r="Q5" s="129"/>
      <c r="R5" s="119" t="s">
        <v>0</v>
      </c>
      <c r="S5" s="304" t="s">
        <v>141</v>
      </c>
      <c r="T5" s="304"/>
      <c r="U5" s="129"/>
      <c r="V5" s="119" t="s">
        <v>0</v>
      </c>
      <c r="W5" s="304" t="s">
        <v>141</v>
      </c>
      <c r="X5" s="304"/>
      <c r="Y5" s="129"/>
      <c r="Z5" s="119" t="s">
        <v>0</v>
      </c>
      <c r="AA5" s="304" t="s">
        <v>141</v>
      </c>
      <c r="AB5" s="304"/>
      <c r="AC5" s="129"/>
      <c r="AD5" s="119" t="s">
        <v>0</v>
      </c>
      <c r="AE5" s="304" t="s">
        <v>141</v>
      </c>
      <c r="AF5" s="304"/>
      <c r="AG5" s="129"/>
      <c r="AH5" s="119" t="s">
        <v>0</v>
      </c>
      <c r="AI5" s="304" t="s">
        <v>141</v>
      </c>
      <c r="AJ5" s="304"/>
      <c r="AK5" s="129"/>
      <c r="AL5" s="119" t="s">
        <v>0</v>
      </c>
      <c r="AM5" s="304" t="s">
        <v>141</v>
      </c>
      <c r="AN5" s="304"/>
    </row>
    <row r="6" spans="1:42" ht="10.5" customHeight="1" x14ac:dyDescent="0.25">
      <c r="A6" s="144"/>
      <c r="B6" s="144"/>
      <c r="C6" s="144"/>
      <c r="D6" s="144"/>
      <c r="E6" s="144"/>
      <c r="F6" s="136"/>
      <c r="G6" s="145"/>
      <c r="H6" s="145"/>
      <c r="I6" s="145"/>
      <c r="J6" s="136"/>
      <c r="K6" s="145"/>
      <c r="L6" s="145"/>
      <c r="M6" s="145"/>
      <c r="N6" s="136"/>
      <c r="O6" s="145"/>
      <c r="P6" s="145"/>
      <c r="Q6" s="145"/>
      <c r="R6" s="136"/>
      <c r="S6" s="145"/>
      <c r="T6" s="145"/>
      <c r="U6" s="145"/>
      <c r="V6" s="136"/>
      <c r="W6" s="145"/>
      <c r="X6" s="145"/>
      <c r="Y6" s="145"/>
      <c r="Z6" s="136"/>
      <c r="AA6" s="145"/>
      <c r="AB6" s="145"/>
      <c r="AC6" s="145"/>
      <c r="AD6" s="136"/>
      <c r="AE6" s="145"/>
      <c r="AF6" s="145"/>
      <c r="AG6" s="145"/>
      <c r="AH6" s="136"/>
      <c r="AI6" s="145"/>
      <c r="AJ6" s="145"/>
      <c r="AK6" s="145"/>
      <c r="AL6" s="136"/>
      <c r="AM6" s="145"/>
      <c r="AN6" s="145"/>
    </row>
    <row r="7" spans="1:42" ht="12" customHeight="1" x14ac:dyDescent="0.25">
      <c r="A7" s="295" t="s">
        <v>0</v>
      </c>
      <c r="B7" s="295"/>
      <c r="C7" s="132"/>
      <c r="D7" s="132"/>
      <c r="E7" s="132"/>
      <c r="F7" s="243">
        <v>171728.36</v>
      </c>
      <c r="G7" s="245" t="s">
        <v>342</v>
      </c>
      <c r="H7" s="243">
        <v>132523.32</v>
      </c>
      <c r="I7" s="245" t="s">
        <v>91</v>
      </c>
      <c r="J7" s="243">
        <v>234290.63500000001</v>
      </c>
      <c r="K7" s="244" t="s">
        <v>342</v>
      </c>
      <c r="L7" s="243">
        <v>89918.675000000003</v>
      </c>
      <c r="M7" s="245" t="s">
        <v>91</v>
      </c>
      <c r="N7" s="243">
        <v>133600.89300000001</v>
      </c>
      <c r="O7" s="244" t="s">
        <v>342</v>
      </c>
      <c r="P7" s="243">
        <v>88242.570999999996</v>
      </c>
      <c r="Q7" s="245" t="s">
        <v>91</v>
      </c>
      <c r="R7" s="243">
        <v>142599.49900000001</v>
      </c>
      <c r="S7" s="244" t="s">
        <v>342</v>
      </c>
      <c r="T7" s="243">
        <v>47221.788</v>
      </c>
      <c r="U7" s="245" t="s">
        <v>91</v>
      </c>
      <c r="V7" s="243">
        <v>303047.234</v>
      </c>
      <c r="W7" s="244" t="s">
        <v>342</v>
      </c>
      <c r="X7" s="243">
        <v>331359.18300000002</v>
      </c>
      <c r="Y7" s="245" t="s">
        <v>91</v>
      </c>
      <c r="Z7" s="243">
        <v>119729.878</v>
      </c>
      <c r="AA7" s="244" t="s">
        <v>342</v>
      </c>
      <c r="AB7" s="243">
        <v>58028.847999999998</v>
      </c>
      <c r="AC7" s="245" t="s">
        <v>91</v>
      </c>
      <c r="AD7" s="243">
        <v>23467.699000000001</v>
      </c>
      <c r="AE7" s="244" t="s">
        <v>342</v>
      </c>
      <c r="AF7" s="243">
        <v>14374.406999999999</v>
      </c>
      <c r="AG7" s="245" t="s">
        <v>91</v>
      </c>
      <c r="AH7" s="243">
        <v>140779.484</v>
      </c>
      <c r="AI7" s="244" t="s">
        <v>342</v>
      </c>
      <c r="AJ7" s="243">
        <v>105376.77800000001</v>
      </c>
      <c r="AK7" s="245" t="s">
        <v>91</v>
      </c>
      <c r="AL7" s="243">
        <v>1269243.683</v>
      </c>
      <c r="AM7" s="244" t="s">
        <v>342</v>
      </c>
      <c r="AN7" s="243">
        <v>395259.049</v>
      </c>
    </row>
    <row r="8" spans="1:42" ht="12" customHeight="1" x14ac:dyDescent="0.25">
      <c r="A8" s="132"/>
      <c r="F8" s="246"/>
      <c r="G8" s="245"/>
      <c r="H8" s="245"/>
      <c r="I8" s="245"/>
      <c r="J8" s="245"/>
      <c r="K8" s="244"/>
      <c r="L8" s="245"/>
      <c r="M8" s="245"/>
      <c r="N8" s="245"/>
      <c r="O8" s="244"/>
      <c r="P8" s="245"/>
      <c r="Q8" s="245"/>
      <c r="R8" s="245"/>
      <c r="S8" s="244"/>
      <c r="T8" s="245"/>
      <c r="U8" s="245"/>
      <c r="V8" s="246"/>
      <c r="W8" s="244"/>
      <c r="X8" s="245"/>
      <c r="Y8" s="245"/>
      <c r="Z8" s="245"/>
      <c r="AA8" s="244"/>
      <c r="AB8" s="245"/>
      <c r="AC8" s="245"/>
      <c r="AD8" s="245"/>
      <c r="AE8" s="244"/>
      <c r="AF8" s="245"/>
      <c r="AG8" s="245"/>
      <c r="AH8" s="245"/>
      <c r="AI8" s="244"/>
      <c r="AJ8" s="245"/>
      <c r="AK8" s="245"/>
      <c r="AL8" s="245"/>
      <c r="AM8" s="244"/>
      <c r="AN8" s="245"/>
    </row>
    <row r="9" spans="1:42" ht="12" customHeight="1" x14ac:dyDescent="0.25">
      <c r="A9" s="292" t="s">
        <v>142</v>
      </c>
      <c r="B9" s="292"/>
      <c r="C9" s="130"/>
      <c r="D9" s="130"/>
      <c r="E9" s="130"/>
      <c r="F9" s="247"/>
      <c r="G9" s="90"/>
      <c r="H9" s="247"/>
      <c r="I9" s="247"/>
      <c r="J9" s="247"/>
      <c r="K9" s="248"/>
      <c r="L9" s="247"/>
      <c r="M9" s="247"/>
      <c r="N9" s="247"/>
      <c r="O9" s="248"/>
      <c r="P9" s="247"/>
      <c r="Q9" s="247"/>
      <c r="R9" s="247"/>
      <c r="S9" s="248"/>
      <c r="T9" s="247"/>
      <c r="U9" s="137"/>
      <c r="V9" s="247"/>
      <c r="W9" s="248"/>
      <c r="X9" s="247"/>
      <c r="Y9" s="247"/>
      <c r="Z9" s="247"/>
      <c r="AA9" s="248"/>
      <c r="AB9" s="247"/>
      <c r="AC9" s="247"/>
      <c r="AD9" s="247"/>
      <c r="AE9" s="248"/>
      <c r="AF9" s="247"/>
      <c r="AG9" s="247"/>
      <c r="AH9" s="247"/>
      <c r="AI9" s="248"/>
      <c r="AJ9" s="247"/>
      <c r="AK9" s="137"/>
      <c r="AL9" s="247"/>
      <c r="AM9" s="248"/>
      <c r="AN9" s="247"/>
    </row>
    <row r="10" spans="1:42" ht="12" customHeight="1" x14ac:dyDescent="0.25">
      <c r="A10" s="295" t="s">
        <v>0</v>
      </c>
      <c r="B10" s="295"/>
      <c r="C10" s="132"/>
      <c r="D10" s="132"/>
      <c r="E10" s="132"/>
      <c r="F10" s="243">
        <v>84927.989000000001</v>
      </c>
      <c r="G10" s="245" t="s">
        <v>342</v>
      </c>
      <c r="H10" s="243">
        <v>63115.468000000001</v>
      </c>
      <c r="I10" s="237" t="s">
        <v>91</v>
      </c>
      <c r="J10" s="243">
        <v>158234.31400000001</v>
      </c>
      <c r="K10" s="244" t="s">
        <v>342</v>
      </c>
      <c r="L10" s="243">
        <v>73565.517999999996</v>
      </c>
      <c r="M10" s="237" t="s">
        <v>91</v>
      </c>
      <c r="N10" s="243">
        <v>85795.739000000001</v>
      </c>
      <c r="O10" s="244" t="s">
        <v>342</v>
      </c>
      <c r="P10" s="243">
        <v>78471.3</v>
      </c>
      <c r="Q10" s="237" t="s">
        <v>91</v>
      </c>
      <c r="R10" s="243">
        <v>89004.601999999999</v>
      </c>
      <c r="S10" s="244" t="s">
        <v>342</v>
      </c>
      <c r="T10" s="243">
        <v>38174.75</v>
      </c>
      <c r="U10" s="137" t="s">
        <v>91</v>
      </c>
      <c r="V10" s="243">
        <v>164292.38500000001</v>
      </c>
      <c r="W10" s="244" t="s">
        <v>342</v>
      </c>
      <c r="X10" s="243">
        <v>165364.87</v>
      </c>
      <c r="Y10" s="237" t="s">
        <v>91</v>
      </c>
      <c r="Z10" s="243">
        <v>79677.376999999993</v>
      </c>
      <c r="AA10" s="244" t="s">
        <v>342</v>
      </c>
      <c r="AB10" s="243">
        <v>51090.353999999999</v>
      </c>
      <c r="AC10" s="237" t="s">
        <v>91</v>
      </c>
      <c r="AD10" s="243">
        <v>14754.151</v>
      </c>
      <c r="AE10" s="244" t="s">
        <v>342</v>
      </c>
      <c r="AF10" s="243">
        <v>10642.938</v>
      </c>
      <c r="AG10" s="237" t="s">
        <v>91</v>
      </c>
      <c r="AH10" s="243">
        <v>119802.89200000001</v>
      </c>
      <c r="AI10" s="244" t="s">
        <v>342</v>
      </c>
      <c r="AJ10" s="243">
        <v>102661.462</v>
      </c>
      <c r="AK10" s="137" t="s">
        <v>91</v>
      </c>
      <c r="AL10" s="243">
        <v>796489.44900000002</v>
      </c>
      <c r="AM10" s="244" t="s">
        <v>342</v>
      </c>
      <c r="AN10" s="243">
        <v>236714.43799999999</v>
      </c>
    </row>
    <row r="11" spans="1:42" ht="12" customHeight="1" x14ac:dyDescent="0.25">
      <c r="A11" s="138"/>
      <c r="B11" s="139" t="s">
        <v>143</v>
      </c>
      <c r="C11" s="139"/>
      <c r="D11" s="139"/>
      <c r="E11" s="139"/>
      <c r="F11" s="137"/>
      <c r="G11" s="245"/>
      <c r="H11" s="137"/>
      <c r="I11" s="137"/>
      <c r="J11" s="137"/>
      <c r="K11" s="163"/>
      <c r="L11" s="137"/>
      <c r="M11" s="137"/>
      <c r="N11" s="137"/>
      <c r="O11" s="163"/>
      <c r="P11" s="137"/>
      <c r="Q11" s="137"/>
      <c r="R11" s="137"/>
      <c r="S11" s="163"/>
      <c r="T11" s="137"/>
      <c r="U11" s="140"/>
      <c r="V11" s="137"/>
      <c r="W11" s="163"/>
      <c r="X11" s="137"/>
      <c r="Y11" s="137"/>
      <c r="Z11" s="137"/>
      <c r="AA11" s="163"/>
      <c r="AB11" s="137"/>
      <c r="AC11" s="137"/>
      <c r="AD11" s="137"/>
      <c r="AE11" s="163"/>
      <c r="AF11" s="137"/>
      <c r="AG11" s="137"/>
      <c r="AH11" s="137"/>
      <c r="AI11" s="163"/>
      <c r="AJ11" s="137"/>
      <c r="AK11" s="140"/>
      <c r="AL11" s="137"/>
      <c r="AM11" s="163"/>
      <c r="AN11" s="137"/>
    </row>
    <row r="12" spans="1:42" ht="12" customHeight="1" x14ac:dyDescent="0.25">
      <c r="B12" s="139" t="s">
        <v>3</v>
      </c>
      <c r="C12" s="139"/>
      <c r="D12" s="139"/>
      <c r="E12" s="139"/>
      <c r="F12" s="245">
        <v>4709.1930000000002</v>
      </c>
      <c r="G12" s="245" t="s">
        <v>342</v>
      </c>
      <c r="H12" s="245">
        <v>19499.978999999999</v>
      </c>
      <c r="I12" s="162" t="s">
        <v>91</v>
      </c>
      <c r="J12" s="245">
        <v>21356.254000000001</v>
      </c>
      <c r="K12" s="244" t="s">
        <v>342</v>
      </c>
      <c r="L12" s="245">
        <v>41977.235000000001</v>
      </c>
      <c r="M12" s="162" t="s">
        <v>91</v>
      </c>
      <c r="N12" s="245">
        <v>9264.3009999999995</v>
      </c>
      <c r="O12" s="244" t="s">
        <v>342</v>
      </c>
      <c r="P12" s="245">
        <v>6830.3180000000002</v>
      </c>
      <c r="Q12" s="162" t="s">
        <v>91</v>
      </c>
      <c r="R12" s="245">
        <v>17034.155999999999</v>
      </c>
      <c r="S12" s="244" t="s">
        <v>342</v>
      </c>
      <c r="T12" s="245">
        <v>15699.262000000001</v>
      </c>
      <c r="U12" s="140" t="s">
        <v>91</v>
      </c>
      <c r="V12" s="245">
        <v>29050.653999999999</v>
      </c>
      <c r="W12" s="244" t="s">
        <v>342</v>
      </c>
      <c r="X12" s="245">
        <v>159656.802</v>
      </c>
      <c r="Y12" s="162" t="s">
        <v>91</v>
      </c>
      <c r="Z12" s="245">
        <v>6609.3370000000004</v>
      </c>
      <c r="AA12" s="244" t="s">
        <v>342</v>
      </c>
      <c r="AB12" s="245">
        <v>4975.6760000000004</v>
      </c>
      <c r="AC12" s="162" t="s">
        <v>91</v>
      </c>
      <c r="AD12" s="245">
        <v>1570.1959999999999</v>
      </c>
      <c r="AE12" s="244" t="s">
        <v>342</v>
      </c>
      <c r="AF12" s="245">
        <v>3277.569</v>
      </c>
      <c r="AG12" s="162" t="s">
        <v>91</v>
      </c>
      <c r="AH12" s="245">
        <v>418.63</v>
      </c>
      <c r="AI12" s="244" t="s">
        <v>342</v>
      </c>
      <c r="AJ12" s="245">
        <v>461.262</v>
      </c>
      <c r="AK12" s="140" t="s">
        <v>91</v>
      </c>
      <c r="AL12" s="245">
        <v>90012.72</v>
      </c>
      <c r="AM12" s="244" t="s">
        <v>342</v>
      </c>
      <c r="AN12" s="245">
        <v>167046.51800000001</v>
      </c>
    </row>
    <row r="13" spans="1:42" ht="12" customHeight="1" x14ac:dyDescent="0.25">
      <c r="B13" s="139" t="s">
        <v>2</v>
      </c>
      <c r="C13" s="139"/>
      <c r="D13" s="139"/>
      <c r="E13" s="139"/>
      <c r="F13" s="245">
        <v>9325.4079999999994</v>
      </c>
      <c r="G13" s="245" t="s">
        <v>342</v>
      </c>
      <c r="H13" s="245">
        <v>17253.714</v>
      </c>
      <c r="I13" s="162" t="s">
        <v>91</v>
      </c>
      <c r="J13" s="245">
        <v>10848.106</v>
      </c>
      <c r="K13" s="244" t="s">
        <v>342</v>
      </c>
      <c r="L13" s="245">
        <v>14351.155000000001</v>
      </c>
      <c r="M13" s="162" t="s">
        <v>91</v>
      </c>
      <c r="N13" s="245">
        <v>7213.8779999999997</v>
      </c>
      <c r="O13" s="244" t="s">
        <v>342</v>
      </c>
      <c r="P13" s="245">
        <v>8059.857</v>
      </c>
      <c r="Q13" s="162" t="s">
        <v>91</v>
      </c>
      <c r="R13" s="245">
        <v>8462.0220000000008</v>
      </c>
      <c r="S13" s="244" t="s">
        <v>342</v>
      </c>
      <c r="T13" s="245">
        <v>8474.8700000000008</v>
      </c>
      <c r="U13" s="140" t="s">
        <v>91</v>
      </c>
      <c r="V13" s="245">
        <v>35345.194000000003</v>
      </c>
      <c r="W13" s="244" t="s">
        <v>342</v>
      </c>
      <c r="X13" s="245">
        <v>25397.474999999999</v>
      </c>
      <c r="Y13" s="162" t="s">
        <v>91</v>
      </c>
      <c r="Z13" s="245">
        <v>4046.502</v>
      </c>
      <c r="AA13" s="244" t="s">
        <v>342</v>
      </c>
      <c r="AB13" s="245">
        <v>4836.2470000000003</v>
      </c>
      <c r="AC13" s="162" t="s">
        <v>91</v>
      </c>
      <c r="AD13" s="245">
        <v>549.15899999999999</v>
      </c>
      <c r="AE13" s="244" t="s">
        <v>342</v>
      </c>
      <c r="AF13" s="245">
        <v>528.16200000000003</v>
      </c>
      <c r="AG13" s="162" t="s">
        <v>91</v>
      </c>
      <c r="AH13" s="245">
        <v>29775.491000000002</v>
      </c>
      <c r="AI13" s="244" t="s">
        <v>342</v>
      </c>
      <c r="AJ13" s="245">
        <v>37649.461000000003</v>
      </c>
      <c r="AK13" s="140" t="s">
        <v>91</v>
      </c>
      <c r="AL13" s="245">
        <v>105565.75999999999</v>
      </c>
      <c r="AM13" s="244" t="s">
        <v>342</v>
      </c>
      <c r="AN13" s="245">
        <v>51920.504000000001</v>
      </c>
    </row>
    <row r="14" spans="1:42" ht="12" customHeight="1" x14ac:dyDescent="0.25">
      <c r="B14" s="139" t="s">
        <v>4</v>
      </c>
      <c r="C14" s="139"/>
      <c r="D14" s="139"/>
      <c r="E14" s="139"/>
      <c r="F14" s="245">
        <v>19780.671999999999</v>
      </c>
      <c r="G14" s="245" t="s">
        <v>342</v>
      </c>
      <c r="H14" s="245">
        <v>15271.540999999999</v>
      </c>
      <c r="I14" s="162" t="s">
        <v>91</v>
      </c>
      <c r="J14" s="245">
        <v>27845.428</v>
      </c>
      <c r="K14" s="244" t="s">
        <v>342</v>
      </c>
      <c r="L14" s="245">
        <v>17631.686000000002</v>
      </c>
      <c r="M14" s="162" t="s">
        <v>91</v>
      </c>
      <c r="N14" s="245">
        <v>30045.448</v>
      </c>
      <c r="O14" s="244" t="s">
        <v>342</v>
      </c>
      <c r="P14" s="245">
        <v>57955.235999999997</v>
      </c>
      <c r="Q14" s="162" t="s">
        <v>91</v>
      </c>
      <c r="R14" s="245">
        <v>17791.719000000001</v>
      </c>
      <c r="S14" s="244" t="s">
        <v>342</v>
      </c>
      <c r="T14" s="245">
        <v>8029.0680000000002</v>
      </c>
      <c r="U14" s="140" t="s">
        <v>91</v>
      </c>
      <c r="V14" s="245">
        <v>17552.546999999999</v>
      </c>
      <c r="W14" s="244" t="s">
        <v>342</v>
      </c>
      <c r="X14" s="245">
        <v>6248.643</v>
      </c>
      <c r="Y14" s="162" t="s">
        <v>91</v>
      </c>
      <c r="Z14" s="245">
        <v>16693.508000000002</v>
      </c>
      <c r="AA14" s="244" t="s">
        <v>342</v>
      </c>
      <c r="AB14" s="245">
        <v>15043.732</v>
      </c>
      <c r="AC14" s="162" t="s">
        <v>91</v>
      </c>
      <c r="AD14" s="245">
        <v>3331.74</v>
      </c>
      <c r="AE14" s="244" t="s">
        <v>342</v>
      </c>
      <c r="AF14" s="245">
        <v>2573.15</v>
      </c>
      <c r="AG14" s="162" t="s">
        <v>91</v>
      </c>
      <c r="AH14" s="245">
        <v>11691.763999999999</v>
      </c>
      <c r="AI14" s="244" t="s">
        <v>342</v>
      </c>
      <c r="AJ14" s="245">
        <v>4303.8</v>
      </c>
      <c r="AK14" s="140" t="s">
        <v>91</v>
      </c>
      <c r="AL14" s="245">
        <v>144732.82500000001</v>
      </c>
      <c r="AM14" s="244" t="s">
        <v>342</v>
      </c>
      <c r="AN14" s="245">
        <v>64875.911</v>
      </c>
    </row>
    <row r="15" spans="1:42" ht="11.25" customHeight="1" x14ac:dyDescent="0.25">
      <c r="B15" s="146" t="s">
        <v>5</v>
      </c>
      <c r="C15" s="146"/>
      <c r="D15" s="146"/>
      <c r="E15" s="146"/>
      <c r="F15" s="260">
        <v>11426.395</v>
      </c>
      <c r="G15" s="245" t="s">
        <v>342</v>
      </c>
      <c r="H15" s="245">
        <v>9440.9320000000007</v>
      </c>
      <c r="I15" s="162" t="s">
        <v>91</v>
      </c>
      <c r="J15" s="245">
        <v>39854.389000000003</v>
      </c>
      <c r="K15" s="244" t="s">
        <v>342</v>
      </c>
      <c r="L15" s="245">
        <v>27819.405999999999</v>
      </c>
      <c r="M15" s="162" t="s">
        <v>91</v>
      </c>
      <c r="N15" s="245">
        <v>11129.834999999999</v>
      </c>
      <c r="O15" s="244" t="s">
        <v>342</v>
      </c>
      <c r="P15" s="245">
        <v>4870.8779999999997</v>
      </c>
      <c r="Q15" s="162" t="s">
        <v>91</v>
      </c>
      <c r="R15" s="245">
        <v>10614.708000000001</v>
      </c>
      <c r="S15" s="244" t="s">
        <v>342</v>
      </c>
      <c r="T15" s="245">
        <v>5171.2299999999996</v>
      </c>
      <c r="U15" s="140" t="s">
        <v>91</v>
      </c>
      <c r="V15" s="245">
        <v>39006.455000000002</v>
      </c>
      <c r="W15" s="244" t="s">
        <v>342</v>
      </c>
      <c r="X15" s="245">
        <v>23614.306</v>
      </c>
      <c r="Y15" s="162" t="s">
        <v>91</v>
      </c>
      <c r="Z15" s="245">
        <v>5279.9350000000004</v>
      </c>
      <c r="AA15" s="244" t="s">
        <v>342</v>
      </c>
      <c r="AB15" s="245">
        <v>2645.2620000000002</v>
      </c>
      <c r="AC15" s="162" t="s">
        <v>91</v>
      </c>
      <c r="AD15" s="245">
        <v>6759.4570000000003</v>
      </c>
      <c r="AE15" s="244" t="s">
        <v>342</v>
      </c>
      <c r="AF15" s="245">
        <v>4548.8130000000001</v>
      </c>
      <c r="AG15" s="162" t="s">
        <v>91</v>
      </c>
      <c r="AH15" s="245">
        <v>72799.755000000005</v>
      </c>
      <c r="AI15" s="244" t="s">
        <v>342</v>
      </c>
      <c r="AJ15" s="245">
        <v>68896.850000000006</v>
      </c>
      <c r="AK15" s="140" t="s">
        <v>91</v>
      </c>
      <c r="AL15" s="245">
        <v>196870.929</v>
      </c>
      <c r="AM15" s="244" t="s">
        <v>342</v>
      </c>
      <c r="AN15" s="260">
        <v>78523.23</v>
      </c>
    </row>
    <row r="16" spans="1:42" ht="12.75" customHeight="1" x14ac:dyDescent="0.25">
      <c r="B16" s="147" t="s">
        <v>250</v>
      </c>
      <c r="C16" s="146"/>
      <c r="D16" s="146"/>
      <c r="E16" s="146"/>
      <c r="F16" s="251">
        <v>11083.451999999999</v>
      </c>
      <c r="G16" s="244" t="s">
        <v>342</v>
      </c>
      <c r="H16" s="249">
        <v>20554.904999999999</v>
      </c>
      <c r="I16" s="162" t="s">
        <v>91</v>
      </c>
      <c r="J16" s="249">
        <v>11909.492</v>
      </c>
      <c r="K16" s="244" t="s">
        <v>342</v>
      </c>
      <c r="L16" s="249">
        <v>4956.6880000000001</v>
      </c>
      <c r="M16" s="162" t="s">
        <v>91</v>
      </c>
      <c r="N16" s="249">
        <v>6287.1930000000002</v>
      </c>
      <c r="O16" s="244" t="s">
        <v>342</v>
      </c>
      <c r="P16" s="249">
        <v>4945.8040000000001</v>
      </c>
      <c r="Q16" s="162" t="s">
        <v>91</v>
      </c>
      <c r="R16" s="249">
        <v>8727.5390000000007</v>
      </c>
      <c r="S16" s="244" t="s">
        <v>342</v>
      </c>
      <c r="T16" s="249">
        <v>10049.638000000001</v>
      </c>
      <c r="U16" s="250" t="s">
        <v>91</v>
      </c>
      <c r="V16" s="249">
        <v>8853.2540000000008</v>
      </c>
      <c r="W16" s="244" t="s">
        <v>342</v>
      </c>
      <c r="X16" s="249">
        <v>7058.951</v>
      </c>
      <c r="Y16" s="162" t="s">
        <v>91</v>
      </c>
      <c r="Z16" s="249">
        <v>29362.877</v>
      </c>
      <c r="AA16" s="244" t="s">
        <v>342</v>
      </c>
      <c r="AB16" s="249">
        <v>41398.408000000003</v>
      </c>
      <c r="AC16" s="162" t="s">
        <v>91</v>
      </c>
      <c r="AD16" s="249">
        <v>918.57100000000003</v>
      </c>
      <c r="AE16" s="244" t="s">
        <v>342</v>
      </c>
      <c r="AF16" s="249">
        <v>1003.616</v>
      </c>
      <c r="AG16" s="162" t="s">
        <v>91</v>
      </c>
      <c r="AH16" s="249">
        <v>1103.5940000000001</v>
      </c>
      <c r="AI16" s="244" t="s">
        <v>342</v>
      </c>
      <c r="AJ16" s="249">
        <v>791.33699999999999</v>
      </c>
      <c r="AK16" s="250" t="s">
        <v>91</v>
      </c>
      <c r="AL16" s="249">
        <v>78245.971000000005</v>
      </c>
      <c r="AM16" s="244" t="s">
        <v>342</v>
      </c>
      <c r="AN16" s="251">
        <v>48220.650999999998</v>
      </c>
      <c r="AP16" s="84"/>
    </row>
    <row r="17" spans="1:42" ht="12.75" customHeight="1" x14ac:dyDescent="0.25">
      <c r="B17" s="147" t="s">
        <v>7</v>
      </c>
      <c r="C17" s="146"/>
      <c r="D17" s="146"/>
      <c r="E17" s="146"/>
      <c r="F17" s="251">
        <v>15030.491</v>
      </c>
      <c r="G17" s="244" t="s">
        <v>342</v>
      </c>
      <c r="H17" s="249">
        <v>12758.646000000001</v>
      </c>
      <c r="I17" s="162" t="s">
        <v>91</v>
      </c>
      <c r="J17" s="249">
        <v>12039.05</v>
      </c>
      <c r="K17" s="244" t="s">
        <v>342</v>
      </c>
      <c r="L17" s="249">
        <v>4698.875</v>
      </c>
      <c r="M17" s="162" t="s">
        <v>91</v>
      </c>
      <c r="N17" s="249">
        <v>4732.0649999999996</v>
      </c>
      <c r="O17" s="244" t="s">
        <v>342</v>
      </c>
      <c r="P17" s="249">
        <v>3096.2890000000002</v>
      </c>
      <c r="Q17" s="162" t="s">
        <v>91</v>
      </c>
      <c r="R17" s="249">
        <v>7766.0360000000001</v>
      </c>
      <c r="S17" s="244" t="s">
        <v>342</v>
      </c>
      <c r="T17" s="249">
        <v>11171.682000000001</v>
      </c>
      <c r="U17" s="250" t="s">
        <v>91</v>
      </c>
      <c r="V17" s="249">
        <v>13372.92</v>
      </c>
      <c r="W17" s="244" t="s">
        <v>342</v>
      </c>
      <c r="X17" s="249">
        <v>5529.17</v>
      </c>
      <c r="Y17" s="162" t="s">
        <v>91</v>
      </c>
      <c r="Z17" s="249">
        <v>6826.9449999999997</v>
      </c>
      <c r="AA17" s="244" t="s">
        <v>342</v>
      </c>
      <c r="AB17" s="249">
        <v>3127.1669999999999</v>
      </c>
      <c r="AC17" s="162" t="s">
        <v>91</v>
      </c>
      <c r="AD17" s="249">
        <v>602.75400000000002</v>
      </c>
      <c r="AE17" s="244" t="s">
        <v>342</v>
      </c>
      <c r="AF17" s="249">
        <v>4144.5460000000003</v>
      </c>
      <c r="AG17" s="162" t="s">
        <v>91</v>
      </c>
      <c r="AH17" s="249">
        <v>1376.511</v>
      </c>
      <c r="AI17" s="244" t="s">
        <v>342</v>
      </c>
      <c r="AJ17" s="249">
        <v>946.04300000000001</v>
      </c>
      <c r="AK17" s="250" t="s">
        <v>91</v>
      </c>
      <c r="AL17" s="249">
        <v>61746.771999999997</v>
      </c>
      <c r="AM17" s="244" t="s">
        <v>342</v>
      </c>
      <c r="AN17" s="251">
        <v>19217.883000000002</v>
      </c>
      <c r="AP17" s="84"/>
    </row>
    <row r="18" spans="1:42" ht="12.75" customHeight="1" x14ac:dyDescent="0.25">
      <c r="B18" s="147" t="s">
        <v>328</v>
      </c>
      <c r="C18" s="146"/>
      <c r="D18" s="146"/>
      <c r="E18" s="146"/>
      <c r="F18" s="251">
        <v>71.953999999999994</v>
      </c>
      <c r="G18" s="244" t="s">
        <v>342</v>
      </c>
      <c r="H18" s="249">
        <v>643.02700000000004</v>
      </c>
      <c r="I18" s="162" t="s">
        <v>91</v>
      </c>
      <c r="J18" s="249">
        <v>610.83799999999997</v>
      </c>
      <c r="K18" s="244" t="s">
        <v>342</v>
      </c>
      <c r="L18" s="249">
        <v>868.48099999999999</v>
      </c>
      <c r="M18" s="162" t="s">
        <v>91</v>
      </c>
      <c r="N18" s="249">
        <v>476.72199999999998</v>
      </c>
      <c r="O18" s="244" t="s">
        <v>342</v>
      </c>
      <c r="P18" s="249">
        <v>453.06599999999997</v>
      </c>
      <c r="Q18" s="162" t="s">
        <v>91</v>
      </c>
      <c r="R18" s="249">
        <v>1313.2049999999999</v>
      </c>
      <c r="S18" s="244" t="s">
        <v>342</v>
      </c>
      <c r="T18" s="249">
        <v>898.48199999999997</v>
      </c>
      <c r="U18" s="250" t="s">
        <v>91</v>
      </c>
      <c r="V18" s="249">
        <v>1018.139</v>
      </c>
      <c r="W18" s="244" t="s">
        <v>342</v>
      </c>
      <c r="X18" s="249">
        <v>1539.472</v>
      </c>
      <c r="Y18" s="162" t="s">
        <v>91</v>
      </c>
      <c r="Z18" s="249">
        <v>234.43600000000001</v>
      </c>
      <c r="AA18" s="244" t="s">
        <v>342</v>
      </c>
      <c r="AB18" s="249">
        <v>175.577</v>
      </c>
      <c r="AC18" s="162" t="s">
        <v>91</v>
      </c>
      <c r="AD18" s="249">
        <v>33.475000000000001</v>
      </c>
      <c r="AE18" s="244" t="s">
        <v>342</v>
      </c>
      <c r="AF18" s="249">
        <v>64.366</v>
      </c>
      <c r="AG18" s="162" t="s">
        <v>91</v>
      </c>
      <c r="AH18" s="249">
        <v>84.468000000000004</v>
      </c>
      <c r="AI18" s="244" t="s">
        <v>342</v>
      </c>
      <c r="AJ18" s="249">
        <v>627.90899999999999</v>
      </c>
      <c r="AK18" s="250" t="s">
        <v>91</v>
      </c>
      <c r="AL18" s="249">
        <v>3843.2370000000001</v>
      </c>
      <c r="AM18" s="244" t="s">
        <v>342</v>
      </c>
      <c r="AN18" s="251">
        <v>2227.875</v>
      </c>
      <c r="AP18" s="84"/>
    </row>
    <row r="19" spans="1:42" ht="22.5" customHeight="1" x14ac:dyDescent="0.25">
      <c r="B19" s="139" t="s">
        <v>253</v>
      </c>
      <c r="C19" s="139"/>
      <c r="D19" s="139"/>
      <c r="E19" s="139"/>
      <c r="F19" s="251">
        <v>13500.424999999999</v>
      </c>
      <c r="G19" s="252" t="s">
        <v>342</v>
      </c>
      <c r="H19" s="251">
        <v>11085.561</v>
      </c>
      <c r="I19" s="253" t="s">
        <v>91</v>
      </c>
      <c r="J19" s="251">
        <v>33770.758999999998</v>
      </c>
      <c r="K19" s="252" t="s">
        <v>342</v>
      </c>
      <c r="L19" s="251">
        <v>20902.830999999998</v>
      </c>
      <c r="M19" s="253" t="s">
        <v>91</v>
      </c>
      <c r="N19" s="251">
        <v>16646.296999999999</v>
      </c>
      <c r="O19" s="252" t="s">
        <v>342</v>
      </c>
      <c r="P19" s="251">
        <v>43443.866999999998</v>
      </c>
      <c r="Q19" s="253" t="s">
        <v>91</v>
      </c>
      <c r="R19" s="251">
        <v>17295.216</v>
      </c>
      <c r="S19" s="252" t="s">
        <v>342</v>
      </c>
      <c r="T19" s="251">
        <v>19190.018</v>
      </c>
      <c r="U19" s="251" t="s">
        <v>91</v>
      </c>
      <c r="V19" s="251">
        <v>20093.222000000002</v>
      </c>
      <c r="W19" s="252" t="s">
        <v>342</v>
      </c>
      <c r="X19" s="251">
        <v>11633.616</v>
      </c>
      <c r="Y19" s="253" t="s">
        <v>91</v>
      </c>
      <c r="Z19" s="251">
        <v>10623.835999999999</v>
      </c>
      <c r="AA19" s="252" t="s">
        <v>342</v>
      </c>
      <c r="AB19" s="251">
        <v>9986.3410000000003</v>
      </c>
      <c r="AC19" s="253" t="s">
        <v>91</v>
      </c>
      <c r="AD19" s="251">
        <v>988.8</v>
      </c>
      <c r="AE19" s="252" t="s">
        <v>342</v>
      </c>
      <c r="AF19" s="251">
        <v>690.27</v>
      </c>
      <c r="AG19" s="253" t="s">
        <v>91</v>
      </c>
      <c r="AH19" s="251">
        <v>2552.6799999999998</v>
      </c>
      <c r="AI19" s="252" t="s">
        <v>342</v>
      </c>
      <c r="AJ19" s="251">
        <v>2463.067</v>
      </c>
      <c r="AK19" s="251" t="s">
        <v>91</v>
      </c>
      <c r="AL19" s="251">
        <v>115471.235</v>
      </c>
      <c r="AM19" s="252" t="s">
        <v>342</v>
      </c>
      <c r="AN19" s="251">
        <v>55119.745000000003</v>
      </c>
      <c r="AP19" s="84"/>
    </row>
    <row r="20" spans="1:42" ht="5.25" customHeight="1" x14ac:dyDescent="0.25">
      <c r="A20" s="142"/>
      <c r="B20" s="142"/>
      <c r="C20" s="142"/>
      <c r="D20" s="142"/>
      <c r="E20" s="142"/>
      <c r="F20" s="142"/>
      <c r="G20" s="126"/>
      <c r="H20" s="142"/>
      <c r="I20" s="142"/>
      <c r="J20" s="142"/>
      <c r="K20" s="126"/>
      <c r="L20" s="142"/>
      <c r="M20" s="142"/>
      <c r="N20" s="142"/>
      <c r="O20" s="126"/>
      <c r="P20" s="142"/>
      <c r="Q20" s="142"/>
      <c r="R20" s="142"/>
      <c r="S20" s="126"/>
      <c r="T20" s="142"/>
      <c r="U20" s="142"/>
      <c r="V20" s="142"/>
      <c r="W20" s="126"/>
      <c r="X20" s="142"/>
      <c r="Y20" s="142"/>
      <c r="Z20" s="142"/>
      <c r="AA20" s="126"/>
      <c r="AB20" s="142"/>
      <c r="AC20" s="142"/>
      <c r="AD20" s="142"/>
      <c r="AE20" s="126"/>
      <c r="AF20" s="142"/>
      <c r="AG20" s="142"/>
      <c r="AH20" s="142"/>
      <c r="AI20" s="126"/>
      <c r="AJ20" s="142"/>
      <c r="AK20" s="142"/>
      <c r="AL20" s="142"/>
      <c r="AM20" s="126"/>
      <c r="AN20" s="142"/>
      <c r="AP20" s="84"/>
    </row>
    <row r="21" spans="1:42" ht="12" customHeight="1" x14ac:dyDescent="0.25">
      <c r="A21" s="139"/>
      <c r="B21" s="139"/>
      <c r="C21" s="139"/>
      <c r="D21" s="139"/>
      <c r="E21" s="139"/>
      <c r="F21" s="143"/>
      <c r="G21" s="125"/>
      <c r="K21" s="125"/>
      <c r="O21" s="125"/>
      <c r="S21" s="125"/>
      <c r="U21" s="137"/>
      <c r="V21" s="143"/>
      <c r="W21" s="125"/>
      <c r="AA21" s="125"/>
      <c r="AE21" s="125"/>
      <c r="AI21" s="125"/>
      <c r="AK21" s="137"/>
      <c r="AM21" s="125"/>
      <c r="AP21" s="84"/>
    </row>
    <row r="22" spans="1:42" ht="12" customHeight="1" x14ac:dyDescent="0.25">
      <c r="A22" s="127" t="s">
        <v>252</v>
      </c>
      <c r="B22" s="127"/>
      <c r="C22" s="130"/>
      <c r="D22" s="130"/>
      <c r="E22" s="130"/>
      <c r="F22" s="188"/>
      <c r="G22" s="181"/>
      <c r="H22" s="188"/>
      <c r="I22" s="188"/>
      <c r="J22" s="188"/>
      <c r="K22" s="181"/>
      <c r="L22" s="188"/>
      <c r="M22" s="188"/>
      <c r="N22" s="188"/>
      <c r="O22" s="181"/>
      <c r="P22" s="188"/>
      <c r="Q22" s="188"/>
      <c r="R22" s="188"/>
      <c r="S22" s="181"/>
      <c r="T22" s="188"/>
      <c r="U22" s="186"/>
      <c r="V22" s="188"/>
      <c r="W22" s="181"/>
      <c r="X22" s="188"/>
      <c r="Y22" s="188"/>
      <c r="Z22" s="188"/>
      <c r="AA22" s="181"/>
      <c r="AB22" s="188"/>
      <c r="AC22" s="188"/>
      <c r="AD22" s="188"/>
      <c r="AE22" s="181"/>
      <c r="AF22" s="188"/>
      <c r="AG22" s="188"/>
      <c r="AH22" s="188"/>
      <c r="AI22" s="181"/>
      <c r="AJ22" s="188"/>
      <c r="AK22" s="186"/>
      <c r="AL22" s="188"/>
      <c r="AM22" s="181"/>
      <c r="AN22" s="188"/>
    </row>
    <row r="23" spans="1:42" ht="12" customHeight="1" x14ac:dyDescent="0.25">
      <c r="A23" s="295" t="s">
        <v>0</v>
      </c>
      <c r="B23" s="295"/>
      <c r="C23" s="132"/>
      <c r="D23" s="132"/>
      <c r="E23" s="132"/>
      <c r="F23" s="243">
        <v>38518.525999999998</v>
      </c>
      <c r="G23" s="244" t="s">
        <v>342</v>
      </c>
      <c r="H23" s="243">
        <v>45538.080999999998</v>
      </c>
      <c r="I23" s="237" t="s">
        <v>91</v>
      </c>
      <c r="J23" s="243">
        <v>28852.305</v>
      </c>
      <c r="K23" s="244" t="s">
        <v>342</v>
      </c>
      <c r="L23" s="243">
        <v>18144.830000000002</v>
      </c>
      <c r="M23" s="237" t="s">
        <v>91</v>
      </c>
      <c r="N23" s="243">
        <v>26848.721000000001</v>
      </c>
      <c r="O23" s="244" t="s">
        <v>342</v>
      </c>
      <c r="P23" s="243">
        <v>15865.563</v>
      </c>
      <c r="Q23" s="237" t="s">
        <v>91</v>
      </c>
      <c r="R23" s="243">
        <v>23036.953000000001</v>
      </c>
      <c r="S23" s="244" t="s">
        <v>342</v>
      </c>
      <c r="T23" s="243">
        <v>13573.68</v>
      </c>
      <c r="U23" s="137" t="s">
        <v>91</v>
      </c>
      <c r="V23" s="243">
        <v>80547.751999999993</v>
      </c>
      <c r="W23" s="244" t="s">
        <v>342</v>
      </c>
      <c r="X23" s="243">
        <v>282370.74200000003</v>
      </c>
      <c r="Y23" s="237" t="s">
        <v>91</v>
      </c>
      <c r="Z23" s="243">
        <v>15998.072</v>
      </c>
      <c r="AA23" s="244" t="s">
        <v>342</v>
      </c>
      <c r="AB23" s="243">
        <v>9166.69</v>
      </c>
      <c r="AC23" s="237" t="s">
        <v>91</v>
      </c>
      <c r="AD23" s="243">
        <v>3069.2429999999999</v>
      </c>
      <c r="AE23" s="244" t="s">
        <v>342</v>
      </c>
      <c r="AF23" s="243">
        <v>3492.0569999999998</v>
      </c>
      <c r="AG23" s="237" t="s">
        <v>91</v>
      </c>
      <c r="AH23" s="243">
        <v>8788.3050000000003</v>
      </c>
      <c r="AI23" s="244" t="s">
        <v>342</v>
      </c>
      <c r="AJ23" s="243">
        <v>4798.915</v>
      </c>
      <c r="AK23" s="137" t="s">
        <v>91</v>
      </c>
      <c r="AL23" s="243">
        <v>225659.87599999999</v>
      </c>
      <c r="AM23" s="244" t="s">
        <v>342</v>
      </c>
      <c r="AN23" s="243">
        <v>287350.63699999999</v>
      </c>
    </row>
    <row r="24" spans="1:42" ht="12" customHeight="1" x14ac:dyDescent="0.25">
      <c r="A24" s="138"/>
      <c r="B24" s="139" t="s">
        <v>143</v>
      </c>
      <c r="C24" s="139"/>
      <c r="D24" s="139"/>
      <c r="E24" s="139"/>
      <c r="F24" s="137"/>
      <c r="G24" s="244"/>
      <c r="H24" s="137"/>
      <c r="I24" s="137"/>
      <c r="J24" s="137"/>
      <c r="K24" s="163"/>
      <c r="L24" s="137"/>
      <c r="M24" s="137"/>
      <c r="N24" s="137"/>
      <c r="O24" s="163"/>
      <c r="P24" s="137"/>
      <c r="Q24" s="137"/>
      <c r="R24" s="137"/>
      <c r="S24" s="163"/>
      <c r="T24" s="137"/>
      <c r="U24" s="140"/>
      <c r="V24" s="137"/>
      <c r="W24" s="163"/>
      <c r="X24" s="137"/>
      <c r="Y24" s="137"/>
      <c r="Z24" s="137"/>
      <c r="AA24" s="163"/>
      <c r="AB24" s="137"/>
      <c r="AC24" s="137"/>
      <c r="AD24" s="137"/>
      <c r="AE24" s="163"/>
      <c r="AF24" s="137"/>
      <c r="AG24" s="137"/>
      <c r="AH24" s="137"/>
      <c r="AI24" s="163"/>
      <c r="AJ24" s="137"/>
      <c r="AK24" s="140"/>
      <c r="AL24" s="137"/>
      <c r="AM24" s="163"/>
      <c r="AN24" s="137"/>
    </row>
    <row r="25" spans="1:42" ht="12" customHeight="1" x14ac:dyDescent="0.25">
      <c r="B25" s="139" t="s">
        <v>1</v>
      </c>
      <c r="C25" s="139"/>
      <c r="D25" s="139"/>
      <c r="E25" s="139"/>
      <c r="F25" s="245">
        <v>17005.722000000002</v>
      </c>
      <c r="G25" s="244" t="s">
        <v>342</v>
      </c>
      <c r="H25" s="245">
        <v>39840.071000000004</v>
      </c>
      <c r="I25" s="162" t="s">
        <v>91</v>
      </c>
      <c r="J25" s="245">
        <v>13092.045</v>
      </c>
      <c r="K25" s="244" t="s">
        <v>342</v>
      </c>
      <c r="L25" s="245">
        <v>16674.732</v>
      </c>
      <c r="M25" s="162" t="s">
        <v>91</v>
      </c>
      <c r="N25" s="245">
        <v>14691.876</v>
      </c>
      <c r="O25" s="244" t="s">
        <v>342</v>
      </c>
      <c r="P25" s="245">
        <v>13147.583000000001</v>
      </c>
      <c r="Q25" s="162" t="s">
        <v>91</v>
      </c>
      <c r="R25" s="245">
        <v>14059.331</v>
      </c>
      <c r="S25" s="244" t="s">
        <v>342</v>
      </c>
      <c r="T25" s="245">
        <v>11050.724</v>
      </c>
      <c r="U25" s="140" t="s">
        <v>91</v>
      </c>
      <c r="V25" s="245">
        <v>55430.995000000003</v>
      </c>
      <c r="W25" s="244" t="s">
        <v>342</v>
      </c>
      <c r="X25" s="245">
        <v>281012.79700000002</v>
      </c>
      <c r="Y25" s="162" t="s">
        <v>91</v>
      </c>
      <c r="Z25" s="245">
        <v>7870.1760000000004</v>
      </c>
      <c r="AA25" s="244" t="s">
        <v>342</v>
      </c>
      <c r="AB25" s="245">
        <v>8013.1459999999997</v>
      </c>
      <c r="AC25" s="162" t="s">
        <v>91</v>
      </c>
      <c r="AD25" s="245">
        <v>1746.884</v>
      </c>
      <c r="AE25" s="244" t="s">
        <v>342</v>
      </c>
      <c r="AF25" s="245">
        <v>1901.854</v>
      </c>
      <c r="AG25" s="162" t="s">
        <v>91</v>
      </c>
      <c r="AH25" s="245">
        <v>4200.9309999999996</v>
      </c>
      <c r="AI25" s="244" t="s">
        <v>342</v>
      </c>
      <c r="AJ25" s="245">
        <v>4293.7629999999999</v>
      </c>
      <c r="AK25" s="140" t="s">
        <v>91</v>
      </c>
      <c r="AL25" s="245">
        <v>128097.96</v>
      </c>
      <c r="AM25" s="244" t="s">
        <v>342</v>
      </c>
      <c r="AN25" s="245">
        <v>284969.03399999999</v>
      </c>
    </row>
    <row r="26" spans="1:42" ht="12" customHeight="1" x14ac:dyDescent="0.25">
      <c r="B26" s="139" t="s">
        <v>251</v>
      </c>
      <c r="C26" s="139"/>
      <c r="D26" s="139"/>
      <c r="E26" s="139"/>
      <c r="F26" s="245">
        <v>2635.558</v>
      </c>
      <c r="G26" s="244" t="s">
        <v>342</v>
      </c>
      <c r="H26" s="245">
        <v>3656.1729999999998</v>
      </c>
      <c r="I26" s="162" t="s">
        <v>91</v>
      </c>
      <c r="J26" s="245">
        <v>1460.626</v>
      </c>
      <c r="K26" s="244" t="s">
        <v>342</v>
      </c>
      <c r="L26" s="245">
        <v>1761.4490000000001</v>
      </c>
      <c r="M26" s="162" t="s">
        <v>91</v>
      </c>
      <c r="N26" s="245">
        <v>2003.116</v>
      </c>
      <c r="O26" s="244" t="s">
        <v>342</v>
      </c>
      <c r="P26" s="245">
        <v>2645.7040000000002</v>
      </c>
      <c r="Q26" s="162" t="s">
        <v>91</v>
      </c>
      <c r="R26" s="245">
        <v>2023.982</v>
      </c>
      <c r="S26" s="244" t="s">
        <v>342</v>
      </c>
      <c r="T26" s="245">
        <v>5801.433</v>
      </c>
      <c r="U26" s="140" t="s">
        <v>91</v>
      </c>
      <c r="V26" s="245">
        <v>2063.4270000000001</v>
      </c>
      <c r="W26" s="244" t="s">
        <v>342</v>
      </c>
      <c r="X26" s="245">
        <v>1450.8230000000001</v>
      </c>
      <c r="Y26" s="162" t="s">
        <v>91</v>
      </c>
      <c r="Z26" s="245">
        <v>728.86199999999997</v>
      </c>
      <c r="AA26" s="244" t="s">
        <v>342</v>
      </c>
      <c r="AB26" s="245">
        <v>616.09</v>
      </c>
      <c r="AC26" s="162" t="s">
        <v>91</v>
      </c>
      <c r="AD26" s="245">
        <v>375.435</v>
      </c>
      <c r="AE26" s="244" t="s">
        <v>342</v>
      </c>
      <c r="AF26" s="245">
        <v>1795.8330000000001</v>
      </c>
      <c r="AG26" s="162" t="s">
        <v>91</v>
      </c>
      <c r="AH26" s="245">
        <v>118.703</v>
      </c>
      <c r="AI26" s="244" t="s">
        <v>342</v>
      </c>
      <c r="AJ26" s="245">
        <v>116.53700000000001</v>
      </c>
      <c r="AK26" s="140" t="s">
        <v>91</v>
      </c>
      <c r="AL26" s="245">
        <v>11409.709000000001</v>
      </c>
      <c r="AM26" s="244" t="s">
        <v>342</v>
      </c>
      <c r="AN26" s="245">
        <v>7912.4170000000004</v>
      </c>
    </row>
    <row r="27" spans="1:42" ht="12" customHeight="1" x14ac:dyDescent="0.25">
      <c r="B27" s="139" t="s">
        <v>303</v>
      </c>
      <c r="C27" s="139"/>
      <c r="D27" s="139"/>
      <c r="E27" s="139"/>
      <c r="F27" s="245">
        <v>4222.8059999999996</v>
      </c>
      <c r="G27" s="244" t="s">
        <v>342</v>
      </c>
      <c r="H27" s="245">
        <v>2392.91</v>
      </c>
      <c r="I27" s="162" t="s">
        <v>91</v>
      </c>
      <c r="J27" s="245">
        <v>10319.906000000001</v>
      </c>
      <c r="K27" s="244" t="s">
        <v>342</v>
      </c>
      <c r="L27" s="245">
        <v>4218.5309999999999</v>
      </c>
      <c r="M27" s="162" t="s">
        <v>91</v>
      </c>
      <c r="N27" s="245">
        <v>9679.2389999999996</v>
      </c>
      <c r="O27" s="244" t="s">
        <v>342</v>
      </c>
      <c r="P27" s="245">
        <v>7569.7690000000002</v>
      </c>
      <c r="Q27" s="162" t="s">
        <v>91</v>
      </c>
      <c r="R27" s="245">
        <v>4498.6329999999998</v>
      </c>
      <c r="S27" s="244" t="s">
        <v>342</v>
      </c>
      <c r="T27" s="245">
        <v>2470.02</v>
      </c>
      <c r="U27" s="140" t="s">
        <v>91</v>
      </c>
      <c r="V27" s="245">
        <v>15984.252</v>
      </c>
      <c r="W27" s="244" t="s">
        <v>342</v>
      </c>
      <c r="X27" s="245">
        <v>26545.795999999998</v>
      </c>
      <c r="Y27" s="162" t="s">
        <v>91</v>
      </c>
      <c r="Z27" s="245">
        <v>3948.261</v>
      </c>
      <c r="AA27" s="244" t="s">
        <v>342</v>
      </c>
      <c r="AB27" s="245">
        <v>1733.6210000000001</v>
      </c>
      <c r="AC27" s="162" t="s">
        <v>91</v>
      </c>
      <c r="AD27" s="245">
        <v>899.06</v>
      </c>
      <c r="AE27" s="244" t="s">
        <v>342</v>
      </c>
      <c r="AF27" s="245">
        <v>849.673</v>
      </c>
      <c r="AG27" s="162" t="s">
        <v>91</v>
      </c>
      <c r="AH27" s="245">
        <v>2992.01</v>
      </c>
      <c r="AI27" s="244" t="s">
        <v>342</v>
      </c>
      <c r="AJ27" s="245">
        <v>1530.3420000000001</v>
      </c>
      <c r="AK27" s="140" t="s">
        <v>91</v>
      </c>
      <c r="AL27" s="245">
        <v>52544.167000000001</v>
      </c>
      <c r="AM27" s="244" t="s">
        <v>342</v>
      </c>
      <c r="AN27" s="245">
        <v>28161.708999999999</v>
      </c>
    </row>
    <row r="28" spans="1:42" ht="12" customHeight="1" x14ac:dyDescent="0.25">
      <c r="B28" s="139" t="s">
        <v>11</v>
      </c>
      <c r="C28" s="139"/>
      <c r="D28" s="139"/>
      <c r="E28" s="139"/>
      <c r="F28" s="245">
        <v>14654.44</v>
      </c>
      <c r="G28" s="244" t="s">
        <v>342</v>
      </c>
      <c r="H28" s="245">
        <v>16671.2</v>
      </c>
      <c r="I28" s="162" t="s">
        <v>91</v>
      </c>
      <c r="J28" s="245">
        <v>3979.7280000000001</v>
      </c>
      <c r="K28" s="244" t="s">
        <v>342</v>
      </c>
      <c r="L28" s="245">
        <v>3323.402</v>
      </c>
      <c r="M28" s="162" t="s">
        <v>91</v>
      </c>
      <c r="N28" s="245">
        <v>474.48899999999998</v>
      </c>
      <c r="O28" s="244" t="s">
        <v>342</v>
      </c>
      <c r="P28" s="245">
        <v>630.97299999999996</v>
      </c>
      <c r="Q28" s="162" t="s">
        <v>91</v>
      </c>
      <c r="R28" s="245">
        <v>2455.0079999999998</v>
      </c>
      <c r="S28" s="244" t="s">
        <v>342</v>
      </c>
      <c r="T28" s="245">
        <v>2712.01</v>
      </c>
      <c r="U28" s="140" t="s">
        <v>91</v>
      </c>
      <c r="V28" s="245">
        <v>7069.0780000000004</v>
      </c>
      <c r="W28" s="244" t="s">
        <v>342</v>
      </c>
      <c r="X28" s="245">
        <v>4049.49</v>
      </c>
      <c r="Y28" s="162" t="s">
        <v>91</v>
      </c>
      <c r="Z28" s="245">
        <v>3450.7719999999999</v>
      </c>
      <c r="AA28" s="244" t="s">
        <v>342</v>
      </c>
      <c r="AB28" s="245">
        <v>2363.1170000000002</v>
      </c>
      <c r="AC28" s="162" t="s">
        <v>91</v>
      </c>
      <c r="AD28" s="245">
        <v>47.863999999999997</v>
      </c>
      <c r="AE28" s="244" t="s">
        <v>342</v>
      </c>
      <c r="AF28" s="245">
        <v>105.666</v>
      </c>
      <c r="AG28" s="162" t="s">
        <v>91</v>
      </c>
      <c r="AH28" s="245">
        <v>1476.6610000000001</v>
      </c>
      <c r="AI28" s="244" t="s">
        <v>342</v>
      </c>
      <c r="AJ28" s="245">
        <v>182.65199999999999</v>
      </c>
      <c r="AK28" s="140" t="s">
        <v>91</v>
      </c>
      <c r="AL28" s="245">
        <v>33608.04</v>
      </c>
      <c r="AM28" s="244" t="s">
        <v>342</v>
      </c>
      <c r="AN28" s="245">
        <v>17817.886999999999</v>
      </c>
    </row>
    <row r="29" spans="1:42" ht="5.25" customHeight="1" x14ac:dyDescent="0.25">
      <c r="A29" s="142"/>
      <c r="B29" s="142"/>
      <c r="C29" s="142"/>
      <c r="D29" s="142"/>
      <c r="E29" s="142"/>
      <c r="F29" s="142"/>
      <c r="G29" s="126"/>
      <c r="H29" s="142"/>
      <c r="I29" s="142"/>
      <c r="J29" s="142"/>
      <c r="K29" s="126"/>
      <c r="L29" s="142"/>
      <c r="M29" s="142"/>
      <c r="N29" s="142"/>
      <c r="O29" s="126"/>
      <c r="P29" s="142"/>
      <c r="Q29" s="142"/>
      <c r="R29" s="142"/>
      <c r="S29" s="126"/>
      <c r="T29" s="142"/>
      <c r="U29" s="142"/>
      <c r="V29" s="142"/>
      <c r="W29" s="126"/>
      <c r="X29" s="142"/>
      <c r="Y29" s="142"/>
      <c r="Z29" s="142"/>
      <c r="AA29" s="126"/>
      <c r="AB29" s="142"/>
      <c r="AC29" s="142"/>
      <c r="AD29" s="142"/>
      <c r="AE29" s="126"/>
      <c r="AF29" s="142"/>
      <c r="AG29" s="142"/>
      <c r="AH29" s="142"/>
      <c r="AI29" s="126"/>
      <c r="AJ29" s="142"/>
      <c r="AK29" s="142"/>
      <c r="AL29" s="142"/>
      <c r="AM29" s="126"/>
      <c r="AN29" s="142"/>
    </row>
    <row r="30" spans="1:42" ht="10.5" customHeight="1" x14ac:dyDescent="0.25">
      <c r="A30" s="139"/>
      <c r="B30" s="139"/>
      <c r="C30" s="139"/>
      <c r="D30" s="139"/>
      <c r="E30" s="139"/>
      <c r="G30" s="153"/>
      <c r="K30" s="125"/>
      <c r="O30" s="125"/>
      <c r="S30" s="125"/>
      <c r="U30" s="140"/>
      <c r="W30" s="125"/>
      <c r="AA30" s="125"/>
      <c r="AE30" s="125"/>
      <c r="AI30" s="125"/>
      <c r="AK30" s="140"/>
      <c r="AM30" s="125"/>
    </row>
    <row r="31" spans="1:42" ht="11.25" customHeight="1" x14ac:dyDescent="0.25">
      <c r="A31" s="127" t="s">
        <v>144</v>
      </c>
      <c r="B31" s="127"/>
      <c r="C31" s="127"/>
      <c r="D31" s="127"/>
      <c r="E31" s="127"/>
      <c r="F31" s="189"/>
      <c r="G31" s="189"/>
      <c r="H31" s="189"/>
      <c r="I31" s="186"/>
      <c r="J31" s="186"/>
      <c r="K31" s="182"/>
      <c r="L31" s="186"/>
      <c r="M31" s="186"/>
      <c r="N31" s="186"/>
      <c r="O31" s="182"/>
      <c r="P31" s="186"/>
      <c r="Q31" s="186"/>
      <c r="R31" s="186"/>
      <c r="S31" s="182"/>
      <c r="T31" s="186"/>
      <c r="U31" s="187"/>
      <c r="V31" s="184"/>
      <c r="W31" s="182"/>
      <c r="X31" s="184"/>
      <c r="Y31" s="184"/>
      <c r="Z31" s="186"/>
      <c r="AA31" s="182"/>
      <c r="AB31" s="186"/>
      <c r="AC31" s="186"/>
      <c r="AD31" s="186"/>
      <c r="AE31" s="182"/>
      <c r="AF31" s="186"/>
      <c r="AG31" s="186"/>
      <c r="AH31" s="186"/>
      <c r="AI31" s="182"/>
      <c r="AJ31" s="186"/>
      <c r="AK31" s="187"/>
      <c r="AL31" s="186"/>
      <c r="AM31" s="182"/>
      <c r="AN31" s="186"/>
    </row>
    <row r="32" spans="1:42" ht="12" customHeight="1" x14ac:dyDescent="0.25">
      <c r="A32" s="295" t="s">
        <v>0</v>
      </c>
      <c r="B32" s="295"/>
      <c r="C32" s="132"/>
      <c r="D32" s="132"/>
      <c r="E32" s="132"/>
      <c r="F32" s="243">
        <v>48281.845000000001</v>
      </c>
      <c r="G32" s="243" t="s">
        <v>342</v>
      </c>
      <c r="H32" s="243">
        <v>43665.841</v>
      </c>
      <c r="I32" s="255" t="s">
        <v>91</v>
      </c>
      <c r="J32" s="243">
        <v>47204.017</v>
      </c>
      <c r="K32" s="254" t="s">
        <v>342</v>
      </c>
      <c r="L32" s="243">
        <v>22928.844000000001</v>
      </c>
      <c r="M32" s="255" t="s">
        <v>91</v>
      </c>
      <c r="N32" s="243">
        <v>20956.433000000001</v>
      </c>
      <c r="O32" s="254" t="s">
        <v>342</v>
      </c>
      <c r="P32" s="243">
        <v>15494.858</v>
      </c>
      <c r="Q32" s="255" t="s">
        <v>91</v>
      </c>
      <c r="R32" s="243">
        <v>30557.944</v>
      </c>
      <c r="S32" s="254" t="s">
        <v>342</v>
      </c>
      <c r="T32" s="243">
        <v>10379.968000000001</v>
      </c>
      <c r="U32" s="137" t="s">
        <v>91</v>
      </c>
      <c r="V32" s="243">
        <v>58207.097000000002</v>
      </c>
      <c r="W32" s="254" t="s">
        <v>342</v>
      </c>
      <c r="X32" s="243">
        <v>20662.936000000002</v>
      </c>
      <c r="Y32" s="255" t="s">
        <v>91</v>
      </c>
      <c r="Z32" s="243">
        <v>24054.43</v>
      </c>
      <c r="AA32" s="254" t="s">
        <v>342</v>
      </c>
      <c r="AB32" s="243">
        <v>9486.6020000000008</v>
      </c>
      <c r="AC32" s="255" t="s">
        <v>91</v>
      </c>
      <c r="AD32" s="243">
        <v>5644.3050000000003</v>
      </c>
      <c r="AE32" s="254" t="s">
        <v>342</v>
      </c>
      <c r="AF32" s="243">
        <v>3881.9119999999998</v>
      </c>
      <c r="AG32" s="255" t="s">
        <v>91</v>
      </c>
      <c r="AH32" s="243">
        <v>12188.287</v>
      </c>
      <c r="AI32" s="254" t="s">
        <v>342</v>
      </c>
      <c r="AJ32" s="243">
        <v>4641.8289999999997</v>
      </c>
      <c r="AK32" s="137" t="s">
        <v>91</v>
      </c>
      <c r="AL32" s="243">
        <v>247094.35699999999</v>
      </c>
      <c r="AM32" s="254" t="s">
        <v>342</v>
      </c>
      <c r="AN32" s="243">
        <v>57298.781000000003</v>
      </c>
    </row>
    <row r="33" spans="1:40" ht="11.25" customHeight="1" x14ac:dyDescent="0.25">
      <c r="A33" s="130"/>
      <c r="B33" s="139" t="s">
        <v>143</v>
      </c>
      <c r="C33" s="130"/>
      <c r="D33" s="130"/>
      <c r="E33" s="130"/>
      <c r="F33" s="256"/>
      <c r="G33" s="256"/>
      <c r="H33" s="256"/>
      <c r="I33" s="140"/>
      <c r="J33" s="140"/>
      <c r="K33" s="163"/>
      <c r="L33" s="140"/>
      <c r="M33" s="140"/>
      <c r="N33" s="140"/>
      <c r="O33" s="163"/>
      <c r="P33" s="140"/>
      <c r="Q33" s="140"/>
      <c r="R33" s="140"/>
      <c r="S33" s="163"/>
      <c r="T33" s="140"/>
      <c r="U33" s="258"/>
      <c r="V33" s="256"/>
      <c r="W33" s="163"/>
      <c r="X33" s="256"/>
      <c r="Y33" s="256"/>
      <c r="Z33" s="140"/>
      <c r="AA33" s="163"/>
      <c r="AB33" s="140"/>
      <c r="AC33" s="140"/>
      <c r="AD33" s="140"/>
      <c r="AE33" s="163"/>
      <c r="AF33" s="140"/>
      <c r="AG33" s="140"/>
      <c r="AH33" s="140"/>
      <c r="AI33" s="163"/>
      <c r="AJ33" s="140"/>
      <c r="AK33" s="258"/>
      <c r="AL33" s="140"/>
      <c r="AM33" s="163"/>
      <c r="AN33" s="140"/>
    </row>
    <row r="34" spans="1:40" ht="13.2" x14ac:dyDescent="0.25">
      <c r="A34" s="130"/>
      <c r="B34" s="139" t="s">
        <v>227</v>
      </c>
      <c r="C34" s="130"/>
      <c r="D34" s="130"/>
      <c r="E34" s="130"/>
      <c r="F34" s="245">
        <v>20890.329000000002</v>
      </c>
      <c r="G34" s="245" t="s">
        <v>342</v>
      </c>
      <c r="H34" s="245">
        <v>30872.240000000002</v>
      </c>
      <c r="I34" s="261" t="s">
        <v>91</v>
      </c>
      <c r="J34" s="245">
        <v>21291.674999999999</v>
      </c>
      <c r="K34" s="244" t="s">
        <v>342</v>
      </c>
      <c r="L34" s="245">
        <v>10393.543</v>
      </c>
      <c r="M34" s="261" t="s">
        <v>91</v>
      </c>
      <c r="N34" s="245">
        <v>7891.5360000000001</v>
      </c>
      <c r="O34" s="244" t="s">
        <v>342</v>
      </c>
      <c r="P34" s="245">
        <v>5493.0460000000003</v>
      </c>
      <c r="Q34" s="261" t="s">
        <v>91</v>
      </c>
      <c r="R34" s="245">
        <v>14109.328</v>
      </c>
      <c r="S34" s="244" t="s">
        <v>342</v>
      </c>
      <c r="T34" s="245">
        <v>5491.8689999999997</v>
      </c>
      <c r="U34" s="140" t="s">
        <v>91</v>
      </c>
      <c r="V34" s="245">
        <v>20502.705999999998</v>
      </c>
      <c r="W34" s="244" t="s">
        <v>342</v>
      </c>
      <c r="X34" s="245">
        <v>15368.691000000001</v>
      </c>
      <c r="Y34" s="261" t="s">
        <v>91</v>
      </c>
      <c r="Z34" s="245">
        <v>4966.5129999999999</v>
      </c>
      <c r="AA34" s="244" t="s">
        <v>342</v>
      </c>
      <c r="AB34" s="245">
        <v>2350.5160000000001</v>
      </c>
      <c r="AC34" s="261" t="s">
        <v>91</v>
      </c>
      <c r="AD34" s="245">
        <v>1701.3440000000001</v>
      </c>
      <c r="AE34" s="244" t="s">
        <v>342</v>
      </c>
      <c r="AF34" s="245">
        <v>1418.8530000000001</v>
      </c>
      <c r="AG34" s="261" t="s">
        <v>91</v>
      </c>
      <c r="AH34" s="245">
        <v>3477.3029999999999</v>
      </c>
      <c r="AI34" s="244" t="s">
        <v>342</v>
      </c>
      <c r="AJ34" s="245">
        <v>4356.34</v>
      </c>
      <c r="AK34" s="140" t="s">
        <v>91</v>
      </c>
      <c r="AL34" s="245">
        <v>94830.732000000004</v>
      </c>
      <c r="AM34" s="244" t="s">
        <v>342</v>
      </c>
      <c r="AN34" s="140">
        <v>37093.743999999999</v>
      </c>
    </row>
    <row r="35" spans="1:40" ht="13.2" x14ac:dyDescent="0.25">
      <c r="A35" s="130"/>
      <c r="B35" s="139" t="s">
        <v>13</v>
      </c>
      <c r="C35" s="130"/>
      <c r="D35" s="130"/>
      <c r="E35" s="130"/>
      <c r="F35" s="245">
        <v>2307.0459999999998</v>
      </c>
      <c r="G35" s="245" t="s">
        <v>342</v>
      </c>
      <c r="H35" s="245">
        <v>2704.777</v>
      </c>
      <c r="I35" s="261" t="s">
        <v>91</v>
      </c>
      <c r="J35" s="245">
        <v>1981.3330000000001</v>
      </c>
      <c r="K35" s="244" t="s">
        <v>342</v>
      </c>
      <c r="L35" s="245">
        <v>2095.9090000000001</v>
      </c>
      <c r="M35" s="261" t="s">
        <v>91</v>
      </c>
      <c r="N35" s="245">
        <v>478.67</v>
      </c>
      <c r="O35" s="244" t="s">
        <v>342</v>
      </c>
      <c r="P35" s="245">
        <v>454.62400000000002</v>
      </c>
      <c r="Q35" s="261" t="s">
        <v>91</v>
      </c>
      <c r="R35" s="245">
        <v>2659.9679999999998</v>
      </c>
      <c r="S35" s="244" t="s">
        <v>342</v>
      </c>
      <c r="T35" s="245">
        <v>2132.7269999999999</v>
      </c>
      <c r="U35" s="140" t="s">
        <v>91</v>
      </c>
      <c r="V35" s="245">
        <v>3095.7579999999998</v>
      </c>
      <c r="W35" s="244" t="s">
        <v>342</v>
      </c>
      <c r="X35" s="245">
        <v>870.56399999999996</v>
      </c>
      <c r="Y35" s="261" t="s">
        <v>91</v>
      </c>
      <c r="Z35" s="245">
        <v>3599.3409999999999</v>
      </c>
      <c r="AA35" s="244" t="s">
        <v>342</v>
      </c>
      <c r="AB35" s="245">
        <v>2467.8090000000002</v>
      </c>
      <c r="AC35" s="261" t="s">
        <v>91</v>
      </c>
      <c r="AD35" s="245">
        <v>1027.329</v>
      </c>
      <c r="AE35" s="244" t="s">
        <v>342</v>
      </c>
      <c r="AF35" s="245">
        <v>1029.2940000000001</v>
      </c>
      <c r="AG35" s="261" t="s">
        <v>91</v>
      </c>
      <c r="AH35" s="245">
        <v>2707.6759999999999</v>
      </c>
      <c r="AI35" s="244" t="s">
        <v>342</v>
      </c>
      <c r="AJ35" s="245">
        <v>630.03399999999999</v>
      </c>
      <c r="AK35" s="140" t="s">
        <v>91</v>
      </c>
      <c r="AL35" s="245">
        <v>17857.120999999999</v>
      </c>
      <c r="AM35" s="244" t="s">
        <v>342</v>
      </c>
      <c r="AN35" s="140">
        <v>4975.5640000000003</v>
      </c>
    </row>
    <row r="36" spans="1:40" ht="13.2" x14ac:dyDescent="0.25">
      <c r="A36" s="130"/>
      <c r="B36" s="139" t="s">
        <v>14</v>
      </c>
      <c r="C36" s="130"/>
      <c r="D36" s="130"/>
      <c r="E36" s="130"/>
      <c r="F36" s="245">
        <v>25082.289000000001</v>
      </c>
      <c r="G36" s="245" t="s">
        <v>342</v>
      </c>
      <c r="H36" s="245">
        <v>19238.248</v>
      </c>
      <c r="I36" s="261" t="s">
        <v>91</v>
      </c>
      <c r="J36" s="245">
        <v>23903.153999999999</v>
      </c>
      <c r="K36" s="244" t="s">
        <v>342</v>
      </c>
      <c r="L36" s="245">
        <v>15346.24</v>
      </c>
      <c r="M36" s="261" t="s">
        <v>91</v>
      </c>
      <c r="N36" s="245">
        <v>12571.67</v>
      </c>
      <c r="O36" s="244" t="s">
        <v>342</v>
      </c>
      <c r="P36" s="245">
        <v>14113.434999999999</v>
      </c>
      <c r="Q36" s="261" t="s">
        <v>91</v>
      </c>
      <c r="R36" s="245">
        <v>13555.937</v>
      </c>
      <c r="S36" s="244" t="s">
        <v>342</v>
      </c>
      <c r="T36" s="245">
        <v>6620.9340000000002</v>
      </c>
      <c r="U36" s="140" t="s">
        <v>91</v>
      </c>
      <c r="V36" s="245">
        <v>28102.041000000001</v>
      </c>
      <c r="W36" s="244" t="s">
        <v>342</v>
      </c>
      <c r="X36" s="245">
        <v>12414.468999999999</v>
      </c>
      <c r="Y36" s="261" t="s">
        <v>91</v>
      </c>
      <c r="Z36" s="245">
        <v>15488.575999999999</v>
      </c>
      <c r="AA36" s="244" t="s">
        <v>342</v>
      </c>
      <c r="AB36" s="245">
        <v>7031.98</v>
      </c>
      <c r="AC36" s="261" t="s">
        <v>91</v>
      </c>
      <c r="AD36" s="245">
        <v>2890.5720000000001</v>
      </c>
      <c r="AE36" s="244" t="s">
        <v>342</v>
      </c>
      <c r="AF36" s="245">
        <v>2003.905</v>
      </c>
      <c r="AG36" s="261" t="s">
        <v>91</v>
      </c>
      <c r="AH36" s="245">
        <v>5998.1360000000004</v>
      </c>
      <c r="AI36" s="244" t="s">
        <v>342</v>
      </c>
      <c r="AJ36" s="245">
        <v>762.12300000000005</v>
      </c>
      <c r="AK36" s="140" t="s">
        <v>91</v>
      </c>
      <c r="AL36" s="245">
        <v>127592.375</v>
      </c>
      <c r="AM36" s="244" t="s">
        <v>342</v>
      </c>
      <c r="AN36" s="140">
        <v>32206.002</v>
      </c>
    </row>
    <row r="37" spans="1:40" ht="13.2" x14ac:dyDescent="0.25">
      <c r="A37" s="130"/>
      <c r="B37" s="139" t="s">
        <v>17</v>
      </c>
      <c r="C37" s="130"/>
      <c r="D37" s="130"/>
      <c r="E37" s="130"/>
      <c r="F37" s="245">
        <v>2.181</v>
      </c>
      <c r="G37" s="245" t="s">
        <v>342</v>
      </c>
      <c r="H37" s="245">
        <v>2.8460000000000001</v>
      </c>
      <c r="I37" s="261" t="s">
        <v>91</v>
      </c>
      <c r="J37" s="245">
        <v>27.855</v>
      </c>
      <c r="K37" s="244" t="s">
        <v>342</v>
      </c>
      <c r="L37" s="245">
        <v>34.779000000000003</v>
      </c>
      <c r="M37" s="261" t="s">
        <v>91</v>
      </c>
      <c r="N37" s="245">
        <v>14.558</v>
      </c>
      <c r="O37" s="244" t="s">
        <v>342</v>
      </c>
      <c r="P37" s="245">
        <v>44.924999999999997</v>
      </c>
      <c r="Q37" s="261" t="s">
        <v>91</v>
      </c>
      <c r="R37" s="245">
        <v>232.71100000000001</v>
      </c>
      <c r="S37" s="244" t="s">
        <v>342</v>
      </c>
      <c r="T37" s="245">
        <v>168.05099999999999</v>
      </c>
      <c r="U37" s="140" t="s">
        <v>91</v>
      </c>
      <c r="V37" s="245">
        <v>6506.5910000000003</v>
      </c>
      <c r="W37" s="244" t="s">
        <v>342</v>
      </c>
      <c r="X37" s="245">
        <v>61.414000000000001</v>
      </c>
      <c r="Y37" s="261" t="s">
        <v>91</v>
      </c>
      <c r="Z37" s="245">
        <v>0</v>
      </c>
      <c r="AA37" s="244" t="s">
        <v>342</v>
      </c>
      <c r="AB37" s="245">
        <v>0</v>
      </c>
      <c r="AC37" s="261" t="s">
        <v>91</v>
      </c>
      <c r="AD37" s="245">
        <v>25.061</v>
      </c>
      <c r="AE37" s="244" t="s">
        <v>342</v>
      </c>
      <c r="AF37" s="245">
        <v>56.24</v>
      </c>
      <c r="AG37" s="261" t="s">
        <v>91</v>
      </c>
      <c r="AH37" s="245">
        <v>5.1719999999999997</v>
      </c>
      <c r="AI37" s="244" t="s">
        <v>342</v>
      </c>
      <c r="AJ37" s="245">
        <v>7.0519999999999996</v>
      </c>
      <c r="AK37" s="140" t="s">
        <v>91</v>
      </c>
      <c r="AL37" s="245">
        <v>6814.1289999999999</v>
      </c>
      <c r="AM37" s="244" t="s">
        <v>342</v>
      </c>
      <c r="AN37" s="140">
        <v>196.107</v>
      </c>
    </row>
    <row r="38" spans="1:40" ht="3.75" customHeight="1" x14ac:dyDescent="0.25">
      <c r="A38" s="154"/>
      <c r="B38" s="154"/>
      <c r="C38" s="154"/>
      <c r="D38" s="154"/>
      <c r="E38" s="154"/>
      <c r="F38" s="154"/>
      <c r="G38" s="151"/>
      <c r="H38" s="154"/>
      <c r="I38" s="154"/>
      <c r="J38" s="154"/>
      <c r="K38" s="151"/>
      <c r="L38" s="154"/>
      <c r="M38" s="154"/>
      <c r="N38" s="154"/>
      <c r="O38" s="151"/>
      <c r="P38" s="154"/>
      <c r="Q38" s="154"/>
      <c r="R38" s="154"/>
      <c r="S38" s="151"/>
      <c r="T38" s="154"/>
      <c r="U38" s="154"/>
      <c r="V38" s="154"/>
      <c r="W38" s="151"/>
      <c r="X38" s="154"/>
      <c r="Y38" s="154"/>
      <c r="Z38" s="154"/>
      <c r="AA38" s="151"/>
      <c r="AB38" s="154"/>
      <c r="AC38" s="154"/>
      <c r="AD38" s="154"/>
      <c r="AE38" s="151"/>
      <c r="AF38" s="154"/>
      <c r="AG38" s="154"/>
      <c r="AH38" s="154"/>
      <c r="AI38" s="151"/>
      <c r="AJ38" s="154"/>
      <c r="AK38" s="154"/>
      <c r="AL38" s="154"/>
      <c r="AM38" s="151"/>
      <c r="AN38" s="154"/>
    </row>
    <row r="39" spans="1:40" ht="13.2" x14ac:dyDescent="0.25">
      <c r="A39" s="141" t="s">
        <v>255</v>
      </c>
      <c r="G39" s="152"/>
    </row>
    <row r="40" spans="1:40" ht="13.2" x14ac:dyDescent="0.25">
      <c r="A40" s="141" t="s">
        <v>256</v>
      </c>
      <c r="G40" s="152"/>
      <c r="R40" s="141" t="s">
        <v>260</v>
      </c>
    </row>
    <row r="41" spans="1:40" ht="13.2" x14ac:dyDescent="0.25">
      <c r="A41" s="141" t="s">
        <v>257</v>
      </c>
      <c r="G41" s="152"/>
      <c r="R41" s="141" t="s">
        <v>261</v>
      </c>
    </row>
    <row r="42" spans="1:40" ht="13.2" x14ac:dyDescent="0.25">
      <c r="A42" s="141" t="s">
        <v>258</v>
      </c>
      <c r="G42" s="152"/>
      <c r="R42" s="141" t="s">
        <v>262</v>
      </c>
    </row>
    <row r="43" spans="1:40" ht="13.2" x14ac:dyDescent="0.25">
      <c r="A43" s="141" t="s">
        <v>259</v>
      </c>
      <c r="G43" s="152"/>
      <c r="R43" s="141" t="s">
        <v>263</v>
      </c>
    </row>
    <row r="44" spans="1:40" x14ac:dyDescent="0.25">
      <c r="A44" s="18" t="s">
        <v>331</v>
      </c>
    </row>
    <row r="45" spans="1:40" ht="3.75" customHeight="1" x14ac:dyDescent="0.25"/>
    <row r="46" spans="1:40" ht="3.75" customHeight="1" x14ac:dyDescent="0.25"/>
    <row r="47" spans="1:40" ht="15.75" customHeight="1" x14ac:dyDescent="0.25"/>
  </sheetData>
  <sheetProtection formatCells="0" formatColumns="0" formatRows="0"/>
  <mergeCells count="27">
    <mergeCell ref="A32:B32"/>
    <mergeCell ref="AA5:AB5"/>
    <mergeCell ref="AE5:AF5"/>
    <mergeCell ref="AI5:AJ5"/>
    <mergeCell ref="A7:B7"/>
    <mergeCell ref="A9:B9"/>
    <mergeCell ref="A23:B23"/>
    <mergeCell ref="A10:B10"/>
    <mergeCell ref="AM5:AN5"/>
    <mergeCell ref="A5:B5"/>
    <mergeCell ref="G5:H5"/>
    <mergeCell ref="K5:L5"/>
    <mergeCell ref="O5:P5"/>
    <mergeCell ref="S5:T5"/>
    <mergeCell ref="W5:X5"/>
    <mergeCell ref="A3:B3"/>
    <mergeCell ref="F3:AN3"/>
    <mergeCell ref="A4:B4"/>
    <mergeCell ref="F4:H4"/>
    <mergeCell ref="J4:L4"/>
    <mergeCell ref="N4:P4"/>
    <mergeCell ref="R4:T4"/>
    <mergeCell ref="V4:X4"/>
    <mergeCell ref="Z4:AB4"/>
    <mergeCell ref="AD4:AF4"/>
    <mergeCell ref="AH4:AJ4"/>
    <mergeCell ref="AL4:AN4"/>
  </mergeCells>
  <hyperlinks>
    <hyperlink ref="AL1" location="'Innehåll_ Contents'!Utskriftsområde" display="Till tabellförteckning" xr:uid="{00000000-0004-0000-2E00-000000000000}"/>
  </hyperlinks>
  <pageMargins left="0.42" right="0.28999999999999998" top="0.9" bottom="0.59" header="0.5" footer="0.5"/>
  <pageSetup paperSize="9" scale="78"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B0F0"/>
  </sheetPr>
  <dimension ref="A1:AP44"/>
  <sheetViews>
    <sheetView showGridLines="0" zoomScaleNormal="100" workbookViewId="0"/>
  </sheetViews>
  <sheetFormatPr defaultColWidth="11.44140625" defaultRowHeight="12.6" x14ac:dyDescent="0.25"/>
  <cols>
    <col min="1" max="1" width="1.44140625" customWidth="1"/>
    <col min="2" max="2" width="23.109375" customWidth="1"/>
    <col min="3" max="5" width="11.5546875" hidden="1" customWidth="1"/>
    <col min="6" max="6" width="4.6640625" customWidth="1"/>
    <col min="7" max="7" width="2.5546875" customWidth="1"/>
    <col min="8" max="8" width="4.6640625" customWidth="1"/>
    <col min="9" max="9" width="1" customWidth="1"/>
    <col min="10" max="10" width="5.6640625" customWidth="1"/>
    <col min="11" max="11" width="2.5546875" customWidth="1"/>
    <col min="12" max="12" width="5.6640625" customWidth="1"/>
    <col min="13" max="13" width="1" customWidth="1"/>
    <col min="14" max="14" width="4.6640625" customWidth="1"/>
    <col min="15" max="15" width="2.5546875" customWidth="1"/>
    <col min="16" max="16" width="4.6640625" customWidth="1"/>
    <col min="17" max="17" width="1" customWidth="1"/>
    <col min="18" max="18" width="4.6640625" customWidth="1"/>
    <col min="19" max="19" width="2.5546875" customWidth="1"/>
    <col min="20" max="20" width="4.6640625" customWidth="1"/>
    <col min="21" max="21" width="1.109375" customWidth="1"/>
    <col min="22" max="22" width="5.6640625" customWidth="1"/>
    <col min="23" max="23" width="2.5546875" customWidth="1"/>
    <col min="24" max="24" width="4.6640625" customWidth="1"/>
    <col min="25" max="25" width="1.109375" customWidth="1"/>
    <col min="26" max="26" width="5.6640625" customWidth="1"/>
    <col min="27" max="27" width="2.5546875" customWidth="1"/>
    <col min="28" max="28" width="4.6640625" customWidth="1"/>
    <col min="29" max="29" width="1" customWidth="1"/>
    <col min="30" max="30" width="4.6640625" customWidth="1"/>
    <col min="31" max="31" width="2.5546875" customWidth="1"/>
    <col min="32" max="32" width="4.6640625" customWidth="1"/>
    <col min="33" max="33" width="1" customWidth="1"/>
    <col min="34" max="34" width="5.6640625" customWidth="1"/>
    <col min="35" max="35" width="2.5546875" customWidth="1"/>
    <col min="36" max="36" width="4.6640625" customWidth="1"/>
    <col min="37" max="37" width="1" customWidth="1"/>
    <col min="38" max="38" width="5.6640625" customWidth="1"/>
    <col min="39" max="39" width="1.88671875" customWidth="1"/>
    <col min="40" max="40" width="5.88671875" customWidth="1"/>
    <col min="217" max="217" width="1.44140625" customWidth="1"/>
    <col min="218" max="218" width="11.5546875" customWidth="1"/>
    <col min="219" max="221" width="0" hidden="1" customWidth="1"/>
    <col min="222" max="222" width="4.6640625" customWidth="1"/>
    <col min="223" max="223" width="2.5546875" customWidth="1"/>
    <col min="224" max="224" width="4.6640625" customWidth="1"/>
    <col min="225" max="225" width="1" customWidth="1"/>
    <col min="226" max="226" width="4.6640625" customWidth="1"/>
    <col min="227" max="227" width="2.5546875" customWidth="1"/>
    <col min="228" max="228" width="4.6640625" customWidth="1"/>
    <col min="229" max="229" width="1" customWidth="1"/>
    <col min="230" max="230" width="4.6640625" customWidth="1"/>
    <col min="231" max="231" width="2.5546875" customWidth="1"/>
    <col min="232" max="232" width="4.6640625" customWidth="1"/>
    <col min="233" max="233" width="1" customWidth="1"/>
    <col min="234" max="234" width="4.6640625" customWidth="1"/>
    <col min="235" max="235" width="2.5546875" customWidth="1"/>
    <col min="236" max="236" width="4.6640625" customWidth="1"/>
    <col min="237" max="237" width="1.109375" customWidth="1"/>
    <col min="238" max="238" width="4.6640625" customWidth="1"/>
    <col min="239" max="239" width="2.5546875" customWidth="1"/>
    <col min="240" max="240" width="4.6640625" customWidth="1"/>
    <col min="241" max="241" width="1.109375" customWidth="1"/>
    <col min="242" max="242" width="4.6640625" customWidth="1"/>
    <col min="243" max="243" width="2.5546875" customWidth="1"/>
    <col min="244" max="244" width="4.6640625" customWidth="1"/>
    <col min="245" max="245" width="1" customWidth="1"/>
    <col min="246" max="246" width="4.6640625" customWidth="1"/>
    <col min="247" max="247" width="2.5546875" customWidth="1"/>
    <col min="248" max="248" width="4.6640625" customWidth="1"/>
    <col min="249" max="249" width="1" customWidth="1"/>
    <col min="250" max="250" width="4.6640625" customWidth="1"/>
    <col min="251" max="251" width="2.5546875" customWidth="1"/>
    <col min="252" max="252" width="4.6640625" customWidth="1"/>
    <col min="253" max="253" width="1" customWidth="1"/>
    <col min="254" max="254" width="4.5546875" customWidth="1"/>
    <col min="255" max="255" width="2.5546875" customWidth="1"/>
    <col min="256" max="256" width="4.88671875" customWidth="1"/>
    <col min="473" max="473" width="1.44140625" customWidth="1"/>
    <col min="474" max="474" width="11.5546875" customWidth="1"/>
    <col min="475" max="477" width="0" hidden="1" customWidth="1"/>
    <col min="478" max="478" width="4.6640625" customWidth="1"/>
    <col min="479" max="479" width="2.5546875" customWidth="1"/>
    <col min="480" max="480" width="4.6640625" customWidth="1"/>
    <col min="481" max="481" width="1" customWidth="1"/>
    <col min="482" max="482" width="4.6640625" customWidth="1"/>
    <col min="483" max="483" width="2.5546875" customWidth="1"/>
    <col min="484" max="484" width="4.6640625" customWidth="1"/>
    <col min="485" max="485" width="1" customWidth="1"/>
    <col min="486" max="486" width="4.6640625" customWidth="1"/>
    <col min="487" max="487" width="2.5546875" customWidth="1"/>
    <col min="488" max="488" width="4.6640625" customWidth="1"/>
    <col min="489" max="489" width="1" customWidth="1"/>
    <col min="490" max="490" width="4.6640625" customWidth="1"/>
    <col min="491" max="491" width="2.5546875" customWidth="1"/>
    <col min="492" max="492" width="4.6640625" customWidth="1"/>
    <col min="493" max="493" width="1.109375" customWidth="1"/>
    <col min="494" max="494" width="4.6640625" customWidth="1"/>
    <col min="495" max="495" width="2.5546875" customWidth="1"/>
    <col min="496" max="496" width="4.6640625" customWidth="1"/>
    <col min="497" max="497" width="1.109375" customWidth="1"/>
    <col min="498" max="498" width="4.6640625" customWidth="1"/>
    <col min="499" max="499" width="2.5546875" customWidth="1"/>
    <col min="500" max="500" width="4.6640625" customWidth="1"/>
    <col min="501" max="501" width="1" customWidth="1"/>
    <col min="502" max="502" width="4.6640625" customWidth="1"/>
    <col min="503" max="503" width="2.5546875" customWidth="1"/>
    <col min="504" max="504" width="4.6640625" customWidth="1"/>
    <col min="505" max="505" width="1" customWidth="1"/>
    <col min="506" max="506" width="4.6640625" customWidth="1"/>
    <col min="507" max="507" width="2.5546875" customWidth="1"/>
    <col min="508" max="508" width="4.6640625" customWidth="1"/>
    <col min="509" max="509" width="1" customWidth="1"/>
    <col min="510" max="510" width="4.5546875" customWidth="1"/>
    <col min="511" max="511" width="2.5546875" customWidth="1"/>
    <col min="512" max="512" width="4.88671875" customWidth="1"/>
    <col min="729" max="729" width="1.44140625" customWidth="1"/>
    <col min="730" max="730" width="11.5546875" customWidth="1"/>
    <col min="731" max="733" width="0" hidden="1" customWidth="1"/>
    <col min="734" max="734" width="4.6640625" customWidth="1"/>
    <col min="735" max="735" width="2.5546875" customWidth="1"/>
    <col min="736" max="736" width="4.6640625" customWidth="1"/>
    <col min="737" max="737" width="1" customWidth="1"/>
    <col min="738" max="738" width="4.6640625" customWidth="1"/>
    <col min="739" max="739" width="2.5546875" customWidth="1"/>
    <col min="740" max="740" width="4.6640625" customWidth="1"/>
    <col min="741" max="741" width="1" customWidth="1"/>
    <col min="742" max="742" width="4.6640625" customWidth="1"/>
    <col min="743" max="743" width="2.5546875" customWidth="1"/>
    <col min="744" max="744" width="4.6640625" customWidth="1"/>
    <col min="745" max="745" width="1" customWidth="1"/>
    <col min="746" max="746" width="4.6640625" customWidth="1"/>
    <col min="747" max="747" width="2.5546875" customWidth="1"/>
    <col min="748" max="748" width="4.6640625" customWidth="1"/>
    <col min="749" max="749" width="1.109375" customWidth="1"/>
    <col min="750" max="750" width="4.6640625" customWidth="1"/>
    <col min="751" max="751" width="2.5546875" customWidth="1"/>
    <col min="752" max="752" width="4.6640625" customWidth="1"/>
    <col min="753" max="753" width="1.109375" customWidth="1"/>
    <col min="754" max="754" width="4.6640625" customWidth="1"/>
    <col min="755" max="755" width="2.5546875" customWidth="1"/>
    <col min="756" max="756" width="4.6640625" customWidth="1"/>
    <col min="757" max="757" width="1" customWidth="1"/>
    <col min="758" max="758" width="4.6640625" customWidth="1"/>
    <col min="759" max="759" width="2.5546875" customWidth="1"/>
    <col min="760" max="760" width="4.6640625" customWidth="1"/>
    <col min="761" max="761" width="1" customWidth="1"/>
    <col min="762" max="762" width="4.6640625" customWidth="1"/>
    <col min="763" max="763" width="2.5546875" customWidth="1"/>
    <col min="764" max="764" width="4.6640625" customWidth="1"/>
    <col min="765" max="765" width="1" customWidth="1"/>
    <col min="766" max="766" width="4.5546875" customWidth="1"/>
    <col min="767" max="767" width="2.5546875" customWidth="1"/>
    <col min="768" max="768" width="4.88671875" customWidth="1"/>
    <col min="985" max="985" width="1.44140625" customWidth="1"/>
    <col min="986" max="986" width="11.5546875" customWidth="1"/>
    <col min="987" max="989" width="0" hidden="1" customWidth="1"/>
    <col min="990" max="990" width="4.6640625" customWidth="1"/>
    <col min="991" max="991" width="2.5546875" customWidth="1"/>
    <col min="992" max="992" width="4.6640625" customWidth="1"/>
    <col min="993" max="993" width="1" customWidth="1"/>
    <col min="994" max="994" width="4.6640625" customWidth="1"/>
    <col min="995" max="995" width="2.5546875" customWidth="1"/>
    <col min="996" max="996" width="4.6640625" customWidth="1"/>
    <col min="997" max="997" width="1" customWidth="1"/>
    <col min="998" max="998" width="4.6640625" customWidth="1"/>
    <col min="999" max="999" width="2.5546875" customWidth="1"/>
    <col min="1000" max="1000" width="4.6640625" customWidth="1"/>
    <col min="1001" max="1001" width="1" customWidth="1"/>
    <col min="1002" max="1002" width="4.6640625" customWidth="1"/>
    <col min="1003" max="1003" width="2.5546875" customWidth="1"/>
    <col min="1004" max="1004" width="4.6640625" customWidth="1"/>
    <col min="1005" max="1005" width="1.109375" customWidth="1"/>
    <col min="1006" max="1006" width="4.6640625" customWidth="1"/>
    <col min="1007" max="1007" width="2.5546875" customWidth="1"/>
    <col min="1008" max="1008" width="4.6640625" customWidth="1"/>
    <col min="1009" max="1009" width="1.109375" customWidth="1"/>
    <col min="1010" max="1010" width="4.6640625" customWidth="1"/>
    <col min="1011" max="1011" width="2.5546875" customWidth="1"/>
    <col min="1012" max="1012" width="4.6640625" customWidth="1"/>
    <col min="1013" max="1013" width="1" customWidth="1"/>
    <col min="1014" max="1014" width="4.6640625" customWidth="1"/>
    <col min="1015" max="1015" width="2.5546875" customWidth="1"/>
    <col min="1016" max="1016" width="4.6640625" customWidth="1"/>
    <col min="1017" max="1017" width="1" customWidth="1"/>
    <col min="1018" max="1018" width="4.6640625" customWidth="1"/>
    <col min="1019" max="1019" width="2.5546875" customWidth="1"/>
    <col min="1020" max="1020" width="4.6640625" customWidth="1"/>
    <col min="1021" max="1021" width="1" customWidth="1"/>
    <col min="1022" max="1022" width="4.5546875" customWidth="1"/>
    <col min="1023" max="1023" width="2.5546875" customWidth="1"/>
    <col min="1024" max="1024" width="4.88671875" customWidth="1"/>
    <col min="1241" max="1241" width="1.44140625" customWidth="1"/>
    <col min="1242" max="1242" width="11.5546875" customWidth="1"/>
    <col min="1243" max="1245" width="0" hidden="1" customWidth="1"/>
    <col min="1246" max="1246" width="4.6640625" customWidth="1"/>
    <col min="1247" max="1247" width="2.5546875" customWidth="1"/>
    <col min="1248" max="1248" width="4.6640625" customWidth="1"/>
    <col min="1249" max="1249" width="1" customWidth="1"/>
    <col min="1250" max="1250" width="4.6640625" customWidth="1"/>
    <col min="1251" max="1251" width="2.5546875" customWidth="1"/>
    <col min="1252" max="1252" width="4.6640625" customWidth="1"/>
    <col min="1253" max="1253" width="1" customWidth="1"/>
    <col min="1254" max="1254" width="4.6640625" customWidth="1"/>
    <col min="1255" max="1255" width="2.5546875" customWidth="1"/>
    <col min="1256" max="1256" width="4.6640625" customWidth="1"/>
    <col min="1257" max="1257" width="1" customWidth="1"/>
    <col min="1258" max="1258" width="4.6640625" customWidth="1"/>
    <col min="1259" max="1259" width="2.5546875" customWidth="1"/>
    <col min="1260" max="1260" width="4.6640625" customWidth="1"/>
    <col min="1261" max="1261" width="1.109375" customWidth="1"/>
    <col min="1262" max="1262" width="4.6640625" customWidth="1"/>
    <col min="1263" max="1263" width="2.5546875" customWidth="1"/>
    <col min="1264" max="1264" width="4.6640625" customWidth="1"/>
    <col min="1265" max="1265" width="1.109375" customWidth="1"/>
    <col min="1266" max="1266" width="4.6640625" customWidth="1"/>
    <col min="1267" max="1267" width="2.5546875" customWidth="1"/>
    <col min="1268" max="1268" width="4.6640625" customWidth="1"/>
    <col min="1269" max="1269" width="1" customWidth="1"/>
    <col min="1270" max="1270" width="4.6640625" customWidth="1"/>
    <col min="1271" max="1271" width="2.5546875" customWidth="1"/>
    <col min="1272" max="1272" width="4.6640625" customWidth="1"/>
    <col min="1273" max="1273" width="1" customWidth="1"/>
    <col min="1274" max="1274" width="4.6640625" customWidth="1"/>
    <col min="1275" max="1275" width="2.5546875" customWidth="1"/>
    <col min="1276" max="1276" width="4.6640625" customWidth="1"/>
    <col min="1277" max="1277" width="1" customWidth="1"/>
    <col min="1278" max="1278" width="4.5546875" customWidth="1"/>
    <col min="1279" max="1279" width="2.5546875" customWidth="1"/>
    <col min="1280" max="1280" width="4.88671875" customWidth="1"/>
    <col min="1497" max="1497" width="1.44140625" customWidth="1"/>
    <col min="1498" max="1498" width="11.5546875" customWidth="1"/>
    <col min="1499" max="1501" width="0" hidden="1" customWidth="1"/>
    <col min="1502" max="1502" width="4.6640625" customWidth="1"/>
    <col min="1503" max="1503" width="2.5546875" customWidth="1"/>
    <col min="1504" max="1504" width="4.6640625" customWidth="1"/>
    <col min="1505" max="1505" width="1" customWidth="1"/>
    <col min="1506" max="1506" width="4.6640625" customWidth="1"/>
    <col min="1507" max="1507" width="2.5546875" customWidth="1"/>
    <col min="1508" max="1508" width="4.6640625" customWidth="1"/>
    <col min="1509" max="1509" width="1" customWidth="1"/>
    <col min="1510" max="1510" width="4.6640625" customWidth="1"/>
    <col min="1511" max="1511" width="2.5546875" customWidth="1"/>
    <col min="1512" max="1512" width="4.6640625" customWidth="1"/>
    <col min="1513" max="1513" width="1" customWidth="1"/>
    <col min="1514" max="1514" width="4.6640625" customWidth="1"/>
    <col min="1515" max="1515" width="2.5546875" customWidth="1"/>
    <col min="1516" max="1516" width="4.6640625" customWidth="1"/>
    <col min="1517" max="1517" width="1.109375" customWidth="1"/>
    <col min="1518" max="1518" width="4.6640625" customWidth="1"/>
    <col min="1519" max="1519" width="2.5546875" customWidth="1"/>
    <col min="1520" max="1520" width="4.6640625" customWidth="1"/>
    <col min="1521" max="1521" width="1.109375" customWidth="1"/>
    <col min="1522" max="1522" width="4.6640625" customWidth="1"/>
    <col min="1523" max="1523" width="2.5546875" customWidth="1"/>
    <col min="1524" max="1524" width="4.6640625" customWidth="1"/>
    <col min="1525" max="1525" width="1" customWidth="1"/>
    <col min="1526" max="1526" width="4.6640625" customWidth="1"/>
    <col min="1527" max="1527" width="2.5546875" customWidth="1"/>
    <col min="1528" max="1528" width="4.6640625" customWidth="1"/>
    <col min="1529" max="1529" width="1" customWidth="1"/>
    <col min="1530" max="1530" width="4.6640625" customWidth="1"/>
    <col min="1531" max="1531" width="2.5546875" customWidth="1"/>
    <col min="1532" max="1532" width="4.6640625" customWidth="1"/>
    <col min="1533" max="1533" width="1" customWidth="1"/>
    <col min="1534" max="1534" width="4.5546875" customWidth="1"/>
    <col min="1535" max="1535" width="2.5546875" customWidth="1"/>
    <col min="1536" max="1536" width="4.88671875" customWidth="1"/>
    <col min="1753" max="1753" width="1.44140625" customWidth="1"/>
    <col min="1754" max="1754" width="11.5546875" customWidth="1"/>
    <col min="1755" max="1757" width="0" hidden="1" customWidth="1"/>
    <col min="1758" max="1758" width="4.6640625" customWidth="1"/>
    <col min="1759" max="1759" width="2.5546875" customWidth="1"/>
    <col min="1760" max="1760" width="4.6640625" customWidth="1"/>
    <col min="1761" max="1761" width="1" customWidth="1"/>
    <col min="1762" max="1762" width="4.6640625" customWidth="1"/>
    <col min="1763" max="1763" width="2.5546875" customWidth="1"/>
    <col min="1764" max="1764" width="4.6640625" customWidth="1"/>
    <col min="1765" max="1765" width="1" customWidth="1"/>
    <col min="1766" max="1766" width="4.6640625" customWidth="1"/>
    <col min="1767" max="1767" width="2.5546875" customWidth="1"/>
    <col min="1768" max="1768" width="4.6640625" customWidth="1"/>
    <col min="1769" max="1769" width="1" customWidth="1"/>
    <col min="1770" max="1770" width="4.6640625" customWidth="1"/>
    <col min="1771" max="1771" width="2.5546875" customWidth="1"/>
    <col min="1772" max="1772" width="4.6640625" customWidth="1"/>
    <col min="1773" max="1773" width="1.109375" customWidth="1"/>
    <col min="1774" max="1774" width="4.6640625" customWidth="1"/>
    <col min="1775" max="1775" width="2.5546875" customWidth="1"/>
    <col min="1776" max="1776" width="4.6640625" customWidth="1"/>
    <col min="1777" max="1777" width="1.109375" customWidth="1"/>
    <col min="1778" max="1778" width="4.6640625" customWidth="1"/>
    <col min="1779" max="1779" width="2.5546875" customWidth="1"/>
    <col min="1780" max="1780" width="4.6640625" customWidth="1"/>
    <col min="1781" max="1781" width="1" customWidth="1"/>
    <col min="1782" max="1782" width="4.6640625" customWidth="1"/>
    <col min="1783" max="1783" width="2.5546875" customWidth="1"/>
    <col min="1784" max="1784" width="4.6640625" customWidth="1"/>
    <col min="1785" max="1785" width="1" customWidth="1"/>
    <col min="1786" max="1786" width="4.6640625" customWidth="1"/>
    <col min="1787" max="1787" width="2.5546875" customWidth="1"/>
    <col min="1788" max="1788" width="4.6640625" customWidth="1"/>
    <col min="1789" max="1789" width="1" customWidth="1"/>
    <col min="1790" max="1790" width="4.5546875" customWidth="1"/>
    <col min="1791" max="1791" width="2.5546875" customWidth="1"/>
    <col min="1792" max="1792" width="4.88671875" customWidth="1"/>
    <col min="2009" max="2009" width="1.44140625" customWidth="1"/>
    <col min="2010" max="2010" width="11.5546875" customWidth="1"/>
    <col min="2011" max="2013" width="0" hidden="1" customWidth="1"/>
    <col min="2014" max="2014" width="4.6640625" customWidth="1"/>
    <col min="2015" max="2015" width="2.5546875" customWidth="1"/>
    <col min="2016" max="2016" width="4.6640625" customWidth="1"/>
    <col min="2017" max="2017" width="1" customWidth="1"/>
    <col min="2018" max="2018" width="4.6640625" customWidth="1"/>
    <col min="2019" max="2019" width="2.5546875" customWidth="1"/>
    <col min="2020" max="2020" width="4.6640625" customWidth="1"/>
    <col min="2021" max="2021" width="1" customWidth="1"/>
    <col min="2022" max="2022" width="4.6640625" customWidth="1"/>
    <col min="2023" max="2023" width="2.5546875" customWidth="1"/>
    <col min="2024" max="2024" width="4.6640625" customWidth="1"/>
    <col min="2025" max="2025" width="1" customWidth="1"/>
    <col min="2026" max="2026" width="4.6640625" customWidth="1"/>
    <col min="2027" max="2027" width="2.5546875" customWidth="1"/>
    <col min="2028" max="2028" width="4.6640625" customWidth="1"/>
    <col min="2029" max="2029" width="1.109375" customWidth="1"/>
    <col min="2030" max="2030" width="4.6640625" customWidth="1"/>
    <col min="2031" max="2031" width="2.5546875" customWidth="1"/>
    <col min="2032" max="2032" width="4.6640625" customWidth="1"/>
    <col min="2033" max="2033" width="1.109375" customWidth="1"/>
    <col min="2034" max="2034" width="4.6640625" customWidth="1"/>
    <col min="2035" max="2035" width="2.5546875" customWidth="1"/>
    <col min="2036" max="2036" width="4.6640625" customWidth="1"/>
    <col min="2037" max="2037" width="1" customWidth="1"/>
    <col min="2038" max="2038" width="4.6640625" customWidth="1"/>
    <col min="2039" max="2039" width="2.5546875" customWidth="1"/>
    <col min="2040" max="2040" width="4.6640625" customWidth="1"/>
    <col min="2041" max="2041" width="1" customWidth="1"/>
    <col min="2042" max="2042" width="4.6640625" customWidth="1"/>
    <col min="2043" max="2043" width="2.5546875" customWidth="1"/>
    <col min="2044" max="2044" width="4.6640625" customWidth="1"/>
    <col min="2045" max="2045" width="1" customWidth="1"/>
    <col min="2046" max="2046" width="4.5546875" customWidth="1"/>
    <col min="2047" max="2047" width="2.5546875" customWidth="1"/>
    <col min="2048" max="2048" width="4.88671875" customWidth="1"/>
    <col min="2265" max="2265" width="1.44140625" customWidth="1"/>
    <col min="2266" max="2266" width="11.5546875" customWidth="1"/>
    <col min="2267" max="2269" width="0" hidden="1" customWidth="1"/>
    <col min="2270" max="2270" width="4.6640625" customWidth="1"/>
    <col min="2271" max="2271" width="2.5546875" customWidth="1"/>
    <col min="2272" max="2272" width="4.6640625" customWidth="1"/>
    <col min="2273" max="2273" width="1" customWidth="1"/>
    <col min="2274" max="2274" width="4.6640625" customWidth="1"/>
    <col min="2275" max="2275" width="2.5546875" customWidth="1"/>
    <col min="2276" max="2276" width="4.6640625" customWidth="1"/>
    <col min="2277" max="2277" width="1" customWidth="1"/>
    <col min="2278" max="2278" width="4.6640625" customWidth="1"/>
    <col min="2279" max="2279" width="2.5546875" customWidth="1"/>
    <col min="2280" max="2280" width="4.6640625" customWidth="1"/>
    <col min="2281" max="2281" width="1" customWidth="1"/>
    <col min="2282" max="2282" width="4.6640625" customWidth="1"/>
    <col min="2283" max="2283" width="2.5546875" customWidth="1"/>
    <col min="2284" max="2284" width="4.6640625" customWidth="1"/>
    <col min="2285" max="2285" width="1.109375" customWidth="1"/>
    <col min="2286" max="2286" width="4.6640625" customWidth="1"/>
    <col min="2287" max="2287" width="2.5546875" customWidth="1"/>
    <col min="2288" max="2288" width="4.6640625" customWidth="1"/>
    <col min="2289" max="2289" width="1.109375" customWidth="1"/>
    <col min="2290" max="2290" width="4.6640625" customWidth="1"/>
    <col min="2291" max="2291" width="2.5546875" customWidth="1"/>
    <col min="2292" max="2292" width="4.6640625" customWidth="1"/>
    <col min="2293" max="2293" width="1" customWidth="1"/>
    <col min="2294" max="2294" width="4.6640625" customWidth="1"/>
    <col min="2295" max="2295" width="2.5546875" customWidth="1"/>
    <col min="2296" max="2296" width="4.6640625" customWidth="1"/>
    <col min="2297" max="2297" width="1" customWidth="1"/>
    <col min="2298" max="2298" width="4.6640625" customWidth="1"/>
    <col min="2299" max="2299" width="2.5546875" customWidth="1"/>
    <col min="2300" max="2300" width="4.6640625" customWidth="1"/>
    <col min="2301" max="2301" width="1" customWidth="1"/>
    <col min="2302" max="2302" width="4.5546875" customWidth="1"/>
    <col min="2303" max="2303" width="2.5546875" customWidth="1"/>
    <col min="2304" max="2304" width="4.88671875" customWidth="1"/>
    <col min="2521" max="2521" width="1.44140625" customWidth="1"/>
    <col min="2522" max="2522" width="11.5546875" customWidth="1"/>
    <col min="2523" max="2525" width="0" hidden="1" customWidth="1"/>
    <col min="2526" max="2526" width="4.6640625" customWidth="1"/>
    <col min="2527" max="2527" width="2.5546875" customWidth="1"/>
    <col min="2528" max="2528" width="4.6640625" customWidth="1"/>
    <col min="2529" max="2529" width="1" customWidth="1"/>
    <col min="2530" max="2530" width="4.6640625" customWidth="1"/>
    <col min="2531" max="2531" width="2.5546875" customWidth="1"/>
    <col min="2532" max="2532" width="4.6640625" customWidth="1"/>
    <col min="2533" max="2533" width="1" customWidth="1"/>
    <col min="2534" max="2534" width="4.6640625" customWidth="1"/>
    <col min="2535" max="2535" width="2.5546875" customWidth="1"/>
    <col min="2536" max="2536" width="4.6640625" customWidth="1"/>
    <col min="2537" max="2537" width="1" customWidth="1"/>
    <col min="2538" max="2538" width="4.6640625" customWidth="1"/>
    <col min="2539" max="2539" width="2.5546875" customWidth="1"/>
    <col min="2540" max="2540" width="4.6640625" customWidth="1"/>
    <col min="2541" max="2541" width="1.109375" customWidth="1"/>
    <col min="2542" max="2542" width="4.6640625" customWidth="1"/>
    <col min="2543" max="2543" width="2.5546875" customWidth="1"/>
    <col min="2544" max="2544" width="4.6640625" customWidth="1"/>
    <col min="2545" max="2545" width="1.109375" customWidth="1"/>
    <col min="2546" max="2546" width="4.6640625" customWidth="1"/>
    <col min="2547" max="2547" width="2.5546875" customWidth="1"/>
    <col min="2548" max="2548" width="4.6640625" customWidth="1"/>
    <col min="2549" max="2549" width="1" customWidth="1"/>
    <col min="2550" max="2550" width="4.6640625" customWidth="1"/>
    <col min="2551" max="2551" width="2.5546875" customWidth="1"/>
    <col min="2552" max="2552" width="4.6640625" customWidth="1"/>
    <col min="2553" max="2553" width="1" customWidth="1"/>
    <col min="2554" max="2554" width="4.6640625" customWidth="1"/>
    <col min="2555" max="2555" width="2.5546875" customWidth="1"/>
    <col min="2556" max="2556" width="4.6640625" customWidth="1"/>
    <col min="2557" max="2557" width="1" customWidth="1"/>
    <col min="2558" max="2558" width="4.5546875" customWidth="1"/>
    <col min="2559" max="2559" width="2.5546875" customWidth="1"/>
    <col min="2560" max="2560" width="4.88671875" customWidth="1"/>
    <col min="2777" max="2777" width="1.44140625" customWidth="1"/>
    <col min="2778" max="2778" width="11.5546875" customWidth="1"/>
    <col min="2779" max="2781" width="0" hidden="1" customWidth="1"/>
    <col min="2782" max="2782" width="4.6640625" customWidth="1"/>
    <col min="2783" max="2783" width="2.5546875" customWidth="1"/>
    <col min="2784" max="2784" width="4.6640625" customWidth="1"/>
    <col min="2785" max="2785" width="1" customWidth="1"/>
    <col min="2786" max="2786" width="4.6640625" customWidth="1"/>
    <col min="2787" max="2787" width="2.5546875" customWidth="1"/>
    <col min="2788" max="2788" width="4.6640625" customWidth="1"/>
    <col min="2789" max="2789" width="1" customWidth="1"/>
    <col min="2790" max="2790" width="4.6640625" customWidth="1"/>
    <col min="2791" max="2791" width="2.5546875" customWidth="1"/>
    <col min="2792" max="2792" width="4.6640625" customWidth="1"/>
    <col min="2793" max="2793" width="1" customWidth="1"/>
    <col min="2794" max="2794" width="4.6640625" customWidth="1"/>
    <col min="2795" max="2795" width="2.5546875" customWidth="1"/>
    <col min="2796" max="2796" width="4.6640625" customWidth="1"/>
    <col min="2797" max="2797" width="1.109375" customWidth="1"/>
    <col min="2798" max="2798" width="4.6640625" customWidth="1"/>
    <col min="2799" max="2799" width="2.5546875" customWidth="1"/>
    <col min="2800" max="2800" width="4.6640625" customWidth="1"/>
    <col min="2801" max="2801" width="1.109375" customWidth="1"/>
    <col min="2802" max="2802" width="4.6640625" customWidth="1"/>
    <col min="2803" max="2803" width="2.5546875" customWidth="1"/>
    <col min="2804" max="2804" width="4.6640625" customWidth="1"/>
    <col min="2805" max="2805" width="1" customWidth="1"/>
    <col min="2806" max="2806" width="4.6640625" customWidth="1"/>
    <col min="2807" max="2807" width="2.5546875" customWidth="1"/>
    <col min="2808" max="2808" width="4.6640625" customWidth="1"/>
    <col min="2809" max="2809" width="1" customWidth="1"/>
    <col min="2810" max="2810" width="4.6640625" customWidth="1"/>
    <col min="2811" max="2811" width="2.5546875" customWidth="1"/>
    <col min="2812" max="2812" width="4.6640625" customWidth="1"/>
    <col min="2813" max="2813" width="1" customWidth="1"/>
    <col min="2814" max="2814" width="4.5546875" customWidth="1"/>
    <col min="2815" max="2815" width="2.5546875" customWidth="1"/>
    <col min="2816" max="2816" width="4.88671875" customWidth="1"/>
    <col min="3033" max="3033" width="1.44140625" customWidth="1"/>
    <col min="3034" max="3034" width="11.5546875" customWidth="1"/>
    <col min="3035" max="3037" width="0" hidden="1" customWidth="1"/>
    <col min="3038" max="3038" width="4.6640625" customWidth="1"/>
    <col min="3039" max="3039" width="2.5546875" customWidth="1"/>
    <col min="3040" max="3040" width="4.6640625" customWidth="1"/>
    <col min="3041" max="3041" width="1" customWidth="1"/>
    <col min="3042" max="3042" width="4.6640625" customWidth="1"/>
    <col min="3043" max="3043" width="2.5546875" customWidth="1"/>
    <col min="3044" max="3044" width="4.6640625" customWidth="1"/>
    <col min="3045" max="3045" width="1" customWidth="1"/>
    <col min="3046" max="3046" width="4.6640625" customWidth="1"/>
    <col min="3047" max="3047" width="2.5546875" customWidth="1"/>
    <col min="3048" max="3048" width="4.6640625" customWidth="1"/>
    <col min="3049" max="3049" width="1" customWidth="1"/>
    <col min="3050" max="3050" width="4.6640625" customWidth="1"/>
    <col min="3051" max="3051" width="2.5546875" customWidth="1"/>
    <col min="3052" max="3052" width="4.6640625" customWidth="1"/>
    <col min="3053" max="3053" width="1.109375" customWidth="1"/>
    <col min="3054" max="3054" width="4.6640625" customWidth="1"/>
    <col min="3055" max="3055" width="2.5546875" customWidth="1"/>
    <col min="3056" max="3056" width="4.6640625" customWidth="1"/>
    <col min="3057" max="3057" width="1.109375" customWidth="1"/>
    <col min="3058" max="3058" width="4.6640625" customWidth="1"/>
    <col min="3059" max="3059" width="2.5546875" customWidth="1"/>
    <col min="3060" max="3060" width="4.6640625" customWidth="1"/>
    <col min="3061" max="3061" width="1" customWidth="1"/>
    <col min="3062" max="3062" width="4.6640625" customWidth="1"/>
    <col min="3063" max="3063" width="2.5546875" customWidth="1"/>
    <col min="3064" max="3064" width="4.6640625" customWidth="1"/>
    <col min="3065" max="3065" width="1" customWidth="1"/>
    <col min="3066" max="3066" width="4.6640625" customWidth="1"/>
    <col min="3067" max="3067" width="2.5546875" customWidth="1"/>
    <col min="3068" max="3068" width="4.6640625" customWidth="1"/>
    <col min="3069" max="3069" width="1" customWidth="1"/>
    <col min="3070" max="3070" width="4.5546875" customWidth="1"/>
    <col min="3071" max="3071" width="2.5546875" customWidth="1"/>
    <col min="3072" max="3072" width="4.88671875" customWidth="1"/>
    <col min="3289" max="3289" width="1.44140625" customWidth="1"/>
    <col min="3290" max="3290" width="11.5546875" customWidth="1"/>
    <col min="3291" max="3293" width="0" hidden="1" customWidth="1"/>
    <col min="3294" max="3294" width="4.6640625" customWidth="1"/>
    <col min="3295" max="3295" width="2.5546875" customWidth="1"/>
    <col min="3296" max="3296" width="4.6640625" customWidth="1"/>
    <col min="3297" max="3297" width="1" customWidth="1"/>
    <col min="3298" max="3298" width="4.6640625" customWidth="1"/>
    <col min="3299" max="3299" width="2.5546875" customWidth="1"/>
    <col min="3300" max="3300" width="4.6640625" customWidth="1"/>
    <col min="3301" max="3301" width="1" customWidth="1"/>
    <col min="3302" max="3302" width="4.6640625" customWidth="1"/>
    <col min="3303" max="3303" width="2.5546875" customWidth="1"/>
    <col min="3304" max="3304" width="4.6640625" customWidth="1"/>
    <col min="3305" max="3305" width="1" customWidth="1"/>
    <col min="3306" max="3306" width="4.6640625" customWidth="1"/>
    <col min="3307" max="3307" width="2.5546875" customWidth="1"/>
    <col min="3308" max="3308" width="4.6640625" customWidth="1"/>
    <col min="3309" max="3309" width="1.109375" customWidth="1"/>
    <col min="3310" max="3310" width="4.6640625" customWidth="1"/>
    <col min="3311" max="3311" width="2.5546875" customWidth="1"/>
    <col min="3312" max="3312" width="4.6640625" customWidth="1"/>
    <col min="3313" max="3313" width="1.109375" customWidth="1"/>
    <col min="3314" max="3314" width="4.6640625" customWidth="1"/>
    <col min="3315" max="3315" width="2.5546875" customWidth="1"/>
    <col min="3316" max="3316" width="4.6640625" customWidth="1"/>
    <col min="3317" max="3317" width="1" customWidth="1"/>
    <col min="3318" max="3318" width="4.6640625" customWidth="1"/>
    <col min="3319" max="3319" width="2.5546875" customWidth="1"/>
    <col min="3320" max="3320" width="4.6640625" customWidth="1"/>
    <col min="3321" max="3321" width="1" customWidth="1"/>
    <col min="3322" max="3322" width="4.6640625" customWidth="1"/>
    <col min="3323" max="3323" width="2.5546875" customWidth="1"/>
    <col min="3324" max="3324" width="4.6640625" customWidth="1"/>
    <col min="3325" max="3325" width="1" customWidth="1"/>
    <col min="3326" max="3326" width="4.5546875" customWidth="1"/>
    <col min="3327" max="3327" width="2.5546875" customWidth="1"/>
    <col min="3328" max="3328" width="4.88671875" customWidth="1"/>
    <col min="3545" max="3545" width="1.44140625" customWidth="1"/>
    <col min="3546" max="3546" width="11.5546875" customWidth="1"/>
    <col min="3547" max="3549" width="0" hidden="1" customWidth="1"/>
    <col min="3550" max="3550" width="4.6640625" customWidth="1"/>
    <col min="3551" max="3551" width="2.5546875" customWidth="1"/>
    <col min="3552" max="3552" width="4.6640625" customWidth="1"/>
    <col min="3553" max="3553" width="1" customWidth="1"/>
    <col min="3554" max="3554" width="4.6640625" customWidth="1"/>
    <col min="3555" max="3555" width="2.5546875" customWidth="1"/>
    <col min="3556" max="3556" width="4.6640625" customWidth="1"/>
    <col min="3557" max="3557" width="1" customWidth="1"/>
    <col min="3558" max="3558" width="4.6640625" customWidth="1"/>
    <col min="3559" max="3559" width="2.5546875" customWidth="1"/>
    <col min="3560" max="3560" width="4.6640625" customWidth="1"/>
    <col min="3561" max="3561" width="1" customWidth="1"/>
    <col min="3562" max="3562" width="4.6640625" customWidth="1"/>
    <col min="3563" max="3563" width="2.5546875" customWidth="1"/>
    <col min="3564" max="3564" width="4.6640625" customWidth="1"/>
    <col min="3565" max="3565" width="1.109375" customWidth="1"/>
    <col min="3566" max="3566" width="4.6640625" customWidth="1"/>
    <col min="3567" max="3567" width="2.5546875" customWidth="1"/>
    <col min="3568" max="3568" width="4.6640625" customWidth="1"/>
    <col min="3569" max="3569" width="1.109375" customWidth="1"/>
    <col min="3570" max="3570" width="4.6640625" customWidth="1"/>
    <col min="3571" max="3571" width="2.5546875" customWidth="1"/>
    <col min="3572" max="3572" width="4.6640625" customWidth="1"/>
    <col min="3573" max="3573" width="1" customWidth="1"/>
    <col min="3574" max="3574" width="4.6640625" customWidth="1"/>
    <col min="3575" max="3575" width="2.5546875" customWidth="1"/>
    <col min="3576" max="3576" width="4.6640625" customWidth="1"/>
    <col min="3577" max="3577" width="1" customWidth="1"/>
    <col min="3578" max="3578" width="4.6640625" customWidth="1"/>
    <col min="3579" max="3579" width="2.5546875" customWidth="1"/>
    <col min="3580" max="3580" width="4.6640625" customWidth="1"/>
    <col min="3581" max="3581" width="1" customWidth="1"/>
    <col min="3582" max="3582" width="4.5546875" customWidth="1"/>
    <col min="3583" max="3583" width="2.5546875" customWidth="1"/>
    <col min="3584" max="3584" width="4.88671875" customWidth="1"/>
    <col min="3801" max="3801" width="1.44140625" customWidth="1"/>
    <col min="3802" max="3802" width="11.5546875" customWidth="1"/>
    <col min="3803" max="3805" width="0" hidden="1" customWidth="1"/>
    <col min="3806" max="3806" width="4.6640625" customWidth="1"/>
    <col min="3807" max="3807" width="2.5546875" customWidth="1"/>
    <col min="3808" max="3808" width="4.6640625" customWidth="1"/>
    <col min="3809" max="3809" width="1" customWidth="1"/>
    <col min="3810" max="3810" width="4.6640625" customWidth="1"/>
    <col min="3811" max="3811" width="2.5546875" customWidth="1"/>
    <col min="3812" max="3812" width="4.6640625" customWidth="1"/>
    <col min="3813" max="3813" width="1" customWidth="1"/>
    <col min="3814" max="3814" width="4.6640625" customWidth="1"/>
    <col min="3815" max="3815" width="2.5546875" customWidth="1"/>
    <col min="3816" max="3816" width="4.6640625" customWidth="1"/>
    <col min="3817" max="3817" width="1" customWidth="1"/>
    <col min="3818" max="3818" width="4.6640625" customWidth="1"/>
    <col min="3819" max="3819" width="2.5546875" customWidth="1"/>
    <col min="3820" max="3820" width="4.6640625" customWidth="1"/>
    <col min="3821" max="3821" width="1.109375" customWidth="1"/>
    <col min="3822" max="3822" width="4.6640625" customWidth="1"/>
    <col min="3823" max="3823" width="2.5546875" customWidth="1"/>
    <col min="3824" max="3824" width="4.6640625" customWidth="1"/>
    <col min="3825" max="3825" width="1.109375" customWidth="1"/>
    <col min="3826" max="3826" width="4.6640625" customWidth="1"/>
    <col min="3827" max="3827" width="2.5546875" customWidth="1"/>
    <col min="3828" max="3828" width="4.6640625" customWidth="1"/>
    <col min="3829" max="3829" width="1" customWidth="1"/>
    <col min="3830" max="3830" width="4.6640625" customWidth="1"/>
    <col min="3831" max="3831" width="2.5546875" customWidth="1"/>
    <col min="3832" max="3832" width="4.6640625" customWidth="1"/>
    <col min="3833" max="3833" width="1" customWidth="1"/>
    <col min="3834" max="3834" width="4.6640625" customWidth="1"/>
    <col min="3835" max="3835" width="2.5546875" customWidth="1"/>
    <col min="3836" max="3836" width="4.6640625" customWidth="1"/>
    <col min="3837" max="3837" width="1" customWidth="1"/>
    <col min="3838" max="3838" width="4.5546875" customWidth="1"/>
    <col min="3839" max="3839" width="2.5546875" customWidth="1"/>
    <col min="3840" max="3840" width="4.88671875" customWidth="1"/>
    <col min="4057" max="4057" width="1.44140625" customWidth="1"/>
    <col min="4058" max="4058" width="11.5546875" customWidth="1"/>
    <col min="4059" max="4061" width="0" hidden="1" customWidth="1"/>
    <col min="4062" max="4062" width="4.6640625" customWidth="1"/>
    <col min="4063" max="4063" width="2.5546875" customWidth="1"/>
    <col min="4064" max="4064" width="4.6640625" customWidth="1"/>
    <col min="4065" max="4065" width="1" customWidth="1"/>
    <col min="4066" max="4066" width="4.6640625" customWidth="1"/>
    <col min="4067" max="4067" width="2.5546875" customWidth="1"/>
    <col min="4068" max="4068" width="4.6640625" customWidth="1"/>
    <col min="4069" max="4069" width="1" customWidth="1"/>
    <col min="4070" max="4070" width="4.6640625" customWidth="1"/>
    <col min="4071" max="4071" width="2.5546875" customWidth="1"/>
    <col min="4072" max="4072" width="4.6640625" customWidth="1"/>
    <col min="4073" max="4073" width="1" customWidth="1"/>
    <col min="4074" max="4074" width="4.6640625" customWidth="1"/>
    <col min="4075" max="4075" width="2.5546875" customWidth="1"/>
    <col min="4076" max="4076" width="4.6640625" customWidth="1"/>
    <col min="4077" max="4077" width="1.109375" customWidth="1"/>
    <col min="4078" max="4078" width="4.6640625" customWidth="1"/>
    <col min="4079" max="4079" width="2.5546875" customWidth="1"/>
    <col min="4080" max="4080" width="4.6640625" customWidth="1"/>
    <col min="4081" max="4081" width="1.109375" customWidth="1"/>
    <col min="4082" max="4082" width="4.6640625" customWidth="1"/>
    <col min="4083" max="4083" width="2.5546875" customWidth="1"/>
    <col min="4084" max="4084" width="4.6640625" customWidth="1"/>
    <col min="4085" max="4085" width="1" customWidth="1"/>
    <col min="4086" max="4086" width="4.6640625" customWidth="1"/>
    <col min="4087" max="4087" width="2.5546875" customWidth="1"/>
    <col min="4088" max="4088" width="4.6640625" customWidth="1"/>
    <col min="4089" max="4089" width="1" customWidth="1"/>
    <col min="4090" max="4090" width="4.6640625" customWidth="1"/>
    <col min="4091" max="4091" width="2.5546875" customWidth="1"/>
    <col min="4092" max="4092" width="4.6640625" customWidth="1"/>
    <col min="4093" max="4093" width="1" customWidth="1"/>
    <col min="4094" max="4094" width="4.5546875" customWidth="1"/>
    <col min="4095" max="4095" width="2.5546875" customWidth="1"/>
    <col min="4096" max="4096" width="4.88671875" customWidth="1"/>
    <col min="4313" max="4313" width="1.44140625" customWidth="1"/>
    <col min="4314" max="4314" width="11.5546875" customWidth="1"/>
    <col min="4315" max="4317" width="0" hidden="1" customWidth="1"/>
    <col min="4318" max="4318" width="4.6640625" customWidth="1"/>
    <col min="4319" max="4319" width="2.5546875" customWidth="1"/>
    <col min="4320" max="4320" width="4.6640625" customWidth="1"/>
    <col min="4321" max="4321" width="1" customWidth="1"/>
    <col min="4322" max="4322" width="4.6640625" customWidth="1"/>
    <col min="4323" max="4323" width="2.5546875" customWidth="1"/>
    <col min="4324" max="4324" width="4.6640625" customWidth="1"/>
    <col min="4325" max="4325" width="1" customWidth="1"/>
    <col min="4326" max="4326" width="4.6640625" customWidth="1"/>
    <col min="4327" max="4327" width="2.5546875" customWidth="1"/>
    <col min="4328" max="4328" width="4.6640625" customWidth="1"/>
    <col min="4329" max="4329" width="1" customWidth="1"/>
    <col min="4330" max="4330" width="4.6640625" customWidth="1"/>
    <col min="4331" max="4331" width="2.5546875" customWidth="1"/>
    <col min="4332" max="4332" width="4.6640625" customWidth="1"/>
    <col min="4333" max="4333" width="1.109375" customWidth="1"/>
    <col min="4334" max="4334" width="4.6640625" customWidth="1"/>
    <col min="4335" max="4335" width="2.5546875" customWidth="1"/>
    <col min="4336" max="4336" width="4.6640625" customWidth="1"/>
    <col min="4337" max="4337" width="1.109375" customWidth="1"/>
    <col min="4338" max="4338" width="4.6640625" customWidth="1"/>
    <col min="4339" max="4339" width="2.5546875" customWidth="1"/>
    <col min="4340" max="4340" width="4.6640625" customWidth="1"/>
    <col min="4341" max="4341" width="1" customWidth="1"/>
    <col min="4342" max="4342" width="4.6640625" customWidth="1"/>
    <col min="4343" max="4343" width="2.5546875" customWidth="1"/>
    <col min="4344" max="4344" width="4.6640625" customWidth="1"/>
    <col min="4345" max="4345" width="1" customWidth="1"/>
    <col min="4346" max="4346" width="4.6640625" customWidth="1"/>
    <col min="4347" max="4347" width="2.5546875" customWidth="1"/>
    <col min="4348" max="4348" width="4.6640625" customWidth="1"/>
    <col min="4349" max="4349" width="1" customWidth="1"/>
    <col min="4350" max="4350" width="4.5546875" customWidth="1"/>
    <col min="4351" max="4351" width="2.5546875" customWidth="1"/>
    <col min="4352" max="4352" width="4.88671875" customWidth="1"/>
    <col min="4569" max="4569" width="1.44140625" customWidth="1"/>
    <col min="4570" max="4570" width="11.5546875" customWidth="1"/>
    <col min="4571" max="4573" width="0" hidden="1" customWidth="1"/>
    <col min="4574" max="4574" width="4.6640625" customWidth="1"/>
    <col min="4575" max="4575" width="2.5546875" customWidth="1"/>
    <col min="4576" max="4576" width="4.6640625" customWidth="1"/>
    <col min="4577" max="4577" width="1" customWidth="1"/>
    <col min="4578" max="4578" width="4.6640625" customWidth="1"/>
    <col min="4579" max="4579" width="2.5546875" customWidth="1"/>
    <col min="4580" max="4580" width="4.6640625" customWidth="1"/>
    <col min="4581" max="4581" width="1" customWidth="1"/>
    <col min="4582" max="4582" width="4.6640625" customWidth="1"/>
    <col min="4583" max="4583" width="2.5546875" customWidth="1"/>
    <col min="4584" max="4584" width="4.6640625" customWidth="1"/>
    <col min="4585" max="4585" width="1" customWidth="1"/>
    <col min="4586" max="4586" width="4.6640625" customWidth="1"/>
    <col min="4587" max="4587" width="2.5546875" customWidth="1"/>
    <col min="4588" max="4588" width="4.6640625" customWidth="1"/>
    <col min="4589" max="4589" width="1.109375" customWidth="1"/>
    <col min="4590" max="4590" width="4.6640625" customWidth="1"/>
    <col min="4591" max="4591" width="2.5546875" customWidth="1"/>
    <col min="4592" max="4592" width="4.6640625" customWidth="1"/>
    <col min="4593" max="4593" width="1.109375" customWidth="1"/>
    <col min="4594" max="4594" width="4.6640625" customWidth="1"/>
    <col min="4595" max="4595" width="2.5546875" customWidth="1"/>
    <col min="4596" max="4596" width="4.6640625" customWidth="1"/>
    <col min="4597" max="4597" width="1" customWidth="1"/>
    <col min="4598" max="4598" width="4.6640625" customWidth="1"/>
    <col min="4599" max="4599" width="2.5546875" customWidth="1"/>
    <col min="4600" max="4600" width="4.6640625" customWidth="1"/>
    <col min="4601" max="4601" width="1" customWidth="1"/>
    <col min="4602" max="4602" width="4.6640625" customWidth="1"/>
    <col min="4603" max="4603" width="2.5546875" customWidth="1"/>
    <col min="4604" max="4604" width="4.6640625" customWidth="1"/>
    <col min="4605" max="4605" width="1" customWidth="1"/>
    <col min="4606" max="4606" width="4.5546875" customWidth="1"/>
    <col min="4607" max="4607" width="2.5546875" customWidth="1"/>
    <col min="4608" max="4608" width="4.88671875" customWidth="1"/>
    <col min="4825" max="4825" width="1.44140625" customWidth="1"/>
    <col min="4826" max="4826" width="11.5546875" customWidth="1"/>
    <col min="4827" max="4829" width="0" hidden="1" customWidth="1"/>
    <col min="4830" max="4830" width="4.6640625" customWidth="1"/>
    <col min="4831" max="4831" width="2.5546875" customWidth="1"/>
    <col min="4832" max="4832" width="4.6640625" customWidth="1"/>
    <col min="4833" max="4833" width="1" customWidth="1"/>
    <col min="4834" max="4834" width="4.6640625" customWidth="1"/>
    <col min="4835" max="4835" width="2.5546875" customWidth="1"/>
    <col min="4836" max="4836" width="4.6640625" customWidth="1"/>
    <col min="4837" max="4837" width="1" customWidth="1"/>
    <col min="4838" max="4838" width="4.6640625" customWidth="1"/>
    <col min="4839" max="4839" width="2.5546875" customWidth="1"/>
    <col min="4840" max="4840" width="4.6640625" customWidth="1"/>
    <col min="4841" max="4841" width="1" customWidth="1"/>
    <col min="4842" max="4842" width="4.6640625" customWidth="1"/>
    <col min="4843" max="4843" width="2.5546875" customWidth="1"/>
    <col min="4844" max="4844" width="4.6640625" customWidth="1"/>
    <col min="4845" max="4845" width="1.109375" customWidth="1"/>
    <col min="4846" max="4846" width="4.6640625" customWidth="1"/>
    <col min="4847" max="4847" width="2.5546875" customWidth="1"/>
    <col min="4848" max="4848" width="4.6640625" customWidth="1"/>
    <col min="4849" max="4849" width="1.109375" customWidth="1"/>
    <col min="4850" max="4850" width="4.6640625" customWidth="1"/>
    <col min="4851" max="4851" width="2.5546875" customWidth="1"/>
    <col min="4852" max="4852" width="4.6640625" customWidth="1"/>
    <col min="4853" max="4853" width="1" customWidth="1"/>
    <col min="4854" max="4854" width="4.6640625" customWidth="1"/>
    <col min="4855" max="4855" width="2.5546875" customWidth="1"/>
    <col min="4856" max="4856" width="4.6640625" customWidth="1"/>
    <col min="4857" max="4857" width="1" customWidth="1"/>
    <col min="4858" max="4858" width="4.6640625" customWidth="1"/>
    <col min="4859" max="4859" width="2.5546875" customWidth="1"/>
    <col min="4860" max="4860" width="4.6640625" customWidth="1"/>
    <col min="4861" max="4861" width="1" customWidth="1"/>
    <col min="4862" max="4862" width="4.5546875" customWidth="1"/>
    <col min="4863" max="4863" width="2.5546875" customWidth="1"/>
    <col min="4864" max="4864" width="4.88671875" customWidth="1"/>
    <col min="5081" max="5081" width="1.44140625" customWidth="1"/>
    <col min="5082" max="5082" width="11.5546875" customWidth="1"/>
    <col min="5083" max="5085" width="0" hidden="1" customWidth="1"/>
    <col min="5086" max="5086" width="4.6640625" customWidth="1"/>
    <col min="5087" max="5087" width="2.5546875" customWidth="1"/>
    <col min="5088" max="5088" width="4.6640625" customWidth="1"/>
    <col min="5089" max="5089" width="1" customWidth="1"/>
    <col min="5090" max="5090" width="4.6640625" customWidth="1"/>
    <col min="5091" max="5091" width="2.5546875" customWidth="1"/>
    <col min="5092" max="5092" width="4.6640625" customWidth="1"/>
    <col min="5093" max="5093" width="1" customWidth="1"/>
    <col min="5094" max="5094" width="4.6640625" customWidth="1"/>
    <col min="5095" max="5095" width="2.5546875" customWidth="1"/>
    <col min="5096" max="5096" width="4.6640625" customWidth="1"/>
    <col min="5097" max="5097" width="1" customWidth="1"/>
    <col min="5098" max="5098" width="4.6640625" customWidth="1"/>
    <col min="5099" max="5099" width="2.5546875" customWidth="1"/>
    <col min="5100" max="5100" width="4.6640625" customWidth="1"/>
    <col min="5101" max="5101" width="1.109375" customWidth="1"/>
    <col min="5102" max="5102" width="4.6640625" customWidth="1"/>
    <col min="5103" max="5103" width="2.5546875" customWidth="1"/>
    <col min="5104" max="5104" width="4.6640625" customWidth="1"/>
    <col min="5105" max="5105" width="1.109375" customWidth="1"/>
    <col min="5106" max="5106" width="4.6640625" customWidth="1"/>
    <col min="5107" max="5107" width="2.5546875" customWidth="1"/>
    <col min="5108" max="5108" width="4.6640625" customWidth="1"/>
    <col min="5109" max="5109" width="1" customWidth="1"/>
    <col min="5110" max="5110" width="4.6640625" customWidth="1"/>
    <col min="5111" max="5111" width="2.5546875" customWidth="1"/>
    <col min="5112" max="5112" width="4.6640625" customWidth="1"/>
    <col min="5113" max="5113" width="1" customWidth="1"/>
    <col min="5114" max="5114" width="4.6640625" customWidth="1"/>
    <col min="5115" max="5115" width="2.5546875" customWidth="1"/>
    <col min="5116" max="5116" width="4.6640625" customWidth="1"/>
    <col min="5117" max="5117" width="1" customWidth="1"/>
    <col min="5118" max="5118" width="4.5546875" customWidth="1"/>
    <col min="5119" max="5119" width="2.5546875" customWidth="1"/>
    <col min="5120" max="5120" width="4.88671875" customWidth="1"/>
    <col min="5337" max="5337" width="1.44140625" customWidth="1"/>
    <col min="5338" max="5338" width="11.5546875" customWidth="1"/>
    <col min="5339" max="5341" width="0" hidden="1" customWidth="1"/>
    <col min="5342" max="5342" width="4.6640625" customWidth="1"/>
    <col min="5343" max="5343" width="2.5546875" customWidth="1"/>
    <col min="5344" max="5344" width="4.6640625" customWidth="1"/>
    <col min="5345" max="5345" width="1" customWidth="1"/>
    <col min="5346" max="5346" width="4.6640625" customWidth="1"/>
    <col min="5347" max="5347" width="2.5546875" customWidth="1"/>
    <col min="5348" max="5348" width="4.6640625" customWidth="1"/>
    <col min="5349" max="5349" width="1" customWidth="1"/>
    <col min="5350" max="5350" width="4.6640625" customWidth="1"/>
    <col min="5351" max="5351" width="2.5546875" customWidth="1"/>
    <col min="5352" max="5352" width="4.6640625" customWidth="1"/>
    <col min="5353" max="5353" width="1" customWidth="1"/>
    <col min="5354" max="5354" width="4.6640625" customWidth="1"/>
    <col min="5355" max="5355" width="2.5546875" customWidth="1"/>
    <col min="5356" max="5356" width="4.6640625" customWidth="1"/>
    <col min="5357" max="5357" width="1.109375" customWidth="1"/>
    <col min="5358" max="5358" width="4.6640625" customWidth="1"/>
    <col min="5359" max="5359" width="2.5546875" customWidth="1"/>
    <col min="5360" max="5360" width="4.6640625" customWidth="1"/>
    <col min="5361" max="5361" width="1.109375" customWidth="1"/>
    <col min="5362" max="5362" width="4.6640625" customWidth="1"/>
    <col min="5363" max="5363" width="2.5546875" customWidth="1"/>
    <col min="5364" max="5364" width="4.6640625" customWidth="1"/>
    <col min="5365" max="5365" width="1" customWidth="1"/>
    <col min="5366" max="5366" width="4.6640625" customWidth="1"/>
    <col min="5367" max="5367" width="2.5546875" customWidth="1"/>
    <col min="5368" max="5368" width="4.6640625" customWidth="1"/>
    <col min="5369" max="5369" width="1" customWidth="1"/>
    <col min="5370" max="5370" width="4.6640625" customWidth="1"/>
    <col min="5371" max="5371" width="2.5546875" customWidth="1"/>
    <col min="5372" max="5372" width="4.6640625" customWidth="1"/>
    <col min="5373" max="5373" width="1" customWidth="1"/>
    <col min="5374" max="5374" width="4.5546875" customWidth="1"/>
    <col min="5375" max="5375" width="2.5546875" customWidth="1"/>
    <col min="5376" max="5376" width="4.88671875" customWidth="1"/>
    <col min="5593" max="5593" width="1.44140625" customWidth="1"/>
    <col min="5594" max="5594" width="11.5546875" customWidth="1"/>
    <col min="5595" max="5597" width="0" hidden="1" customWidth="1"/>
    <col min="5598" max="5598" width="4.6640625" customWidth="1"/>
    <col min="5599" max="5599" width="2.5546875" customWidth="1"/>
    <col min="5600" max="5600" width="4.6640625" customWidth="1"/>
    <col min="5601" max="5601" width="1" customWidth="1"/>
    <col min="5602" max="5602" width="4.6640625" customWidth="1"/>
    <col min="5603" max="5603" width="2.5546875" customWidth="1"/>
    <col min="5604" max="5604" width="4.6640625" customWidth="1"/>
    <col min="5605" max="5605" width="1" customWidth="1"/>
    <col min="5606" max="5606" width="4.6640625" customWidth="1"/>
    <col min="5607" max="5607" width="2.5546875" customWidth="1"/>
    <col min="5608" max="5608" width="4.6640625" customWidth="1"/>
    <col min="5609" max="5609" width="1" customWidth="1"/>
    <col min="5610" max="5610" width="4.6640625" customWidth="1"/>
    <col min="5611" max="5611" width="2.5546875" customWidth="1"/>
    <col min="5612" max="5612" width="4.6640625" customWidth="1"/>
    <col min="5613" max="5613" width="1.109375" customWidth="1"/>
    <col min="5614" max="5614" width="4.6640625" customWidth="1"/>
    <col min="5615" max="5615" width="2.5546875" customWidth="1"/>
    <col min="5616" max="5616" width="4.6640625" customWidth="1"/>
    <col min="5617" max="5617" width="1.109375" customWidth="1"/>
    <col min="5618" max="5618" width="4.6640625" customWidth="1"/>
    <col min="5619" max="5619" width="2.5546875" customWidth="1"/>
    <col min="5620" max="5620" width="4.6640625" customWidth="1"/>
    <col min="5621" max="5621" width="1" customWidth="1"/>
    <col min="5622" max="5622" width="4.6640625" customWidth="1"/>
    <col min="5623" max="5623" width="2.5546875" customWidth="1"/>
    <col min="5624" max="5624" width="4.6640625" customWidth="1"/>
    <col min="5625" max="5625" width="1" customWidth="1"/>
    <col min="5626" max="5626" width="4.6640625" customWidth="1"/>
    <col min="5627" max="5627" width="2.5546875" customWidth="1"/>
    <col min="5628" max="5628" width="4.6640625" customWidth="1"/>
    <col min="5629" max="5629" width="1" customWidth="1"/>
    <col min="5630" max="5630" width="4.5546875" customWidth="1"/>
    <col min="5631" max="5631" width="2.5546875" customWidth="1"/>
    <col min="5632" max="5632" width="4.88671875" customWidth="1"/>
    <col min="5849" max="5849" width="1.44140625" customWidth="1"/>
    <col min="5850" max="5850" width="11.5546875" customWidth="1"/>
    <col min="5851" max="5853" width="0" hidden="1" customWidth="1"/>
    <col min="5854" max="5854" width="4.6640625" customWidth="1"/>
    <col min="5855" max="5855" width="2.5546875" customWidth="1"/>
    <col min="5856" max="5856" width="4.6640625" customWidth="1"/>
    <col min="5857" max="5857" width="1" customWidth="1"/>
    <col min="5858" max="5858" width="4.6640625" customWidth="1"/>
    <col min="5859" max="5859" width="2.5546875" customWidth="1"/>
    <col min="5860" max="5860" width="4.6640625" customWidth="1"/>
    <col min="5861" max="5861" width="1" customWidth="1"/>
    <col min="5862" max="5862" width="4.6640625" customWidth="1"/>
    <col min="5863" max="5863" width="2.5546875" customWidth="1"/>
    <col min="5864" max="5864" width="4.6640625" customWidth="1"/>
    <col min="5865" max="5865" width="1" customWidth="1"/>
    <col min="5866" max="5866" width="4.6640625" customWidth="1"/>
    <col min="5867" max="5867" width="2.5546875" customWidth="1"/>
    <col min="5868" max="5868" width="4.6640625" customWidth="1"/>
    <col min="5869" max="5869" width="1.109375" customWidth="1"/>
    <col min="5870" max="5870" width="4.6640625" customWidth="1"/>
    <col min="5871" max="5871" width="2.5546875" customWidth="1"/>
    <col min="5872" max="5872" width="4.6640625" customWidth="1"/>
    <col min="5873" max="5873" width="1.109375" customWidth="1"/>
    <col min="5874" max="5874" width="4.6640625" customWidth="1"/>
    <col min="5875" max="5875" width="2.5546875" customWidth="1"/>
    <col min="5876" max="5876" width="4.6640625" customWidth="1"/>
    <col min="5877" max="5877" width="1" customWidth="1"/>
    <col min="5878" max="5878" width="4.6640625" customWidth="1"/>
    <col min="5879" max="5879" width="2.5546875" customWidth="1"/>
    <col min="5880" max="5880" width="4.6640625" customWidth="1"/>
    <col min="5881" max="5881" width="1" customWidth="1"/>
    <col min="5882" max="5882" width="4.6640625" customWidth="1"/>
    <col min="5883" max="5883" width="2.5546875" customWidth="1"/>
    <col min="5884" max="5884" width="4.6640625" customWidth="1"/>
    <col min="5885" max="5885" width="1" customWidth="1"/>
    <col min="5886" max="5886" width="4.5546875" customWidth="1"/>
    <col min="5887" max="5887" width="2.5546875" customWidth="1"/>
    <col min="5888" max="5888" width="4.88671875" customWidth="1"/>
    <col min="6105" max="6105" width="1.44140625" customWidth="1"/>
    <col min="6106" max="6106" width="11.5546875" customWidth="1"/>
    <col min="6107" max="6109" width="0" hidden="1" customWidth="1"/>
    <col min="6110" max="6110" width="4.6640625" customWidth="1"/>
    <col min="6111" max="6111" width="2.5546875" customWidth="1"/>
    <col min="6112" max="6112" width="4.6640625" customWidth="1"/>
    <col min="6113" max="6113" width="1" customWidth="1"/>
    <col min="6114" max="6114" width="4.6640625" customWidth="1"/>
    <col min="6115" max="6115" width="2.5546875" customWidth="1"/>
    <col min="6116" max="6116" width="4.6640625" customWidth="1"/>
    <col min="6117" max="6117" width="1" customWidth="1"/>
    <col min="6118" max="6118" width="4.6640625" customWidth="1"/>
    <col min="6119" max="6119" width="2.5546875" customWidth="1"/>
    <col min="6120" max="6120" width="4.6640625" customWidth="1"/>
    <col min="6121" max="6121" width="1" customWidth="1"/>
    <col min="6122" max="6122" width="4.6640625" customWidth="1"/>
    <col min="6123" max="6123" width="2.5546875" customWidth="1"/>
    <col min="6124" max="6124" width="4.6640625" customWidth="1"/>
    <col min="6125" max="6125" width="1.109375" customWidth="1"/>
    <col min="6126" max="6126" width="4.6640625" customWidth="1"/>
    <col min="6127" max="6127" width="2.5546875" customWidth="1"/>
    <col min="6128" max="6128" width="4.6640625" customWidth="1"/>
    <col min="6129" max="6129" width="1.109375" customWidth="1"/>
    <col min="6130" max="6130" width="4.6640625" customWidth="1"/>
    <col min="6131" max="6131" width="2.5546875" customWidth="1"/>
    <col min="6132" max="6132" width="4.6640625" customWidth="1"/>
    <col min="6133" max="6133" width="1" customWidth="1"/>
    <col min="6134" max="6134" width="4.6640625" customWidth="1"/>
    <col min="6135" max="6135" width="2.5546875" customWidth="1"/>
    <col min="6136" max="6136" width="4.6640625" customWidth="1"/>
    <col min="6137" max="6137" width="1" customWidth="1"/>
    <col min="6138" max="6138" width="4.6640625" customWidth="1"/>
    <col min="6139" max="6139" width="2.5546875" customWidth="1"/>
    <col min="6140" max="6140" width="4.6640625" customWidth="1"/>
    <col min="6141" max="6141" width="1" customWidth="1"/>
    <col min="6142" max="6142" width="4.5546875" customWidth="1"/>
    <col min="6143" max="6143" width="2.5546875" customWidth="1"/>
    <col min="6144" max="6144" width="4.88671875" customWidth="1"/>
    <col min="6361" max="6361" width="1.44140625" customWidth="1"/>
    <col min="6362" max="6362" width="11.5546875" customWidth="1"/>
    <col min="6363" max="6365" width="0" hidden="1" customWidth="1"/>
    <col min="6366" max="6366" width="4.6640625" customWidth="1"/>
    <col min="6367" max="6367" width="2.5546875" customWidth="1"/>
    <col min="6368" max="6368" width="4.6640625" customWidth="1"/>
    <col min="6369" max="6369" width="1" customWidth="1"/>
    <col min="6370" max="6370" width="4.6640625" customWidth="1"/>
    <col min="6371" max="6371" width="2.5546875" customWidth="1"/>
    <col min="6372" max="6372" width="4.6640625" customWidth="1"/>
    <col min="6373" max="6373" width="1" customWidth="1"/>
    <col min="6374" max="6374" width="4.6640625" customWidth="1"/>
    <col min="6375" max="6375" width="2.5546875" customWidth="1"/>
    <col min="6376" max="6376" width="4.6640625" customWidth="1"/>
    <col min="6377" max="6377" width="1" customWidth="1"/>
    <col min="6378" max="6378" width="4.6640625" customWidth="1"/>
    <col min="6379" max="6379" width="2.5546875" customWidth="1"/>
    <col min="6380" max="6380" width="4.6640625" customWidth="1"/>
    <col min="6381" max="6381" width="1.109375" customWidth="1"/>
    <col min="6382" max="6382" width="4.6640625" customWidth="1"/>
    <col min="6383" max="6383" width="2.5546875" customWidth="1"/>
    <col min="6384" max="6384" width="4.6640625" customWidth="1"/>
    <col min="6385" max="6385" width="1.109375" customWidth="1"/>
    <col min="6386" max="6386" width="4.6640625" customWidth="1"/>
    <col min="6387" max="6387" width="2.5546875" customWidth="1"/>
    <col min="6388" max="6388" width="4.6640625" customWidth="1"/>
    <col min="6389" max="6389" width="1" customWidth="1"/>
    <col min="6390" max="6390" width="4.6640625" customWidth="1"/>
    <col min="6391" max="6391" width="2.5546875" customWidth="1"/>
    <col min="6392" max="6392" width="4.6640625" customWidth="1"/>
    <col min="6393" max="6393" width="1" customWidth="1"/>
    <col min="6394" max="6394" width="4.6640625" customWidth="1"/>
    <col min="6395" max="6395" width="2.5546875" customWidth="1"/>
    <col min="6396" max="6396" width="4.6640625" customWidth="1"/>
    <col min="6397" max="6397" width="1" customWidth="1"/>
    <col min="6398" max="6398" width="4.5546875" customWidth="1"/>
    <col min="6399" max="6399" width="2.5546875" customWidth="1"/>
    <col min="6400" max="6400" width="4.88671875" customWidth="1"/>
    <col min="6617" max="6617" width="1.44140625" customWidth="1"/>
    <col min="6618" max="6618" width="11.5546875" customWidth="1"/>
    <col min="6619" max="6621" width="0" hidden="1" customWidth="1"/>
    <col min="6622" max="6622" width="4.6640625" customWidth="1"/>
    <col min="6623" max="6623" width="2.5546875" customWidth="1"/>
    <col min="6624" max="6624" width="4.6640625" customWidth="1"/>
    <col min="6625" max="6625" width="1" customWidth="1"/>
    <col min="6626" max="6626" width="4.6640625" customWidth="1"/>
    <col min="6627" max="6627" width="2.5546875" customWidth="1"/>
    <col min="6628" max="6628" width="4.6640625" customWidth="1"/>
    <col min="6629" max="6629" width="1" customWidth="1"/>
    <col min="6630" max="6630" width="4.6640625" customWidth="1"/>
    <col min="6631" max="6631" width="2.5546875" customWidth="1"/>
    <col min="6632" max="6632" width="4.6640625" customWidth="1"/>
    <col min="6633" max="6633" width="1" customWidth="1"/>
    <col min="6634" max="6634" width="4.6640625" customWidth="1"/>
    <col min="6635" max="6635" width="2.5546875" customWidth="1"/>
    <col min="6636" max="6636" width="4.6640625" customWidth="1"/>
    <col min="6637" max="6637" width="1.109375" customWidth="1"/>
    <col min="6638" max="6638" width="4.6640625" customWidth="1"/>
    <col min="6639" max="6639" width="2.5546875" customWidth="1"/>
    <col min="6640" max="6640" width="4.6640625" customWidth="1"/>
    <col min="6641" max="6641" width="1.109375" customWidth="1"/>
    <col min="6642" max="6642" width="4.6640625" customWidth="1"/>
    <col min="6643" max="6643" width="2.5546875" customWidth="1"/>
    <col min="6644" max="6644" width="4.6640625" customWidth="1"/>
    <col min="6645" max="6645" width="1" customWidth="1"/>
    <col min="6646" max="6646" width="4.6640625" customWidth="1"/>
    <col min="6647" max="6647" width="2.5546875" customWidth="1"/>
    <col min="6648" max="6648" width="4.6640625" customWidth="1"/>
    <col min="6649" max="6649" width="1" customWidth="1"/>
    <col min="6650" max="6650" width="4.6640625" customWidth="1"/>
    <col min="6651" max="6651" width="2.5546875" customWidth="1"/>
    <col min="6652" max="6652" width="4.6640625" customWidth="1"/>
    <col min="6653" max="6653" width="1" customWidth="1"/>
    <col min="6654" max="6654" width="4.5546875" customWidth="1"/>
    <col min="6655" max="6655" width="2.5546875" customWidth="1"/>
    <col min="6656" max="6656" width="4.88671875" customWidth="1"/>
    <col min="6873" max="6873" width="1.44140625" customWidth="1"/>
    <col min="6874" max="6874" width="11.5546875" customWidth="1"/>
    <col min="6875" max="6877" width="0" hidden="1" customWidth="1"/>
    <col min="6878" max="6878" width="4.6640625" customWidth="1"/>
    <col min="6879" max="6879" width="2.5546875" customWidth="1"/>
    <col min="6880" max="6880" width="4.6640625" customWidth="1"/>
    <col min="6881" max="6881" width="1" customWidth="1"/>
    <col min="6882" max="6882" width="4.6640625" customWidth="1"/>
    <col min="6883" max="6883" width="2.5546875" customWidth="1"/>
    <col min="6884" max="6884" width="4.6640625" customWidth="1"/>
    <col min="6885" max="6885" width="1" customWidth="1"/>
    <col min="6886" max="6886" width="4.6640625" customWidth="1"/>
    <col min="6887" max="6887" width="2.5546875" customWidth="1"/>
    <col min="6888" max="6888" width="4.6640625" customWidth="1"/>
    <col min="6889" max="6889" width="1" customWidth="1"/>
    <col min="6890" max="6890" width="4.6640625" customWidth="1"/>
    <col min="6891" max="6891" width="2.5546875" customWidth="1"/>
    <col min="6892" max="6892" width="4.6640625" customWidth="1"/>
    <col min="6893" max="6893" width="1.109375" customWidth="1"/>
    <col min="6894" max="6894" width="4.6640625" customWidth="1"/>
    <col min="6895" max="6895" width="2.5546875" customWidth="1"/>
    <col min="6896" max="6896" width="4.6640625" customWidth="1"/>
    <col min="6897" max="6897" width="1.109375" customWidth="1"/>
    <col min="6898" max="6898" width="4.6640625" customWidth="1"/>
    <col min="6899" max="6899" width="2.5546875" customWidth="1"/>
    <col min="6900" max="6900" width="4.6640625" customWidth="1"/>
    <col min="6901" max="6901" width="1" customWidth="1"/>
    <col min="6902" max="6902" width="4.6640625" customWidth="1"/>
    <col min="6903" max="6903" width="2.5546875" customWidth="1"/>
    <col min="6904" max="6904" width="4.6640625" customWidth="1"/>
    <col min="6905" max="6905" width="1" customWidth="1"/>
    <col min="6906" max="6906" width="4.6640625" customWidth="1"/>
    <col min="6907" max="6907" width="2.5546875" customWidth="1"/>
    <col min="6908" max="6908" width="4.6640625" customWidth="1"/>
    <col min="6909" max="6909" width="1" customWidth="1"/>
    <col min="6910" max="6910" width="4.5546875" customWidth="1"/>
    <col min="6911" max="6911" width="2.5546875" customWidth="1"/>
    <col min="6912" max="6912" width="4.88671875" customWidth="1"/>
    <col min="7129" max="7129" width="1.44140625" customWidth="1"/>
    <col min="7130" max="7130" width="11.5546875" customWidth="1"/>
    <col min="7131" max="7133" width="0" hidden="1" customWidth="1"/>
    <col min="7134" max="7134" width="4.6640625" customWidth="1"/>
    <col min="7135" max="7135" width="2.5546875" customWidth="1"/>
    <col min="7136" max="7136" width="4.6640625" customWidth="1"/>
    <col min="7137" max="7137" width="1" customWidth="1"/>
    <col min="7138" max="7138" width="4.6640625" customWidth="1"/>
    <col min="7139" max="7139" width="2.5546875" customWidth="1"/>
    <col min="7140" max="7140" width="4.6640625" customWidth="1"/>
    <col min="7141" max="7141" width="1" customWidth="1"/>
    <col min="7142" max="7142" width="4.6640625" customWidth="1"/>
    <col min="7143" max="7143" width="2.5546875" customWidth="1"/>
    <col min="7144" max="7144" width="4.6640625" customWidth="1"/>
    <col min="7145" max="7145" width="1" customWidth="1"/>
    <col min="7146" max="7146" width="4.6640625" customWidth="1"/>
    <col min="7147" max="7147" width="2.5546875" customWidth="1"/>
    <col min="7148" max="7148" width="4.6640625" customWidth="1"/>
    <col min="7149" max="7149" width="1.109375" customWidth="1"/>
    <col min="7150" max="7150" width="4.6640625" customWidth="1"/>
    <col min="7151" max="7151" width="2.5546875" customWidth="1"/>
    <col min="7152" max="7152" width="4.6640625" customWidth="1"/>
    <col min="7153" max="7153" width="1.109375" customWidth="1"/>
    <col min="7154" max="7154" width="4.6640625" customWidth="1"/>
    <col min="7155" max="7155" width="2.5546875" customWidth="1"/>
    <col min="7156" max="7156" width="4.6640625" customWidth="1"/>
    <col min="7157" max="7157" width="1" customWidth="1"/>
    <col min="7158" max="7158" width="4.6640625" customWidth="1"/>
    <col min="7159" max="7159" width="2.5546875" customWidth="1"/>
    <col min="7160" max="7160" width="4.6640625" customWidth="1"/>
    <col min="7161" max="7161" width="1" customWidth="1"/>
    <col min="7162" max="7162" width="4.6640625" customWidth="1"/>
    <col min="7163" max="7163" width="2.5546875" customWidth="1"/>
    <col min="7164" max="7164" width="4.6640625" customWidth="1"/>
    <col min="7165" max="7165" width="1" customWidth="1"/>
    <col min="7166" max="7166" width="4.5546875" customWidth="1"/>
    <col min="7167" max="7167" width="2.5546875" customWidth="1"/>
    <col min="7168" max="7168" width="4.88671875" customWidth="1"/>
    <col min="7385" max="7385" width="1.44140625" customWidth="1"/>
    <col min="7386" max="7386" width="11.5546875" customWidth="1"/>
    <col min="7387" max="7389" width="0" hidden="1" customWidth="1"/>
    <col min="7390" max="7390" width="4.6640625" customWidth="1"/>
    <col min="7391" max="7391" width="2.5546875" customWidth="1"/>
    <col min="7392" max="7392" width="4.6640625" customWidth="1"/>
    <col min="7393" max="7393" width="1" customWidth="1"/>
    <col min="7394" max="7394" width="4.6640625" customWidth="1"/>
    <col min="7395" max="7395" width="2.5546875" customWidth="1"/>
    <col min="7396" max="7396" width="4.6640625" customWidth="1"/>
    <col min="7397" max="7397" width="1" customWidth="1"/>
    <col min="7398" max="7398" width="4.6640625" customWidth="1"/>
    <col min="7399" max="7399" width="2.5546875" customWidth="1"/>
    <col min="7400" max="7400" width="4.6640625" customWidth="1"/>
    <col min="7401" max="7401" width="1" customWidth="1"/>
    <col min="7402" max="7402" width="4.6640625" customWidth="1"/>
    <col min="7403" max="7403" width="2.5546875" customWidth="1"/>
    <col min="7404" max="7404" width="4.6640625" customWidth="1"/>
    <col min="7405" max="7405" width="1.109375" customWidth="1"/>
    <col min="7406" max="7406" width="4.6640625" customWidth="1"/>
    <col min="7407" max="7407" width="2.5546875" customWidth="1"/>
    <col min="7408" max="7408" width="4.6640625" customWidth="1"/>
    <col min="7409" max="7409" width="1.109375" customWidth="1"/>
    <col min="7410" max="7410" width="4.6640625" customWidth="1"/>
    <col min="7411" max="7411" width="2.5546875" customWidth="1"/>
    <col min="7412" max="7412" width="4.6640625" customWidth="1"/>
    <col min="7413" max="7413" width="1" customWidth="1"/>
    <col min="7414" max="7414" width="4.6640625" customWidth="1"/>
    <col min="7415" max="7415" width="2.5546875" customWidth="1"/>
    <col min="7416" max="7416" width="4.6640625" customWidth="1"/>
    <col min="7417" max="7417" width="1" customWidth="1"/>
    <col min="7418" max="7418" width="4.6640625" customWidth="1"/>
    <col min="7419" max="7419" width="2.5546875" customWidth="1"/>
    <col min="7420" max="7420" width="4.6640625" customWidth="1"/>
    <col min="7421" max="7421" width="1" customWidth="1"/>
    <col min="7422" max="7422" width="4.5546875" customWidth="1"/>
    <col min="7423" max="7423" width="2.5546875" customWidth="1"/>
    <col min="7424" max="7424" width="4.88671875" customWidth="1"/>
    <col min="7641" max="7641" width="1.44140625" customWidth="1"/>
    <col min="7642" max="7642" width="11.5546875" customWidth="1"/>
    <col min="7643" max="7645" width="0" hidden="1" customWidth="1"/>
    <col min="7646" max="7646" width="4.6640625" customWidth="1"/>
    <col min="7647" max="7647" width="2.5546875" customWidth="1"/>
    <col min="7648" max="7648" width="4.6640625" customWidth="1"/>
    <col min="7649" max="7649" width="1" customWidth="1"/>
    <col min="7650" max="7650" width="4.6640625" customWidth="1"/>
    <col min="7651" max="7651" width="2.5546875" customWidth="1"/>
    <col min="7652" max="7652" width="4.6640625" customWidth="1"/>
    <col min="7653" max="7653" width="1" customWidth="1"/>
    <col min="7654" max="7654" width="4.6640625" customWidth="1"/>
    <col min="7655" max="7655" width="2.5546875" customWidth="1"/>
    <col min="7656" max="7656" width="4.6640625" customWidth="1"/>
    <col min="7657" max="7657" width="1" customWidth="1"/>
    <col min="7658" max="7658" width="4.6640625" customWidth="1"/>
    <col min="7659" max="7659" width="2.5546875" customWidth="1"/>
    <col min="7660" max="7660" width="4.6640625" customWidth="1"/>
    <col min="7661" max="7661" width="1.109375" customWidth="1"/>
    <col min="7662" max="7662" width="4.6640625" customWidth="1"/>
    <col min="7663" max="7663" width="2.5546875" customWidth="1"/>
    <col min="7664" max="7664" width="4.6640625" customWidth="1"/>
    <col min="7665" max="7665" width="1.109375" customWidth="1"/>
    <col min="7666" max="7666" width="4.6640625" customWidth="1"/>
    <col min="7667" max="7667" width="2.5546875" customWidth="1"/>
    <col min="7668" max="7668" width="4.6640625" customWidth="1"/>
    <col min="7669" max="7669" width="1" customWidth="1"/>
    <col min="7670" max="7670" width="4.6640625" customWidth="1"/>
    <col min="7671" max="7671" width="2.5546875" customWidth="1"/>
    <col min="7672" max="7672" width="4.6640625" customWidth="1"/>
    <col min="7673" max="7673" width="1" customWidth="1"/>
    <col min="7674" max="7674" width="4.6640625" customWidth="1"/>
    <col min="7675" max="7675" width="2.5546875" customWidth="1"/>
    <col min="7676" max="7676" width="4.6640625" customWidth="1"/>
    <col min="7677" max="7677" width="1" customWidth="1"/>
    <col min="7678" max="7678" width="4.5546875" customWidth="1"/>
    <col min="7679" max="7679" width="2.5546875" customWidth="1"/>
    <col min="7680" max="7680" width="4.88671875" customWidth="1"/>
    <col min="7897" max="7897" width="1.44140625" customWidth="1"/>
    <col min="7898" max="7898" width="11.5546875" customWidth="1"/>
    <col min="7899" max="7901" width="0" hidden="1" customWidth="1"/>
    <col min="7902" max="7902" width="4.6640625" customWidth="1"/>
    <col min="7903" max="7903" width="2.5546875" customWidth="1"/>
    <col min="7904" max="7904" width="4.6640625" customWidth="1"/>
    <col min="7905" max="7905" width="1" customWidth="1"/>
    <col min="7906" max="7906" width="4.6640625" customWidth="1"/>
    <col min="7907" max="7907" width="2.5546875" customWidth="1"/>
    <col min="7908" max="7908" width="4.6640625" customWidth="1"/>
    <col min="7909" max="7909" width="1" customWidth="1"/>
    <col min="7910" max="7910" width="4.6640625" customWidth="1"/>
    <col min="7911" max="7911" width="2.5546875" customWidth="1"/>
    <col min="7912" max="7912" width="4.6640625" customWidth="1"/>
    <col min="7913" max="7913" width="1" customWidth="1"/>
    <col min="7914" max="7914" width="4.6640625" customWidth="1"/>
    <col min="7915" max="7915" width="2.5546875" customWidth="1"/>
    <col min="7916" max="7916" width="4.6640625" customWidth="1"/>
    <col min="7917" max="7917" width="1.109375" customWidth="1"/>
    <col min="7918" max="7918" width="4.6640625" customWidth="1"/>
    <col min="7919" max="7919" width="2.5546875" customWidth="1"/>
    <col min="7920" max="7920" width="4.6640625" customWidth="1"/>
    <col min="7921" max="7921" width="1.109375" customWidth="1"/>
    <col min="7922" max="7922" width="4.6640625" customWidth="1"/>
    <col min="7923" max="7923" width="2.5546875" customWidth="1"/>
    <col min="7924" max="7924" width="4.6640625" customWidth="1"/>
    <col min="7925" max="7925" width="1" customWidth="1"/>
    <col min="7926" max="7926" width="4.6640625" customWidth="1"/>
    <col min="7927" max="7927" width="2.5546875" customWidth="1"/>
    <col min="7928" max="7928" width="4.6640625" customWidth="1"/>
    <col min="7929" max="7929" width="1" customWidth="1"/>
    <col min="7930" max="7930" width="4.6640625" customWidth="1"/>
    <col min="7931" max="7931" width="2.5546875" customWidth="1"/>
    <col min="7932" max="7932" width="4.6640625" customWidth="1"/>
    <col min="7933" max="7933" width="1" customWidth="1"/>
    <col min="7934" max="7934" width="4.5546875" customWidth="1"/>
    <col min="7935" max="7935" width="2.5546875" customWidth="1"/>
    <col min="7936" max="7936" width="4.88671875" customWidth="1"/>
    <col min="8153" max="8153" width="1.44140625" customWidth="1"/>
    <col min="8154" max="8154" width="11.5546875" customWidth="1"/>
    <col min="8155" max="8157" width="0" hidden="1" customWidth="1"/>
    <col min="8158" max="8158" width="4.6640625" customWidth="1"/>
    <col min="8159" max="8159" width="2.5546875" customWidth="1"/>
    <col min="8160" max="8160" width="4.6640625" customWidth="1"/>
    <col min="8161" max="8161" width="1" customWidth="1"/>
    <col min="8162" max="8162" width="4.6640625" customWidth="1"/>
    <col min="8163" max="8163" width="2.5546875" customWidth="1"/>
    <col min="8164" max="8164" width="4.6640625" customWidth="1"/>
    <col min="8165" max="8165" width="1" customWidth="1"/>
    <col min="8166" max="8166" width="4.6640625" customWidth="1"/>
    <col min="8167" max="8167" width="2.5546875" customWidth="1"/>
    <col min="8168" max="8168" width="4.6640625" customWidth="1"/>
    <col min="8169" max="8169" width="1" customWidth="1"/>
    <col min="8170" max="8170" width="4.6640625" customWidth="1"/>
    <col min="8171" max="8171" width="2.5546875" customWidth="1"/>
    <col min="8172" max="8172" width="4.6640625" customWidth="1"/>
    <col min="8173" max="8173" width="1.109375" customWidth="1"/>
    <col min="8174" max="8174" width="4.6640625" customWidth="1"/>
    <col min="8175" max="8175" width="2.5546875" customWidth="1"/>
    <col min="8176" max="8176" width="4.6640625" customWidth="1"/>
    <col min="8177" max="8177" width="1.109375" customWidth="1"/>
    <col min="8178" max="8178" width="4.6640625" customWidth="1"/>
    <col min="8179" max="8179" width="2.5546875" customWidth="1"/>
    <col min="8180" max="8180" width="4.6640625" customWidth="1"/>
    <col min="8181" max="8181" width="1" customWidth="1"/>
    <col min="8182" max="8182" width="4.6640625" customWidth="1"/>
    <col min="8183" max="8183" width="2.5546875" customWidth="1"/>
    <col min="8184" max="8184" width="4.6640625" customWidth="1"/>
    <col min="8185" max="8185" width="1" customWidth="1"/>
    <col min="8186" max="8186" width="4.6640625" customWidth="1"/>
    <col min="8187" max="8187" width="2.5546875" customWidth="1"/>
    <col min="8188" max="8188" width="4.6640625" customWidth="1"/>
    <col min="8189" max="8189" width="1" customWidth="1"/>
    <col min="8190" max="8190" width="4.5546875" customWidth="1"/>
    <col min="8191" max="8191" width="2.5546875" customWidth="1"/>
    <col min="8192" max="8192" width="4.88671875" customWidth="1"/>
    <col min="8409" max="8409" width="1.44140625" customWidth="1"/>
    <col min="8410" max="8410" width="11.5546875" customWidth="1"/>
    <col min="8411" max="8413" width="0" hidden="1" customWidth="1"/>
    <col min="8414" max="8414" width="4.6640625" customWidth="1"/>
    <col min="8415" max="8415" width="2.5546875" customWidth="1"/>
    <col min="8416" max="8416" width="4.6640625" customWidth="1"/>
    <col min="8417" max="8417" width="1" customWidth="1"/>
    <col min="8418" max="8418" width="4.6640625" customWidth="1"/>
    <col min="8419" max="8419" width="2.5546875" customWidth="1"/>
    <col min="8420" max="8420" width="4.6640625" customWidth="1"/>
    <col min="8421" max="8421" width="1" customWidth="1"/>
    <col min="8422" max="8422" width="4.6640625" customWidth="1"/>
    <col min="8423" max="8423" width="2.5546875" customWidth="1"/>
    <col min="8424" max="8424" width="4.6640625" customWidth="1"/>
    <col min="8425" max="8425" width="1" customWidth="1"/>
    <col min="8426" max="8426" width="4.6640625" customWidth="1"/>
    <col min="8427" max="8427" width="2.5546875" customWidth="1"/>
    <col min="8428" max="8428" width="4.6640625" customWidth="1"/>
    <col min="8429" max="8429" width="1.109375" customWidth="1"/>
    <col min="8430" max="8430" width="4.6640625" customWidth="1"/>
    <col min="8431" max="8431" width="2.5546875" customWidth="1"/>
    <col min="8432" max="8432" width="4.6640625" customWidth="1"/>
    <col min="8433" max="8433" width="1.109375" customWidth="1"/>
    <col min="8434" max="8434" width="4.6640625" customWidth="1"/>
    <col min="8435" max="8435" width="2.5546875" customWidth="1"/>
    <col min="8436" max="8436" width="4.6640625" customWidth="1"/>
    <col min="8437" max="8437" width="1" customWidth="1"/>
    <col min="8438" max="8438" width="4.6640625" customWidth="1"/>
    <col min="8439" max="8439" width="2.5546875" customWidth="1"/>
    <col min="8440" max="8440" width="4.6640625" customWidth="1"/>
    <col min="8441" max="8441" width="1" customWidth="1"/>
    <col min="8442" max="8442" width="4.6640625" customWidth="1"/>
    <col min="8443" max="8443" width="2.5546875" customWidth="1"/>
    <col min="8444" max="8444" width="4.6640625" customWidth="1"/>
    <col min="8445" max="8445" width="1" customWidth="1"/>
    <col min="8446" max="8446" width="4.5546875" customWidth="1"/>
    <col min="8447" max="8447" width="2.5546875" customWidth="1"/>
    <col min="8448" max="8448" width="4.88671875" customWidth="1"/>
    <col min="8665" max="8665" width="1.44140625" customWidth="1"/>
    <col min="8666" max="8666" width="11.5546875" customWidth="1"/>
    <col min="8667" max="8669" width="0" hidden="1" customWidth="1"/>
    <col min="8670" max="8670" width="4.6640625" customWidth="1"/>
    <col min="8671" max="8671" width="2.5546875" customWidth="1"/>
    <col min="8672" max="8672" width="4.6640625" customWidth="1"/>
    <col min="8673" max="8673" width="1" customWidth="1"/>
    <col min="8674" max="8674" width="4.6640625" customWidth="1"/>
    <col min="8675" max="8675" width="2.5546875" customWidth="1"/>
    <col min="8676" max="8676" width="4.6640625" customWidth="1"/>
    <col min="8677" max="8677" width="1" customWidth="1"/>
    <col min="8678" max="8678" width="4.6640625" customWidth="1"/>
    <col min="8679" max="8679" width="2.5546875" customWidth="1"/>
    <col min="8680" max="8680" width="4.6640625" customWidth="1"/>
    <col min="8681" max="8681" width="1" customWidth="1"/>
    <col min="8682" max="8682" width="4.6640625" customWidth="1"/>
    <col min="8683" max="8683" width="2.5546875" customWidth="1"/>
    <col min="8684" max="8684" width="4.6640625" customWidth="1"/>
    <col min="8685" max="8685" width="1.109375" customWidth="1"/>
    <col min="8686" max="8686" width="4.6640625" customWidth="1"/>
    <col min="8687" max="8687" width="2.5546875" customWidth="1"/>
    <col min="8688" max="8688" width="4.6640625" customWidth="1"/>
    <col min="8689" max="8689" width="1.109375" customWidth="1"/>
    <col min="8690" max="8690" width="4.6640625" customWidth="1"/>
    <col min="8691" max="8691" width="2.5546875" customWidth="1"/>
    <col min="8692" max="8692" width="4.6640625" customWidth="1"/>
    <col min="8693" max="8693" width="1" customWidth="1"/>
    <col min="8694" max="8694" width="4.6640625" customWidth="1"/>
    <col min="8695" max="8695" width="2.5546875" customWidth="1"/>
    <col min="8696" max="8696" width="4.6640625" customWidth="1"/>
    <col min="8697" max="8697" width="1" customWidth="1"/>
    <col min="8698" max="8698" width="4.6640625" customWidth="1"/>
    <col min="8699" max="8699" width="2.5546875" customWidth="1"/>
    <col min="8700" max="8700" width="4.6640625" customWidth="1"/>
    <col min="8701" max="8701" width="1" customWidth="1"/>
    <col min="8702" max="8702" width="4.5546875" customWidth="1"/>
    <col min="8703" max="8703" width="2.5546875" customWidth="1"/>
    <col min="8704" max="8704" width="4.88671875" customWidth="1"/>
    <col min="8921" max="8921" width="1.44140625" customWidth="1"/>
    <col min="8922" max="8922" width="11.5546875" customWidth="1"/>
    <col min="8923" max="8925" width="0" hidden="1" customWidth="1"/>
    <col min="8926" max="8926" width="4.6640625" customWidth="1"/>
    <col min="8927" max="8927" width="2.5546875" customWidth="1"/>
    <col min="8928" max="8928" width="4.6640625" customWidth="1"/>
    <col min="8929" max="8929" width="1" customWidth="1"/>
    <col min="8930" max="8930" width="4.6640625" customWidth="1"/>
    <col min="8931" max="8931" width="2.5546875" customWidth="1"/>
    <col min="8932" max="8932" width="4.6640625" customWidth="1"/>
    <col min="8933" max="8933" width="1" customWidth="1"/>
    <col min="8934" max="8934" width="4.6640625" customWidth="1"/>
    <col min="8935" max="8935" width="2.5546875" customWidth="1"/>
    <col min="8936" max="8936" width="4.6640625" customWidth="1"/>
    <col min="8937" max="8937" width="1" customWidth="1"/>
    <col min="8938" max="8938" width="4.6640625" customWidth="1"/>
    <col min="8939" max="8939" width="2.5546875" customWidth="1"/>
    <col min="8940" max="8940" width="4.6640625" customWidth="1"/>
    <col min="8941" max="8941" width="1.109375" customWidth="1"/>
    <col min="8942" max="8942" width="4.6640625" customWidth="1"/>
    <col min="8943" max="8943" width="2.5546875" customWidth="1"/>
    <col min="8944" max="8944" width="4.6640625" customWidth="1"/>
    <col min="8945" max="8945" width="1.109375" customWidth="1"/>
    <col min="8946" max="8946" width="4.6640625" customWidth="1"/>
    <col min="8947" max="8947" width="2.5546875" customWidth="1"/>
    <col min="8948" max="8948" width="4.6640625" customWidth="1"/>
    <col min="8949" max="8949" width="1" customWidth="1"/>
    <col min="8950" max="8950" width="4.6640625" customWidth="1"/>
    <col min="8951" max="8951" width="2.5546875" customWidth="1"/>
    <col min="8952" max="8952" width="4.6640625" customWidth="1"/>
    <col min="8953" max="8953" width="1" customWidth="1"/>
    <col min="8954" max="8954" width="4.6640625" customWidth="1"/>
    <col min="8955" max="8955" width="2.5546875" customWidth="1"/>
    <col min="8956" max="8956" width="4.6640625" customWidth="1"/>
    <col min="8957" max="8957" width="1" customWidth="1"/>
    <col min="8958" max="8958" width="4.5546875" customWidth="1"/>
    <col min="8959" max="8959" width="2.5546875" customWidth="1"/>
    <col min="8960" max="8960" width="4.88671875" customWidth="1"/>
    <col min="9177" max="9177" width="1.44140625" customWidth="1"/>
    <col min="9178" max="9178" width="11.5546875" customWidth="1"/>
    <col min="9179" max="9181" width="0" hidden="1" customWidth="1"/>
    <col min="9182" max="9182" width="4.6640625" customWidth="1"/>
    <col min="9183" max="9183" width="2.5546875" customWidth="1"/>
    <col min="9184" max="9184" width="4.6640625" customWidth="1"/>
    <col min="9185" max="9185" width="1" customWidth="1"/>
    <col min="9186" max="9186" width="4.6640625" customWidth="1"/>
    <col min="9187" max="9187" width="2.5546875" customWidth="1"/>
    <col min="9188" max="9188" width="4.6640625" customWidth="1"/>
    <col min="9189" max="9189" width="1" customWidth="1"/>
    <col min="9190" max="9190" width="4.6640625" customWidth="1"/>
    <col min="9191" max="9191" width="2.5546875" customWidth="1"/>
    <col min="9192" max="9192" width="4.6640625" customWidth="1"/>
    <col min="9193" max="9193" width="1" customWidth="1"/>
    <col min="9194" max="9194" width="4.6640625" customWidth="1"/>
    <col min="9195" max="9195" width="2.5546875" customWidth="1"/>
    <col min="9196" max="9196" width="4.6640625" customWidth="1"/>
    <col min="9197" max="9197" width="1.109375" customWidth="1"/>
    <col min="9198" max="9198" width="4.6640625" customWidth="1"/>
    <col min="9199" max="9199" width="2.5546875" customWidth="1"/>
    <col min="9200" max="9200" width="4.6640625" customWidth="1"/>
    <col min="9201" max="9201" width="1.109375" customWidth="1"/>
    <col min="9202" max="9202" width="4.6640625" customWidth="1"/>
    <col min="9203" max="9203" width="2.5546875" customWidth="1"/>
    <col min="9204" max="9204" width="4.6640625" customWidth="1"/>
    <col min="9205" max="9205" width="1" customWidth="1"/>
    <col min="9206" max="9206" width="4.6640625" customWidth="1"/>
    <col min="9207" max="9207" width="2.5546875" customWidth="1"/>
    <col min="9208" max="9208" width="4.6640625" customWidth="1"/>
    <col min="9209" max="9209" width="1" customWidth="1"/>
    <col min="9210" max="9210" width="4.6640625" customWidth="1"/>
    <col min="9211" max="9211" width="2.5546875" customWidth="1"/>
    <col min="9212" max="9212" width="4.6640625" customWidth="1"/>
    <col min="9213" max="9213" width="1" customWidth="1"/>
    <col min="9214" max="9214" width="4.5546875" customWidth="1"/>
    <col min="9215" max="9215" width="2.5546875" customWidth="1"/>
    <col min="9216" max="9216" width="4.88671875" customWidth="1"/>
    <col min="9433" max="9433" width="1.44140625" customWidth="1"/>
    <col min="9434" max="9434" width="11.5546875" customWidth="1"/>
    <col min="9435" max="9437" width="0" hidden="1" customWidth="1"/>
    <col min="9438" max="9438" width="4.6640625" customWidth="1"/>
    <col min="9439" max="9439" width="2.5546875" customWidth="1"/>
    <col min="9440" max="9440" width="4.6640625" customWidth="1"/>
    <col min="9441" max="9441" width="1" customWidth="1"/>
    <col min="9442" max="9442" width="4.6640625" customWidth="1"/>
    <col min="9443" max="9443" width="2.5546875" customWidth="1"/>
    <col min="9444" max="9444" width="4.6640625" customWidth="1"/>
    <col min="9445" max="9445" width="1" customWidth="1"/>
    <col min="9446" max="9446" width="4.6640625" customWidth="1"/>
    <col min="9447" max="9447" width="2.5546875" customWidth="1"/>
    <col min="9448" max="9448" width="4.6640625" customWidth="1"/>
    <col min="9449" max="9449" width="1" customWidth="1"/>
    <col min="9450" max="9450" width="4.6640625" customWidth="1"/>
    <col min="9451" max="9451" width="2.5546875" customWidth="1"/>
    <col min="9452" max="9452" width="4.6640625" customWidth="1"/>
    <col min="9453" max="9453" width="1.109375" customWidth="1"/>
    <col min="9454" max="9454" width="4.6640625" customWidth="1"/>
    <col min="9455" max="9455" width="2.5546875" customWidth="1"/>
    <col min="9456" max="9456" width="4.6640625" customWidth="1"/>
    <col min="9457" max="9457" width="1.109375" customWidth="1"/>
    <col min="9458" max="9458" width="4.6640625" customWidth="1"/>
    <col min="9459" max="9459" width="2.5546875" customWidth="1"/>
    <col min="9460" max="9460" width="4.6640625" customWidth="1"/>
    <col min="9461" max="9461" width="1" customWidth="1"/>
    <col min="9462" max="9462" width="4.6640625" customWidth="1"/>
    <col min="9463" max="9463" width="2.5546875" customWidth="1"/>
    <col min="9464" max="9464" width="4.6640625" customWidth="1"/>
    <col min="9465" max="9465" width="1" customWidth="1"/>
    <col min="9466" max="9466" width="4.6640625" customWidth="1"/>
    <col min="9467" max="9467" width="2.5546875" customWidth="1"/>
    <col min="9468" max="9468" width="4.6640625" customWidth="1"/>
    <col min="9469" max="9469" width="1" customWidth="1"/>
    <col min="9470" max="9470" width="4.5546875" customWidth="1"/>
    <col min="9471" max="9471" width="2.5546875" customWidth="1"/>
    <col min="9472" max="9472" width="4.88671875" customWidth="1"/>
    <col min="9689" max="9689" width="1.44140625" customWidth="1"/>
    <col min="9690" max="9690" width="11.5546875" customWidth="1"/>
    <col min="9691" max="9693" width="0" hidden="1" customWidth="1"/>
    <col min="9694" max="9694" width="4.6640625" customWidth="1"/>
    <col min="9695" max="9695" width="2.5546875" customWidth="1"/>
    <col min="9696" max="9696" width="4.6640625" customWidth="1"/>
    <col min="9697" max="9697" width="1" customWidth="1"/>
    <col min="9698" max="9698" width="4.6640625" customWidth="1"/>
    <col min="9699" max="9699" width="2.5546875" customWidth="1"/>
    <col min="9700" max="9700" width="4.6640625" customWidth="1"/>
    <col min="9701" max="9701" width="1" customWidth="1"/>
    <col min="9702" max="9702" width="4.6640625" customWidth="1"/>
    <col min="9703" max="9703" width="2.5546875" customWidth="1"/>
    <col min="9704" max="9704" width="4.6640625" customWidth="1"/>
    <col min="9705" max="9705" width="1" customWidth="1"/>
    <col min="9706" max="9706" width="4.6640625" customWidth="1"/>
    <col min="9707" max="9707" width="2.5546875" customWidth="1"/>
    <col min="9708" max="9708" width="4.6640625" customWidth="1"/>
    <col min="9709" max="9709" width="1.109375" customWidth="1"/>
    <col min="9710" max="9710" width="4.6640625" customWidth="1"/>
    <col min="9711" max="9711" width="2.5546875" customWidth="1"/>
    <col min="9712" max="9712" width="4.6640625" customWidth="1"/>
    <col min="9713" max="9713" width="1.109375" customWidth="1"/>
    <col min="9714" max="9714" width="4.6640625" customWidth="1"/>
    <col min="9715" max="9715" width="2.5546875" customWidth="1"/>
    <col min="9716" max="9716" width="4.6640625" customWidth="1"/>
    <col min="9717" max="9717" width="1" customWidth="1"/>
    <col min="9718" max="9718" width="4.6640625" customWidth="1"/>
    <col min="9719" max="9719" width="2.5546875" customWidth="1"/>
    <col min="9720" max="9720" width="4.6640625" customWidth="1"/>
    <col min="9721" max="9721" width="1" customWidth="1"/>
    <col min="9722" max="9722" width="4.6640625" customWidth="1"/>
    <col min="9723" max="9723" width="2.5546875" customWidth="1"/>
    <col min="9724" max="9724" width="4.6640625" customWidth="1"/>
    <col min="9725" max="9725" width="1" customWidth="1"/>
    <col min="9726" max="9726" width="4.5546875" customWidth="1"/>
    <col min="9727" max="9727" width="2.5546875" customWidth="1"/>
    <col min="9728" max="9728" width="4.88671875" customWidth="1"/>
    <col min="9945" max="9945" width="1.44140625" customWidth="1"/>
    <col min="9946" max="9946" width="11.5546875" customWidth="1"/>
    <col min="9947" max="9949" width="0" hidden="1" customWidth="1"/>
    <col min="9950" max="9950" width="4.6640625" customWidth="1"/>
    <col min="9951" max="9951" width="2.5546875" customWidth="1"/>
    <col min="9952" max="9952" width="4.6640625" customWidth="1"/>
    <col min="9953" max="9953" width="1" customWidth="1"/>
    <col min="9954" max="9954" width="4.6640625" customWidth="1"/>
    <col min="9955" max="9955" width="2.5546875" customWidth="1"/>
    <col min="9956" max="9956" width="4.6640625" customWidth="1"/>
    <col min="9957" max="9957" width="1" customWidth="1"/>
    <col min="9958" max="9958" width="4.6640625" customWidth="1"/>
    <col min="9959" max="9959" width="2.5546875" customWidth="1"/>
    <col min="9960" max="9960" width="4.6640625" customWidth="1"/>
    <col min="9961" max="9961" width="1" customWidth="1"/>
    <col min="9962" max="9962" width="4.6640625" customWidth="1"/>
    <col min="9963" max="9963" width="2.5546875" customWidth="1"/>
    <col min="9964" max="9964" width="4.6640625" customWidth="1"/>
    <col min="9965" max="9965" width="1.109375" customWidth="1"/>
    <col min="9966" max="9966" width="4.6640625" customWidth="1"/>
    <col min="9967" max="9967" width="2.5546875" customWidth="1"/>
    <col min="9968" max="9968" width="4.6640625" customWidth="1"/>
    <col min="9969" max="9969" width="1.109375" customWidth="1"/>
    <col min="9970" max="9970" width="4.6640625" customWidth="1"/>
    <col min="9971" max="9971" width="2.5546875" customWidth="1"/>
    <col min="9972" max="9972" width="4.6640625" customWidth="1"/>
    <col min="9973" max="9973" width="1" customWidth="1"/>
    <col min="9974" max="9974" width="4.6640625" customWidth="1"/>
    <col min="9975" max="9975" width="2.5546875" customWidth="1"/>
    <col min="9976" max="9976" width="4.6640625" customWidth="1"/>
    <col min="9977" max="9977" width="1" customWidth="1"/>
    <col min="9978" max="9978" width="4.6640625" customWidth="1"/>
    <col min="9979" max="9979" width="2.5546875" customWidth="1"/>
    <col min="9980" max="9980" width="4.6640625" customWidth="1"/>
    <col min="9981" max="9981" width="1" customWidth="1"/>
    <col min="9982" max="9982" width="4.5546875" customWidth="1"/>
    <col min="9983" max="9983" width="2.5546875" customWidth="1"/>
    <col min="9984" max="9984" width="4.88671875" customWidth="1"/>
    <col min="10201" max="10201" width="1.44140625" customWidth="1"/>
    <col min="10202" max="10202" width="11.5546875" customWidth="1"/>
    <col min="10203" max="10205" width="0" hidden="1" customWidth="1"/>
    <col min="10206" max="10206" width="4.6640625" customWidth="1"/>
    <col min="10207" max="10207" width="2.5546875" customWidth="1"/>
    <col min="10208" max="10208" width="4.6640625" customWidth="1"/>
    <col min="10209" max="10209" width="1" customWidth="1"/>
    <col min="10210" max="10210" width="4.6640625" customWidth="1"/>
    <col min="10211" max="10211" width="2.5546875" customWidth="1"/>
    <col min="10212" max="10212" width="4.6640625" customWidth="1"/>
    <col min="10213" max="10213" width="1" customWidth="1"/>
    <col min="10214" max="10214" width="4.6640625" customWidth="1"/>
    <col min="10215" max="10215" width="2.5546875" customWidth="1"/>
    <col min="10216" max="10216" width="4.6640625" customWidth="1"/>
    <col min="10217" max="10217" width="1" customWidth="1"/>
    <col min="10218" max="10218" width="4.6640625" customWidth="1"/>
    <col min="10219" max="10219" width="2.5546875" customWidth="1"/>
    <col min="10220" max="10220" width="4.6640625" customWidth="1"/>
    <col min="10221" max="10221" width="1.109375" customWidth="1"/>
    <col min="10222" max="10222" width="4.6640625" customWidth="1"/>
    <col min="10223" max="10223" width="2.5546875" customWidth="1"/>
    <col min="10224" max="10224" width="4.6640625" customWidth="1"/>
    <col min="10225" max="10225" width="1.109375" customWidth="1"/>
    <col min="10226" max="10226" width="4.6640625" customWidth="1"/>
    <col min="10227" max="10227" width="2.5546875" customWidth="1"/>
    <col min="10228" max="10228" width="4.6640625" customWidth="1"/>
    <col min="10229" max="10229" width="1" customWidth="1"/>
    <col min="10230" max="10230" width="4.6640625" customWidth="1"/>
    <col min="10231" max="10231" width="2.5546875" customWidth="1"/>
    <col min="10232" max="10232" width="4.6640625" customWidth="1"/>
    <col min="10233" max="10233" width="1" customWidth="1"/>
    <col min="10234" max="10234" width="4.6640625" customWidth="1"/>
    <col min="10235" max="10235" width="2.5546875" customWidth="1"/>
    <col min="10236" max="10236" width="4.6640625" customWidth="1"/>
    <col min="10237" max="10237" width="1" customWidth="1"/>
    <col min="10238" max="10238" width="4.5546875" customWidth="1"/>
    <col min="10239" max="10239" width="2.5546875" customWidth="1"/>
    <col min="10240" max="10240" width="4.88671875" customWidth="1"/>
    <col min="10457" max="10457" width="1.44140625" customWidth="1"/>
    <col min="10458" max="10458" width="11.5546875" customWidth="1"/>
    <col min="10459" max="10461" width="0" hidden="1" customWidth="1"/>
    <col min="10462" max="10462" width="4.6640625" customWidth="1"/>
    <col min="10463" max="10463" width="2.5546875" customWidth="1"/>
    <col min="10464" max="10464" width="4.6640625" customWidth="1"/>
    <col min="10465" max="10465" width="1" customWidth="1"/>
    <col min="10466" max="10466" width="4.6640625" customWidth="1"/>
    <col min="10467" max="10467" width="2.5546875" customWidth="1"/>
    <col min="10468" max="10468" width="4.6640625" customWidth="1"/>
    <col min="10469" max="10469" width="1" customWidth="1"/>
    <col min="10470" max="10470" width="4.6640625" customWidth="1"/>
    <col min="10471" max="10471" width="2.5546875" customWidth="1"/>
    <col min="10472" max="10472" width="4.6640625" customWidth="1"/>
    <col min="10473" max="10473" width="1" customWidth="1"/>
    <col min="10474" max="10474" width="4.6640625" customWidth="1"/>
    <col min="10475" max="10475" width="2.5546875" customWidth="1"/>
    <col min="10476" max="10476" width="4.6640625" customWidth="1"/>
    <col min="10477" max="10477" width="1.109375" customWidth="1"/>
    <col min="10478" max="10478" width="4.6640625" customWidth="1"/>
    <col min="10479" max="10479" width="2.5546875" customWidth="1"/>
    <col min="10480" max="10480" width="4.6640625" customWidth="1"/>
    <col min="10481" max="10481" width="1.109375" customWidth="1"/>
    <col min="10482" max="10482" width="4.6640625" customWidth="1"/>
    <col min="10483" max="10483" width="2.5546875" customWidth="1"/>
    <col min="10484" max="10484" width="4.6640625" customWidth="1"/>
    <col min="10485" max="10485" width="1" customWidth="1"/>
    <col min="10486" max="10486" width="4.6640625" customWidth="1"/>
    <col min="10487" max="10487" width="2.5546875" customWidth="1"/>
    <col min="10488" max="10488" width="4.6640625" customWidth="1"/>
    <col min="10489" max="10489" width="1" customWidth="1"/>
    <col min="10490" max="10490" width="4.6640625" customWidth="1"/>
    <col min="10491" max="10491" width="2.5546875" customWidth="1"/>
    <col min="10492" max="10492" width="4.6640625" customWidth="1"/>
    <col min="10493" max="10493" width="1" customWidth="1"/>
    <col min="10494" max="10494" width="4.5546875" customWidth="1"/>
    <col min="10495" max="10495" width="2.5546875" customWidth="1"/>
    <col min="10496" max="10496" width="4.88671875" customWidth="1"/>
    <col min="10713" max="10713" width="1.44140625" customWidth="1"/>
    <col min="10714" max="10714" width="11.5546875" customWidth="1"/>
    <col min="10715" max="10717" width="0" hidden="1" customWidth="1"/>
    <col min="10718" max="10718" width="4.6640625" customWidth="1"/>
    <col min="10719" max="10719" width="2.5546875" customWidth="1"/>
    <col min="10720" max="10720" width="4.6640625" customWidth="1"/>
    <col min="10721" max="10721" width="1" customWidth="1"/>
    <col min="10722" max="10722" width="4.6640625" customWidth="1"/>
    <col min="10723" max="10723" width="2.5546875" customWidth="1"/>
    <col min="10724" max="10724" width="4.6640625" customWidth="1"/>
    <col min="10725" max="10725" width="1" customWidth="1"/>
    <col min="10726" max="10726" width="4.6640625" customWidth="1"/>
    <col min="10727" max="10727" width="2.5546875" customWidth="1"/>
    <col min="10728" max="10728" width="4.6640625" customWidth="1"/>
    <col min="10729" max="10729" width="1" customWidth="1"/>
    <col min="10730" max="10730" width="4.6640625" customWidth="1"/>
    <col min="10731" max="10731" width="2.5546875" customWidth="1"/>
    <col min="10732" max="10732" width="4.6640625" customWidth="1"/>
    <col min="10733" max="10733" width="1.109375" customWidth="1"/>
    <col min="10734" max="10734" width="4.6640625" customWidth="1"/>
    <col min="10735" max="10735" width="2.5546875" customWidth="1"/>
    <col min="10736" max="10736" width="4.6640625" customWidth="1"/>
    <col min="10737" max="10737" width="1.109375" customWidth="1"/>
    <col min="10738" max="10738" width="4.6640625" customWidth="1"/>
    <col min="10739" max="10739" width="2.5546875" customWidth="1"/>
    <col min="10740" max="10740" width="4.6640625" customWidth="1"/>
    <col min="10741" max="10741" width="1" customWidth="1"/>
    <col min="10742" max="10742" width="4.6640625" customWidth="1"/>
    <col min="10743" max="10743" width="2.5546875" customWidth="1"/>
    <col min="10744" max="10744" width="4.6640625" customWidth="1"/>
    <col min="10745" max="10745" width="1" customWidth="1"/>
    <col min="10746" max="10746" width="4.6640625" customWidth="1"/>
    <col min="10747" max="10747" width="2.5546875" customWidth="1"/>
    <col min="10748" max="10748" width="4.6640625" customWidth="1"/>
    <col min="10749" max="10749" width="1" customWidth="1"/>
    <col min="10750" max="10750" width="4.5546875" customWidth="1"/>
    <col min="10751" max="10751" width="2.5546875" customWidth="1"/>
    <col min="10752" max="10752" width="4.88671875" customWidth="1"/>
    <col min="10969" max="10969" width="1.44140625" customWidth="1"/>
    <col min="10970" max="10970" width="11.5546875" customWidth="1"/>
    <col min="10971" max="10973" width="0" hidden="1" customWidth="1"/>
    <col min="10974" max="10974" width="4.6640625" customWidth="1"/>
    <col min="10975" max="10975" width="2.5546875" customWidth="1"/>
    <col min="10976" max="10976" width="4.6640625" customWidth="1"/>
    <col min="10977" max="10977" width="1" customWidth="1"/>
    <col min="10978" max="10978" width="4.6640625" customWidth="1"/>
    <col min="10979" max="10979" width="2.5546875" customWidth="1"/>
    <col min="10980" max="10980" width="4.6640625" customWidth="1"/>
    <col min="10981" max="10981" width="1" customWidth="1"/>
    <col min="10982" max="10982" width="4.6640625" customWidth="1"/>
    <col min="10983" max="10983" width="2.5546875" customWidth="1"/>
    <col min="10984" max="10984" width="4.6640625" customWidth="1"/>
    <col min="10985" max="10985" width="1" customWidth="1"/>
    <col min="10986" max="10986" width="4.6640625" customWidth="1"/>
    <col min="10987" max="10987" width="2.5546875" customWidth="1"/>
    <col min="10988" max="10988" width="4.6640625" customWidth="1"/>
    <col min="10989" max="10989" width="1.109375" customWidth="1"/>
    <col min="10990" max="10990" width="4.6640625" customWidth="1"/>
    <col min="10991" max="10991" width="2.5546875" customWidth="1"/>
    <col min="10992" max="10992" width="4.6640625" customWidth="1"/>
    <col min="10993" max="10993" width="1.109375" customWidth="1"/>
    <col min="10994" max="10994" width="4.6640625" customWidth="1"/>
    <col min="10995" max="10995" width="2.5546875" customWidth="1"/>
    <col min="10996" max="10996" width="4.6640625" customWidth="1"/>
    <col min="10997" max="10997" width="1" customWidth="1"/>
    <col min="10998" max="10998" width="4.6640625" customWidth="1"/>
    <col min="10999" max="10999" width="2.5546875" customWidth="1"/>
    <col min="11000" max="11000" width="4.6640625" customWidth="1"/>
    <col min="11001" max="11001" width="1" customWidth="1"/>
    <col min="11002" max="11002" width="4.6640625" customWidth="1"/>
    <col min="11003" max="11003" width="2.5546875" customWidth="1"/>
    <col min="11004" max="11004" width="4.6640625" customWidth="1"/>
    <col min="11005" max="11005" width="1" customWidth="1"/>
    <col min="11006" max="11006" width="4.5546875" customWidth="1"/>
    <col min="11007" max="11007" width="2.5546875" customWidth="1"/>
    <col min="11008" max="11008" width="4.88671875" customWidth="1"/>
    <col min="11225" max="11225" width="1.44140625" customWidth="1"/>
    <col min="11226" max="11226" width="11.5546875" customWidth="1"/>
    <col min="11227" max="11229" width="0" hidden="1" customWidth="1"/>
    <col min="11230" max="11230" width="4.6640625" customWidth="1"/>
    <col min="11231" max="11231" width="2.5546875" customWidth="1"/>
    <col min="11232" max="11232" width="4.6640625" customWidth="1"/>
    <col min="11233" max="11233" width="1" customWidth="1"/>
    <col min="11234" max="11234" width="4.6640625" customWidth="1"/>
    <col min="11235" max="11235" width="2.5546875" customWidth="1"/>
    <col min="11236" max="11236" width="4.6640625" customWidth="1"/>
    <col min="11237" max="11237" width="1" customWidth="1"/>
    <col min="11238" max="11238" width="4.6640625" customWidth="1"/>
    <col min="11239" max="11239" width="2.5546875" customWidth="1"/>
    <col min="11240" max="11240" width="4.6640625" customWidth="1"/>
    <col min="11241" max="11241" width="1" customWidth="1"/>
    <col min="11242" max="11242" width="4.6640625" customWidth="1"/>
    <col min="11243" max="11243" width="2.5546875" customWidth="1"/>
    <col min="11244" max="11244" width="4.6640625" customWidth="1"/>
    <col min="11245" max="11245" width="1.109375" customWidth="1"/>
    <col min="11246" max="11246" width="4.6640625" customWidth="1"/>
    <col min="11247" max="11247" width="2.5546875" customWidth="1"/>
    <col min="11248" max="11248" width="4.6640625" customWidth="1"/>
    <col min="11249" max="11249" width="1.109375" customWidth="1"/>
    <col min="11250" max="11250" width="4.6640625" customWidth="1"/>
    <col min="11251" max="11251" width="2.5546875" customWidth="1"/>
    <col min="11252" max="11252" width="4.6640625" customWidth="1"/>
    <col min="11253" max="11253" width="1" customWidth="1"/>
    <col min="11254" max="11254" width="4.6640625" customWidth="1"/>
    <col min="11255" max="11255" width="2.5546875" customWidth="1"/>
    <col min="11256" max="11256" width="4.6640625" customWidth="1"/>
    <col min="11257" max="11257" width="1" customWidth="1"/>
    <col min="11258" max="11258" width="4.6640625" customWidth="1"/>
    <col min="11259" max="11259" width="2.5546875" customWidth="1"/>
    <col min="11260" max="11260" width="4.6640625" customWidth="1"/>
    <col min="11261" max="11261" width="1" customWidth="1"/>
    <col min="11262" max="11262" width="4.5546875" customWidth="1"/>
    <col min="11263" max="11263" width="2.5546875" customWidth="1"/>
    <col min="11264" max="11264" width="4.88671875" customWidth="1"/>
    <col min="11481" max="11481" width="1.44140625" customWidth="1"/>
    <col min="11482" max="11482" width="11.5546875" customWidth="1"/>
    <col min="11483" max="11485" width="0" hidden="1" customWidth="1"/>
    <col min="11486" max="11486" width="4.6640625" customWidth="1"/>
    <col min="11487" max="11487" width="2.5546875" customWidth="1"/>
    <col min="11488" max="11488" width="4.6640625" customWidth="1"/>
    <col min="11489" max="11489" width="1" customWidth="1"/>
    <col min="11490" max="11490" width="4.6640625" customWidth="1"/>
    <col min="11491" max="11491" width="2.5546875" customWidth="1"/>
    <col min="11492" max="11492" width="4.6640625" customWidth="1"/>
    <col min="11493" max="11493" width="1" customWidth="1"/>
    <col min="11494" max="11494" width="4.6640625" customWidth="1"/>
    <col min="11495" max="11495" width="2.5546875" customWidth="1"/>
    <col min="11496" max="11496" width="4.6640625" customWidth="1"/>
    <col min="11497" max="11497" width="1" customWidth="1"/>
    <col min="11498" max="11498" width="4.6640625" customWidth="1"/>
    <col min="11499" max="11499" width="2.5546875" customWidth="1"/>
    <col min="11500" max="11500" width="4.6640625" customWidth="1"/>
    <col min="11501" max="11501" width="1.109375" customWidth="1"/>
    <col min="11502" max="11502" width="4.6640625" customWidth="1"/>
    <col min="11503" max="11503" width="2.5546875" customWidth="1"/>
    <col min="11504" max="11504" width="4.6640625" customWidth="1"/>
    <col min="11505" max="11505" width="1.109375" customWidth="1"/>
    <col min="11506" max="11506" width="4.6640625" customWidth="1"/>
    <col min="11507" max="11507" width="2.5546875" customWidth="1"/>
    <col min="11508" max="11508" width="4.6640625" customWidth="1"/>
    <col min="11509" max="11509" width="1" customWidth="1"/>
    <col min="11510" max="11510" width="4.6640625" customWidth="1"/>
    <col min="11511" max="11511" width="2.5546875" customWidth="1"/>
    <col min="11512" max="11512" width="4.6640625" customWidth="1"/>
    <col min="11513" max="11513" width="1" customWidth="1"/>
    <col min="11514" max="11514" width="4.6640625" customWidth="1"/>
    <col min="11515" max="11515" width="2.5546875" customWidth="1"/>
    <col min="11516" max="11516" width="4.6640625" customWidth="1"/>
    <col min="11517" max="11517" width="1" customWidth="1"/>
    <col min="11518" max="11518" width="4.5546875" customWidth="1"/>
    <col min="11519" max="11519" width="2.5546875" customWidth="1"/>
    <col min="11520" max="11520" width="4.88671875" customWidth="1"/>
    <col min="11737" max="11737" width="1.44140625" customWidth="1"/>
    <col min="11738" max="11738" width="11.5546875" customWidth="1"/>
    <col min="11739" max="11741" width="0" hidden="1" customWidth="1"/>
    <col min="11742" max="11742" width="4.6640625" customWidth="1"/>
    <col min="11743" max="11743" width="2.5546875" customWidth="1"/>
    <col min="11744" max="11744" width="4.6640625" customWidth="1"/>
    <col min="11745" max="11745" width="1" customWidth="1"/>
    <col min="11746" max="11746" width="4.6640625" customWidth="1"/>
    <col min="11747" max="11747" width="2.5546875" customWidth="1"/>
    <col min="11748" max="11748" width="4.6640625" customWidth="1"/>
    <col min="11749" max="11749" width="1" customWidth="1"/>
    <col min="11750" max="11750" width="4.6640625" customWidth="1"/>
    <col min="11751" max="11751" width="2.5546875" customWidth="1"/>
    <col min="11752" max="11752" width="4.6640625" customWidth="1"/>
    <col min="11753" max="11753" width="1" customWidth="1"/>
    <col min="11754" max="11754" width="4.6640625" customWidth="1"/>
    <col min="11755" max="11755" width="2.5546875" customWidth="1"/>
    <col min="11756" max="11756" width="4.6640625" customWidth="1"/>
    <col min="11757" max="11757" width="1.109375" customWidth="1"/>
    <col min="11758" max="11758" width="4.6640625" customWidth="1"/>
    <col min="11759" max="11759" width="2.5546875" customWidth="1"/>
    <col min="11760" max="11760" width="4.6640625" customWidth="1"/>
    <col min="11761" max="11761" width="1.109375" customWidth="1"/>
    <col min="11762" max="11762" width="4.6640625" customWidth="1"/>
    <col min="11763" max="11763" width="2.5546875" customWidth="1"/>
    <col min="11764" max="11764" width="4.6640625" customWidth="1"/>
    <col min="11765" max="11765" width="1" customWidth="1"/>
    <col min="11766" max="11766" width="4.6640625" customWidth="1"/>
    <col min="11767" max="11767" width="2.5546875" customWidth="1"/>
    <col min="11768" max="11768" width="4.6640625" customWidth="1"/>
    <col min="11769" max="11769" width="1" customWidth="1"/>
    <col min="11770" max="11770" width="4.6640625" customWidth="1"/>
    <col min="11771" max="11771" width="2.5546875" customWidth="1"/>
    <col min="11772" max="11772" width="4.6640625" customWidth="1"/>
    <col min="11773" max="11773" width="1" customWidth="1"/>
    <col min="11774" max="11774" width="4.5546875" customWidth="1"/>
    <col min="11775" max="11775" width="2.5546875" customWidth="1"/>
    <col min="11776" max="11776" width="4.88671875" customWidth="1"/>
    <col min="11993" max="11993" width="1.44140625" customWidth="1"/>
    <col min="11994" max="11994" width="11.5546875" customWidth="1"/>
    <col min="11995" max="11997" width="0" hidden="1" customWidth="1"/>
    <col min="11998" max="11998" width="4.6640625" customWidth="1"/>
    <col min="11999" max="11999" width="2.5546875" customWidth="1"/>
    <col min="12000" max="12000" width="4.6640625" customWidth="1"/>
    <col min="12001" max="12001" width="1" customWidth="1"/>
    <col min="12002" max="12002" width="4.6640625" customWidth="1"/>
    <col min="12003" max="12003" width="2.5546875" customWidth="1"/>
    <col min="12004" max="12004" width="4.6640625" customWidth="1"/>
    <col min="12005" max="12005" width="1" customWidth="1"/>
    <col min="12006" max="12006" width="4.6640625" customWidth="1"/>
    <col min="12007" max="12007" width="2.5546875" customWidth="1"/>
    <col min="12008" max="12008" width="4.6640625" customWidth="1"/>
    <col min="12009" max="12009" width="1" customWidth="1"/>
    <col min="12010" max="12010" width="4.6640625" customWidth="1"/>
    <col min="12011" max="12011" width="2.5546875" customWidth="1"/>
    <col min="12012" max="12012" width="4.6640625" customWidth="1"/>
    <col min="12013" max="12013" width="1.109375" customWidth="1"/>
    <col min="12014" max="12014" width="4.6640625" customWidth="1"/>
    <col min="12015" max="12015" width="2.5546875" customWidth="1"/>
    <col min="12016" max="12016" width="4.6640625" customWidth="1"/>
    <col min="12017" max="12017" width="1.109375" customWidth="1"/>
    <col min="12018" max="12018" width="4.6640625" customWidth="1"/>
    <col min="12019" max="12019" width="2.5546875" customWidth="1"/>
    <col min="12020" max="12020" width="4.6640625" customWidth="1"/>
    <col min="12021" max="12021" width="1" customWidth="1"/>
    <col min="12022" max="12022" width="4.6640625" customWidth="1"/>
    <col min="12023" max="12023" width="2.5546875" customWidth="1"/>
    <col min="12024" max="12024" width="4.6640625" customWidth="1"/>
    <col min="12025" max="12025" width="1" customWidth="1"/>
    <col min="12026" max="12026" width="4.6640625" customWidth="1"/>
    <col min="12027" max="12027" width="2.5546875" customWidth="1"/>
    <col min="12028" max="12028" width="4.6640625" customWidth="1"/>
    <col min="12029" max="12029" width="1" customWidth="1"/>
    <col min="12030" max="12030" width="4.5546875" customWidth="1"/>
    <col min="12031" max="12031" width="2.5546875" customWidth="1"/>
    <col min="12032" max="12032" width="4.88671875" customWidth="1"/>
    <col min="12249" max="12249" width="1.44140625" customWidth="1"/>
    <col min="12250" max="12250" width="11.5546875" customWidth="1"/>
    <col min="12251" max="12253" width="0" hidden="1" customWidth="1"/>
    <col min="12254" max="12254" width="4.6640625" customWidth="1"/>
    <col min="12255" max="12255" width="2.5546875" customWidth="1"/>
    <col min="12256" max="12256" width="4.6640625" customWidth="1"/>
    <col min="12257" max="12257" width="1" customWidth="1"/>
    <col min="12258" max="12258" width="4.6640625" customWidth="1"/>
    <col min="12259" max="12259" width="2.5546875" customWidth="1"/>
    <col min="12260" max="12260" width="4.6640625" customWidth="1"/>
    <col min="12261" max="12261" width="1" customWidth="1"/>
    <col min="12262" max="12262" width="4.6640625" customWidth="1"/>
    <col min="12263" max="12263" width="2.5546875" customWidth="1"/>
    <col min="12264" max="12264" width="4.6640625" customWidth="1"/>
    <col min="12265" max="12265" width="1" customWidth="1"/>
    <col min="12266" max="12266" width="4.6640625" customWidth="1"/>
    <col min="12267" max="12267" width="2.5546875" customWidth="1"/>
    <col min="12268" max="12268" width="4.6640625" customWidth="1"/>
    <col min="12269" max="12269" width="1.109375" customWidth="1"/>
    <col min="12270" max="12270" width="4.6640625" customWidth="1"/>
    <col min="12271" max="12271" width="2.5546875" customWidth="1"/>
    <col min="12272" max="12272" width="4.6640625" customWidth="1"/>
    <col min="12273" max="12273" width="1.109375" customWidth="1"/>
    <col min="12274" max="12274" width="4.6640625" customWidth="1"/>
    <col min="12275" max="12275" width="2.5546875" customWidth="1"/>
    <col min="12276" max="12276" width="4.6640625" customWidth="1"/>
    <col min="12277" max="12277" width="1" customWidth="1"/>
    <col min="12278" max="12278" width="4.6640625" customWidth="1"/>
    <col min="12279" max="12279" width="2.5546875" customWidth="1"/>
    <col min="12280" max="12280" width="4.6640625" customWidth="1"/>
    <col min="12281" max="12281" width="1" customWidth="1"/>
    <col min="12282" max="12282" width="4.6640625" customWidth="1"/>
    <col min="12283" max="12283" width="2.5546875" customWidth="1"/>
    <col min="12284" max="12284" width="4.6640625" customWidth="1"/>
    <col min="12285" max="12285" width="1" customWidth="1"/>
    <col min="12286" max="12286" width="4.5546875" customWidth="1"/>
    <col min="12287" max="12287" width="2.5546875" customWidth="1"/>
    <col min="12288" max="12288" width="4.88671875" customWidth="1"/>
    <col min="12505" max="12505" width="1.44140625" customWidth="1"/>
    <col min="12506" max="12506" width="11.5546875" customWidth="1"/>
    <col min="12507" max="12509" width="0" hidden="1" customWidth="1"/>
    <col min="12510" max="12510" width="4.6640625" customWidth="1"/>
    <col min="12511" max="12511" width="2.5546875" customWidth="1"/>
    <col min="12512" max="12512" width="4.6640625" customWidth="1"/>
    <col min="12513" max="12513" width="1" customWidth="1"/>
    <col min="12514" max="12514" width="4.6640625" customWidth="1"/>
    <col min="12515" max="12515" width="2.5546875" customWidth="1"/>
    <col min="12516" max="12516" width="4.6640625" customWidth="1"/>
    <col min="12517" max="12517" width="1" customWidth="1"/>
    <col min="12518" max="12518" width="4.6640625" customWidth="1"/>
    <col min="12519" max="12519" width="2.5546875" customWidth="1"/>
    <col min="12520" max="12520" width="4.6640625" customWidth="1"/>
    <col min="12521" max="12521" width="1" customWidth="1"/>
    <col min="12522" max="12522" width="4.6640625" customWidth="1"/>
    <col min="12523" max="12523" width="2.5546875" customWidth="1"/>
    <col min="12524" max="12524" width="4.6640625" customWidth="1"/>
    <col min="12525" max="12525" width="1.109375" customWidth="1"/>
    <col min="12526" max="12526" width="4.6640625" customWidth="1"/>
    <col min="12527" max="12527" width="2.5546875" customWidth="1"/>
    <col min="12528" max="12528" width="4.6640625" customWidth="1"/>
    <col min="12529" max="12529" width="1.109375" customWidth="1"/>
    <col min="12530" max="12530" width="4.6640625" customWidth="1"/>
    <col min="12531" max="12531" width="2.5546875" customWidth="1"/>
    <col min="12532" max="12532" width="4.6640625" customWidth="1"/>
    <col min="12533" max="12533" width="1" customWidth="1"/>
    <col min="12534" max="12534" width="4.6640625" customWidth="1"/>
    <col min="12535" max="12535" width="2.5546875" customWidth="1"/>
    <col min="12536" max="12536" width="4.6640625" customWidth="1"/>
    <col min="12537" max="12537" width="1" customWidth="1"/>
    <col min="12538" max="12538" width="4.6640625" customWidth="1"/>
    <col min="12539" max="12539" width="2.5546875" customWidth="1"/>
    <col min="12540" max="12540" width="4.6640625" customWidth="1"/>
    <col min="12541" max="12541" width="1" customWidth="1"/>
    <col min="12542" max="12542" width="4.5546875" customWidth="1"/>
    <col min="12543" max="12543" width="2.5546875" customWidth="1"/>
    <col min="12544" max="12544" width="4.88671875" customWidth="1"/>
    <col min="12761" max="12761" width="1.44140625" customWidth="1"/>
    <col min="12762" max="12762" width="11.5546875" customWidth="1"/>
    <col min="12763" max="12765" width="0" hidden="1" customWidth="1"/>
    <col min="12766" max="12766" width="4.6640625" customWidth="1"/>
    <col min="12767" max="12767" width="2.5546875" customWidth="1"/>
    <col min="12768" max="12768" width="4.6640625" customWidth="1"/>
    <col min="12769" max="12769" width="1" customWidth="1"/>
    <col min="12770" max="12770" width="4.6640625" customWidth="1"/>
    <col min="12771" max="12771" width="2.5546875" customWidth="1"/>
    <col min="12772" max="12772" width="4.6640625" customWidth="1"/>
    <col min="12773" max="12773" width="1" customWidth="1"/>
    <col min="12774" max="12774" width="4.6640625" customWidth="1"/>
    <col min="12775" max="12775" width="2.5546875" customWidth="1"/>
    <col min="12776" max="12776" width="4.6640625" customWidth="1"/>
    <col min="12777" max="12777" width="1" customWidth="1"/>
    <col min="12778" max="12778" width="4.6640625" customWidth="1"/>
    <col min="12779" max="12779" width="2.5546875" customWidth="1"/>
    <col min="12780" max="12780" width="4.6640625" customWidth="1"/>
    <col min="12781" max="12781" width="1.109375" customWidth="1"/>
    <col min="12782" max="12782" width="4.6640625" customWidth="1"/>
    <col min="12783" max="12783" width="2.5546875" customWidth="1"/>
    <col min="12784" max="12784" width="4.6640625" customWidth="1"/>
    <col min="12785" max="12785" width="1.109375" customWidth="1"/>
    <col min="12786" max="12786" width="4.6640625" customWidth="1"/>
    <col min="12787" max="12787" width="2.5546875" customWidth="1"/>
    <col min="12788" max="12788" width="4.6640625" customWidth="1"/>
    <col min="12789" max="12789" width="1" customWidth="1"/>
    <col min="12790" max="12790" width="4.6640625" customWidth="1"/>
    <col min="12791" max="12791" width="2.5546875" customWidth="1"/>
    <col min="12792" max="12792" width="4.6640625" customWidth="1"/>
    <col min="12793" max="12793" width="1" customWidth="1"/>
    <col min="12794" max="12794" width="4.6640625" customWidth="1"/>
    <col min="12795" max="12795" width="2.5546875" customWidth="1"/>
    <col min="12796" max="12796" width="4.6640625" customWidth="1"/>
    <col min="12797" max="12797" width="1" customWidth="1"/>
    <col min="12798" max="12798" width="4.5546875" customWidth="1"/>
    <col min="12799" max="12799" width="2.5546875" customWidth="1"/>
    <col min="12800" max="12800" width="4.88671875" customWidth="1"/>
    <col min="13017" max="13017" width="1.44140625" customWidth="1"/>
    <col min="13018" max="13018" width="11.5546875" customWidth="1"/>
    <col min="13019" max="13021" width="0" hidden="1" customWidth="1"/>
    <col min="13022" max="13022" width="4.6640625" customWidth="1"/>
    <col min="13023" max="13023" width="2.5546875" customWidth="1"/>
    <col min="13024" max="13024" width="4.6640625" customWidth="1"/>
    <col min="13025" max="13025" width="1" customWidth="1"/>
    <col min="13026" max="13026" width="4.6640625" customWidth="1"/>
    <col min="13027" max="13027" width="2.5546875" customWidth="1"/>
    <col min="13028" max="13028" width="4.6640625" customWidth="1"/>
    <col min="13029" max="13029" width="1" customWidth="1"/>
    <col min="13030" max="13030" width="4.6640625" customWidth="1"/>
    <col min="13031" max="13031" width="2.5546875" customWidth="1"/>
    <col min="13032" max="13032" width="4.6640625" customWidth="1"/>
    <col min="13033" max="13033" width="1" customWidth="1"/>
    <col min="13034" max="13034" width="4.6640625" customWidth="1"/>
    <col min="13035" max="13035" width="2.5546875" customWidth="1"/>
    <col min="13036" max="13036" width="4.6640625" customWidth="1"/>
    <col min="13037" max="13037" width="1.109375" customWidth="1"/>
    <col min="13038" max="13038" width="4.6640625" customWidth="1"/>
    <col min="13039" max="13039" width="2.5546875" customWidth="1"/>
    <col min="13040" max="13040" width="4.6640625" customWidth="1"/>
    <col min="13041" max="13041" width="1.109375" customWidth="1"/>
    <col min="13042" max="13042" width="4.6640625" customWidth="1"/>
    <col min="13043" max="13043" width="2.5546875" customWidth="1"/>
    <col min="13044" max="13044" width="4.6640625" customWidth="1"/>
    <col min="13045" max="13045" width="1" customWidth="1"/>
    <col min="13046" max="13046" width="4.6640625" customWidth="1"/>
    <col min="13047" max="13047" width="2.5546875" customWidth="1"/>
    <col min="13048" max="13048" width="4.6640625" customWidth="1"/>
    <col min="13049" max="13049" width="1" customWidth="1"/>
    <col min="13050" max="13050" width="4.6640625" customWidth="1"/>
    <col min="13051" max="13051" width="2.5546875" customWidth="1"/>
    <col min="13052" max="13052" width="4.6640625" customWidth="1"/>
    <col min="13053" max="13053" width="1" customWidth="1"/>
    <col min="13054" max="13054" width="4.5546875" customWidth="1"/>
    <col min="13055" max="13055" width="2.5546875" customWidth="1"/>
    <col min="13056" max="13056" width="4.88671875" customWidth="1"/>
    <col min="13273" max="13273" width="1.44140625" customWidth="1"/>
    <col min="13274" max="13274" width="11.5546875" customWidth="1"/>
    <col min="13275" max="13277" width="0" hidden="1" customWidth="1"/>
    <col min="13278" max="13278" width="4.6640625" customWidth="1"/>
    <col min="13279" max="13279" width="2.5546875" customWidth="1"/>
    <col min="13280" max="13280" width="4.6640625" customWidth="1"/>
    <col min="13281" max="13281" width="1" customWidth="1"/>
    <col min="13282" max="13282" width="4.6640625" customWidth="1"/>
    <col min="13283" max="13283" width="2.5546875" customWidth="1"/>
    <col min="13284" max="13284" width="4.6640625" customWidth="1"/>
    <col min="13285" max="13285" width="1" customWidth="1"/>
    <col min="13286" max="13286" width="4.6640625" customWidth="1"/>
    <col min="13287" max="13287" width="2.5546875" customWidth="1"/>
    <col min="13288" max="13288" width="4.6640625" customWidth="1"/>
    <col min="13289" max="13289" width="1" customWidth="1"/>
    <col min="13290" max="13290" width="4.6640625" customWidth="1"/>
    <col min="13291" max="13291" width="2.5546875" customWidth="1"/>
    <col min="13292" max="13292" width="4.6640625" customWidth="1"/>
    <col min="13293" max="13293" width="1.109375" customWidth="1"/>
    <col min="13294" max="13294" width="4.6640625" customWidth="1"/>
    <col min="13295" max="13295" width="2.5546875" customWidth="1"/>
    <col min="13296" max="13296" width="4.6640625" customWidth="1"/>
    <col min="13297" max="13297" width="1.109375" customWidth="1"/>
    <col min="13298" max="13298" width="4.6640625" customWidth="1"/>
    <col min="13299" max="13299" width="2.5546875" customWidth="1"/>
    <col min="13300" max="13300" width="4.6640625" customWidth="1"/>
    <col min="13301" max="13301" width="1" customWidth="1"/>
    <col min="13302" max="13302" width="4.6640625" customWidth="1"/>
    <col min="13303" max="13303" width="2.5546875" customWidth="1"/>
    <col min="13304" max="13304" width="4.6640625" customWidth="1"/>
    <col min="13305" max="13305" width="1" customWidth="1"/>
    <col min="13306" max="13306" width="4.6640625" customWidth="1"/>
    <col min="13307" max="13307" width="2.5546875" customWidth="1"/>
    <col min="13308" max="13308" width="4.6640625" customWidth="1"/>
    <col min="13309" max="13309" width="1" customWidth="1"/>
    <col min="13310" max="13310" width="4.5546875" customWidth="1"/>
    <col min="13311" max="13311" width="2.5546875" customWidth="1"/>
    <col min="13312" max="13312" width="4.88671875" customWidth="1"/>
    <col min="13529" max="13529" width="1.44140625" customWidth="1"/>
    <col min="13530" max="13530" width="11.5546875" customWidth="1"/>
    <col min="13531" max="13533" width="0" hidden="1" customWidth="1"/>
    <col min="13534" max="13534" width="4.6640625" customWidth="1"/>
    <col min="13535" max="13535" width="2.5546875" customWidth="1"/>
    <col min="13536" max="13536" width="4.6640625" customWidth="1"/>
    <col min="13537" max="13537" width="1" customWidth="1"/>
    <col min="13538" max="13538" width="4.6640625" customWidth="1"/>
    <col min="13539" max="13539" width="2.5546875" customWidth="1"/>
    <col min="13540" max="13540" width="4.6640625" customWidth="1"/>
    <col min="13541" max="13541" width="1" customWidth="1"/>
    <col min="13542" max="13542" width="4.6640625" customWidth="1"/>
    <col min="13543" max="13543" width="2.5546875" customWidth="1"/>
    <col min="13544" max="13544" width="4.6640625" customWidth="1"/>
    <col min="13545" max="13545" width="1" customWidth="1"/>
    <col min="13546" max="13546" width="4.6640625" customWidth="1"/>
    <col min="13547" max="13547" width="2.5546875" customWidth="1"/>
    <col min="13548" max="13548" width="4.6640625" customWidth="1"/>
    <col min="13549" max="13549" width="1.109375" customWidth="1"/>
    <col min="13550" max="13550" width="4.6640625" customWidth="1"/>
    <col min="13551" max="13551" width="2.5546875" customWidth="1"/>
    <col min="13552" max="13552" width="4.6640625" customWidth="1"/>
    <col min="13553" max="13553" width="1.109375" customWidth="1"/>
    <col min="13554" max="13554" width="4.6640625" customWidth="1"/>
    <col min="13555" max="13555" width="2.5546875" customWidth="1"/>
    <col min="13556" max="13556" width="4.6640625" customWidth="1"/>
    <col min="13557" max="13557" width="1" customWidth="1"/>
    <col min="13558" max="13558" width="4.6640625" customWidth="1"/>
    <col min="13559" max="13559" width="2.5546875" customWidth="1"/>
    <col min="13560" max="13560" width="4.6640625" customWidth="1"/>
    <col min="13561" max="13561" width="1" customWidth="1"/>
    <col min="13562" max="13562" width="4.6640625" customWidth="1"/>
    <col min="13563" max="13563" width="2.5546875" customWidth="1"/>
    <col min="13564" max="13564" width="4.6640625" customWidth="1"/>
    <col min="13565" max="13565" width="1" customWidth="1"/>
    <col min="13566" max="13566" width="4.5546875" customWidth="1"/>
    <col min="13567" max="13567" width="2.5546875" customWidth="1"/>
    <col min="13568" max="13568" width="4.88671875" customWidth="1"/>
    <col min="13785" max="13785" width="1.44140625" customWidth="1"/>
    <col min="13786" max="13786" width="11.5546875" customWidth="1"/>
    <col min="13787" max="13789" width="0" hidden="1" customWidth="1"/>
    <col min="13790" max="13790" width="4.6640625" customWidth="1"/>
    <col min="13791" max="13791" width="2.5546875" customWidth="1"/>
    <col min="13792" max="13792" width="4.6640625" customWidth="1"/>
    <col min="13793" max="13793" width="1" customWidth="1"/>
    <col min="13794" max="13794" width="4.6640625" customWidth="1"/>
    <col min="13795" max="13795" width="2.5546875" customWidth="1"/>
    <col min="13796" max="13796" width="4.6640625" customWidth="1"/>
    <col min="13797" max="13797" width="1" customWidth="1"/>
    <col min="13798" max="13798" width="4.6640625" customWidth="1"/>
    <col min="13799" max="13799" width="2.5546875" customWidth="1"/>
    <col min="13800" max="13800" width="4.6640625" customWidth="1"/>
    <col min="13801" max="13801" width="1" customWidth="1"/>
    <col min="13802" max="13802" width="4.6640625" customWidth="1"/>
    <col min="13803" max="13803" width="2.5546875" customWidth="1"/>
    <col min="13804" max="13804" width="4.6640625" customWidth="1"/>
    <col min="13805" max="13805" width="1.109375" customWidth="1"/>
    <col min="13806" max="13806" width="4.6640625" customWidth="1"/>
    <col min="13807" max="13807" width="2.5546875" customWidth="1"/>
    <col min="13808" max="13808" width="4.6640625" customWidth="1"/>
    <col min="13809" max="13809" width="1.109375" customWidth="1"/>
    <col min="13810" max="13810" width="4.6640625" customWidth="1"/>
    <col min="13811" max="13811" width="2.5546875" customWidth="1"/>
    <col min="13812" max="13812" width="4.6640625" customWidth="1"/>
    <col min="13813" max="13813" width="1" customWidth="1"/>
    <col min="13814" max="13814" width="4.6640625" customWidth="1"/>
    <col min="13815" max="13815" width="2.5546875" customWidth="1"/>
    <col min="13816" max="13816" width="4.6640625" customWidth="1"/>
    <col min="13817" max="13817" width="1" customWidth="1"/>
    <col min="13818" max="13818" width="4.6640625" customWidth="1"/>
    <col min="13819" max="13819" width="2.5546875" customWidth="1"/>
    <col min="13820" max="13820" width="4.6640625" customWidth="1"/>
    <col min="13821" max="13821" width="1" customWidth="1"/>
    <col min="13822" max="13822" width="4.5546875" customWidth="1"/>
    <col min="13823" max="13823" width="2.5546875" customWidth="1"/>
    <col min="13824" max="13824" width="4.88671875" customWidth="1"/>
    <col min="14041" max="14041" width="1.44140625" customWidth="1"/>
    <col min="14042" max="14042" width="11.5546875" customWidth="1"/>
    <col min="14043" max="14045" width="0" hidden="1" customWidth="1"/>
    <col min="14046" max="14046" width="4.6640625" customWidth="1"/>
    <col min="14047" max="14047" width="2.5546875" customWidth="1"/>
    <col min="14048" max="14048" width="4.6640625" customWidth="1"/>
    <col min="14049" max="14049" width="1" customWidth="1"/>
    <col min="14050" max="14050" width="4.6640625" customWidth="1"/>
    <col min="14051" max="14051" width="2.5546875" customWidth="1"/>
    <col min="14052" max="14052" width="4.6640625" customWidth="1"/>
    <col min="14053" max="14053" width="1" customWidth="1"/>
    <col min="14054" max="14054" width="4.6640625" customWidth="1"/>
    <col min="14055" max="14055" width="2.5546875" customWidth="1"/>
    <col min="14056" max="14056" width="4.6640625" customWidth="1"/>
    <col min="14057" max="14057" width="1" customWidth="1"/>
    <col min="14058" max="14058" width="4.6640625" customWidth="1"/>
    <col min="14059" max="14059" width="2.5546875" customWidth="1"/>
    <col min="14060" max="14060" width="4.6640625" customWidth="1"/>
    <col min="14061" max="14061" width="1.109375" customWidth="1"/>
    <col min="14062" max="14062" width="4.6640625" customWidth="1"/>
    <col min="14063" max="14063" width="2.5546875" customWidth="1"/>
    <col min="14064" max="14064" width="4.6640625" customWidth="1"/>
    <col min="14065" max="14065" width="1.109375" customWidth="1"/>
    <col min="14066" max="14066" width="4.6640625" customWidth="1"/>
    <col min="14067" max="14067" width="2.5546875" customWidth="1"/>
    <col min="14068" max="14068" width="4.6640625" customWidth="1"/>
    <col min="14069" max="14069" width="1" customWidth="1"/>
    <col min="14070" max="14070" width="4.6640625" customWidth="1"/>
    <col min="14071" max="14071" width="2.5546875" customWidth="1"/>
    <col min="14072" max="14072" width="4.6640625" customWidth="1"/>
    <col min="14073" max="14073" width="1" customWidth="1"/>
    <col min="14074" max="14074" width="4.6640625" customWidth="1"/>
    <col min="14075" max="14075" width="2.5546875" customWidth="1"/>
    <col min="14076" max="14076" width="4.6640625" customWidth="1"/>
    <col min="14077" max="14077" width="1" customWidth="1"/>
    <col min="14078" max="14078" width="4.5546875" customWidth="1"/>
    <col min="14079" max="14079" width="2.5546875" customWidth="1"/>
    <col min="14080" max="14080" width="4.88671875" customWidth="1"/>
    <col min="14297" max="14297" width="1.44140625" customWidth="1"/>
    <col min="14298" max="14298" width="11.5546875" customWidth="1"/>
    <col min="14299" max="14301" width="0" hidden="1" customWidth="1"/>
    <col min="14302" max="14302" width="4.6640625" customWidth="1"/>
    <col min="14303" max="14303" width="2.5546875" customWidth="1"/>
    <col min="14304" max="14304" width="4.6640625" customWidth="1"/>
    <col min="14305" max="14305" width="1" customWidth="1"/>
    <col min="14306" max="14306" width="4.6640625" customWidth="1"/>
    <col min="14307" max="14307" width="2.5546875" customWidth="1"/>
    <col min="14308" max="14308" width="4.6640625" customWidth="1"/>
    <col min="14309" max="14309" width="1" customWidth="1"/>
    <col min="14310" max="14310" width="4.6640625" customWidth="1"/>
    <col min="14311" max="14311" width="2.5546875" customWidth="1"/>
    <col min="14312" max="14312" width="4.6640625" customWidth="1"/>
    <col min="14313" max="14313" width="1" customWidth="1"/>
    <col min="14314" max="14314" width="4.6640625" customWidth="1"/>
    <col min="14315" max="14315" width="2.5546875" customWidth="1"/>
    <col min="14316" max="14316" width="4.6640625" customWidth="1"/>
    <col min="14317" max="14317" width="1.109375" customWidth="1"/>
    <col min="14318" max="14318" width="4.6640625" customWidth="1"/>
    <col min="14319" max="14319" width="2.5546875" customWidth="1"/>
    <col min="14320" max="14320" width="4.6640625" customWidth="1"/>
    <col min="14321" max="14321" width="1.109375" customWidth="1"/>
    <col min="14322" max="14322" width="4.6640625" customWidth="1"/>
    <col min="14323" max="14323" width="2.5546875" customWidth="1"/>
    <col min="14324" max="14324" width="4.6640625" customWidth="1"/>
    <col min="14325" max="14325" width="1" customWidth="1"/>
    <col min="14326" max="14326" width="4.6640625" customWidth="1"/>
    <col min="14327" max="14327" width="2.5546875" customWidth="1"/>
    <col min="14328" max="14328" width="4.6640625" customWidth="1"/>
    <col min="14329" max="14329" width="1" customWidth="1"/>
    <col min="14330" max="14330" width="4.6640625" customWidth="1"/>
    <col min="14331" max="14331" width="2.5546875" customWidth="1"/>
    <col min="14332" max="14332" width="4.6640625" customWidth="1"/>
    <col min="14333" max="14333" width="1" customWidth="1"/>
    <col min="14334" max="14334" width="4.5546875" customWidth="1"/>
    <col min="14335" max="14335" width="2.5546875" customWidth="1"/>
    <col min="14336" max="14336" width="4.88671875" customWidth="1"/>
    <col min="14553" max="14553" width="1.44140625" customWidth="1"/>
    <col min="14554" max="14554" width="11.5546875" customWidth="1"/>
    <col min="14555" max="14557" width="0" hidden="1" customWidth="1"/>
    <col min="14558" max="14558" width="4.6640625" customWidth="1"/>
    <col min="14559" max="14559" width="2.5546875" customWidth="1"/>
    <col min="14560" max="14560" width="4.6640625" customWidth="1"/>
    <col min="14561" max="14561" width="1" customWidth="1"/>
    <col min="14562" max="14562" width="4.6640625" customWidth="1"/>
    <col min="14563" max="14563" width="2.5546875" customWidth="1"/>
    <col min="14564" max="14564" width="4.6640625" customWidth="1"/>
    <col min="14565" max="14565" width="1" customWidth="1"/>
    <col min="14566" max="14566" width="4.6640625" customWidth="1"/>
    <col min="14567" max="14567" width="2.5546875" customWidth="1"/>
    <col min="14568" max="14568" width="4.6640625" customWidth="1"/>
    <col min="14569" max="14569" width="1" customWidth="1"/>
    <col min="14570" max="14570" width="4.6640625" customWidth="1"/>
    <col min="14571" max="14571" width="2.5546875" customWidth="1"/>
    <col min="14572" max="14572" width="4.6640625" customWidth="1"/>
    <col min="14573" max="14573" width="1.109375" customWidth="1"/>
    <col min="14574" max="14574" width="4.6640625" customWidth="1"/>
    <col min="14575" max="14575" width="2.5546875" customWidth="1"/>
    <col min="14576" max="14576" width="4.6640625" customWidth="1"/>
    <col min="14577" max="14577" width="1.109375" customWidth="1"/>
    <col min="14578" max="14578" width="4.6640625" customWidth="1"/>
    <col min="14579" max="14579" width="2.5546875" customWidth="1"/>
    <col min="14580" max="14580" width="4.6640625" customWidth="1"/>
    <col min="14581" max="14581" width="1" customWidth="1"/>
    <col min="14582" max="14582" width="4.6640625" customWidth="1"/>
    <col min="14583" max="14583" width="2.5546875" customWidth="1"/>
    <col min="14584" max="14584" width="4.6640625" customWidth="1"/>
    <col min="14585" max="14585" width="1" customWidth="1"/>
    <col min="14586" max="14586" width="4.6640625" customWidth="1"/>
    <col min="14587" max="14587" width="2.5546875" customWidth="1"/>
    <col min="14588" max="14588" width="4.6640625" customWidth="1"/>
    <col min="14589" max="14589" width="1" customWidth="1"/>
    <col min="14590" max="14590" width="4.5546875" customWidth="1"/>
    <col min="14591" max="14591" width="2.5546875" customWidth="1"/>
    <col min="14592" max="14592" width="4.88671875" customWidth="1"/>
    <col min="14809" max="14809" width="1.44140625" customWidth="1"/>
    <col min="14810" max="14810" width="11.5546875" customWidth="1"/>
    <col min="14811" max="14813" width="0" hidden="1" customWidth="1"/>
    <col min="14814" max="14814" width="4.6640625" customWidth="1"/>
    <col min="14815" max="14815" width="2.5546875" customWidth="1"/>
    <col min="14816" max="14816" width="4.6640625" customWidth="1"/>
    <col min="14817" max="14817" width="1" customWidth="1"/>
    <col min="14818" max="14818" width="4.6640625" customWidth="1"/>
    <col min="14819" max="14819" width="2.5546875" customWidth="1"/>
    <col min="14820" max="14820" width="4.6640625" customWidth="1"/>
    <col min="14821" max="14821" width="1" customWidth="1"/>
    <col min="14822" max="14822" width="4.6640625" customWidth="1"/>
    <col min="14823" max="14823" width="2.5546875" customWidth="1"/>
    <col min="14824" max="14824" width="4.6640625" customWidth="1"/>
    <col min="14825" max="14825" width="1" customWidth="1"/>
    <col min="14826" max="14826" width="4.6640625" customWidth="1"/>
    <col min="14827" max="14827" width="2.5546875" customWidth="1"/>
    <col min="14828" max="14828" width="4.6640625" customWidth="1"/>
    <col min="14829" max="14829" width="1.109375" customWidth="1"/>
    <col min="14830" max="14830" width="4.6640625" customWidth="1"/>
    <col min="14831" max="14831" width="2.5546875" customWidth="1"/>
    <col min="14832" max="14832" width="4.6640625" customWidth="1"/>
    <col min="14833" max="14833" width="1.109375" customWidth="1"/>
    <col min="14834" max="14834" width="4.6640625" customWidth="1"/>
    <col min="14835" max="14835" width="2.5546875" customWidth="1"/>
    <col min="14836" max="14836" width="4.6640625" customWidth="1"/>
    <col min="14837" max="14837" width="1" customWidth="1"/>
    <col min="14838" max="14838" width="4.6640625" customWidth="1"/>
    <col min="14839" max="14839" width="2.5546875" customWidth="1"/>
    <col min="14840" max="14840" width="4.6640625" customWidth="1"/>
    <col min="14841" max="14841" width="1" customWidth="1"/>
    <col min="14842" max="14842" width="4.6640625" customWidth="1"/>
    <col min="14843" max="14843" width="2.5546875" customWidth="1"/>
    <col min="14844" max="14844" width="4.6640625" customWidth="1"/>
    <col min="14845" max="14845" width="1" customWidth="1"/>
    <col min="14846" max="14846" width="4.5546875" customWidth="1"/>
    <col min="14847" max="14847" width="2.5546875" customWidth="1"/>
    <col min="14848" max="14848" width="4.88671875" customWidth="1"/>
    <col min="15065" max="15065" width="1.44140625" customWidth="1"/>
    <col min="15066" max="15066" width="11.5546875" customWidth="1"/>
    <col min="15067" max="15069" width="0" hidden="1" customWidth="1"/>
    <col min="15070" max="15070" width="4.6640625" customWidth="1"/>
    <col min="15071" max="15071" width="2.5546875" customWidth="1"/>
    <col min="15072" max="15072" width="4.6640625" customWidth="1"/>
    <col min="15073" max="15073" width="1" customWidth="1"/>
    <col min="15074" max="15074" width="4.6640625" customWidth="1"/>
    <col min="15075" max="15075" width="2.5546875" customWidth="1"/>
    <col min="15076" max="15076" width="4.6640625" customWidth="1"/>
    <col min="15077" max="15077" width="1" customWidth="1"/>
    <col min="15078" max="15078" width="4.6640625" customWidth="1"/>
    <col min="15079" max="15079" width="2.5546875" customWidth="1"/>
    <col min="15080" max="15080" width="4.6640625" customWidth="1"/>
    <col min="15081" max="15081" width="1" customWidth="1"/>
    <col min="15082" max="15082" width="4.6640625" customWidth="1"/>
    <col min="15083" max="15083" width="2.5546875" customWidth="1"/>
    <col min="15084" max="15084" width="4.6640625" customWidth="1"/>
    <col min="15085" max="15085" width="1.109375" customWidth="1"/>
    <col min="15086" max="15086" width="4.6640625" customWidth="1"/>
    <col min="15087" max="15087" width="2.5546875" customWidth="1"/>
    <col min="15088" max="15088" width="4.6640625" customWidth="1"/>
    <col min="15089" max="15089" width="1.109375" customWidth="1"/>
    <col min="15090" max="15090" width="4.6640625" customWidth="1"/>
    <col min="15091" max="15091" width="2.5546875" customWidth="1"/>
    <col min="15092" max="15092" width="4.6640625" customWidth="1"/>
    <col min="15093" max="15093" width="1" customWidth="1"/>
    <col min="15094" max="15094" width="4.6640625" customWidth="1"/>
    <col min="15095" max="15095" width="2.5546875" customWidth="1"/>
    <col min="15096" max="15096" width="4.6640625" customWidth="1"/>
    <col min="15097" max="15097" width="1" customWidth="1"/>
    <col min="15098" max="15098" width="4.6640625" customWidth="1"/>
    <col min="15099" max="15099" width="2.5546875" customWidth="1"/>
    <col min="15100" max="15100" width="4.6640625" customWidth="1"/>
    <col min="15101" max="15101" width="1" customWidth="1"/>
    <col min="15102" max="15102" width="4.5546875" customWidth="1"/>
    <col min="15103" max="15103" width="2.5546875" customWidth="1"/>
    <col min="15104" max="15104" width="4.88671875" customWidth="1"/>
    <col min="15321" max="15321" width="1.44140625" customWidth="1"/>
    <col min="15322" max="15322" width="11.5546875" customWidth="1"/>
    <col min="15323" max="15325" width="0" hidden="1" customWidth="1"/>
    <col min="15326" max="15326" width="4.6640625" customWidth="1"/>
    <col min="15327" max="15327" width="2.5546875" customWidth="1"/>
    <col min="15328" max="15328" width="4.6640625" customWidth="1"/>
    <col min="15329" max="15329" width="1" customWidth="1"/>
    <col min="15330" max="15330" width="4.6640625" customWidth="1"/>
    <col min="15331" max="15331" width="2.5546875" customWidth="1"/>
    <col min="15332" max="15332" width="4.6640625" customWidth="1"/>
    <col min="15333" max="15333" width="1" customWidth="1"/>
    <col min="15334" max="15334" width="4.6640625" customWidth="1"/>
    <col min="15335" max="15335" width="2.5546875" customWidth="1"/>
    <col min="15336" max="15336" width="4.6640625" customWidth="1"/>
    <col min="15337" max="15337" width="1" customWidth="1"/>
    <col min="15338" max="15338" width="4.6640625" customWidth="1"/>
    <col min="15339" max="15339" width="2.5546875" customWidth="1"/>
    <col min="15340" max="15340" width="4.6640625" customWidth="1"/>
    <col min="15341" max="15341" width="1.109375" customWidth="1"/>
    <col min="15342" max="15342" width="4.6640625" customWidth="1"/>
    <col min="15343" max="15343" width="2.5546875" customWidth="1"/>
    <col min="15344" max="15344" width="4.6640625" customWidth="1"/>
    <col min="15345" max="15345" width="1.109375" customWidth="1"/>
    <col min="15346" max="15346" width="4.6640625" customWidth="1"/>
    <col min="15347" max="15347" width="2.5546875" customWidth="1"/>
    <col min="15348" max="15348" width="4.6640625" customWidth="1"/>
    <col min="15349" max="15349" width="1" customWidth="1"/>
    <col min="15350" max="15350" width="4.6640625" customWidth="1"/>
    <col min="15351" max="15351" width="2.5546875" customWidth="1"/>
    <col min="15352" max="15352" width="4.6640625" customWidth="1"/>
    <col min="15353" max="15353" width="1" customWidth="1"/>
    <col min="15354" max="15354" width="4.6640625" customWidth="1"/>
    <col min="15355" max="15355" width="2.5546875" customWidth="1"/>
    <col min="15356" max="15356" width="4.6640625" customWidth="1"/>
    <col min="15357" max="15357" width="1" customWidth="1"/>
    <col min="15358" max="15358" width="4.5546875" customWidth="1"/>
    <col min="15359" max="15359" width="2.5546875" customWidth="1"/>
    <col min="15360" max="15360" width="4.88671875" customWidth="1"/>
    <col min="15577" max="15577" width="1.44140625" customWidth="1"/>
    <col min="15578" max="15578" width="11.5546875" customWidth="1"/>
    <col min="15579" max="15581" width="0" hidden="1" customWidth="1"/>
    <col min="15582" max="15582" width="4.6640625" customWidth="1"/>
    <col min="15583" max="15583" width="2.5546875" customWidth="1"/>
    <col min="15584" max="15584" width="4.6640625" customWidth="1"/>
    <col min="15585" max="15585" width="1" customWidth="1"/>
    <col min="15586" max="15586" width="4.6640625" customWidth="1"/>
    <col min="15587" max="15587" width="2.5546875" customWidth="1"/>
    <col min="15588" max="15588" width="4.6640625" customWidth="1"/>
    <col min="15589" max="15589" width="1" customWidth="1"/>
    <col min="15590" max="15590" width="4.6640625" customWidth="1"/>
    <col min="15591" max="15591" width="2.5546875" customWidth="1"/>
    <col min="15592" max="15592" width="4.6640625" customWidth="1"/>
    <col min="15593" max="15593" width="1" customWidth="1"/>
    <col min="15594" max="15594" width="4.6640625" customWidth="1"/>
    <col min="15595" max="15595" width="2.5546875" customWidth="1"/>
    <col min="15596" max="15596" width="4.6640625" customWidth="1"/>
    <col min="15597" max="15597" width="1.109375" customWidth="1"/>
    <col min="15598" max="15598" width="4.6640625" customWidth="1"/>
    <col min="15599" max="15599" width="2.5546875" customWidth="1"/>
    <col min="15600" max="15600" width="4.6640625" customWidth="1"/>
    <col min="15601" max="15601" width="1.109375" customWidth="1"/>
    <col min="15602" max="15602" width="4.6640625" customWidth="1"/>
    <col min="15603" max="15603" width="2.5546875" customWidth="1"/>
    <col min="15604" max="15604" width="4.6640625" customWidth="1"/>
    <col min="15605" max="15605" width="1" customWidth="1"/>
    <col min="15606" max="15606" width="4.6640625" customWidth="1"/>
    <col min="15607" max="15607" width="2.5546875" customWidth="1"/>
    <col min="15608" max="15608" width="4.6640625" customWidth="1"/>
    <col min="15609" max="15609" width="1" customWidth="1"/>
    <col min="15610" max="15610" width="4.6640625" customWidth="1"/>
    <col min="15611" max="15611" width="2.5546875" customWidth="1"/>
    <col min="15612" max="15612" width="4.6640625" customWidth="1"/>
    <col min="15613" max="15613" width="1" customWidth="1"/>
    <col min="15614" max="15614" width="4.5546875" customWidth="1"/>
    <col min="15615" max="15615" width="2.5546875" customWidth="1"/>
    <col min="15616" max="15616" width="4.88671875" customWidth="1"/>
    <col min="15833" max="15833" width="1.44140625" customWidth="1"/>
    <col min="15834" max="15834" width="11.5546875" customWidth="1"/>
    <col min="15835" max="15837" width="0" hidden="1" customWidth="1"/>
    <col min="15838" max="15838" width="4.6640625" customWidth="1"/>
    <col min="15839" max="15839" width="2.5546875" customWidth="1"/>
    <col min="15840" max="15840" width="4.6640625" customWidth="1"/>
    <col min="15841" max="15841" width="1" customWidth="1"/>
    <col min="15842" max="15842" width="4.6640625" customWidth="1"/>
    <col min="15843" max="15843" width="2.5546875" customWidth="1"/>
    <col min="15844" max="15844" width="4.6640625" customWidth="1"/>
    <col min="15845" max="15845" width="1" customWidth="1"/>
    <col min="15846" max="15846" width="4.6640625" customWidth="1"/>
    <col min="15847" max="15847" width="2.5546875" customWidth="1"/>
    <col min="15848" max="15848" width="4.6640625" customWidth="1"/>
    <col min="15849" max="15849" width="1" customWidth="1"/>
    <col min="15850" max="15850" width="4.6640625" customWidth="1"/>
    <col min="15851" max="15851" width="2.5546875" customWidth="1"/>
    <col min="15852" max="15852" width="4.6640625" customWidth="1"/>
    <col min="15853" max="15853" width="1.109375" customWidth="1"/>
    <col min="15854" max="15854" width="4.6640625" customWidth="1"/>
    <col min="15855" max="15855" width="2.5546875" customWidth="1"/>
    <col min="15856" max="15856" width="4.6640625" customWidth="1"/>
    <col min="15857" max="15857" width="1.109375" customWidth="1"/>
    <col min="15858" max="15858" width="4.6640625" customWidth="1"/>
    <col min="15859" max="15859" width="2.5546875" customWidth="1"/>
    <col min="15860" max="15860" width="4.6640625" customWidth="1"/>
    <col min="15861" max="15861" width="1" customWidth="1"/>
    <col min="15862" max="15862" width="4.6640625" customWidth="1"/>
    <col min="15863" max="15863" width="2.5546875" customWidth="1"/>
    <col min="15864" max="15864" width="4.6640625" customWidth="1"/>
    <col min="15865" max="15865" width="1" customWidth="1"/>
    <col min="15866" max="15866" width="4.6640625" customWidth="1"/>
    <col min="15867" max="15867" width="2.5546875" customWidth="1"/>
    <col min="15868" max="15868" width="4.6640625" customWidth="1"/>
    <col min="15869" max="15869" width="1" customWidth="1"/>
    <col min="15870" max="15870" width="4.5546875" customWidth="1"/>
    <col min="15871" max="15871" width="2.5546875" customWidth="1"/>
    <col min="15872" max="15872" width="4.88671875" customWidth="1"/>
    <col min="16089" max="16089" width="1.44140625" customWidth="1"/>
    <col min="16090" max="16090" width="11.5546875" customWidth="1"/>
    <col min="16091" max="16093" width="0" hidden="1" customWidth="1"/>
    <col min="16094" max="16094" width="4.6640625" customWidth="1"/>
    <col min="16095" max="16095" width="2.5546875" customWidth="1"/>
    <col min="16096" max="16096" width="4.6640625" customWidth="1"/>
    <col min="16097" max="16097" width="1" customWidth="1"/>
    <col min="16098" max="16098" width="4.6640625" customWidth="1"/>
    <col min="16099" max="16099" width="2.5546875" customWidth="1"/>
    <col min="16100" max="16100" width="4.6640625" customWidth="1"/>
    <col min="16101" max="16101" width="1" customWidth="1"/>
    <col min="16102" max="16102" width="4.6640625" customWidth="1"/>
    <col min="16103" max="16103" width="2.5546875" customWidth="1"/>
    <col min="16104" max="16104" width="4.6640625" customWidth="1"/>
    <col min="16105" max="16105" width="1" customWidth="1"/>
    <col min="16106" max="16106" width="4.6640625" customWidth="1"/>
    <col min="16107" max="16107" width="2.5546875" customWidth="1"/>
    <col min="16108" max="16108" width="4.6640625" customWidth="1"/>
    <col min="16109" max="16109" width="1.109375" customWidth="1"/>
    <col min="16110" max="16110" width="4.6640625" customWidth="1"/>
    <col min="16111" max="16111" width="2.5546875" customWidth="1"/>
    <col min="16112" max="16112" width="4.6640625" customWidth="1"/>
    <col min="16113" max="16113" width="1.109375" customWidth="1"/>
    <col min="16114" max="16114" width="4.6640625" customWidth="1"/>
    <col min="16115" max="16115" width="2.5546875" customWidth="1"/>
    <col min="16116" max="16116" width="4.6640625" customWidth="1"/>
    <col min="16117" max="16117" width="1" customWidth="1"/>
    <col min="16118" max="16118" width="4.6640625" customWidth="1"/>
    <col min="16119" max="16119" width="2.5546875" customWidth="1"/>
    <col min="16120" max="16120" width="4.6640625" customWidth="1"/>
    <col min="16121" max="16121" width="1" customWidth="1"/>
    <col min="16122" max="16122" width="4.6640625" customWidth="1"/>
    <col min="16123" max="16123" width="2.5546875" customWidth="1"/>
    <col min="16124" max="16124" width="4.6640625" customWidth="1"/>
    <col min="16125" max="16125" width="1" customWidth="1"/>
    <col min="16126" max="16126" width="4.5546875" customWidth="1"/>
    <col min="16127" max="16127" width="2.5546875" customWidth="1"/>
    <col min="16128" max="16128" width="4.88671875" customWidth="1"/>
  </cols>
  <sheetData>
    <row r="1" spans="1:42" ht="15.75" customHeight="1" x14ac:dyDescent="0.25">
      <c r="A1" s="134" t="s">
        <v>413</v>
      </c>
      <c r="B1" s="134"/>
      <c r="C1" s="134"/>
      <c r="D1" s="134"/>
      <c r="E1" s="134"/>
      <c r="F1" s="156"/>
      <c r="G1" s="26"/>
      <c r="H1" s="134"/>
      <c r="I1" s="134"/>
      <c r="J1" s="134"/>
      <c r="K1" s="26"/>
      <c r="L1" s="134"/>
      <c r="M1" s="134"/>
      <c r="N1" s="134"/>
      <c r="O1" s="26"/>
      <c r="P1" s="134"/>
      <c r="Q1" s="134"/>
      <c r="R1" s="134"/>
      <c r="S1" s="26"/>
      <c r="T1" s="134"/>
      <c r="U1" s="134"/>
      <c r="V1" s="134"/>
      <c r="W1" s="26"/>
      <c r="X1" s="134"/>
      <c r="Y1" s="134"/>
      <c r="Z1" s="134"/>
      <c r="AA1" s="26"/>
      <c r="AB1" s="134"/>
      <c r="AC1" s="134"/>
      <c r="AD1" s="134"/>
      <c r="AE1" s="26"/>
      <c r="AF1" s="134"/>
      <c r="AG1" s="134"/>
      <c r="AH1" s="134"/>
      <c r="AI1" s="26"/>
      <c r="AJ1" s="134"/>
      <c r="AL1" s="58" t="s">
        <v>249</v>
      </c>
      <c r="AM1" s="26"/>
      <c r="AN1" s="156"/>
    </row>
    <row r="2" spans="1:42" ht="13.5" customHeight="1" x14ac:dyDescent="0.25">
      <c r="A2" s="51" t="s">
        <v>414</v>
      </c>
      <c r="B2" s="123"/>
      <c r="C2" s="120"/>
      <c r="D2" s="120"/>
      <c r="E2" s="120"/>
      <c r="F2" s="157"/>
      <c r="G2" s="124"/>
      <c r="H2" s="120"/>
      <c r="I2" s="120"/>
      <c r="J2" s="120"/>
      <c r="K2" s="124"/>
      <c r="L2" s="120"/>
      <c r="M2" s="120"/>
      <c r="N2" s="120"/>
      <c r="O2" s="124"/>
      <c r="P2" s="120"/>
      <c r="Q2" s="120"/>
      <c r="R2" s="120"/>
      <c r="S2" s="124"/>
      <c r="T2" s="120"/>
      <c r="U2" s="120"/>
      <c r="V2" s="120"/>
      <c r="W2" s="124"/>
      <c r="X2" s="120"/>
      <c r="Y2" s="120"/>
      <c r="Z2" s="120"/>
      <c r="AA2" s="124"/>
      <c r="AB2" s="120"/>
      <c r="AC2" s="120"/>
      <c r="AD2" s="120"/>
      <c r="AE2" s="124"/>
      <c r="AF2" s="120"/>
      <c r="AG2" s="120"/>
      <c r="AH2" s="120"/>
      <c r="AI2" s="124"/>
      <c r="AJ2" s="120"/>
      <c r="AK2" s="120"/>
      <c r="AL2" s="120"/>
      <c r="AM2" s="124"/>
      <c r="AN2" s="157"/>
    </row>
    <row r="3" spans="1:42" ht="24.75" customHeight="1" x14ac:dyDescent="0.25">
      <c r="A3" s="298"/>
      <c r="B3" s="298"/>
      <c r="C3" s="132"/>
      <c r="D3" s="132"/>
      <c r="E3" s="132"/>
      <c r="F3" s="301" t="s">
        <v>226</v>
      </c>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301"/>
    </row>
    <row r="4" spans="1:42" ht="15" customHeight="1" x14ac:dyDescent="0.25">
      <c r="A4" s="295" t="s">
        <v>161</v>
      </c>
      <c r="B4" s="295"/>
      <c r="C4" s="132"/>
      <c r="D4" s="132"/>
      <c r="E4" s="132"/>
      <c r="F4" s="303" t="s">
        <v>133</v>
      </c>
      <c r="G4" s="303"/>
      <c r="H4" s="303"/>
      <c r="I4" s="138"/>
      <c r="J4" s="303" t="s">
        <v>134</v>
      </c>
      <c r="K4" s="303"/>
      <c r="L4" s="303"/>
      <c r="M4" s="138"/>
      <c r="N4" s="303" t="s">
        <v>135</v>
      </c>
      <c r="O4" s="303"/>
      <c r="P4" s="303"/>
      <c r="Q4" s="138"/>
      <c r="R4" s="303" t="s">
        <v>136</v>
      </c>
      <c r="S4" s="303"/>
      <c r="T4" s="303"/>
      <c r="U4" s="121"/>
      <c r="V4" s="303" t="s">
        <v>137</v>
      </c>
      <c r="W4" s="303"/>
      <c r="X4" s="303"/>
      <c r="Y4" s="121"/>
      <c r="Z4" s="303" t="s">
        <v>138</v>
      </c>
      <c r="AA4" s="303"/>
      <c r="AB4" s="303"/>
      <c r="AC4" s="138"/>
      <c r="AD4" s="303" t="s">
        <v>139</v>
      </c>
      <c r="AE4" s="303"/>
      <c r="AF4" s="303"/>
      <c r="AG4" s="138"/>
      <c r="AH4" s="303" t="s">
        <v>140</v>
      </c>
      <c r="AI4" s="303"/>
      <c r="AJ4" s="303"/>
      <c r="AK4" s="121"/>
      <c r="AL4" s="300" t="s">
        <v>0</v>
      </c>
      <c r="AM4" s="300"/>
      <c r="AN4" s="300"/>
    </row>
    <row r="5" spans="1:42" ht="13.5" customHeight="1" x14ac:dyDescent="0.25">
      <c r="A5" s="305" t="s">
        <v>225</v>
      </c>
      <c r="B5" s="305"/>
      <c r="C5" s="118"/>
      <c r="D5" s="118"/>
      <c r="E5" s="118"/>
      <c r="F5" s="119" t="s">
        <v>0</v>
      </c>
      <c r="G5" s="304" t="s">
        <v>141</v>
      </c>
      <c r="H5" s="304"/>
      <c r="I5" s="129"/>
      <c r="J5" s="119" t="s">
        <v>0</v>
      </c>
      <c r="K5" s="304" t="s">
        <v>141</v>
      </c>
      <c r="L5" s="304"/>
      <c r="M5" s="129"/>
      <c r="N5" s="119" t="s">
        <v>0</v>
      </c>
      <c r="O5" s="304" t="s">
        <v>141</v>
      </c>
      <c r="P5" s="304"/>
      <c r="Q5" s="129"/>
      <c r="R5" s="119" t="s">
        <v>0</v>
      </c>
      <c r="S5" s="304" t="s">
        <v>141</v>
      </c>
      <c r="T5" s="304"/>
      <c r="U5" s="129"/>
      <c r="V5" s="119" t="s">
        <v>0</v>
      </c>
      <c r="W5" s="304" t="s">
        <v>141</v>
      </c>
      <c r="X5" s="304"/>
      <c r="Y5" s="129"/>
      <c r="Z5" s="119" t="s">
        <v>0</v>
      </c>
      <c r="AA5" s="304" t="s">
        <v>141</v>
      </c>
      <c r="AB5" s="304"/>
      <c r="AC5" s="129"/>
      <c r="AD5" s="119" t="s">
        <v>0</v>
      </c>
      <c r="AE5" s="304" t="s">
        <v>141</v>
      </c>
      <c r="AF5" s="304"/>
      <c r="AG5" s="129"/>
      <c r="AH5" s="119" t="s">
        <v>0</v>
      </c>
      <c r="AI5" s="304" t="s">
        <v>141</v>
      </c>
      <c r="AJ5" s="304"/>
      <c r="AK5" s="129"/>
      <c r="AL5" s="119" t="s">
        <v>0</v>
      </c>
      <c r="AM5" s="304" t="s">
        <v>141</v>
      </c>
      <c r="AN5" s="304"/>
    </row>
    <row r="6" spans="1:42" ht="10.5" customHeight="1" x14ac:dyDescent="0.25">
      <c r="A6" s="144"/>
      <c r="B6" s="144"/>
      <c r="C6" s="144"/>
      <c r="D6" s="144"/>
      <c r="E6" s="144"/>
      <c r="F6" s="136"/>
      <c r="G6" s="145"/>
      <c r="H6" s="145"/>
      <c r="I6" s="145"/>
      <c r="J6" s="136"/>
      <c r="K6" s="145"/>
      <c r="L6" s="145"/>
      <c r="M6" s="145"/>
      <c r="N6" s="136"/>
      <c r="O6" s="145"/>
      <c r="P6" s="145"/>
      <c r="Q6" s="145"/>
      <c r="R6" s="136"/>
      <c r="S6" s="145"/>
      <c r="T6" s="145"/>
      <c r="U6" s="145"/>
      <c r="V6" s="136"/>
      <c r="W6" s="145"/>
      <c r="X6" s="145"/>
      <c r="Y6" s="145"/>
      <c r="Z6" s="136"/>
      <c r="AA6" s="145"/>
      <c r="AB6" s="145"/>
      <c r="AC6" s="145"/>
      <c r="AD6" s="136"/>
      <c r="AE6" s="145"/>
      <c r="AF6" s="145"/>
      <c r="AG6" s="145"/>
      <c r="AH6" s="136"/>
      <c r="AI6" s="145"/>
      <c r="AJ6" s="145"/>
      <c r="AK6" s="145"/>
      <c r="AL6" s="136"/>
      <c r="AM6" s="145"/>
      <c r="AN6" s="136"/>
    </row>
    <row r="7" spans="1:42" ht="12" customHeight="1" x14ac:dyDescent="0.25">
      <c r="A7" s="295" t="s">
        <v>0</v>
      </c>
      <c r="B7" s="295"/>
      <c r="C7" s="132"/>
      <c r="D7" s="132"/>
      <c r="E7" s="132"/>
      <c r="F7" s="243">
        <v>3974.2950000000001</v>
      </c>
      <c r="G7" s="244" t="s">
        <v>342</v>
      </c>
      <c r="H7" s="243">
        <v>1191.403</v>
      </c>
      <c r="I7" s="245" t="s">
        <v>91</v>
      </c>
      <c r="J7" s="243">
        <v>5459.4690000000001</v>
      </c>
      <c r="K7" s="244" t="s">
        <v>342</v>
      </c>
      <c r="L7" s="243">
        <v>3125.5320000000002</v>
      </c>
      <c r="M7" s="245" t="s">
        <v>91</v>
      </c>
      <c r="N7" s="243">
        <v>3059.098</v>
      </c>
      <c r="O7" s="244" t="s">
        <v>342</v>
      </c>
      <c r="P7" s="243">
        <v>1061.175</v>
      </c>
      <c r="Q7" s="245" t="s">
        <v>91</v>
      </c>
      <c r="R7" s="243">
        <v>4674.4589999999998</v>
      </c>
      <c r="S7" s="244" t="s">
        <v>342</v>
      </c>
      <c r="T7" s="243">
        <v>654.61199999999997</v>
      </c>
      <c r="U7" s="245" t="s">
        <v>91</v>
      </c>
      <c r="V7" s="243">
        <v>24947.758000000002</v>
      </c>
      <c r="W7" s="244" t="s">
        <v>342</v>
      </c>
      <c r="X7" s="243">
        <v>2117.2570000000001</v>
      </c>
      <c r="Y7" s="245" t="s">
        <v>91</v>
      </c>
      <c r="Z7" s="243">
        <v>1892.3969999999999</v>
      </c>
      <c r="AA7" s="244" t="s">
        <v>342</v>
      </c>
      <c r="AB7" s="243">
        <v>585.84400000000005</v>
      </c>
      <c r="AC7" s="245" t="s">
        <v>91</v>
      </c>
      <c r="AD7" s="243">
        <v>669.86900000000003</v>
      </c>
      <c r="AE7" s="244" t="s">
        <v>342</v>
      </c>
      <c r="AF7" s="243">
        <v>167.13499999999999</v>
      </c>
      <c r="AG7" s="245" t="s">
        <v>91</v>
      </c>
      <c r="AH7" s="243">
        <v>1890.9839999999999</v>
      </c>
      <c r="AI7" s="244" t="s">
        <v>342</v>
      </c>
      <c r="AJ7" s="243">
        <v>360.54399999999998</v>
      </c>
      <c r="AK7" s="245" t="s">
        <v>91</v>
      </c>
      <c r="AL7" s="243">
        <v>46568.328999999998</v>
      </c>
      <c r="AM7" s="244" t="s">
        <v>342</v>
      </c>
      <c r="AN7" s="243">
        <v>4216.7560000000003</v>
      </c>
    </row>
    <row r="8" spans="1:42" ht="7.5" customHeight="1" x14ac:dyDescent="0.25">
      <c r="A8" s="132"/>
      <c r="F8" s="90"/>
      <c r="G8" s="244"/>
      <c r="H8" s="245"/>
      <c r="I8" s="245"/>
      <c r="J8" s="245"/>
      <c r="K8" s="244"/>
      <c r="L8" s="245"/>
      <c r="M8" s="245"/>
      <c r="N8" s="245"/>
      <c r="O8" s="244"/>
      <c r="P8" s="245"/>
      <c r="Q8" s="245"/>
      <c r="R8" s="245"/>
      <c r="S8" s="244"/>
      <c r="T8" s="245"/>
      <c r="U8" s="245"/>
      <c r="V8" s="246"/>
      <c r="W8" s="244"/>
      <c r="X8" s="245"/>
      <c r="Y8" s="245"/>
      <c r="Z8" s="245"/>
      <c r="AA8" s="244"/>
      <c r="AB8" s="245"/>
      <c r="AC8" s="245"/>
      <c r="AD8" s="245"/>
      <c r="AE8" s="244"/>
      <c r="AF8" s="245"/>
      <c r="AG8" s="245"/>
      <c r="AH8" s="245"/>
      <c r="AI8" s="244"/>
      <c r="AJ8" s="245"/>
      <c r="AK8" s="245"/>
      <c r="AL8" s="245"/>
      <c r="AM8" s="244"/>
      <c r="AN8" s="245"/>
    </row>
    <row r="9" spans="1:42" ht="12" customHeight="1" x14ac:dyDescent="0.25">
      <c r="A9" s="292" t="s">
        <v>142</v>
      </c>
      <c r="B9" s="292"/>
      <c r="C9" s="130"/>
      <c r="D9" s="130"/>
      <c r="E9" s="130"/>
      <c r="F9" s="90"/>
      <c r="G9" s="248"/>
      <c r="H9" s="247"/>
      <c r="I9" s="247"/>
      <c r="J9" s="247"/>
      <c r="K9" s="248"/>
      <c r="L9" s="247"/>
      <c r="M9" s="247"/>
      <c r="N9" s="247"/>
      <c r="O9" s="248"/>
      <c r="P9" s="247"/>
      <c r="Q9" s="247"/>
      <c r="R9" s="247"/>
      <c r="S9" s="248"/>
      <c r="T9" s="247"/>
      <c r="U9" s="137"/>
      <c r="V9" s="247"/>
      <c r="W9" s="248"/>
      <c r="X9" s="247"/>
      <c r="Y9" s="247"/>
      <c r="Z9" s="247"/>
      <c r="AA9" s="248"/>
      <c r="AB9" s="247"/>
      <c r="AC9" s="247"/>
      <c r="AD9" s="247"/>
      <c r="AE9" s="248"/>
      <c r="AF9" s="247"/>
      <c r="AG9" s="247"/>
      <c r="AH9" s="247"/>
      <c r="AI9" s="248"/>
      <c r="AJ9" s="247"/>
      <c r="AK9" s="137"/>
      <c r="AL9" s="247"/>
      <c r="AM9" s="248"/>
      <c r="AN9" s="90"/>
    </row>
    <row r="10" spans="1:42" ht="12" customHeight="1" x14ac:dyDescent="0.25">
      <c r="A10" s="295" t="s">
        <v>0</v>
      </c>
      <c r="B10" s="295"/>
      <c r="C10" s="132"/>
      <c r="D10" s="132"/>
      <c r="E10" s="132"/>
      <c r="F10" s="243">
        <v>3043.2310000000002</v>
      </c>
      <c r="G10" s="244" t="s">
        <v>342</v>
      </c>
      <c r="H10" s="243">
        <v>1141.7090000000001</v>
      </c>
      <c r="I10" s="237" t="s">
        <v>91</v>
      </c>
      <c r="J10" s="243">
        <v>3706.16</v>
      </c>
      <c r="K10" s="244" t="s">
        <v>342</v>
      </c>
      <c r="L10" s="243">
        <v>1960.789</v>
      </c>
      <c r="M10" s="237" t="s">
        <v>91</v>
      </c>
      <c r="N10" s="243">
        <v>2517.0659999999998</v>
      </c>
      <c r="O10" s="244" t="s">
        <v>342</v>
      </c>
      <c r="P10" s="243">
        <v>956.59100000000001</v>
      </c>
      <c r="Q10" s="237" t="s">
        <v>91</v>
      </c>
      <c r="R10" s="243">
        <v>3484.194</v>
      </c>
      <c r="S10" s="244" t="s">
        <v>342</v>
      </c>
      <c r="T10" s="243">
        <v>535.79</v>
      </c>
      <c r="U10" s="137" t="s">
        <v>91</v>
      </c>
      <c r="V10" s="243">
        <v>6996.02</v>
      </c>
      <c r="W10" s="244" t="s">
        <v>342</v>
      </c>
      <c r="X10" s="243">
        <v>2069.9670000000001</v>
      </c>
      <c r="Y10" s="237" t="s">
        <v>91</v>
      </c>
      <c r="Z10" s="243">
        <v>884.62199999999996</v>
      </c>
      <c r="AA10" s="244" t="s">
        <v>342</v>
      </c>
      <c r="AB10" s="243">
        <v>185.24299999999999</v>
      </c>
      <c r="AC10" s="237" t="s">
        <v>91</v>
      </c>
      <c r="AD10" s="243">
        <v>640.98500000000001</v>
      </c>
      <c r="AE10" s="244" t="s">
        <v>342</v>
      </c>
      <c r="AF10" s="243">
        <v>160.142</v>
      </c>
      <c r="AG10" s="237" t="s">
        <v>91</v>
      </c>
      <c r="AH10" s="243">
        <v>1043.1369999999999</v>
      </c>
      <c r="AI10" s="244" t="s">
        <v>342</v>
      </c>
      <c r="AJ10" s="243">
        <v>242.667</v>
      </c>
      <c r="AK10" s="137" t="s">
        <v>91</v>
      </c>
      <c r="AL10" s="243">
        <v>22315.415000000001</v>
      </c>
      <c r="AM10" s="244" t="s">
        <v>342</v>
      </c>
      <c r="AN10" s="243">
        <v>3303.491</v>
      </c>
    </row>
    <row r="11" spans="1:42" ht="12" customHeight="1" x14ac:dyDescent="0.25">
      <c r="A11" s="138"/>
      <c r="B11" s="139" t="s">
        <v>143</v>
      </c>
      <c r="C11" s="139"/>
      <c r="D11" s="139"/>
      <c r="E11" s="139"/>
      <c r="F11" s="137"/>
      <c r="G11" s="244"/>
      <c r="H11" s="137"/>
      <c r="I11" s="137"/>
      <c r="J11" s="137"/>
      <c r="K11" s="163"/>
      <c r="L11" s="137"/>
      <c r="M11" s="137"/>
      <c r="N11" s="137"/>
      <c r="O11" s="163"/>
      <c r="P11" s="137"/>
      <c r="Q11" s="137"/>
      <c r="R11" s="137"/>
      <c r="S11" s="163"/>
      <c r="T11" s="137"/>
      <c r="U11" s="140"/>
      <c r="V11" s="137"/>
      <c r="W11" s="244"/>
      <c r="X11" s="137"/>
      <c r="Y11" s="137"/>
      <c r="Z11" s="137"/>
      <c r="AA11" s="163"/>
      <c r="AB11" s="137"/>
      <c r="AC11" s="137"/>
      <c r="AD11" s="137"/>
      <c r="AE11" s="163"/>
      <c r="AF11" s="137"/>
      <c r="AG11" s="137"/>
      <c r="AH11" s="137"/>
      <c r="AI11" s="163"/>
      <c r="AJ11" s="137"/>
      <c r="AK11" s="140"/>
      <c r="AL11" s="137"/>
      <c r="AM11" s="163"/>
      <c r="AN11" s="137"/>
    </row>
    <row r="12" spans="1:42" ht="12" customHeight="1" x14ac:dyDescent="0.25">
      <c r="B12" s="139" t="s">
        <v>3</v>
      </c>
      <c r="C12" s="139"/>
      <c r="D12" s="139"/>
      <c r="E12" s="139"/>
      <c r="F12" s="245">
        <v>258.13900000000001</v>
      </c>
      <c r="G12" s="244" t="s">
        <v>342</v>
      </c>
      <c r="H12" s="245">
        <v>44.625999999999998</v>
      </c>
      <c r="I12" s="162" t="s">
        <v>91</v>
      </c>
      <c r="J12" s="245">
        <v>611.34900000000005</v>
      </c>
      <c r="K12" s="244" t="s">
        <v>342</v>
      </c>
      <c r="L12" s="245">
        <v>252.49799999999999</v>
      </c>
      <c r="M12" s="162" t="s">
        <v>91</v>
      </c>
      <c r="N12" s="245">
        <v>442.26600000000002</v>
      </c>
      <c r="O12" s="244" t="s">
        <v>342</v>
      </c>
      <c r="P12" s="245">
        <v>222.46799999999999</v>
      </c>
      <c r="Q12" s="162" t="s">
        <v>91</v>
      </c>
      <c r="R12" s="245">
        <v>639.45899999999995</v>
      </c>
      <c r="S12" s="244" t="s">
        <v>342</v>
      </c>
      <c r="T12" s="245">
        <v>143.577</v>
      </c>
      <c r="U12" s="140" t="s">
        <v>91</v>
      </c>
      <c r="V12" s="245">
        <v>1128.6880000000001</v>
      </c>
      <c r="W12" s="244" t="s">
        <v>342</v>
      </c>
      <c r="X12" s="245">
        <v>164.596</v>
      </c>
      <c r="Y12" s="162" t="s">
        <v>91</v>
      </c>
      <c r="Z12" s="245">
        <v>65.766000000000005</v>
      </c>
      <c r="AA12" s="244" t="s">
        <v>342</v>
      </c>
      <c r="AB12" s="245">
        <v>27.876999999999999</v>
      </c>
      <c r="AC12" s="162" t="s">
        <v>91</v>
      </c>
      <c r="AD12" s="245">
        <v>68.695999999999998</v>
      </c>
      <c r="AE12" s="244" t="s">
        <v>342</v>
      </c>
      <c r="AF12" s="245">
        <v>14.685</v>
      </c>
      <c r="AG12" s="162" t="s">
        <v>91</v>
      </c>
      <c r="AH12" s="245">
        <v>50.731000000000002</v>
      </c>
      <c r="AI12" s="244" t="s">
        <v>342</v>
      </c>
      <c r="AJ12" s="245">
        <v>2.0990000000000002</v>
      </c>
      <c r="AK12" s="140" t="s">
        <v>91</v>
      </c>
      <c r="AL12" s="245">
        <v>3265.0949999999998</v>
      </c>
      <c r="AM12" s="244" t="s">
        <v>342</v>
      </c>
      <c r="AN12" s="245">
        <v>405.42099999999999</v>
      </c>
    </row>
    <row r="13" spans="1:42" ht="12" customHeight="1" x14ac:dyDescent="0.25">
      <c r="B13" s="139" t="s">
        <v>2</v>
      </c>
      <c r="C13" s="139"/>
      <c r="D13" s="139"/>
      <c r="E13" s="139"/>
      <c r="F13" s="245">
        <v>1391.6</v>
      </c>
      <c r="G13" s="244" t="s">
        <v>342</v>
      </c>
      <c r="H13" s="245">
        <v>1113.633</v>
      </c>
      <c r="I13" s="162" t="s">
        <v>91</v>
      </c>
      <c r="J13" s="245">
        <v>453.91300000000001</v>
      </c>
      <c r="K13" s="244" t="s">
        <v>342</v>
      </c>
      <c r="L13" s="245">
        <v>117.148</v>
      </c>
      <c r="M13" s="162" t="s">
        <v>91</v>
      </c>
      <c r="N13" s="245">
        <v>166.393</v>
      </c>
      <c r="O13" s="244" t="s">
        <v>342</v>
      </c>
      <c r="P13" s="245">
        <v>62.792999999999999</v>
      </c>
      <c r="Q13" s="162" t="s">
        <v>91</v>
      </c>
      <c r="R13" s="245">
        <v>167.68600000000001</v>
      </c>
      <c r="S13" s="244" t="s">
        <v>342</v>
      </c>
      <c r="T13" s="245">
        <v>64.95</v>
      </c>
      <c r="U13" s="140" t="s">
        <v>91</v>
      </c>
      <c r="V13" s="245">
        <v>1262.3969999999999</v>
      </c>
      <c r="W13" s="244" t="s">
        <v>342</v>
      </c>
      <c r="X13" s="245">
        <v>1984.3579999999999</v>
      </c>
      <c r="Y13" s="162" t="s">
        <v>91</v>
      </c>
      <c r="Z13" s="245">
        <v>171.61600000000001</v>
      </c>
      <c r="AA13" s="244" t="s">
        <v>342</v>
      </c>
      <c r="AB13" s="245">
        <v>92.835999999999999</v>
      </c>
      <c r="AC13" s="162" t="s">
        <v>91</v>
      </c>
      <c r="AD13" s="245">
        <v>368.81900000000002</v>
      </c>
      <c r="AE13" s="244" t="s">
        <v>342</v>
      </c>
      <c r="AF13" s="245">
        <v>28.08</v>
      </c>
      <c r="AG13" s="162" t="s">
        <v>91</v>
      </c>
      <c r="AH13" s="245">
        <v>749.99099999999999</v>
      </c>
      <c r="AI13" s="244" t="s">
        <v>342</v>
      </c>
      <c r="AJ13" s="245">
        <v>208.29900000000001</v>
      </c>
      <c r="AK13" s="140" t="s">
        <v>91</v>
      </c>
      <c r="AL13" s="245">
        <v>4732.4160000000002</v>
      </c>
      <c r="AM13" s="244" t="s">
        <v>342</v>
      </c>
      <c r="AN13" s="245">
        <v>2290.846</v>
      </c>
    </row>
    <row r="14" spans="1:42" ht="12" customHeight="1" x14ac:dyDescent="0.25">
      <c r="B14" s="139" t="s">
        <v>4</v>
      </c>
      <c r="C14" s="139"/>
      <c r="D14" s="139"/>
      <c r="E14" s="139"/>
      <c r="F14" s="245">
        <v>264.21899999999999</v>
      </c>
      <c r="G14" s="244" t="s">
        <v>342</v>
      </c>
      <c r="H14" s="245">
        <v>79.896000000000001</v>
      </c>
      <c r="I14" s="162" t="s">
        <v>91</v>
      </c>
      <c r="J14" s="245">
        <v>743.51900000000001</v>
      </c>
      <c r="K14" s="244" t="s">
        <v>342</v>
      </c>
      <c r="L14" s="245">
        <v>648.19100000000003</v>
      </c>
      <c r="M14" s="162" t="s">
        <v>91</v>
      </c>
      <c r="N14" s="245">
        <v>365.94</v>
      </c>
      <c r="O14" s="244" t="s">
        <v>342</v>
      </c>
      <c r="P14" s="245">
        <v>159.755</v>
      </c>
      <c r="Q14" s="162" t="s">
        <v>91</v>
      </c>
      <c r="R14" s="245">
        <v>477.13</v>
      </c>
      <c r="S14" s="244" t="s">
        <v>342</v>
      </c>
      <c r="T14" s="245">
        <v>138.01499999999999</v>
      </c>
      <c r="U14" s="140" t="s">
        <v>91</v>
      </c>
      <c r="V14" s="245">
        <v>960.947</v>
      </c>
      <c r="W14" s="244" t="s">
        <v>342</v>
      </c>
      <c r="X14" s="245">
        <v>270.89299999999997</v>
      </c>
      <c r="Y14" s="162" t="s">
        <v>91</v>
      </c>
      <c r="Z14" s="245">
        <v>76.641999999999996</v>
      </c>
      <c r="AA14" s="244" t="s">
        <v>342</v>
      </c>
      <c r="AB14" s="245">
        <v>29.062000000000001</v>
      </c>
      <c r="AC14" s="162" t="s">
        <v>91</v>
      </c>
      <c r="AD14" s="245">
        <v>96.644000000000005</v>
      </c>
      <c r="AE14" s="244" t="s">
        <v>342</v>
      </c>
      <c r="AF14" s="245">
        <v>76.542000000000002</v>
      </c>
      <c r="AG14" s="162" t="s">
        <v>91</v>
      </c>
      <c r="AH14" s="245">
        <v>54.677999999999997</v>
      </c>
      <c r="AI14" s="244" t="s">
        <v>342</v>
      </c>
      <c r="AJ14" s="245">
        <v>28.015000000000001</v>
      </c>
      <c r="AK14" s="140" t="s">
        <v>91</v>
      </c>
      <c r="AL14" s="245">
        <v>3039.7190000000001</v>
      </c>
      <c r="AM14" s="244" t="s">
        <v>342</v>
      </c>
      <c r="AN14" s="245">
        <v>745.96500000000003</v>
      </c>
    </row>
    <row r="15" spans="1:42" ht="11.25" customHeight="1" x14ac:dyDescent="0.25">
      <c r="B15" s="146" t="s">
        <v>5</v>
      </c>
      <c r="C15" s="146"/>
      <c r="D15" s="146"/>
      <c r="E15" s="146"/>
      <c r="F15" s="260">
        <v>681.52499999999998</v>
      </c>
      <c r="G15" s="244" t="s">
        <v>342</v>
      </c>
      <c r="H15" s="245">
        <v>54.728999999999999</v>
      </c>
      <c r="I15" s="162" t="s">
        <v>91</v>
      </c>
      <c r="J15" s="245">
        <v>285.13099999999997</v>
      </c>
      <c r="K15" s="244" t="s">
        <v>342</v>
      </c>
      <c r="L15" s="245">
        <v>66.194999999999993</v>
      </c>
      <c r="M15" s="162" t="s">
        <v>91</v>
      </c>
      <c r="N15" s="245">
        <v>336.38499999999999</v>
      </c>
      <c r="O15" s="244" t="s">
        <v>342</v>
      </c>
      <c r="P15" s="245">
        <v>358.07499999999999</v>
      </c>
      <c r="Q15" s="162" t="s">
        <v>91</v>
      </c>
      <c r="R15" s="245">
        <v>963.26900000000001</v>
      </c>
      <c r="S15" s="244" t="s">
        <v>342</v>
      </c>
      <c r="T15" s="245">
        <v>136.38200000000001</v>
      </c>
      <c r="U15" s="140" t="s">
        <v>91</v>
      </c>
      <c r="V15" s="245">
        <v>2182.0250000000001</v>
      </c>
      <c r="W15" s="244" t="s">
        <v>342</v>
      </c>
      <c r="X15" s="245">
        <v>319.36900000000003</v>
      </c>
      <c r="Y15" s="162" t="s">
        <v>91</v>
      </c>
      <c r="Z15" s="245">
        <v>266.00599999999997</v>
      </c>
      <c r="AA15" s="244" t="s">
        <v>342</v>
      </c>
      <c r="AB15" s="245">
        <v>30.228000000000002</v>
      </c>
      <c r="AC15" s="162" t="s">
        <v>91</v>
      </c>
      <c r="AD15" s="245">
        <v>41.116999999999997</v>
      </c>
      <c r="AE15" s="244" t="s">
        <v>342</v>
      </c>
      <c r="AF15" s="245">
        <v>9.6690000000000005</v>
      </c>
      <c r="AG15" s="162" t="s">
        <v>91</v>
      </c>
      <c r="AH15" s="245">
        <v>95.423000000000002</v>
      </c>
      <c r="AI15" s="244" t="s">
        <v>342</v>
      </c>
      <c r="AJ15" s="245">
        <v>63.746000000000002</v>
      </c>
      <c r="AK15" s="140" t="s">
        <v>91</v>
      </c>
      <c r="AL15" s="245">
        <v>4850.8810000000003</v>
      </c>
      <c r="AM15" s="244" t="s">
        <v>342</v>
      </c>
      <c r="AN15" s="260">
        <v>527.70899999999995</v>
      </c>
    </row>
    <row r="16" spans="1:42" ht="12.75" customHeight="1" x14ac:dyDescent="0.25">
      <c r="B16" s="147" t="s">
        <v>250</v>
      </c>
      <c r="C16" s="146"/>
      <c r="D16" s="146"/>
      <c r="E16" s="146"/>
      <c r="F16" s="251">
        <v>137.26599999999999</v>
      </c>
      <c r="G16" s="244" t="s">
        <v>342</v>
      </c>
      <c r="H16" s="249">
        <v>63.832000000000001</v>
      </c>
      <c r="I16" s="162" t="s">
        <v>91</v>
      </c>
      <c r="J16" s="249">
        <v>397.76299999999998</v>
      </c>
      <c r="K16" s="244" t="s">
        <v>342</v>
      </c>
      <c r="L16" s="249">
        <v>436.12799999999999</v>
      </c>
      <c r="M16" s="162" t="s">
        <v>91</v>
      </c>
      <c r="N16" s="249">
        <v>62.921999999999997</v>
      </c>
      <c r="O16" s="244" t="s">
        <v>342</v>
      </c>
      <c r="P16" s="249">
        <v>27.948</v>
      </c>
      <c r="Q16" s="162" t="s">
        <v>91</v>
      </c>
      <c r="R16" s="249">
        <v>161.535</v>
      </c>
      <c r="S16" s="244" t="s">
        <v>342</v>
      </c>
      <c r="T16" s="249">
        <v>56.923999999999999</v>
      </c>
      <c r="U16" s="250" t="s">
        <v>91</v>
      </c>
      <c r="V16" s="249">
        <v>246.06899999999999</v>
      </c>
      <c r="W16" s="244" t="s">
        <v>342</v>
      </c>
      <c r="X16" s="249">
        <v>69.135000000000005</v>
      </c>
      <c r="Y16" s="162" t="s">
        <v>91</v>
      </c>
      <c r="Z16" s="249">
        <v>40.917999999999999</v>
      </c>
      <c r="AA16" s="244" t="s">
        <v>342</v>
      </c>
      <c r="AB16" s="249">
        <v>20.94</v>
      </c>
      <c r="AC16" s="162" t="s">
        <v>91</v>
      </c>
      <c r="AD16" s="249">
        <v>37.838000000000001</v>
      </c>
      <c r="AE16" s="244" t="s">
        <v>342</v>
      </c>
      <c r="AF16" s="249">
        <v>54.347999999999999</v>
      </c>
      <c r="AG16" s="162" t="s">
        <v>91</v>
      </c>
      <c r="AH16" s="249">
        <v>34.439</v>
      </c>
      <c r="AI16" s="244" t="s">
        <v>342</v>
      </c>
      <c r="AJ16" s="249">
        <v>31.779</v>
      </c>
      <c r="AK16" s="250" t="s">
        <v>91</v>
      </c>
      <c r="AL16" s="249">
        <v>1118.75</v>
      </c>
      <c r="AM16" s="244" t="s">
        <v>342</v>
      </c>
      <c r="AN16" s="251">
        <v>455.55799999999999</v>
      </c>
      <c r="AP16" s="84"/>
    </row>
    <row r="17" spans="1:42" ht="12.75" customHeight="1" x14ac:dyDescent="0.25">
      <c r="B17" s="147" t="s">
        <v>7</v>
      </c>
      <c r="C17" s="146"/>
      <c r="D17" s="146"/>
      <c r="E17" s="146"/>
      <c r="F17" s="251">
        <v>169.99799999999999</v>
      </c>
      <c r="G17" s="244" t="s">
        <v>342</v>
      </c>
      <c r="H17" s="249">
        <v>90.015000000000001</v>
      </c>
      <c r="I17" s="162" t="s">
        <v>91</v>
      </c>
      <c r="J17" s="249">
        <v>575.89800000000002</v>
      </c>
      <c r="K17" s="244" t="s">
        <v>342</v>
      </c>
      <c r="L17" s="249">
        <v>608.33299999999997</v>
      </c>
      <c r="M17" s="162" t="s">
        <v>91</v>
      </c>
      <c r="N17" s="249">
        <v>206.346</v>
      </c>
      <c r="O17" s="244" t="s">
        <v>342</v>
      </c>
      <c r="P17" s="249">
        <v>189.42400000000001</v>
      </c>
      <c r="Q17" s="162" t="s">
        <v>91</v>
      </c>
      <c r="R17" s="249">
        <v>506.81700000000001</v>
      </c>
      <c r="S17" s="244" t="s">
        <v>342</v>
      </c>
      <c r="T17" s="249">
        <v>247.464</v>
      </c>
      <c r="U17" s="250" t="s">
        <v>91</v>
      </c>
      <c r="V17" s="249">
        <v>542.15700000000004</v>
      </c>
      <c r="W17" s="244" t="s">
        <v>342</v>
      </c>
      <c r="X17" s="249">
        <v>36.49</v>
      </c>
      <c r="Y17" s="162" t="s">
        <v>91</v>
      </c>
      <c r="Z17" s="249">
        <v>68.766999999999996</v>
      </c>
      <c r="AA17" s="244" t="s">
        <v>342</v>
      </c>
      <c r="AB17" s="249">
        <v>36.319000000000003</v>
      </c>
      <c r="AC17" s="162" t="s">
        <v>91</v>
      </c>
      <c r="AD17" s="249">
        <v>7.4619999999999997</v>
      </c>
      <c r="AE17" s="244" t="s">
        <v>342</v>
      </c>
      <c r="AF17" s="249">
        <v>13.582000000000001</v>
      </c>
      <c r="AG17" s="162" t="s">
        <v>91</v>
      </c>
      <c r="AH17" s="249">
        <v>41.176000000000002</v>
      </c>
      <c r="AI17" s="244" t="s">
        <v>342</v>
      </c>
      <c r="AJ17" s="249">
        <v>33.131999999999998</v>
      </c>
      <c r="AK17" s="250" t="s">
        <v>91</v>
      </c>
      <c r="AL17" s="249">
        <v>2118.6219999999998</v>
      </c>
      <c r="AM17" s="244" t="s">
        <v>342</v>
      </c>
      <c r="AN17" s="251">
        <v>695.54600000000005</v>
      </c>
      <c r="AP17" s="84"/>
    </row>
    <row r="18" spans="1:42" ht="12.75" customHeight="1" x14ac:dyDescent="0.25">
      <c r="B18" s="147" t="s">
        <v>328</v>
      </c>
      <c r="C18" s="146"/>
      <c r="D18" s="146"/>
      <c r="E18" s="146"/>
      <c r="F18" s="251">
        <v>6.375</v>
      </c>
      <c r="G18" s="244" t="s">
        <v>342</v>
      </c>
      <c r="H18" s="249">
        <v>4.7859999999999996</v>
      </c>
      <c r="I18" s="162" t="s">
        <v>91</v>
      </c>
      <c r="J18" s="249">
        <v>7.7359999999999998</v>
      </c>
      <c r="K18" s="244" t="s">
        <v>342</v>
      </c>
      <c r="L18" s="249">
        <v>5.4690000000000003</v>
      </c>
      <c r="M18" s="162" t="s">
        <v>91</v>
      </c>
      <c r="N18" s="249">
        <v>4.6479999999999997</v>
      </c>
      <c r="O18" s="244" t="s">
        <v>342</v>
      </c>
      <c r="P18" s="249">
        <v>6.0330000000000004</v>
      </c>
      <c r="Q18" s="162" t="s">
        <v>91</v>
      </c>
      <c r="R18" s="249">
        <v>6.0460000000000003</v>
      </c>
      <c r="S18" s="244" t="s">
        <v>342</v>
      </c>
      <c r="T18" s="249">
        <v>9.1110000000000007</v>
      </c>
      <c r="U18" s="250" t="s">
        <v>91</v>
      </c>
      <c r="V18" s="249">
        <v>11.411</v>
      </c>
      <c r="W18" s="244" t="s">
        <v>342</v>
      </c>
      <c r="X18" s="249">
        <v>11.244999999999999</v>
      </c>
      <c r="Y18" s="162" t="s">
        <v>91</v>
      </c>
      <c r="Z18" s="249">
        <v>0.69199999999999995</v>
      </c>
      <c r="AA18" s="244" t="s">
        <v>342</v>
      </c>
      <c r="AB18" s="249">
        <v>1.3480000000000001</v>
      </c>
      <c r="AC18" s="162" t="s">
        <v>91</v>
      </c>
      <c r="AD18" s="249">
        <v>0.24099999999999999</v>
      </c>
      <c r="AE18" s="244" t="s">
        <v>342</v>
      </c>
      <c r="AF18" s="249">
        <v>0.47</v>
      </c>
      <c r="AG18" s="162" t="s">
        <v>91</v>
      </c>
      <c r="AH18" s="249">
        <v>0.193</v>
      </c>
      <c r="AI18" s="244" t="s">
        <v>342</v>
      </c>
      <c r="AJ18" s="249">
        <v>0.35799999999999998</v>
      </c>
      <c r="AK18" s="250" t="s">
        <v>91</v>
      </c>
      <c r="AL18" s="249">
        <v>37.341999999999999</v>
      </c>
      <c r="AM18" s="244" t="s">
        <v>342</v>
      </c>
      <c r="AN18" s="251">
        <v>17.509</v>
      </c>
      <c r="AP18" s="84"/>
    </row>
    <row r="19" spans="1:42" ht="22.5" customHeight="1" x14ac:dyDescent="0.25">
      <c r="B19" s="139" t="s">
        <v>253</v>
      </c>
      <c r="C19" s="139"/>
      <c r="D19" s="139"/>
      <c r="E19" s="139"/>
      <c r="F19" s="251">
        <v>134.108</v>
      </c>
      <c r="G19" s="252" t="s">
        <v>342</v>
      </c>
      <c r="H19" s="251">
        <v>55.734999999999999</v>
      </c>
      <c r="I19" s="253" t="s">
        <v>91</v>
      </c>
      <c r="J19" s="251">
        <v>630.851</v>
      </c>
      <c r="K19" s="252" t="s">
        <v>342</v>
      </c>
      <c r="L19" s="251">
        <v>420.49700000000001</v>
      </c>
      <c r="M19" s="253" t="s">
        <v>91</v>
      </c>
      <c r="N19" s="251">
        <v>932.16399999999999</v>
      </c>
      <c r="O19" s="252" t="s">
        <v>342</v>
      </c>
      <c r="P19" s="251">
        <v>711.77499999999998</v>
      </c>
      <c r="Q19" s="253" t="s">
        <v>91</v>
      </c>
      <c r="R19" s="251">
        <v>562.25300000000004</v>
      </c>
      <c r="S19" s="252" t="s">
        <v>342</v>
      </c>
      <c r="T19" s="251">
        <v>169.607</v>
      </c>
      <c r="U19" s="251" t="s">
        <v>91</v>
      </c>
      <c r="V19" s="251">
        <v>662.32500000000005</v>
      </c>
      <c r="W19" s="252" t="s">
        <v>342</v>
      </c>
      <c r="X19" s="251">
        <v>173.15199999999999</v>
      </c>
      <c r="Y19" s="253" t="s">
        <v>91</v>
      </c>
      <c r="Z19" s="251">
        <v>194.215</v>
      </c>
      <c r="AA19" s="252" t="s">
        <v>342</v>
      </c>
      <c r="AB19" s="251">
        <v>132.85</v>
      </c>
      <c r="AC19" s="253" t="s">
        <v>91</v>
      </c>
      <c r="AD19" s="251">
        <v>20.167000000000002</v>
      </c>
      <c r="AE19" s="252" t="s">
        <v>342</v>
      </c>
      <c r="AF19" s="251">
        <v>19.062999999999999</v>
      </c>
      <c r="AG19" s="253" t="s">
        <v>91</v>
      </c>
      <c r="AH19" s="251">
        <v>16.506</v>
      </c>
      <c r="AI19" s="252" t="s">
        <v>342</v>
      </c>
      <c r="AJ19" s="251">
        <v>10.326000000000001</v>
      </c>
      <c r="AK19" s="251" t="s">
        <v>91</v>
      </c>
      <c r="AL19" s="251">
        <v>3152.59</v>
      </c>
      <c r="AM19" s="252" t="s">
        <v>342</v>
      </c>
      <c r="AN19" s="251">
        <v>869.81399999999996</v>
      </c>
      <c r="AP19" s="84"/>
    </row>
    <row r="20" spans="1:42" ht="5.25" customHeight="1" x14ac:dyDescent="0.25">
      <c r="A20" s="142"/>
      <c r="B20" s="142"/>
      <c r="C20" s="142"/>
      <c r="D20" s="142"/>
      <c r="E20" s="142"/>
      <c r="F20" s="142"/>
      <c r="G20" s="126"/>
      <c r="H20" s="142"/>
      <c r="I20" s="142"/>
      <c r="J20" s="142"/>
      <c r="K20" s="126"/>
      <c r="L20" s="142"/>
      <c r="M20" s="142"/>
      <c r="N20" s="142"/>
      <c r="O20" s="126"/>
      <c r="P20" s="142"/>
      <c r="Q20" s="142"/>
      <c r="R20" s="142"/>
      <c r="S20" s="126"/>
      <c r="T20" s="142"/>
      <c r="U20" s="142"/>
      <c r="V20" s="142"/>
      <c r="W20" s="126"/>
      <c r="X20" s="142"/>
      <c r="Y20" s="142"/>
      <c r="Z20" s="142"/>
      <c r="AA20" s="126"/>
      <c r="AB20" s="142"/>
      <c r="AC20" s="142"/>
      <c r="AD20" s="142"/>
      <c r="AE20" s="126"/>
      <c r="AF20" s="142"/>
      <c r="AG20" s="142"/>
      <c r="AH20" s="142"/>
      <c r="AI20" s="126"/>
      <c r="AJ20" s="142"/>
      <c r="AK20" s="142"/>
      <c r="AL20" s="142"/>
      <c r="AM20" s="126"/>
      <c r="AN20" s="142"/>
      <c r="AP20" s="84"/>
    </row>
    <row r="21" spans="1:42" ht="12" customHeight="1" x14ac:dyDescent="0.25">
      <c r="A21" s="139"/>
      <c r="B21" s="139"/>
      <c r="C21" s="139"/>
      <c r="D21" s="139"/>
      <c r="E21" s="139"/>
      <c r="F21" s="143"/>
      <c r="G21" s="125"/>
      <c r="K21" s="125"/>
      <c r="O21" s="125"/>
      <c r="S21" s="125"/>
      <c r="U21" s="137"/>
      <c r="V21" s="143"/>
      <c r="W21" s="125"/>
      <c r="AA21" s="125"/>
      <c r="AE21" s="125"/>
      <c r="AI21" s="125"/>
      <c r="AK21" s="137"/>
      <c r="AM21" s="125"/>
      <c r="AP21" s="84"/>
    </row>
    <row r="22" spans="1:42" ht="12" customHeight="1" x14ac:dyDescent="0.25">
      <c r="A22" s="127" t="s">
        <v>252</v>
      </c>
      <c r="B22" s="127"/>
      <c r="C22" s="130"/>
      <c r="D22" s="130"/>
      <c r="E22" s="130"/>
      <c r="F22" s="188"/>
      <c r="G22" s="181"/>
      <c r="H22" s="188"/>
      <c r="I22" s="188"/>
      <c r="J22" s="188"/>
      <c r="K22" s="181"/>
      <c r="L22" s="188"/>
      <c r="M22" s="188"/>
      <c r="N22" s="188"/>
      <c r="O22" s="181"/>
      <c r="P22" s="188"/>
      <c r="Q22" s="188"/>
      <c r="R22" s="188"/>
      <c r="S22" s="181"/>
      <c r="T22" s="188"/>
      <c r="U22" s="186"/>
      <c r="V22" s="188"/>
      <c r="W22" s="181"/>
      <c r="X22" s="188"/>
      <c r="Y22" s="188"/>
      <c r="Z22" s="188"/>
      <c r="AA22" s="181"/>
      <c r="AB22" s="188"/>
      <c r="AC22" s="188"/>
      <c r="AD22" s="188"/>
      <c r="AE22" s="181"/>
      <c r="AF22" s="188"/>
      <c r="AG22" s="188"/>
      <c r="AH22" s="188"/>
      <c r="AI22" s="181"/>
      <c r="AJ22" s="188"/>
      <c r="AK22" s="186"/>
      <c r="AL22" s="188"/>
      <c r="AM22" s="181"/>
      <c r="AN22" s="188"/>
    </row>
    <row r="23" spans="1:42" ht="12" customHeight="1" x14ac:dyDescent="0.25">
      <c r="A23" s="295" t="s">
        <v>0</v>
      </c>
      <c r="B23" s="295"/>
      <c r="C23" s="132"/>
      <c r="D23" s="132"/>
      <c r="E23" s="132"/>
      <c r="F23" s="243">
        <v>576.65700000000004</v>
      </c>
      <c r="G23" s="244" t="s">
        <v>342</v>
      </c>
      <c r="H23" s="243">
        <v>295.91500000000002</v>
      </c>
      <c r="I23" s="237" t="s">
        <v>91</v>
      </c>
      <c r="J23" s="243">
        <v>1498.92</v>
      </c>
      <c r="K23" s="244" t="s">
        <v>342</v>
      </c>
      <c r="L23" s="243">
        <v>2382.8690000000001</v>
      </c>
      <c r="M23" s="237" t="s">
        <v>91</v>
      </c>
      <c r="N23" s="243">
        <v>404.839</v>
      </c>
      <c r="O23" s="244" t="s">
        <v>342</v>
      </c>
      <c r="P23" s="243">
        <v>313.09899999999999</v>
      </c>
      <c r="Q23" s="237" t="s">
        <v>91</v>
      </c>
      <c r="R23" s="243">
        <v>375.33600000000001</v>
      </c>
      <c r="S23" s="244" t="s">
        <v>342</v>
      </c>
      <c r="T23" s="243">
        <v>64.802999999999997</v>
      </c>
      <c r="U23" s="137" t="s">
        <v>91</v>
      </c>
      <c r="V23" s="243">
        <v>8839.1370000000006</v>
      </c>
      <c r="W23" s="244" t="s">
        <v>342</v>
      </c>
      <c r="X23" s="243">
        <v>383.20400000000001</v>
      </c>
      <c r="Y23" s="237" t="s">
        <v>91</v>
      </c>
      <c r="Z23" s="243">
        <v>689.65300000000002</v>
      </c>
      <c r="AA23" s="244" t="s">
        <v>342</v>
      </c>
      <c r="AB23" s="243">
        <v>417.49799999999999</v>
      </c>
      <c r="AC23" s="237" t="s">
        <v>91</v>
      </c>
      <c r="AD23" s="243">
        <v>25.631</v>
      </c>
      <c r="AE23" s="244" t="s">
        <v>342</v>
      </c>
      <c r="AF23" s="243">
        <v>18.056999999999999</v>
      </c>
      <c r="AG23" s="237" t="s">
        <v>91</v>
      </c>
      <c r="AH23" s="243">
        <v>559.67700000000002</v>
      </c>
      <c r="AI23" s="244" t="s">
        <v>342</v>
      </c>
      <c r="AJ23" s="243">
        <v>23.716999999999999</v>
      </c>
      <c r="AK23" s="137" t="s">
        <v>91</v>
      </c>
      <c r="AL23" s="243">
        <v>12969.85</v>
      </c>
      <c r="AM23" s="244" t="s">
        <v>342</v>
      </c>
      <c r="AN23" s="243">
        <v>2486.123</v>
      </c>
    </row>
    <row r="24" spans="1:42" ht="12" customHeight="1" x14ac:dyDescent="0.25">
      <c r="A24" s="138"/>
      <c r="B24" s="139" t="s">
        <v>143</v>
      </c>
      <c r="C24" s="139"/>
      <c r="D24" s="139"/>
      <c r="E24" s="139"/>
      <c r="F24" s="137"/>
      <c r="G24" s="244"/>
      <c r="H24" s="137"/>
      <c r="I24" s="137"/>
      <c r="J24" s="137"/>
      <c r="K24" s="163"/>
      <c r="L24" s="137"/>
      <c r="M24" s="137"/>
      <c r="N24" s="137"/>
      <c r="O24" s="163"/>
      <c r="P24" s="137"/>
      <c r="Q24" s="137"/>
      <c r="R24" s="137"/>
      <c r="S24" s="163"/>
      <c r="T24" s="137"/>
      <c r="U24" s="140"/>
      <c r="V24" s="137"/>
      <c r="W24" s="163"/>
      <c r="X24" s="137"/>
      <c r="Y24" s="137"/>
      <c r="Z24" s="137"/>
      <c r="AA24" s="163"/>
      <c r="AB24" s="137"/>
      <c r="AC24" s="137"/>
      <c r="AD24" s="137"/>
      <c r="AE24" s="163"/>
      <c r="AF24" s="137"/>
      <c r="AG24" s="137"/>
      <c r="AH24" s="137"/>
      <c r="AI24" s="163"/>
      <c r="AJ24" s="137"/>
      <c r="AK24" s="140"/>
      <c r="AL24" s="137"/>
      <c r="AM24" s="163"/>
      <c r="AN24" s="137"/>
    </row>
    <row r="25" spans="1:42" ht="12" customHeight="1" x14ac:dyDescent="0.25">
      <c r="B25" s="139" t="s">
        <v>1</v>
      </c>
      <c r="C25" s="139"/>
      <c r="D25" s="139"/>
      <c r="E25" s="139"/>
      <c r="F25" s="245">
        <v>260.28500000000003</v>
      </c>
      <c r="G25" s="244" t="s">
        <v>342</v>
      </c>
      <c r="H25" s="245">
        <v>28.456</v>
      </c>
      <c r="I25" s="162" t="s">
        <v>91</v>
      </c>
      <c r="J25" s="245">
        <v>102.04900000000001</v>
      </c>
      <c r="K25" s="244" t="s">
        <v>342</v>
      </c>
      <c r="L25" s="245">
        <v>52.168999999999997</v>
      </c>
      <c r="M25" s="162" t="s">
        <v>91</v>
      </c>
      <c r="N25" s="245">
        <v>162.78</v>
      </c>
      <c r="O25" s="244" t="s">
        <v>342</v>
      </c>
      <c r="P25" s="245">
        <v>126.812</v>
      </c>
      <c r="Q25" s="162" t="s">
        <v>91</v>
      </c>
      <c r="R25" s="245">
        <v>287.03899999999999</v>
      </c>
      <c r="S25" s="244" t="s">
        <v>342</v>
      </c>
      <c r="T25" s="245">
        <v>55.264000000000003</v>
      </c>
      <c r="U25" s="140" t="s">
        <v>91</v>
      </c>
      <c r="V25" s="245">
        <v>6694.46</v>
      </c>
      <c r="W25" s="244" t="s">
        <v>342</v>
      </c>
      <c r="X25" s="245">
        <v>271.19600000000003</v>
      </c>
      <c r="Y25" s="162" t="s">
        <v>91</v>
      </c>
      <c r="Z25" s="245">
        <v>652.27599999999995</v>
      </c>
      <c r="AA25" s="244" t="s">
        <v>342</v>
      </c>
      <c r="AB25" s="245">
        <v>417.16</v>
      </c>
      <c r="AC25" s="162" t="s">
        <v>91</v>
      </c>
      <c r="AD25" s="245">
        <v>15.834</v>
      </c>
      <c r="AE25" s="244" t="s">
        <v>342</v>
      </c>
      <c r="AF25" s="245">
        <v>9.2560000000000002</v>
      </c>
      <c r="AG25" s="162" t="s">
        <v>91</v>
      </c>
      <c r="AH25" s="245">
        <v>543.11099999999999</v>
      </c>
      <c r="AI25" s="244" t="s">
        <v>342</v>
      </c>
      <c r="AJ25" s="245">
        <v>16.687999999999999</v>
      </c>
      <c r="AK25" s="140" t="s">
        <v>91</v>
      </c>
      <c r="AL25" s="245">
        <v>8717.8340000000007</v>
      </c>
      <c r="AM25" s="244" t="s">
        <v>342</v>
      </c>
      <c r="AN25" s="245">
        <v>517.428</v>
      </c>
    </row>
    <row r="26" spans="1:42" ht="12" customHeight="1" x14ac:dyDescent="0.25">
      <c r="B26" s="139" t="s">
        <v>251</v>
      </c>
      <c r="C26" s="139"/>
      <c r="D26" s="139"/>
      <c r="E26" s="139"/>
      <c r="F26" s="245">
        <v>2.7519999999999998</v>
      </c>
      <c r="G26" s="244" t="s">
        <v>342</v>
      </c>
      <c r="H26" s="245">
        <v>1.756</v>
      </c>
      <c r="I26" s="162" t="s">
        <v>91</v>
      </c>
      <c r="J26" s="245">
        <v>8.218</v>
      </c>
      <c r="K26" s="244" t="s">
        <v>342</v>
      </c>
      <c r="L26" s="245">
        <v>4.7869999999999999</v>
      </c>
      <c r="M26" s="162" t="s">
        <v>91</v>
      </c>
      <c r="N26" s="245">
        <v>6.5170000000000003</v>
      </c>
      <c r="O26" s="244" t="s">
        <v>342</v>
      </c>
      <c r="P26" s="245">
        <v>6.7130000000000001</v>
      </c>
      <c r="Q26" s="162" t="s">
        <v>91</v>
      </c>
      <c r="R26" s="245">
        <v>11.199</v>
      </c>
      <c r="S26" s="244" t="s">
        <v>342</v>
      </c>
      <c r="T26" s="245">
        <v>6.15</v>
      </c>
      <c r="U26" s="140" t="s">
        <v>91</v>
      </c>
      <c r="V26" s="245">
        <v>26.562000000000001</v>
      </c>
      <c r="W26" s="244" t="s">
        <v>342</v>
      </c>
      <c r="X26" s="245">
        <v>15.103999999999999</v>
      </c>
      <c r="Y26" s="162" t="s">
        <v>91</v>
      </c>
      <c r="Z26" s="245">
        <v>3.5139999999999998</v>
      </c>
      <c r="AA26" s="244" t="s">
        <v>342</v>
      </c>
      <c r="AB26" s="245">
        <v>2.9590000000000001</v>
      </c>
      <c r="AC26" s="162" t="s">
        <v>91</v>
      </c>
      <c r="AD26" s="245">
        <v>7.9180000000000001</v>
      </c>
      <c r="AE26" s="244" t="s">
        <v>342</v>
      </c>
      <c r="AF26" s="245">
        <v>11.89</v>
      </c>
      <c r="AG26" s="162" t="s">
        <v>91</v>
      </c>
      <c r="AH26" s="245">
        <v>7.0179999999999998</v>
      </c>
      <c r="AI26" s="244" t="s">
        <v>342</v>
      </c>
      <c r="AJ26" s="245">
        <v>5.851</v>
      </c>
      <c r="AK26" s="140" t="s">
        <v>91</v>
      </c>
      <c r="AL26" s="245">
        <v>73.697000000000003</v>
      </c>
      <c r="AM26" s="244" t="s">
        <v>342</v>
      </c>
      <c r="AN26" s="245">
        <v>22.86</v>
      </c>
    </row>
    <row r="27" spans="1:42" ht="12" customHeight="1" x14ac:dyDescent="0.25">
      <c r="B27" s="139" t="s">
        <v>303</v>
      </c>
      <c r="C27" s="139"/>
      <c r="D27" s="139"/>
      <c r="E27" s="139"/>
      <c r="F27" s="245">
        <v>296.02100000000002</v>
      </c>
      <c r="G27" s="244" t="s">
        <v>342</v>
      </c>
      <c r="H27" s="245">
        <v>293.113</v>
      </c>
      <c r="I27" s="162" t="s">
        <v>91</v>
      </c>
      <c r="J27" s="245">
        <v>121.825</v>
      </c>
      <c r="K27" s="244" t="s">
        <v>342</v>
      </c>
      <c r="L27" s="245">
        <v>59.52</v>
      </c>
      <c r="M27" s="162" t="s">
        <v>91</v>
      </c>
      <c r="N27" s="245">
        <v>221.28299999999999</v>
      </c>
      <c r="O27" s="244" t="s">
        <v>342</v>
      </c>
      <c r="P27" s="245">
        <v>213.863</v>
      </c>
      <c r="Q27" s="162" t="s">
        <v>91</v>
      </c>
      <c r="R27" s="245">
        <v>31.728999999999999</v>
      </c>
      <c r="S27" s="244" t="s">
        <v>342</v>
      </c>
      <c r="T27" s="245">
        <v>14.727</v>
      </c>
      <c r="U27" s="140" t="s">
        <v>91</v>
      </c>
      <c r="V27" s="245">
        <v>1915.0319999999999</v>
      </c>
      <c r="W27" s="244" t="s">
        <v>342</v>
      </c>
      <c r="X27" s="245">
        <v>20.849</v>
      </c>
      <c r="Y27" s="162" t="s">
        <v>91</v>
      </c>
      <c r="Z27" s="245">
        <v>24.135999999999999</v>
      </c>
      <c r="AA27" s="244" t="s">
        <v>342</v>
      </c>
      <c r="AB27" s="245">
        <v>8.5120000000000005</v>
      </c>
      <c r="AC27" s="162" t="s">
        <v>91</v>
      </c>
      <c r="AD27" s="245">
        <v>1.538</v>
      </c>
      <c r="AE27" s="244" t="s">
        <v>342</v>
      </c>
      <c r="AF27" s="245">
        <v>1.9079999999999999</v>
      </c>
      <c r="AG27" s="162" t="s">
        <v>91</v>
      </c>
      <c r="AH27" s="245">
        <v>8.8460000000000001</v>
      </c>
      <c r="AI27" s="244" t="s">
        <v>342</v>
      </c>
      <c r="AJ27" s="245">
        <v>11.03</v>
      </c>
      <c r="AK27" s="140" t="s">
        <v>91</v>
      </c>
      <c r="AL27" s="245">
        <v>2620.4110000000001</v>
      </c>
      <c r="AM27" s="244" t="s">
        <v>342</v>
      </c>
      <c r="AN27" s="245">
        <v>368.35199999999998</v>
      </c>
    </row>
    <row r="28" spans="1:42" ht="11.25" customHeight="1" x14ac:dyDescent="0.25">
      <c r="B28" s="139" t="s">
        <v>11</v>
      </c>
      <c r="C28" s="139"/>
      <c r="D28" s="139"/>
      <c r="E28" s="139"/>
      <c r="F28" s="245">
        <v>17.599</v>
      </c>
      <c r="G28" s="244" t="s">
        <v>342</v>
      </c>
      <c r="H28" s="245">
        <v>28.521999999999998</v>
      </c>
      <c r="I28" s="162" t="s">
        <v>91</v>
      </c>
      <c r="J28" s="245">
        <v>1266.828</v>
      </c>
      <c r="K28" s="244" t="s">
        <v>342</v>
      </c>
      <c r="L28" s="245">
        <v>2381.7020000000002</v>
      </c>
      <c r="M28" s="162" t="s">
        <v>91</v>
      </c>
      <c r="N28" s="245">
        <v>14.26</v>
      </c>
      <c r="O28" s="244" t="s">
        <v>342</v>
      </c>
      <c r="P28" s="245">
        <v>7.7210000000000001</v>
      </c>
      <c r="Q28" s="162" t="s">
        <v>91</v>
      </c>
      <c r="R28" s="245">
        <v>45.369</v>
      </c>
      <c r="S28" s="244" t="s">
        <v>342</v>
      </c>
      <c r="T28" s="245">
        <v>24.24</v>
      </c>
      <c r="U28" s="140" t="s">
        <v>91</v>
      </c>
      <c r="V28" s="245">
        <v>203.083</v>
      </c>
      <c r="W28" s="244" t="s">
        <v>342</v>
      </c>
      <c r="X28" s="245">
        <v>265.089</v>
      </c>
      <c r="Y28" s="162" t="s">
        <v>91</v>
      </c>
      <c r="Z28" s="245">
        <v>9.7279999999999998</v>
      </c>
      <c r="AA28" s="244" t="s">
        <v>342</v>
      </c>
      <c r="AB28" s="245">
        <v>13.045999999999999</v>
      </c>
      <c r="AC28" s="162" t="s">
        <v>91</v>
      </c>
      <c r="AD28" s="245">
        <v>0.34100000000000003</v>
      </c>
      <c r="AE28" s="244" t="s">
        <v>342</v>
      </c>
      <c r="AF28" s="245">
        <v>0.42299999999999999</v>
      </c>
      <c r="AG28" s="162" t="s">
        <v>91</v>
      </c>
      <c r="AH28" s="245">
        <v>0.70199999999999996</v>
      </c>
      <c r="AI28" s="244" t="s">
        <v>342</v>
      </c>
      <c r="AJ28" s="245">
        <v>0.84199999999999997</v>
      </c>
      <c r="AK28" s="140" t="s">
        <v>91</v>
      </c>
      <c r="AL28" s="245">
        <v>1557.9079999999999</v>
      </c>
      <c r="AM28" s="244" t="s">
        <v>342</v>
      </c>
      <c r="AN28" s="245">
        <v>2396.7260000000001</v>
      </c>
    </row>
    <row r="29" spans="1:42" ht="10.5" customHeight="1" x14ac:dyDescent="0.25">
      <c r="A29" s="142"/>
      <c r="B29" s="142"/>
      <c r="C29" s="142"/>
      <c r="D29" s="142"/>
      <c r="E29" s="142"/>
      <c r="F29" s="158"/>
      <c r="G29" s="126"/>
      <c r="H29" s="142"/>
      <c r="I29" s="142"/>
      <c r="J29" s="142"/>
      <c r="K29" s="126"/>
      <c r="L29" s="142"/>
      <c r="M29" s="142"/>
      <c r="N29" s="142"/>
      <c r="O29" s="126"/>
      <c r="P29" s="142"/>
      <c r="Q29" s="142"/>
      <c r="R29" s="142"/>
      <c r="S29" s="126"/>
      <c r="T29" s="142"/>
      <c r="U29" s="142"/>
      <c r="V29" s="142"/>
      <c r="W29" s="126"/>
      <c r="X29" s="142"/>
      <c r="Y29" s="142"/>
      <c r="Z29" s="142"/>
      <c r="AA29" s="126"/>
      <c r="AB29" s="142"/>
      <c r="AC29" s="142"/>
      <c r="AD29" s="142"/>
      <c r="AE29" s="126"/>
      <c r="AF29" s="142"/>
      <c r="AG29" s="142"/>
      <c r="AH29" s="142"/>
      <c r="AI29" s="126"/>
      <c r="AJ29" s="142"/>
      <c r="AK29" s="142"/>
      <c r="AL29" s="142"/>
      <c r="AM29" s="126"/>
      <c r="AN29" s="158"/>
    </row>
    <row r="30" spans="1:42" ht="11.25" customHeight="1" x14ac:dyDescent="0.25">
      <c r="A30" s="139"/>
      <c r="B30" s="139"/>
      <c r="C30" s="139"/>
      <c r="D30" s="139"/>
      <c r="E30" s="139"/>
      <c r="F30" s="155"/>
      <c r="G30" s="125"/>
      <c r="H30" s="141"/>
      <c r="I30" s="141"/>
      <c r="J30" s="141"/>
      <c r="K30" s="125"/>
      <c r="L30" s="141"/>
      <c r="M30" s="141"/>
      <c r="N30" s="141"/>
      <c r="O30" s="125"/>
      <c r="P30" s="141"/>
      <c r="Q30" s="141"/>
      <c r="R30" s="141"/>
      <c r="S30" s="125"/>
      <c r="T30" s="141"/>
      <c r="U30" s="140"/>
      <c r="V30" s="141"/>
      <c r="W30" s="125"/>
      <c r="X30" s="141"/>
      <c r="Y30" s="141"/>
      <c r="Z30" s="141"/>
      <c r="AA30" s="125"/>
      <c r="AB30" s="141"/>
      <c r="AC30" s="141"/>
      <c r="AD30" s="141"/>
      <c r="AE30" s="125"/>
      <c r="AF30" s="141"/>
      <c r="AG30" s="141"/>
      <c r="AH30" s="141"/>
      <c r="AI30" s="125"/>
      <c r="AJ30" s="141"/>
      <c r="AK30" s="140"/>
      <c r="AL30" s="141"/>
      <c r="AM30" s="125"/>
      <c r="AN30" s="155"/>
    </row>
    <row r="31" spans="1:42" ht="12" customHeight="1" x14ac:dyDescent="0.25">
      <c r="A31" s="127" t="s">
        <v>144</v>
      </c>
      <c r="B31" s="127"/>
      <c r="C31" s="127"/>
      <c r="D31" s="127"/>
      <c r="E31" s="127"/>
      <c r="F31" s="189"/>
      <c r="G31" s="189"/>
      <c r="H31" s="189"/>
      <c r="I31" s="186"/>
      <c r="J31" s="186"/>
      <c r="K31" s="182"/>
      <c r="L31" s="186"/>
      <c r="M31" s="186"/>
      <c r="N31" s="186"/>
      <c r="O31" s="182"/>
      <c r="P31" s="186"/>
      <c r="Q31" s="186"/>
      <c r="R31" s="186"/>
      <c r="S31" s="182"/>
      <c r="T31" s="186"/>
      <c r="U31" s="187"/>
      <c r="V31" s="184"/>
      <c r="W31" s="183"/>
      <c r="X31" s="184"/>
      <c r="Y31" s="184"/>
      <c r="Z31" s="186"/>
      <c r="AA31" s="182"/>
      <c r="AB31" s="186"/>
      <c r="AC31" s="186"/>
      <c r="AD31" s="186"/>
      <c r="AE31" s="182"/>
      <c r="AF31" s="186"/>
      <c r="AG31" s="186"/>
      <c r="AH31" s="186"/>
      <c r="AI31" s="182"/>
      <c r="AJ31" s="186"/>
      <c r="AK31" s="187"/>
      <c r="AL31" s="186"/>
      <c r="AM31" s="182"/>
      <c r="AN31" s="186"/>
    </row>
    <row r="32" spans="1:42" ht="11.25" customHeight="1" x14ac:dyDescent="0.25">
      <c r="A32" s="295" t="s">
        <v>0</v>
      </c>
      <c r="B32" s="295"/>
      <c r="C32" s="132"/>
      <c r="D32" s="132"/>
      <c r="E32" s="132"/>
      <c r="F32" s="243">
        <v>354.40800000000002</v>
      </c>
      <c r="G32" s="244" t="s">
        <v>342</v>
      </c>
      <c r="H32" s="243">
        <v>71.481999999999999</v>
      </c>
      <c r="I32" s="255" t="s">
        <v>91</v>
      </c>
      <c r="J32" s="243">
        <v>254.38800000000001</v>
      </c>
      <c r="K32" s="244" t="s">
        <v>342</v>
      </c>
      <c r="L32" s="243">
        <v>100.447</v>
      </c>
      <c r="M32" s="255" t="s">
        <v>91</v>
      </c>
      <c r="N32" s="243">
        <v>137.19300000000001</v>
      </c>
      <c r="O32" s="244" t="s">
        <v>342</v>
      </c>
      <c r="P32" s="243">
        <v>74.186999999999998</v>
      </c>
      <c r="Q32" s="255" t="s">
        <v>91</v>
      </c>
      <c r="R32" s="243">
        <v>814.928</v>
      </c>
      <c r="S32" s="244" t="s">
        <v>342</v>
      </c>
      <c r="T32" s="243">
        <v>208.93799999999999</v>
      </c>
      <c r="U32" s="137" t="s">
        <v>91</v>
      </c>
      <c r="V32" s="243">
        <v>9112.6010000000006</v>
      </c>
      <c r="W32" s="244" t="s">
        <v>342</v>
      </c>
      <c r="X32" s="243">
        <v>211.03700000000001</v>
      </c>
      <c r="Y32" s="255" t="s">
        <v>91</v>
      </c>
      <c r="Z32" s="243">
        <v>318.12200000000001</v>
      </c>
      <c r="AA32" s="244" t="s">
        <v>342</v>
      </c>
      <c r="AB32" s="243">
        <v>91.659000000000006</v>
      </c>
      <c r="AC32" s="255" t="s">
        <v>91</v>
      </c>
      <c r="AD32" s="243">
        <v>3.2530000000000001</v>
      </c>
      <c r="AE32" s="244" t="s">
        <v>342</v>
      </c>
      <c r="AF32" s="243">
        <v>2.7320000000000002</v>
      </c>
      <c r="AG32" s="255" t="s">
        <v>91</v>
      </c>
      <c r="AH32" s="243">
        <v>288.17099999999999</v>
      </c>
      <c r="AI32" s="244" t="s">
        <v>342</v>
      </c>
      <c r="AJ32" s="243">
        <v>138.71799999999999</v>
      </c>
      <c r="AK32" s="137" t="s">
        <v>91</v>
      </c>
      <c r="AL32" s="243">
        <v>11283.063</v>
      </c>
      <c r="AM32" s="244" t="s">
        <v>342</v>
      </c>
      <c r="AN32" s="243">
        <v>368.36900000000003</v>
      </c>
    </row>
    <row r="33" spans="1:40" x14ac:dyDescent="0.25">
      <c r="A33" s="130"/>
      <c r="B33" s="139" t="s">
        <v>143</v>
      </c>
      <c r="C33" s="130"/>
      <c r="D33" s="130"/>
      <c r="E33" s="130"/>
      <c r="F33" s="262"/>
      <c r="G33" s="257"/>
      <c r="H33" s="256"/>
      <c r="I33" s="140"/>
      <c r="J33" s="140"/>
      <c r="K33" s="163"/>
      <c r="L33" s="140"/>
      <c r="M33" s="140"/>
      <c r="N33" s="140"/>
      <c r="O33" s="163"/>
      <c r="P33" s="140"/>
      <c r="Q33" s="140"/>
      <c r="R33" s="140"/>
      <c r="S33" s="163"/>
      <c r="T33" s="140"/>
      <c r="U33" s="258"/>
      <c r="V33" s="256"/>
      <c r="W33" s="257"/>
      <c r="X33" s="256"/>
      <c r="Y33" s="256"/>
      <c r="Z33" s="140"/>
      <c r="AA33" s="163"/>
      <c r="AB33" s="140"/>
      <c r="AC33" s="140"/>
      <c r="AD33" s="140"/>
      <c r="AE33" s="163"/>
      <c r="AF33" s="140"/>
      <c r="AG33" s="140"/>
      <c r="AH33" s="140"/>
      <c r="AI33" s="163"/>
      <c r="AJ33" s="140"/>
      <c r="AK33" s="258"/>
      <c r="AL33" s="140"/>
      <c r="AM33" s="163"/>
      <c r="AN33" s="140"/>
    </row>
    <row r="34" spans="1:40" ht="13.2" x14ac:dyDescent="0.25">
      <c r="A34" s="130"/>
      <c r="B34" s="139" t="s">
        <v>227</v>
      </c>
      <c r="C34" s="130"/>
      <c r="D34" s="130"/>
      <c r="E34" s="130"/>
      <c r="F34" s="263">
        <v>50.578000000000003</v>
      </c>
      <c r="G34" s="244" t="s">
        <v>342</v>
      </c>
      <c r="H34" s="245">
        <v>35.518999999999998</v>
      </c>
      <c r="I34" s="259" t="s">
        <v>91</v>
      </c>
      <c r="J34" s="245">
        <v>37.817</v>
      </c>
      <c r="K34" s="244" t="s">
        <v>342</v>
      </c>
      <c r="L34" s="245">
        <v>25.577999999999999</v>
      </c>
      <c r="M34" s="259" t="s">
        <v>91</v>
      </c>
      <c r="N34" s="245">
        <v>8.6549999999999994</v>
      </c>
      <c r="O34" s="244" t="s">
        <v>342</v>
      </c>
      <c r="P34" s="245">
        <v>6.4180000000000001</v>
      </c>
      <c r="Q34" s="259" t="s">
        <v>91</v>
      </c>
      <c r="R34" s="245">
        <v>571.39599999999996</v>
      </c>
      <c r="S34" s="244" t="s">
        <v>342</v>
      </c>
      <c r="T34" s="245">
        <v>151.559</v>
      </c>
      <c r="U34" s="140" t="s">
        <v>91</v>
      </c>
      <c r="V34" s="245">
        <v>4771.0590000000002</v>
      </c>
      <c r="W34" s="244" t="s">
        <v>342</v>
      </c>
      <c r="X34" s="245">
        <v>9.3640000000000008</v>
      </c>
      <c r="Y34" s="259" t="s">
        <v>91</v>
      </c>
      <c r="Z34" s="245">
        <v>194.58600000000001</v>
      </c>
      <c r="AA34" s="244" t="s">
        <v>342</v>
      </c>
      <c r="AB34" s="245">
        <v>91.234999999999999</v>
      </c>
      <c r="AC34" s="259" t="s">
        <v>91</v>
      </c>
      <c r="AD34" s="245">
        <v>0.221</v>
      </c>
      <c r="AE34" s="244" t="s">
        <v>342</v>
      </c>
      <c r="AF34" s="245">
        <v>0.378</v>
      </c>
      <c r="AG34" s="259" t="s">
        <v>91</v>
      </c>
      <c r="AH34" s="245">
        <v>82.772000000000006</v>
      </c>
      <c r="AI34" s="244" t="s">
        <v>342</v>
      </c>
      <c r="AJ34" s="245">
        <v>26.183</v>
      </c>
      <c r="AK34" s="140" t="s">
        <v>91</v>
      </c>
      <c r="AL34" s="245">
        <v>5717.085</v>
      </c>
      <c r="AM34" s="244" t="s">
        <v>342</v>
      </c>
      <c r="AN34" s="140">
        <v>184.327</v>
      </c>
    </row>
    <row r="35" spans="1:40" ht="13.2" x14ac:dyDescent="0.25">
      <c r="A35" s="130"/>
      <c r="B35" s="139" t="s">
        <v>13</v>
      </c>
      <c r="C35" s="130"/>
      <c r="D35" s="130"/>
      <c r="E35" s="130"/>
      <c r="F35" s="263">
        <v>11.243</v>
      </c>
      <c r="G35" s="244" t="s">
        <v>342</v>
      </c>
      <c r="H35" s="245">
        <v>9.61</v>
      </c>
      <c r="I35" s="259" t="s">
        <v>91</v>
      </c>
      <c r="J35" s="245">
        <v>3.149</v>
      </c>
      <c r="K35" s="244" t="s">
        <v>342</v>
      </c>
      <c r="L35" s="245">
        <v>3.3929999999999998</v>
      </c>
      <c r="M35" s="259" t="s">
        <v>91</v>
      </c>
      <c r="N35" s="245">
        <v>1.552</v>
      </c>
      <c r="O35" s="244" t="s">
        <v>342</v>
      </c>
      <c r="P35" s="245">
        <v>2.536</v>
      </c>
      <c r="Q35" s="259" t="s">
        <v>91</v>
      </c>
      <c r="R35" s="245">
        <v>44.152999999999999</v>
      </c>
      <c r="S35" s="244" t="s">
        <v>342</v>
      </c>
      <c r="T35" s="245">
        <v>31.204999999999998</v>
      </c>
      <c r="U35" s="140" t="s">
        <v>91</v>
      </c>
      <c r="V35" s="245">
        <v>538.86500000000001</v>
      </c>
      <c r="W35" s="244" t="s">
        <v>342</v>
      </c>
      <c r="X35" s="245">
        <v>29.635999999999999</v>
      </c>
      <c r="Y35" s="259" t="s">
        <v>91</v>
      </c>
      <c r="Z35" s="245">
        <v>67.343000000000004</v>
      </c>
      <c r="AA35" s="244" t="s">
        <v>342</v>
      </c>
      <c r="AB35" s="245">
        <v>3.226</v>
      </c>
      <c r="AC35" s="259" t="s">
        <v>91</v>
      </c>
      <c r="AD35" s="245">
        <v>0</v>
      </c>
      <c r="AE35" s="244" t="s">
        <v>342</v>
      </c>
      <c r="AF35" s="245">
        <v>0</v>
      </c>
      <c r="AG35" s="259" t="s">
        <v>91</v>
      </c>
      <c r="AH35" s="245">
        <v>2.1999999999999999E-2</v>
      </c>
      <c r="AI35" s="244" t="s">
        <v>342</v>
      </c>
      <c r="AJ35" s="245">
        <v>0</v>
      </c>
      <c r="AK35" s="140" t="s">
        <v>91</v>
      </c>
      <c r="AL35" s="245">
        <v>666.32799999999997</v>
      </c>
      <c r="AM35" s="244" t="s">
        <v>342</v>
      </c>
      <c r="AN35" s="140">
        <v>44.463000000000001</v>
      </c>
    </row>
    <row r="36" spans="1:40" ht="13.2" x14ac:dyDescent="0.25">
      <c r="A36" s="130"/>
      <c r="B36" s="139" t="s">
        <v>14</v>
      </c>
      <c r="C36" s="130"/>
      <c r="D36" s="130"/>
      <c r="E36" s="130"/>
      <c r="F36" s="263">
        <v>166.58600000000001</v>
      </c>
      <c r="G36" s="244" t="s">
        <v>342</v>
      </c>
      <c r="H36" s="245">
        <v>59.95</v>
      </c>
      <c r="I36" s="259" t="s">
        <v>91</v>
      </c>
      <c r="J36" s="245">
        <v>213.423</v>
      </c>
      <c r="K36" s="244" t="s">
        <v>342</v>
      </c>
      <c r="L36" s="245">
        <v>93.102999999999994</v>
      </c>
      <c r="M36" s="259" t="s">
        <v>91</v>
      </c>
      <c r="N36" s="245">
        <v>126.985</v>
      </c>
      <c r="O36" s="244" t="s">
        <v>342</v>
      </c>
      <c r="P36" s="245">
        <v>73.778000000000006</v>
      </c>
      <c r="Q36" s="259" t="s">
        <v>91</v>
      </c>
      <c r="R36" s="245">
        <v>197.517</v>
      </c>
      <c r="S36" s="244" t="s">
        <v>342</v>
      </c>
      <c r="T36" s="245">
        <v>127.416</v>
      </c>
      <c r="U36" s="140" t="s">
        <v>91</v>
      </c>
      <c r="V36" s="245">
        <v>575.81299999999999</v>
      </c>
      <c r="W36" s="244" t="s">
        <v>342</v>
      </c>
      <c r="X36" s="245">
        <v>204.85</v>
      </c>
      <c r="Y36" s="259" t="s">
        <v>91</v>
      </c>
      <c r="Z36" s="245">
        <v>56.192999999999998</v>
      </c>
      <c r="AA36" s="244" t="s">
        <v>342</v>
      </c>
      <c r="AB36" s="245">
        <v>7.8209999999999997</v>
      </c>
      <c r="AC36" s="259" t="s">
        <v>91</v>
      </c>
      <c r="AD36" s="245">
        <v>3.032</v>
      </c>
      <c r="AE36" s="244" t="s">
        <v>342</v>
      </c>
      <c r="AF36" s="245">
        <v>2.702</v>
      </c>
      <c r="AG36" s="259" t="s">
        <v>91</v>
      </c>
      <c r="AH36" s="245">
        <v>205.369</v>
      </c>
      <c r="AI36" s="244" t="s">
        <v>342</v>
      </c>
      <c r="AJ36" s="245">
        <v>136.20099999999999</v>
      </c>
      <c r="AK36" s="140" t="s">
        <v>91</v>
      </c>
      <c r="AL36" s="245">
        <v>1544.9179999999999</v>
      </c>
      <c r="AM36" s="244" t="s">
        <v>342</v>
      </c>
      <c r="AN36" s="140">
        <v>306.63499999999999</v>
      </c>
    </row>
    <row r="37" spans="1:40" ht="13.2" x14ac:dyDescent="0.25">
      <c r="A37" s="130"/>
      <c r="B37" s="139" t="s">
        <v>17</v>
      </c>
      <c r="C37" s="130"/>
      <c r="D37" s="130"/>
      <c r="E37" s="130"/>
      <c r="F37" s="263">
        <v>126</v>
      </c>
      <c r="G37" s="244" t="s">
        <v>342</v>
      </c>
      <c r="H37" s="245">
        <v>0</v>
      </c>
      <c r="I37" s="259" t="s">
        <v>91</v>
      </c>
      <c r="J37" s="245">
        <v>0</v>
      </c>
      <c r="K37" s="244" t="s">
        <v>342</v>
      </c>
      <c r="L37" s="245">
        <v>0</v>
      </c>
      <c r="M37" s="259" t="s">
        <v>91</v>
      </c>
      <c r="N37" s="245">
        <v>0</v>
      </c>
      <c r="O37" s="244" t="s">
        <v>342</v>
      </c>
      <c r="P37" s="245">
        <v>0</v>
      </c>
      <c r="Q37" s="259" t="s">
        <v>91</v>
      </c>
      <c r="R37" s="245">
        <v>1.861</v>
      </c>
      <c r="S37" s="244" t="s">
        <v>342</v>
      </c>
      <c r="T37" s="245">
        <v>2.258</v>
      </c>
      <c r="U37" s="140" t="s">
        <v>91</v>
      </c>
      <c r="V37" s="245">
        <v>3226.8649999999998</v>
      </c>
      <c r="W37" s="244" t="s">
        <v>342</v>
      </c>
      <c r="X37" s="245">
        <v>0.64200000000000002</v>
      </c>
      <c r="Y37" s="259" t="s">
        <v>91</v>
      </c>
      <c r="Z37" s="245">
        <v>0</v>
      </c>
      <c r="AA37" s="244" t="s">
        <v>342</v>
      </c>
      <c r="AB37" s="245">
        <v>0</v>
      </c>
      <c r="AC37" s="259" t="s">
        <v>91</v>
      </c>
      <c r="AD37" s="245">
        <v>0</v>
      </c>
      <c r="AE37" s="244" t="s">
        <v>342</v>
      </c>
      <c r="AF37" s="245">
        <v>0</v>
      </c>
      <c r="AG37" s="259" t="s">
        <v>91</v>
      </c>
      <c r="AH37" s="245">
        <v>7.0000000000000001E-3</v>
      </c>
      <c r="AI37" s="244" t="s">
        <v>342</v>
      </c>
      <c r="AJ37" s="245">
        <v>0</v>
      </c>
      <c r="AK37" s="140" t="s">
        <v>91</v>
      </c>
      <c r="AL37" s="245">
        <v>3354.732</v>
      </c>
      <c r="AM37" s="244" t="s">
        <v>342</v>
      </c>
      <c r="AN37" s="140">
        <v>2.3479999999999999</v>
      </c>
    </row>
    <row r="38" spans="1:40" ht="13.5" customHeight="1" x14ac:dyDescent="0.25">
      <c r="A38" s="131"/>
      <c r="B38" s="131"/>
      <c r="C38" s="131"/>
      <c r="D38" s="131"/>
      <c r="E38" s="131"/>
      <c r="F38" s="160"/>
      <c r="G38" s="128"/>
      <c r="H38" s="160"/>
      <c r="I38" s="154"/>
      <c r="J38" s="160"/>
      <c r="K38" s="128"/>
      <c r="L38" s="160"/>
      <c r="M38" s="154"/>
      <c r="N38" s="160"/>
      <c r="O38" s="128"/>
      <c r="P38" s="160"/>
      <c r="Q38" s="154"/>
      <c r="R38" s="160"/>
      <c r="S38" s="128"/>
      <c r="T38" s="160"/>
      <c r="U38" s="161"/>
      <c r="V38" s="160"/>
      <c r="W38" s="128"/>
      <c r="X38" s="160"/>
      <c r="Y38" s="154"/>
      <c r="Z38" s="160"/>
      <c r="AA38" s="128"/>
      <c r="AB38" s="160"/>
      <c r="AC38" s="154"/>
      <c r="AD38" s="160"/>
      <c r="AE38" s="128"/>
      <c r="AF38" s="160"/>
      <c r="AG38" s="154"/>
      <c r="AH38" s="160"/>
      <c r="AI38" s="128"/>
      <c r="AJ38" s="160"/>
      <c r="AK38" s="161"/>
      <c r="AL38" s="160"/>
      <c r="AM38" s="128"/>
      <c r="AN38" s="160"/>
    </row>
    <row r="39" spans="1:40" ht="13.2" x14ac:dyDescent="0.25">
      <c r="A39" s="141" t="s">
        <v>255</v>
      </c>
      <c r="F39" s="35"/>
      <c r="K39" s="159"/>
      <c r="O39" s="159"/>
      <c r="S39" s="159"/>
      <c r="W39" s="159"/>
      <c r="AA39" s="159"/>
      <c r="AE39" s="159"/>
      <c r="AI39" s="159"/>
      <c r="AM39" s="159"/>
      <c r="AN39" s="35"/>
    </row>
    <row r="40" spans="1:40" ht="13.2" x14ac:dyDescent="0.25">
      <c r="A40" s="141" t="s">
        <v>256</v>
      </c>
      <c r="F40" s="35"/>
      <c r="K40" s="159"/>
      <c r="O40" s="159"/>
      <c r="R40" s="141" t="s">
        <v>260</v>
      </c>
      <c r="S40" s="159"/>
      <c r="W40" s="159"/>
      <c r="AA40" s="159"/>
      <c r="AE40" s="159"/>
      <c r="AI40" s="159"/>
      <c r="AM40" s="159"/>
      <c r="AN40" s="35"/>
    </row>
    <row r="41" spans="1:40" ht="13.2" x14ac:dyDescent="0.25">
      <c r="A41" s="141" t="s">
        <v>257</v>
      </c>
      <c r="F41" s="35"/>
      <c r="K41" s="159"/>
      <c r="O41" s="159"/>
      <c r="R41" s="141" t="s">
        <v>261</v>
      </c>
      <c r="S41" s="159"/>
      <c r="W41" s="159"/>
      <c r="AA41" s="159"/>
      <c r="AE41" s="159"/>
      <c r="AI41" s="159"/>
      <c r="AM41" s="159"/>
      <c r="AN41" s="35"/>
    </row>
    <row r="42" spans="1:40" ht="13.2" x14ac:dyDescent="0.25">
      <c r="A42" s="141" t="s">
        <v>258</v>
      </c>
      <c r="F42" s="35"/>
      <c r="K42" s="159"/>
      <c r="O42" s="159"/>
      <c r="R42" s="141" t="s">
        <v>262</v>
      </c>
      <c r="S42" s="159"/>
      <c r="W42" s="159"/>
      <c r="AA42" s="159"/>
      <c r="AE42" s="159"/>
      <c r="AI42" s="159"/>
      <c r="AM42" s="159"/>
      <c r="AN42" s="35"/>
    </row>
    <row r="43" spans="1:40" ht="13.2" x14ac:dyDescent="0.25">
      <c r="A43" s="141" t="s">
        <v>259</v>
      </c>
      <c r="F43" s="35"/>
      <c r="K43" s="159"/>
      <c r="O43" s="159"/>
      <c r="R43" s="141" t="s">
        <v>263</v>
      </c>
      <c r="S43" s="159"/>
      <c r="W43" s="159"/>
      <c r="AA43" s="159"/>
      <c r="AE43" s="159"/>
      <c r="AI43" s="159"/>
      <c r="AM43" s="159"/>
      <c r="AN43" s="35"/>
    </row>
    <row r="44" spans="1:40" x14ac:dyDescent="0.25">
      <c r="A44" s="18" t="s">
        <v>331</v>
      </c>
    </row>
  </sheetData>
  <sheetProtection formatCells="0" formatColumns="0" formatRows="0"/>
  <mergeCells count="27">
    <mergeCell ref="A32:B32"/>
    <mergeCell ref="AH4:AJ4"/>
    <mergeCell ref="A7:B7"/>
    <mergeCell ref="A9:B9"/>
    <mergeCell ref="A5:B5"/>
    <mergeCell ref="AA5:AB5"/>
    <mergeCell ref="AE5:AF5"/>
    <mergeCell ref="AI5:AJ5"/>
    <mergeCell ref="AM5:AN5"/>
    <mergeCell ref="A23:B23"/>
    <mergeCell ref="G5:H5"/>
    <mergeCell ref="K5:L5"/>
    <mergeCell ref="O5:P5"/>
    <mergeCell ref="S5:T5"/>
    <mergeCell ref="W5:X5"/>
    <mergeCell ref="A10:B10"/>
    <mergeCell ref="A3:B3"/>
    <mergeCell ref="F3:AN3"/>
    <mergeCell ref="A4:B4"/>
    <mergeCell ref="F4:H4"/>
    <mergeCell ref="J4:L4"/>
    <mergeCell ref="N4:P4"/>
    <mergeCell ref="R4:T4"/>
    <mergeCell ref="V4:X4"/>
    <mergeCell ref="Z4:AB4"/>
    <mergeCell ref="AD4:AF4"/>
    <mergeCell ref="AL4:AN4"/>
  </mergeCells>
  <hyperlinks>
    <hyperlink ref="AL1" location="'Innehåll_ Contents'!Utskriftsområde" display="Till tabellförteckning" xr:uid="{00000000-0004-0000-2F00-000000000000}"/>
  </hyperlinks>
  <pageMargins left="0.75" right="0.61" top="0.67" bottom="0.56000000000000005" header="0.5" footer="0.5"/>
  <pageSetup paperSize="9" scale="79"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00B0F0"/>
  </sheetPr>
  <dimension ref="A1:AP46"/>
  <sheetViews>
    <sheetView showGridLines="0" zoomScaleNormal="100" workbookViewId="0">
      <selection activeCell="B1" sqref="B1"/>
    </sheetView>
  </sheetViews>
  <sheetFormatPr defaultColWidth="11.44140625" defaultRowHeight="12.6" x14ac:dyDescent="0.25"/>
  <cols>
    <col min="1" max="1" width="1.44140625" customWidth="1"/>
    <col min="2" max="2" width="23.33203125" customWidth="1"/>
    <col min="3" max="5" width="11.5546875" hidden="1" customWidth="1"/>
    <col min="6" max="6" width="6.5546875" customWidth="1"/>
    <col min="7" max="7" width="1.88671875" customWidth="1"/>
    <col min="8" max="8" width="5.6640625" customWidth="1"/>
    <col min="9" max="9" width="1" customWidth="1"/>
    <col min="10" max="10" width="6.5546875" customWidth="1"/>
    <col min="11" max="11" width="1.88671875" customWidth="1"/>
    <col min="12" max="12" width="6.5546875" customWidth="1"/>
    <col min="13" max="13" width="1.5546875" customWidth="1"/>
    <col min="14" max="14" width="5.6640625" customWidth="1"/>
    <col min="15" max="15" width="1.88671875" customWidth="1"/>
    <col min="16" max="16" width="5.6640625" customWidth="1"/>
    <col min="17" max="17" width="1.5546875" customWidth="1"/>
    <col min="18" max="18" width="6.44140625" customWidth="1"/>
    <col min="19" max="19" width="1.88671875" customWidth="1"/>
    <col min="20" max="20" width="5.6640625" customWidth="1"/>
    <col min="21" max="21" width="1" customWidth="1"/>
    <col min="22" max="22" width="6.5546875" customWidth="1"/>
    <col min="23" max="23" width="1.88671875" customWidth="1"/>
    <col min="24" max="24" width="5.6640625" customWidth="1"/>
    <col min="25" max="25" width="1.5546875" customWidth="1"/>
    <col min="26" max="26" width="5.6640625" customWidth="1"/>
    <col min="27" max="27" width="1.88671875" customWidth="1"/>
    <col min="28" max="28" width="4.88671875" customWidth="1"/>
    <col min="29" max="29" width="1.5546875" customWidth="1"/>
    <col min="30" max="30" width="5.6640625" customWidth="1"/>
    <col min="31" max="31" width="1.88671875" customWidth="1"/>
    <col min="32" max="32" width="4.88671875" customWidth="1"/>
    <col min="33" max="33" width="1.5546875" customWidth="1"/>
    <col min="34" max="34" width="5.6640625" customWidth="1"/>
    <col min="35" max="35" width="1.88671875" customWidth="1"/>
    <col min="36" max="36" width="5.6640625" customWidth="1"/>
    <col min="37" max="37" width="1" customWidth="1"/>
    <col min="38" max="38" width="6.5546875" customWidth="1"/>
    <col min="39" max="39" width="1.88671875" customWidth="1"/>
    <col min="40" max="40" width="6.5546875" customWidth="1"/>
    <col min="215" max="215" width="1.44140625" customWidth="1"/>
    <col min="216" max="216" width="11.5546875" customWidth="1"/>
    <col min="217" max="219" width="0" hidden="1" customWidth="1"/>
    <col min="220" max="220" width="4.6640625" customWidth="1"/>
    <col min="221" max="221" width="2.5546875" customWidth="1"/>
    <col min="222" max="222" width="4.6640625" customWidth="1"/>
    <col min="223" max="223" width="1" customWidth="1"/>
    <col min="224" max="224" width="4.6640625" customWidth="1"/>
    <col min="225" max="225" width="2.5546875" customWidth="1"/>
    <col min="226" max="226" width="4.6640625" customWidth="1"/>
    <col min="227" max="227" width="1" customWidth="1"/>
    <col min="228" max="228" width="4.6640625" customWidth="1"/>
    <col min="229" max="229" width="2.5546875" customWidth="1"/>
    <col min="230" max="230" width="4.6640625" customWidth="1"/>
    <col min="231" max="231" width="1" customWidth="1"/>
    <col min="232" max="232" width="4.6640625" customWidth="1"/>
    <col min="233" max="233" width="2.5546875" customWidth="1"/>
    <col min="234" max="234" width="4.6640625" customWidth="1"/>
    <col min="235" max="235" width="1.109375" customWidth="1"/>
    <col min="236" max="236" width="4.6640625" customWidth="1"/>
    <col min="237" max="237" width="2.5546875" customWidth="1"/>
    <col min="238" max="238" width="4.6640625" customWidth="1"/>
    <col min="239" max="239" width="1.109375" customWidth="1"/>
    <col min="240" max="240" width="4.6640625" customWidth="1"/>
    <col min="241" max="241" width="2.5546875" customWidth="1"/>
    <col min="242" max="242" width="4.6640625" customWidth="1"/>
    <col min="243" max="243" width="1" customWidth="1"/>
    <col min="244" max="244" width="4.6640625" customWidth="1"/>
    <col min="245" max="245" width="2.5546875" customWidth="1"/>
    <col min="246" max="246" width="4.6640625" customWidth="1"/>
    <col min="247" max="247" width="1" customWidth="1"/>
    <col min="248" max="248" width="4.6640625" customWidth="1"/>
    <col min="249" max="249" width="2.5546875" customWidth="1"/>
    <col min="250" max="250" width="4.6640625" customWidth="1"/>
    <col min="251" max="251" width="1" customWidth="1"/>
    <col min="252" max="252" width="4.5546875" customWidth="1"/>
    <col min="253" max="253" width="2.5546875" customWidth="1"/>
    <col min="254" max="254" width="4.88671875" customWidth="1"/>
    <col min="471" max="471" width="1.44140625" customWidth="1"/>
    <col min="472" max="472" width="11.5546875" customWidth="1"/>
    <col min="473" max="475" width="0" hidden="1" customWidth="1"/>
    <col min="476" max="476" width="4.6640625" customWidth="1"/>
    <col min="477" max="477" width="2.5546875" customWidth="1"/>
    <col min="478" max="478" width="4.6640625" customWidth="1"/>
    <col min="479" max="479" width="1" customWidth="1"/>
    <col min="480" max="480" width="4.6640625" customWidth="1"/>
    <col min="481" max="481" width="2.5546875" customWidth="1"/>
    <col min="482" max="482" width="4.6640625" customWidth="1"/>
    <col min="483" max="483" width="1" customWidth="1"/>
    <col min="484" max="484" width="4.6640625" customWidth="1"/>
    <col min="485" max="485" width="2.5546875" customWidth="1"/>
    <col min="486" max="486" width="4.6640625" customWidth="1"/>
    <col min="487" max="487" width="1" customWidth="1"/>
    <col min="488" max="488" width="4.6640625" customWidth="1"/>
    <col min="489" max="489" width="2.5546875" customWidth="1"/>
    <col min="490" max="490" width="4.6640625" customWidth="1"/>
    <col min="491" max="491" width="1.109375" customWidth="1"/>
    <col min="492" max="492" width="4.6640625" customWidth="1"/>
    <col min="493" max="493" width="2.5546875" customWidth="1"/>
    <col min="494" max="494" width="4.6640625" customWidth="1"/>
    <col min="495" max="495" width="1.109375" customWidth="1"/>
    <col min="496" max="496" width="4.6640625" customWidth="1"/>
    <col min="497" max="497" width="2.5546875" customWidth="1"/>
    <col min="498" max="498" width="4.6640625" customWidth="1"/>
    <col min="499" max="499" width="1" customWidth="1"/>
    <col min="500" max="500" width="4.6640625" customWidth="1"/>
    <col min="501" max="501" width="2.5546875" customWidth="1"/>
    <col min="502" max="502" width="4.6640625" customWidth="1"/>
    <col min="503" max="503" width="1" customWidth="1"/>
    <col min="504" max="504" width="4.6640625" customWidth="1"/>
    <col min="505" max="505" width="2.5546875" customWidth="1"/>
    <col min="506" max="506" width="4.6640625" customWidth="1"/>
    <col min="507" max="507" width="1" customWidth="1"/>
    <col min="508" max="508" width="4.5546875" customWidth="1"/>
    <col min="509" max="509" width="2.5546875" customWidth="1"/>
    <col min="510" max="510" width="4.88671875" customWidth="1"/>
    <col min="727" max="727" width="1.44140625" customWidth="1"/>
    <col min="728" max="728" width="11.5546875" customWidth="1"/>
    <col min="729" max="731" width="0" hidden="1" customWidth="1"/>
    <col min="732" max="732" width="4.6640625" customWidth="1"/>
    <col min="733" max="733" width="2.5546875" customWidth="1"/>
    <col min="734" max="734" width="4.6640625" customWidth="1"/>
    <col min="735" max="735" width="1" customWidth="1"/>
    <col min="736" max="736" width="4.6640625" customWidth="1"/>
    <col min="737" max="737" width="2.5546875" customWidth="1"/>
    <col min="738" max="738" width="4.6640625" customWidth="1"/>
    <col min="739" max="739" width="1" customWidth="1"/>
    <col min="740" max="740" width="4.6640625" customWidth="1"/>
    <col min="741" max="741" width="2.5546875" customWidth="1"/>
    <col min="742" max="742" width="4.6640625" customWidth="1"/>
    <col min="743" max="743" width="1" customWidth="1"/>
    <col min="744" max="744" width="4.6640625" customWidth="1"/>
    <col min="745" max="745" width="2.5546875" customWidth="1"/>
    <col min="746" max="746" width="4.6640625" customWidth="1"/>
    <col min="747" max="747" width="1.109375" customWidth="1"/>
    <col min="748" max="748" width="4.6640625" customWidth="1"/>
    <col min="749" max="749" width="2.5546875" customWidth="1"/>
    <col min="750" max="750" width="4.6640625" customWidth="1"/>
    <col min="751" max="751" width="1.109375" customWidth="1"/>
    <col min="752" max="752" width="4.6640625" customWidth="1"/>
    <col min="753" max="753" width="2.5546875" customWidth="1"/>
    <col min="754" max="754" width="4.6640625" customWidth="1"/>
    <col min="755" max="755" width="1" customWidth="1"/>
    <col min="756" max="756" width="4.6640625" customWidth="1"/>
    <col min="757" max="757" width="2.5546875" customWidth="1"/>
    <col min="758" max="758" width="4.6640625" customWidth="1"/>
    <col min="759" max="759" width="1" customWidth="1"/>
    <col min="760" max="760" width="4.6640625" customWidth="1"/>
    <col min="761" max="761" width="2.5546875" customWidth="1"/>
    <col min="762" max="762" width="4.6640625" customWidth="1"/>
    <col min="763" max="763" width="1" customWidth="1"/>
    <col min="764" max="764" width="4.5546875" customWidth="1"/>
    <col min="765" max="765" width="2.5546875" customWidth="1"/>
    <col min="766" max="766" width="4.88671875" customWidth="1"/>
    <col min="983" max="983" width="1.44140625" customWidth="1"/>
    <col min="984" max="984" width="11.5546875" customWidth="1"/>
    <col min="985" max="987" width="0" hidden="1" customWidth="1"/>
    <col min="988" max="988" width="4.6640625" customWidth="1"/>
    <col min="989" max="989" width="2.5546875" customWidth="1"/>
    <col min="990" max="990" width="4.6640625" customWidth="1"/>
    <col min="991" max="991" width="1" customWidth="1"/>
    <col min="992" max="992" width="4.6640625" customWidth="1"/>
    <col min="993" max="993" width="2.5546875" customWidth="1"/>
    <col min="994" max="994" width="4.6640625" customWidth="1"/>
    <col min="995" max="995" width="1" customWidth="1"/>
    <col min="996" max="996" width="4.6640625" customWidth="1"/>
    <col min="997" max="997" width="2.5546875" customWidth="1"/>
    <col min="998" max="998" width="4.6640625" customWidth="1"/>
    <col min="999" max="999" width="1" customWidth="1"/>
    <col min="1000" max="1000" width="4.6640625" customWidth="1"/>
    <col min="1001" max="1001" width="2.5546875" customWidth="1"/>
    <col min="1002" max="1002" width="4.6640625" customWidth="1"/>
    <col min="1003" max="1003" width="1.109375" customWidth="1"/>
    <col min="1004" max="1004" width="4.6640625" customWidth="1"/>
    <col min="1005" max="1005" width="2.5546875" customWidth="1"/>
    <col min="1006" max="1006" width="4.6640625" customWidth="1"/>
    <col min="1007" max="1007" width="1.109375" customWidth="1"/>
    <col min="1008" max="1008" width="4.6640625" customWidth="1"/>
    <col min="1009" max="1009" width="2.5546875" customWidth="1"/>
    <col min="1010" max="1010" width="4.6640625" customWidth="1"/>
    <col min="1011" max="1011" width="1" customWidth="1"/>
    <col min="1012" max="1012" width="4.6640625" customWidth="1"/>
    <col min="1013" max="1013" width="2.5546875" customWidth="1"/>
    <col min="1014" max="1014" width="4.6640625" customWidth="1"/>
    <col min="1015" max="1015" width="1" customWidth="1"/>
    <col min="1016" max="1016" width="4.6640625" customWidth="1"/>
    <col min="1017" max="1017" width="2.5546875" customWidth="1"/>
    <col min="1018" max="1018" width="4.6640625" customWidth="1"/>
    <col min="1019" max="1019" width="1" customWidth="1"/>
    <col min="1020" max="1020" width="4.5546875" customWidth="1"/>
    <col min="1021" max="1021" width="2.5546875" customWidth="1"/>
    <col min="1022" max="1022" width="4.88671875" customWidth="1"/>
    <col min="1239" max="1239" width="1.44140625" customWidth="1"/>
    <col min="1240" max="1240" width="11.5546875" customWidth="1"/>
    <col min="1241" max="1243" width="0" hidden="1" customWidth="1"/>
    <col min="1244" max="1244" width="4.6640625" customWidth="1"/>
    <col min="1245" max="1245" width="2.5546875" customWidth="1"/>
    <col min="1246" max="1246" width="4.6640625" customWidth="1"/>
    <col min="1247" max="1247" width="1" customWidth="1"/>
    <col min="1248" max="1248" width="4.6640625" customWidth="1"/>
    <col min="1249" max="1249" width="2.5546875" customWidth="1"/>
    <col min="1250" max="1250" width="4.6640625" customWidth="1"/>
    <col min="1251" max="1251" width="1" customWidth="1"/>
    <col min="1252" max="1252" width="4.6640625" customWidth="1"/>
    <col min="1253" max="1253" width="2.5546875" customWidth="1"/>
    <col min="1254" max="1254" width="4.6640625" customWidth="1"/>
    <col min="1255" max="1255" width="1" customWidth="1"/>
    <col min="1256" max="1256" width="4.6640625" customWidth="1"/>
    <col min="1257" max="1257" width="2.5546875" customWidth="1"/>
    <col min="1258" max="1258" width="4.6640625" customWidth="1"/>
    <col min="1259" max="1259" width="1.109375" customWidth="1"/>
    <col min="1260" max="1260" width="4.6640625" customWidth="1"/>
    <col min="1261" max="1261" width="2.5546875" customWidth="1"/>
    <col min="1262" max="1262" width="4.6640625" customWidth="1"/>
    <col min="1263" max="1263" width="1.109375" customWidth="1"/>
    <col min="1264" max="1264" width="4.6640625" customWidth="1"/>
    <col min="1265" max="1265" width="2.5546875" customWidth="1"/>
    <col min="1266" max="1266" width="4.6640625" customWidth="1"/>
    <col min="1267" max="1267" width="1" customWidth="1"/>
    <col min="1268" max="1268" width="4.6640625" customWidth="1"/>
    <col min="1269" max="1269" width="2.5546875" customWidth="1"/>
    <col min="1270" max="1270" width="4.6640625" customWidth="1"/>
    <col min="1271" max="1271" width="1" customWidth="1"/>
    <col min="1272" max="1272" width="4.6640625" customWidth="1"/>
    <col min="1273" max="1273" width="2.5546875" customWidth="1"/>
    <col min="1274" max="1274" width="4.6640625" customWidth="1"/>
    <col min="1275" max="1275" width="1" customWidth="1"/>
    <col min="1276" max="1276" width="4.5546875" customWidth="1"/>
    <col min="1277" max="1277" width="2.5546875" customWidth="1"/>
    <col min="1278" max="1278" width="4.88671875" customWidth="1"/>
    <col min="1495" max="1495" width="1.44140625" customWidth="1"/>
    <col min="1496" max="1496" width="11.5546875" customWidth="1"/>
    <col min="1497" max="1499" width="0" hidden="1" customWidth="1"/>
    <col min="1500" max="1500" width="4.6640625" customWidth="1"/>
    <col min="1501" max="1501" width="2.5546875" customWidth="1"/>
    <col min="1502" max="1502" width="4.6640625" customWidth="1"/>
    <col min="1503" max="1503" width="1" customWidth="1"/>
    <col min="1504" max="1504" width="4.6640625" customWidth="1"/>
    <col min="1505" max="1505" width="2.5546875" customWidth="1"/>
    <col min="1506" max="1506" width="4.6640625" customWidth="1"/>
    <col min="1507" max="1507" width="1" customWidth="1"/>
    <col min="1508" max="1508" width="4.6640625" customWidth="1"/>
    <col min="1509" max="1509" width="2.5546875" customWidth="1"/>
    <col min="1510" max="1510" width="4.6640625" customWidth="1"/>
    <col min="1511" max="1511" width="1" customWidth="1"/>
    <col min="1512" max="1512" width="4.6640625" customWidth="1"/>
    <col min="1513" max="1513" width="2.5546875" customWidth="1"/>
    <col min="1514" max="1514" width="4.6640625" customWidth="1"/>
    <col min="1515" max="1515" width="1.109375" customWidth="1"/>
    <col min="1516" max="1516" width="4.6640625" customWidth="1"/>
    <col min="1517" max="1517" width="2.5546875" customWidth="1"/>
    <col min="1518" max="1518" width="4.6640625" customWidth="1"/>
    <col min="1519" max="1519" width="1.109375" customWidth="1"/>
    <col min="1520" max="1520" width="4.6640625" customWidth="1"/>
    <col min="1521" max="1521" width="2.5546875" customWidth="1"/>
    <col min="1522" max="1522" width="4.6640625" customWidth="1"/>
    <col min="1523" max="1523" width="1" customWidth="1"/>
    <col min="1524" max="1524" width="4.6640625" customWidth="1"/>
    <col min="1525" max="1525" width="2.5546875" customWidth="1"/>
    <col min="1526" max="1526" width="4.6640625" customWidth="1"/>
    <col min="1527" max="1527" width="1" customWidth="1"/>
    <col min="1528" max="1528" width="4.6640625" customWidth="1"/>
    <col min="1529" max="1529" width="2.5546875" customWidth="1"/>
    <col min="1530" max="1530" width="4.6640625" customWidth="1"/>
    <col min="1531" max="1531" width="1" customWidth="1"/>
    <col min="1532" max="1532" width="4.5546875" customWidth="1"/>
    <col min="1533" max="1533" width="2.5546875" customWidth="1"/>
    <col min="1534" max="1534" width="4.88671875" customWidth="1"/>
    <col min="1751" max="1751" width="1.44140625" customWidth="1"/>
    <col min="1752" max="1752" width="11.5546875" customWidth="1"/>
    <col min="1753" max="1755" width="0" hidden="1" customWidth="1"/>
    <col min="1756" max="1756" width="4.6640625" customWidth="1"/>
    <col min="1757" max="1757" width="2.5546875" customWidth="1"/>
    <col min="1758" max="1758" width="4.6640625" customWidth="1"/>
    <col min="1759" max="1759" width="1" customWidth="1"/>
    <col min="1760" max="1760" width="4.6640625" customWidth="1"/>
    <col min="1761" max="1761" width="2.5546875" customWidth="1"/>
    <col min="1762" max="1762" width="4.6640625" customWidth="1"/>
    <col min="1763" max="1763" width="1" customWidth="1"/>
    <col min="1764" max="1764" width="4.6640625" customWidth="1"/>
    <col min="1765" max="1765" width="2.5546875" customWidth="1"/>
    <col min="1766" max="1766" width="4.6640625" customWidth="1"/>
    <col min="1767" max="1767" width="1" customWidth="1"/>
    <col min="1768" max="1768" width="4.6640625" customWidth="1"/>
    <col min="1769" max="1769" width="2.5546875" customWidth="1"/>
    <col min="1770" max="1770" width="4.6640625" customWidth="1"/>
    <col min="1771" max="1771" width="1.109375" customWidth="1"/>
    <col min="1772" max="1772" width="4.6640625" customWidth="1"/>
    <col min="1773" max="1773" width="2.5546875" customWidth="1"/>
    <col min="1774" max="1774" width="4.6640625" customWidth="1"/>
    <col min="1775" max="1775" width="1.109375" customWidth="1"/>
    <col min="1776" max="1776" width="4.6640625" customWidth="1"/>
    <col min="1777" max="1777" width="2.5546875" customWidth="1"/>
    <col min="1778" max="1778" width="4.6640625" customWidth="1"/>
    <col min="1779" max="1779" width="1" customWidth="1"/>
    <col min="1780" max="1780" width="4.6640625" customWidth="1"/>
    <col min="1781" max="1781" width="2.5546875" customWidth="1"/>
    <col min="1782" max="1782" width="4.6640625" customWidth="1"/>
    <col min="1783" max="1783" width="1" customWidth="1"/>
    <col min="1784" max="1784" width="4.6640625" customWidth="1"/>
    <col min="1785" max="1785" width="2.5546875" customWidth="1"/>
    <col min="1786" max="1786" width="4.6640625" customWidth="1"/>
    <col min="1787" max="1787" width="1" customWidth="1"/>
    <col min="1788" max="1788" width="4.5546875" customWidth="1"/>
    <col min="1789" max="1789" width="2.5546875" customWidth="1"/>
    <col min="1790" max="1790" width="4.88671875" customWidth="1"/>
    <col min="2007" max="2007" width="1.44140625" customWidth="1"/>
    <col min="2008" max="2008" width="11.5546875" customWidth="1"/>
    <col min="2009" max="2011" width="0" hidden="1" customWidth="1"/>
    <col min="2012" max="2012" width="4.6640625" customWidth="1"/>
    <col min="2013" max="2013" width="2.5546875" customWidth="1"/>
    <col min="2014" max="2014" width="4.6640625" customWidth="1"/>
    <col min="2015" max="2015" width="1" customWidth="1"/>
    <col min="2016" max="2016" width="4.6640625" customWidth="1"/>
    <col min="2017" max="2017" width="2.5546875" customWidth="1"/>
    <col min="2018" max="2018" width="4.6640625" customWidth="1"/>
    <col min="2019" max="2019" width="1" customWidth="1"/>
    <col min="2020" max="2020" width="4.6640625" customWidth="1"/>
    <col min="2021" max="2021" width="2.5546875" customWidth="1"/>
    <col min="2022" max="2022" width="4.6640625" customWidth="1"/>
    <col min="2023" max="2023" width="1" customWidth="1"/>
    <col min="2024" max="2024" width="4.6640625" customWidth="1"/>
    <col min="2025" max="2025" width="2.5546875" customWidth="1"/>
    <col min="2026" max="2026" width="4.6640625" customWidth="1"/>
    <col min="2027" max="2027" width="1.109375" customWidth="1"/>
    <col min="2028" max="2028" width="4.6640625" customWidth="1"/>
    <col min="2029" max="2029" width="2.5546875" customWidth="1"/>
    <col min="2030" max="2030" width="4.6640625" customWidth="1"/>
    <col min="2031" max="2031" width="1.109375" customWidth="1"/>
    <col min="2032" max="2032" width="4.6640625" customWidth="1"/>
    <col min="2033" max="2033" width="2.5546875" customWidth="1"/>
    <col min="2034" max="2034" width="4.6640625" customWidth="1"/>
    <col min="2035" max="2035" width="1" customWidth="1"/>
    <col min="2036" max="2036" width="4.6640625" customWidth="1"/>
    <col min="2037" max="2037" width="2.5546875" customWidth="1"/>
    <col min="2038" max="2038" width="4.6640625" customWidth="1"/>
    <col min="2039" max="2039" width="1" customWidth="1"/>
    <col min="2040" max="2040" width="4.6640625" customWidth="1"/>
    <col min="2041" max="2041" width="2.5546875" customWidth="1"/>
    <col min="2042" max="2042" width="4.6640625" customWidth="1"/>
    <col min="2043" max="2043" width="1" customWidth="1"/>
    <col min="2044" max="2044" width="4.5546875" customWidth="1"/>
    <col min="2045" max="2045" width="2.5546875" customWidth="1"/>
    <col min="2046" max="2046" width="4.88671875" customWidth="1"/>
    <col min="2263" max="2263" width="1.44140625" customWidth="1"/>
    <col min="2264" max="2264" width="11.5546875" customWidth="1"/>
    <col min="2265" max="2267" width="0" hidden="1" customWidth="1"/>
    <col min="2268" max="2268" width="4.6640625" customWidth="1"/>
    <col min="2269" max="2269" width="2.5546875" customWidth="1"/>
    <col min="2270" max="2270" width="4.6640625" customWidth="1"/>
    <col min="2271" max="2271" width="1" customWidth="1"/>
    <col min="2272" max="2272" width="4.6640625" customWidth="1"/>
    <col min="2273" max="2273" width="2.5546875" customWidth="1"/>
    <col min="2274" max="2274" width="4.6640625" customWidth="1"/>
    <col min="2275" max="2275" width="1" customWidth="1"/>
    <col min="2276" max="2276" width="4.6640625" customWidth="1"/>
    <col min="2277" max="2277" width="2.5546875" customWidth="1"/>
    <col min="2278" max="2278" width="4.6640625" customWidth="1"/>
    <col min="2279" max="2279" width="1" customWidth="1"/>
    <col min="2280" max="2280" width="4.6640625" customWidth="1"/>
    <col min="2281" max="2281" width="2.5546875" customWidth="1"/>
    <col min="2282" max="2282" width="4.6640625" customWidth="1"/>
    <col min="2283" max="2283" width="1.109375" customWidth="1"/>
    <col min="2284" max="2284" width="4.6640625" customWidth="1"/>
    <col min="2285" max="2285" width="2.5546875" customWidth="1"/>
    <col min="2286" max="2286" width="4.6640625" customWidth="1"/>
    <col min="2287" max="2287" width="1.109375" customWidth="1"/>
    <col min="2288" max="2288" width="4.6640625" customWidth="1"/>
    <col min="2289" max="2289" width="2.5546875" customWidth="1"/>
    <col min="2290" max="2290" width="4.6640625" customWidth="1"/>
    <col min="2291" max="2291" width="1" customWidth="1"/>
    <col min="2292" max="2292" width="4.6640625" customWidth="1"/>
    <col min="2293" max="2293" width="2.5546875" customWidth="1"/>
    <col min="2294" max="2294" width="4.6640625" customWidth="1"/>
    <col min="2295" max="2295" width="1" customWidth="1"/>
    <col min="2296" max="2296" width="4.6640625" customWidth="1"/>
    <col min="2297" max="2297" width="2.5546875" customWidth="1"/>
    <col min="2298" max="2298" width="4.6640625" customWidth="1"/>
    <col min="2299" max="2299" width="1" customWidth="1"/>
    <col min="2300" max="2300" width="4.5546875" customWidth="1"/>
    <col min="2301" max="2301" width="2.5546875" customWidth="1"/>
    <col min="2302" max="2302" width="4.88671875" customWidth="1"/>
    <col min="2519" max="2519" width="1.44140625" customWidth="1"/>
    <col min="2520" max="2520" width="11.5546875" customWidth="1"/>
    <col min="2521" max="2523" width="0" hidden="1" customWidth="1"/>
    <col min="2524" max="2524" width="4.6640625" customWidth="1"/>
    <col min="2525" max="2525" width="2.5546875" customWidth="1"/>
    <col min="2526" max="2526" width="4.6640625" customWidth="1"/>
    <col min="2527" max="2527" width="1" customWidth="1"/>
    <col min="2528" max="2528" width="4.6640625" customWidth="1"/>
    <col min="2529" max="2529" width="2.5546875" customWidth="1"/>
    <col min="2530" max="2530" width="4.6640625" customWidth="1"/>
    <col min="2531" max="2531" width="1" customWidth="1"/>
    <col min="2532" max="2532" width="4.6640625" customWidth="1"/>
    <col min="2533" max="2533" width="2.5546875" customWidth="1"/>
    <col min="2534" max="2534" width="4.6640625" customWidth="1"/>
    <col min="2535" max="2535" width="1" customWidth="1"/>
    <col min="2536" max="2536" width="4.6640625" customWidth="1"/>
    <col min="2537" max="2537" width="2.5546875" customWidth="1"/>
    <col min="2538" max="2538" width="4.6640625" customWidth="1"/>
    <col min="2539" max="2539" width="1.109375" customWidth="1"/>
    <col min="2540" max="2540" width="4.6640625" customWidth="1"/>
    <col min="2541" max="2541" width="2.5546875" customWidth="1"/>
    <col min="2542" max="2542" width="4.6640625" customWidth="1"/>
    <col min="2543" max="2543" width="1.109375" customWidth="1"/>
    <col min="2544" max="2544" width="4.6640625" customWidth="1"/>
    <col min="2545" max="2545" width="2.5546875" customWidth="1"/>
    <col min="2546" max="2546" width="4.6640625" customWidth="1"/>
    <col min="2547" max="2547" width="1" customWidth="1"/>
    <col min="2548" max="2548" width="4.6640625" customWidth="1"/>
    <col min="2549" max="2549" width="2.5546875" customWidth="1"/>
    <col min="2550" max="2550" width="4.6640625" customWidth="1"/>
    <col min="2551" max="2551" width="1" customWidth="1"/>
    <col min="2552" max="2552" width="4.6640625" customWidth="1"/>
    <col min="2553" max="2553" width="2.5546875" customWidth="1"/>
    <col min="2554" max="2554" width="4.6640625" customWidth="1"/>
    <col min="2555" max="2555" width="1" customWidth="1"/>
    <col min="2556" max="2556" width="4.5546875" customWidth="1"/>
    <col min="2557" max="2557" width="2.5546875" customWidth="1"/>
    <col min="2558" max="2558" width="4.88671875" customWidth="1"/>
    <col min="2775" max="2775" width="1.44140625" customWidth="1"/>
    <col min="2776" max="2776" width="11.5546875" customWidth="1"/>
    <col min="2777" max="2779" width="0" hidden="1" customWidth="1"/>
    <col min="2780" max="2780" width="4.6640625" customWidth="1"/>
    <col min="2781" max="2781" width="2.5546875" customWidth="1"/>
    <col min="2782" max="2782" width="4.6640625" customWidth="1"/>
    <col min="2783" max="2783" width="1" customWidth="1"/>
    <col min="2784" max="2784" width="4.6640625" customWidth="1"/>
    <col min="2785" max="2785" width="2.5546875" customWidth="1"/>
    <col min="2786" max="2786" width="4.6640625" customWidth="1"/>
    <col min="2787" max="2787" width="1" customWidth="1"/>
    <col min="2788" max="2788" width="4.6640625" customWidth="1"/>
    <col min="2789" max="2789" width="2.5546875" customWidth="1"/>
    <col min="2790" max="2790" width="4.6640625" customWidth="1"/>
    <col min="2791" max="2791" width="1" customWidth="1"/>
    <col min="2792" max="2792" width="4.6640625" customWidth="1"/>
    <col min="2793" max="2793" width="2.5546875" customWidth="1"/>
    <col min="2794" max="2794" width="4.6640625" customWidth="1"/>
    <col min="2795" max="2795" width="1.109375" customWidth="1"/>
    <col min="2796" max="2796" width="4.6640625" customWidth="1"/>
    <col min="2797" max="2797" width="2.5546875" customWidth="1"/>
    <col min="2798" max="2798" width="4.6640625" customWidth="1"/>
    <col min="2799" max="2799" width="1.109375" customWidth="1"/>
    <col min="2800" max="2800" width="4.6640625" customWidth="1"/>
    <col min="2801" max="2801" width="2.5546875" customWidth="1"/>
    <col min="2802" max="2802" width="4.6640625" customWidth="1"/>
    <col min="2803" max="2803" width="1" customWidth="1"/>
    <col min="2804" max="2804" width="4.6640625" customWidth="1"/>
    <col min="2805" max="2805" width="2.5546875" customWidth="1"/>
    <col min="2806" max="2806" width="4.6640625" customWidth="1"/>
    <col min="2807" max="2807" width="1" customWidth="1"/>
    <col min="2808" max="2808" width="4.6640625" customWidth="1"/>
    <col min="2809" max="2809" width="2.5546875" customWidth="1"/>
    <col min="2810" max="2810" width="4.6640625" customWidth="1"/>
    <col min="2811" max="2811" width="1" customWidth="1"/>
    <col min="2812" max="2812" width="4.5546875" customWidth="1"/>
    <col min="2813" max="2813" width="2.5546875" customWidth="1"/>
    <col min="2814" max="2814" width="4.88671875" customWidth="1"/>
    <col min="3031" max="3031" width="1.44140625" customWidth="1"/>
    <col min="3032" max="3032" width="11.5546875" customWidth="1"/>
    <col min="3033" max="3035" width="0" hidden="1" customWidth="1"/>
    <col min="3036" max="3036" width="4.6640625" customWidth="1"/>
    <col min="3037" max="3037" width="2.5546875" customWidth="1"/>
    <col min="3038" max="3038" width="4.6640625" customWidth="1"/>
    <col min="3039" max="3039" width="1" customWidth="1"/>
    <col min="3040" max="3040" width="4.6640625" customWidth="1"/>
    <col min="3041" max="3041" width="2.5546875" customWidth="1"/>
    <col min="3042" max="3042" width="4.6640625" customWidth="1"/>
    <col min="3043" max="3043" width="1" customWidth="1"/>
    <col min="3044" max="3044" width="4.6640625" customWidth="1"/>
    <col min="3045" max="3045" width="2.5546875" customWidth="1"/>
    <col min="3046" max="3046" width="4.6640625" customWidth="1"/>
    <col min="3047" max="3047" width="1" customWidth="1"/>
    <col min="3048" max="3048" width="4.6640625" customWidth="1"/>
    <col min="3049" max="3049" width="2.5546875" customWidth="1"/>
    <col min="3050" max="3050" width="4.6640625" customWidth="1"/>
    <col min="3051" max="3051" width="1.109375" customWidth="1"/>
    <col min="3052" max="3052" width="4.6640625" customWidth="1"/>
    <col min="3053" max="3053" width="2.5546875" customWidth="1"/>
    <col min="3054" max="3054" width="4.6640625" customWidth="1"/>
    <col min="3055" max="3055" width="1.109375" customWidth="1"/>
    <col min="3056" max="3056" width="4.6640625" customWidth="1"/>
    <col min="3057" max="3057" width="2.5546875" customWidth="1"/>
    <col min="3058" max="3058" width="4.6640625" customWidth="1"/>
    <col min="3059" max="3059" width="1" customWidth="1"/>
    <col min="3060" max="3060" width="4.6640625" customWidth="1"/>
    <col min="3061" max="3061" width="2.5546875" customWidth="1"/>
    <col min="3062" max="3062" width="4.6640625" customWidth="1"/>
    <col min="3063" max="3063" width="1" customWidth="1"/>
    <col min="3064" max="3064" width="4.6640625" customWidth="1"/>
    <col min="3065" max="3065" width="2.5546875" customWidth="1"/>
    <col min="3066" max="3066" width="4.6640625" customWidth="1"/>
    <col min="3067" max="3067" width="1" customWidth="1"/>
    <col min="3068" max="3068" width="4.5546875" customWidth="1"/>
    <col min="3069" max="3069" width="2.5546875" customWidth="1"/>
    <col min="3070" max="3070" width="4.88671875" customWidth="1"/>
    <col min="3287" max="3287" width="1.44140625" customWidth="1"/>
    <col min="3288" max="3288" width="11.5546875" customWidth="1"/>
    <col min="3289" max="3291" width="0" hidden="1" customWidth="1"/>
    <col min="3292" max="3292" width="4.6640625" customWidth="1"/>
    <col min="3293" max="3293" width="2.5546875" customWidth="1"/>
    <col min="3294" max="3294" width="4.6640625" customWidth="1"/>
    <col min="3295" max="3295" width="1" customWidth="1"/>
    <col min="3296" max="3296" width="4.6640625" customWidth="1"/>
    <col min="3297" max="3297" width="2.5546875" customWidth="1"/>
    <col min="3298" max="3298" width="4.6640625" customWidth="1"/>
    <col min="3299" max="3299" width="1" customWidth="1"/>
    <col min="3300" max="3300" width="4.6640625" customWidth="1"/>
    <col min="3301" max="3301" width="2.5546875" customWidth="1"/>
    <col min="3302" max="3302" width="4.6640625" customWidth="1"/>
    <col min="3303" max="3303" width="1" customWidth="1"/>
    <col min="3304" max="3304" width="4.6640625" customWidth="1"/>
    <col min="3305" max="3305" width="2.5546875" customWidth="1"/>
    <col min="3306" max="3306" width="4.6640625" customWidth="1"/>
    <col min="3307" max="3307" width="1.109375" customWidth="1"/>
    <col min="3308" max="3308" width="4.6640625" customWidth="1"/>
    <col min="3309" max="3309" width="2.5546875" customWidth="1"/>
    <col min="3310" max="3310" width="4.6640625" customWidth="1"/>
    <col min="3311" max="3311" width="1.109375" customWidth="1"/>
    <col min="3312" max="3312" width="4.6640625" customWidth="1"/>
    <col min="3313" max="3313" width="2.5546875" customWidth="1"/>
    <col min="3314" max="3314" width="4.6640625" customWidth="1"/>
    <col min="3315" max="3315" width="1" customWidth="1"/>
    <col min="3316" max="3316" width="4.6640625" customWidth="1"/>
    <col min="3317" max="3317" width="2.5546875" customWidth="1"/>
    <col min="3318" max="3318" width="4.6640625" customWidth="1"/>
    <col min="3319" max="3319" width="1" customWidth="1"/>
    <col min="3320" max="3320" width="4.6640625" customWidth="1"/>
    <col min="3321" max="3321" width="2.5546875" customWidth="1"/>
    <col min="3322" max="3322" width="4.6640625" customWidth="1"/>
    <col min="3323" max="3323" width="1" customWidth="1"/>
    <col min="3324" max="3324" width="4.5546875" customWidth="1"/>
    <col min="3325" max="3325" width="2.5546875" customWidth="1"/>
    <col min="3326" max="3326" width="4.88671875" customWidth="1"/>
    <col min="3543" max="3543" width="1.44140625" customWidth="1"/>
    <col min="3544" max="3544" width="11.5546875" customWidth="1"/>
    <col min="3545" max="3547" width="0" hidden="1" customWidth="1"/>
    <col min="3548" max="3548" width="4.6640625" customWidth="1"/>
    <col min="3549" max="3549" width="2.5546875" customWidth="1"/>
    <col min="3550" max="3550" width="4.6640625" customWidth="1"/>
    <col min="3551" max="3551" width="1" customWidth="1"/>
    <col min="3552" max="3552" width="4.6640625" customWidth="1"/>
    <col min="3553" max="3553" width="2.5546875" customWidth="1"/>
    <col min="3554" max="3554" width="4.6640625" customWidth="1"/>
    <col min="3555" max="3555" width="1" customWidth="1"/>
    <col min="3556" max="3556" width="4.6640625" customWidth="1"/>
    <col min="3557" max="3557" width="2.5546875" customWidth="1"/>
    <col min="3558" max="3558" width="4.6640625" customWidth="1"/>
    <col min="3559" max="3559" width="1" customWidth="1"/>
    <col min="3560" max="3560" width="4.6640625" customWidth="1"/>
    <col min="3561" max="3561" width="2.5546875" customWidth="1"/>
    <col min="3562" max="3562" width="4.6640625" customWidth="1"/>
    <col min="3563" max="3563" width="1.109375" customWidth="1"/>
    <col min="3564" max="3564" width="4.6640625" customWidth="1"/>
    <col min="3565" max="3565" width="2.5546875" customWidth="1"/>
    <col min="3566" max="3566" width="4.6640625" customWidth="1"/>
    <col min="3567" max="3567" width="1.109375" customWidth="1"/>
    <col min="3568" max="3568" width="4.6640625" customWidth="1"/>
    <col min="3569" max="3569" width="2.5546875" customWidth="1"/>
    <col min="3570" max="3570" width="4.6640625" customWidth="1"/>
    <col min="3571" max="3571" width="1" customWidth="1"/>
    <col min="3572" max="3572" width="4.6640625" customWidth="1"/>
    <col min="3573" max="3573" width="2.5546875" customWidth="1"/>
    <col min="3574" max="3574" width="4.6640625" customWidth="1"/>
    <col min="3575" max="3575" width="1" customWidth="1"/>
    <col min="3576" max="3576" width="4.6640625" customWidth="1"/>
    <col min="3577" max="3577" width="2.5546875" customWidth="1"/>
    <col min="3578" max="3578" width="4.6640625" customWidth="1"/>
    <col min="3579" max="3579" width="1" customWidth="1"/>
    <col min="3580" max="3580" width="4.5546875" customWidth="1"/>
    <col min="3581" max="3581" width="2.5546875" customWidth="1"/>
    <col min="3582" max="3582" width="4.88671875" customWidth="1"/>
    <col min="3799" max="3799" width="1.44140625" customWidth="1"/>
    <col min="3800" max="3800" width="11.5546875" customWidth="1"/>
    <col min="3801" max="3803" width="0" hidden="1" customWidth="1"/>
    <col min="3804" max="3804" width="4.6640625" customWidth="1"/>
    <col min="3805" max="3805" width="2.5546875" customWidth="1"/>
    <col min="3806" max="3806" width="4.6640625" customWidth="1"/>
    <col min="3807" max="3807" width="1" customWidth="1"/>
    <col min="3808" max="3808" width="4.6640625" customWidth="1"/>
    <col min="3809" max="3809" width="2.5546875" customWidth="1"/>
    <col min="3810" max="3810" width="4.6640625" customWidth="1"/>
    <col min="3811" max="3811" width="1" customWidth="1"/>
    <col min="3812" max="3812" width="4.6640625" customWidth="1"/>
    <col min="3813" max="3813" width="2.5546875" customWidth="1"/>
    <col min="3814" max="3814" width="4.6640625" customWidth="1"/>
    <col min="3815" max="3815" width="1" customWidth="1"/>
    <col min="3816" max="3816" width="4.6640625" customWidth="1"/>
    <col min="3817" max="3817" width="2.5546875" customWidth="1"/>
    <col min="3818" max="3818" width="4.6640625" customWidth="1"/>
    <col min="3819" max="3819" width="1.109375" customWidth="1"/>
    <col min="3820" max="3820" width="4.6640625" customWidth="1"/>
    <col min="3821" max="3821" width="2.5546875" customWidth="1"/>
    <col min="3822" max="3822" width="4.6640625" customWidth="1"/>
    <col min="3823" max="3823" width="1.109375" customWidth="1"/>
    <col min="3824" max="3824" width="4.6640625" customWidth="1"/>
    <col min="3825" max="3825" width="2.5546875" customWidth="1"/>
    <col min="3826" max="3826" width="4.6640625" customWidth="1"/>
    <col min="3827" max="3827" width="1" customWidth="1"/>
    <col min="3828" max="3828" width="4.6640625" customWidth="1"/>
    <col min="3829" max="3829" width="2.5546875" customWidth="1"/>
    <col min="3830" max="3830" width="4.6640625" customWidth="1"/>
    <col min="3831" max="3831" width="1" customWidth="1"/>
    <col min="3832" max="3832" width="4.6640625" customWidth="1"/>
    <col min="3833" max="3833" width="2.5546875" customWidth="1"/>
    <col min="3834" max="3834" width="4.6640625" customWidth="1"/>
    <col min="3835" max="3835" width="1" customWidth="1"/>
    <col min="3836" max="3836" width="4.5546875" customWidth="1"/>
    <col min="3837" max="3837" width="2.5546875" customWidth="1"/>
    <col min="3838" max="3838" width="4.88671875" customWidth="1"/>
    <col min="4055" max="4055" width="1.44140625" customWidth="1"/>
    <col min="4056" max="4056" width="11.5546875" customWidth="1"/>
    <col min="4057" max="4059" width="0" hidden="1" customWidth="1"/>
    <col min="4060" max="4060" width="4.6640625" customWidth="1"/>
    <col min="4061" max="4061" width="2.5546875" customWidth="1"/>
    <col min="4062" max="4062" width="4.6640625" customWidth="1"/>
    <col min="4063" max="4063" width="1" customWidth="1"/>
    <col min="4064" max="4064" width="4.6640625" customWidth="1"/>
    <col min="4065" max="4065" width="2.5546875" customWidth="1"/>
    <col min="4066" max="4066" width="4.6640625" customWidth="1"/>
    <col min="4067" max="4067" width="1" customWidth="1"/>
    <col min="4068" max="4068" width="4.6640625" customWidth="1"/>
    <col min="4069" max="4069" width="2.5546875" customWidth="1"/>
    <col min="4070" max="4070" width="4.6640625" customWidth="1"/>
    <col min="4071" max="4071" width="1" customWidth="1"/>
    <col min="4072" max="4072" width="4.6640625" customWidth="1"/>
    <col min="4073" max="4073" width="2.5546875" customWidth="1"/>
    <col min="4074" max="4074" width="4.6640625" customWidth="1"/>
    <col min="4075" max="4075" width="1.109375" customWidth="1"/>
    <col min="4076" max="4076" width="4.6640625" customWidth="1"/>
    <col min="4077" max="4077" width="2.5546875" customWidth="1"/>
    <col min="4078" max="4078" width="4.6640625" customWidth="1"/>
    <col min="4079" max="4079" width="1.109375" customWidth="1"/>
    <col min="4080" max="4080" width="4.6640625" customWidth="1"/>
    <col min="4081" max="4081" width="2.5546875" customWidth="1"/>
    <col min="4082" max="4082" width="4.6640625" customWidth="1"/>
    <col min="4083" max="4083" width="1" customWidth="1"/>
    <col min="4084" max="4084" width="4.6640625" customWidth="1"/>
    <col min="4085" max="4085" width="2.5546875" customWidth="1"/>
    <col min="4086" max="4086" width="4.6640625" customWidth="1"/>
    <col min="4087" max="4087" width="1" customWidth="1"/>
    <col min="4088" max="4088" width="4.6640625" customWidth="1"/>
    <col min="4089" max="4089" width="2.5546875" customWidth="1"/>
    <col min="4090" max="4090" width="4.6640625" customWidth="1"/>
    <col min="4091" max="4091" width="1" customWidth="1"/>
    <col min="4092" max="4092" width="4.5546875" customWidth="1"/>
    <col min="4093" max="4093" width="2.5546875" customWidth="1"/>
    <col min="4094" max="4094" width="4.88671875" customWidth="1"/>
    <col min="4311" max="4311" width="1.44140625" customWidth="1"/>
    <col min="4312" max="4312" width="11.5546875" customWidth="1"/>
    <col min="4313" max="4315" width="0" hidden="1" customWidth="1"/>
    <col min="4316" max="4316" width="4.6640625" customWidth="1"/>
    <col min="4317" max="4317" width="2.5546875" customWidth="1"/>
    <col min="4318" max="4318" width="4.6640625" customWidth="1"/>
    <col min="4319" max="4319" width="1" customWidth="1"/>
    <col min="4320" max="4320" width="4.6640625" customWidth="1"/>
    <col min="4321" max="4321" width="2.5546875" customWidth="1"/>
    <col min="4322" max="4322" width="4.6640625" customWidth="1"/>
    <col min="4323" max="4323" width="1" customWidth="1"/>
    <col min="4324" max="4324" width="4.6640625" customWidth="1"/>
    <col min="4325" max="4325" width="2.5546875" customWidth="1"/>
    <col min="4326" max="4326" width="4.6640625" customWidth="1"/>
    <col min="4327" max="4327" width="1" customWidth="1"/>
    <col min="4328" max="4328" width="4.6640625" customWidth="1"/>
    <col min="4329" max="4329" width="2.5546875" customWidth="1"/>
    <col min="4330" max="4330" width="4.6640625" customWidth="1"/>
    <col min="4331" max="4331" width="1.109375" customWidth="1"/>
    <col min="4332" max="4332" width="4.6640625" customWidth="1"/>
    <col min="4333" max="4333" width="2.5546875" customWidth="1"/>
    <col min="4334" max="4334" width="4.6640625" customWidth="1"/>
    <col min="4335" max="4335" width="1.109375" customWidth="1"/>
    <col min="4336" max="4336" width="4.6640625" customWidth="1"/>
    <col min="4337" max="4337" width="2.5546875" customWidth="1"/>
    <col min="4338" max="4338" width="4.6640625" customWidth="1"/>
    <col min="4339" max="4339" width="1" customWidth="1"/>
    <col min="4340" max="4340" width="4.6640625" customWidth="1"/>
    <col min="4341" max="4341" width="2.5546875" customWidth="1"/>
    <col min="4342" max="4342" width="4.6640625" customWidth="1"/>
    <col min="4343" max="4343" width="1" customWidth="1"/>
    <col min="4344" max="4344" width="4.6640625" customWidth="1"/>
    <col min="4345" max="4345" width="2.5546875" customWidth="1"/>
    <col min="4346" max="4346" width="4.6640625" customWidth="1"/>
    <col min="4347" max="4347" width="1" customWidth="1"/>
    <col min="4348" max="4348" width="4.5546875" customWidth="1"/>
    <col min="4349" max="4349" width="2.5546875" customWidth="1"/>
    <col min="4350" max="4350" width="4.88671875" customWidth="1"/>
    <col min="4567" max="4567" width="1.44140625" customWidth="1"/>
    <col min="4568" max="4568" width="11.5546875" customWidth="1"/>
    <col min="4569" max="4571" width="0" hidden="1" customWidth="1"/>
    <col min="4572" max="4572" width="4.6640625" customWidth="1"/>
    <col min="4573" max="4573" width="2.5546875" customWidth="1"/>
    <col min="4574" max="4574" width="4.6640625" customWidth="1"/>
    <col min="4575" max="4575" width="1" customWidth="1"/>
    <col min="4576" max="4576" width="4.6640625" customWidth="1"/>
    <col min="4577" max="4577" width="2.5546875" customWidth="1"/>
    <col min="4578" max="4578" width="4.6640625" customWidth="1"/>
    <col min="4579" max="4579" width="1" customWidth="1"/>
    <col min="4580" max="4580" width="4.6640625" customWidth="1"/>
    <col min="4581" max="4581" width="2.5546875" customWidth="1"/>
    <col min="4582" max="4582" width="4.6640625" customWidth="1"/>
    <col min="4583" max="4583" width="1" customWidth="1"/>
    <col min="4584" max="4584" width="4.6640625" customWidth="1"/>
    <col min="4585" max="4585" width="2.5546875" customWidth="1"/>
    <col min="4586" max="4586" width="4.6640625" customWidth="1"/>
    <col min="4587" max="4587" width="1.109375" customWidth="1"/>
    <col min="4588" max="4588" width="4.6640625" customWidth="1"/>
    <col min="4589" max="4589" width="2.5546875" customWidth="1"/>
    <col min="4590" max="4590" width="4.6640625" customWidth="1"/>
    <col min="4591" max="4591" width="1.109375" customWidth="1"/>
    <col min="4592" max="4592" width="4.6640625" customWidth="1"/>
    <col min="4593" max="4593" width="2.5546875" customWidth="1"/>
    <col min="4594" max="4594" width="4.6640625" customWidth="1"/>
    <col min="4595" max="4595" width="1" customWidth="1"/>
    <col min="4596" max="4596" width="4.6640625" customWidth="1"/>
    <col min="4597" max="4597" width="2.5546875" customWidth="1"/>
    <col min="4598" max="4598" width="4.6640625" customWidth="1"/>
    <col min="4599" max="4599" width="1" customWidth="1"/>
    <col min="4600" max="4600" width="4.6640625" customWidth="1"/>
    <col min="4601" max="4601" width="2.5546875" customWidth="1"/>
    <col min="4602" max="4602" width="4.6640625" customWidth="1"/>
    <col min="4603" max="4603" width="1" customWidth="1"/>
    <col min="4604" max="4604" width="4.5546875" customWidth="1"/>
    <col min="4605" max="4605" width="2.5546875" customWidth="1"/>
    <col min="4606" max="4606" width="4.88671875" customWidth="1"/>
    <col min="4823" max="4823" width="1.44140625" customWidth="1"/>
    <col min="4824" max="4824" width="11.5546875" customWidth="1"/>
    <col min="4825" max="4827" width="0" hidden="1" customWidth="1"/>
    <col min="4828" max="4828" width="4.6640625" customWidth="1"/>
    <col min="4829" max="4829" width="2.5546875" customWidth="1"/>
    <col min="4830" max="4830" width="4.6640625" customWidth="1"/>
    <col min="4831" max="4831" width="1" customWidth="1"/>
    <col min="4832" max="4832" width="4.6640625" customWidth="1"/>
    <col min="4833" max="4833" width="2.5546875" customWidth="1"/>
    <col min="4834" max="4834" width="4.6640625" customWidth="1"/>
    <col min="4835" max="4835" width="1" customWidth="1"/>
    <col min="4836" max="4836" width="4.6640625" customWidth="1"/>
    <col min="4837" max="4837" width="2.5546875" customWidth="1"/>
    <col min="4838" max="4838" width="4.6640625" customWidth="1"/>
    <col min="4839" max="4839" width="1" customWidth="1"/>
    <col min="4840" max="4840" width="4.6640625" customWidth="1"/>
    <col min="4841" max="4841" width="2.5546875" customWidth="1"/>
    <col min="4842" max="4842" width="4.6640625" customWidth="1"/>
    <col min="4843" max="4843" width="1.109375" customWidth="1"/>
    <col min="4844" max="4844" width="4.6640625" customWidth="1"/>
    <col min="4845" max="4845" width="2.5546875" customWidth="1"/>
    <col min="4846" max="4846" width="4.6640625" customWidth="1"/>
    <col min="4847" max="4847" width="1.109375" customWidth="1"/>
    <col min="4848" max="4848" width="4.6640625" customWidth="1"/>
    <col min="4849" max="4849" width="2.5546875" customWidth="1"/>
    <col min="4850" max="4850" width="4.6640625" customWidth="1"/>
    <col min="4851" max="4851" width="1" customWidth="1"/>
    <col min="4852" max="4852" width="4.6640625" customWidth="1"/>
    <col min="4853" max="4853" width="2.5546875" customWidth="1"/>
    <col min="4854" max="4854" width="4.6640625" customWidth="1"/>
    <col min="4855" max="4855" width="1" customWidth="1"/>
    <col min="4856" max="4856" width="4.6640625" customWidth="1"/>
    <col min="4857" max="4857" width="2.5546875" customWidth="1"/>
    <col min="4858" max="4858" width="4.6640625" customWidth="1"/>
    <col min="4859" max="4859" width="1" customWidth="1"/>
    <col min="4860" max="4860" width="4.5546875" customWidth="1"/>
    <col min="4861" max="4861" width="2.5546875" customWidth="1"/>
    <col min="4862" max="4862" width="4.88671875" customWidth="1"/>
    <col min="5079" max="5079" width="1.44140625" customWidth="1"/>
    <col min="5080" max="5080" width="11.5546875" customWidth="1"/>
    <col min="5081" max="5083" width="0" hidden="1" customWidth="1"/>
    <col min="5084" max="5084" width="4.6640625" customWidth="1"/>
    <col min="5085" max="5085" width="2.5546875" customWidth="1"/>
    <col min="5086" max="5086" width="4.6640625" customWidth="1"/>
    <col min="5087" max="5087" width="1" customWidth="1"/>
    <col min="5088" max="5088" width="4.6640625" customWidth="1"/>
    <col min="5089" max="5089" width="2.5546875" customWidth="1"/>
    <col min="5090" max="5090" width="4.6640625" customWidth="1"/>
    <col min="5091" max="5091" width="1" customWidth="1"/>
    <col min="5092" max="5092" width="4.6640625" customWidth="1"/>
    <col min="5093" max="5093" width="2.5546875" customWidth="1"/>
    <col min="5094" max="5094" width="4.6640625" customWidth="1"/>
    <col min="5095" max="5095" width="1" customWidth="1"/>
    <col min="5096" max="5096" width="4.6640625" customWidth="1"/>
    <col min="5097" max="5097" width="2.5546875" customWidth="1"/>
    <col min="5098" max="5098" width="4.6640625" customWidth="1"/>
    <col min="5099" max="5099" width="1.109375" customWidth="1"/>
    <col min="5100" max="5100" width="4.6640625" customWidth="1"/>
    <col min="5101" max="5101" width="2.5546875" customWidth="1"/>
    <col min="5102" max="5102" width="4.6640625" customWidth="1"/>
    <col min="5103" max="5103" width="1.109375" customWidth="1"/>
    <col min="5104" max="5104" width="4.6640625" customWidth="1"/>
    <col min="5105" max="5105" width="2.5546875" customWidth="1"/>
    <col min="5106" max="5106" width="4.6640625" customWidth="1"/>
    <col min="5107" max="5107" width="1" customWidth="1"/>
    <col min="5108" max="5108" width="4.6640625" customWidth="1"/>
    <col min="5109" max="5109" width="2.5546875" customWidth="1"/>
    <col min="5110" max="5110" width="4.6640625" customWidth="1"/>
    <col min="5111" max="5111" width="1" customWidth="1"/>
    <col min="5112" max="5112" width="4.6640625" customWidth="1"/>
    <col min="5113" max="5113" width="2.5546875" customWidth="1"/>
    <col min="5114" max="5114" width="4.6640625" customWidth="1"/>
    <col min="5115" max="5115" width="1" customWidth="1"/>
    <col min="5116" max="5116" width="4.5546875" customWidth="1"/>
    <col min="5117" max="5117" width="2.5546875" customWidth="1"/>
    <col min="5118" max="5118" width="4.88671875" customWidth="1"/>
    <col min="5335" max="5335" width="1.44140625" customWidth="1"/>
    <col min="5336" max="5336" width="11.5546875" customWidth="1"/>
    <col min="5337" max="5339" width="0" hidden="1" customWidth="1"/>
    <col min="5340" max="5340" width="4.6640625" customWidth="1"/>
    <col min="5341" max="5341" width="2.5546875" customWidth="1"/>
    <col min="5342" max="5342" width="4.6640625" customWidth="1"/>
    <col min="5343" max="5343" width="1" customWidth="1"/>
    <col min="5344" max="5344" width="4.6640625" customWidth="1"/>
    <col min="5345" max="5345" width="2.5546875" customWidth="1"/>
    <col min="5346" max="5346" width="4.6640625" customWidth="1"/>
    <col min="5347" max="5347" width="1" customWidth="1"/>
    <col min="5348" max="5348" width="4.6640625" customWidth="1"/>
    <col min="5349" max="5349" width="2.5546875" customWidth="1"/>
    <col min="5350" max="5350" width="4.6640625" customWidth="1"/>
    <col min="5351" max="5351" width="1" customWidth="1"/>
    <col min="5352" max="5352" width="4.6640625" customWidth="1"/>
    <col min="5353" max="5353" width="2.5546875" customWidth="1"/>
    <col min="5354" max="5354" width="4.6640625" customWidth="1"/>
    <col min="5355" max="5355" width="1.109375" customWidth="1"/>
    <col min="5356" max="5356" width="4.6640625" customWidth="1"/>
    <col min="5357" max="5357" width="2.5546875" customWidth="1"/>
    <col min="5358" max="5358" width="4.6640625" customWidth="1"/>
    <col min="5359" max="5359" width="1.109375" customWidth="1"/>
    <col min="5360" max="5360" width="4.6640625" customWidth="1"/>
    <col min="5361" max="5361" width="2.5546875" customWidth="1"/>
    <col min="5362" max="5362" width="4.6640625" customWidth="1"/>
    <col min="5363" max="5363" width="1" customWidth="1"/>
    <col min="5364" max="5364" width="4.6640625" customWidth="1"/>
    <col min="5365" max="5365" width="2.5546875" customWidth="1"/>
    <col min="5366" max="5366" width="4.6640625" customWidth="1"/>
    <col min="5367" max="5367" width="1" customWidth="1"/>
    <col min="5368" max="5368" width="4.6640625" customWidth="1"/>
    <col min="5369" max="5369" width="2.5546875" customWidth="1"/>
    <col min="5370" max="5370" width="4.6640625" customWidth="1"/>
    <col min="5371" max="5371" width="1" customWidth="1"/>
    <col min="5372" max="5372" width="4.5546875" customWidth="1"/>
    <col min="5373" max="5373" width="2.5546875" customWidth="1"/>
    <col min="5374" max="5374" width="4.88671875" customWidth="1"/>
    <col min="5591" max="5591" width="1.44140625" customWidth="1"/>
    <col min="5592" max="5592" width="11.5546875" customWidth="1"/>
    <col min="5593" max="5595" width="0" hidden="1" customWidth="1"/>
    <col min="5596" max="5596" width="4.6640625" customWidth="1"/>
    <col min="5597" max="5597" width="2.5546875" customWidth="1"/>
    <col min="5598" max="5598" width="4.6640625" customWidth="1"/>
    <col min="5599" max="5599" width="1" customWidth="1"/>
    <col min="5600" max="5600" width="4.6640625" customWidth="1"/>
    <col min="5601" max="5601" width="2.5546875" customWidth="1"/>
    <col min="5602" max="5602" width="4.6640625" customWidth="1"/>
    <col min="5603" max="5603" width="1" customWidth="1"/>
    <col min="5604" max="5604" width="4.6640625" customWidth="1"/>
    <col min="5605" max="5605" width="2.5546875" customWidth="1"/>
    <col min="5606" max="5606" width="4.6640625" customWidth="1"/>
    <col min="5607" max="5607" width="1" customWidth="1"/>
    <col min="5608" max="5608" width="4.6640625" customWidth="1"/>
    <col min="5609" max="5609" width="2.5546875" customWidth="1"/>
    <col min="5610" max="5610" width="4.6640625" customWidth="1"/>
    <col min="5611" max="5611" width="1.109375" customWidth="1"/>
    <col min="5612" max="5612" width="4.6640625" customWidth="1"/>
    <col min="5613" max="5613" width="2.5546875" customWidth="1"/>
    <col min="5614" max="5614" width="4.6640625" customWidth="1"/>
    <col min="5615" max="5615" width="1.109375" customWidth="1"/>
    <col min="5616" max="5616" width="4.6640625" customWidth="1"/>
    <col min="5617" max="5617" width="2.5546875" customWidth="1"/>
    <col min="5618" max="5618" width="4.6640625" customWidth="1"/>
    <col min="5619" max="5619" width="1" customWidth="1"/>
    <col min="5620" max="5620" width="4.6640625" customWidth="1"/>
    <col min="5621" max="5621" width="2.5546875" customWidth="1"/>
    <col min="5622" max="5622" width="4.6640625" customWidth="1"/>
    <col min="5623" max="5623" width="1" customWidth="1"/>
    <col min="5624" max="5624" width="4.6640625" customWidth="1"/>
    <col min="5625" max="5625" width="2.5546875" customWidth="1"/>
    <col min="5626" max="5626" width="4.6640625" customWidth="1"/>
    <col min="5627" max="5627" width="1" customWidth="1"/>
    <col min="5628" max="5628" width="4.5546875" customWidth="1"/>
    <col min="5629" max="5629" width="2.5546875" customWidth="1"/>
    <col min="5630" max="5630" width="4.88671875" customWidth="1"/>
    <col min="5847" max="5847" width="1.44140625" customWidth="1"/>
    <col min="5848" max="5848" width="11.5546875" customWidth="1"/>
    <col min="5849" max="5851" width="0" hidden="1" customWidth="1"/>
    <col min="5852" max="5852" width="4.6640625" customWidth="1"/>
    <col min="5853" max="5853" width="2.5546875" customWidth="1"/>
    <col min="5854" max="5854" width="4.6640625" customWidth="1"/>
    <col min="5855" max="5855" width="1" customWidth="1"/>
    <col min="5856" max="5856" width="4.6640625" customWidth="1"/>
    <col min="5857" max="5857" width="2.5546875" customWidth="1"/>
    <col min="5858" max="5858" width="4.6640625" customWidth="1"/>
    <col min="5859" max="5859" width="1" customWidth="1"/>
    <col min="5860" max="5860" width="4.6640625" customWidth="1"/>
    <col min="5861" max="5861" width="2.5546875" customWidth="1"/>
    <col min="5862" max="5862" width="4.6640625" customWidth="1"/>
    <col min="5863" max="5863" width="1" customWidth="1"/>
    <col min="5864" max="5864" width="4.6640625" customWidth="1"/>
    <col min="5865" max="5865" width="2.5546875" customWidth="1"/>
    <col min="5866" max="5866" width="4.6640625" customWidth="1"/>
    <col min="5867" max="5867" width="1.109375" customWidth="1"/>
    <col min="5868" max="5868" width="4.6640625" customWidth="1"/>
    <col min="5869" max="5869" width="2.5546875" customWidth="1"/>
    <col min="5870" max="5870" width="4.6640625" customWidth="1"/>
    <col min="5871" max="5871" width="1.109375" customWidth="1"/>
    <col min="5872" max="5872" width="4.6640625" customWidth="1"/>
    <col min="5873" max="5873" width="2.5546875" customWidth="1"/>
    <col min="5874" max="5874" width="4.6640625" customWidth="1"/>
    <col min="5875" max="5875" width="1" customWidth="1"/>
    <col min="5876" max="5876" width="4.6640625" customWidth="1"/>
    <col min="5877" max="5877" width="2.5546875" customWidth="1"/>
    <col min="5878" max="5878" width="4.6640625" customWidth="1"/>
    <col min="5879" max="5879" width="1" customWidth="1"/>
    <col min="5880" max="5880" width="4.6640625" customWidth="1"/>
    <col min="5881" max="5881" width="2.5546875" customWidth="1"/>
    <col min="5882" max="5882" width="4.6640625" customWidth="1"/>
    <col min="5883" max="5883" width="1" customWidth="1"/>
    <col min="5884" max="5884" width="4.5546875" customWidth="1"/>
    <col min="5885" max="5885" width="2.5546875" customWidth="1"/>
    <col min="5886" max="5886" width="4.88671875" customWidth="1"/>
    <col min="6103" max="6103" width="1.44140625" customWidth="1"/>
    <col min="6104" max="6104" width="11.5546875" customWidth="1"/>
    <col min="6105" max="6107" width="0" hidden="1" customWidth="1"/>
    <col min="6108" max="6108" width="4.6640625" customWidth="1"/>
    <col min="6109" max="6109" width="2.5546875" customWidth="1"/>
    <col min="6110" max="6110" width="4.6640625" customWidth="1"/>
    <col min="6111" max="6111" width="1" customWidth="1"/>
    <col min="6112" max="6112" width="4.6640625" customWidth="1"/>
    <col min="6113" max="6113" width="2.5546875" customWidth="1"/>
    <col min="6114" max="6114" width="4.6640625" customWidth="1"/>
    <col min="6115" max="6115" width="1" customWidth="1"/>
    <col min="6116" max="6116" width="4.6640625" customWidth="1"/>
    <col min="6117" max="6117" width="2.5546875" customWidth="1"/>
    <col min="6118" max="6118" width="4.6640625" customWidth="1"/>
    <col min="6119" max="6119" width="1" customWidth="1"/>
    <col min="6120" max="6120" width="4.6640625" customWidth="1"/>
    <col min="6121" max="6121" width="2.5546875" customWidth="1"/>
    <col min="6122" max="6122" width="4.6640625" customWidth="1"/>
    <col min="6123" max="6123" width="1.109375" customWidth="1"/>
    <col min="6124" max="6124" width="4.6640625" customWidth="1"/>
    <col min="6125" max="6125" width="2.5546875" customWidth="1"/>
    <col min="6126" max="6126" width="4.6640625" customWidth="1"/>
    <col min="6127" max="6127" width="1.109375" customWidth="1"/>
    <col min="6128" max="6128" width="4.6640625" customWidth="1"/>
    <col min="6129" max="6129" width="2.5546875" customWidth="1"/>
    <col min="6130" max="6130" width="4.6640625" customWidth="1"/>
    <col min="6131" max="6131" width="1" customWidth="1"/>
    <col min="6132" max="6132" width="4.6640625" customWidth="1"/>
    <col min="6133" max="6133" width="2.5546875" customWidth="1"/>
    <col min="6134" max="6134" width="4.6640625" customWidth="1"/>
    <col min="6135" max="6135" width="1" customWidth="1"/>
    <col min="6136" max="6136" width="4.6640625" customWidth="1"/>
    <col min="6137" max="6137" width="2.5546875" customWidth="1"/>
    <col min="6138" max="6138" width="4.6640625" customWidth="1"/>
    <col min="6139" max="6139" width="1" customWidth="1"/>
    <col min="6140" max="6140" width="4.5546875" customWidth="1"/>
    <col min="6141" max="6141" width="2.5546875" customWidth="1"/>
    <col min="6142" max="6142" width="4.88671875" customWidth="1"/>
    <col min="6359" max="6359" width="1.44140625" customWidth="1"/>
    <col min="6360" max="6360" width="11.5546875" customWidth="1"/>
    <col min="6361" max="6363" width="0" hidden="1" customWidth="1"/>
    <col min="6364" max="6364" width="4.6640625" customWidth="1"/>
    <col min="6365" max="6365" width="2.5546875" customWidth="1"/>
    <col min="6366" max="6366" width="4.6640625" customWidth="1"/>
    <col min="6367" max="6367" width="1" customWidth="1"/>
    <col min="6368" max="6368" width="4.6640625" customWidth="1"/>
    <col min="6369" max="6369" width="2.5546875" customWidth="1"/>
    <col min="6370" max="6370" width="4.6640625" customWidth="1"/>
    <col min="6371" max="6371" width="1" customWidth="1"/>
    <col min="6372" max="6372" width="4.6640625" customWidth="1"/>
    <col min="6373" max="6373" width="2.5546875" customWidth="1"/>
    <col min="6374" max="6374" width="4.6640625" customWidth="1"/>
    <col min="6375" max="6375" width="1" customWidth="1"/>
    <col min="6376" max="6376" width="4.6640625" customWidth="1"/>
    <col min="6377" max="6377" width="2.5546875" customWidth="1"/>
    <col min="6378" max="6378" width="4.6640625" customWidth="1"/>
    <col min="6379" max="6379" width="1.109375" customWidth="1"/>
    <col min="6380" max="6380" width="4.6640625" customWidth="1"/>
    <col min="6381" max="6381" width="2.5546875" customWidth="1"/>
    <col min="6382" max="6382" width="4.6640625" customWidth="1"/>
    <col min="6383" max="6383" width="1.109375" customWidth="1"/>
    <col min="6384" max="6384" width="4.6640625" customWidth="1"/>
    <col min="6385" max="6385" width="2.5546875" customWidth="1"/>
    <col min="6386" max="6386" width="4.6640625" customWidth="1"/>
    <col min="6387" max="6387" width="1" customWidth="1"/>
    <col min="6388" max="6388" width="4.6640625" customWidth="1"/>
    <col min="6389" max="6389" width="2.5546875" customWidth="1"/>
    <col min="6390" max="6390" width="4.6640625" customWidth="1"/>
    <col min="6391" max="6391" width="1" customWidth="1"/>
    <col min="6392" max="6392" width="4.6640625" customWidth="1"/>
    <col min="6393" max="6393" width="2.5546875" customWidth="1"/>
    <col min="6394" max="6394" width="4.6640625" customWidth="1"/>
    <col min="6395" max="6395" width="1" customWidth="1"/>
    <col min="6396" max="6396" width="4.5546875" customWidth="1"/>
    <col min="6397" max="6397" width="2.5546875" customWidth="1"/>
    <col min="6398" max="6398" width="4.88671875" customWidth="1"/>
    <col min="6615" max="6615" width="1.44140625" customWidth="1"/>
    <col min="6616" max="6616" width="11.5546875" customWidth="1"/>
    <col min="6617" max="6619" width="0" hidden="1" customWidth="1"/>
    <col min="6620" max="6620" width="4.6640625" customWidth="1"/>
    <col min="6621" max="6621" width="2.5546875" customWidth="1"/>
    <col min="6622" max="6622" width="4.6640625" customWidth="1"/>
    <col min="6623" max="6623" width="1" customWidth="1"/>
    <col min="6624" max="6624" width="4.6640625" customWidth="1"/>
    <col min="6625" max="6625" width="2.5546875" customWidth="1"/>
    <col min="6626" max="6626" width="4.6640625" customWidth="1"/>
    <col min="6627" max="6627" width="1" customWidth="1"/>
    <col min="6628" max="6628" width="4.6640625" customWidth="1"/>
    <col min="6629" max="6629" width="2.5546875" customWidth="1"/>
    <col min="6630" max="6630" width="4.6640625" customWidth="1"/>
    <col min="6631" max="6631" width="1" customWidth="1"/>
    <col min="6632" max="6632" width="4.6640625" customWidth="1"/>
    <col min="6633" max="6633" width="2.5546875" customWidth="1"/>
    <col min="6634" max="6634" width="4.6640625" customWidth="1"/>
    <col min="6635" max="6635" width="1.109375" customWidth="1"/>
    <col min="6636" max="6636" width="4.6640625" customWidth="1"/>
    <col min="6637" max="6637" width="2.5546875" customWidth="1"/>
    <col min="6638" max="6638" width="4.6640625" customWidth="1"/>
    <col min="6639" max="6639" width="1.109375" customWidth="1"/>
    <col min="6640" max="6640" width="4.6640625" customWidth="1"/>
    <col min="6641" max="6641" width="2.5546875" customWidth="1"/>
    <col min="6642" max="6642" width="4.6640625" customWidth="1"/>
    <col min="6643" max="6643" width="1" customWidth="1"/>
    <col min="6644" max="6644" width="4.6640625" customWidth="1"/>
    <col min="6645" max="6645" width="2.5546875" customWidth="1"/>
    <col min="6646" max="6646" width="4.6640625" customWidth="1"/>
    <col min="6647" max="6647" width="1" customWidth="1"/>
    <col min="6648" max="6648" width="4.6640625" customWidth="1"/>
    <col min="6649" max="6649" width="2.5546875" customWidth="1"/>
    <col min="6650" max="6650" width="4.6640625" customWidth="1"/>
    <col min="6651" max="6651" width="1" customWidth="1"/>
    <col min="6652" max="6652" width="4.5546875" customWidth="1"/>
    <col min="6653" max="6653" width="2.5546875" customWidth="1"/>
    <col min="6654" max="6654" width="4.88671875" customWidth="1"/>
    <col min="6871" max="6871" width="1.44140625" customWidth="1"/>
    <col min="6872" max="6872" width="11.5546875" customWidth="1"/>
    <col min="6873" max="6875" width="0" hidden="1" customWidth="1"/>
    <col min="6876" max="6876" width="4.6640625" customWidth="1"/>
    <col min="6877" max="6877" width="2.5546875" customWidth="1"/>
    <col min="6878" max="6878" width="4.6640625" customWidth="1"/>
    <col min="6879" max="6879" width="1" customWidth="1"/>
    <col min="6880" max="6880" width="4.6640625" customWidth="1"/>
    <col min="6881" max="6881" width="2.5546875" customWidth="1"/>
    <col min="6882" max="6882" width="4.6640625" customWidth="1"/>
    <col min="6883" max="6883" width="1" customWidth="1"/>
    <col min="6884" max="6884" width="4.6640625" customWidth="1"/>
    <col min="6885" max="6885" width="2.5546875" customWidth="1"/>
    <col min="6886" max="6886" width="4.6640625" customWidth="1"/>
    <col min="6887" max="6887" width="1" customWidth="1"/>
    <col min="6888" max="6888" width="4.6640625" customWidth="1"/>
    <col min="6889" max="6889" width="2.5546875" customWidth="1"/>
    <col min="6890" max="6890" width="4.6640625" customWidth="1"/>
    <col min="6891" max="6891" width="1.109375" customWidth="1"/>
    <col min="6892" max="6892" width="4.6640625" customWidth="1"/>
    <col min="6893" max="6893" width="2.5546875" customWidth="1"/>
    <col min="6894" max="6894" width="4.6640625" customWidth="1"/>
    <col min="6895" max="6895" width="1.109375" customWidth="1"/>
    <col min="6896" max="6896" width="4.6640625" customWidth="1"/>
    <col min="6897" max="6897" width="2.5546875" customWidth="1"/>
    <col min="6898" max="6898" width="4.6640625" customWidth="1"/>
    <col min="6899" max="6899" width="1" customWidth="1"/>
    <col min="6900" max="6900" width="4.6640625" customWidth="1"/>
    <col min="6901" max="6901" width="2.5546875" customWidth="1"/>
    <col min="6902" max="6902" width="4.6640625" customWidth="1"/>
    <col min="6903" max="6903" width="1" customWidth="1"/>
    <col min="6904" max="6904" width="4.6640625" customWidth="1"/>
    <col min="6905" max="6905" width="2.5546875" customWidth="1"/>
    <col min="6906" max="6906" width="4.6640625" customWidth="1"/>
    <col min="6907" max="6907" width="1" customWidth="1"/>
    <col min="6908" max="6908" width="4.5546875" customWidth="1"/>
    <col min="6909" max="6909" width="2.5546875" customWidth="1"/>
    <col min="6910" max="6910" width="4.88671875" customWidth="1"/>
    <col min="7127" max="7127" width="1.44140625" customWidth="1"/>
    <col min="7128" max="7128" width="11.5546875" customWidth="1"/>
    <col min="7129" max="7131" width="0" hidden="1" customWidth="1"/>
    <col min="7132" max="7132" width="4.6640625" customWidth="1"/>
    <col min="7133" max="7133" width="2.5546875" customWidth="1"/>
    <col min="7134" max="7134" width="4.6640625" customWidth="1"/>
    <col min="7135" max="7135" width="1" customWidth="1"/>
    <col min="7136" max="7136" width="4.6640625" customWidth="1"/>
    <col min="7137" max="7137" width="2.5546875" customWidth="1"/>
    <col min="7138" max="7138" width="4.6640625" customWidth="1"/>
    <col min="7139" max="7139" width="1" customWidth="1"/>
    <col min="7140" max="7140" width="4.6640625" customWidth="1"/>
    <col min="7141" max="7141" width="2.5546875" customWidth="1"/>
    <col min="7142" max="7142" width="4.6640625" customWidth="1"/>
    <col min="7143" max="7143" width="1" customWidth="1"/>
    <col min="7144" max="7144" width="4.6640625" customWidth="1"/>
    <col min="7145" max="7145" width="2.5546875" customWidth="1"/>
    <col min="7146" max="7146" width="4.6640625" customWidth="1"/>
    <col min="7147" max="7147" width="1.109375" customWidth="1"/>
    <col min="7148" max="7148" width="4.6640625" customWidth="1"/>
    <col min="7149" max="7149" width="2.5546875" customWidth="1"/>
    <col min="7150" max="7150" width="4.6640625" customWidth="1"/>
    <col min="7151" max="7151" width="1.109375" customWidth="1"/>
    <col min="7152" max="7152" width="4.6640625" customWidth="1"/>
    <col min="7153" max="7153" width="2.5546875" customWidth="1"/>
    <col min="7154" max="7154" width="4.6640625" customWidth="1"/>
    <col min="7155" max="7155" width="1" customWidth="1"/>
    <col min="7156" max="7156" width="4.6640625" customWidth="1"/>
    <col min="7157" max="7157" width="2.5546875" customWidth="1"/>
    <col min="7158" max="7158" width="4.6640625" customWidth="1"/>
    <col min="7159" max="7159" width="1" customWidth="1"/>
    <col min="7160" max="7160" width="4.6640625" customWidth="1"/>
    <col min="7161" max="7161" width="2.5546875" customWidth="1"/>
    <col min="7162" max="7162" width="4.6640625" customWidth="1"/>
    <col min="7163" max="7163" width="1" customWidth="1"/>
    <col min="7164" max="7164" width="4.5546875" customWidth="1"/>
    <col min="7165" max="7165" width="2.5546875" customWidth="1"/>
    <col min="7166" max="7166" width="4.88671875" customWidth="1"/>
    <col min="7383" max="7383" width="1.44140625" customWidth="1"/>
    <col min="7384" max="7384" width="11.5546875" customWidth="1"/>
    <col min="7385" max="7387" width="0" hidden="1" customWidth="1"/>
    <col min="7388" max="7388" width="4.6640625" customWidth="1"/>
    <col min="7389" max="7389" width="2.5546875" customWidth="1"/>
    <col min="7390" max="7390" width="4.6640625" customWidth="1"/>
    <col min="7391" max="7391" width="1" customWidth="1"/>
    <col min="7392" max="7392" width="4.6640625" customWidth="1"/>
    <col min="7393" max="7393" width="2.5546875" customWidth="1"/>
    <col min="7394" max="7394" width="4.6640625" customWidth="1"/>
    <col min="7395" max="7395" width="1" customWidth="1"/>
    <col min="7396" max="7396" width="4.6640625" customWidth="1"/>
    <col min="7397" max="7397" width="2.5546875" customWidth="1"/>
    <col min="7398" max="7398" width="4.6640625" customWidth="1"/>
    <col min="7399" max="7399" width="1" customWidth="1"/>
    <col min="7400" max="7400" width="4.6640625" customWidth="1"/>
    <col min="7401" max="7401" width="2.5546875" customWidth="1"/>
    <col min="7402" max="7402" width="4.6640625" customWidth="1"/>
    <col min="7403" max="7403" width="1.109375" customWidth="1"/>
    <col min="7404" max="7404" width="4.6640625" customWidth="1"/>
    <col min="7405" max="7405" width="2.5546875" customWidth="1"/>
    <col min="7406" max="7406" width="4.6640625" customWidth="1"/>
    <col min="7407" max="7407" width="1.109375" customWidth="1"/>
    <col min="7408" max="7408" width="4.6640625" customWidth="1"/>
    <col min="7409" max="7409" width="2.5546875" customWidth="1"/>
    <col min="7410" max="7410" width="4.6640625" customWidth="1"/>
    <col min="7411" max="7411" width="1" customWidth="1"/>
    <col min="7412" max="7412" width="4.6640625" customWidth="1"/>
    <col min="7413" max="7413" width="2.5546875" customWidth="1"/>
    <col min="7414" max="7414" width="4.6640625" customWidth="1"/>
    <col min="7415" max="7415" width="1" customWidth="1"/>
    <col min="7416" max="7416" width="4.6640625" customWidth="1"/>
    <col min="7417" max="7417" width="2.5546875" customWidth="1"/>
    <col min="7418" max="7418" width="4.6640625" customWidth="1"/>
    <col min="7419" max="7419" width="1" customWidth="1"/>
    <col min="7420" max="7420" width="4.5546875" customWidth="1"/>
    <col min="7421" max="7421" width="2.5546875" customWidth="1"/>
    <col min="7422" max="7422" width="4.88671875" customWidth="1"/>
    <col min="7639" max="7639" width="1.44140625" customWidth="1"/>
    <col min="7640" max="7640" width="11.5546875" customWidth="1"/>
    <col min="7641" max="7643" width="0" hidden="1" customWidth="1"/>
    <col min="7644" max="7644" width="4.6640625" customWidth="1"/>
    <col min="7645" max="7645" width="2.5546875" customWidth="1"/>
    <col min="7646" max="7646" width="4.6640625" customWidth="1"/>
    <col min="7647" max="7647" width="1" customWidth="1"/>
    <col min="7648" max="7648" width="4.6640625" customWidth="1"/>
    <col min="7649" max="7649" width="2.5546875" customWidth="1"/>
    <col min="7650" max="7650" width="4.6640625" customWidth="1"/>
    <col min="7651" max="7651" width="1" customWidth="1"/>
    <col min="7652" max="7652" width="4.6640625" customWidth="1"/>
    <col min="7653" max="7653" width="2.5546875" customWidth="1"/>
    <col min="7654" max="7654" width="4.6640625" customWidth="1"/>
    <col min="7655" max="7655" width="1" customWidth="1"/>
    <col min="7656" max="7656" width="4.6640625" customWidth="1"/>
    <col min="7657" max="7657" width="2.5546875" customWidth="1"/>
    <col min="7658" max="7658" width="4.6640625" customWidth="1"/>
    <col min="7659" max="7659" width="1.109375" customWidth="1"/>
    <col min="7660" max="7660" width="4.6640625" customWidth="1"/>
    <col min="7661" max="7661" width="2.5546875" customWidth="1"/>
    <col min="7662" max="7662" width="4.6640625" customWidth="1"/>
    <col min="7663" max="7663" width="1.109375" customWidth="1"/>
    <col min="7664" max="7664" width="4.6640625" customWidth="1"/>
    <col min="7665" max="7665" width="2.5546875" customWidth="1"/>
    <col min="7666" max="7666" width="4.6640625" customWidth="1"/>
    <col min="7667" max="7667" width="1" customWidth="1"/>
    <col min="7668" max="7668" width="4.6640625" customWidth="1"/>
    <col min="7669" max="7669" width="2.5546875" customWidth="1"/>
    <col min="7670" max="7670" width="4.6640625" customWidth="1"/>
    <col min="7671" max="7671" width="1" customWidth="1"/>
    <col min="7672" max="7672" width="4.6640625" customWidth="1"/>
    <col min="7673" max="7673" width="2.5546875" customWidth="1"/>
    <col min="7674" max="7674" width="4.6640625" customWidth="1"/>
    <col min="7675" max="7675" width="1" customWidth="1"/>
    <col min="7676" max="7676" width="4.5546875" customWidth="1"/>
    <col min="7677" max="7677" width="2.5546875" customWidth="1"/>
    <col min="7678" max="7678" width="4.88671875" customWidth="1"/>
    <col min="7895" max="7895" width="1.44140625" customWidth="1"/>
    <col min="7896" max="7896" width="11.5546875" customWidth="1"/>
    <col min="7897" max="7899" width="0" hidden="1" customWidth="1"/>
    <col min="7900" max="7900" width="4.6640625" customWidth="1"/>
    <col min="7901" max="7901" width="2.5546875" customWidth="1"/>
    <col min="7902" max="7902" width="4.6640625" customWidth="1"/>
    <col min="7903" max="7903" width="1" customWidth="1"/>
    <col min="7904" max="7904" width="4.6640625" customWidth="1"/>
    <col min="7905" max="7905" width="2.5546875" customWidth="1"/>
    <col min="7906" max="7906" width="4.6640625" customWidth="1"/>
    <col min="7907" max="7907" width="1" customWidth="1"/>
    <col min="7908" max="7908" width="4.6640625" customWidth="1"/>
    <col min="7909" max="7909" width="2.5546875" customWidth="1"/>
    <col min="7910" max="7910" width="4.6640625" customWidth="1"/>
    <col min="7911" max="7911" width="1" customWidth="1"/>
    <col min="7912" max="7912" width="4.6640625" customWidth="1"/>
    <col min="7913" max="7913" width="2.5546875" customWidth="1"/>
    <col min="7914" max="7914" width="4.6640625" customWidth="1"/>
    <col min="7915" max="7915" width="1.109375" customWidth="1"/>
    <col min="7916" max="7916" width="4.6640625" customWidth="1"/>
    <col min="7917" max="7917" width="2.5546875" customWidth="1"/>
    <col min="7918" max="7918" width="4.6640625" customWidth="1"/>
    <col min="7919" max="7919" width="1.109375" customWidth="1"/>
    <col min="7920" max="7920" width="4.6640625" customWidth="1"/>
    <col min="7921" max="7921" width="2.5546875" customWidth="1"/>
    <col min="7922" max="7922" width="4.6640625" customWidth="1"/>
    <col min="7923" max="7923" width="1" customWidth="1"/>
    <col min="7924" max="7924" width="4.6640625" customWidth="1"/>
    <col min="7925" max="7925" width="2.5546875" customWidth="1"/>
    <col min="7926" max="7926" width="4.6640625" customWidth="1"/>
    <col min="7927" max="7927" width="1" customWidth="1"/>
    <col min="7928" max="7928" width="4.6640625" customWidth="1"/>
    <col min="7929" max="7929" width="2.5546875" customWidth="1"/>
    <col min="7930" max="7930" width="4.6640625" customWidth="1"/>
    <col min="7931" max="7931" width="1" customWidth="1"/>
    <col min="7932" max="7932" width="4.5546875" customWidth="1"/>
    <col min="7933" max="7933" width="2.5546875" customWidth="1"/>
    <col min="7934" max="7934" width="4.88671875" customWidth="1"/>
    <col min="8151" max="8151" width="1.44140625" customWidth="1"/>
    <col min="8152" max="8152" width="11.5546875" customWidth="1"/>
    <col min="8153" max="8155" width="0" hidden="1" customWidth="1"/>
    <col min="8156" max="8156" width="4.6640625" customWidth="1"/>
    <col min="8157" max="8157" width="2.5546875" customWidth="1"/>
    <col min="8158" max="8158" width="4.6640625" customWidth="1"/>
    <col min="8159" max="8159" width="1" customWidth="1"/>
    <col min="8160" max="8160" width="4.6640625" customWidth="1"/>
    <col min="8161" max="8161" width="2.5546875" customWidth="1"/>
    <col min="8162" max="8162" width="4.6640625" customWidth="1"/>
    <col min="8163" max="8163" width="1" customWidth="1"/>
    <col min="8164" max="8164" width="4.6640625" customWidth="1"/>
    <col min="8165" max="8165" width="2.5546875" customWidth="1"/>
    <col min="8166" max="8166" width="4.6640625" customWidth="1"/>
    <col min="8167" max="8167" width="1" customWidth="1"/>
    <col min="8168" max="8168" width="4.6640625" customWidth="1"/>
    <col min="8169" max="8169" width="2.5546875" customWidth="1"/>
    <col min="8170" max="8170" width="4.6640625" customWidth="1"/>
    <col min="8171" max="8171" width="1.109375" customWidth="1"/>
    <col min="8172" max="8172" width="4.6640625" customWidth="1"/>
    <col min="8173" max="8173" width="2.5546875" customWidth="1"/>
    <col min="8174" max="8174" width="4.6640625" customWidth="1"/>
    <col min="8175" max="8175" width="1.109375" customWidth="1"/>
    <col min="8176" max="8176" width="4.6640625" customWidth="1"/>
    <col min="8177" max="8177" width="2.5546875" customWidth="1"/>
    <col min="8178" max="8178" width="4.6640625" customWidth="1"/>
    <col min="8179" max="8179" width="1" customWidth="1"/>
    <col min="8180" max="8180" width="4.6640625" customWidth="1"/>
    <col min="8181" max="8181" width="2.5546875" customWidth="1"/>
    <col min="8182" max="8182" width="4.6640625" customWidth="1"/>
    <col min="8183" max="8183" width="1" customWidth="1"/>
    <col min="8184" max="8184" width="4.6640625" customWidth="1"/>
    <col min="8185" max="8185" width="2.5546875" customWidth="1"/>
    <col min="8186" max="8186" width="4.6640625" customWidth="1"/>
    <col min="8187" max="8187" width="1" customWidth="1"/>
    <col min="8188" max="8188" width="4.5546875" customWidth="1"/>
    <col min="8189" max="8189" width="2.5546875" customWidth="1"/>
    <col min="8190" max="8190" width="4.88671875" customWidth="1"/>
    <col min="8407" max="8407" width="1.44140625" customWidth="1"/>
    <col min="8408" max="8408" width="11.5546875" customWidth="1"/>
    <col min="8409" max="8411" width="0" hidden="1" customWidth="1"/>
    <col min="8412" max="8412" width="4.6640625" customWidth="1"/>
    <col min="8413" max="8413" width="2.5546875" customWidth="1"/>
    <col min="8414" max="8414" width="4.6640625" customWidth="1"/>
    <col min="8415" max="8415" width="1" customWidth="1"/>
    <col min="8416" max="8416" width="4.6640625" customWidth="1"/>
    <col min="8417" max="8417" width="2.5546875" customWidth="1"/>
    <col min="8418" max="8418" width="4.6640625" customWidth="1"/>
    <col min="8419" max="8419" width="1" customWidth="1"/>
    <col min="8420" max="8420" width="4.6640625" customWidth="1"/>
    <col min="8421" max="8421" width="2.5546875" customWidth="1"/>
    <col min="8422" max="8422" width="4.6640625" customWidth="1"/>
    <col min="8423" max="8423" width="1" customWidth="1"/>
    <col min="8424" max="8424" width="4.6640625" customWidth="1"/>
    <col min="8425" max="8425" width="2.5546875" customWidth="1"/>
    <col min="8426" max="8426" width="4.6640625" customWidth="1"/>
    <col min="8427" max="8427" width="1.109375" customWidth="1"/>
    <col min="8428" max="8428" width="4.6640625" customWidth="1"/>
    <col min="8429" max="8429" width="2.5546875" customWidth="1"/>
    <col min="8430" max="8430" width="4.6640625" customWidth="1"/>
    <col min="8431" max="8431" width="1.109375" customWidth="1"/>
    <col min="8432" max="8432" width="4.6640625" customWidth="1"/>
    <col min="8433" max="8433" width="2.5546875" customWidth="1"/>
    <col min="8434" max="8434" width="4.6640625" customWidth="1"/>
    <col min="8435" max="8435" width="1" customWidth="1"/>
    <col min="8436" max="8436" width="4.6640625" customWidth="1"/>
    <col min="8437" max="8437" width="2.5546875" customWidth="1"/>
    <col min="8438" max="8438" width="4.6640625" customWidth="1"/>
    <col min="8439" max="8439" width="1" customWidth="1"/>
    <col min="8440" max="8440" width="4.6640625" customWidth="1"/>
    <col min="8441" max="8441" width="2.5546875" customWidth="1"/>
    <col min="8442" max="8442" width="4.6640625" customWidth="1"/>
    <col min="8443" max="8443" width="1" customWidth="1"/>
    <col min="8444" max="8444" width="4.5546875" customWidth="1"/>
    <col min="8445" max="8445" width="2.5546875" customWidth="1"/>
    <col min="8446" max="8446" width="4.88671875" customWidth="1"/>
    <col min="8663" max="8663" width="1.44140625" customWidth="1"/>
    <col min="8664" max="8664" width="11.5546875" customWidth="1"/>
    <col min="8665" max="8667" width="0" hidden="1" customWidth="1"/>
    <col min="8668" max="8668" width="4.6640625" customWidth="1"/>
    <col min="8669" max="8669" width="2.5546875" customWidth="1"/>
    <col min="8670" max="8670" width="4.6640625" customWidth="1"/>
    <col min="8671" max="8671" width="1" customWidth="1"/>
    <col min="8672" max="8672" width="4.6640625" customWidth="1"/>
    <col min="8673" max="8673" width="2.5546875" customWidth="1"/>
    <col min="8674" max="8674" width="4.6640625" customWidth="1"/>
    <col min="8675" max="8675" width="1" customWidth="1"/>
    <col min="8676" max="8676" width="4.6640625" customWidth="1"/>
    <col min="8677" max="8677" width="2.5546875" customWidth="1"/>
    <col min="8678" max="8678" width="4.6640625" customWidth="1"/>
    <col min="8679" max="8679" width="1" customWidth="1"/>
    <col min="8680" max="8680" width="4.6640625" customWidth="1"/>
    <col min="8681" max="8681" width="2.5546875" customWidth="1"/>
    <col min="8682" max="8682" width="4.6640625" customWidth="1"/>
    <col min="8683" max="8683" width="1.109375" customWidth="1"/>
    <col min="8684" max="8684" width="4.6640625" customWidth="1"/>
    <col min="8685" max="8685" width="2.5546875" customWidth="1"/>
    <col min="8686" max="8686" width="4.6640625" customWidth="1"/>
    <col min="8687" max="8687" width="1.109375" customWidth="1"/>
    <col min="8688" max="8688" width="4.6640625" customWidth="1"/>
    <col min="8689" max="8689" width="2.5546875" customWidth="1"/>
    <col min="8690" max="8690" width="4.6640625" customWidth="1"/>
    <col min="8691" max="8691" width="1" customWidth="1"/>
    <col min="8692" max="8692" width="4.6640625" customWidth="1"/>
    <col min="8693" max="8693" width="2.5546875" customWidth="1"/>
    <col min="8694" max="8694" width="4.6640625" customWidth="1"/>
    <col min="8695" max="8695" width="1" customWidth="1"/>
    <col min="8696" max="8696" width="4.6640625" customWidth="1"/>
    <col min="8697" max="8697" width="2.5546875" customWidth="1"/>
    <col min="8698" max="8698" width="4.6640625" customWidth="1"/>
    <col min="8699" max="8699" width="1" customWidth="1"/>
    <col min="8700" max="8700" width="4.5546875" customWidth="1"/>
    <col min="8701" max="8701" width="2.5546875" customWidth="1"/>
    <col min="8702" max="8702" width="4.88671875" customWidth="1"/>
    <col min="8919" max="8919" width="1.44140625" customWidth="1"/>
    <col min="8920" max="8920" width="11.5546875" customWidth="1"/>
    <col min="8921" max="8923" width="0" hidden="1" customWidth="1"/>
    <col min="8924" max="8924" width="4.6640625" customWidth="1"/>
    <col min="8925" max="8925" width="2.5546875" customWidth="1"/>
    <col min="8926" max="8926" width="4.6640625" customWidth="1"/>
    <col min="8927" max="8927" width="1" customWidth="1"/>
    <col min="8928" max="8928" width="4.6640625" customWidth="1"/>
    <col min="8929" max="8929" width="2.5546875" customWidth="1"/>
    <col min="8930" max="8930" width="4.6640625" customWidth="1"/>
    <col min="8931" max="8931" width="1" customWidth="1"/>
    <col min="8932" max="8932" width="4.6640625" customWidth="1"/>
    <col min="8933" max="8933" width="2.5546875" customWidth="1"/>
    <col min="8934" max="8934" width="4.6640625" customWidth="1"/>
    <col min="8935" max="8935" width="1" customWidth="1"/>
    <col min="8936" max="8936" width="4.6640625" customWidth="1"/>
    <col min="8937" max="8937" width="2.5546875" customWidth="1"/>
    <col min="8938" max="8938" width="4.6640625" customWidth="1"/>
    <col min="8939" max="8939" width="1.109375" customWidth="1"/>
    <col min="8940" max="8940" width="4.6640625" customWidth="1"/>
    <col min="8941" max="8941" width="2.5546875" customWidth="1"/>
    <col min="8942" max="8942" width="4.6640625" customWidth="1"/>
    <col min="8943" max="8943" width="1.109375" customWidth="1"/>
    <col min="8944" max="8944" width="4.6640625" customWidth="1"/>
    <col min="8945" max="8945" width="2.5546875" customWidth="1"/>
    <col min="8946" max="8946" width="4.6640625" customWidth="1"/>
    <col min="8947" max="8947" width="1" customWidth="1"/>
    <col min="8948" max="8948" width="4.6640625" customWidth="1"/>
    <col min="8949" max="8949" width="2.5546875" customWidth="1"/>
    <col min="8950" max="8950" width="4.6640625" customWidth="1"/>
    <col min="8951" max="8951" width="1" customWidth="1"/>
    <col min="8952" max="8952" width="4.6640625" customWidth="1"/>
    <col min="8953" max="8953" width="2.5546875" customWidth="1"/>
    <col min="8954" max="8954" width="4.6640625" customWidth="1"/>
    <col min="8955" max="8955" width="1" customWidth="1"/>
    <col min="8956" max="8956" width="4.5546875" customWidth="1"/>
    <col min="8957" max="8957" width="2.5546875" customWidth="1"/>
    <col min="8958" max="8958" width="4.88671875" customWidth="1"/>
    <col min="9175" max="9175" width="1.44140625" customWidth="1"/>
    <col min="9176" max="9176" width="11.5546875" customWidth="1"/>
    <col min="9177" max="9179" width="0" hidden="1" customWidth="1"/>
    <col min="9180" max="9180" width="4.6640625" customWidth="1"/>
    <col min="9181" max="9181" width="2.5546875" customWidth="1"/>
    <col min="9182" max="9182" width="4.6640625" customWidth="1"/>
    <col min="9183" max="9183" width="1" customWidth="1"/>
    <col min="9184" max="9184" width="4.6640625" customWidth="1"/>
    <col min="9185" max="9185" width="2.5546875" customWidth="1"/>
    <col min="9186" max="9186" width="4.6640625" customWidth="1"/>
    <col min="9187" max="9187" width="1" customWidth="1"/>
    <col min="9188" max="9188" width="4.6640625" customWidth="1"/>
    <col min="9189" max="9189" width="2.5546875" customWidth="1"/>
    <col min="9190" max="9190" width="4.6640625" customWidth="1"/>
    <col min="9191" max="9191" width="1" customWidth="1"/>
    <col min="9192" max="9192" width="4.6640625" customWidth="1"/>
    <col min="9193" max="9193" width="2.5546875" customWidth="1"/>
    <col min="9194" max="9194" width="4.6640625" customWidth="1"/>
    <col min="9195" max="9195" width="1.109375" customWidth="1"/>
    <col min="9196" max="9196" width="4.6640625" customWidth="1"/>
    <col min="9197" max="9197" width="2.5546875" customWidth="1"/>
    <col min="9198" max="9198" width="4.6640625" customWidth="1"/>
    <col min="9199" max="9199" width="1.109375" customWidth="1"/>
    <col min="9200" max="9200" width="4.6640625" customWidth="1"/>
    <col min="9201" max="9201" width="2.5546875" customWidth="1"/>
    <col min="9202" max="9202" width="4.6640625" customWidth="1"/>
    <col min="9203" max="9203" width="1" customWidth="1"/>
    <col min="9204" max="9204" width="4.6640625" customWidth="1"/>
    <col min="9205" max="9205" width="2.5546875" customWidth="1"/>
    <col min="9206" max="9206" width="4.6640625" customWidth="1"/>
    <col min="9207" max="9207" width="1" customWidth="1"/>
    <col min="9208" max="9208" width="4.6640625" customWidth="1"/>
    <col min="9209" max="9209" width="2.5546875" customWidth="1"/>
    <col min="9210" max="9210" width="4.6640625" customWidth="1"/>
    <col min="9211" max="9211" width="1" customWidth="1"/>
    <col min="9212" max="9212" width="4.5546875" customWidth="1"/>
    <col min="9213" max="9213" width="2.5546875" customWidth="1"/>
    <col min="9214" max="9214" width="4.88671875" customWidth="1"/>
    <col min="9431" max="9431" width="1.44140625" customWidth="1"/>
    <col min="9432" max="9432" width="11.5546875" customWidth="1"/>
    <col min="9433" max="9435" width="0" hidden="1" customWidth="1"/>
    <col min="9436" max="9436" width="4.6640625" customWidth="1"/>
    <col min="9437" max="9437" width="2.5546875" customWidth="1"/>
    <col min="9438" max="9438" width="4.6640625" customWidth="1"/>
    <col min="9439" max="9439" width="1" customWidth="1"/>
    <col min="9440" max="9440" width="4.6640625" customWidth="1"/>
    <col min="9441" max="9441" width="2.5546875" customWidth="1"/>
    <col min="9442" max="9442" width="4.6640625" customWidth="1"/>
    <col min="9443" max="9443" width="1" customWidth="1"/>
    <col min="9444" max="9444" width="4.6640625" customWidth="1"/>
    <col min="9445" max="9445" width="2.5546875" customWidth="1"/>
    <col min="9446" max="9446" width="4.6640625" customWidth="1"/>
    <col min="9447" max="9447" width="1" customWidth="1"/>
    <col min="9448" max="9448" width="4.6640625" customWidth="1"/>
    <col min="9449" max="9449" width="2.5546875" customWidth="1"/>
    <col min="9450" max="9450" width="4.6640625" customWidth="1"/>
    <col min="9451" max="9451" width="1.109375" customWidth="1"/>
    <col min="9452" max="9452" width="4.6640625" customWidth="1"/>
    <col min="9453" max="9453" width="2.5546875" customWidth="1"/>
    <col min="9454" max="9454" width="4.6640625" customWidth="1"/>
    <col min="9455" max="9455" width="1.109375" customWidth="1"/>
    <col min="9456" max="9456" width="4.6640625" customWidth="1"/>
    <col min="9457" max="9457" width="2.5546875" customWidth="1"/>
    <col min="9458" max="9458" width="4.6640625" customWidth="1"/>
    <col min="9459" max="9459" width="1" customWidth="1"/>
    <col min="9460" max="9460" width="4.6640625" customWidth="1"/>
    <col min="9461" max="9461" width="2.5546875" customWidth="1"/>
    <col min="9462" max="9462" width="4.6640625" customWidth="1"/>
    <col min="9463" max="9463" width="1" customWidth="1"/>
    <col min="9464" max="9464" width="4.6640625" customWidth="1"/>
    <col min="9465" max="9465" width="2.5546875" customWidth="1"/>
    <col min="9466" max="9466" width="4.6640625" customWidth="1"/>
    <col min="9467" max="9467" width="1" customWidth="1"/>
    <col min="9468" max="9468" width="4.5546875" customWidth="1"/>
    <col min="9469" max="9469" width="2.5546875" customWidth="1"/>
    <col min="9470" max="9470" width="4.88671875" customWidth="1"/>
    <col min="9687" max="9687" width="1.44140625" customWidth="1"/>
    <col min="9688" max="9688" width="11.5546875" customWidth="1"/>
    <col min="9689" max="9691" width="0" hidden="1" customWidth="1"/>
    <col min="9692" max="9692" width="4.6640625" customWidth="1"/>
    <col min="9693" max="9693" width="2.5546875" customWidth="1"/>
    <col min="9694" max="9694" width="4.6640625" customWidth="1"/>
    <col min="9695" max="9695" width="1" customWidth="1"/>
    <col min="9696" max="9696" width="4.6640625" customWidth="1"/>
    <col min="9697" max="9697" width="2.5546875" customWidth="1"/>
    <col min="9698" max="9698" width="4.6640625" customWidth="1"/>
    <col min="9699" max="9699" width="1" customWidth="1"/>
    <col min="9700" max="9700" width="4.6640625" customWidth="1"/>
    <col min="9701" max="9701" width="2.5546875" customWidth="1"/>
    <col min="9702" max="9702" width="4.6640625" customWidth="1"/>
    <col min="9703" max="9703" width="1" customWidth="1"/>
    <col min="9704" max="9704" width="4.6640625" customWidth="1"/>
    <col min="9705" max="9705" width="2.5546875" customWidth="1"/>
    <col min="9706" max="9706" width="4.6640625" customWidth="1"/>
    <col min="9707" max="9707" width="1.109375" customWidth="1"/>
    <col min="9708" max="9708" width="4.6640625" customWidth="1"/>
    <col min="9709" max="9709" width="2.5546875" customWidth="1"/>
    <col min="9710" max="9710" width="4.6640625" customWidth="1"/>
    <col min="9711" max="9711" width="1.109375" customWidth="1"/>
    <col min="9712" max="9712" width="4.6640625" customWidth="1"/>
    <col min="9713" max="9713" width="2.5546875" customWidth="1"/>
    <col min="9714" max="9714" width="4.6640625" customWidth="1"/>
    <col min="9715" max="9715" width="1" customWidth="1"/>
    <col min="9716" max="9716" width="4.6640625" customWidth="1"/>
    <col min="9717" max="9717" width="2.5546875" customWidth="1"/>
    <col min="9718" max="9718" width="4.6640625" customWidth="1"/>
    <col min="9719" max="9719" width="1" customWidth="1"/>
    <col min="9720" max="9720" width="4.6640625" customWidth="1"/>
    <col min="9721" max="9721" width="2.5546875" customWidth="1"/>
    <col min="9722" max="9722" width="4.6640625" customWidth="1"/>
    <col min="9723" max="9723" width="1" customWidth="1"/>
    <col min="9724" max="9724" width="4.5546875" customWidth="1"/>
    <col min="9725" max="9725" width="2.5546875" customWidth="1"/>
    <col min="9726" max="9726" width="4.88671875" customWidth="1"/>
    <col min="9943" max="9943" width="1.44140625" customWidth="1"/>
    <col min="9944" max="9944" width="11.5546875" customWidth="1"/>
    <col min="9945" max="9947" width="0" hidden="1" customWidth="1"/>
    <col min="9948" max="9948" width="4.6640625" customWidth="1"/>
    <col min="9949" max="9949" width="2.5546875" customWidth="1"/>
    <col min="9950" max="9950" width="4.6640625" customWidth="1"/>
    <col min="9951" max="9951" width="1" customWidth="1"/>
    <col min="9952" max="9952" width="4.6640625" customWidth="1"/>
    <col min="9953" max="9953" width="2.5546875" customWidth="1"/>
    <col min="9954" max="9954" width="4.6640625" customWidth="1"/>
    <col min="9955" max="9955" width="1" customWidth="1"/>
    <col min="9956" max="9956" width="4.6640625" customWidth="1"/>
    <col min="9957" max="9957" width="2.5546875" customWidth="1"/>
    <col min="9958" max="9958" width="4.6640625" customWidth="1"/>
    <col min="9959" max="9959" width="1" customWidth="1"/>
    <col min="9960" max="9960" width="4.6640625" customWidth="1"/>
    <col min="9961" max="9961" width="2.5546875" customWidth="1"/>
    <col min="9962" max="9962" width="4.6640625" customWidth="1"/>
    <col min="9963" max="9963" width="1.109375" customWidth="1"/>
    <col min="9964" max="9964" width="4.6640625" customWidth="1"/>
    <col min="9965" max="9965" width="2.5546875" customWidth="1"/>
    <col min="9966" max="9966" width="4.6640625" customWidth="1"/>
    <col min="9967" max="9967" width="1.109375" customWidth="1"/>
    <col min="9968" max="9968" width="4.6640625" customWidth="1"/>
    <col min="9969" max="9969" width="2.5546875" customWidth="1"/>
    <col min="9970" max="9970" width="4.6640625" customWidth="1"/>
    <col min="9971" max="9971" width="1" customWidth="1"/>
    <col min="9972" max="9972" width="4.6640625" customWidth="1"/>
    <col min="9973" max="9973" width="2.5546875" customWidth="1"/>
    <col min="9974" max="9974" width="4.6640625" customWidth="1"/>
    <col min="9975" max="9975" width="1" customWidth="1"/>
    <col min="9976" max="9976" width="4.6640625" customWidth="1"/>
    <col min="9977" max="9977" width="2.5546875" customWidth="1"/>
    <col min="9978" max="9978" width="4.6640625" customWidth="1"/>
    <col min="9979" max="9979" width="1" customWidth="1"/>
    <col min="9980" max="9980" width="4.5546875" customWidth="1"/>
    <col min="9981" max="9981" width="2.5546875" customWidth="1"/>
    <col min="9982" max="9982" width="4.88671875" customWidth="1"/>
    <col min="10199" max="10199" width="1.44140625" customWidth="1"/>
    <col min="10200" max="10200" width="11.5546875" customWidth="1"/>
    <col min="10201" max="10203" width="0" hidden="1" customWidth="1"/>
    <col min="10204" max="10204" width="4.6640625" customWidth="1"/>
    <col min="10205" max="10205" width="2.5546875" customWidth="1"/>
    <col min="10206" max="10206" width="4.6640625" customWidth="1"/>
    <col min="10207" max="10207" width="1" customWidth="1"/>
    <col min="10208" max="10208" width="4.6640625" customWidth="1"/>
    <col min="10209" max="10209" width="2.5546875" customWidth="1"/>
    <col min="10210" max="10210" width="4.6640625" customWidth="1"/>
    <col min="10211" max="10211" width="1" customWidth="1"/>
    <col min="10212" max="10212" width="4.6640625" customWidth="1"/>
    <col min="10213" max="10213" width="2.5546875" customWidth="1"/>
    <col min="10214" max="10214" width="4.6640625" customWidth="1"/>
    <col min="10215" max="10215" width="1" customWidth="1"/>
    <col min="10216" max="10216" width="4.6640625" customWidth="1"/>
    <col min="10217" max="10217" width="2.5546875" customWidth="1"/>
    <col min="10218" max="10218" width="4.6640625" customWidth="1"/>
    <col min="10219" max="10219" width="1.109375" customWidth="1"/>
    <col min="10220" max="10220" width="4.6640625" customWidth="1"/>
    <col min="10221" max="10221" width="2.5546875" customWidth="1"/>
    <col min="10222" max="10222" width="4.6640625" customWidth="1"/>
    <col min="10223" max="10223" width="1.109375" customWidth="1"/>
    <col min="10224" max="10224" width="4.6640625" customWidth="1"/>
    <col min="10225" max="10225" width="2.5546875" customWidth="1"/>
    <col min="10226" max="10226" width="4.6640625" customWidth="1"/>
    <col min="10227" max="10227" width="1" customWidth="1"/>
    <col min="10228" max="10228" width="4.6640625" customWidth="1"/>
    <col min="10229" max="10229" width="2.5546875" customWidth="1"/>
    <col min="10230" max="10230" width="4.6640625" customWidth="1"/>
    <col min="10231" max="10231" width="1" customWidth="1"/>
    <col min="10232" max="10232" width="4.6640625" customWidth="1"/>
    <col min="10233" max="10233" width="2.5546875" customWidth="1"/>
    <col min="10234" max="10234" width="4.6640625" customWidth="1"/>
    <col min="10235" max="10235" width="1" customWidth="1"/>
    <col min="10236" max="10236" width="4.5546875" customWidth="1"/>
    <col min="10237" max="10237" width="2.5546875" customWidth="1"/>
    <col min="10238" max="10238" width="4.88671875" customWidth="1"/>
    <col min="10455" max="10455" width="1.44140625" customWidth="1"/>
    <col min="10456" max="10456" width="11.5546875" customWidth="1"/>
    <col min="10457" max="10459" width="0" hidden="1" customWidth="1"/>
    <col min="10460" max="10460" width="4.6640625" customWidth="1"/>
    <col min="10461" max="10461" width="2.5546875" customWidth="1"/>
    <col min="10462" max="10462" width="4.6640625" customWidth="1"/>
    <col min="10463" max="10463" width="1" customWidth="1"/>
    <col min="10464" max="10464" width="4.6640625" customWidth="1"/>
    <col min="10465" max="10465" width="2.5546875" customWidth="1"/>
    <col min="10466" max="10466" width="4.6640625" customWidth="1"/>
    <col min="10467" max="10467" width="1" customWidth="1"/>
    <col min="10468" max="10468" width="4.6640625" customWidth="1"/>
    <col min="10469" max="10469" width="2.5546875" customWidth="1"/>
    <col min="10470" max="10470" width="4.6640625" customWidth="1"/>
    <col min="10471" max="10471" width="1" customWidth="1"/>
    <col min="10472" max="10472" width="4.6640625" customWidth="1"/>
    <col min="10473" max="10473" width="2.5546875" customWidth="1"/>
    <col min="10474" max="10474" width="4.6640625" customWidth="1"/>
    <col min="10475" max="10475" width="1.109375" customWidth="1"/>
    <col min="10476" max="10476" width="4.6640625" customWidth="1"/>
    <col min="10477" max="10477" width="2.5546875" customWidth="1"/>
    <col min="10478" max="10478" width="4.6640625" customWidth="1"/>
    <col min="10479" max="10479" width="1.109375" customWidth="1"/>
    <col min="10480" max="10480" width="4.6640625" customWidth="1"/>
    <col min="10481" max="10481" width="2.5546875" customWidth="1"/>
    <col min="10482" max="10482" width="4.6640625" customWidth="1"/>
    <col min="10483" max="10483" width="1" customWidth="1"/>
    <col min="10484" max="10484" width="4.6640625" customWidth="1"/>
    <col min="10485" max="10485" width="2.5546875" customWidth="1"/>
    <col min="10486" max="10486" width="4.6640625" customWidth="1"/>
    <col min="10487" max="10487" width="1" customWidth="1"/>
    <col min="10488" max="10488" width="4.6640625" customWidth="1"/>
    <col min="10489" max="10489" width="2.5546875" customWidth="1"/>
    <col min="10490" max="10490" width="4.6640625" customWidth="1"/>
    <col min="10491" max="10491" width="1" customWidth="1"/>
    <col min="10492" max="10492" width="4.5546875" customWidth="1"/>
    <col min="10493" max="10493" width="2.5546875" customWidth="1"/>
    <col min="10494" max="10494" width="4.88671875" customWidth="1"/>
    <col min="10711" max="10711" width="1.44140625" customWidth="1"/>
    <col min="10712" max="10712" width="11.5546875" customWidth="1"/>
    <col min="10713" max="10715" width="0" hidden="1" customWidth="1"/>
    <col min="10716" max="10716" width="4.6640625" customWidth="1"/>
    <col min="10717" max="10717" width="2.5546875" customWidth="1"/>
    <col min="10718" max="10718" width="4.6640625" customWidth="1"/>
    <col min="10719" max="10719" width="1" customWidth="1"/>
    <col min="10720" max="10720" width="4.6640625" customWidth="1"/>
    <col min="10721" max="10721" width="2.5546875" customWidth="1"/>
    <col min="10722" max="10722" width="4.6640625" customWidth="1"/>
    <col min="10723" max="10723" width="1" customWidth="1"/>
    <col min="10724" max="10724" width="4.6640625" customWidth="1"/>
    <col min="10725" max="10725" width="2.5546875" customWidth="1"/>
    <col min="10726" max="10726" width="4.6640625" customWidth="1"/>
    <col min="10727" max="10727" width="1" customWidth="1"/>
    <col min="10728" max="10728" width="4.6640625" customWidth="1"/>
    <col min="10729" max="10729" width="2.5546875" customWidth="1"/>
    <col min="10730" max="10730" width="4.6640625" customWidth="1"/>
    <col min="10731" max="10731" width="1.109375" customWidth="1"/>
    <col min="10732" max="10732" width="4.6640625" customWidth="1"/>
    <col min="10733" max="10733" width="2.5546875" customWidth="1"/>
    <col min="10734" max="10734" width="4.6640625" customWidth="1"/>
    <col min="10735" max="10735" width="1.109375" customWidth="1"/>
    <col min="10736" max="10736" width="4.6640625" customWidth="1"/>
    <col min="10737" max="10737" width="2.5546875" customWidth="1"/>
    <col min="10738" max="10738" width="4.6640625" customWidth="1"/>
    <col min="10739" max="10739" width="1" customWidth="1"/>
    <col min="10740" max="10740" width="4.6640625" customWidth="1"/>
    <col min="10741" max="10741" width="2.5546875" customWidth="1"/>
    <col min="10742" max="10742" width="4.6640625" customWidth="1"/>
    <col min="10743" max="10743" width="1" customWidth="1"/>
    <col min="10744" max="10744" width="4.6640625" customWidth="1"/>
    <col min="10745" max="10745" width="2.5546875" customWidth="1"/>
    <col min="10746" max="10746" width="4.6640625" customWidth="1"/>
    <col min="10747" max="10747" width="1" customWidth="1"/>
    <col min="10748" max="10748" width="4.5546875" customWidth="1"/>
    <col min="10749" max="10749" width="2.5546875" customWidth="1"/>
    <col min="10750" max="10750" width="4.88671875" customWidth="1"/>
    <col min="10967" max="10967" width="1.44140625" customWidth="1"/>
    <col min="10968" max="10968" width="11.5546875" customWidth="1"/>
    <col min="10969" max="10971" width="0" hidden="1" customWidth="1"/>
    <col min="10972" max="10972" width="4.6640625" customWidth="1"/>
    <col min="10973" max="10973" width="2.5546875" customWidth="1"/>
    <col min="10974" max="10974" width="4.6640625" customWidth="1"/>
    <col min="10975" max="10975" width="1" customWidth="1"/>
    <col min="10976" max="10976" width="4.6640625" customWidth="1"/>
    <col min="10977" max="10977" width="2.5546875" customWidth="1"/>
    <col min="10978" max="10978" width="4.6640625" customWidth="1"/>
    <col min="10979" max="10979" width="1" customWidth="1"/>
    <col min="10980" max="10980" width="4.6640625" customWidth="1"/>
    <col min="10981" max="10981" width="2.5546875" customWidth="1"/>
    <col min="10982" max="10982" width="4.6640625" customWidth="1"/>
    <col min="10983" max="10983" width="1" customWidth="1"/>
    <col min="10984" max="10984" width="4.6640625" customWidth="1"/>
    <col min="10985" max="10985" width="2.5546875" customWidth="1"/>
    <col min="10986" max="10986" width="4.6640625" customWidth="1"/>
    <col min="10987" max="10987" width="1.109375" customWidth="1"/>
    <col min="10988" max="10988" width="4.6640625" customWidth="1"/>
    <col min="10989" max="10989" width="2.5546875" customWidth="1"/>
    <col min="10990" max="10990" width="4.6640625" customWidth="1"/>
    <col min="10991" max="10991" width="1.109375" customWidth="1"/>
    <col min="10992" max="10992" width="4.6640625" customWidth="1"/>
    <col min="10993" max="10993" width="2.5546875" customWidth="1"/>
    <col min="10994" max="10994" width="4.6640625" customWidth="1"/>
    <col min="10995" max="10995" width="1" customWidth="1"/>
    <col min="10996" max="10996" width="4.6640625" customWidth="1"/>
    <col min="10997" max="10997" width="2.5546875" customWidth="1"/>
    <col min="10998" max="10998" width="4.6640625" customWidth="1"/>
    <col min="10999" max="10999" width="1" customWidth="1"/>
    <col min="11000" max="11000" width="4.6640625" customWidth="1"/>
    <col min="11001" max="11001" width="2.5546875" customWidth="1"/>
    <col min="11002" max="11002" width="4.6640625" customWidth="1"/>
    <col min="11003" max="11003" width="1" customWidth="1"/>
    <col min="11004" max="11004" width="4.5546875" customWidth="1"/>
    <col min="11005" max="11005" width="2.5546875" customWidth="1"/>
    <col min="11006" max="11006" width="4.88671875" customWidth="1"/>
    <col min="11223" max="11223" width="1.44140625" customWidth="1"/>
    <col min="11224" max="11224" width="11.5546875" customWidth="1"/>
    <col min="11225" max="11227" width="0" hidden="1" customWidth="1"/>
    <col min="11228" max="11228" width="4.6640625" customWidth="1"/>
    <col min="11229" max="11229" width="2.5546875" customWidth="1"/>
    <col min="11230" max="11230" width="4.6640625" customWidth="1"/>
    <col min="11231" max="11231" width="1" customWidth="1"/>
    <col min="11232" max="11232" width="4.6640625" customWidth="1"/>
    <col min="11233" max="11233" width="2.5546875" customWidth="1"/>
    <col min="11234" max="11234" width="4.6640625" customWidth="1"/>
    <col min="11235" max="11235" width="1" customWidth="1"/>
    <col min="11236" max="11236" width="4.6640625" customWidth="1"/>
    <col min="11237" max="11237" width="2.5546875" customWidth="1"/>
    <col min="11238" max="11238" width="4.6640625" customWidth="1"/>
    <col min="11239" max="11239" width="1" customWidth="1"/>
    <col min="11240" max="11240" width="4.6640625" customWidth="1"/>
    <col min="11241" max="11241" width="2.5546875" customWidth="1"/>
    <col min="11242" max="11242" width="4.6640625" customWidth="1"/>
    <col min="11243" max="11243" width="1.109375" customWidth="1"/>
    <col min="11244" max="11244" width="4.6640625" customWidth="1"/>
    <col min="11245" max="11245" width="2.5546875" customWidth="1"/>
    <col min="11246" max="11246" width="4.6640625" customWidth="1"/>
    <col min="11247" max="11247" width="1.109375" customWidth="1"/>
    <col min="11248" max="11248" width="4.6640625" customWidth="1"/>
    <col min="11249" max="11249" width="2.5546875" customWidth="1"/>
    <col min="11250" max="11250" width="4.6640625" customWidth="1"/>
    <col min="11251" max="11251" width="1" customWidth="1"/>
    <col min="11252" max="11252" width="4.6640625" customWidth="1"/>
    <col min="11253" max="11253" width="2.5546875" customWidth="1"/>
    <col min="11254" max="11254" width="4.6640625" customWidth="1"/>
    <col min="11255" max="11255" width="1" customWidth="1"/>
    <col min="11256" max="11256" width="4.6640625" customWidth="1"/>
    <col min="11257" max="11257" width="2.5546875" customWidth="1"/>
    <col min="11258" max="11258" width="4.6640625" customWidth="1"/>
    <col min="11259" max="11259" width="1" customWidth="1"/>
    <col min="11260" max="11260" width="4.5546875" customWidth="1"/>
    <col min="11261" max="11261" width="2.5546875" customWidth="1"/>
    <col min="11262" max="11262" width="4.88671875" customWidth="1"/>
    <col min="11479" max="11479" width="1.44140625" customWidth="1"/>
    <col min="11480" max="11480" width="11.5546875" customWidth="1"/>
    <col min="11481" max="11483" width="0" hidden="1" customWidth="1"/>
    <col min="11484" max="11484" width="4.6640625" customWidth="1"/>
    <col min="11485" max="11485" width="2.5546875" customWidth="1"/>
    <col min="11486" max="11486" width="4.6640625" customWidth="1"/>
    <col min="11487" max="11487" width="1" customWidth="1"/>
    <col min="11488" max="11488" width="4.6640625" customWidth="1"/>
    <col min="11489" max="11489" width="2.5546875" customWidth="1"/>
    <col min="11490" max="11490" width="4.6640625" customWidth="1"/>
    <col min="11491" max="11491" width="1" customWidth="1"/>
    <col min="11492" max="11492" width="4.6640625" customWidth="1"/>
    <col min="11493" max="11493" width="2.5546875" customWidth="1"/>
    <col min="11494" max="11494" width="4.6640625" customWidth="1"/>
    <col min="11495" max="11495" width="1" customWidth="1"/>
    <col min="11496" max="11496" width="4.6640625" customWidth="1"/>
    <col min="11497" max="11497" width="2.5546875" customWidth="1"/>
    <col min="11498" max="11498" width="4.6640625" customWidth="1"/>
    <col min="11499" max="11499" width="1.109375" customWidth="1"/>
    <col min="11500" max="11500" width="4.6640625" customWidth="1"/>
    <col min="11501" max="11501" width="2.5546875" customWidth="1"/>
    <col min="11502" max="11502" width="4.6640625" customWidth="1"/>
    <col min="11503" max="11503" width="1.109375" customWidth="1"/>
    <col min="11504" max="11504" width="4.6640625" customWidth="1"/>
    <col min="11505" max="11505" width="2.5546875" customWidth="1"/>
    <col min="11506" max="11506" width="4.6640625" customWidth="1"/>
    <col min="11507" max="11507" width="1" customWidth="1"/>
    <col min="11508" max="11508" width="4.6640625" customWidth="1"/>
    <col min="11509" max="11509" width="2.5546875" customWidth="1"/>
    <col min="11510" max="11510" width="4.6640625" customWidth="1"/>
    <col min="11511" max="11511" width="1" customWidth="1"/>
    <col min="11512" max="11512" width="4.6640625" customWidth="1"/>
    <col min="11513" max="11513" width="2.5546875" customWidth="1"/>
    <col min="11514" max="11514" width="4.6640625" customWidth="1"/>
    <col min="11515" max="11515" width="1" customWidth="1"/>
    <col min="11516" max="11516" width="4.5546875" customWidth="1"/>
    <col min="11517" max="11517" width="2.5546875" customWidth="1"/>
    <col min="11518" max="11518" width="4.88671875" customWidth="1"/>
    <col min="11735" max="11735" width="1.44140625" customWidth="1"/>
    <col min="11736" max="11736" width="11.5546875" customWidth="1"/>
    <col min="11737" max="11739" width="0" hidden="1" customWidth="1"/>
    <col min="11740" max="11740" width="4.6640625" customWidth="1"/>
    <col min="11741" max="11741" width="2.5546875" customWidth="1"/>
    <col min="11742" max="11742" width="4.6640625" customWidth="1"/>
    <col min="11743" max="11743" width="1" customWidth="1"/>
    <col min="11744" max="11744" width="4.6640625" customWidth="1"/>
    <col min="11745" max="11745" width="2.5546875" customWidth="1"/>
    <col min="11746" max="11746" width="4.6640625" customWidth="1"/>
    <col min="11747" max="11747" width="1" customWidth="1"/>
    <col min="11748" max="11748" width="4.6640625" customWidth="1"/>
    <col min="11749" max="11749" width="2.5546875" customWidth="1"/>
    <col min="11750" max="11750" width="4.6640625" customWidth="1"/>
    <col min="11751" max="11751" width="1" customWidth="1"/>
    <col min="11752" max="11752" width="4.6640625" customWidth="1"/>
    <col min="11753" max="11753" width="2.5546875" customWidth="1"/>
    <col min="11754" max="11754" width="4.6640625" customWidth="1"/>
    <col min="11755" max="11755" width="1.109375" customWidth="1"/>
    <col min="11756" max="11756" width="4.6640625" customWidth="1"/>
    <col min="11757" max="11757" width="2.5546875" customWidth="1"/>
    <col min="11758" max="11758" width="4.6640625" customWidth="1"/>
    <col min="11759" max="11759" width="1.109375" customWidth="1"/>
    <col min="11760" max="11760" width="4.6640625" customWidth="1"/>
    <col min="11761" max="11761" width="2.5546875" customWidth="1"/>
    <col min="11762" max="11762" width="4.6640625" customWidth="1"/>
    <col min="11763" max="11763" width="1" customWidth="1"/>
    <col min="11764" max="11764" width="4.6640625" customWidth="1"/>
    <col min="11765" max="11765" width="2.5546875" customWidth="1"/>
    <col min="11766" max="11766" width="4.6640625" customWidth="1"/>
    <col min="11767" max="11767" width="1" customWidth="1"/>
    <col min="11768" max="11768" width="4.6640625" customWidth="1"/>
    <col min="11769" max="11769" width="2.5546875" customWidth="1"/>
    <col min="11770" max="11770" width="4.6640625" customWidth="1"/>
    <col min="11771" max="11771" width="1" customWidth="1"/>
    <col min="11772" max="11772" width="4.5546875" customWidth="1"/>
    <col min="11773" max="11773" width="2.5546875" customWidth="1"/>
    <col min="11774" max="11774" width="4.88671875" customWidth="1"/>
    <col min="11991" max="11991" width="1.44140625" customWidth="1"/>
    <col min="11992" max="11992" width="11.5546875" customWidth="1"/>
    <col min="11993" max="11995" width="0" hidden="1" customWidth="1"/>
    <col min="11996" max="11996" width="4.6640625" customWidth="1"/>
    <col min="11997" max="11997" width="2.5546875" customWidth="1"/>
    <col min="11998" max="11998" width="4.6640625" customWidth="1"/>
    <col min="11999" max="11999" width="1" customWidth="1"/>
    <col min="12000" max="12000" width="4.6640625" customWidth="1"/>
    <col min="12001" max="12001" width="2.5546875" customWidth="1"/>
    <col min="12002" max="12002" width="4.6640625" customWidth="1"/>
    <col min="12003" max="12003" width="1" customWidth="1"/>
    <col min="12004" max="12004" width="4.6640625" customWidth="1"/>
    <col min="12005" max="12005" width="2.5546875" customWidth="1"/>
    <col min="12006" max="12006" width="4.6640625" customWidth="1"/>
    <col min="12007" max="12007" width="1" customWidth="1"/>
    <col min="12008" max="12008" width="4.6640625" customWidth="1"/>
    <col min="12009" max="12009" width="2.5546875" customWidth="1"/>
    <col min="12010" max="12010" width="4.6640625" customWidth="1"/>
    <col min="12011" max="12011" width="1.109375" customWidth="1"/>
    <col min="12012" max="12012" width="4.6640625" customWidth="1"/>
    <col min="12013" max="12013" width="2.5546875" customWidth="1"/>
    <col min="12014" max="12014" width="4.6640625" customWidth="1"/>
    <col min="12015" max="12015" width="1.109375" customWidth="1"/>
    <col min="12016" max="12016" width="4.6640625" customWidth="1"/>
    <col min="12017" max="12017" width="2.5546875" customWidth="1"/>
    <col min="12018" max="12018" width="4.6640625" customWidth="1"/>
    <col min="12019" max="12019" width="1" customWidth="1"/>
    <col min="12020" max="12020" width="4.6640625" customWidth="1"/>
    <col min="12021" max="12021" width="2.5546875" customWidth="1"/>
    <col min="12022" max="12022" width="4.6640625" customWidth="1"/>
    <col min="12023" max="12023" width="1" customWidth="1"/>
    <col min="12024" max="12024" width="4.6640625" customWidth="1"/>
    <col min="12025" max="12025" width="2.5546875" customWidth="1"/>
    <col min="12026" max="12026" width="4.6640625" customWidth="1"/>
    <col min="12027" max="12027" width="1" customWidth="1"/>
    <col min="12028" max="12028" width="4.5546875" customWidth="1"/>
    <col min="12029" max="12029" width="2.5546875" customWidth="1"/>
    <col min="12030" max="12030" width="4.88671875" customWidth="1"/>
    <col min="12247" max="12247" width="1.44140625" customWidth="1"/>
    <col min="12248" max="12248" width="11.5546875" customWidth="1"/>
    <col min="12249" max="12251" width="0" hidden="1" customWidth="1"/>
    <col min="12252" max="12252" width="4.6640625" customWidth="1"/>
    <col min="12253" max="12253" width="2.5546875" customWidth="1"/>
    <col min="12254" max="12254" width="4.6640625" customWidth="1"/>
    <col min="12255" max="12255" width="1" customWidth="1"/>
    <col min="12256" max="12256" width="4.6640625" customWidth="1"/>
    <col min="12257" max="12257" width="2.5546875" customWidth="1"/>
    <col min="12258" max="12258" width="4.6640625" customWidth="1"/>
    <col min="12259" max="12259" width="1" customWidth="1"/>
    <col min="12260" max="12260" width="4.6640625" customWidth="1"/>
    <col min="12261" max="12261" width="2.5546875" customWidth="1"/>
    <col min="12262" max="12262" width="4.6640625" customWidth="1"/>
    <col min="12263" max="12263" width="1" customWidth="1"/>
    <col min="12264" max="12264" width="4.6640625" customWidth="1"/>
    <col min="12265" max="12265" width="2.5546875" customWidth="1"/>
    <col min="12266" max="12266" width="4.6640625" customWidth="1"/>
    <col min="12267" max="12267" width="1.109375" customWidth="1"/>
    <col min="12268" max="12268" width="4.6640625" customWidth="1"/>
    <col min="12269" max="12269" width="2.5546875" customWidth="1"/>
    <col min="12270" max="12270" width="4.6640625" customWidth="1"/>
    <col min="12271" max="12271" width="1.109375" customWidth="1"/>
    <col min="12272" max="12272" width="4.6640625" customWidth="1"/>
    <col min="12273" max="12273" width="2.5546875" customWidth="1"/>
    <col min="12274" max="12274" width="4.6640625" customWidth="1"/>
    <col min="12275" max="12275" width="1" customWidth="1"/>
    <col min="12276" max="12276" width="4.6640625" customWidth="1"/>
    <col min="12277" max="12277" width="2.5546875" customWidth="1"/>
    <col min="12278" max="12278" width="4.6640625" customWidth="1"/>
    <col min="12279" max="12279" width="1" customWidth="1"/>
    <col min="12280" max="12280" width="4.6640625" customWidth="1"/>
    <col min="12281" max="12281" width="2.5546875" customWidth="1"/>
    <col min="12282" max="12282" width="4.6640625" customWidth="1"/>
    <col min="12283" max="12283" width="1" customWidth="1"/>
    <col min="12284" max="12284" width="4.5546875" customWidth="1"/>
    <col min="12285" max="12285" width="2.5546875" customWidth="1"/>
    <col min="12286" max="12286" width="4.88671875" customWidth="1"/>
    <col min="12503" max="12503" width="1.44140625" customWidth="1"/>
    <col min="12504" max="12504" width="11.5546875" customWidth="1"/>
    <col min="12505" max="12507" width="0" hidden="1" customWidth="1"/>
    <col min="12508" max="12508" width="4.6640625" customWidth="1"/>
    <col min="12509" max="12509" width="2.5546875" customWidth="1"/>
    <col min="12510" max="12510" width="4.6640625" customWidth="1"/>
    <col min="12511" max="12511" width="1" customWidth="1"/>
    <col min="12512" max="12512" width="4.6640625" customWidth="1"/>
    <col min="12513" max="12513" width="2.5546875" customWidth="1"/>
    <col min="12514" max="12514" width="4.6640625" customWidth="1"/>
    <col min="12515" max="12515" width="1" customWidth="1"/>
    <col min="12516" max="12516" width="4.6640625" customWidth="1"/>
    <col min="12517" max="12517" width="2.5546875" customWidth="1"/>
    <col min="12518" max="12518" width="4.6640625" customWidth="1"/>
    <col min="12519" max="12519" width="1" customWidth="1"/>
    <col min="12520" max="12520" width="4.6640625" customWidth="1"/>
    <col min="12521" max="12521" width="2.5546875" customWidth="1"/>
    <col min="12522" max="12522" width="4.6640625" customWidth="1"/>
    <col min="12523" max="12523" width="1.109375" customWidth="1"/>
    <col min="12524" max="12524" width="4.6640625" customWidth="1"/>
    <col min="12525" max="12525" width="2.5546875" customWidth="1"/>
    <col min="12526" max="12526" width="4.6640625" customWidth="1"/>
    <col min="12527" max="12527" width="1.109375" customWidth="1"/>
    <col min="12528" max="12528" width="4.6640625" customWidth="1"/>
    <col min="12529" max="12529" width="2.5546875" customWidth="1"/>
    <col min="12530" max="12530" width="4.6640625" customWidth="1"/>
    <col min="12531" max="12531" width="1" customWidth="1"/>
    <col min="12532" max="12532" width="4.6640625" customWidth="1"/>
    <col min="12533" max="12533" width="2.5546875" customWidth="1"/>
    <col min="12534" max="12534" width="4.6640625" customWidth="1"/>
    <col min="12535" max="12535" width="1" customWidth="1"/>
    <col min="12536" max="12536" width="4.6640625" customWidth="1"/>
    <col min="12537" max="12537" width="2.5546875" customWidth="1"/>
    <col min="12538" max="12538" width="4.6640625" customWidth="1"/>
    <col min="12539" max="12539" width="1" customWidth="1"/>
    <col min="12540" max="12540" width="4.5546875" customWidth="1"/>
    <col min="12541" max="12541" width="2.5546875" customWidth="1"/>
    <col min="12542" max="12542" width="4.88671875" customWidth="1"/>
    <col min="12759" max="12759" width="1.44140625" customWidth="1"/>
    <col min="12760" max="12760" width="11.5546875" customWidth="1"/>
    <col min="12761" max="12763" width="0" hidden="1" customWidth="1"/>
    <col min="12764" max="12764" width="4.6640625" customWidth="1"/>
    <col min="12765" max="12765" width="2.5546875" customWidth="1"/>
    <col min="12766" max="12766" width="4.6640625" customWidth="1"/>
    <col min="12767" max="12767" width="1" customWidth="1"/>
    <col min="12768" max="12768" width="4.6640625" customWidth="1"/>
    <col min="12769" max="12769" width="2.5546875" customWidth="1"/>
    <col min="12770" max="12770" width="4.6640625" customWidth="1"/>
    <col min="12771" max="12771" width="1" customWidth="1"/>
    <col min="12772" max="12772" width="4.6640625" customWidth="1"/>
    <col min="12773" max="12773" width="2.5546875" customWidth="1"/>
    <col min="12774" max="12774" width="4.6640625" customWidth="1"/>
    <col min="12775" max="12775" width="1" customWidth="1"/>
    <col min="12776" max="12776" width="4.6640625" customWidth="1"/>
    <col min="12777" max="12777" width="2.5546875" customWidth="1"/>
    <col min="12778" max="12778" width="4.6640625" customWidth="1"/>
    <col min="12779" max="12779" width="1.109375" customWidth="1"/>
    <col min="12780" max="12780" width="4.6640625" customWidth="1"/>
    <col min="12781" max="12781" width="2.5546875" customWidth="1"/>
    <col min="12782" max="12782" width="4.6640625" customWidth="1"/>
    <col min="12783" max="12783" width="1.109375" customWidth="1"/>
    <col min="12784" max="12784" width="4.6640625" customWidth="1"/>
    <col min="12785" max="12785" width="2.5546875" customWidth="1"/>
    <col min="12786" max="12786" width="4.6640625" customWidth="1"/>
    <col min="12787" max="12787" width="1" customWidth="1"/>
    <col min="12788" max="12788" width="4.6640625" customWidth="1"/>
    <col min="12789" max="12789" width="2.5546875" customWidth="1"/>
    <col min="12790" max="12790" width="4.6640625" customWidth="1"/>
    <col min="12791" max="12791" width="1" customWidth="1"/>
    <col min="12792" max="12792" width="4.6640625" customWidth="1"/>
    <col min="12793" max="12793" width="2.5546875" customWidth="1"/>
    <col min="12794" max="12794" width="4.6640625" customWidth="1"/>
    <col min="12795" max="12795" width="1" customWidth="1"/>
    <col min="12796" max="12796" width="4.5546875" customWidth="1"/>
    <col min="12797" max="12797" width="2.5546875" customWidth="1"/>
    <col min="12798" max="12798" width="4.88671875" customWidth="1"/>
    <col min="13015" max="13015" width="1.44140625" customWidth="1"/>
    <col min="13016" max="13016" width="11.5546875" customWidth="1"/>
    <col min="13017" max="13019" width="0" hidden="1" customWidth="1"/>
    <col min="13020" max="13020" width="4.6640625" customWidth="1"/>
    <col min="13021" max="13021" width="2.5546875" customWidth="1"/>
    <col min="13022" max="13022" width="4.6640625" customWidth="1"/>
    <col min="13023" max="13023" width="1" customWidth="1"/>
    <col min="13024" max="13024" width="4.6640625" customWidth="1"/>
    <col min="13025" max="13025" width="2.5546875" customWidth="1"/>
    <col min="13026" max="13026" width="4.6640625" customWidth="1"/>
    <col min="13027" max="13027" width="1" customWidth="1"/>
    <col min="13028" max="13028" width="4.6640625" customWidth="1"/>
    <col min="13029" max="13029" width="2.5546875" customWidth="1"/>
    <col min="13030" max="13030" width="4.6640625" customWidth="1"/>
    <col min="13031" max="13031" width="1" customWidth="1"/>
    <col min="13032" max="13032" width="4.6640625" customWidth="1"/>
    <col min="13033" max="13033" width="2.5546875" customWidth="1"/>
    <col min="13034" max="13034" width="4.6640625" customWidth="1"/>
    <col min="13035" max="13035" width="1.109375" customWidth="1"/>
    <col min="13036" max="13036" width="4.6640625" customWidth="1"/>
    <col min="13037" max="13037" width="2.5546875" customWidth="1"/>
    <col min="13038" max="13038" width="4.6640625" customWidth="1"/>
    <col min="13039" max="13039" width="1.109375" customWidth="1"/>
    <col min="13040" max="13040" width="4.6640625" customWidth="1"/>
    <col min="13041" max="13041" width="2.5546875" customWidth="1"/>
    <col min="13042" max="13042" width="4.6640625" customWidth="1"/>
    <col min="13043" max="13043" width="1" customWidth="1"/>
    <col min="13044" max="13044" width="4.6640625" customWidth="1"/>
    <col min="13045" max="13045" width="2.5546875" customWidth="1"/>
    <col min="13046" max="13046" width="4.6640625" customWidth="1"/>
    <col min="13047" max="13047" width="1" customWidth="1"/>
    <col min="13048" max="13048" width="4.6640625" customWidth="1"/>
    <col min="13049" max="13049" width="2.5546875" customWidth="1"/>
    <col min="13050" max="13050" width="4.6640625" customWidth="1"/>
    <col min="13051" max="13051" width="1" customWidth="1"/>
    <col min="13052" max="13052" width="4.5546875" customWidth="1"/>
    <col min="13053" max="13053" width="2.5546875" customWidth="1"/>
    <col min="13054" max="13054" width="4.88671875" customWidth="1"/>
    <col min="13271" max="13271" width="1.44140625" customWidth="1"/>
    <col min="13272" max="13272" width="11.5546875" customWidth="1"/>
    <col min="13273" max="13275" width="0" hidden="1" customWidth="1"/>
    <col min="13276" max="13276" width="4.6640625" customWidth="1"/>
    <col min="13277" max="13277" width="2.5546875" customWidth="1"/>
    <col min="13278" max="13278" width="4.6640625" customWidth="1"/>
    <col min="13279" max="13279" width="1" customWidth="1"/>
    <col min="13280" max="13280" width="4.6640625" customWidth="1"/>
    <col min="13281" max="13281" width="2.5546875" customWidth="1"/>
    <col min="13282" max="13282" width="4.6640625" customWidth="1"/>
    <col min="13283" max="13283" width="1" customWidth="1"/>
    <col min="13284" max="13284" width="4.6640625" customWidth="1"/>
    <col min="13285" max="13285" width="2.5546875" customWidth="1"/>
    <col min="13286" max="13286" width="4.6640625" customWidth="1"/>
    <col min="13287" max="13287" width="1" customWidth="1"/>
    <col min="13288" max="13288" width="4.6640625" customWidth="1"/>
    <col min="13289" max="13289" width="2.5546875" customWidth="1"/>
    <col min="13290" max="13290" width="4.6640625" customWidth="1"/>
    <col min="13291" max="13291" width="1.109375" customWidth="1"/>
    <col min="13292" max="13292" width="4.6640625" customWidth="1"/>
    <col min="13293" max="13293" width="2.5546875" customWidth="1"/>
    <col min="13294" max="13294" width="4.6640625" customWidth="1"/>
    <col min="13295" max="13295" width="1.109375" customWidth="1"/>
    <col min="13296" max="13296" width="4.6640625" customWidth="1"/>
    <col min="13297" max="13297" width="2.5546875" customWidth="1"/>
    <col min="13298" max="13298" width="4.6640625" customWidth="1"/>
    <col min="13299" max="13299" width="1" customWidth="1"/>
    <col min="13300" max="13300" width="4.6640625" customWidth="1"/>
    <col min="13301" max="13301" width="2.5546875" customWidth="1"/>
    <col min="13302" max="13302" width="4.6640625" customWidth="1"/>
    <col min="13303" max="13303" width="1" customWidth="1"/>
    <col min="13304" max="13304" width="4.6640625" customWidth="1"/>
    <col min="13305" max="13305" width="2.5546875" customWidth="1"/>
    <col min="13306" max="13306" width="4.6640625" customWidth="1"/>
    <col min="13307" max="13307" width="1" customWidth="1"/>
    <col min="13308" max="13308" width="4.5546875" customWidth="1"/>
    <col min="13309" max="13309" width="2.5546875" customWidth="1"/>
    <col min="13310" max="13310" width="4.88671875" customWidth="1"/>
    <col min="13527" max="13527" width="1.44140625" customWidth="1"/>
    <col min="13528" max="13528" width="11.5546875" customWidth="1"/>
    <col min="13529" max="13531" width="0" hidden="1" customWidth="1"/>
    <col min="13532" max="13532" width="4.6640625" customWidth="1"/>
    <col min="13533" max="13533" width="2.5546875" customWidth="1"/>
    <col min="13534" max="13534" width="4.6640625" customWidth="1"/>
    <col min="13535" max="13535" width="1" customWidth="1"/>
    <col min="13536" max="13536" width="4.6640625" customWidth="1"/>
    <col min="13537" max="13537" width="2.5546875" customWidth="1"/>
    <col min="13538" max="13538" width="4.6640625" customWidth="1"/>
    <col min="13539" max="13539" width="1" customWidth="1"/>
    <col min="13540" max="13540" width="4.6640625" customWidth="1"/>
    <col min="13541" max="13541" width="2.5546875" customWidth="1"/>
    <col min="13542" max="13542" width="4.6640625" customWidth="1"/>
    <col min="13543" max="13543" width="1" customWidth="1"/>
    <col min="13544" max="13544" width="4.6640625" customWidth="1"/>
    <col min="13545" max="13545" width="2.5546875" customWidth="1"/>
    <col min="13546" max="13546" width="4.6640625" customWidth="1"/>
    <col min="13547" max="13547" width="1.109375" customWidth="1"/>
    <col min="13548" max="13548" width="4.6640625" customWidth="1"/>
    <col min="13549" max="13549" width="2.5546875" customWidth="1"/>
    <col min="13550" max="13550" width="4.6640625" customWidth="1"/>
    <col min="13551" max="13551" width="1.109375" customWidth="1"/>
    <col min="13552" max="13552" width="4.6640625" customWidth="1"/>
    <col min="13553" max="13553" width="2.5546875" customWidth="1"/>
    <col min="13554" max="13554" width="4.6640625" customWidth="1"/>
    <col min="13555" max="13555" width="1" customWidth="1"/>
    <col min="13556" max="13556" width="4.6640625" customWidth="1"/>
    <col min="13557" max="13557" width="2.5546875" customWidth="1"/>
    <col min="13558" max="13558" width="4.6640625" customWidth="1"/>
    <col min="13559" max="13559" width="1" customWidth="1"/>
    <col min="13560" max="13560" width="4.6640625" customWidth="1"/>
    <col min="13561" max="13561" width="2.5546875" customWidth="1"/>
    <col min="13562" max="13562" width="4.6640625" customWidth="1"/>
    <col min="13563" max="13563" width="1" customWidth="1"/>
    <col min="13564" max="13564" width="4.5546875" customWidth="1"/>
    <col min="13565" max="13565" width="2.5546875" customWidth="1"/>
    <col min="13566" max="13566" width="4.88671875" customWidth="1"/>
    <col min="13783" max="13783" width="1.44140625" customWidth="1"/>
    <col min="13784" max="13784" width="11.5546875" customWidth="1"/>
    <col min="13785" max="13787" width="0" hidden="1" customWidth="1"/>
    <col min="13788" max="13788" width="4.6640625" customWidth="1"/>
    <col min="13789" max="13789" width="2.5546875" customWidth="1"/>
    <col min="13790" max="13790" width="4.6640625" customWidth="1"/>
    <col min="13791" max="13791" width="1" customWidth="1"/>
    <col min="13792" max="13792" width="4.6640625" customWidth="1"/>
    <col min="13793" max="13793" width="2.5546875" customWidth="1"/>
    <col min="13794" max="13794" width="4.6640625" customWidth="1"/>
    <col min="13795" max="13795" width="1" customWidth="1"/>
    <col min="13796" max="13796" width="4.6640625" customWidth="1"/>
    <col min="13797" max="13797" width="2.5546875" customWidth="1"/>
    <col min="13798" max="13798" width="4.6640625" customWidth="1"/>
    <col min="13799" max="13799" width="1" customWidth="1"/>
    <col min="13800" max="13800" width="4.6640625" customWidth="1"/>
    <col min="13801" max="13801" width="2.5546875" customWidth="1"/>
    <col min="13802" max="13802" width="4.6640625" customWidth="1"/>
    <col min="13803" max="13803" width="1.109375" customWidth="1"/>
    <col min="13804" max="13804" width="4.6640625" customWidth="1"/>
    <col min="13805" max="13805" width="2.5546875" customWidth="1"/>
    <col min="13806" max="13806" width="4.6640625" customWidth="1"/>
    <col min="13807" max="13807" width="1.109375" customWidth="1"/>
    <col min="13808" max="13808" width="4.6640625" customWidth="1"/>
    <col min="13809" max="13809" width="2.5546875" customWidth="1"/>
    <col min="13810" max="13810" width="4.6640625" customWidth="1"/>
    <col min="13811" max="13811" width="1" customWidth="1"/>
    <col min="13812" max="13812" width="4.6640625" customWidth="1"/>
    <col min="13813" max="13813" width="2.5546875" customWidth="1"/>
    <col min="13814" max="13814" width="4.6640625" customWidth="1"/>
    <col min="13815" max="13815" width="1" customWidth="1"/>
    <col min="13816" max="13816" width="4.6640625" customWidth="1"/>
    <col min="13817" max="13817" width="2.5546875" customWidth="1"/>
    <col min="13818" max="13818" width="4.6640625" customWidth="1"/>
    <col min="13819" max="13819" width="1" customWidth="1"/>
    <col min="13820" max="13820" width="4.5546875" customWidth="1"/>
    <col min="13821" max="13821" width="2.5546875" customWidth="1"/>
    <col min="13822" max="13822" width="4.88671875" customWidth="1"/>
    <col min="14039" max="14039" width="1.44140625" customWidth="1"/>
    <col min="14040" max="14040" width="11.5546875" customWidth="1"/>
    <col min="14041" max="14043" width="0" hidden="1" customWidth="1"/>
    <col min="14044" max="14044" width="4.6640625" customWidth="1"/>
    <col min="14045" max="14045" width="2.5546875" customWidth="1"/>
    <col min="14046" max="14046" width="4.6640625" customWidth="1"/>
    <col min="14047" max="14047" width="1" customWidth="1"/>
    <col min="14048" max="14048" width="4.6640625" customWidth="1"/>
    <col min="14049" max="14049" width="2.5546875" customWidth="1"/>
    <col min="14050" max="14050" width="4.6640625" customWidth="1"/>
    <col min="14051" max="14051" width="1" customWidth="1"/>
    <col min="14052" max="14052" width="4.6640625" customWidth="1"/>
    <col min="14053" max="14053" width="2.5546875" customWidth="1"/>
    <col min="14054" max="14054" width="4.6640625" customWidth="1"/>
    <col min="14055" max="14055" width="1" customWidth="1"/>
    <col min="14056" max="14056" width="4.6640625" customWidth="1"/>
    <col min="14057" max="14057" width="2.5546875" customWidth="1"/>
    <col min="14058" max="14058" width="4.6640625" customWidth="1"/>
    <col min="14059" max="14059" width="1.109375" customWidth="1"/>
    <col min="14060" max="14060" width="4.6640625" customWidth="1"/>
    <col min="14061" max="14061" width="2.5546875" customWidth="1"/>
    <col min="14062" max="14062" width="4.6640625" customWidth="1"/>
    <col min="14063" max="14063" width="1.109375" customWidth="1"/>
    <col min="14064" max="14064" width="4.6640625" customWidth="1"/>
    <col min="14065" max="14065" width="2.5546875" customWidth="1"/>
    <col min="14066" max="14066" width="4.6640625" customWidth="1"/>
    <col min="14067" max="14067" width="1" customWidth="1"/>
    <col min="14068" max="14068" width="4.6640625" customWidth="1"/>
    <col min="14069" max="14069" width="2.5546875" customWidth="1"/>
    <col min="14070" max="14070" width="4.6640625" customWidth="1"/>
    <col min="14071" max="14071" width="1" customWidth="1"/>
    <col min="14072" max="14072" width="4.6640625" customWidth="1"/>
    <col min="14073" max="14073" width="2.5546875" customWidth="1"/>
    <col min="14074" max="14074" width="4.6640625" customWidth="1"/>
    <col min="14075" max="14075" width="1" customWidth="1"/>
    <col min="14076" max="14076" width="4.5546875" customWidth="1"/>
    <col min="14077" max="14077" width="2.5546875" customWidth="1"/>
    <col min="14078" max="14078" width="4.88671875" customWidth="1"/>
    <col min="14295" max="14295" width="1.44140625" customWidth="1"/>
    <col min="14296" max="14296" width="11.5546875" customWidth="1"/>
    <col min="14297" max="14299" width="0" hidden="1" customWidth="1"/>
    <col min="14300" max="14300" width="4.6640625" customWidth="1"/>
    <col min="14301" max="14301" width="2.5546875" customWidth="1"/>
    <col min="14302" max="14302" width="4.6640625" customWidth="1"/>
    <col min="14303" max="14303" width="1" customWidth="1"/>
    <col min="14304" max="14304" width="4.6640625" customWidth="1"/>
    <col min="14305" max="14305" width="2.5546875" customWidth="1"/>
    <col min="14306" max="14306" width="4.6640625" customWidth="1"/>
    <col min="14307" max="14307" width="1" customWidth="1"/>
    <col min="14308" max="14308" width="4.6640625" customWidth="1"/>
    <col min="14309" max="14309" width="2.5546875" customWidth="1"/>
    <col min="14310" max="14310" width="4.6640625" customWidth="1"/>
    <col min="14311" max="14311" width="1" customWidth="1"/>
    <col min="14312" max="14312" width="4.6640625" customWidth="1"/>
    <col min="14313" max="14313" width="2.5546875" customWidth="1"/>
    <col min="14314" max="14314" width="4.6640625" customWidth="1"/>
    <col min="14315" max="14315" width="1.109375" customWidth="1"/>
    <col min="14316" max="14316" width="4.6640625" customWidth="1"/>
    <col min="14317" max="14317" width="2.5546875" customWidth="1"/>
    <col min="14318" max="14318" width="4.6640625" customWidth="1"/>
    <col min="14319" max="14319" width="1.109375" customWidth="1"/>
    <col min="14320" max="14320" width="4.6640625" customWidth="1"/>
    <col min="14321" max="14321" width="2.5546875" customWidth="1"/>
    <col min="14322" max="14322" width="4.6640625" customWidth="1"/>
    <col min="14323" max="14323" width="1" customWidth="1"/>
    <col min="14324" max="14324" width="4.6640625" customWidth="1"/>
    <col min="14325" max="14325" width="2.5546875" customWidth="1"/>
    <col min="14326" max="14326" width="4.6640625" customWidth="1"/>
    <col min="14327" max="14327" width="1" customWidth="1"/>
    <col min="14328" max="14328" width="4.6640625" customWidth="1"/>
    <col min="14329" max="14329" width="2.5546875" customWidth="1"/>
    <col min="14330" max="14330" width="4.6640625" customWidth="1"/>
    <col min="14331" max="14331" width="1" customWidth="1"/>
    <col min="14332" max="14332" width="4.5546875" customWidth="1"/>
    <col min="14333" max="14333" width="2.5546875" customWidth="1"/>
    <col min="14334" max="14334" width="4.88671875" customWidth="1"/>
    <col min="14551" max="14551" width="1.44140625" customWidth="1"/>
    <col min="14552" max="14552" width="11.5546875" customWidth="1"/>
    <col min="14553" max="14555" width="0" hidden="1" customWidth="1"/>
    <col min="14556" max="14556" width="4.6640625" customWidth="1"/>
    <col min="14557" max="14557" width="2.5546875" customWidth="1"/>
    <col min="14558" max="14558" width="4.6640625" customWidth="1"/>
    <col min="14559" max="14559" width="1" customWidth="1"/>
    <col min="14560" max="14560" width="4.6640625" customWidth="1"/>
    <col min="14561" max="14561" width="2.5546875" customWidth="1"/>
    <col min="14562" max="14562" width="4.6640625" customWidth="1"/>
    <col min="14563" max="14563" width="1" customWidth="1"/>
    <col min="14564" max="14564" width="4.6640625" customWidth="1"/>
    <col min="14565" max="14565" width="2.5546875" customWidth="1"/>
    <col min="14566" max="14566" width="4.6640625" customWidth="1"/>
    <col min="14567" max="14567" width="1" customWidth="1"/>
    <col min="14568" max="14568" width="4.6640625" customWidth="1"/>
    <col min="14569" max="14569" width="2.5546875" customWidth="1"/>
    <col min="14570" max="14570" width="4.6640625" customWidth="1"/>
    <col min="14571" max="14571" width="1.109375" customWidth="1"/>
    <col min="14572" max="14572" width="4.6640625" customWidth="1"/>
    <col min="14573" max="14573" width="2.5546875" customWidth="1"/>
    <col min="14574" max="14574" width="4.6640625" customWidth="1"/>
    <col min="14575" max="14575" width="1.109375" customWidth="1"/>
    <col min="14576" max="14576" width="4.6640625" customWidth="1"/>
    <col min="14577" max="14577" width="2.5546875" customWidth="1"/>
    <col min="14578" max="14578" width="4.6640625" customWidth="1"/>
    <col min="14579" max="14579" width="1" customWidth="1"/>
    <col min="14580" max="14580" width="4.6640625" customWidth="1"/>
    <col min="14581" max="14581" width="2.5546875" customWidth="1"/>
    <col min="14582" max="14582" width="4.6640625" customWidth="1"/>
    <col min="14583" max="14583" width="1" customWidth="1"/>
    <col min="14584" max="14584" width="4.6640625" customWidth="1"/>
    <col min="14585" max="14585" width="2.5546875" customWidth="1"/>
    <col min="14586" max="14586" width="4.6640625" customWidth="1"/>
    <col min="14587" max="14587" width="1" customWidth="1"/>
    <col min="14588" max="14588" width="4.5546875" customWidth="1"/>
    <col min="14589" max="14589" width="2.5546875" customWidth="1"/>
    <col min="14590" max="14590" width="4.88671875" customWidth="1"/>
    <col min="14807" max="14807" width="1.44140625" customWidth="1"/>
    <col min="14808" max="14808" width="11.5546875" customWidth="1"/>
    <col min="14809" max="14811" width="0" hidden="1" customWidth="1"/>
    <col min="14812" max="14812" width="4.6640625" customWidth="1"/>
    <col min="14813" max="14813" width="2.5546875" customWidth="1"/>
    <col min="14814" max="14814" width="4.6640625" customWidth="1"/>
    <col min="14815" max="14815" width="1" customWidth="1"/>
    <col min="14816" max="14816" width="4.6640625" customWidth="1"/>
    <col min="14817" max="14817" width="2.5546875" customWidth="1"/>
    <col min="14818" max="14818" width="4.6640625" customWidth="1"/>
    <col min="14819" max="14819" width="1" customWidth="1"/>
    <col min="14820" max="14820" width="4.6640625" customWidth="1"/>
    <col min="14821" max="14821" width="2.5546875" customWidth="1"/>
    <col min="14822" max="14822" width="4.6640625" customWidth="1"/>
    <col min="14823" max="14823" width="1" customWidth="1"/>
    <col min="14824" max="14824" width="4.6640625" customWidth="1"/>
    <col min="14825" max="14825" width="2.5546875" customWidth="1"/>
    <col min="14826" max="14826" width="4.6640625" customWidth="1"/>
    <col min="14827" max="14827" width="1.109375" customWidth="1"/>
    <col min="14828" max="14828" width="4.6640625" customWidth="1"/>
    <col min="14829" max="14829" width="2.5546875" customWidth="1"/>
    <col min="14830" max="14830" width="4.6640625" customWidth="1"/>
    <col min="14831" max="14831" width="1.109375" customWidth="1"/>
    <col min="14832" max="14832" width="4.6640625" customWidth="1"/>
    <col min="14833" max="14833" width="2.5546875" customWidth="1"/>
    <col min="14834" max="14834" width="4.6640625" customWidth="1"/>
    <col min="14835" max="14835" width="1" customWidth="1"/>
    <col min="14836" max="14836" width="4.6640625" customWidth="1"/>
    <col min="14837" max="14837" width="2.5546875" customWidth="1"/>
    <col min="14838" max="14838" width="4.6640625" customWidth="1"/>
    <col min="14839" max="14839" width="1" customWidth="1"/>
    <col min="14840" max="14840" width="4.6640625" customWidth="1"/>
    <col min="14841" max="14841" width="2.5546875" customWidth="1"/>
    <col min="14842" max="14842" width="4.6640625" customWidth="1"/>
    <col min="14843" max="14843" width="1" customWidth="1"/>
    <col min="14844" max="14844" width="4.5546875" customWidth="1"/>
    <col min="14845" max="14845" width="2.5546875" customWidth="1"/>
    <col min="14846" max="14846" width="4.88671875" customWidth="1"/>
    <col min="15063" max="15063" width="1.44140625" customWidth="1"/>
    <col min="15064" max="15064" width="11.5546875" customWidth="1"/>
    <col min="15065" max="15067" width="0" hidden="1" customWidth="1"/>
    <col min="15068" max="15068" width="4.6640625" customWidth="1"/>
    <col min="15069" max="15069" width="2.5546875" customWidth="1"/>
    <col min="15070" max="15070" width="4.6640625" customWidth="1"/>
    <col min="15071" max="15071" width="1" customWidth="1"/>
    <col min="15072" max="15072" width="4.6640625" customWidth="1"/>
    <col min="15073" max="15073" width="2.5546875" customWidth="1"/>
    <col min="15074" max="15074" width="4.6640625" customWidth="1"/>
    <col min="15075" max="15075" width="1" customWidth="1"/>
    <col min="15076" max="15076" width="4.6640625" customWidth="1"/>
    <col min="15077" max="15077" width="2.5546875" customWidth="1"/>
    <col min="15078" max="15078" width="4.6640625" customWidth="1"/>
    <col min="15079" max="15079" width="1" customWidth="1"/>
    <col min="15080" max="15080" width="4.6640625" customWidth="1"/>
    <col min="15081" max="15081" width="2.5546875" customWidth="1"/>
    <col min="15082" max="15082" width="4.6640625" customWidth="1"/>
    <col min="15083" max="15083" width="1.109375" customWidth="1"/>
    <col min="15084" max="15084" width="4.6640625" customWidth="1"/>
    <col min="15085" max="15085" width="2.5546875" customWidth="1"/>
    <col min="15086" max="15086" width="4.6640625" customWidth="1"/>
    <col min="15087" max="15087" width="1.109375" customWidth="1"/>
    <col min="15088" max="15088" width="4.6640625" customWidth="1"/>
    <col min="15089" max="15089" width="2.5546875" customWidth="1"/>
    <col min="15090" max="15090" width="4.6640625" customWidth="1"/>
    <col min="15091" max="15091" width="1" customWidth="1"/>
    <col min="15092" max="15092" width="4.6640625" customWidth="1"/>
    <col min="15093" max="15093" width="2.5546875" customWidth="1"/>
    <col min="15094" max="15094" width="4.6640625" customWidth="1"/>
    <col min="15095" max="15095" width="1" customWidth="1"/>
    <col min="15096" max="15096" width="4.6640625" customWidth="1"/>
    <col min="15097" max="15097" width="2.5546875" customWidth="1"/>
    <col min="15098" max="15098" width="4.6640625" customWidth="1"/>
    <col min="15099" max="15099" width="1" customWidth="1"/>
    <col min="15100" max="15100" width="4.5546875" customWidth="1"/>
    <col min="15101" max="15101" width="2.5546875" customWidth="1"/>
    <col min="15102" max="15102" width="4.88671875" customWidth="1"/>
    <col min="15319" max="15319" width="1.44140625" customWidth="1"/>
    <col min="15320" max="15320" width="11.5546875" customWidth="1"/>
    <col min="15321" max="15323" width="0" hidden="1" customWidth="1"/>
    <col min="15324" max="15324" width="4.6640625" customWidth="1"/>
    <col min="15325" max="15325" width="2.5546875" customWidth="1"/>
    <col min="15326" max="15326" width="4.6640625" customWidth="1"/>
    <col min="15327" max="15327" width="1" customWidth="1"/>
    <col min="15328" max="15328" width="4.6640625" customWidth="1"/>
    <col min="15329" max="15329" width="2.5546875" customWidth="1"/>
    <col min="15330" max="15330" width="4.6640625" customWidth="1"/>
    <col min="15331" max="15331" width="1" customWidth="1"/>
    <col min="15332" max="15332" width="4.6640625" customWidth="1"/>
    <col min="15333" max="15333" width="2.5546875" customWidth="1"/>
    <col min="15334" max="15334" width="4.6640625" customWidth="1"/>
    <col min="15335" max="15335" width="1" customWidth="1"/>
    <col min="15336" max="15336" width="4.6640625" customWidth="1"/>
    <col min="15337" max="15337" width="2.5546875" customWidth="1"/>
    <col min="15338" max="15338" width="4.6640625" customWidth="1"/>
    <col min="15339" max="15339" width="1.109375" customWidth="1"/>
    <col min="15340" max="15340" width="4.6640625" customWidth="1"/>
    <col min="15341" max="15341" width="2.5546875" customWidth="1"/>
    <col min="15342" max="15342" width="4.6640625" customWidth="1"/>
    <col min="15343" max="15343" width="1.109375" customWidth="1"/>
    <col min="15344" max="15344" width="4.6640625" customWidth="1"/>
    <col min="15345" max="15345" width="2.5546875" customWidth="1"/>
    <col min="15346" max="15346" width="4.6640625" customWidth="1"/>
    <col min="15347" max="15347" width="1" customWidth="1"/>
    <col min="15348" max="15348" width="4.6640625" customWidth="1"/>
    <col min="15349" max="15349" width="2.5546875" customWidth="1"/>
    <col min="15350" max="15350" width="4.6640625" customWidth="1"/>
    <col min="15351" max="15351" width="1" customWidth="1"/>
    <col min="15352" max="15352" width="4.6640625" customWidth="1"/>
    <col min="15353" max="15353" width="2.5546875" customWidth="1"/>
    <col min="15354" max="15354" width="4.6640625" customWidth="1"/>
    <col min="15355" max="15355" width="1" customWidth="1"/>
    <col min="15356" max="15356" width="4.5546875" customWidth="1"/>
    <col min="15357" max="15357" width="2.5546875" customWidth="1"/>
    <col min="15358" max="15358" width="4.88671875" customWidth="1"/>
    <col min="15575" max="15575" width="1.44140625" customWidth="1"/>
    <col min="15576" max="15576" width="11.5546875" customWidth="1"/>
    <col min="15577" max="15579" width="0" hidden="1" customWidth="1"/>
    <col min="15580" max="15580" width="4.6640625" customWidth="1"/>
    <col min="15581" max="15581" width="2.5546875" customWidth="1"/>
    <col min="15582" max="15582" width="4.6640625" customWidth="1"/>
    <col min="15583" max="15583" width="1" customWidth="1"/>
    <col min="15584" max="15584" width="4.6640625" customWidth="1"/>
    <col min="15585" max="15585" width="2.5546875" customWidth="1"/>
    <col min="15586" max="15586" width="4.6640625" customWidth="1"/>
    <col min="15587" max="15587" width="1" customWidth="1"/>
    <col min="15588" max="15588" width="4.6640625" customWidth="1"/>
    <col min="15589" max="15589" width="2.5546875" customWidth="1"/>
    <col min="15590" max="15590" width="4.6640625" customWidth="1"/>
    <col min="15591" max="15591" width="1" customWidth="1"/>
    <col min="15592" max="15592" width="4.6640625" customWidth="1"/>
    <col min="15593" max="15593" width="2.5546875" customWidth="1"/>
    <col min="15594" max="15594" width="4.6640625" customWidth="1"/>
    <col min="15595" max="15595" width="1.109375" customWidth="1"/>
    <col min="15596" max="15596" width="4.6640625" customWidth="1"/>
    <col min="15597" max="15597" width="2.5546875" customWidth="1"/>
    <col min="15598" max="15598" width="4.6640625" customWidth="1"/>
    <col min="15599" max="15599" width="1.109375" customWidth="1"/>
    <col min="15600" max="15600" width="4.6640625" customWidth="1"/>
    <col min="15601" max="15601" width="2.5546875" customWidth="1"/>
    <col min="15602" max="15602" width="4.6640625" customWidth="1"/>
    <col min="15603" max="15603" width="1" customWidth="1"/>
    <col min="15604" max="15604" width="4.6640625" customWidth="1"/>
    <col min="15605" max="15605" width="2.5546875" customWidth="1"/>
    <col min="15606" max="15606" width="4.6640625" customWidth="1"/>
    <col min="15607" max="15607" width="1" customWidth="1"/>
    <col min="15608" max="15608" width="4.6640625" customWidth="1"/>
    <col min="15609" max="15609" width="2.5546875" customWidth="1"/>
    <col min="15610" max="15610" width="4.6640625" customWidth="1"/>
    <col min="15611" max="15611" width="1" customWidth="1"/>
    <col min="15612" max="15612" width="4.5546875" customWidth="1"/>
    <col min="15613" max="15613" width="2.5546875" customWidth="1"/>
    <col min="15614" max="15614" width="4.88671875" customWidth="1"/>
    <col min="15831" max="15831" width="1.44140625" customWidth="1"/>
    <col min="15832" max="15832" width="11.5546875" customWidth="1"/>
    <col min="15833" max="15835" width="0" hidden="1" customWidth="1"/>
    <col min="15836" max="15836" width="4.6640625" customWidth="1"/>
    <col min="15837" max="15837" width="2.5546875" customWidth="1"/>
    <col min="15838" max="15838" width="4.6640625" customWidth="1"/>
    <col min="15839" max="15839" width="1" customWidth="1"/>
    <col min="15840" max="15840" width="4.6640625" customWidth="1"/>
    <col min="15841" max="15841" width="2.5546875" customWidth="1"/>
    <col min="15842" max="15842" width="4.6640625" customWidth="1"/>
    <col min="15843" max="15843" width="1" customWidth="1"/>
    <col min="15844" max="15844" width="4.6640625" customWidth="1"/>
    <col min="15845" max="15845" width="2.5546875" customWidth="1"/>
    <col min="15846" max="15846" width="4.6640625" customWidth="1"/>
    <col min="15847" max="15847" width="1" customWidth="1"/>
    <col min="15848" max="15848" width="4.6640625" customWidth="1"/>
    <col min="15849" max="15849" width="2.5546875" customWidth="1"/>
    <col min="15850" max="15850" width="4.6640625" customWidth="1"/>
    <col min="15851" max="15851" width="1.109375" customWidth="1"/>
    <col min="15852" max="15852" width="4.6640625" customWidth="1"/>
    <col min="15853" max="15853" width="2.5546875" customWidth="1"/>
    <col min="15854" max="15854" width="4.6640625" customWidth="1"/>
    <col min="15855" max="15855" width="1.109375" customWidth="1"/>
    <col min="15856" max="15856" width="4.6640625" customWidth="1"/>
    <col min="15857" max="15857" width="2.5546875" customWidth="1"/>
    <col min="15858" max="15858" width="4.6640625" customWidth="1"/>
    <col min="15859" max="15859" width="1" customWidth="1"/>
    <col min="15860" max="15860" width="4.6640625" customWidth="1"/>
    <col min="15861" max="15861" width="2.5546875" customWidth="1"/>
    <col min="15862" max="15862" width="4.6640625" customWidth="1"/>
    <col min="15863" max="15863" width="1" customWidth="1"/>
    <col min="15864" max="15864" width="4.6640625" customWidth="1"/>
    <col min="15865" max="15865" width="2.5546875" customWidth="1"/>
    <col min="15866" max="15866" width="4.6640625" customWidth="1"/>
    <col min="15867" max="15867" width="1" customWidth="1"/>
    <col min="15868" max="15868" width="4.5546875" customWidth="1"/>
    <col min="15869" max="15869" width="2.5546875" customWidth="1"/>
    <col min="15870" max="15870" width="4.88671875" customWidth="1"/>
    <col min="16087" max="16087" width="1.44140625" customWidth="1"/>
    <col min="16088" max="16088" width="11.5546875" customWidth="1"/>
    <col min="16089" max="16091" width="0" hidden="1" customWidth="1"/>
    <col min="16092" max="16092" width="4.6640625" customWidth="1"/>
    <col min="16093" max="16093" width="2.5546875" customWidth="1"/>
    <col min="16094" max="16094" width="4.6640625" customWidth="1"/>
    <col min="16095" max="16095" width="1" customWidth="1"/>
    <col min="16096" max="16096" width="4.6640625" customWidth="1"/>
    <col min="16097" max="16097" width="2.5546875" customWidth="1"/>
    <col min="16098" max="16098" width="4.6640625" customWidth="1"/>
    <col min="16099" max="16099" width="1" customWidth="1"/>
    <col min="16100" max="16100" width="4.6640625" customWidth="1"/>
    <col min="16101" max="16101" width="2.5546875" customWidth="1"/>
    <col min="16102" max="16102" width="4.6640625" customWidth="1"/>
    <col min="16103" max="16103" width="1" customWidth="1"/>
    <col min="16104" max="16104" width="4.6640625" customWidth="1"/>
    <col min="16105" max="16105" width="2.5546875" customWidth="1"/>
    <col min="16106" max="16106" width="4.6640625" customWidth="1"/>
    <col min="16107" max="16107" width="1.109375" customWidth="1"/>
    <col min="16108" max="16108" width="4.6640625" customWidth="1"/>
    <col min="16109" max="16109" width="2.5546875" customWidth="1"/>
    <col min="16110" max="16110" width="4.6640625" customWidth="1"/>
    <col min="16111" max="16111" width="1.109375" customWidth="1"/>
    <col min="16112" max="16112" width="4.6640625" customWidth="1"/>
    <col min="16113" max="16113" width="2.5546875" customWidth="1"/>
    <col min="16114" max="16114" width="4.6640625" customWidth="1"/>
    <col min="16115" max="16115" width="1" customWidth="1"/>
    <col min="16116" max="16116" width="4.6640625" customWidth="1"/>
    <col min="16117" max="16117" width="2.5546875" customWidth="1"/>
    <col min="16118" max="16118" width="4.6640625" customWidth="1"/>
    <col min="16119" max="16119" width="1" customWidth="1"/>
    <col min="16120" max="16120" width="4.6640625" customWidth="1"/>
    <col min="16121" max="16121" width="2.5546875" customWidth="1"/>
    <col min="16122" max="16122" width="4.6640625" customWidth="1"/>
    <col min="16123" max="16123" width="1" customWidth="1"/>
    <col min="16124" max="16124" width="4.5546875" customWidth="1"/>
    <col min="16125" max="16125" width="2.5546875" customWidth="1"/>
    <col min="16126" max="16126" width="4.88671875" customWidth="1"/>
  </cols>
  <sheetData>
    <row r="1" spans="1:42" ht="15.75" customHeight="1" x14ac:dyDescent="0.25">
      <c r="A1" s="134" t="s">
        <v>415</v>
      </c>
      <c r="B1" s="134"/>
      <c r="C1" s="134"/>
      <c r="D1" s="134"/>
      <c r="E1" s="134"/>
      <c r="F1" s="134"/>
      <c r="G1" s="26"/>
      <c r="H1" s="134"/>
      <c r="I1" s="134"/>
      <c r="J1" s="134"/>
      <c r="K1" s="26"/>
      <c r="L1" s="134"/>
      <c r="M1" s="134"/>
      <c r="N1" s="134"/>
      <c r="O1" s="26"/>
      <c r="P1" s="134"/>
      <c r="Q1" s="134"/>
      <c r="R1" s="134"/>
      <c r="S1" s="26"/>
      <c r="T1" s="134"/>
      <c r="U1" s="134"/>
      <c r="V1" s="134"/>
      <c r="W1" s="26"/>
      <c r="X1" s="134"/>
      <c r="Y1" s="134"/>
      <c r="Z1" s="134"/>
      <c r="AA1" s="26"/>
      <c r="AB1" s="134"/>
      <c r="AC1" s="134"/>
      <c r="AD1" s="134"/>
      <c r="AE1" s="26"/>
      <c r="AF1" s="134"/>
      <c r="AG1" s="134"/>
      <c r="AH1" s="134"/>
      <c r="AI1" s="26"/>
      <c r="AJ1" s="134"/>
      <c r="AL1" s="58" t="s">
        <v>249</v>
      </c>
      <c r="AM1" s="26"/>
      <c r="AN1" s="134"/>
    </row>
    <row r="2" spans="1:42" ht="13.5" customHeight="1" x14ac:dyDescent="0.25">
      <c r="A2" s="51" t="s">
        <v>416</v>
      </c>
      <c r="B2" s="120"/>
      <c r="C2" s="120"/>
      <c r="D2" s="120"/>
      <c r="E2" s="120"/>
      <c r="F2" s="120"/>
      <c r="G2" s="124"/>
      <c r="H2" s="120"/>
      <c r="I2" s="120"/>
      <c r="J2" s="120"/>
      <c r="K2" s="124"/>
      <c r="L2" s="120"/>
      <c r="M2" s="120"/>
      <c r="N2" s="120"/>
      <c r="O2" s="124"/>
      <c r="P2" s="120"/>
      <c r="Q2" s="120"/>
      <c r="R2" s="120"/>
      <c r="S2" s="124"/>
      <c r="T2" s="120"/>
      <c r="U2" s="120"/>
      <c r="V2" s="120"/>
      <c r="W2" s="124"/>
      <c r="X2" s="120"/>
      <c r="Y2" s="120"/>
      <c r="Z2" s="120"/>
      <c r="AA2" s="124"/>
      <c r="AB2" s="120"/>
      <c r="AC2" s="120"/>
      <c r="AD2" s="120"/>
      <c r="AE2" s="124"/>
      <c r="AF2" s="120"/>
      <c r="AG2" s="120"/>
      <c r="AH2" s="120"/>
      <c r="AI2" s="124"/>
      <c r="AJ2" s="120"/>
      <c r="AK2" s="120"/>
      <c r="AL2" s="120"/>
      <c r="AM2" s="124"/>
      <c r="AN2" s="120"/>
    </row>
    <row r="3" spans="1:42" ht="23.25" customHeight="1" x14ac:dyDescent="0.25">
      <c r="A3" s="298"/>
      <c r="B3" s="298"/>
      <c r="C3" s="132"/>
      <c r="D3" s="132"/>
      <c r="E3" s="132"/>
      <c r="F3" s="301" t="s">
        <v>226</v>
      </c>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301"/>
    </row>
    <row r="4" spans="1:42" ht="15" customHeight="1" x14ac:dyDescent="0.25">
      <c r="A4" s="295" t="s">
        <v>161</v>
      </c>
      <c r="B4" s="295"/>
      <c r="C4" s="132"/>
      <c r="D4" s="132"/>
      <c r="E4" s="132"/>
      <c r="F4" s="303" t="s">
        <v>133</v>
      </c>
      <c r="G4" s="303"/>
      <c r="H4" s="303"/>
      <c r="I4" s="138"/>
      <c r="J4" s="303" t="s">
        <v>134</v>
      </c>
      <c r="K4" s="303"/>
      <c r="L4" s="303"/>
      <c r="M4" s="138"/>
      <c r="N4" s="303" t="s">
        <v>135</v>
      </c>
      <c r="O4" s="303"/>
      <c r="P4" s="303"/>
      <c r="Q4" s="138"/>
      <c r="R4" s="303" t="s">
        <v>136</v>
      </c>
      <c r="S4" s="303"/>
      <c r="T4" s="303"/>
      <c r="U4" s="121"/>
      <c r="V4" s="303" t="s">
        <v>137</v>
      </c>
      <c r="W4" s="303"/>
      <c r="X4" s="303"/>
      <c r="Y4" s="121"/>
      <c r="Z4" s="303" t="s">
        <v>138</v>
      </c>
      <c r="AA4" s="303"/>
      <c r="AB4" s="303"/>
      <c r="AC4" s="138"/>
      <c r="AD4" s="303" t="s">
        <v>139</v>
      </c>
      <c r="AE4" s="303"/>
      <c r="AF4" s="303"/>
      <c r="AG4" s="138"/>
      <c r="AH4" s="303" t="s">
        <v>140</v>
      </c>
      <c r="AI4" s="303"/>
      <c r="AJ4" s="303"/>
      <c r="AK4" s="121"/>
      <c r="AL4" s="303" t="s">
        <v>0</v>
      </c>
      <c r="AM4" s="303"/>
      <c r="AN4" s="303"/>
    </row>
    <row r="5" spans="1:42" ht="13.5" customHeight="1" x14ac:dyDescent="0.25">
      <c r="A5" s="305" t="s">
        <v>225</v>
      </c>
      <c r="B5" s="305"/>
      <c r="C5" s="118"/>
      <c r="D5" s="118"/>
      <c r="E5" s="118"/>
      <c r="F5" s="119" t="s">
        <v>0</v>
      </c>
      <c r="G5" s="304" t="s">
        <v>141</v>
      </c>
      <c r="H5" s="304"/>
      <c r="I5" s="129"/>
      <c r="J5" s="119" t="s">
        <v>0</v>
      </c>
      <c r="K5" s="304" t="s">
        <v>141</v>
      </c>
      <c r="L5" s="304"/>
      <c r="M5" s="129"/>
      <c r="N5" s="119" t="s">
        <v>0</v>
      </c>
      <c r="O5" s="304" t="s">
        <v>141</v>
      </c>
      <c r="P5" s="304"/>
      <c r="Q5" s="129"/>
      <c r="R5" s="119" t="s">
        <v>0</v>
      </c>
      <c r="S5" s="304" t="s">
        <v>141</v>
      </c>
      <c r="T5" s="304"/>
      <c r="U5" s="129"/>
      <c r="V5" s="119" t="s">
        <v>0</v>
      </c>
      <c r="W5" s="304" t="s">
        <v>141</v>
      </c>
      <c r="X5" s="304"/>
      <c r="Y5" s="129"/>
      <c r="Z5" s="119" t="s">
        <v>0</v>
      </c>
      <c r="AA5" s="304" t="s">
        <v>141</v>
      </c>
      <c r="AB5" s="304"/>
      <c r="AC5" s="129"/>
      <c r="AD5" s="119" t="s">
        <v>0</v>
      </c>
      <c r="AE5" s="304" t="s">
        <v>141</v>
      </c>
      <c r="AF5" s="304"/>
      <c r="AG5" s="129"/>
      <c r="AH5" s="119" t="s">
        <v>0</v>
      </c>
      <c r="AI5" s="304" t="s">
        <v>141</v>
      </c>
      <c r="AJ5" s="304"/>
      <c r="AK5" s="129"/>
      <c r="AL5" s="119" t="s">
        <v>0</v>
      </c>
      <c r="AM5" s="304" t="s">
        <v>141</v>
      </c>
      <c r="AN5" s="304"/>
    </row>
    <row r="6" spans="1:42" ht="10.5" customHeight="1" x14ac:dyDescent="0.25">
      <c r="A6" s="144"/>
      <c r="B6" s="144"/>
      <c r="C6" s="144"/>
      <c r="D6" s="144"/>
      <c r="E6" s="144"/>
      <c r="F6" s="136"/>
      <c r="G6" s="145"/>
      <c r="H6" s="145"/>
      <c r="I6" s="145"/>
      <c r="J6" s="136"/>
      <c r="K6" s="145"/>
      <c r="L6" s="145"/>
      <c r="M6" s="145"/>
      <c r="N6" s="136"/>
      <c r="O6" s="145"/>
      <c r="P6" s="145"/>
      <c r="Q6" s="145"/>
      <c r="R6" s="136"/>
      <c r="S6" s="145"/>
      <c r="T6" s="145"/>
      <c r="U6" s="145"/>
      <c r="V6" s="136"/>
      <c r="W6" s="145"/>
      <c r="X6" s="145"/>
      <c r="Y6" s="145"/>
      <c r="Z6" s="136"/>
      <c r="AA6" s="145"/>
      <c r="AB6" s="145"/>
      <c r="AC6" s="145"/>
      <c r="AD6" s="136"/>
      <c r="AE6" s="145"/>
      <c r="AF6" s="145"/>
      <c r="AG6" s="145"/>
      <c r="AH6" s="136"/>
      <c r="AI6" s="145"/>
      <c r="AJ6" s="145"/>
      <c r="AK6" s="145"/>
      <c r="AL6" s="136"/>
      <c r="AM6" s="145"/>
      <c r="AN6" s="145"/>
    </row>
    <row r="7" spans="1:42" ht="12" customHeight="1" x14ac:dyDescent="0.25">
      <c r="A7" s="295" t="s">
        <v>0</v>
      </c>
      <c r="B7" s="295"/>
      <c r="C7" s="132"/>
      <c r="D7" s="132"/>
      <c r="E7" s="132"/>
      <c r="F7" s="264">
        <v>115787.25199999999</v>
      </c>
      <c r="G7" s="254" t="s">
        <v>342</v>
      </c>
      <c r="H7" s="264">
        <v>36176.347999999998</v>
      </c>
      <c r="I7" s="264" t="s">
        <v>91</v>
      </c>
      <c r="J7" s="264">
        <v>276145.21999999997</v>
      </c>
      <c r="K7" s="254" t="s">
        <v>342</v>
      </c>
      <c r="L7" s="264">
        <v>221075.34599999999</v>
      </c>
      <c r="M7" s="264" t="s">
        <v>91</v>
      </c>
      <c r="N7" s="264">
        <v>56871.389000000003</v>
      </c>
      <c r="O7" s="254" t="s">
        <v>342</v>
      </c>
      <c r="P7" s="264">
        <v>12540.906999999999</v>
      </c>
      <c r="Q7" s="264" t="s">
        <v>91</v>
      </c>
      <c r="R7" s="264">
        <v>101239.462</v>
      </c>
      <c r="S7" s="254" t="s">
        <v>342</v>
      </c>
      <c r="T7" s="264">
        <v>26361.827000000001</v>
      </c>
      <c r="U7" s="264" t="s">
        <v>91</v>
      </c>
      <c r="V7" s="264">
        <v>300344.92499999999</v>
      </c>
      <c r="W7" s="254" t="s">
        <v>342</v>
      </c>
      <c r="X7" s="264">
        <v>50147.347000000002</v>
      </c>
      <c r="Y7" s="264" t="s">
        <v>91</v>
      </c>
      <c r="Z7" s="264">
        <v>27678.654999999999</v>
      </c>
      <c r="AA7" s="254" t="s">
        <v>342</v>
      </c>
      <c r="AB7" s="264">
        <v>7071.5709999999999</v>
      </c>
      <c r="AC7" s="264" t="s">
        <v>91</v>
      </c>
      <c r="AD7" s="264">
        <v>8034.1790000000001</v>
      </c>
      <c r="AE7" s="254" t="s">
        <v>342</v>
      </c>
      <c r="AF7" s="264">
        <v>2268.1790000000001</v>
      </c>
      <c r="AG7" s="264" t="s">
        <v>91</v>
      </c>
      <c r="AH7" s="264">
        <v>88857.213000000003</v>
      </c>
      <c r="AI7" s="254" t="s">
        <v>342</v>
      </c>
      <c r="AJ7" s="264">
        <v>129314.78</v>
      </c>
      <c r="AK7" s="264" t="s">
        <v>91</v>
      </c>
      <c r="AL7" s="264">
        <v>974958.29299999995</v>
      </c>
      <c r="AM7" s="254" t="s">
        <v>342</v>
      </c>
      <c r="AN7" s="264">
        <v>264415.34700000001</v>
      </c>
    </row>
    <row r="8" spans="1:42" ht="12" customHeight="1" x14ac:dyDescent="0.25">
      <c r="A8" s="132"/>
      <c r="F8" s="237"/>
      <c r="G8" s="254"/>
      <c r="H8" s="264"/>
      <c r="I8" s="264"/>
      <c r="J8" s="264"/>
      <c r="K8" s="254"/>
      <c r="L8" s="264"/>
      <c r="M8" s="264"/>
      <c r="N8" s="264"/>
      <c r="O8" s="254"/>
      <c r="P8" s="264"/>
      <c r="Q8" s="264"/>
      <c r="R8" s="264"/>
      <c r="S8" s="254"/>
      <c r="T8" s="264"/>
      <c r="U8" s="264"/>
      <c r="V8" s="237"/>
      <c r="W8" s="254"/>
      <c r="X8" s="264"/>
      <c r="Y8" s="264"/>
      <c r="Z8" s="264"/>
      <c r="AA8" s="254"/>
      <c r="AB8" s="264"/>
      <c r="AC8" s="264"/>
      <c r="AD8" s="264"/>
      <c r="AE8" s="254"/>
      <c r="AF8" s="264"/>
      <c r="AG8" s="264"/>
      <c r="AH8" s="264"/>
      <c r="AI8" s="254"/>
      <c r="AJ8" s="264"/>
      <c r="AK8" s="264"/>
      <c r="AL8" s="264"/>
      <c r="AM8" s="254"/>
      <c r="AN8" s="264"/>
    </row>
    <row r="9" spans="1:42" ht="12" customHeight="1" x14ac:dyDescent="0.25">
      <c r="A9" s="292" t="s">
        <v>142</v>
      </c>
      <c r="B9" s="292"/>
      <c r="C9" s="130"/>
      <c r="D9" s="130"/>
      <c r="E9" s="130"/>
      <c r="F9" s="237"/>
      <c r="G9" s="265"/>
      <c r="H9" s="237"/>
      <c r="I9" s="237"/>
      <c r="J9" s="237"/>
      <c r="K9" s="265"/>
      <c r="L9" s="237"/>
      <c r="M9" s="237"/>
      <c r="N9" s="237"/>
      <c r="O9" s="265"/>
      <c r="P9" s="237"/>
      <c r="Q9" s="237"/>
      <c r="R9" s="237"/>
      <c r="S9" s="265"/>
      <c r="T9" s="237"/>
      <c r="U9" s="266"/>
      <c r="V9" s="237"/>
      <c r="W9" s="265"/>
      <c r="X9" s="237"/>
      <c r="Y9" s="237"/>
      <c r="Z9" s="237"/>
      <c r="AA9" s="265"/>
      <c r="AB9" s="237"/>
      <c r="AC9" s="237"/>
      <c r="AD9" s="237"/>
      <c r="AE9" s="265"/>
      <c r="AF9" s="237"/>
      <c r="AG9" s="237"/>
      <c r="AH9" s="237"/>
      <c r="AI9" s="265"/>
      <c r="AJ9" s="237"/>
      <c r="AK9" s="266"/>
      <c r="AL9" s="237"/>
      <c r="AM9" s="265"/>
      <c r="AN9" s="237"/>
    </row>
    <row r="10" spans="1:42" ht="12" customHeight="1" x14ac:dyDescent="0.25">
      <c r="A10" s="295" t="s">
        <v>0</v>
      </c>
      <c r="B10" s="295"/>
      <c r="C10" s="132"/>
      <c r="D10" s="132"/>
      <c r="E10" s="132"/>
      <c r="F10" s="264">
        <v>74392.334000000003</v>
      </c>
      <c r="G10" s="254" t="s">
        <v>342</v>
      </c>
      <c r="H10" s="264">
        <v>19271.687000000002</v>
      </c>
      <c r="I10" s="237" t="s">
        <v>91</v>
      </c>
      <c r="J10" s="264">
        <v>87536.744000000006</v>
      </c>
      <c r="K10" s="254" t="s">
        <v>342</v>
      </c>
      <c r="L10" s="264">
        <v>28209.114000000001</v>
      </c>
      <c r="M10" s="237" t="s">
        <v>91</v>
      </c>
      <c r="N10" s="264">
        <v>45527.368000000002</v>
      </c>
      <c r="O10" s="254" t="s">
        <v>342</v>
      </c>
      <c r="P10" s="264">
        <v>11123.504999999999</v>
      </c>
      <c r="Q10" s="237" t="s">
        <v>91</v>
      </c>
      <c r="R10" s="264">
        <v>76413.766000000003</v>
      </c>
      <c r="S10" s="254" t="s">
        <v>342</v>
      </c>
      <c r="T10" s="264">
        <v>20795.990000000002</v>
      </c>
      <c r="U10" s="266" t="s">
        <v>91</v>
      </c>
      <c r="V10" s="264">
        <v>162726.967</v>
      </c>
      <c r="W10" s="254" t="s">
        <v>342</v>
      </c>
      <c r="X10" s="264">
        <v>45080.040999999997</v>
      </c>
      <c r="Y10" s="237" t="s">
        <v>91</v>
      </c>
      <c r="Z10" s="264">
        <v>18002.941999999999</v>
      </c>
      <c r="AA10" s="254" t="s">
        <v>342</v>
      </c>
      <c r="AB10" s="264">
        <v>5318.4880000000003</v>
      </c>
      <c r="AC10" s="237" t="s">
        <v>91</v>
      </c>
      <c r="AD10" s="264">
        <v>7165.8209999999999</v>
      </c>
      <c r="AE10" s="254" t="s">
        <v>342</v>
      </c>
      <c r="AF10" s="264">
        <v>2065.4490000000001</v>
      </c>
      <c r="AG10" s="237" t="s">
        <v>91</v>
      </c>
      <c r="AH10" s="264">
        <v>31272.495999999999</v>
      </c>
      <c r="AI10" s="254" t="s">
        <v>342</v>
      </c>
      <c r="AJ10" s="264">
        <v>33921.788</v>
      </c>
      <c r="AK10" s="266" t="s">
        <v>91</v>
      </c>
      <c r="AL10" s="264">
        <v>503038.44</v>
      </c>
      <c r="AM10" s="254" t="s">
        <v>342</v>
      </c>
      <c r="AN10" s="264">
        <v>69372.214999999997</v>
      </c>
    </row>
    <row r="11" spans="1:42" ht="12" customHeight="1" x14ac:dyDescent="0.25">
      <c r="A11" s="138"/>
      <c r="B11" s="139" t="s">
        <v>143</v>
      </c>
      <c r="C11" s="139"/>
      <c r="D11" s="139"/>
      <c r="E11" s="139"/>
      <c r="F11" s="266"/>
      <c r="G11" s="244"/>
      <c r="H11" s="266"/>
      <c r="I11" s="266"/>
      <c r="J11" s="266"/>
      <c r="K11" s="244"/>
      <c r="L11" s="266"/>
      <c r="M11" s="266"/>
      <c r="N11" s="266"/>
      <c r="O11" s="244"/>
      <c r="P11" s="266"/>
      <c r="Q11" s="266"/>
      <c r="R11" s="266"/>
      <c r="S11" s="244"/>
      <c r="T11" s="266"/>
      <c r="U11" s="250"/>
      <c r="V11" s="266"/>
      <c r="W11" s="244"/>
      <c r="X11" s="266"/>
      <c r="Y11" s="266"/>
      <c r="Z11" s="266"/>
      <c r="AA11" s="244"/>
      <c r="AB11" s="266"/>
      <c r="AC11" s="266"/>
      <c r="AD11" s="266"/>
      <c r="AE11" s="244"/>
      <c r="AF11" s="266"/>
      <c r="AG11" s="266"/>
      <c r="AH11" s="266"/>
      <c r="AI11" s="244"/>
      <c r="AJ11" s="266"/>
      <c r="AK11" s="250"/>
      <c r="AL11" s="266"/>
      <c r="AM11" s="244"/>
      <c r="AN11" s="266"/>
    </row>
    <row r="12" spans="1:42" ht="12" customHeight="1" x14ac:dyDescent="0.25">
      <c r="B12" s="139" t="s">
        <v>3</v>
      </c>
      <c r="C12" s="139"/>
      <c r="D12" s="139"/>
      <c r="E12" s="139"/>
      <c r="F12" s="249">
        <v>4552.7449999999999</v>
      </c>
      <c r="G12" s="244" t="s">
        <v>342</v>
      </c>
      <c r="H12" s="249">
        <v>1500.453</v>
      </c>
      <c r="I12" s="162" t="s">
        <v>91</v>
      </c>
      <c r="J12" s="249">
        <v>9644.8310000000001</v>
      </c>
      <c r="K12" s="244" t="s">
        <v>342</v>
      </c>
      <c r="L12" s="249">
        <v>4339.1120000000001</v>
      </c>
      <c r="M12" s="162" t="s">
        <v>91</v>
      </c>
      <c r="N12" s="249">
        <v>6496.6049999999996</v>
      </c>
      <c r="O12" s="244" t="s">
        <v>342</v>
      </c>
      <c r="P12" s="249">
        <v>2646.6419999999998</v>
      </c>
      <c r="Q12" s="162" t="s">
        <v>91</v>
      </c>
      <c r="R12" s="249">
        <v>8570.6489999999994</v>
      </c>
      <c r="S12" s="244" t="s">
        <v>342</v>
      </c>
      <c r="T12" s="249">
        <v>2394.857</v>
      </c>
      <c r="U12" s="250" t="s">
        <v>91</v>
      </c>
      <c r="V12" s="249">
        <v>13511.216</v>
      </c>
      <c r="W12" s="244" t="s">
        <v>342</v>
      </c>
      <c r="X12" s="249">
        <v>2963.1990000000001</v>
      </c>
      <c r="Y12" s="162" t="s">
        <v>91</v>
      </c>
      <c r="Z12" s="249">
        <v>1071.1590000000001</v>
      </c>
      <c r="AA12" s="244" t="s">
        <v>342</v>
      </c>
      <c r="AB12" s="249">
        <v>439.81400000000002</v>
      </c>
      <c r="AC12" s="162" t="s">
        <v>91</v>
      </c>
      <c r="AD12" s="249">
        <v>452.488</v>
      </c>
      <c r="AE12" s="244" t="s">
        <v>342</v>
      </c>
      <c r="AF12" s="249">
        <v>68.971999999999994</v>
      </c>
      <c r="AG12" s="162" t="s">
        <v>91</v>
      </c>
      <c r="AH12" s="249">
        <v>505.86599999999999</v>
      </c>
      <c r="AI12" s="244" t="s">
        <v>342</v>
      </c>
      <c r="AJ12" s="249">
        <v>133.35499999999999</v>
      </c>
      <c r="AK12" s="250" t="s">
        <v>91</v>
      </c>
      <c r="AL12" s="249">
        <v>44805.56</v>
      </c>
      <c r="AM12" s="244" t="s">
        <v>342</v>
      </c>
      <c r="AN12" s="249">
        <v>7048.9660000000003</v>
      </c>
    </row>
    <row r="13" spans="1:42" ht="12" customHeight="1" x14ac:dyDescent="0.25">
      <c r="B13" s="139" t="s">
        <v>2</v>
      </c>
      <c r="C13" s="139"/>
      <c r="D13" s="139"/>
      <c r="E13" s="139"/>
      <c r="F13" s="249">
        <v>10917.825000000001</v>
      </c>
      <c r="G13" s="244" t="s">
        <v>342</v>
      </c>
      <c r="H13" s="249">
        <v>8116.6869999999999</v>
      </c>
      <c r="I13" s="162" t="s">
        <v>91</v>
      </c>
      <c r="J13" s="249">
        <v>8675.35</v>
      </c>
      <c r="K13" s="244" t="s">
        <v>342</v>
      </c>
      <c r="L13" s="249">
        <v>6430.2610000000004</v>
      </c>
      <c r="M13" s="162" t="s">
        <v>91</v>
      </c>
      <c r="N13" s="249">
        <v>2938.9209999999998</v>
      </c>
      <c r="O13" s="244" t="s">
        <v>342</v>
      </c>
      <c r="P13" s="249">
        <v>1135.807</v>
      </c>
      <c r="Q13" s="162" t="s">
        <v>91</v>
      </c>
      <c r="R13" s="249">
        <v>5812.0550000000003</v>
      </c>
      <c r="S13" s="244" t="s">
        <v>342</v>
      </c>
      <c r="T13" s="249">
        <v>6155.7939999999999</v>
      </c>
      <c r="U13" s="250" t="s">
        <v>91</v>
      </c>
      <c r="V13" s="249">
        <v>13609.291999999999</v>
      </c>
      <c r="W13" s="244" t="s">
        <v>342</v>
      </c>
      <c r="X13" s="249">
        <v>17379.64</v>
      </c>
      <c r="Y13" s="162" t="s">
        <v>91</v>
      </c>
      <c r="Z13" s="249">
        <v>4134.3310000000001</v>
      </c>
      <c r="AA13" s="244" t="s">
        <v>342</v>
      </c>
      <c r="AB13" s="249">
        <v>4022.5479999999998</v>
      </c>
      <c r="AC13" s="162" t="s">
        <v>91</v>
      </c>
      <c r="AD13" s="249">
        <v>2745.5740000000001</v>
      </c>
      <c r="AE13" s="244" t="s">
        <v>342</v>
      </c>
      <c r="AF13" s="249">
        <v>349.68200000000002</v>
      </c>
      <c r="AG13" s="162" t="s">
        <v>91</v>
      </c>
      <c r="AH13" s="249">
        <v>23318.567999999999</v>
      </c>
      <c r="AI13" s="244" t="s">
        <v>342</v>
      </c>
      <c r="AJ13" s="249">
        <v>31734.482</v>
      </c>
      <c r="AK13" s="250" t="s">
        <v>91</v>
      </c>
      <c r="AL13" s="249">
        <v>72151.914999999994</v>
      </c>
      <c r="AM13" s="244" t="s">
        <v>342</v>
      </c>
      <c r="AN13" s="249">
        <v>38299.43</v>
      </c>
    </row>
    <row r="14" spans="1:42" ht="12" customHeight="1" x14ac:dyDescent="0.25">
      <c r="B14" s="139" t="s">
        <v>4</v>
      </c>
      <c r="C14" s="139"/>
      <c r="D14" s="139"/>
      <c r="E14" s="139"/>
      <c r="F14" s="249">
        <v>19734.902999999998</v>
      </c>
      <c r="G14" s="244" t="s">
        <v>342</v>
      </c>
      <c r="H14" s="249">
        <v>9965.01</v>
      </c>
      <c r="I14" s="162" t="s">
        <v>91</v>
      </c>
      <c r="J14" s="249">
        <v>20548.167000000001</v>
      </c>
      <c r="K14" s="244" t="s">
        <v>342</v>
      </c>
      <c r="L14" s="249">
        <v>5384.808</v>
      </c>
      <c r="M14" s="162" t="s">
        <v>91</v>
      </c>
      <c r="N14" s="249">
        <v>12691.391</v>
      </c>
      <c r="O14" s="244" t="s">
        <v>342</v>
      </c>
      <c r="P14" s="249">
        <v>6452.3289999999997</v>
      </c>
      <c r="Q14" s="162" t="s">
        <v>91</v>
      </c>
      <c r="R14" s="249">
        <v>11855.424999999999</v>
      </c>
      <c r="S14" s="244" t="s">
        <v>342</v>
      </c>
      <c r="T14" s="249">
        <v>2605.2330000000002</v>
      </c>
      <c r="U14" s="250" t="s">
        <v>91</v>
      </c>
      <c r="V14" s="249">
        <v>48008.154999999999</v>
      </c>
      <c r="W14" s="244" t="s">
        <v>342</v>
      </c>
      <c r="X14" s="249">
        <v>27885.606</v>
      </c>
      <c r="Y14" s="162" t="s">
        <v>91</v>
      </c>
      <c r="Z14" s="249">
        <v>3542.1289999999999</v>
      </c>
      <c r="AA14" s="244" t="s">
        <v>342</v>
      </c>
      <c r="AB14" s="249">
        <v>2236.3009999999999</v>
      </c>
      <c r="AC14" s="162" t="s">
        <v>91</v>
      </c>
      <c r="AD14" s="249">
        <v>1684.595</v>
      </c>
      <c r="AE14" s="244" t="s">
        <v>342</v>
      </c>
      <c r="AF14" s="249">
        <v>1085.54</v>
      </c>
      <c r="AG14" s="162" t="s">
        <v>91</v>
      </c>
      <c r="AH14" s="249">
        <v>2438.7820000000002</v>
      </c>
      <c r="AI14" s="244" t="s">
        <v>342</v>
      </c>
      <c r="AJ14" s="249">
        <v>1447.0070000000001</v>
      </c>
      <c r="AK14" s="250" t="s">
        <v>91</v>
      </c>
      <c r="AL14" s="249">
        <v>120503.54700000001</v>
      </c>
      <c r="AM14" s="244" t="s">
        <v>342</v>
      </c>
      <c r="AN14" s="249">
        <v>31539.671999999999</v>
      </c>
    </row>
    <row r="15" spans="1:42" ht="11.25" customHeight="1" x14ac:dyDescent="0.25">
      <c r="B15" s="146" t="s">
        <v>5</v>
      </c>
      <c r="C15" s="146"/>
      <c r="D15" s="146"/>
      <c r="E15" s="146"/>
      <c r="F15" s="251">
        <v>12427.772999999999</v>
      </c>
      <c r="G15" s="244" t="s">
        <v>342</v>
      </c>
      <c r="H15" s="249">
        <v>3865.41</v>
      </c>
      <c r="I15" s="162" t="s">
        <v>91</v>
      </c>
      <c r="J15" s="249">
        <v>11490.374</v>
      </c>
      <c r="K15" s="244" t="s">
        <v>342</v>
      </c>
      <c r="L15" s="249">
        <v>4720.08</v>
      </c>
      <c r="M15" s="162" t="s">
        <v>91</v>
      </c>
      <c r="N15" s="249">
        <v>6143.1189999999997</v>
      </c>
      <c r="O15" s="244" t="s">
        <v>342</v>
      </c>
      <c r="P15" s="249">
        <v>3504.1170000000002</v>
      </c>
      <c r="Q15" s="162" t="s">
        <v>91</v>
      </c>
      <c r="R15" s="249">
        <v>17813.401000000002</v>
      </c>
      <c r="S15" s="244" t="s">
        <v>342</v>
      </c>
      <c r="T15" s="249">
        <v>4200.982</v>
      </c>
      <c r="U15" s="250" t="s">
        <v>91</v>
      </c>
      <c r="V15" s="249">
        <v>36776.237000000001</v>
      </c>
      <c r="W15" s="244" t="s">
        <v>342</v>
      </c>
      <c r="X15" s="249">
        <v>20333.561000000002</v>
      </c>
      <c r="Y15" s="162" t="s">
        <v>91</v>
      </c>
      <c r="Z15" s="249">
        <v>4049.8</v>
      </c>
      <c r="AA15" s="244" t="s">
        <v>342</v>
      </c>
      <c r="AB15" s="249">
        <v>1134.2239999999999</v>
      </c>
      <c r="AC15" s="162" t="s">
        <v>91</v>
      </c>
      <c r="AD15" s="249">
        <v>848.91499999999996</v>
      </c>
      <c r="AE15" s="244" t="s">
        <v>342</v>
      </c>
      <c r="AF15" s="249">
        <v>650.55399999999997</v>
      </c>
      <c r="AG15" s="162" t="s">
        <v>91</v>
      </c>
      <c r="AH15" s="249">
        <v>1097.0150000000001</v>
      </c>
      <c r="AI15" s="244" t="s">
        <v>342</v>
      </c>
      <c r="AJ15" s="249">
        <v>784.62599999999998</v>
      </c>
      <c r="AK15" s="250" t="s">
        <v>91</v>
      </c>
      <c r="AL15" s="249">
        <v>90646.634999999995</v>
      </c>
      <c r="AM15" s="244" t="s">
        <v>342</v>
      </c>
      <c r="AN15" s="251">
        <v>21997.749</v>
      </c>
    </row>
    <row r="16" spans="1:42" ht="12.75" customHeight="1" x14ac:dyDescent="0.25">
      <c r="B16" s="147" t="s">
        <v>250</v>
      </c>
      <c r="C16" s="146"/>
      <c r="D16" s="146"/>
      <c r="E16" s="146"/>
      <c r="F16" s="251">
        <v>5524.7939999999999</v>
      </c>
      <c r="G16" s="244" t="s">
        <v>342</v>
      </c>
      <c r="H16" s="249">
        <v>1959.2460000000001</v>
      </c>
      <c r="I16" s="162" t="s">
        <v>91</v>
      </c>
      <c r="J16" s="249">
        <v>6608.759</v>
      </c>
      <c r="K16" s="244" t="s">
        <v>342</v>
      </c>
      <c r="L16" s="249">
        <v>1928.808</v>
      </c>
      <c r="M16" s="162" t="s">
        <v>91</v>
      </c>
      <c r="N16" s="249">
        <v>3745.0509999999999</v>
      </c>
      <c r="O16" s="244" t="s">
        <v>342</v>
      </c>
      <c r="P16" s="249">
        <v>1295.7850000000001</v>
      </c>
      <c r="Q16" s="162" t="s">
        <v>91</v>
      </c>
      <c r="R16" s="249">
        <v>5234.9769999999999</v>
      </c>
      <c r="S16" s="244" t="s">
        <v>342</v>
      </c>
      <c r="T16" s="249">
        <v>1791.7650000000001</v>
      </c>
      <c r="U16" s="250" t="s">
        <v>91</v>
      </c>
      <c r="V16" s="249">
        <v>8165.25</v>
      </c>
      <c r="W16" s="244" t="s">
        <v>342</v>
      </c>
      <c r="X16" s="249">
        <v>2783.1840000000002</v>
      </c>
      <c r="Y16" s="162" t="s">
        <v>91</v>
      </c>
      <c r="Z16" s="249">
        <v>1565.758</v>
      </c>
      <c r="AA16" s="244" t="s">
        <v>342</v>
      </c>
      <c r="AB16" s="249">
        <v>779.33799999999997</v>
      </c>
      <c r="AC16" s="162" t="s">
        <v>91</v>
      </c>
      <c r="AD16" s="249">
        <v>611.36</v>
      </c>
      <c r="AE16" s="244" t="s">
        <v>342</v>
      </c>
      <c r="AF16" s="249">
        <v>771.69299999999998</v>
      </c>
      <c r="AG16" s="162" t="s">
        <v>91</v>
      </c>
      <c r="AH16" s="249">
        <v>2319.5619999999999</v>
      </c>
      <c r="AI16" s="244" t="s">
        <v>342</v>
      </c>
      <c r="AJ16" s="249">
        <v>2296.8939999999998</v>
      </c>
      <c r="AK16" s="250" t="s">
        <v>91</v>
      </c>
      <c r="AL16" s="249">
        <v>33775.512000000002</v>
      </c>
      <c r="AM16" s="244" t="s">
        <v>342</v>
      </c>
      <c r="AN16" s="251">
        <v>5089.1819999999998</v>
      </c>
      <c r="AP16" s="84"/>
    </row>
    <row r="17" spans="1:42" ht="12.75" customHeight="1" x14ac:dyDescent="0.25">
      <c r="B17" s="147" t="s">
        <v>7</v>
      </c>
      <c r="C17" s="146"/>
      <c r="D17" s="146"/>
      <c r="E17" s="146"/>
      <c r="F17" s="251">
        <v>8115.027</v>
      </c>
      <c r="G17" s="244" t="s">
        <v>342</v>
      </c>
      <c r="H17" s="249">
        <v>3720.7330000000002</v>
      </c>
      <c r="I17" s="162" t="s">
        <v>91</v>
      </c>
      <c r="J17" s="249">
        <v>16829.401999999998</v>
      </c>
      <c r="K17" s="244" t="s">
        <v>342</v>
      </c>
      <c r="L17" s="249">
        <v>19997.942999999999</v>
      </c>
      <c r="M17" s="162" t="s">
        <v>91</v>
      </c>
      <c r="N17" s="249">
        <v>3291.4380000000001</v>
      </c>
      <c r="O17" s="244" t="s">
        <v>342</v>
      </c>
      <c r="P17" s="249">
        <v>1344.4690000000001</v>
      </c>
      <c r="Q17" s="162" t="s">
        <v>91</v>
      </c>
      <c r="R17" s="249">
        <v>9091.1990000000005</v>
      </c>
      <c r="S17" s="244" t="s">
        <v>342</v>
      </c>
      <c r="T17" s="249">
        <v>4645.2430000000004</v>
      </c>
      <c r="U17" s="250" t="s">
        <v>91</v>
      </c>
      <c r="V17" s="249">
        <v>12833.669</v>
      </c>
      <c r="W17" s="244" t="s">
        <v>342</v>
      </c>
      <c r="X17" s="249">
        <v>4428.0739999999996</v>
      </c>
      <c r="Y17" s="162" t="s">
        <v>91</v>
      </c>
      <c r="Z17" s="249">
        <v>937.94600000000003</v>
      </c>
      <c r="AA17" s="244" t="s">
        <v>342</v>
      </c>
      <c r="AB17" s="249">
        <v>442.51400000000001</v>
      </c>
      <c r="AC17" s="162" t="s">
        <v>91</v>
      </c>
      <c r="AD17" s="249">
        <v>135.66499999999999</v>
      </c>
      <c r="AE17" s="244" t="s">
        <v>342</v>
      </c>
      <c r="AF17" s="249">
        <v>188.47200000000001</v>
      </c>
      <c r="AG17" s="162" t="s">
        <v>91</v>
      </c>
      <c r="AH17" s="249">
        <v>492.44</v>
      </c>
      <c r="AI17" s="244" t="s">
        <v>342</v>
      </c>
      <c r="AJ17" s="249">
        <v>353.428</v>
      </c>
      <c r="AK17" s="250" t="s">
        <v>91</v>
      </c>
      <c r="AL17" s="249">
        <v>51726.785000000003</v>
      </c>
      <c r="AM17" s="244" t="s">
        <v>342</v>
      </c>
      <c r="AN17" s="251">
        <v>21382.167000000001</v>
      </c>
      <c r="AP17" s="84"/>
    </row>
    <row r="18" spans="1:42" ht="12.75" customHeight="1" x14ac:dyDescent="0.25">
      <c r="B18" s="147" t="s">
        <v>328</v>
      </c>
      <c r="C18" s="146"/>
      <c r="D18" s="146"/>
      <c r="E18" s="146"/>
      <c r="F18" s="251">
        <v>1777.404</v>
      </c>
      <c r="G18" s="244" t="s">
        <v>342</v>
      </c>
      <c r="H18" s="249">
        <v>1419.819</v>
      </c>
      <c r="I18" s="162" t="s">
        <v>91</v>
      </c>
      <c r="J18" s="249">
        <v>728.54399999999998</v>
      </c>
      <c r="K18" s="244" t="s">
        <v>342</v>
      </c>
      <c r="L18" s="249">
        <v>502.90300000000002</v>
      </c>
      <c r="M18" s="162" t="s">
        <v>91</v>
      </c>
      <c r="N18" s="249">
        <v>408.16699999999997</v>
      </c>
      <c r="O18" s="244" t="s">
        <v>342</v>
      </c>
      <c r="P18" s="249">
        <v>538.03899999999999</v>
      </c>
      <c r="Q18" s="162" t="s">
        <v>91</v>
      </c>
      <c r="R18" s="249">
        <v>84.724999999999994</v>
      </c>
      <c r="S18" s="244" t="s">
        <v>342</v>
      </c>
      <c r="T18" s="249">
        <v>63.216999999999999</v>
      </c>
      <c r="U18" s="250" t="s">
        <v>91</v>
      </c>
      <c r="V18" s="249">
        <v>3928.1390000000001</v>
      </c>
      <c r="W18" s="244" t="s">
        <v>342</v>
      </c>
      <c r="X18" s="249">
        <v>3918.7130000000002</v>
      </c>
      <c r="Y18" s="162" t="s">
        <v>91</v>
      </c>
      <c r="Z18" s="249">
        <v>33.558999999999997</v>
      </c>
      <c r="AA18" s="244" t="s">
        <v>342</v>
      </c>
      <c r="AB18" s="249">
        <v>59.3</v>
      </c>
      <c r="AC18" s="162" t="s">
        <v>91</v>
      </c>
      <c r="AD18" s="249">
        <v>7.9450000000000003</v>
      </c>
      <c r="AE18" s="244" t="s">
        <v>342</v>
      </c>
      <c r="AF18" s="249">
        <v>15.475</v>
      </c>
      <c r="AG18" s="162" t="s">
        <v>91</v>
      </c>
      <c r="AH18" s="249">
        <v>33.561</v>
      </c>
      <c r="AI18" s="244" t="s">
        <v>342</v>
      </c>
      <c r="AJ18" s="249">
        <v>62.689</v>
      </c>
      <c r="AK18" s="250" t="s">
        <v>91</v>
      </c>
      <c r="AL18" s="249">
        <v>7002.0450000000001</v>
      </c>
      <c r="AM18" s="244" t="s">
        <v>342</v>
      </c>
      <c r="AN18" s="251">
        <v>4239.2659999999996</v>
      </c>
      <c r="AP18" s="84"/>
    </row>
    <row r="19" spans="1:42" ht="22.5" customHeight="1" x14ac:dyDescent="0.25">
      <c r="B19" s="139" t="s">
        <v>253</v>
      </c>
      <c r="C19" s="139"/>
      <c r="D19" s="139"/>
      <c r="E19" s="139"/>
      <c r="F19" s="251">
        <v>11341.861999999999</v>
      </c>
      <c r="G19" s="252" t="s">
        <v>342</v>
      </c>
      <c r="H19" s="251">
        <v>6408.1220000000003</v>
      </c>
      <c r="I19" s="253" t="s">
        <v>91</v>
      </c>
      <c r="J19" s="251">
        <v>13011.316999999999</v>
      </c>
      <c r="K19" s="252" t="s">
        <v>342</v>
      </c>
      <c r="L19" s="251">
        <v>4996.6220000000003</v>
      </c>
      <c r="M19" s="253" t="s">
        <v>91</v>
      </c>
      <c r="N19" s="251">
        <v>9812.6769999999997</v>
      </c>
      <c r="O19" s="252" t="s">
        <v>342</v>
      </c>
      <c r="P19" s="251">
        <v>3070.759</v>
      </c>
      <c r="Q19" s="253" t="s">
        <v>91</v>
      </c>
      <c r="R19" s="251">
        <v>17951.334999999999</v>
      </c>
      <c r="S19" s="252" t="s">
        <v>342</v>
      </c>
      <c r="T19" s="251">
        <v>10813.186</v>
      </c>
      <c r="U19" s="251" t="s">
        <v>91</v>
      </c>
      <c r="V19" s="251">
        <v>25895.01</v>
      </c>
      <c r="W19" s="252" t="s">
        <v>342</v>
      </c>
      <c r="X19" s="251">
        <v>12255.632</v>
      </c>
      <c r="Y19" s="253" t="s">
        <v>91</v>
      </c>
      <c r="Z19" s="251">
        <v>2668.26</v>
      </c>
      <c r="AA19" s="252" t="s">
        <v>342</v>
      </c>
      <c r="AB19" s="251">
        <v>1286.0160000000001</v>
      </c>
      <c r="AC19" s="253" t="s">
        <v>91</v>
      </c>
      <c r="AD19" s="251">
        <v>679.27800000000002</v>
      </c>
      <c r="AE19" s="252" t="s">
        <v>342</v>
      </c>
      <c r="AF19" s="251">
        <v>694.40700000000004</v>
      </c>
      <c r="AG19" s="253" t="s">
        <v>91</v>
      </c>
      <c r="AH19" s="251">
        <v>1066.702</v>
      </c>
      <c r="AI19" s="252" t="s">
        <v>342</v>
      </c>
      <c r="AJ19" s="251">
        <v>651.48299999999995</v>
      </c>
      <c r="AK19" s="251" t="s">
        <v>91</v>
      </c>
      <c r="AL19" s="251">
        <v>82426.44</v>
      </c>
      <c r="AM19" s="252" t="s">
        <v>342</v>
      </c>
      <c r="AN19" s="251">
        <v>18515.904999999999</v>
      </c>
      <c r="AP19" s="84"/>
    </row>
    <row r="20" spans="1:42" ht="5.25" customHeight="1" x14ac:dyDescent="0.25">
      <c r="A20" s="142"/>
      <c r="B20" s="142"/>
      <c r="C20" s="142"/>
      <c r="D20" s="142"/>
      <c r="E20" s="142"/>
      <c r="F20" s="142"/>
      <c r="G20" s="126"/>
      <c r="H20" s="142"/>
      <c r="I20" s="142"/>
      <c r="J20" s="142"/>
      <c r="K20" s="126"/>
      <c r="L20" s="142"/>
      <c r="M20" s="142"/>
      <c r="N20" s="142"/>
      <c r="O20" s="126"/>
      <c r="P20" s="142"/>
      <c r="Q20" s="142"/>
      <c r="R20" s="142"/>
      <c r="S20" s="126"/>
      <c r="T20" s="142"/>
      <c r="U20" s="142"/>
      <c r="V20" s="142"/>
      <c r="W20" s="126"/>
      <c r="X20" s="142"/>
      <c r="Y20" s="142"/>
      <c r="Z20" s="142"/>
      <c r="AA20" s="126"/>
      <c r="AB20" s="142"/>
      <c r="AC20" s="142"/>
      <c r="AD20" s="142"/>
      <c r="AE20" s="126"/>
      <c r="AF20" s="142"/>
      <c r="AG20" s="142"/>
      <c r="AH20" s="142"/>
      <c r="AI20" s="126"/>
      <c r="AJ20" s="142"/>
      <c r="AK20" s="142"/>
      <c r="AL20" s="142"/>
      <c r="AM20" s="126"/>
      <c r="AN20" s="142"/>
      <c r="AP20" s="84"/>
    </row>
    <row r="21" spans="1:42" ht="12" customHeight="1" x14ac:dyDescent="0.25">
      <c r="A21" s="139"/>
      <c r="B21" s="139"/>
      <c r="C21" s="139"/>
      <c r="D21" s="139"/>
      <c r="E21" s="139"/>
      <c r="F21" s="143"/>
      <c r="G21" s="125"/>
      <c r="K21" s="125"/>
      <c r="O21" s="125"/>
      <c r="S21" s="125"/>
      <c r="U21" s="137"/>
      <c r="V21" s="143"/>
      <c r="W21" s="125"/>
      <c r="AA21" s="125"/>
      <c r="AE21" s="125"/>
      <c r="AI21" s="125"/>
      <c r="AK21" s="137"/>
      <c r="AM21" s="125"/>
      <c r="AP21" s="84"/>
    </row>
    <row r="22" spans="1:42" ht="12" customHeight="1" x14ac:dyDescent="0.25">
      <c r="A22" s="127" t="s">
        <v>252</v>
      </c>
      <c r="B22" s="127"/>
      <c r="C22" s="130"/>
      <c r="D22" s="130"/>
      <c r="E22" s="130"/>
      <c r="F22" s="188"/>
      <c r="G22" s="181"/>
      <c r="H22" s="188"/>
      <c r="I22" s="188"/>
      <c r="J22" s="188"/>
      <c r="K22" s="181"/>
      <c r="L22" s="188"/>
      <c r="M22" s="188"/>
      <c r="N22" s="188"/>
      <c r="O22" s="181"/>
      <c r="P22" s="188"/>
      <c r="Q22" s="188"/>
      <c r="R22" s="188"/>
      <c r="S22" s="181"/>
      <c r="T22" s="188"/>
      <c r="U22" s="186"/>
      <c r="V22" s="188"/>
      <c r="W22" s="181"/>
      <c r="X22" s="188"/>
      <c r="Y22" s="188"/>
      <c r="Z22" s="188"/>
      <c r="AA22" s="181"/>
      <c r="AB22" s="188"/>
      <c r="AC22" s="188"/>
      <c r="AD22" s="188"/>
      <c r="AE22" s="181"/>
      <c r="AF22" s="188"/>
      <c r="AG22" s="188"/>
      <c r="AH22" s="188"/>
      <c r="AI22" s="181"/>
      <c r="AJ22" s="188"/>
      <c r="AK22" s="186"/>
      <c r="AL22" s="188"/>
      <c r="AM22" s="181"/>
      <c r="AN22" s="188"/>
    </row>
    <row r="23" spans="1:42" ht="12" customHeight="1" x14ac:dyDescent="0.25">
      <c r="A23" s="295" t="s">
        <v>0</v>
      </c>
      <c r="B23" s="295"/>
      <c r="C23" s="132"/>
      <c r="D23" s="132"/>
      <c r="E23" s="132"/>
      <c r="F23" s="243">
        <v>16303.897999999999</v>
      </c>
      <c r="G23" s="244" t="s">
        <v>342</v>
      </c>
      <c r="H23" s="243">
        <v>12961.978999999999</v>
      </c>
      <c r="I23" s="237" t="s">
        <v>91</v>
      </c>
      <c r="J23" s="243">
        <v>77754.942999999999</v>
      </c>
      <c r="K23" s="244" t="s">
        <v>342</v>
      </c>
      <c r="L23" s="243">
        <v>116342.461</v>
      </c>
      <c r="M23" s="237" t="s">
        <v>91</v>
      </c>
      <c r="N23" s="243">
        <v>3814.4009999999998</v>
      </c>
      <c r="O23" s="244" t="s">
        <v>342</v>
      </c>
      <c r="P23" s="243">
        <v>1471.7449999999999</v>
      </c>
      <c r="Q23" s="237" t="s">
        <v>91</v>
      </c>
      <c r="R23" s="243">
        <v>8179.88</v>
      </c>
      <c r="S23" s="244" t="s">
        <v>342</v>
      </c>
      <c r="T23" s="243">
        <v>4174.6440000000002</v>
      </c>
      <c r="U23" s="137" t="s">
        <v>91</v>
      </c>
      <c r="V23" s="243">
        <v>63124.421999999999</v>
      </c>
      <c r="W23" s="244" t="s">
        <v>342</v>
      </c>
      <c r="X23" s="243">
        <v>14526.003000000001</v>
      </c>
      <c r="Y23" s="237" t="s">
        <v>91</v>
      </c>
      <c r="Z23" s="243">
        <v>4485.1660000000002</v>
      </c>
      <c r="AA23" s="244" t="s">
        <v>342</v>
      </c>
      <c r="AB23" s="243">
        <v>1853.3779999999999</v>
      </c>
      <c r="AC23" s="237" t="s">
        <v>91</v>
      </c>
      <c r="AD23" s="243">
        <v>513.36699999999996</v>
      </c>
      <c r="AE23" s="244" t="s">
        <v>342</v>
      </c>
      <c r="AF23" s="243">
        <v>522.91700000000003</v>
      </c>
      <c r="AG23" s="237" t="s">
        <v>91</v>
      </c>
      <c r="AH23" s="243">
        <v>836.04700000000003</v>
      </c>
      <c r="AI23" s="244" t="s">
        <v>342</v>
      </c>
      <c r="AJ23" s="243">
        <v>385.15899999999999</v>
      </c>
      <c r="AK23" s="137" t="s">
        <v>91</v>
      </c>
      <c r="AL23" s="243">
        <v>175012.12400000001</v>
      </c>
      <c r="AM23" s="244" t="s">
        <v>342</v>
      </c>
      <c r="AN23" s="243">
        <v>118023.4</v>
      </c>
    </row>
    <row r="24" spans="1:42" ht="12" customHeight="1" x14ac:dyDescent="0.25">
      <c r="A24" s="138"/>
      <c r="B24" s="139" t="s">
        <v>143</v>
      </c>
      <c r="C24" s="139"/>
      <c r="D24" s="139"/>
      <c r="E24" s="139"/>
      <c r="F24" s="137"/>
      <c r="G24" s="244"/>
      <c r="H24" s="137"/>
      <c r="I24" s="137"/>
      <c r="J24" s="137"/>
      <c r="K24" s="163"/>
      <c r="L24" s="137"/>
      <c r="M24" s="137"/>
      <c r="N24" s="137"/>
      <c r="O24" s="163"/>
      <c r="P24" s="137"/>
      <c r="Q24" s="137"/>
      <c r="R24" s="137"/>
      <c r="S24" s="163"/>
      <c r="T24" s="137"/>
      <c r="U24" s="140"/>
      <c r="V24" s="137"/>
      <c r="W24" s="163"/>
      <c r="X24" s="137"/>
      <c r="Y24" s="137"/>
      <c r="Z24" s="137"/>
      <c r="AA24" s="163"/>
      <c r="AB24" s="137"/>
      <c r="AC24" s="137"/>
      <c r="AD24" s="137"/>
      <c r="AE24" s="163"/>
      <c r="AF24" s="137"/>
      <c r="AG24" s="137"/>
      <c r="AH24" s="137"/>
      <c r="AI24" s="163"/>
      <c r="AJ24" s="137"/>
      <c r="AK24" s="140"/>
      <c r="AL24" s="137"/>
      <c r="AM24" s="163"/>
      <c r="AN24" s="137"/>
    </row>
    <row r="25" spans="1:42" ht="12" customHeight="1" x14ac:dyDescent="0.25">
      <c r="B25" s="139" t="s">
        <v>1</v>
      </c>
      <c r="C25" s="139"/>
      <c r="D25" s="139"/>
      <c r="E25" s="139"/>
      <c r="F25" s="245">
        <v>2946.6309999999999</v>
      </c>
      <c r="G25" s="244" t="s">
        <v>342</v>
      </c>
      <c r="H25" s="245">
        <v>2019.7059999999999</v>
      </c>
      <c r="I25" s="162" t="s">
        <v>91</v>
      </c>
      <c r="J25" s="245">
        <v>2979.299</v>
      </c>
      <c r="K25" s="244" t="s">
        <v>342</v>
      </c>
      <c r="L25" s="245">
        <v>1630.366</v>
      </c>
      <c r="M25" s="162" t="s">
        <v>91</v>
      </c>
      <c r="N25" s="245">
        <v>1860.9659999999999</v>
      </c>
      <c r="O25" s="244" t="s">
        <v>342</v>
      </c>
      <c r="P25" s="245">
        <v>1199.1010000000001</v>
      </c>
      <c r="Q25" s="162" t="s">
        <v>91</v>
      </c>
      <c r="R25" s="245">
        <v>4227.6710000000003</v>
      </c>
      <c r="S25" s="244" t="s">
        <v>342</v>
      </c>
      <c r="T25" s="245">
        <v>3941.3470000000002</v>
      </c>
      <c r="U25" s="140" t="s">
        <v>91</v>
      </c>
      <c r="V25" s="245">
        <v>38781.383999999998</v>
      </c>
      <c r="W25" s="244" t="s">
        <v>342</v>
      </c>
      <c r="X25" s="245">
        <v>4494.165</v>
      </c>
      <c r="Y25" s="162" t="s">
        <v>91</v>
      </c>
      <c r="Z25" s="245">
        <v>2942.886</v>
      </c>
      <c r="AA25" s="244" t="s">
        <v>342</v>
      </c>
      <c r="AB25" s="245">
        <v>1418.32</v>
      </c>
      <c r="AC25" s="162" t="s">
        <v>91</v>
      </c>
      <c r="AD25" s="245">
        <v>124.855</v>
      </c>
      <c r="AE25" s="244" t="s">
        <v>342</v>
      </c>
      <c r="AF25" s="245">
        <v>146.458</v>
      </c>
      <c r="AG25" s="162" t="s">
        <v>91</v>
      </c>
      <c r="AH25" s="245">
        <v>362.19400000000002</v>
      </c>
      <c r="AI25" s="244" t="s">
        <v>342</v>
      </c>
      <c r="AJ25" s="245">
        <v>124.46299999999999</v>
      </c>
      <c r="AK25" s="140" t="s">
        <v>91</v>
      </c>
      <c r="AL25" s="245">
        <v>54225.887000000002</v>
      </c>
      <c r="AM25" s="244" t="s">
        <v>342</v>
      </c>
      <c r="AN25" s="245">
        <v>6762.9219999999996</v>
      </c>
    </row>
    <row r="26" spans="1:42" ht="12" customHeight="1" x14ac:dyDescent="0.25">
      <c r="B26" s="139" t="s">
        <v>251</v>
      </c>
      <c r="C26" s="139"/>
      <c r="D26" s="139"/>
      <c r="E26" s="139"/>
      <c r="F26" s="245">
        <v>3033.491</v>
      </c>
      <c r="G26" s="244" t="s">
        <v>342</v>
      </c>
      <c r="H26" s="245">
        <v>3374.5360000000001</v>
      </c>
      <c r="I26" s="162" t="s">
        <v>91</v>
      </c>
      <c r="J26" s="245">
        <v>766.09199999999998</v>
      </c>
      <c r="K26" s="244" t="s">
        <v>342</v>
      </c>
      <c r="L26" s="245">
        <v>347.56700000000001</v>
      </c>
      <c r="M26" s="162" t="s">
        <v>91</v>
      </c>
      <c r="N26" s="245">
        <v>264.02699999999999</v>
      </c>
      <c r="O26" s="244" t="s">
        <v>342</v>
      </c>
      <c r="P26" s="245">
        <v>218.43799999999999</v>
      </c>
      <c r="Q26" s="162" t="s">
        <v>91</v>
      </c>
      <c r="R26" s="245">
        <v>687.66200000000003</v>
      </c>
      <c r="S26" s="244" t="s">
        <v>342</v>
      </c>
      <c r="T26" s="245">
        <v>391.149</v>
      </c>
      <c r="U26" s="140" t="s">
        <v>91</v>
      </c>
      <c r="V26" s="245">
        <v>8611.1380000000008</v>
      </c>
      <c r="W26" s="244" t="s">
        <v>342</v>
      </c>
      <c r="X26" s="245">
        <v>13194.16</v>
      </c>
      <c r="Y26" s="162" t="s">
        <v>91</v>
      </c>
      <c r="Z26" s="245">
        <v>205.36199999999999</v>
      </c>
      <c r="AA26" s="244" t="s">
        <v>342</v>
      </c>
      <c r="AB26" s="245">
        <v>148.756</v>
      </c>
      <c r="AC26" s="162" t="s">
        <v>91</v>
      </c>
      <c r="AD26" s="245">
        <v>257.66899999999998</v>
      </c>
      <c r="AE26" s="244" t="s">
        <v>342</v>
      </c>
      <c r="AF26" s="245">
        <v>371.35500000000002</v>
      </c>
      <c r="AG26" s="162" t="s">
        <v>91</v>
      </c>
      <c r="AH26" s="245">
        <v>209.809</v>
      </c>
      <c r="AI26" s="244" t="s">
        <v>342</v>
      </c>
      <c r="AJ26" s="245">
        <v>127.396</v>
      </c>
      <c r="AK26" s="140" t="s">
        <v>91</v>
      </c>
      <c r="AL26" s="245">
        <v>14035.251</v>
      </c>
      <c r="AM26" s="244" t="s">
        <v>342</v>
      </c>
      <c r="AN26" s="245">
        <v>13636.834999999999</v>
      </c>
    </row>
    <row r="27" spans="1:42" ht="12" customHeight="1" x14ac:dyDescent="0.25">
      <c r="B27" s="139" t="s">
        <v>303</v>
      </c>
      <c r="C27" s="139"/>
      <c r="D27" s="139"/>
      <c r="E27" s="139"/>
      <c r="F27" s="245">
        <v>9856.9290000000001</v>
      </c>
      <c r="G27" s="244" t="s">
        <v>342</v>
      </c>
      <c r="H27" s="245">
        <v>12317.433999999999</v>
      </c>
      <c r="I27" s="162" t="s">
        <v>91</v>
      </c>
      <c r="J27" s="245">
        <v>11359.960999999999</v>
      </c>
      <c r="K27" s="244" t="s">
        <v>342</v>
      </c>
      <c r="L27" s="245">
        <v>8707.5069999999996</v>
      </c>
      <c r="M27" s="162" t="s">
        <v>91</v>
      </c>
      <c r="N27" s="245">
        <v>1243.2639999999999</v>
      </c>
      <c r="O27" s="244" t="s">
        <v>342</v>
      </c>
      <c r="P27" s="245">
        <v>563.72699999999998</v>
      </c>
      <c r="Q27" s="162" t="s">
        <v>91</v>
      </c>
      <c r="R27" s="245">
        <v>1608.2070000000001</v>
      </c>
      <c r="S27" s="244" t="s">
        <v>342</v>
      </c>
      <c r="T27" s="245">
        <v>688.46500000000003</v>
      </c>
      <c r="U27" s="140" t="s">
        <v>91</v>
      </c>
      <c r="V27" s="245">
        <v>12470.994000000001</v>
      </c>
      <c r="W27" s="244" t="s">
        <v>342</v>
      </c>
      <c r="X27" s="245">
        <v>2718.3139999999999</v>
      </c>
      <c r="Y27" s="162" t="s">
        <v>91</v>
      </c>
      <c r="Z27" s="245">
        <v>616.73900000000003</v>
      </c>
      <c r="AA27" s="244" t="s">
        <v>342</v>
      </c>
      <c r="AB27" s="245">
        <v>579.46900000000005</v>
      </c>
      <c r="AC27" s="162" t="s">
        <v>91</v>
      </c>
      <c r="AD27" s="245">
        <v>107.471</v>
      </c>
      <c r="AE27" s="244" t="s">
        <v>342</v>
      </c>
      <c r="AF27" s="245">
        <v>98.775000000000006</v>
      </c>
      <c r="AG27" s="162" t="s">
        <v>91</v>
      </c>
      <c r="AH27" s="245">
        <v>245.65</v>
      </c>
      <c r="AI27" s="244" t="s">
        <v>342</v>
      </c>
      <c r="AJ27" s="245">
        <v>226.5</v>
      </c>
      <c r="AK27" s="140" t="s">
        <v>91</v>
      </c>
      <c r="AL27" s="245">
        <v>37509.214999999997</v>
      </c>
      <c r="AM27" s="244" t="s">
        <v>342</v>
      </c>
      <c r="AN27" s="245">
        <v>15359.984</v>
      </c>
    </row>
    <row r="28" spans="1:42" ht="11.25" customHeight="1" x14ac:dyDescent="0.25">
      <c r="B28" s="139" t="s">
        <v>11</v>
      </c>
      <c r="C28" s="139"/>
      <c r="D28" s="139"/>
      <c r="E28" s="139"/>
      <c r="F28" s="245">
        <v>466.84699999999998</v>
      </c>
      <c r="G28" s="244" t="s">
        <v>342</v>
      </c>
      <c r="H28" s="245">
        <v>499.89600000000002</v>
      </c>
      <c r="I28" s="162" t="s">
        <v>91</v>
      </c>
      <c r="J28" s="245">
        <v>62649.591</v>
      </c>
      <c r="K28" s="244" t="s">
        <v>342</v>
      </c>
      <c r="L28" s="245">
        <v>115948.283</v>
      </c>
      <c r="M28" s="162" t="s">
        <v>91</v>
      </c>
      <c r="N28" s="245">
        <v>446.14400000000001</v>
      </c>
      <c r="O28" s="244" t="s">
        <v>342</v>
      </c>
      <c r="P28" s="245">
        <v>235.96899999999999</v>
      </c>
      <c r="Q28" s="162" t="s">
        <v>91</v>
      </c>
      <c r="R28" s="245">
        <v>1656.34</v>
      </c>
      <c r="S28" s="244" t="s">
        <v>342</v>
      </c>
      <c r="T28" s="245">
        <v>1077.732</v>
      </c>
      <c r="U28" s="140" t="s">
        <v>91</v>
      </c>
      <c r="V28" s="245">
        <v>3260.9059999999999</v>
      </c>
      <c r="W28" s="244" t="s">
        <v>342</v>
      </c>
      <c r="X28" s="245">
        <v>1948.624</v>
      </c>
      <c r="Y28" s="162" t="s">
        <v>91</v>
      </c>
      <c r="Z28" s="245">
        <v>720.17899999999997</v>
      </c>
      <c r="AA28" s="244" t="s">
        <v>342</v>
      </c>
      <c r="AB28" s="245">
        <v>960.53300000000002</v>
      </c>
      <c r="AC28" s="162" t="s">
        <v>91</v>
      </c>
      <c r="AD28" s="245">
        <v>23.372</v>
      </c>
      <c r="AE28" s="244" t="s">
        <v>342</v>
      </c>
      <c r="AF28" s="245">
        <v>34.838000000000001</v>
      </c>
      <c r="AG28" s="162" t="s">
        <v>91</v>
      </c>
      <c r="AH28" s="245">
        <v>18.393000000000001</v>
      </c>
      <c r="AI28" s="244" t="s">
        <v>342</v>
      </c>
      <c r="AJ28" s="245">
        <v>24.170999999999999</v>
      </c>
      <c r="AK28" s="140" t="s">
        <v>91</v>
      </c>
      <c r="AL28" s="245">
        <v>69241.771999999997</v>
      </c>
      <c r="AM28" s="244" t="s">
        <v>342</v>
      </c>
      <c r="AN28" s="245">
        <v>115973.872</v>
      </c>
    </row>
    <row r="29" spans="1:42" ht="10.5" customHeight="1" x14ac:dyDescent="0.25">
      <c r="A29" s="142"/>
      <c r="B29" s="142"/>
      <c r="C29" s="142"/>
      <c r="D29" s="142"/>
      <c r="E29" s="142"/>
      <c r="F29" s="142"/>
      <c r="G29" s="126"/>
      <c r="H29" s="142"/>
      <c r="I29" s="142"/>
      <c r="J29" s="142"/>
      <c r="K29" s="126"/>
      <c r="L29" s="142"/>
      <c r="M29" s="142"/>
      <c r="N29" s="142"/>
      <c r="O29" s="126"/>
      <c r="P29" s="142"/>
      <c r="Q29" s="142"/>
      <c r="R29" s="142"/>
      <c r="S29" s="126"/>
      <c r="T29" s="142"/>
      <c r="U29" s="142"/>
      <c r="V29" s="142"/>
      <c r="W29" s="126"/>
      <c r="X29" s="142"/>
      <c r="Y29" s="142"/>
      <c r="Z29" s="142"/>
      <c r="AA29" s="126"/>
      <c r="AB29" s="142"/>
      <c r="AC29" s="142"/>
      <c r="AD29" s="142"/>
      <c r="AE29" s="126"/>
      <c r="AF29" s="142"/>
      <c r="AG29" s="142"/>
      <c r="AH29" s="142"/>
      <c r="AI29" s="126"/>
      <c r="AJ29" s="142"/>
      <c r="AK29" s="142"/>
      <c r="AL29" s="142"/>
      <c r="AM29" s="126"/>
      <c r="AN29" s="142"/>
    </row>
    <row r="30" spans="1:42" ht="11.25" customHeight="1" x14ac:dyDescent="0.25">
      <c r="A30" s="139"/>
      <c r="B30" s="139"/>
      <c r="C30" s="139"/>
      <c r="D30" s="139"/>
      <c r="E30" s="139"/>
      <c r="F30" s="162"/>
      <c r="G30" s="163"/>
      <c r="H30" s="162"/>
      <c r="I30" s="162"/>
      <c r="J30" s="162"/>
      <c r="K30" s="163"/>
      <c r="L30" s="162"/>
      <c r="M30" s="162"/>
      <c r="N30" s="162"/>
      <c r="O30" s="163"/>
      <c r="P30" s="162"/>
      <c r="Q30" s="162"/>
      <c r="R30" s="162"/>
      <c r="S30" s="163"/>
      <c r="T30" s="162"/>
      <c r="U30" s="140"/>
      <c r="V30" s="162"/>
      <c r="W30" s="163"/>
      <c r="X30" s="162"/>
      <c r="Y30" s="162"/>
      <c r="Z30" s="162"/>
      <c r="AA30" s="163"/>
      <c r="AB30" s="162"/>
      <c r="AC30" s="162"/>
      <c r="AD30" s="162"/>
      <c r="AE30" s="163"/>
      <c r="AF30" s="162"/>
      <c r="AG30" s="162"/>
      <c r="AH30" s="162"/>
      <c r="AI30" s="163"/>
      <c r="AJ30" s="162"/>
      <c r="AK30" s="140"/>
      <c r="AL30" s="162"/>
      <c r="AM30" s="163"/>
      <c r="AN30" s="162"/>
    </row>
    <row r="31" spans="1:42" ht="12" customHeight="1" x14ac:dyDescent="0.25">
      <c r="A31" s="127" t="s">
        <v>144</v>
      </c>
      <c r="B31" s="127"/>
      <c r="C31" s="127"/>
      <c r="D31" s="127"/>
      <c r="E31" s="127"/>
      <c r="F31" s="189"/>
      <c r="G31" s="190"/>
      <c r="H31" s="189"/>
      <c r="I31" s="185"/>
      <c r="J31" s="185"/>
      <c r="K31" s="190"/>
      <c r="L31" s="185"/>
      <c r="M31" s="185"/>
      <c r="N31" s="185"/>
      <c r="O31" s="190"/>
      <c r="P31" s="185"/>
      <c r="Q31" s="185"/>
      <c r="R31" s="185"/>
      <c r="S31" s="190"/>
      <c r="T31" s="185"/>
      <c r="U31" s="191"/>
      <c r="V31" s="184"/>
      <c r="W31" s="190"/>
      <c r="X31" s="184"/>
      <c r="Y31" s="184"/>
      <c r="Z31" s="185"/>
      <c r="AA31" s="190"/>
      <c r="AB31" s="185"/>
      <c r="AC31" s="185"/>
      <c r="AD31" s="185"/>
      <c r="AE31" s="190"/>
      <c r="AF31" s="185"/>
      <c r="AG31" s="185"/>
      <c r="AH31" s="185"/>
      <c r="AI31" s="190"/>
      <c r="AJ31" s="185"/>
      <c r="AK31" s="191"/>
      <c r="AL31" s="185"/>
      <c r="AM31" s="190"/>
      <c r="AN31" s="185"/>
    </row>
    <row r="32" spans="1:42" ht="11.25" customHeight="1" x14ac:dyDescent="0.25">
      <c r="A32" s="295" t="s">
        <v>0</v>
      </c>
      <c r="B32" s="295"/>
      <c r="C32" s="132"/>
      <c r="D32" s="132"/>
      <c r="E32" s="132"/>
      <c r="F32" s="243">
        <v>25091.019</v>
      </c>
      <c r="G32" s="254" t="s">
        <v>342</v>
      </c>
      <c r="H32" s="243">
        <v>24781.712</v>
      </c>
      <c r="I32" s="255" t="s">
        <v>91</v>
      </c>
      <c r="J32" s="243">
        <v>110853.53200000001</v>
      </c>
      <c r="K32" s="254" t="s">
        <v>342</v>
      </c>
      <c r="L32" s="243">
        <v>173512.003</v>
      </c>
      <c r="M32" s="255" t="s">
        <v>91</v>
      </c>
      <c r="N32" s="243">
        <v>7529.62</v>
      </c>
      <c r="O32" s="254" t="s">
        <v>342</v>
      </c>
      <c r="P32" s="243">
        <v>3628.0230000000001</v>
      </c>
      <c r="Q32" s="255" t="s">
        <v>91</v>
      </c>
      <c r="R32" s="243">
        <v>16645.815999999999</v>
      </c>
      <c r="S32" s="254" t="s">
        <v>342</v>
      </c>
      <c r="T32" s="243">
        <v>6653.902</v>
      </c>
      <c r="U32" s="137" t="s">
        <v>91</v>
      </c>
      <c r="V32" s="243">
        <v>74493.535000000003</v>
      </c>
      <c r="W32" s="254" t="s">
        <v>342</v>
      </c>
      <c r="X32" s="243">
        <v>10502.959000000001</v>
      </c>
      <c r="Y32" s="255" t="s">
        <v>91</v>
      </c>
      <c r="Z32" s="243">
        <v>5190.5469999999996</v>
      </c>
      <c r="AA32" s="254" t="s">
        <v>342</v>
      </c>
      <c r="AB32" s="243">
        <v>2278.8510000000001</v>
      </c>
      <c r="AC32" s="255" t="s">
        <v>91</v>
      </c>
      <c r="AD32" s="243">
        <v>354.99099999999999</v>
      </c>
      <c r="AE32" s="254" t="s">
        <v>342</v>
      </c>
      <c r="AF32" s="243">
        <v>302.459</v>
      </c>
      <c r="AG32" s="255" t="s">
        <v>91</v>
      </c>
      <c r="AH32" s="243">
        <v>56748.67</v>
      </c>
      <c r="AI32" s="254" t="s">
        <v>342</v>
      </c>
      <c r="AJ32" s="243">
        <v>95555.888000000006</v>
      </c>
      <c r="AK32" s="137" t="s">
        <v>91</v>
      </c>
      <c r="AL32" s="243">
        <v>296907.73</v>
      </c>
      <c r="AM32" s="254" t="s">
        <v>342</v>
      </c>
      <c r="AN32" s="243">
        <v>200016.82399999999</v>
      </c>
    </row>
    <row r="33" spans="1:40" x14ac:dyDescent="0.25">
      <c r="A33" s="130"/>
      <c r="B33" s="139" t="s">
        <v>143</v>
      </c>
      <c r="C33" s="130"/>
      <c r="D33" s="130"/>
      <c r="E33" s="130"/>
      <c r="F33" s="256"/>
      <c r="G33" s="257"/>
      <c r="H33" s="256"/>
      <c r="I33" s="140"/>
      <c r="J33" s="140"/>
      <c r="K33" s="257"/>
      <c r="L33" s="140"/>
      <c r="M33" s="140"/>
      <c r="N33" s="140"/>
      <c r="O33" s="257"/>
      <c r="P33" s="140"/>
      <c r="Q33" s="140"/>
      <c r="R33" s="140"/>
      <c r="S33" s="257"/>
      <c r="T33" s="140"/>
      <c r="U33" s="258"/>
      <c r="V33" s="256"/>
      <c r="W33" s="257"/>
      <c r="X33" s="256"/>
      <c r="Y33" s="256"/>
      <c r="Z33" s="140"/>
      <c r="AA33" s="257"/>
      <c r="AB33" s="140"/>
      <c r="AC33" s="140"/>
      <c r="AD33" s="140"/>
      <c r="AE33" s="257"/>
      <c r="AF33" s="140"/>
      <c r="AG33" s="140"/>
      <c r="AH33" s="140"/>
      <c r="AI33" s="257"/>
      <c r="AJ33" s="140"/>
      <c r="AK33" s="258"/>
      <c r="AL33" s="140"/>
      <c r="AM33" s="257"/>
      <c r="AN33" s="140"/>
    </row>
    <row r="34" spans="1:40" ht="13.2" x14ac:dyDescent="0.25">
      <c r="A34" s="130"/>
      <c r="B34" s="139" t="s">
        <v>227</v>
      </c>
      <c r="C34" s="130"/>
      <c r="D34" s="130"/>
      <c r="E34" s="130"/>
      <c r="F34" s="245">
        <v>4469.2120000000004</v>
      </c>
      <c r="G34" s="244" t="s">
        <v>342</v>
      </c>
      <c r="H34" s="245">
        <v>4297.1610000000001</v>
      </c>
      <c r="I34" s="259" t="s">
        <v>91</v>
      </c>
      <c r="J34" s="245">
        <v>6592.4440000000004</v>
      </c>
      <c r="K34" s="244" t="s">
        <v>342</v>
      </c>
      <c r="L34" s="245">
        <v>4377.768</v>
      </c>
      <c r="M34" s="259" t="s">
        <v>91</v>
      </c>
      <c r="N34" s="245">
        <v>411.565</v>
      </c>
      <c r="O34" s="244" t="s">
        <v>342</v>
      </c>
      <c r="P34" s="245">
        <v>203.23599999999999</v>
      </c>
      <c r="Q34" s="259" t="s">
        <v>91</v>
      </c>
      <c r="R34" s="245">
        <v>7071.9369999999999</v>
      </c>
      <c r="S34" s="244" t="s">
        <v>342</v>
      </c>
      <c r="T34" s="245">
        <v>3679.0239999999999</v>
      </c>
      <c r="U34" s="140" t="s">
        <v>91</v>
      </c>
      <c r="V34" s="245">
        <v>26316.690999999999</v>
      </c>
      <c r="W34" s="244" t="s">
        <v>342</v>
      </c>
      <c r="X34" s="245">
        <v>1915.356</v>
      </c>
      <c r="Y34" s="259" t="s">
        <v>91</v>
      </c>
      <c r="Z34" s="245">
        <v>3187.33</v>
      </c>
      <c r="AA34" s="244" t="s">
        <v>342</v>
      </c>
      <c r="AB34" s="245">
        <v>2191.8760000000002</v>
      </c>
      <c r="AC34" s="259" t="s">
        <v>91</v>
      </c>
      <c r="AD34" s="245">
        <v>45.28</v>
      </c>
      <c r="AE34" s="244" t="s">
        <v>342</v>
      </c>
      <c r="AF34" s="245">
        <v>57.433</v>
      </c>
      <c r="AG34" s="259" t="s">
        <v>91</v>
      </c>
      <c r="AH34" s="245">
        <v>38947.232000000004</v>
      </c>
      <c r="AI34" s="244" t="s">
        <v>342</v>
      </c>
      <c r="AJ34" s="245">
        <v>64084.654000000002</v>
      </c>
      <c r="AK34" s="140" t="s">
        <v>91</v>
      </c>
      <c r="AL34" s="245">
        <v>87041.691000000006</v>
      </c>
      <c r="AM34" s="244" t="s">
        <v>342</v>
      </c>
      <c r="AN34" s="140">
        <v>64538.82</v>
      </c>
    </row>
    <row r="35" spans="1:40" ht="13.2" x14ac:dyDescent="0.25">
      <c r="A35" s="130"/>
      <c r="B35" s="139" t="s">
        <v>13</v>
      </c>
      <c r="C35" s="130"/>
      <c r="D35" s="130"/>
      <c r="E35" s="130"/>
      <c r="F35" s="245">
        <v>534.02499999999998</v>
      </c>
      <c r="G35" s="244" t="s">
        <v>342</v>
      </c>
      <c r="H35" s="245">
        <v>561.90300000000002</v>
      </c>
      <c r="I35" s="259" t="s">
        <v>91</v>
      </c>
      <c r="J35" s="245">
        <v>1240.9359999999999</v>
      </c>
      <c r="K35" s="244" t="s">
        <v>342</v>
      </c>
      <c r="L35" s="245">
        <v>1381.856</v>
      </c>
      <c r="M35" s="259" t="s">
        <v>91</v>
      </c>
      <c r="N35" s="245">
        <v>142.08000000000001</v>
      </c>
      <c r="O35" s="244" t="s">
        <v>342</v>
      </c>
      <c r="P35" s="245">
        <v>205.839</v>
      </c>
      <c r="Q35" s="259" t="s">
        <v>91</v>
      </c>
      <c r="R35" s="245">
        <v>870.69500000000005</v>
      </c>
      <c r="S35" s="244" t="s">
        <v>342</v>
      </c>
      <c r="T35" s="245">
        <v>683.68200000000002</v>
      </c>
      <c r="U35" s="140" t="s">
        <v>91</v>
      </c>
      <c r="V35" s="245">
        <v>3585.9609999999998</v>
      </c>
      <c r="W35" s="244" t="s">
        <v>342</v>
      </c>
      <c r="X35" s="245">
        <v>1640.1780000000001</v>
      </c>
      <c r="Y35" s="259" t="s">
        <v>91</v>
      </c>
      <c r="Z35" s="245">
        <v>517.41399999999999</v>
      </c>
      <c r="AA35" s="244" t="s">
        <v>342</v>
      </c>
      <c r="AB35" s="245">
        <v>104.789</v>
      </c>
      <c r="AC35" s="259" t="s">
        <v>91</v>
      </c>
      <c r="AD35" s="245">
        <v>0</v>
      </c>
      <c r="AE35" s="244" t="s">
        <v>342</v>
      </c>
      <c r="AF35" s="245">
        <v>0</v>
      </c>
      <c r="AG35" s="259" t="s">
        <v>91</v>
      </c>
      <c r="AH35" s="245">
        <v>0.71099999999999997</v>
      </c>
      <c r="AI35" s="244" t="s">
        <v>342</v>
      </c>
      <c r="AJ35" s="245">
        <v>0</v>
      </c>
      <c r="AK35" s="140" t="s">
        <v>91</v>
      </c>
      <c r="AL35" s="245">
        <v>6891.8209999999999</v>
      </c>
      <c r="AM35" s="244" t="s">
        <v>342</v>
      </c>
      <c r="AN35" s="140">
        <v>2330.6509999999998</v>
      </c>
    </row>
    <row r="36" spans="1:40" ht="13.2" x14ac:dyDescent="0.25">
      <c r="A36" s="130"/>
      <c r="B36" s="139" t="s">
        <v>14</v>
      </c>
      <c r="C36" s="130"/>
      <c r="D36" s="130"/>
      <c r="E36" s="130"/>
      <c r="F36" s="245">
        <v>19519.170999999998</v>
      </c>
      <c r="G36" s="244" t="s">
        <v>342</v>
      </c>
      <c r="H36" s="245">
        <v>24372.699000000001</v>
      </c>
      <c r="I36" s="259" t="s">
        <v>91</v>
      </c>
      <c r="J36" s="245">
        <v>103020.107</v>
      </c>
      <c r="K36" s="244" t="s">
        <v>342</v>
      </c>
      <c r="L36" s="245">
        <v>173428.02900000001</v>
      </c>
      <c r="M36" s="259" t="s">
        <v>91</v>
      </c>
      <c r="N36" s="245">
        <v>6974.91</v>
      </c>
      <c r="O36" s="244" t="s">
        <v>342</v>
      </c>
      <c r="P36" s="245">
        <v>3612.7190000000001</v>
      </c>
      <c r="Q36" s="259" t="s">
        <v>91</v>
      </c>
      <c r="R36" s="245">
        <v>8681.0380000000005</v>
      </c>
      <c r="S36" s="244" t="s">
        <v>342</v>
      </c>
      <c r="T36" s="245">
        <v>5280.6379999999999</v>
      </c>
      <c r="U36" s="140" t="s">
        <v>91</v>
      </c>
      <c r="V36" s="245">
        <v>29744.632000000001</v>
      </c>
      <c r="W36" s="244" t="s">
        <v>342</v>
      </c>
      <c r="X36" s="245">
        <v>9635.2999999999993</v>
      </c>
      <c r="Y36" s="259" t="s">
        <v>91</v>
      </c>
      <c r="Z36" s="245">
        <v>1485.8030000000001</v>
      </c>
      <c r="AA36" s="244" t="s">
        <v>342</v>
      </c>
      <c r="AB36" s="245">
        <v>565.91999999999996</v>
      </c>
      <c r="AC36" s="259" t="s">
        <v>91</v>
      </c>
      <c r="AD36" s="245">
        <v>309.71100000000001</v>
      </c>
      <c r="AE36" s="244" t="s">
        <v>342</v>
      </c>
      <c r="AF36" s="245">
        <v>288.59199999999998</v>
      </c>
      <c r="AG36" s="259" t="s">
        <v>91</v>
      </c>
      <c r="AH36" s="245">
        <v>17798.589</v>
      </c>
      <c r="AI36" s="244" t="s">
        <v>342</v>
      </c>
      <c r="AJ36" s="245">
        <v>31709.588</v>
      </c>
      <c r="AK36" s="140" t="s">
        <v>91</v>
      </c>
      <c r="AL36" s="245">
        <v>187533.96100000001</v>
      </c>
      <c r="AM36" s="244" t="s">
        <v>342</v>
      </c>
      <c r="AN36" s="140">
        <v>178326.929</v>
      </c>
    </row>
    <row r="37" spans="1:40" ht="13.2" x14ac:dyDescent="0.25">
      <c r="A37" s="130"/>
      <c r="B37" s="139" t="s">
        <v>17</v>
      </c>
      <c r="C37" s="130"/>
      <c r="D37" s="130"/>
      <c r="E37" s="130"/>
      <c r="F37" s="245">
        <v>568.61099999999999</v>
      </c>
      <c r="G37" s="244" t="s">
        <v>342</v>
      </c>
      <c r="H37" s="245">
        <v>0</v>
      </c>
      <c r="I37" s="259" t="s">
        <v>91</v>
      </c>
      <c r="J37" s="245">
        <v>4.3999999999999997E-2</v>
      </c>
      <c r="K37" s="244" t="s">
        <v>342</v>
      </c>
      <c r="L37" s="245">
        <v>0.06</v>
      </c>
      <c r="M37" s="259" t="s">
        <v>91</v>
      </c>
      <c r="N37" s="245">
        <v>1.0649999999999999</v>
      </c>
      <c r="O37" s="244" t="s">
        <v>342</v>
      </c>
      <c r="P37" s="245">
        <v>2.0329999999999999</v>
      </c>
      <c r="Q37" s="259" t="s">
        <v>91</v>
      </c>
      <c r="R37" s="245">
        <v>22.146000000000001</v>
      </c>
      <c r="S37" s="244" t="s">
        <v>342</v>
      </c>
      <c r="T37" s="245">
        <v>33.445999999999998</v>
      </c>
      <c r="U37" s="140" t="s">
        <v>91</v>
      </c>
      <c r="V37" s="245">
        <v>14846.252</v>
      </c>
      <c r="W37" s="244" t="s">
        <v>342</v>
      </c>
      <c r="X37" s="245">
        <v>30.542000000000002</v>
      </c>
      <c r="Y37" s="259" t="s">
        <v>91</v>
      </c>
      <c r="Z37" s="245">
        <v>0</v>
      </c>
      <c r="AA37" s="244" t="s">
        <v>342</v>
      </c>
      <c r="AB37" s="245">
        <v>0</v>
      </c>
      <c r="AC37" s="259" t="s">
        <v>91</v>
      </c>
      <c r="AD37" s="245">
        <v>0</v>
      </c>
      <c r="AE37" s="244" t="s">
        <v>342</v>
      </c>
      <c r="AF37" s="245">
        <v>0</v>
      </c>
      <c r="AG37" s="259" t="s">
        <v>91</v>
      </c>
      <c r="AH37" s="245">
        <v>2.1379999999999999</v>
      </c>
      <c r="AI37" s="244" t="s">
        <v>342</v>
      </c>
      <c r="AJ37" s="245">
        <v>0</v>
      </c>
      <c r="AK37" s="140" t="s">
        <v>91</v>
      </c>
      <c r="AL37" s="245">
        <v>15440.255999999999</v>
      </c>
      <c r="AM37" s="244" t="s">
        <v>342</v>
      </c>
      <c r="AN37" s="140">
        <v>45.338999999999999</v>
      </c>
    </row>
    <row r="38" spans="1:40" ht="13.5" customHeight="1" x14ac:dyDescent="0.25">
      <c r="A38" s="131"/>
      <c r="B38" s="131"/>
      <c r="C38" s="131"/>
      <c r="D38" s="131"/>
      <c r="E38" s="131"/>
      <c r="F38" s="160"/>
      <c r="G38" s="164"/>
      <c r="H38" s="160"/>
      <c r="I38" s="154"/>
      <c r="J38" s="160"/>
      <c r="K38" s="164"/>
      <c r="L38" s="160"/>
      <c r="M38" s="154"/>
      <c r="N38" s="160"/>
      <c r="O38" s="164"/>
      <c r="P38" s="160"/>
      <c r="Q38" s="154"/>
      <c r="R38" s="160"/>
      <c r="S38" s="164"/>
      <c r="T38" s="160"/>
      <c r="U38" s="161"/>
      <c r="V38" s="160"/>
      <c r="W38" s="164"/>
      <c r="X38" s="160"/>
      <c r="Y38" s="154"/>
      <c r="Z38" s="160"/>
      <c r="AA38" s="164"/>
      <c r="AB38" s="160"/>
      <c r="AC38" s="154"/>
      <c r="AD38" s="160"/>
      <c r="AE38" s="164"/>
      <c r="AF38" s="160"/>
      <c r="AG38" s="154"/>
      <c r="AH38" s="160"/>
      <c r="AI38" s="164"/>
      <c r="AJ38" s="160"/>
      <c r="AK38" s="161"/>
      <c r="AL38" s="160"/>
      <c r="AM38" s="164"/>
      <c r="AN38" s="160"/>
    </row>
    <row r="39" spans="1:40" ht="13.2" x14ac:dyDescent="0.25">
      <c r="A39" s="141" t="s">
        <v>255</v>
      </c>
      <c r="K39" s="159"/>
      <c r="O39" s="159"/>
      <c r="S39" s="159"/>
      <c r="W39" s="159"/>
      <c r="AA39" s="159"/>
      <c r="AE39" s="159"/>
      <c r="AI39" s="159"/>
      <c r="AM39" s="159"/>
    </row>
    <row r="40" spans="1:40" ht="13.2" x14ac:dyDescent="0.25">
      <c r="A40" s="141" t="s">
        <v>256</v>
      </c>
      <c r="K40" s="159"/>
      <c r="O40" s="159"/>
      <c r="R40" s="141" t="s">
        <v>260</v>
      </c>
      <c r="S40" s="159"/>
      <c r="W40" s="159"/>
      <c r="AA40" s="159"/>
      <c r="AE40" s="159"/>
      <c r="AI40" s="159"/>
      <c r="AM40" s="159"/>
    </row>
    <row r="41" spans="1:40" ht="13.2" x14ac:dyDescent="0.25">
      <c r="A41" s="141" t="s">
        <v>257</v>
      </c>
      <c r="K41" s="159"/>
      <c r="O41" s="159"/>
      <c r="R41" s="141" t="s">
        <v>261</v>
      </c>
      <c r="S41" s="159"/>
      <c r="W41" s="159"/>
      <c r="AA41" s="159"/>
      <c r="AE41" s="159"/>
      <c r="AI41" s="159"/>
      <c r="AM41" s="159"/>
    </row>
    <row r="42" spans="1:40" ht="13.2" x14ac:dyDescent="0.25">
      <c r="A42" s="141" t="s">
        <v>258</v>
      </c>
      <c r="K42" s="159"/>
      <c r="O42" s="159"/>
      <c r="R42" s="141" t="s">
        <v>262</v>
      </c>
      <c r="S42" s="159"/>
      <c r="W42" s="159"/>
      <c r="AA42" s="159"/>
      <c r="AE42" s="159"/>
      <c r="AI42" s="159"/>
      <c r="AM42" s="159"/>
    </row>
    <row r="43" spans="1:40" ht="13.2" x14ac:dyDescent="0.25">
      <c r="A43" s="141" t="s">
        <v>259</v>
      </c>
      <c r="K43" s="159"/>
      <c r="O43" s="159"/>
      <c r="R43" s="141" t="s">
        <v>263</v>
      </c>
      <c r="S43" s="159"/>
      <c r="W43" s="159"/>
      <c r="AA43" s="159"/>
      <c r="AE43" s="159"/>
      <c r="AI43" s="159"/>
      <c r="AM43" s="159"/>
    </row>
    <row r="44" spans="1:40" x14ac:dyDescent="0.25">
      <c r="A44" s="18" t="s">
        <v>331</v>
      </c>
    </row>
    <row r="45" spans="1:40" ht="18" customHeight="1" x14ac:dyDescent="0.25"/>
    <row r="46" spans="1:40" ht="8.25" customHeight="1" x14ac:dyDescent="0.25"/>
  </sheetData>
  <sheetProtection formatCells="0" formatColumns="0" formatRows="0"/>
  <mergeCells count="27">
    <mergeCell ref="A32:B32"/>
    <mergeCell ref="AH4:AJ4"/>
    <mergeCell ref="A7:B7"/>
    <mergeCell ref="A9:B9"/>
    <mergeCell ref="A5:B5"/>
    <mergeCell ref="AA5:AB5"/>
    <mergeCell ref="AE5:AF5"/>
    <mergeCell ref="AI5:AJ5"/>
    <mergeCell ref="AM5:AN5"/>
    <mergeCell ref="A23:B23"/>
    <mergeCell ref="G5:H5"/>
    <mergeCell ref="K5:L5"/>
    <mergeCell ref="O5:P5"/>
    <mergeCell ref="S5:T5"/>
    <mergeCell ref="W5:X5"/>
    <mergeCell ref="A10:B10"/>
    <mergeCell ref="A3:B3"/>
    <mergeCell ref="F3:AN3"/>
    <mergeCell ref="A4:B4"/>
    <mergeCell ref="F4:H4"/>
    <mergeCell ref="J4:L4"/>
    <mergeCell ref="N4:P4"/>
    <mergeCell ref="R4:T4"/>
    <mergeCell ref="V4:X4"/>
    <mergeCell ref="Z4:AB4"/>
    <mergeCell ref="AD4:AF4"/>
    <mergeCell ref="AL4:AN4"/>
  </mergeCells>
  <hyperlinks>
    <hyperlink ref="AL1" location="'Innehåll_ Contents'!Utskriftsområde" display="Till tabellförteckning" xr:uid="{00000000-0004-0000-3000-000000000000}"/>
  </hyperlinks>
  <pageMargins left="0.4" right="0.42" top="0.9" bottom="0.56000000000000005" header="0.5" footer="0.5"/>
  <pageSetup paperSize="9" scale="8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2"/>
  <sheetViews>
    <sheetView showGridLines="0" zoomScaleNormal="100" workbookViewId="0"/>
  </sheetViews>
  <sheetFormatPr defaultColWidth="11.44140625" defaultRowHeight="12.6" x14ac:dyDescent="0.25"/>
  <cols>
    <col min="1" max="1" width="99.33203125" customWidth="1"/>
    <col min="2" max="3" width="9.109375" customWidth="1"/>
  </cols>
  <sheetData>
    <row r="1" spans="1:1" ht="19.5" customHeight="1" x14ac:dyDescent="0.25">
      <c r="A1" s="36" t="s">
        <v>265</v>
      </c>
    </row>
    <row r="3" spans="1:1" ht="18" customHeight="1" x14ac:dyDescent="0.25">
      <c r="A3" s="37" t="s">
        <v>266</v>
      </c>
    </row>
    <row r="4" spans="1:1" ht="51" customHeight="1" x14ac:dyDescent="0.25">
      <c r="A4" s="39" t="s">
        <v>497</v>
      </c>
    </row>
    <row r="5" spans="1:1" ht="51" customHeight="1" x14ac:dyDescent="0.25">
      <c r="A5" s="39" t="s">
        <v>334</v>
      </c>
    </row>
    <row r="6" spans="1:1" ht="12.75" customHeight="1" x14ac:dyDescent="0.25">
      <c r="A6" s="39"/>
    </row>
    <row r="7" spans="1:1" ht="18" customHeight="1" x14ac:dyDescent="0.25">
      <c r="A7" s="38" t="s">
        <v>267</v>
      </c>
    </row>
    <row r="8" spans="1:1" ht="84.75" customHeight="1" x14ac:dyDescent="0.25">
      <c r="A8" s="39" t="s">
        <v>314</v>
      </c>
    </row>
    <row r="9" spans="1:1" ht="18" customHeight="1" x14ac:dyDescent="0.25">
      <c r="A9" s="38" t="s">
        <v>268</v>
      </c>
    </row>
    <row r="10" spans="1:1" ht="122.25" customHeight="1" x14ac:dyDescent="0.25">
      <c r="A10" s="39" t="s">
        <v>498</v>
      </c>
    </row>
    <row r="11" spans="1:1" ht="12.75" customHeight="1" x14ac:dyDescent="0.25">
      <c r="A11" s="39"/>
    </row>
    <row r="12" spans="1:1" ht="19.5" customHeight="1" x14ac:dyDescent="0.25">
      <c r="A12" s="36" t="s">
        <v>299</v>
      </c>
    </row>
    <row r="14" spans="1:1" ht="18" customHeight="1" x14ac:dyDescent="0.25">
      <c r="A14" s="38" t="s">
        <v>269</v>
      </c>
    </row>
    <row r="15" spans="1:1" ht="42.75" customHeight="1" x14ac:dyDescent="0.25">
      <c r="A15" s="39" t="s">
        <v>499</v>
      </c>
    </row>
    <row r="16" spans="1:1" ht="66" customHeight="1" x14ac:dyDescent="0.25">
      <c r="A16" s="39" t="s">
        <v>306</v>
      </c>
    </row>
    <row r="17" spans="1:1" ht="18" customHeight="1" x14ac:dyDescent="0.25">
      <c r="A17" s="38" t="s">
        <v>270</v>
      </c>
    </row>
    <row r="18" spans="1:1" ht="76.5" customHeight="1" x14ac:dyDescent="0.25">
      <c r="A18" s="39" t="s">
        <v>315</v>
      </c>
    </row>
    <row r="19" spans="1:1" ht="12.75" customHeight="1" x14ac:dyDescent="0.25">
      <c r="A19" s="39"/>
    </row>
    <row r="20" spans="1:1" ht="18" customHeight="1" x14ac:dyDescent="0.25">
      <c r="A20" s="38" t="s">
        <v>271</v>
      </c>
    </row>
    <row r="21" spans="1:1" ht="40.5" customHeight="1" x14ac:dyDescent="0.25">
      <c r="A21" s="39" t="s">
        <v>500</v>
      </c>
    </row>
    <row r="22" spans="1:1" ht="74.25" customHeight="1" x14ac:dyDescent="0.25">
      <c r="A22" s="40" t="s">
        <v>501</v>
      </c>
    </row>
  </sheetData>
  <pageMargins left="0.7" right="0.7" top="0.75" bottom="0.75" header="0.3" footer="0.3"/>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4"/>
  <sheetViews>
    <sheetView showGridLines="0" zoomScaleNormal="100" workbookViewId="0">
      <selection sqref="A1:B1"/>
    </sheetView>
  </sheetViews>
  <sheetFormatPr defaultColWidth="11.44140625" defaultRowHeight="12.6" x14ac:dyDescent="0.25"/>
  <cols>
    <col min="1" max="1" width="25.6640625" customWidth="1"/>
    <col min="2" max="2" width="62.33203125" customWidth="1"/>
  </cols>
  <sheetData>
    <row r="1" spans="1:2" ht="22.5" customHeight="1" x14ac:dyDescent="0.25">
      <c r="A1" s="272" t="s">
        <v>298</v>
      </c>
      <c r="B1" s="272"/>
    </row>
    <row r="3" spans="1:2" ht="18" customHeight="1" x14ac:dyDescent="0.25">
      <c r="A3" s="274" t="s">
        <v>308</v>
      </c>
      <c r="B3" s="274"/>
    </row>
    <row r="4" spans="1:2" ht="71.25" customHeight="1" x14ac:dyDescent="0.25">
      <c r="A4" s="273" t="s">
        <v>332</v>
      </c>
      <c r="B4" s="273"/>
    </row>
    <row r="5" spans="1:2" ht="16.5" customHeight="1" x14ac:dyDescent="0.25">
      <c r="A5" s="274" t="s">
        <v>309</v>
      </c>
      <c r="B5" s="274"/>
    </row>
    <row r="6" spans="1:2" ht="40.5" customHeight="1" x14ac:dyDescent="0.25">
      <c r="A6" s="273" t="s">
        <v>310</v>
      </c>
      <c r="B6" s="273"/>
    </row>
    <row r="7" spans="1:2" ht="18.75" customHeight="1" x14ac:dyDescent="0.25">
      <c r="A7" s="5" t="s">
        <v>325</v>
      </c>
    </row>
    <row r="8" spans="1:2" ht="30" customHeight="1" x14ac:dyDescent="0.25">
      <c r="A8" s="42" t="s">
        <v>320</v>
      </c>
      <c r="B8" s="41" t="s">
        <v>311</v>
      </c>
    </row>
    <row r="9" spans="1:2" ht="42" customHeight="1" x14ac:dyDescent="0.25">
      <c r="A9" s="42" t="s">
        <v>329</v>
      </c>
      <c r="B9" s="42" t="s">
        <v>336</v>
      </c>
    </row>
    <row r="10" spans="1:2" ht="18" customHeight="1" x14ac:dyDescent="0.25">
      <c r="A10" s="42" t="s">
        <v>318</v>
      </c>
      <c r="B10" s="42" t="s">
        <v>326</v>
      </c>
    </row>
    <row r="11" spans="1:2" ht="13.2" x14ac:dyDescent="0.25">
      <c r="A11" s="42" t="s">
        <v>319</v>
      </c>
      <c r="B11" s="42" t="s">
        <v>324</v>
      </c>
    </row>
    <row r="12" spans="1:2" ht="18" customHeight="1" x14ac:dyDescent="0.25">
      <c r="A12" s="41" t="s">
        <v>321</v>
      </c>
      <c r="B12" s="42" t="s">
        <v>317</v>
      </c>
    </row>
    <row r="13" spans="1:2" ht="38.25" customHeight="1" x14ac:dyDescent="0.25">
      <c r="A13" s="42" t="s">
        <v>323</v>
      </c>
      <c r="B13" s="42" t="s">
        <v>337</v>
      </c>
    </row>
    <row r="14" spans="1:2" ht="38.25" customHeight="1" x14ac:dyDescent="0.25">
      <c r="A14" s="42" t="s">
        <v>327</v>
      </c>
      <c r="B14" s="42" t="s">
        <v>330</v>
      </c>
    </row>
  </sheetData>
  <mergeCells count="5">
    <mergeCell ref="A1:B1"/>
    <mergeCell ref="A4:B4"/>
    <mergeCell ref="A3:B3"/>
    <mergeCell ref="A5:B5"/>
    <mergeCell ref="A6:B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2"/>
  <sheetViews>
    <sheetView showGridLines="0" zoomScaleNormal="100" workbookViewId="0">
      <selection sqref="A1:C1"/>
    </sheetView>
  </sheetViews>
  <sheetFormatPr defaultColWidth="11.44140625" defaultRowHeight="12.6" x14ac:dyDescent="0.25"/>
  <cols>
    <col min="1" max="1" width="4.44140625" customWidth="1"/>
    <col min="2" max="2" width="42.44140625" customWidth="1"/>
    <col min="3" max="3" width="41.88671875" customWidth="1"/>
  </cols>
  <sheetData>
    <row r="1" spans="1:3" ht="19.5" customHeight="1" x14ac:dyDescent="0.25">
      <c r="A1" s="271" t="s">
        <v>272</v>
      </c>
      <c r="B1" s="271"/>
      <c r="C1" s="271"/>
    </row>
    <row r="3" spans="1:3" ht="13.2" x14ac:dyDescent="0.25">
      <c r="A3" s="43" t="s">
        <v>273</v>
      </c>
      <c r="C3" s="5" t="s">
        <v>274</v>
      </c>
    </row>
    <row r="4" spans="1:3" ht="13.2" x14ac:dyDescent="0.25">
      <c r="A4" s="44"/>
    </row>
    <row r="5" spans="1:3" ht="13.2" x14ac:dyDescent="0.25">
      <c r="A5" s="45" t="s">
        <v>275</v>
      </c>
      <c r="B5" s="2" t="s">
        <v>276</v>
      </c>
      <c r="C5" s="2" t="s">
        <v>277</v>
      </c>
    </row>
    <row r="6" spans="1:3" ht="13.2" x14ac:dyDescent="0.25">
      <c r="A6" s="45" t="s">
        <v>278</v>
      </c>
      <c r="B6" s="2" t="s">
        <v>279</v>
      </c>
      <c r="C6" s="2" t="s">
        <v>280</v>
      </c>
    </row>
    <row r="7" spans="1:3" ht="13.8" x14ac:dyDescent="0.3">
      <c r="A7" s="46" t="s">
        <v>281</v>
      </c>
      <c r="B7" s="2" t="s">
        <v>282</v>
      </c>
      <c r="C7" s="2" t="s">
        <v>283</v>
      </c>
    </row>
    <row r="8" spans="1:3" ht="13.2" x14ac:dyDescent="0.25">
      <c r="A8" s="45">
        <v>0</v>
      </c>
      <c r="B8" s="2" t="s">
        <v>284</v>
      </c>
      <c r="C8" s="2" t="s">
        <v>285</v>
      </c>
    </row>
    <row r="9" spans="1:3" ht="13.2" x14ac:dyDescent="0.25">
      <c r="A9" s="45" t="s">
        <v>286</v>
      </c>
      <c r="B9" s="2" t="s">
        <v>287</v>
      </c>
      <c r="C9" s="2" t="s">
        <v>288</v>
      </c>
    </row>
    <row r="10" spans="1:3" ht="13.2" x14ac:dyDescent="0.25">
      <c r="A10" s="45" t="s">
        <v>289</v>
      </c>
      <c r="B10" s="2" t="s">
        <v>290</v>
      </c>
      <c r="C10" s="2" t="s">
        <v>291</v>
      </c>
    </row>
    <row r="11" spans="1:3" ht="13.2" x14ac:dyDescent="0.25">
      <c r="A11" s="47" t="s">
        <v>292</v>
      </c>
      <c r="B11" s="2" t="s">
        <v>293</v>
      </c>
      <c r="C11" s="2" t="s">
        <v>294</v>
      </c>
    </row>
    <row r="12" spans="1:3" ht="38.25" customHeight="1" x14ac:dyDescent="0.25">
      <c r="A12" s="194" t="s">
        <v>295</v>
      </c>
      <c r="B12" s="48" t="s">
        <v>296</v>
      </c>
      <c r="C12" s="48" t="s">
        <v>297</v>
      </c>
    </row>
  </sheetData>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A1:S46"/>
  <sheetViews>
    <sheetView showGridLines="0" zoomScaleNormal="100" workbookViewId="0"/>
  </sheetViews>
  <sheetFormatPr defaultColWidth="11.44140625" defaultRowHeight="12.6" x14ac:dyDescent="0.25"/>
  <cols>
    <col min="1" max="1" width="27.88671875" customWidth="1"/>
    <col min="2" max="2" width="10.5546875" customWidth="1"/>
    <col min="3" max="3" width="2.33203125" customWidth="1"/>
    <col min="4" max="4" width="8.5546875" customWidth="1"/>
    <col min="5" max="5" width="11.44140625" customWidth="1"/>
    <col min="6" max="6" width="2.33203125" customWidth="1"/>
    <col min="7" max="7" width="9.5546875" customWidth="1"/>
    <col min="8" max="8" width="1.33203125" customWidth="1"/>
    <col min="9" max="9" width="6.5546875" customWidth="1"/>
    <col min="10" max="10" width="2.33203125" customWidth="1"/>
    <col min="11" max="11" width="7.109375" customWidth="1"/>
    <col min="12" max="12" width="8" customWidth="1"/>
    <col min="13" max="13" width="2.33203125" customWidth="1"/>
    <col min="14" max="14" width="7.109375" customWidth="1"/>
    <col min="15" max="15" width="7.88671875" customWidth="1"/>
  </cols>
  <sheetData>
    <row r="1" spans="1:19" ht="12.75" customHeight="1" x14ac:dyDescent="0.25">
      <c r="A1" s="5" t="s">
        <v>340</v>
      </c>
      <c r="L1" s="58" t="s">
        <v>249</v>
      </c>
    </row>
    <row r="2" spans="1:19" ht="13.2" x14ac:dyDescent="0.25">
      <c r="A2" s="51" t="s">
        <v>341</v>
      </c>
    </row>
    <row r="3" spans="1:19" ht="13.5" customHeight="1" x14ac:dyDescent="0.25"/>
    <row r="4" spans="1:19" ht="24" customHeight="1" x14ac:dyDescent="0.25">
      <c r="A4" s="61" t="s">
        <v>46</v>
      </c>
      <c r="B4" s="52" t="s">
        <v>87</v>
      </c>
      <c r="C4" s="276" t="s">
        <v>164</v>
      </c>
      <c r="D4" s="277"/>
      <c r="E4" s="52" t="s">
        <v>88</v>
      </c>
      <c r="F4" s="276" t="s">
        <v>164</v>
      </c>
      <c r="G4" s="277"/>
      <c r="H4" s="53"/>
      <c r="I4" s="52" t="s">
        <v>166</v>
      </c>
      <c r="J4" s="276" t="s">
        <v>164</v>
      </c>
      <c r="K4" s="277"/>
      <c r="L4" s="52" t="s">
        <v>167</v>
      </c>
      <c r="M4" s="276" t="s">
        <v>164</v>
      </c>
      <c r="N4" s="277"/>
      <c r="O4" s="54"/>
    </row>
    <row r="5" spans="1:19" ht="23.25" customHeight="1" x14ac:dyDescent="0.25">
      <c r="A5" s="50" t="s">
        <v>145</v>
      </c>
      <c r="B5" s="49" t="s">
        <v>89</v>
      </c>
      <c r="C5" s="278" t="s">
        <v>163</v>
      </c>
      <c r="D5" s="278"/>
      <c r="E5" s="49" t="s">
        <v>90</v>
      </c>
      <c r="F5" s="278" t="s">
        <v>163</v>
      </c>
      <c r="G5" s="278"/>
      <c r="H5" s="49"/>
      <c r="I5" s="49" t="s">
        <v>168</v>
      </c>
      <c r="J5" s="49"/>
      <c r="K5" s="49" t="s">
        <v>163</v>
      </c>
      <c r="L5" s="49" t="s">
        <v>169</v>
      </c>
      <c r="M5" s="49"/>
      <c r="N5" s="49" t="s">
        <v>163</v>
      </c>
      <c r="O5" s="55"/>
    </row>
    <row r="6" spans="1:19" ht="15" customHeight="1" x14ac:dyDescent="0.25">
      <c r="A6" s="60" t="s">
        <v>49</v>
      </c>
      <c r="B6" s="63">
        <v>165769.54199999999</v>
      </c>
      <c r="C6" s="198" t="s">
        <v>342</v>
      </c>
      <c r="D6" s="63">
        <v>8046.8909999999996</v>
      </c>
      <c r="E6" s="63">
        <v>2269009.3930000002</v>
      </c>
      <c r="F6" s="198" t="s">
        <v>342</v>
      </c>
      <c r="G6" s="63">
        <v>188943.973</v>
      </c>
      <c r="H6" s="167"/>
      <c r="I6" s="195">
        <v>66.411000000000001</v>
      </c>
      <c r="J6" s="196" t="s">
        <v>342</v>
      </c>
      <c r="K6" s="195">
        <v>1.99</v>
      </c>
      <c r="L6" s="195">
        <v>68.774000000000001</v>
      </c>
      <c r="M6" s="196" t="s">
        <v>342</v>
      </c>
      <c r="N6" s="195">
        <v>3.8820000000000001</v>
      </c>
      <c r="O6" s="63"/>
      <c r="S6" s="192"/>
    </row>
    <row r="7" spans="1:19" ht="15" customHeight="1" x14ac:dyDescent="0.25">
      <c r="A7" s="60" t="s">
        <v>210</v>
      </c>
      <c r="B7" s="63">
        <v>14577.861000000001</v>
      </c>
      <c r="C7" s="198" t="s">
        <v>342</v>
      </c>
      <c r="D7" s="63">
        <v>2260.0920000000001</v>
      </c>
      <c r="E7" s="63">
        <v>73825.160999999993</v>
      </c>
      <c r="F7" s="198" t="s">
        <v>342</v>
      </c>
      <c r="G7" s="63">
        <v>37961.071000000004</v>
      </c>
      <c r="H7" s="167"/>
      <c r="I7" s="195">
        <v>5.84</v>
      </c>
      <c r="J7" s="196" t="s">
        <v>342</v>
      </c>
      <c r="K7" s="195">
        <v>0.88400000000000001</v>
      </c>
      <c r="L7" s="195">
        <v>2.238</v>
      </c>
      <c r="M7" s="196" t="s">
        <v>342</v>
      </c>
      <c r="N7" s="195">
        <v>1.137</v>
      </c>
      <c r="O7" s="63"/>
      <c r="S7" s="192"/>
    </row>
    <row r="8" spans="1:19" ht="15" customHeight="1" x14ac:dyDescent="0.25">
      <c r="A8" s="60" t="s">
        <v>53</v>
      </c>
      <c r="B8" s="63">
        <v>27011.300999999999</v>
      </c>
      <c r="C8" s="198" t="s">
        <v>342</v>
      </c>
      <c r="D8" s="63">
        <v>3968.4430000000002</v>
      </c>
      <c r="E8" s="63">
        <v>232609.77799999999</v>
      </c>
      <c r="F8" s="198" t="s">
        <v>342</v>
      </c>
      <c r="G8" s="63">
        <v>56259.317999999999</v>
      </c>
      <c r="H8" s="167"/>
      <c r="I8" s="195">
        <v>10.821</v>
      </c>
      <c r="J8" s="196" t="s">
        <v>342</v>
      </c>
      <c r="K8" s="195">
        <v>1.4750000000000001</v>
      </c>
      <c r="L8" s="195">
        <v>7.05</v>
      </c>
      <c r="M8" s="196" t="s">
        <v>342</v>
      </c>
      <c r="N8" s="195">
        <v>1.669</v>
      </c>
      <c r="O8" s="63"/>
      <c r="S8" s="192"/>
    </row>
    <row r="9" spans="1:19" ht="15" customHeight="1" x14ac:dyDescent="0.25">
      <c r="A9" s="60" t="s">
        <v>211</v>
      </c>
      <c r="B9" s="63">
        <v>33.188000000000002</v>
      </c>
      <c r="C9" s="198" t="s">
        <v>342</v>
      </c>
      <c r="D9" s="63">
        <v>19.785</v>
      </c>
      <c r="E9" s="63">
        <v>25571.321</v>
      </c>
      <c r="F9" s="198" t="s">
        <v>342</v>
      </c>
      <c r="G9" s="63">
        <v>15350.063</v>
      </c>
      <c r="H9" s="167"/>
      <c r="I9" s="195">
        <v>1.2999999999999999E-2</v>
      </c>
      <c r="J9" s="196" t="s">
        <v>342</v>
      </c>
      <c r="K9" s="195">
        <v>8.0000000000000002E-3</v>
      </c>
      <c r="L9" s="195">
        <v>0.77500000000000002</v>
      </c>
      <c r="M9" s="196" t="s">
        <v>342</v>
      </c>
      <c r="N9" s="195">
        <v>0.46500000000000002</v>
      </c>
      <c r="O9" s="63"/>
      <c r="S9" s="192"/>
    </row>
    <row r="10" spans="1:19" ht="15" customHeight="1" x14ac:dyDescent="0.25">
      <c r="A10" s="60" t="s">
        <v>213</v>
      </c>
      <c r="B10" s="63">
        <v>2108.663</v>
      </c>
      <c r="C10" s="198" t="s">
        <v>342</v>
      </c>
      <c r="D10" s="63">
        <v>677.49800000000005</v>
      </c>
      <c r="E10" s="63">
        <v>44694.572999999997</v>
      </c>
      <c r="F10" s="198" t="s">
        <v>342</v>
      </c>
      <c r="G10" s="63">
        <v>12257.23</v>
      </c>
      <c r="H10" s="167"/>
      <c r="I10" s="195">
        <v>0.84499999999999997</v>
      </c>
      <c r="J10" s="196" t="s">
        <v>342</v>
      </c>
      <c r="K10" s="195">
        <v>0.27100000000000002</v>
      </c>
      <c r="L10" s="195">
        <v>1.355</v>
      </c>
      <c r="M10" s="196" t="s">
        <v>342</v>
      </c>
      <c r="N10" s="195">
        <v>0.38100000000000001</v>
      </c>
      <c r="O10" s="63"/>
      <c r="S10" s="192"/>
    </row>
    <row r="11" spans="1:19" ht="15" customHeight="1" x14ac:dyDescent="0.25">
      <c r="A11" s="60" t="s">
        <v>214</v>
      </c>
      <c r="B11" s="63">
        <v>2421.5230000000001</v>
      </c>
      <c r="C11" s="198" t="s">
        <v>342</v>
      </c>
      <c r="D11" s="63">
        <v>618.33199999999999</v>
      </c>
      <c r="E11" s="63">
        <v>119493.65</v>
      </c>
      <c r="F11" s="198" t="s">
        <v>342</v>
      </c>
      <c r="G11" s="63">
        <v>43650.381999999998</v>
      </c>
      <c r="H11" s="167"/>
      <c r="I11" s="195">
        <v>0.97</v>
      </c>
      <c r="J11" s="196" t="s">
        <v>342</v>
      </c>
      <c r="K11" s="195">
        <v>0.248</v>
      </c>
      <c r="L11" s="195">
        <v>3.6219999999999999</v>
      </c>
      <c r="M11" s="196" t="s">
        <v>342</v>
      </c>
      <c r="N11" s="195">
        <v>1.304</v>
      </c>
      <c r="O11" s="63"/>
      <c r="S11" s="192"/>
    </row>
    <row r="12" spans="1:19" ht="15" customHeight="1" x14ac:dyDescent="0.25">
      <c r="A12" s="60" t="s">
        <v>215</v>
      </c>
      <c r="B12" s="63">
        <v>117.741</v>
      </c>
      <c r="C12" s="198" t="s">
        <v>342</v>
      </c>
      <c r="D12" s="63">
        <v>66.39</v>
      </c>
      <c r="E12" s="63">
        <v>4103.808</v>
      </c>
      <c r="F12" s="198" t="s">
        <v>342</v>
      </c>
      <c r="G12" s="63">
        <v>4685.7920000000004</v>
      </c>
      <c r="H12" s="167"/>
      <c r="I12" s="195">
        <v>4.7E-2</v>
      </c>
      <c r="J12" s="196" t="s">
        <v>342</v>
      </c>
      <c r="K12" s="195">
        <v>2.7E-2</v>
      </c>
      <c r="L12" s="195">
        <v>0.124</v>
      </c>
      <c r="M12" s="196" t="s">
        <v>342</v>
      </c>
      <c r="N12" s="195">
        <v>0.14199999999999999</v>
      </c>
      <c r="O12" s="63"/>
      <c r="S12" s="192"/>
    </row>
    <row r="13" spans="1:19" ht="15" customHeight="1" x14ac:dyDescent="0.25">
      <c r="A13" s="60" t="s">
        <v>216</v>
      </c>
      <c r="B13" s="63">
        <v>582.11800000000005</v>
      </c>
      <c r="C13" s="198" t="s">
        <v>342</v>
      </c>
      <c r="D13" s="63">
        <v>490.447</v>
      </c>
      <c r="E13" s="63">
        <v>62377.09</v>
      </c>
      <c r="F13" s="198" t="s">
        <v>342</v>
      </c>
      <c r="G13" s="63">
        <v>65470.008000000002</v>
      </c>
      <c r="H13" s="167"/>
      <c r="I13" s="195">
        <v>0.23300000000000001</v>
      </c>
      <c r="J13" s="196" t="s">
        <v>342</v>
      </c>
      <c r="K13" s="195">
        <v>0.19600000000000001</v>
      </c>
      <c r="L13" s="195">
        <v>1.891</v>
      </c>
      <c r="M13" s="196" t="s">
        <v>342</v>
      </c>
      <c r="N13" s="195">
        <v>1.952</v>
      </c>
      <c r="O13" s="63"/>
      <c r="S13" s="192"/>
    </row>
    <row r="14" spans="1:19" ht="17.25" customHeight="1" x14ac:dyDescent="0.25">
      <c r="A14" s="60" t="s">
        <v>333</v>
      </c>
      <c r="B14" s="63">
        <v>20543.697</v>
      </c>
      <c r="C14" s="198" t="s">
        <v>342</v>
      </c>
      <c r="D14" s="63">
        <v>204.011</v>
      </c>
      <c r="E14" s="63">
        <v>25439.200000000001</v>
      </c>
      <c r="F14" s="198" t="s">
        <v>342</v>
      </c>
      <c r="G14" s="63">
        <v>1632.89</v>
      </c>
      <c r="H14" s="167"/>
      <c r="I14" s="195">
        <v>8.23</v>
      </c>
      <c r="J14" s="196" t="s">
        <v>342</v>
      </c>
      <c r="K14" s="195">
        <v>0.34499999999999997</v>
      </c>
      <c r="L14" s="195">
        <v>0.77100000000000002</v>
      </c>
      <c r="M14" s="196" t="s">
        <v>342</v>
      </c>
      <c r="N14" s="195">
        <v>7.6999999999999999E-2</v>
      </c>
      <c r="O14" s="63"/>
      <c r="S14" s="192"/>
    </row>
    <row r="15" spans="1:19" ht="17.25" customHeight="1" x14ac:dyDescent="0.25">
      <c r="A15" s="60" t="s">
        <v>217</v>
      </c>
      <c r="B15" s="63">
        <v>13.957000000000001</v>
      </c>
      <c r="C15" s="198" t="s">
        <v>342</v>
      </c>
      <c r="D15" s="63">
        <v>7.2140000000000004</v>
      </c>
      <c r="E15" s="63">
        <v>14956.396000000001</v>
      </c>
      <c r="F15" s="198" t="s">
        <v>342</v>
      </c>
      <c r="G15" s="63">
        <v>8757.6689999999999</v>
      </c>
      <c r="H15" s="167"/>
      <c r="I15" s="195">
        <v>6.0000000000000001E-3</v>
      </c>
      <c r="J15" s="196" t="s">
        <v>342</v>
      </c>
      <c r="K15" s="195">
        <v>3.0000000000000001E-3</v>
      </c>
      <c r="L15" s="195">
        <v>0.45300000000000001</v>
      </c>
      <c r="M15" s="196" t="s">
        <v>342</v>
      </c>
      <c r="N15" s="195">
        <v>0.26600000000000001</v>
      </c>
      <c r="O15" s="63"/>
      <c r="S15" s="192"/>
    </row>
    <row r="16" spans="1:19" ht="15" customHeight="1" x14ac:dyDescent="0.25">
      <c r="A16" s="60" t="s">
        <v>212</v>
      </c>
      <c r="B16" s="63">
        <v>16187.504999999999</v>
      </c>
      <c r="C16" s="198" t="s">
        <v>342</v>
      </c>
      <c r="D16" s="63">
        <v>3770.5010000000002</v>
      </c>
      <c r="E16" s="63">
        <v>421060.549</v>
      </c>
      <c r="F16" s="198" t="s">
        <v>342</v>
      </c>
      <c r="G16" s="63">
        <v>86807.182000000001</v>
      </c>
      <c r="H16" s="167"/>
      <c r="I16" s="195">
        <v>6.4850000000000003</v>
      </c>
      <c r="J16" s="196" t="s">
        <v>342</v>
      </c>
      <c r="K16" s="195">
        <v>1.4339999999999999</v>
      </c>
      <c r="L16" s="195">
        <v>12.762</v>
      </c>
      <c r="M16" s="196" t="s">
        <v>342</v>
      </c>
      <c r="N16" s="195">
        <v>2.4700000000000002</v>
      </c>
      <c r="O16" s="63"/>
      <c r="S16" s="192"/>
    </row>
    <row r="17" spans="1:19" ht="14.25" customHeight="1" x14ac:dyDescent="0.25">
      <c r="A17" s="60" t="s">
        <v>228</v>
      </c>
      <c r="B17" s="63">
        <v>9502.4840000000004</v>
      </c>
      <c r="C17" s="198" t="s">
        <v>342</v>
      </c>
      <c r="D17" s="63">
        <v>3007.654</v>
      </c>
      <c r="E17" s="63">
        <v>283715.99599999998</v>
      </c>
      <c r="F17" s="198" t="s">
        <v>342</v>
      </c>
      <c r="G17" s="63">
        <v>74456.620999999999</v>
      </c>
      <c r="H17" s="167"/>
      <c r="I17" s="195">
        <v>3.8069999999999999</v>
      </c>
      <c r="J17" s="196" t="s">
        <v>342</v>
      </c>
      <c r="K17" s="195">
        <v>1.169</v>
      </c>
      <c r="L17" s="195">
        <v>8.5990000000000002</v>
      </c>
      <c r="M17" s="196" t="s">
        <v>342</v>
      </c>
      <c r="N17" s="195">
        <v>2.1549999999999998</v>
      </c>
      <c r="O17" s="63"/>
      <c r="S17" s="192"/>
    </row>
    <row r="18" spans="1:19" ht="15" customHeight="1" x14ac:dyDescent="0.25">
      <c r="A18" s="60" t="s">
        <v>17</v>
      </c>
      <c r="B18" s="63">
        <v>244.61099999999999</v>
      </c>
      <c r="C18" s="198" t="s">
        <v>342</v>
      </c>
      <c r="D18" s="63">
        <v>294.084</v>
      </c>
      <c r="E18" s="63">
        <v>6105.0159999999996</v>
      </c>
      <c r="F18" s="198" t="s">
        <v>342</v>
      </c>
      <c r="G18" s="63">
        <v>4512.9250000000002</v>
      </c>
      <c r="H18" s="167"/>
      <c r="I18" s="195">
        <v>9.8000000000000004E-2</v>
      </c>
      <c r="J18" s="196" t="s">
        <v>342</v>
      </c>
      <c r="K18" s="195">
        <v>0.11799999999999999</v>
      </c>
      <c r="L18" s="195">
        <v>0.185</v>
      </c>
      <c r="M18" s="196" t="s">
        <v>342</v>
      </c>
      <c r="N18" s="195">
        <v>0.13700000000000001</v>
      </c>
      <c r="O18" s="63"/>
      <c r="S18" s="192"/>
    </row>
    <row r="19" spans="1:19" ht="17.25" customHeight="1" x14ac:dyDescent="0.25">
      <c r="A19" s="62" t="s">
        <v>0</v>
      </c>
      <c r="B19" s="199">
        <v>249611.70699999999</v>
      </c>
      <c r="C19" s="200" t="s">
        <v>342</v>
      </c>
      <c r="D19" s="199">
        <v>10204.433999999999</v>
      </c>
      <c r="E19" s="199">
        <v>3299245.9339999999</v>
      </c>
      <c r="F19" s="200" t="s">
        <v>342</v>
      </c>
      <c r="G19" s="199">
        <v>251040.9</v>
      </c>
      <c r="H19" s="166"/>
      <c r="I19" s="199">
        <v>100</v>
      </c>
      <c r="J19" s="200" t="s">
        <v>342</v>
      </c>
      <c r="K19" s="199">
        <v>0</v>
      </c>
      <c r="L19" s="199">
        <v>100</v>
      </c>
      <c r="M19" s="200" t="s">
        <v>342</v>
      </c>
      <c r="N19" s="199">
        <v>0</v>
      </c>
      <c r="O19" s="63"/>
      <c r="S19" s="192"/>
    </row>
    <row r="20" spans="1:19" ht="25.5" customHeight="1" x14ac:dyDescent="0.25">
      <c r="A20" s="275" t="s">
        <v>229</v>
      </c>
      <c r="B20" s="275"/>
      <c r="C20" s="275"/>
      <c r="D20" s="275"/>
      <c r="E20" s="275"/>
      <c r="F20" s="275"/>
      <c r="G20" s="275"/>
      <c r="H20" s="275"/>
      <c r="I20" s="275"/>
      <c r="J20" s="275"/>
      <c r="K20" s="275"/>
      <c r="L20" s="275"/>
      <c r="M20" s="275"/>
      <c r="N20" s="275"/>
      <c r="O20" s="56"/>
    </row>
    <row r="21" spans="1:19" ht="11.25" customHeight="1" x14ac:dyDescent="0.25">
      <c r="B21" s="57"/>
      <c r="E21" s="57"/>
    </row>
    <row r="22" spans="1:19" ht="11.25" customHeight="1" x14ac:dyDescent="0.25"/>
    <row r="23" spans="1:19" ht="23.25" customHeight="1" x14ac:dyDescent="0.25"/>
    <row r="24" spans="1:19" ht="11.25" customHeight="1" x14ac:dyDescent="0.25"/>
    <row r="25" spans="1:19" ht="11.25" customHeight="1" x14ac:dyDescent="0.25"/>
    <row r="26" spans="1:19" ht="11.25" customHeight="1" x14ac:dyDescent="0.25"/>
    <row r="27" spans="1:19" ht="11.25" customHeight="1" x14ac:dyDescent="0.25"/>
    <row r="28" spans="1:19" ht="11.25" customHeight="1" x14ac:dyDescent="0.25"/>
    <row r="29" spans="1:19" ht="11.25" customHeight="1" x14ac:dyDescent="0.25"/>
    <row r="30" spans="1:19" ht="11.25" customHeight="1" x14ac:dyDescent="0.25"/>
    <row r="31" spans="1:19" ht="11.25" customHeight="1" x14ac:dyDescent="0.25"/>
    <row r="32" spans="1:19" ht="11.25" customHeight="1" x14ac:dyDescent="0.25"/>
    <row r="33" spans="1:14" ht="11.25" customHeight="1" x14ac:dyDescent="0.25"/>
    <row r="34" spans="1:14" ht="11.25" customHeight="1" x14ac:dyDescent="0.25"/>
    <row r="35" spans="1:14" ht="11.25" customHeight="1" x14ac:dyDescent="0.25"/>
    <row r="36" spans="1:14" ht="11.25" customHeight="1" x14ac:dyDescent="0.25"/>
    <row r="37" spans="1:14" ht="11.25" customHeight="1" x14ac:dyDescent="0.25"/>
    <row r="38" spans="1:14" ht="11.25" customHeight="1" x14ac:dyDescent="0.25"/>
    <row r="39" spans="1:14" ht="11.25" customHeight="1" x14ac:dyDescent="0.25"/>
    <row r="40" spans="1:14" ht="11.25" customHeight="1" x14ac:dyDescent="0.25"/>
    <row r="41" spans="1:14" ht="11.25" customHeight="1" x14ac:dyDescent="0.25"/>
    <row r="42" spans="1:14" ht="11.25" customHeight="1" x14ac:dyDescent="0.25"/>
    <row r="43" spans="1:14" ht="11.25" customHeight="1" x14ac:dyDescent="0.25"/>
    <row r="44" spans="1:14" ht="11.25" customHeight="1" x14ac:dyDescent="0.25"/>
    <row r="45" spans="1:14" ht="11.25" customHeight="1" x14ac:dyDescent="0.25"/>
    <row r="46" spans="1:14" ht="13.2" x14ac:dyDescent="0.25">
      <c r="A46" s="2"/>
      <c r="B46" s="2"/>
      <c r="C46" s="2"/>
      <c r="D46" s="2"/>
      <c r="E46" s="2"/>
      <c r="F46" s="2"/>
      <c r="G46" s="2"/>
      <c r="H46" s="2"/>
      <c r="I46" s="2"/>
      <c r="J46" s="2"/>
      <c r="K46" s="2"/>
      <c r="L46" s="2"/>
      <c r="M46" s="2"/>
      <c r="N46" s="2"/>
    </row>
  </sheetData>
  <mergeCells count="7">
    <mergeCell ref="A20:N20"/>
    <mergeCell ref="M4:N4"/>
    <mergeCell ref="C4:D4"/>
    <mergeCell ref="F4:G4"/>
    <mergeCell ref="C5:D5"/>
    <mergeCell ref="F5:G5"/>
    <mergeCell ref="J4:K4"/>
  </mergeCells>
  <hyperlinks>
    <hyperlink ref="L1" location="'Innehåll_ Contents'!Utskriftsområde" display="Till tabellförteckning" xr:uid="{00000000-0004-0000-07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N45"/>
  <sheetViews>
    <sheetView showGridLines="0" zoomScaleNormal="100" workbookViewId="0"/>
  </sheetViews>
  <sheetFormatPr defaultColWidth="11.44140625" defaultRowHeight="12.6" x14ac:dyDescent="0.25"/>
  <cols>
    <col min="1" max="1" width="26" customWidth="1"/>
    <col min="2" max="2" width="10.5546875" customWidth="1"/>
    <col min="3" max="3" width="2.33203125" customWidth="1"/>
    <col min="4" max="4" width="7.88671875" customWidth="1"/>
    <col min="5" max="5" width="11.44140625" customWidth="1"/>
    <col min="6" max="6" width="2.33203125" customWidth="1"/>
    <col min="7" max="7" width="7.88671875" customWidth="1"/>
    <col min="8" max="8" width="1.33203125" customWidth="1"/>
    <col min="9" max="9" width="6.88671875" customWidth="1"/>
    <col min="10" max="10" width="2.33203125" customWidth="1"/>
    <col min="11" max="11" width="7.109375" customWidth="1"/>
    <col min="12" max="12" width="8" customWidth="1"/>
    <col min="13" max="13" width="2.33203125" customWidth="1"/>
    <col min="14" max="14" width="7.109375" customWidth="1"/>
  </cols>
  <sheetData>
    <row r="1" spans="1:14" ht="13.2" x14ac:dyDescent="0.25">
      <c r="A1" s="5" t="s">
        <v>343</v>
      </c>
      <c r="L1" s="58" t="s">
        <v>249</v>
      </c>
    </row>
    <row r="2" spans="1:14" ht="13.2" x14ac:dyDescent="0.25">
      <c r="A2" s="51" t="s">
        <v>344</v>
      </c>
    </row>
    <row r="3" spans="1:14" ht="13.5" customHeight="1" x14ac:dyDescent="0.25"/>
    <row r="4" spans="1:14" ht="22.5" customHeight="1" x14ac:dyDescent="0.25">
      <c r="A4" s="61" t="s">
        <v>46</v>
      </c>
      <c r="B4" s="52" t="s">
        <v>87</v>
      </c>
      <c r="C4" s="276" t="s">
        <v>164</v>
      </c>
      <c r="D4" s="277"/>
      <c r="E4" s="52" t="s">
        <v>88</v>
      </c>
      <c r="F4" s="276" t="s">
        <v>164</v>
      </c>
      <c r="G4" s="277"/>
      <c r="H4" s="53"/>
      <c r="I4" s="52" t="s">
        <v>166</v>
      </c>
      <c r="J4" s="276" t="s">
        <v>164</v>
      </c>
      <c r="K4" s="277"/>
      <c r="L4" s="52" t="s">
        <v>167</v>
      </c>
      <c r="M4" s="276" t="s">
        <v>164</v>
      </c>
      <c r="N4" s="277"/>
    </row>
    <row r="5" spans="1:14" ht="23.25" customHeight="1" x14ac:dyDescent="0.25">
      <c r="A5" s="50" t="s">
        <v>145</v>
      </c>
      <c r="B5" s="49" t="s">
        <v>89</v>
      </c>
      <c r="C5" s="278" t="s">
        <v>163</v>
      </c>
      <c r="D5" s="278"/>
      <c r="E5" s="49" t="s">
        <v>90</v>
      </c>
      <c r="F5" s="278" t="s">
        <v>163</v>
      </c>
      <c r="G5" s="278"/>
      <c r="H5" s="49"/>
      <c r="I5" s="49" t="s">
        <v>168</v>
      </c>
      <c r="J5" s="49"/>
      <c r="K5" s="49" t="s">
        <v>163</v>
      </c>
      <c r="L5" s="49" t="s">
        <v>169</v>
      </c>
      <c r="M5" s="49"/>
      <c r="N5" s="49" t="s">
        <v>163</v>
      </c>
    </row>
    <row r="6" spans="1:14" ht="17.25" customHeight="1" x14ac:dyDescent="0.25">
      <c r="A6" s="60" t="s">
        <v>49</v>
      </c>
      <c r="B6" s="63">
        <v>151594.304</v>
      </c>
      <c r="C6" s="198" t="s">
        <v>342</v>
      </c>
      <c r="D6" s="63">
        <v>8197.0519999999997</v>
      </c>
      <c r="E6" s="63">
        <v>1751045.7819999999</v>
      </c>
      <c r="F6" s="198" t="s">
        <v>342</v>
      </c>
      <c r="G6" s="63">
        <v>174066.054</v>
      </c>
      <c r="H6" s="167"/>
      <c r="I6" s="195">
        <v>84.757999999999996</v>
      </c>
      <c r="J6" s="196" t="s">
        <v>342</v>
      </c>
      <c r="K6" s="195">
        <v>2.0819999999999999</v>
      </c>
      <c r="L6" s="195">
        <v>86.257999999999996</v>
      </c>
      <c r="M6" s="196" t="s">
        <v>342</v>
      </c>
      <c r="N6" s="195">
        <v>3.5649999999999999</v>
      </c>
    </row>
    <row r="7" spans="1:14" ht="17.25" customHeight="1" x14ac:dyDescent="0.25">
      <c r="A7" s="60" t="s">
        <v>210</v>
      </c>
      <c r="B7" s="63">
        <v>11678.584000000001</v>
      </c>
      <c r="C7" s="198" t="s">
        <v>342</v>
      </c>
      <c r="D7" s="63">
        <v>2267.8620000000001</v>
      </c>
      <c r="E7" s="63">
        <v>32428.27</v>
      </c>
      <c r="F7" s="198" t="s">
        <v>342</v>
      </c>
      <c r="G7" s="63">
        <v>23660.745999999999</v>
      </c>
      <c r="H7" s="167"/>
      <c r="I7" s="195">
        <v>6.53</v>
      </c>
      <c r="J7" s="196" t="s">
        <v>342</v>
      </c>
      <c r="K7" s="195">
        <v>1.2290000000000001</v>
      </c>
      <c r="L7" s="195">
        <v>1.597</v>
      </c>
      <c r="M7" s="196" t="s">
        <v>342</v>
      </c>
      <c r="N7" s="195">
        <v>1.157</v>
      </c>
    </row>
    <row r="8" spans="1:14" ht="17.25" customHeight="1" x14ac:dyDescent="0.25">
      <c r="A8" s="60" t="s">
        <v>53</v>
      </c>
      <c r="B8" s="63">
        <v>4527.4579999999996</v>
      </c>
      <c r="C8" s="198" t="s">
        <v>342</v>
      </c>
      <c r="D8" s="63">
        <v>1129.6869999999999</v>
      </c>
      <c r="E8" s="63">
        <v>31247.401999999998</v>
      </c>
      <c r="F8" s="198" t="s">
        <v>342</v>
      </c>
      <c r="G8" s="63">
        <v>8903.9459999999999</v>
      </c>
      <c r="H8" s="167"/>
      <c r="I8" s="195">
        <v>2.5310000000000001</v>
      </c>
      <c r="J8" s="196" t="s">
        <v>342</v>
      </c>
      <c r="K8" s="195">
        <v>0.629</v>
      </c>
      <c r="L8" s="195">
        <v>1.5389999999999999</v>
      </c>
      <c r="M8" s="196" t="s">
        <v>342</v>
      </c>
      <c r="N8" s="195">
        <v>0.45600000000000002</v>
      </c>
    </row>
    <row r="9" spans="1:14" ht="17.25" customHeight="1" x14ac:dyDescent="0.25">
      <c r="A9" s="60" t="s">
        <v>211</v>
      </c>
      <c r="B9" s="63">
        <v>0.39600000000000002</v>
      </c>
      <c r="C9" s="198" t="s">
        <v>342</v>
      </c>
      <c r="D9" s="63">
        <v>0.628</v>
      </c>
      <c r="E9" s="63">
        <v>579.02499999999998</v>
      </c>
      <c r="F9" s="198" t="s">
        <v>342</v>
      </c>
      <c r="G9" s="63">
        <v>1078.6310000000001</v>
      </c>
      <c r="H9" s="167"/>
      <c r="I9" s="195">
        <v>0</v>
      </c>
      <c r="J9" s="196" t="s">
        <v>342</v>
      </c>
      <c r="K9" s="195">
        <v>0</v>
      </c>
      <c r="L9" s="195">
        <v>2.9000000000000001E-2</v>
      </c>
      <c r="M9" s="196" t="s">
        <v>342</v>
      </c>
      <c r="N9" s="195">
        <v>5.2999999999999999E-2</v>
      </c>
    </row>
    <row r="10" spans="1:14" ht="17.25" customHeight="1" x14ac:dyDescent="0.25">
      <c r="A10" s="60" t="s">
        <v>213</v>
      </c>
      <c r="B10" s="63">
        <v>100.008</v>
      </c>
      <c r="C10" s="198" t="s">
        <v>342</v>
      </c>
      <c r="D10" s="63">
        <v>116.79300000000001</v>
      </c>
      <c r="E10" s="63">
        <v>1378.7940000000001</v>
      </c>
      <c r="F10" s="198" t="s">
        <v>342</v>
      </c>
      <c r="G10" s="63">
        <v>1649.4</v>
      </c>
      <c r="H10" s="167"/>
      <c r="I10" s="195">
        <v>5.6000000000000001E-2</v>
      </c>
      <c r="J10" s="196" t="s">
        <v>342</v>
      </c>
      <c r="K10" s="195">
        <v>6.5000000000000002E-2</v>
      </c>
      <c r="L10" s="195">
        <v>6.8000000000000005E-2</v>
      </c>
      <c r="M10" s="196" t="s">
        <v>342</v>
      </c>
      <c r="N10" s="195">
        <v>8.1000000000000003E-2</v>
      </c>
    </row>
    <row r="11" spans="1:14" ht="17.25" customHeight="1" x14ac:dyDescent="0.25">
      <c r="A11" s="60" t="s">
        <v>214</v>
      </c>
      <c r="B11" s="63">
        <v>13.391</v>
      </c>
      <c r="C11" s="198" t="s">
        <v>342</v>
      </c>
      <c r="D11" s="63">
        <v>13.064</v>
      </c>
      <c r="E11" s="63">
        <v>758.97799999999995</v>
      </c>
      <c r="F11" s="198" t="s">
        <v>342</v>
      </c>
      <c r="G11" s="63">
        <v>1358.424</v>
      </c>
      <c r="H11" s="167"/>
      <c r="I11" s="195">
        <v>7.0000000000000001E-3</v>
      </c>
      <c r="J11" s="196" t="s">
        <v>342</v>
      </c>
      <c r="K11" s="195">
        <v>7.0000000000000001E-3</v>
      </c>
      <c r="L11" s="195">
        <v>3.6999999999999998E-2</v>
      </c>
      <c r="M11" s="196" t="s">
        <v>342</v>
      </c>
      <c r="N11" s="195">
        <v>6.7000000000000004E-2</v>
      </c>
    </row>
    <row r="12" spans="1:14" ht="17.25" customHeight="1" x14ac:dyDescent="0.25">
      <c r="A12" s="60" t="s">
        <v>215</v>
      </c>
      <c r="B12" s="63">
        <v>55.084000000000003</v>
      </c>
      <c r="C12" s="198" t="s">
        <v>342</v>
      </c>
      <c r="D12" s="63">
        <v>67.831999999999994</v>
      </c>
      <c r="E12" s="63">
        <v>2870.4349999999999</v>
      </c>
      <c r="F12" s="198" t="s">
        <v>342</v>
      </c>
      <c r="G12" s="63">
        <v>8193.7790000000005</v>
      </c>
      <c r="H12" s="167"/>
      <c r="I12" s="195">
        <v>3.1E-2</v>
      </c>
      <c r="J12" s="196" t="s">
        <v>342</v>
      </c>
      <c r="K12" s="195">
        <v>3.7999999999999999E-2</v>
      </c>
      <c r="L12" s="195">
        <v>0.14099999999999999</v>
      </c>
      <c r="M12" s="196" t="s">
        <v>342</v>
      </c>
      <c r="N12" s="195">
        <v>0.40300000000000002</v>
      </c>
    </row>
    <row r="13" spans="1:14" ht="17.25" customHeight="1" x14ac:dyDescent="0.25">
      <c r="A13" s="60" t="s">
        <v>216</v>
      </c>
      <c r="B13" s="63">
        <v>77.006</v>
      </c>
      <c r="C13" s="198" t="s">
        <v>342</v>
      </c>
      <c r="D13" s="63">
        <v>28.826000000000001</v>
      </c>
      <c r="E13" s="63">
        <v>3865.7530000000002</v>
      </c>
      <c r="F13" s="198" t="s">
        <v>342</v>
      </c>
      <c r="G13" s="63">
        <v>1945.606</v>
      </c>
      <c r="H13" s="167"/>
      <c r="I13" s="195">
        <v>4.2999999999999997E-2</v>
      </c>
      <c r="J13" s="196" t="s">
        <v>342</v>
      </c>
      <c r="K13" s="195">
        <v>1.6E-2</v>
      </c>
      <c r="L13" s="195">
        <v>0.19</v>
      </c>
      <c r="M13" s="196" t="s">
        <v>342</v>
      </c>
      <c r="N13" s="195">
        <v>9.7000000000000003E-2</v>
      </c>
    </row>
    <row r="14" spans="1:14" ht="17.25" customHeight="1" x14ac:dyDescent="0.25">
      <c r="A14" s="60" t="s">
        <v>333</v>
      </c>
      <c r="B14" s="63">
        <v>1338.403</v>
      </c>
      <c r="C14" s="198" t="s">
        <v>342</v>
      </c>
      <c r="D14" s="63">
        <v>0</v>
      </c>
      <c r="E14" s="63">
        <v>1573.807</v>
      </c>
      <c r="F14" s="198" t="s">
        <v>342</v>
      </c>
      <c r="G14" s="63">
        <v>0</v>
      </c>
      <c r="H14" s="167"/>
      <c r="I14" s="195">
        <v>0.748</v>
      </c>
      <c r="J14" s="196" t="s">
        <v>342</v>
      </c>
      <c r="K14" s="195">
        <v>3.7999999999999999E-2</v>
      </c>
      <c r="L14" s="195">
        <v>7.8E-2</v>
      </c>
      <c r="M14" s="196" t="s">
        <v>342</v>
      </c>
      <c r="N14" s="195">
        <v>7.0000000000000001E-3</v>
      </c>
    </row>
    <row r="15" spans="1:14" ht="17.25" customHeight="1" x14ac:dyDescent="0.25">
      <c r="A15" s="60" t="s">
        <v>217</v>
      </c>
      <c r="B15" s="63">
        <v>0.153</v>
      </c>
      <c r="C15" s="198" t="s">
        <v>342</v>
      </c>
      <c r="D15" s="63">
        <v>1.3220000000000001</v>
      </c>
      <c r="E15" s="63">
        <v>339.41300000000001</v>
      </c>
      <c r="F15" s="198" t="s">
        <v>342</v>
      </c>
      <c r="G15" s="63">
        <v>3051.451</v>
      </c>
      <c r="H15" s="167"/>
      <c r="I15" s="195">
        <v>0</v>
      </c>
      <c r="J15" s="196" t="s">
        <v>342</v>
      </c>
      <c r="K15" s="195">
        <v>1E-3</v>
      </c>
      <c r="L15" s="195">
        <v>1.7000000000000001E-2</v>
      </c>
      <c r="M15" s="196" t="s">
        <v>342</v>
      </c>
      <c r="N15" s="195">
        <v>0.15</v>
      </c>
    </row>
    <row r="16" spans="1:14" ht="17.25" customHeight="1" x14ac:dyDescent="0.25">
      <c r="A16" s="60" t="s">
        <v>212</v>
      </c>
      <c r="B16" s="63">
        <v>9246.9660000000003</v>
      </c>
      <c r="C16" s="198" t="s">
        <v>342</v>
      </c>
      <c r="D16" s="63">
        <v>3362.4079999999999</v>
      </c>
      <c r="E16" s="63">
        <v>201515.54500000001</v>
      </c>
      <c r="F16" s="198" t="s">
        <v>342</v>
      </c>
      <c r="G16" s="63">
        <v>77071.773000000001</v>
      </c>
      <c r="H16" s="167"/>
      <c r="I16" s="195">
        <v>5.17</v>
      </c>
      <c r="J16" s="196" t="s">
        <v>342</v>
      </c>
      <c r="K16" s="195">
        <v>1.8</v>
      </c>
      <c r="L16" s="195">
        <v>9.9269999999999996</v>
      </c>
      <c r="M16" s="196" t="s">
        <v>342</v>
      </c>
      <c r="N16" s="195">
        <v>3.5249999999999999</v>
      </c>
    </row>
    <row r="17" spans="1:14" ht="17.25" customHeight="1" x14ac:dyDescent="0.25">
      <c r="A17" s="60" t="s">
        <v>228</v>
      </c>
      <c r="B17" s="63">
        <v>7896.2449999999999</v>
      </c>
      <c r="C17" s="198" t="s">
        <v>342</v>
      </c>
      <c r="D17" s="63">
        <v>3004.6120000000001</v>
      </c>
      <c r="E17" s="63">
        <v>185072.53899999999</v>
      </c>
      <c r="F17" s="198" t="s">
        <v>342</v>
      </c>
      <c r="G17" s="63">
        <v>65789.462</v>
      </c>
      <c r="H17" s="167"/>
      <c r="I17" s="195">
        <v>4.415</v>
      </c>
      <c r="J17" s="196" t="s">
        <v>342</v>
      </c>
      <c r="K17" s="195">
        <v>1.62</v>
      </c>
      <c r="L17" s="195">
        <v>9.1170000000000009</v>
      </c>
      <c r="M17" s="196" t="s">
        <v>342</v>
      </c>
      <c r="N17" s="195">
        <v>3.0539999999999998</v>
      </c>
    </row>
    <row r="18" spans="1:14" ht="17.25" customHeight="1" x14ac:dyDescent="0.25">
      <c r="A18" s="60" t="s">
        <v>17</v>
      </c>
      <c r="B18" s="63">
        <v>223.46899999999999</v>
      </c>
      <c r="C18" s="198" t="s">
        <v>342</v>
      </c>
      <c r="D18" s="63">
        <v>292.75799999999998</v>
      </c>
      <c r="E18" s="63">
        <v>2399.047</v>
      </c>
      <c r="F18" s="198" t="s">
        <v>342</v>
      </c>
      <c r="G18" s="63">
        <v>1950.289</v>
      </c>
      <c r="H18" s="167"/>
      <c r="I18" s="195">
        <v>0.125</v>
      </c>
      <c r="J18" s="196" t="s">
        <v>342</v>
      </c>
      <c r="K18" s="195">
        <v>0.16400000000000001</v>
      </c>
      <c r="L18" s="195">
        <v>0.11799999999999999</v>
      </c>
      <c r="M18" s="196" t="s">
        <v>342</v>
      </c>
      <c r="N18" s="195">
        <v>9.7000000000000003E-2</v>
      </c>
    </row>
    <row r="19" spans="1:14" ht="17.25" customHeight="1" x14ac:dyDescent="0.25">
      <c r="A19" s="62" t="s">
        <v>0</v>
      </c>
      <c r="B19" s="199">
        <v>178855.22099999999</v>
      </c>
      <c r="C19" s="200" t="s">
        <v>342</v>
      </c>
      <c r="D19" s="199">
        <v>9182.2759999999998</v>
      </c>
      <c r="E19" s="199">
        <v>2030002.2520000001</v>
      </c>
      <c r="F19" s="200" t="s">
        <v>342</v>
      </c>
      <c r="G19" s="199">
        <v>191234.84299999999</v>
      </c>
      <c r="H19" s="166"/>
      <c r="I19" s="199">
        <v>100</v>
      </c>
      <c r="J19" s="200" t="s">
        <v>342</v>
      </c>
      <c r="K19" s="199">
        <v>0</v>
      </c>
      <c r="L19" s="199">
        <v>100</v>
      </c>
      <c r="M19" s="200" t="s">
        <v>342</v>
      </c>
      <c r="N19" s="199">
        <v>0</v>
      </c>
    </row>
    <row r="20" spans="1:14" ht="24" customHeight="1" x14ac:dyDescent="0.25">
      <c r="A20" s="275" t="s">
        <v>229</v>
      </c>
      <c r="B20" s="275"/>
      <c r="C20" s="275"/>
      <c r="D20" s="275"/>
      <c r="E20" s="275"/>
      <c r="F20" s="275"/>
      <c r="G20" s="275"/>
      <c r="H20" s="275"/>
      <c r="I20" s="275"/>
      <c r="J20" s="275"/>
      <c r="K20" s="275"/>
      <c r="L20" s="275"/>
      <c r="M20" s="275"/>
      <c r="N20" s="275"/>
    </row>
    <row r="21" spans="1:14" ht="11.25" customHeight="1" x14ac:dyDescent="0.25">
      <c r="H21" s="18"/>
      <c r="I21" s="18"/>
      <c r="J21" s="18"/>
      <c r="K21" s="18"/>
      <c r="L21" s="18"/>
      <c r="M21" s="18"/>
      <c r="N21" s="18"/>
    </row>
    <row r="22" spans="1:14" ht="11.25" customHeight="1" x14ac:dyDescent="0.25">
      <c r="H22" s="18"/>
      <c r="I22" s="18"/>
      <c r="J22" s="18"/>
      <c r="K22" s="18"/>
      <c r="L22" s="18"/>
      <c r="M22" s="18"/>
      <c r="N22" s="18"/>
    </row>
    <row r="23" spans="1:14" ht="23.25" customHeight="1" x14ac:dyDescent="0.25">
      <c r="L23" s="18"/>
      <c r="M23" s="18"/>
      <c r="N23" s="18"/>
    </row>
    <row r="24" spans="1:14" ht="11.25" customHeight="1" x14ac:dyDescent="0.25">
      <c r="H24" s="18"/>
      <c r="I24" s="18"/>
      <c r="J24" s="18"/>
      <c r="K24" s="18"/>
      <c r="L24" s="18"/>
      <c r="M24" s="18"/>
      <c r="N24" s="18"/>
    </row>
    <row r="25" spans="1:14" ht="11.25" customHeight="1" x14ac:dyDescent="0.25">
      <c r="H25" s="18"/>
      <c r="I25" s="18"/>
      <c r="J25" s="18"/>
      <c r="K25" s="18"/>
      <c r="L25" s="18"/>
      <c r="M25" s="18"/>
      <c r="N25" s="18"/>
    </row>
    <row r="26" spans="1:14" ht="11.25" customHeight="1" x14ac:dyDescent="0.25">
      <c r="H26" s="18"/>
      <c r="I26" s="18"/>
      <c r="J26" s="18"/>
      <c r="K26" s="18"/>
      <c r="L26" s="18"/>
      <c r="M26" s="18"/>
      <c r="N26" s="18"/>
    </row>
    <row r="27" spans="1:14" ht="11.25" customHeight="1" x14ac:dyDescent="0.25">
      <c r="H27" s="18"/>
      <c r="I27" s="18"/>
      <c r="J27" s="18"/>
      <c r="K27" s="18"/>
      <c r="L27" s="18"/>
      <c r="M27" s="18"/>
      <c r="N27" s="18"/>
    </row>
    <row r="28" spans="1:14" ht="11.25" customHeight="1" x14ac:dyDescent="0.25">
      <c r="H28" s="18"/>
      <c r="I28" s="18"/>
      <c r="J28" s="18"/>
      <c r="K28" s="18"/>
      <c r="L28" s="18"/>
      <c r="M28" s="18"/>
      <c r="N28" s="18"/>
    </row>
    <row r="29" spans="1:14" ht="11.25" customHeight="1" x14ac:dyDescent="0.25">
      <c r="H29" s="18"/>
      <c r="I29" s="18"/>
      <c r="J29" s="18"/>
      <c r="K29" s="18"/>
      <c r="L29" s="18"/>
      <c r="M29" s="18"/>
      <c r="N29" s="18"/>
    </row>
    <row r="30" spans="1:14" ht="11.25" customHeight="1" x14ac:dyDescent="0.25">
      <c r="H30" s="18"/>
      <c r="I30" s="18"/>
      <c r="J30" s="18"/>
      <c r="K30" s="18"/>
      <c r="L30" s="18"/>
      <c r="M30" s="18"/>
      <c r="N30" s="18"/>
    </row>
    <row r="31" spans="1:14" ht="11.25" customHeight="1" x14ac:dyDescent="0.25">
      <c r="H31" s="18"/>
      <c r="I31" s="18"/>
      <c r="J31" s="18"/>
      <c r="K31" s="18"/>
      <c r="L31" s="18"/>
      <c r="M31" s="18"/>
      <c r="N31" s="18"/>
    </row>
    <row r="32" spans="1:14" ht="11.25" customHeight="1" x14ac:dyDescent="0.25">
      <c r="H32" s="18"/>
      <c r="I32" s="18"/>
      <c r="J32" s="18"/>
      <c r="K32" s="18"/>
      <c r="L32" s="18"/>
      <c r="M32" s="18"/>
      <c r="N32" s="18"/>
    </row>
    <row r="33" spans="8:14" ht="11.25" customHeight="1" x14ac:dyDescent="0.25">
      <c r="H33" s="18"/>
      <c r="I33" s="18"/>
      <c r="J33" s="18"/>
      <c r="K33" s="18"/>
      <c r="L33" s="18"/>
      <c r="M33" s="18"/>
      <c r="N33" s="18"/>
    </row>
    <row r="34" spans="8:14" ht="11.25" customHeight="1" x14ac:dyDescent="0.25">
      <c r="H34" s="18"/>
      <c r="I34" s="18"/>
      <c r="J34" s="18"/>
      <c r="K34" s="18"/>
      <c r="L34" s="18"/>
      <c r="M34" s="18"/>
      <c r="N34" s="18"/>
    </row>
    <row r="35" spans="8:14" ht="11.25" customHeight="1" x14ac:dyDescent="0.25">
      <c r="H35" s="18"/>
      <c r="I35" s="18"/>
      <c r="J35" s="18"/>
      <c r="K35" s="18"/>
      <c r="L35" s="18"/>
      <c r="M35" s="18"/>
      <c r="N35" s="18"/>
    </row>
    <row r="36" spans="8:14" ht="11.25" customHeight="1" x14ac:dyDescent="0.25">
      <c r="H36" s="18"/>
      <c r="I36" s="18"/>
      <c r="J36" s="18"/>
      <c r="K36" s="18"/>
      <c r="L36" s="18"/>
      <c r="M36" s="18"/>
      <c r="N36" s="18"/>
    </row>
    <row r="37" spans="8:14" ht="11.25" customHeight="1" x14ac:dyDescent="0.25">
      <c r="H37" s="18"/>
      <c r="I37" s="18"/>
      <c r="J37" s="18"/>
      <c r="K37" s="18"/>
      <c r="L37" s="18"/>
      <c r="M37" s="18"/>
      <c r="N37" s="18"/>
    </row>
    <row r="38" spans="8:14" ht="11.25" customHeight="1" x14ac:dyDescent="0.25">
      <c r="H38" s="18"/>
      <c r="I38" s="18"/>
      <c r="J38" s="18"/>
      <c r="K38" s="18"/>
      <c r="L38" s="18"/>
      <c r="M38" s="18"/>
      <c r="N38" s="18"/>
    </row>
    <row r="39" spans="8:14" ht="11.25" customHeight="1" x14ac:dyDescent="0.25">
      <c r="H39" s="18"/>
      <c r="I39" s="18"/>
      <c r="J39" s="18"/>
      <c r="K39" s="18"/>
      <c r="L39" s="18"/>
      <c r="M39" s="18"/>
      <c r="N39" s="18"/>
    </row>
    <row r="40" spans="8:14" ht="11.25" customHeight="1" x14ac:dyDescent="0.25">
      <c r="H40" s="18"/>
      <c r="I40" s="18"/>
      <c r="J40" s="18"/>
      <c r="K40" s="18"/>
      <c r="L40" s="18"/>
      <c r="M40" s="18"/>
      <c r="N40" s="18"/>
    </row>
    <row r="41" spans="8:14" ht="11.25" customHeight="1" x14ac:dyDescent="0.25">
      <c r="H41" s="18"/>
      <c r="I41" s="18"/>
      <c r="J41" s="18"/>
      <c r="K41" s="18"/>
      <c r="L41" s="18"/>
      <c r="M41" s="18"/>
      <c r="N41" s="18"/>
    </row>
    <row r="42" spans="8:14" ht="11.25" customHeight="1" x14ac:dyDescent="0.25">
      <c r="H42" s="18"/>
      <c r="I42" s="18"/>
      <c r="J42" s="18"/>
      <c r="K42" s="18"/>
      <c r="L42" s="18"/>
      <c r="M42" s="18"/>
      <c r="N42" s="18"/>
    </row>
    <row r="43" spans="8:14" ht="11.25" customHeight="1" x14ac:dyDescent="0.25">
      <c r="H43" s="18"/>
      <c r="I43" s="18"/>
      <c r="J43" s="18"/>
      <c r="K43" s="18"/>
      <c r="L43" s="18"/>
      <c r="M43" s="18"/>
      <c r="N43" s="18"/>
    </row>
    <row r="44" spans="8:14" ht="11.25" customHeight="1" x14ac:dyDescent="0.25">
      <c r="H44" s="18"/>
      <c r="I44" s="18"/>
      <c r="J44" s="18"/>
      <c r="K44" s="18"/>
      <c r="L44" s="18"/>
      <c r="M44" s="18"/>
      <c r="N44" s="18"/>
    </row>
    <row r="45" spans="8:14" ht="11.25" customHeight="1" x14ac:dyDescent="0.25">
      <c r="H45" s="18"/>
      <c r="I45" s="18"/>
      <c r="J45" s="18"/>
      <c r="K45" s="18"/>
      <c r="L45" s="18"/>
      <c r="M45" s="18"/>
      <c r="N45" s="18"/>
    </row>
  </sheetData>
  <mergeCells count="7">
    <mergeCell ref="A20:N20"/>
    <mergeCell ref="J4:K4"/>
    <mergeCell ref="M4:N4"/>
    <mergeCell ref="C4:D4"/>
    <mergeCell ref="F4:G4"/>
    <mergeCell ref="C5:D5"/>
    <mergeCell ref="F5:G5"/>
  </mergeCells>
  <hyperlinks>
    <hyperlink ref="L1" location="'Innehåll_ Contents'!Utskriftsområde" display="Till tabellförteckning" xr:uid="{00000000-0004-0000-0800-000000000000}"/>
  </hyperlinks>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49</vt:i4>
      </vt:variant>
      <vt:variant>
        <vt:lpstr>Namngivna områden</vt:lpstr>
      </vt:variant>
      <vt:variant>
        <vt:i4>41</vt:i4>
      </vt:variant>
    </vt:vector>
  </HeadingPairs>
  <TitlesOfParts>
    <vt:vector size="90" baseType="lpstr">
      <vt:lpstr>Titel_Title</vt:lpstr>
      <vt:lpstr>OLD_Innehåll, Content</vt:lpstr>
      <vt:lpstr>Trafikslag</vt:lpstr>
      <vt:lpstr>Innehåll_ Contents</vt:lpstr>
      <vt:lpstr>Kort om statistiken</vt:lpstr>
      <vt:lpstr>Definitioner</vt:lpstr>
      <vt:lpstr>Teckenförklaring_ Legends</vt:lpstr>
      <vt:lpstr>Tabell 1.1</vt:lpstr>
      <vt:lpstr>Tabell 1.2</vt:lpstr>
      <vt:lpstr>Tabell 1.3</vt:lpstr>
      <vt:lpstr>Tabell 1.4</vt:lpstr>
      <vt:lpstr>Tabell 2.1</vt:lpstr>
      <vt:lpstr>Tabell 2.3</vt:lpstr>
      <vt:lpstr>Tabell 3.1</vt:lpstr>
      <vt:lpstr>Tabell 3.2</vt:lpstr>
      <vt:lpstr>Tabell 3.3</vt:lpstr>
      <vt:lpstr>Tabell 3.4</vt:lpstr>
      <vt:lpstr>Tabell 4.1</vt:lpstr>
      <vt:lpstr>Tabell 4.2</vt:lpstr>
      <vt:lpstr>Tabell 4.3</vt:lpstr>
      <vt:lpstr>Tabell 4.4</vt:lpstr>
      <vt:lpstr>Tabell 5.1</vt:lpstr>
      <vt:lpstr>Tabell 5.2</vt:lpstr>
      <vt:lpstr>Tabell 5.3</vt:lpstr>
      <vt:lpstr>Tabell 5.4</vt:lpstr>
      <vt:lpstr>Tabell 6.1</vt:lpstr>
      <vt:lpstr>Tabell 6.2</vt:lpstr>
      <vt:lpstr>Tabell 6.3</vt:lpstr>
      <vt:lpstr>Tabell 6.4</vt:lpstr>
      <vt:lpstr>Tabell 7.1</vt:lpstr>
      <vt:lpstr>Tabell 7.2</vt:lpstr>
      <vt:lpstr>Tabell 7.3</vt:lpstr>
      <vt:lpstr>Tabell 7.4</vt:lpstr>
      <vt:lpstr>Tabell 8.1</vt:lpstr>
      <vt:lpstr>Tabell 8.2</vt:lpstr>
      <vt:lpstr>Tabell 8.3</vt:lpstr>
      <vt:lpstr>Tabell 8.4</vt:lpstr>
      <vt:lpstr>Tabell 9.1</vt:lpstr>
      <vt:lpstr>Tabell 9.2</vt:lpstr>
      <vt:lpstr>Tabell 10.1</vt:lpstr>
      <vt:lpstr>Tabell 10.2</vt:lpstr>
      <vt:lpstr>(Avg_utr_start_mål_vikt)</vt:lpstr>
      <vt:lpstr>(Avg_utr_start_mål_SEK)</vt:lpstr>
      <vt:lpstr>(Ank_start_mål_vikt)</vt:lpstr>
      <vt:lpstr>(Ank_start_mål_SEK)</vt:lpstr>
      <vt:lpstr>Tabell 11.1</vt:lpstr>
      <vt:lpstr>Tabell 11.2</vt:lpstr>
      <vt:lpstr>Tabell 11.3</vt:lpstr>
      <vt:lpstr>Tabell 11.4</vt:lpstr>
      <vt:lpstr>'Innehåll_ Contents'!Utskriftsområde</vt:lpstr>
      <vt:lpstr>'Tabell 1.1'!Utskriftsområde</vt:lpstr>
      <vt:lpstr>'Tabell 1.2'!Utskriftsområde</vt:lpstr>
      <vt:lpstr>'Tabell 1.3'!Utskriftsområde</vt:lpstr>
      <vt:lpstr>'Tabell 1.4'!Utskriftsområde</vt:lpstr>
      <vt:lpstr>'Tabell 10.1'!Utskriftsområde</vt:lpstr>
      <vt:lpstr>'Tabell 10.2'!Utskriftsområde</vt:lpstr>
      <vt:lpstr>'Tabell 11.1'!Utskriftsområde</vt:lpstr>
      <vt:lpstr>'Tabell 11.2'!Utskriftsområde</vt:lpstr>
      <vt:lpstr>'Tabell 11.3'!Utskriftsområde</vt:lpstr>
      <vt:lpstr>'Tabell 11.4'!Utskriftsområde</vt:lpstr>
      <vt:lpstr>'Tabell 2.1'!Utskriftsområde</vt:lpstr>
      <vt:lpstr>'Tabell 2.3'!Utskriftsområde</vt:lpstr>
      <vt:lpstr>'Tabell 3.1'!Utskriftsområde</vt:lpstr>
      <vt:lpstr>'Tabell 3.2'!Utskriftsområde</vt:lpstr>
      <vt:lpstr>'Tabell 3.3'!Utskriftsområde</vt:lpstr>
      <vt:lpstr>'Tabell 3.4'!Utskriftsområde</vt:lpstr>
      <vt:lpstr>'Tabell 4.1'!Utskriftsområde</vt:lpstr>
      <vt:lpstr>'Tabell 4.2'!Utskriftsområde</vt:lpstr>
      <vt:lpstr>'Tabell 4.3'!Utskriftsområde</vt:lpstr>
      <vt:lpstr>'Tabell 4.4'!Utskriftsområde</vt:lpstr>
      <vt:lpstr>'Tabell 5.1'!Utskriftsområde</vt:lpstr>
      <vt:lpstr>'Tabell 5.2'!Utskriftsområde</vt:lpstr>
      <vt:lpstr>'Tabell 5.3'!Utskriftsområde</vt:lpstr>
      <vt:lpstr>'Tabell 5.4'!Utskriftsområde</vt:lpstr>
      <vt:lpstr>'Tabell 6.1'!Utskriftsområde</vt:lpstr>
      <vt:lpstr>'Tabell 6.2'!Utskriftsområde</vt:lpstr>
      <vt:lpstr>'Tabell 6.3'!Utskriftsområde</vt:lpstr>
      <vt:lpstr>'Tabell 6.4'!Utskriftsområde</vt:lpstr>
      <vt:lpstr>'Tabell 7.1'!Utskriftsområde</vt:lpstr>
      <vt:lpstr>'Tabell 7.2'!Utskriftsområde</vt:lpstr>
      <vt:lpstr>'Tabell 7.3'!Utskriftsområde</vt:lpstr>
      <vt:lpstr>'Tabell 7.4'!Utskriftsområde</vt:lpstr>
      <vt:lpstr>'Tabell 8.1'!Utskriftsområde</vt:lpstr>
      <vt:lpstr>'Tabell 8.2'!Utskriftsområde</vt:lpstr>
      <vt:lpstr>'Tabell 8.3'!Utskriftsområde</vt:lpstr>
      <vt:lpstr>'Tabell 8.4'!Utskriftsområde</vt:lpstr>
      <vt:lpstr>'Tabell 9.1'!Utskriftsområde</vt:lpstr>
      <vt:lpstr>'Tabell 9.2'!Utskriftsområde</vt:lpstr>
      <vt:lpstr>Titel_Title!Utskriftsområde</vt:lpstr>
      <vt:lpstr>'Innehåll_ Contents'!Utskriftsrubriker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Varuflödesundersökningen 2009</dc:title>
  <dc:creator>Fredrik Söderbaum</dc:creator>
  <cp:lastModifiedBy>Johan Landin</cp:lastModifiedBy>
  <cp:lastPrinted>2022-08-31T11:54:51Z</cp:lastPrinted>
  <dcterms:created xsi:type="dcterms:W3CDTF">2010-08-20T08:25:28Z</dcterms:created>
  <dcterms:modified xsi:type="dcterms:W3CDTF">2026-09-14T09:06:55Z</dcterms:modified>
</cp:coreProperties>
</file>