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S:\Information\Publikationer\Statistik\Fordon\2021\Fordon export 2020\"/>
    </mc:Choice>
  </mc:AlternateContent>
  <xr:revisionPtr revIDLastSave="0" documentId="13_ncr:1_{DB5E18E4-24FE-4F58-A4B9-870F2EB11F9D}" xr6:coauthVersionLast="45" xr6:coauthVersionMax="45" xr10:uidLastSave="{00000000-0000-0000-0000-000000000000}"/>
  <bookViews>
    <workbookView xWindow="-120" yWindow="-120" windowWidth="29040" windowHeight="17640" tabRatio="745" xr2:uid="{00000000-000D-0000-FFFF-FFFF00000000}"/>
  </bookViews>
  <sheets>
    <sheet name="Titel" sheetId="8" r:id="rId1"/>
    <sheet name="Info" sheetId="9" r:id="rId2"/>
    <sheet name="Totalt" sheetId="10" r:id="rId3"/>
    <sheet name="Bensin" sheetId="1" r:id="rId4"/>
    <sheet name="Diesel" sheetId="2" r:id="rId5"/>
    <sheet name="El" sheetId="3" r:id="rId6"/>
    <sheet name="Elhybrid" sheetId="4" r:id="rId7"/>
    <sheet name="Laddhybrid" sheetId="5" r:id="rId8"/>
    <sheet name="Gas" sheetId="7" r:id="rId9"/>
    <sheet name="Etanol" sheetId="6" r:id="rId10"/>
    <sheet name="Diagram1" sheetId="14" r:id="rId11"/>
    <sheet name="Diagram2" sheetId="18" r:id="rId12"/>
    <sheet name="Diagram3" sheetId="20" r:id="rId13"/>
    <sheet name="Koldioxid" sheetId="19" state="hidden" r:id="rId14"/>
    <sheet name="Exportandel" sheetId="17" state="hidden" r:id="rId15"/>
    <sheet name="Ålder vid export" sheetId="12" state="hidden"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5" i="10" l="1"/>
  <c r="F36" i="10"/>
  <c r="F37" i="10"/>
  <c r="F38" i="10"/>
  <c r="F39" i="10"/>
  <c r="F40" i="10"/>
  <c r="F41" i="10"/>
  <c r="F42" i="10"/>
  <c r="F43" i="10"/>
  <c r="F44" i="10"/>
  <c r="F35" i="10"/>
  <c r="F20" i="10"/>
  <c r="F21" i="10"/>
  <c r="F22" i="10"/>
  <c r="F23" i="10"/>
  <c r="F24" i="10"/>
  <c r="F25" i="10"/>
  <c r="F26" i="10"/>
  <c r="F27" i="10"/>
  <c r="F28" i="10"/>
  <c r="F19" i="10"/>
  <c r="G11" i="19" l="1"/>
  <c r="F11" i="19"/>
  <c r="E11" i="19"/>
  <c r="D11" i="19"/>
  <c r="C11" i="19"/>
  <c r="B11" i="19"/>
  <c r="I37" i="17" l="1"/>
  <c r="I38" i="17" s="1"/>
  <c r="H37" i="17"/>
  <c r="H38" i="17" s="1"/>
  <c r="G37" i="17"/>
  <c r="G38" i="17" s="1"/>
  <c r="F37" i="17"/>
  <c r="F38" i="17" s="1"/>
  <c r="E37" i="17"/>
  <c r="E38" i="17" s="1"/>
  <c r="D37" i="17"/>
  <c r="D38" i="17" s="1"/>
  <c r="C37" i="17"/>
  <c r="C38" i="17" s="1"/>
  <c r="H5" i="17"/>
  <c r="G5" i="17"/>
  <c r="F5" i="17"/>
  <c r="F6" i="17" s="1"/>
  <c r="E5" i="17"/>
  <c r="D5" i="17"/>
  <c r="C5" i="17"/>
  <c r="B5" i="17"/>
  <c r="C6" i="17" l="1"/>
  <c r="B6" i="17"/>
  <c r="E6" i="17"/>
  <c r="G6" i="17"/>
  <c r="D6" i="17"/>
  <c r="H6" i="17"/>
  <c r="M6" i="12" l="1"/>
  <c r="O6" i="12"/>
  <c r="N6" i="12"/>
  <c r="L6" i="12"/>
  <c r="Q6" i="12"/>
  <c r="K6" i="12"/>
  <c r="P6" i="12"/>
  <c r="M7" i="12"/>
  <c r="O7" i="12"/>
  <c r="N7" i="12"/>
  <c r="L7" i="12"/>
  <c r="Q7" i="12"/>
  <c r="K7" i="12"/>
  <c r="P7" i="12"/>
  <c r="M8" i="12"/>
  <c r="O8" i="12"/>
  <c r="N8" i="12"/>
  <c r="L8" i="12"/>
  <c r="Q8" i="12"/>
  <c r="K8" i="12"/>
  <c r="P8" i="12"/>
  <c r="M9" i="12"/>
  <c r="O9" i="12"/>
  <c r="N9" i="12"/>
  <c r="L9" i="12"/>
  <c r="Q9" i="12"/>
  <c r="K9" i="12"/>
  <c r="P9" i="12"/>
  <c r="M10" i="12"/>
  <c r="O10" i="12"/>
  <c r="N10" i="12"/>
  <c r="L10" i="12"/>
  <c r="Q10" i="12"/>
  <c r="K10" i="12"/>
  <c r="P10" i="12"/>
  <c r="M11" i="12"/>
  <c r="O11" i="12"/>
  <c r="N11" i="12"/>
  <c r="L11" i="12"/>
  <c r="Q11" i="12"/>
  <c r="K11" i="12"/>
  <c r="P11" i="12"/>
  <c r="M12" i="12"/>
  <c r="O12" i="12"/>
  <c r="N12" i="12"/>
  <c r="L12" i="12"/>
  <c r="Q12" i="12"/>
  <c r="K12" i="12"/>
  <c r="P12" i="12"/>
  <c r="M13" i="12"/>
  <c r="O13" i="12"/>
  <c r="N13" i="12"/>
  <c r="L13" i="12"/>
  <c r="Q13" i="12"/>
  <c r="K13" i="12"/>
  <c r="P13" i="12"/>
  <c r="M14" i="12"/>
  <c r="O14" i="12"/>
  <c r="N14" i="12"/>
  <c r="L14" i="12"/>
  <c r="Q14" i="12"/>
  <c r="K14" i="12"/>
  <c r="P14" i="12"/>
  <c r="M15" i="12"/>
  <c r="O15" i="12"/>
  <c r="N15" i="12"/>
  <c r="L15" i="12"/>
  <c r="Q15" i="12"/>
  <c r="K15" i="12"/>
  <c r="P15" i="12"/>
  <c r="M16" i="12"/>
  <c r="O16" i="12"/>
  <c r="N16" i="12"/>
  <c r="L16" i="12"/>
  <c r="Q16" i="12"/>
  <c r="K16" i="12"/>
  <c r="P16" i="12"/>
  <c r="M17" i="12"/>
  <c r="O17" i="12"/>
  <c r="N17" i="12"/>
  <c r="L17" i="12"/>
  <c r="Q17" i="12"/>
  <c r="K17" i="12"/>
  <c r="P17" i="12"/>
  <c r="M18" i="12"/>
  <c r="O18" i="12"/>
  <c r="N18" i="12"/>
  <c r="L18" i="12"/>
  <c r="Q18" i="12"/>
  <c r="K18" i="12"/>
  <c r="P18" i="12"/>
  <c r="M19" i="12"/>
  <c r="O19" i="12"/>
  <c r="N19" i="12"/>
  <c r="L19" i="12"/>
  <c r="Q19" i="12"/>
  <c r="K19" i="12"/>
  <c r="P19" i="12"/>
  <c r="M20" i="12"/>
  <c r="O20" i="12"/>
  <c r="N20" i="12"/>
  <c r="L20" i="12"/>
  <c r="Q20" i="12"/>
  <c r="K20" i="12"/>
  <c r="P20" i="12"/>
  <c r="M21" i="12"/>
  <c r="O21" i="12"/>
  <c r="N21" i="12"/>
  <c r="L21" i="12"/>
  <c r="Q21" i="12"/>
  <c r="K21" i="12"/>
  <c r="P21" i="12"/>
  <c r="M22" i="12"/>
  <c r="O22" i="12"/>
  <c r="N22" i="12"/>
  <c r="L22" i="12"/>
  <c r="Q22" i="12"/>
  <c r="K22" i="12"/>
  <c r="P22" i="12"/>
  <c r="M23" i="12"/>
  <c r="O23" i="12"/>
  <c r="N23" i="12"/>
  <c r="L23" i="12"/>
  <c r="Q23" i="12"/>
  <c r="K23" i="12"/>
  <c r="P23" i="12"/>
  <c r="M24" i="12"/>
  <c r="O24" i="12"/>
  <c r="N24" i="12"/>
  <c r="L24" i="12"/>
  <c r="Q24" i="12"/>
  <c r="K24" i="12"/>
  <c r="P24" i="12"/>
  <c r="M25" i="12"/>
  <c r="O25" i="12"/>
  <c r="N25" i="12"/>
  <c r="L25" i="12"/>
  <c r="Q25" i="12"/>
  <c r="K25" i="12"/>
  <c r="P25" i="12"/>
  <c r="M26" i="12"/>
  <c r="O26" i="12"/>
  <c r="N26" i="12"/>
  <c r="L26" i="12"/>
  <c r="Q26" i="12"/>
  <c r="K26" i="12"/>
  <c r="P26" i="12"/>
  <c r="M27" i="12"/>
  <c r="O27" i="12"/>
  <c r="N27" i="12"/>
  <c r="L27" i="12"/>
  <c r="Q27" i="12"/>
  <c r="K27" i="12"/>
  <c r="P27" i="12"/>
  <c r="M28" i="12"/>
  <c r="O28" i="12"/>
  <c r="N28" i="12"/>
  <c r="L28" i="12"/>
  <c r="Q28" i="12"/>
  <c r="K28" i="12"/>
  <c r="P28" i="12"/>
  <c r="M29" i="12"/>
  <c r="O29" i="12"/>
  <c r="N29" i="12"/>
  <c r="L29" i="12"/>
  <c r="Q29" i="12"/>
  <c r="K29" i="12"/>
  <c r="P29" i="12"/>
  <c r="M30" i="12"/>
  <c r="O30" i="12"/>
  <c r="N30" i="12"/>
  <c r="L30" i="12"/>
  <c r="Q30" i="12"/>
  <c r="K30" i="12"/>
  <c r="P30" i="12"/>
  <c r="M31" i="12"/>
  <c r="O31" i="12"/>
  <c r="N31" i="12"/>
  <c r="L31" i="12"/>
  <c r="Q31" i="12"/>
  <c r="K31" i="12"/>
  <c r="P31" i="12"/>
  <c r="M32" i="12"/>
  <c r="O32" i="12"/>
  <c r="N32" i="12"/>
  <c r="L32" i="12"/>
  <c r="Q32" i="12"/>
  <c r="K32" i="12"/>
  <c r="P32" i="12"/>
  <c r="M33" i="12"/>
  <c r="O33" i="12"/>
  <c r="N33" i="12"/>
  <c r="L33" i="12"/>
  <c r="Q33" i="12"/>
  <c r="K33" i="12"/>
  <c r="P33" i="12"/>
  <c r="M34" i="12"/>
  <c r="O34" i="12"/>
  <c r="N34" i="12"/>
  <c r="L34" i="12"/>
  <c r="Q34" i="12"/>
  <c r="K34" i="12"/>
  <c r="P34" i="12"/>
  <c r="M35" i="12"/>
  <c r="O35" i="12"/>
  <c r="N35" i="12"/>
  <c r="L35" i="12"/>
  <c r="Q35" i="12"/>
  <c r="K35" i="12"/>
  <c r="P35" i="12"/>
  <c r="M36" i="12"/>
  <c r="O36" i="12"/>
  <c r="N36" i="12"/>
  <c r="L36" i="12"/>
  <c r="Q36" i="12"/>
  <c r="K36" i="12"/>
  <c r="P36" i="12"/>
  <c r="M37" i="12"/>
  <c r="O37" i="12"/>
  <c r="N37" i="12"/>
  <c r="L37" i="12"/>
  <c r="Q37" i="12"/>
  <c r="K37" i="12"/>
  <c r="P37" i="12"/>
  <c r="M38" i="12"/>
  <c r="O38" i="12"/>
  <c r="N38" i="12"/>
  <c r="L38" i="12"/>
  <c r="Q38" i="12"/>
  <c r="K38" i="12"/>
  <c r="P38" i="12"/>
  <c r="M39" i="12"/>
  <c r="O39" i="12"/>
  <c r="N39" i="12"/>
  <c r="L39" i="12"/>
  <c r="Q39" i="12"/>
  <c r="K39" i="12"/>
  <c r="P39" i="12"/>
  <c r="M40" i="12"/>
  <c r="O40" i="12"/>
  <c r="N40" i="12"/>
  <c r="L40" i="12"/>
  <c r="Q40" i="12"/>
  <c r="K40" i="12"/>
  <c r="P40" i="12"/>
  <c r="M41" i="12"/>
  <c r="O41" i="12"/>
  <c r="N41" i="12"/>
  <c r="L41" i="12"/>
  <c r="Q41" i="12"/>
  <c r="K41" i="12"/>
  <c r="P41" i="12"/>
  <c r="M42" i="12"/>
  <c r="O42" i="12"/>
  <c r="N42" i="12"/>
  <c r="L42" i="12"/>
  <c r="Q42" i="12"/>
  <c r="K42" i="12"/>
  <c r="P42" i="12"/>
  <c r="M43" i="12"/>
  <c r="O43" i="12"/>
  <c r="N43" i="12"/>
  <c r="L43" i="12"/>
  <c r="Q43" i="12"/>
  <c r="K43" i="12"/>
  <c r="P43" i="12"/>
  <c r="M44" i="12"/>
  <c r="O44" i="12"/>
  <c r="N44" i="12"/>
  <c r="L44" i="12"/>
  <c r="Q44" i="12"/>
  <c r="K44" i="12"/>
  <c r="P44" i="12"/>
  <c r="M45" i="12"/>
  <c r="O45" i="12"/>
  <c r="N45" i="12"/>
  <c r="L45" i="12"/>
  <c r="Q45" i="12"/>
  <c r="K45" i="12"/>
  <c r="P45" i="12"/>
  <c r="M46" i="12"/>
  <c r="O46" i="12"/>
  <c r="N46" i="12"/>
  <c r="L46" i="12"/>
  <c r="Q46" i="12"/>
  <c r="K46" i="12"/>
  <c r="P46" i="12"/>
  <c r="M47" i="12"/>
  <c r="O47" i="12"/>
  <c r="N47" i="12"/>
  <c r="L47" i="12"/>
  <c r="Q47" i="12"/>
  <c r="K47" i="12"/>
  <c r="P47" i="12"/>
  <c r="M48" i="12"/>
  <c r="O48" i="12"/>
  <c r="N48" i="12"/>
  <c r="L48" i="12"/>
  <c r="Q48" i="12"/>
  <c r="K48" i="12"/>
  <c r="P48" i="12"/>
  <c r="M49" i="12"/>
  <c r="O49" i="12"/>
  <c r="N49" i="12"/>
  <c r="L49" i="12"/>
  <c r="Q49" i="12"/>
  <c r="K49" i="12"/>
  <c r="P49" i="12"/>
  <c r="M50" i="12"/>
  <c r="O50" i="12"/>
  <c r="N50" i="12"/>
  <c r="L50" i="12"/>
  <c r="Q50" i="12"/>
  <c r="K50" i="12"/>
  <c r="P50" i="12"/>
  <c r="M51" i="12"/>
  <c r="O51" i="12"/>
  <c r="N51" i="12"/>
  <c r="L51" i="12"/>
  <c r="Q51" i="12"/>
  <c r="K51" i="12"/>
  <c r="P51" i="12"/>
  <c r="M52" i="12"/>
  <c r="O52" i="12"/>
  <c r="N52" i="12"/>
  <c r="L52" i="12"/>
  <c r="Q52" i="12"/>
  <c r="K52" i="12"/>
  <c r="P52" i="12"/>
  <c r="M53" i="12"/>
  <c r="O53" i="12"/>
  <c r="N53" i="12"/>
  <c r="L53" i="12"/>
  <c r="Q53" i="12"/>
  <c r="K53" i="12"/>
  <c r="P53" i="12"/>
  <c r="P5" i="12"/>
  <c r="K5" i="12"/>
  <c r="Q5" i="12"/>
  <c r="L5" i="12"/>
  <c r="N5" i="12"/>
  <c r="O5" i="12"/>
  <c r="M5" i="12"/>
  <c r="K44" i="10" l="1"/>
  <c r="J44" i="10"/>
  <c r="I44" i="10"/>
  <c r="G44" i="10"/>
  <c r="D44" i="10"/>
  <c r="B44" i="10"/>
  <c r="N27" i="4" l="1"/>
  <c r="O27" i="3"/>
  <c r="N27" i="2"/>
  <c r="N27" i="1"/>
  <c r="G13" i="4" l="1"/>
  <c r="F38" i="6" l="1"/>
  <c r="M27" i="6"/>
  <c r="D41" i="6" s="1"/>
  <c r="F13" i="6"/>
  <c r="M27" i="7"/>
  <c r="E41" i="7" s="1"/>
  <c r="C41" i="6" l="1"/>
  <c r="B41" i="6"/>
  <c r="E41" i="6"/>
  <c r="C41" i="7"/>
  <c r="D41" i="7"/>
  <c r="F41" i="7"/>
  <c r="B41" i="7"/>
  <c r="F13" i="7"/>
  <c r="M23" i="5"/>
  <c r="F13" i="5"/>
  <c r="B41" i="4"/>
  <c r="H41" i="4" s="1"/>
  <c r="D41" i="4"/>
  <c r="E41" i="4"/>
  <c r="F41" i="4"/>
  <c r="G41" i="6" l="1"/>
  <c r="G41" i="7"/>
  <c r="H13" i="3"/>
  <c r="B41" i="2"/>
  <c r="D41" i="2"/>
  <c r="E41" i="2"/>
  <c r="F41" i="2"/>
  <c r="G41" i="2"/>
  <c r="G13" i="2"/>
  <c r="B41" i="1"/>
  <c r="D41" i="1"/>
  <c r="E41" i="1"/>
  <c r="F41" i="1"/>
  <c r="G41" i="1"/>
  <c r="H41" i="2" l="1"/>
  <c r="H41" i="1"/>
  <c r="G13" i="1"/>
  <c r="G5" i="1"/>
  <c r="A44" i="10"/>
  <c r="L28" i="10"/>
  <c r="G12" i="1"/>
  <c r="L27" i="10" l="1"/>
  <c r="M26" i="6" l="1"/>
  <c r="D40" i="6" s="1"/>
  <c r="M26" i="7"/>
  <c r="M22" i="5"/>
  <c r="N26" i="4"/>
  <c r="D40" i="4" s="1"/>
  <c r="O26" i="3"/>
  <c r="N26" i="2"/>
  <c r="F40" i="2" s="1"/>
  <c r="N26" i="1"/>
  <c r="B40" i="1" s="1"/>
  <c r="F12" i="6"/>
  <c r="F12" i="7"/>
  <c r="F12" i="5"/>
  <c r="G12" i="4"/>
  <c r="H12" i="3"/>
  <c r="G12" i="2"/>
  <c r="A43" i="10"/>
  <c r="B43" i="10"/>
  <c r="D43" i="10"/>
  <c r="G43" i="10"/>
  <c r="I43" i="10"/>
  <c r="J43" i="10"/>
  <c r="K43" i="10"/>
  <c r="E40" i="7" l="1"/>
  <c r="F40" i="7"/>
  <c r="D40" i="7"/>
  <c r="B40" i="7"/>
  <c r="C40" i="7"/>
  <c r="B40" i="4"/>
  <c r="E40" i="4"/>
  <c r="F40" i="4"/>
  <c r="E40" i="2"/>
  <c r="D40" i="2"/>
  <c r="G40" i="2"/>
  <c r="B40" i="2"/>
  <c r="C40" i="6"/>
  <c r="B40" i="6"/>
  <c r="E40" i="6"/>
  <c r="E40" i="1"/>
  <c r="D40" i="1"/>
  <c r="F40" i="1"/>
  <c r="G40" i="1"/>
  <c r="H40" i="4" l="1"/>
  <c r="H40" i="2"/>
  <c r="G40" i="7"/>
  <c r="G40" i="6"/>
  <c r="H40" i="1"/>
  <c r="M25" i="7" l="1"/>
  <c r="B39" i="7" l="1"/>
  <c r="C39" i="7"/>
  <c r="D39" i="7"/>
  <c r="E39" i="7"/>
  <c r="M25" i="6"/>
  <c r="E39" i="6" s="1"/>
  <c r="M21" i="5"/>
  <c r="N25" i="4"/>
  <c r="F39" i="4" s="1"/>
  <c r="O25" i="3"/>
  <c r="N25" i="2"/>
  <c r="F39" i="2" s="1"/>
  <c r="N25" i="1"/>
  <c r="B39" i="1" s="1"/>
  <c r="H11" i="3"/>
  <c r="F11" i="7"/>
  <c r="F11" i="6"/>
  <c r="F11" i="5"/>
  <c r="G11" i="4"/>
  <c r="G11" i="2"/>
  <c r="G11" i="1"/>
  <c r="D39" i="6" l="1"/>
  <c r="C39" i="6"/>
  <c r="E39" i="4"/>
  <c r="D39" i="4"/>
  <c r="F39" i="1"/>
  <c r="G39" i="7"/>
  <c r="B39" i="6"/>
  <c r="B39" i="4"/>
  <c r="D39" i="2"/>
  <c r="G39" i="2"/>
  <c r="B39" i="2"/>
  <c r="E39" i="2"/>
  <c r="E39" i="1"/>
  <c r="D39" i="1"/>
  <c r="G39" i="1"/>
  <c r="A42" i="10"/>
  <c r="B42" i="10"/>
  <c r="D42" i="10"/>
  <c r="G42" i="10"/>
  <c r="I42" i="10"/>
  <c r="J42" i="10"/>
  <c r="K42" i="10"/>
  <c r="B26" i="10"/>
  <c r="D26" i="10"/>
  <c r="G26" i="10"/>
  <c r="I26" i="10"/>
  <c r="J26" i="10"/>
  <c r="K26" i="10"/>
  <c r="H39" i="4" l="1"/>
  <c r="L26" i="10"/>
  <c r="G39" i="6"/>
  <c r="H39" i="1"/>
  <c r="H39" i="2"/>
  <c r="E38" i="7"/>
  <c r="D38" i="7"/>
  <c r="C38" i="7"/>
  <c r="B38" i="7"/>
  <c r="E37" i="7"/>
  <c r="D37" i="7"/>
  <c r="C37" i="7"/>
  <c r="B37" i="7"/>
  <c r="E36" i="7"/>
  <c r="D36" i="7"/>
  <c r="C36" i="7"/>
  <c r="B36" i="7"/>
  <c r="E35" i="7"/>
  <c r="D35" i="7"/>
  <c r="C35" i="7"/>
  <c r="B35" i="7"/>
  <c r="E34" i="7"/>
  <c r="D34" i="7"/>
  <c r="C34" i="7"/>
  <c r="B34" i="7"/>
  <c r="E33" i="7"/>
  <c r="D33" i="7"/>
  <c r="C33" i="7"/>
  <c r="B33" i="7"/>
  <c r="D32" i="7"/>
  <c r="C32" i="7"/>
  <c r="B32" i="7"/>
  <c r="E38" i="6"/>
  <c r="D38" i="6"/>
  <c r="C38" i="6"/>
  <c r="B38" i="6"/>
  <c r="D37" i="6"/>
  <c r="C37" i="6"/>
  <c r="B37" i="6"/>
  <c r="E36" i="6"/>
  <c r="D36" i="6"/>
  <c r="C36" i="6"/>
  <c r="B36" i="6"/>
  <c r="D35" i="6"/>
  <c r="C35" i="6"/>
  <c r="B35" i="6"/>
  <c r="E34" i="6"/>
  <c r="D34" i="6"/>
  <c r="C34" i="6"/>
  <c r="B34" i="6"/>
  <c r="E33" i="6"/>
  <c r="D33" i="6"/>
  <c r="C33" i="6"/>
  <c r="B33" i="6"/>
  <c r="D32" i="6"/>
  <c r="C32" i="6"/>
  <c r="B32" i="6"/>
  <c r="F38" i="4"/>
  <c r="E38" i="4"/>
  <c r="D38" i="4"/>
  <c r="B38" i="4"/>
  <c r="F37" i="4"/>
  <c r="E37" i="4"/>
  <c r="D37" i="4"/>
  <c r="B37" i="4"/>
  <c r="E36" i="4"/>
  <c r="D36" i="4"/>
  <c r="B36" i="4"/>
  <c r="E35" i="4"/>
  <c r="D35" i="4"/>
  <c r="B35" i="4"/>
  <c r="E34" i="4"/>
  <c r="D34" i="4"/>
  <c r="B34" i="4"/>
  <c r="E33" i="4"/>
  <c r="D33" i="4"/>
  <c r="B33" i="4"/>
  <c r="D32" i="4"/>
  <c r="B32" i="4"/>
  <c r="E38" i="2"/>
  <c r="E36" i="2"/>
  <c r="G35" i="2"/>
  <c r="B35" i="2"/>
  <c r="E34" i="2"/>
  <c r="E32" i="2"/>
  <c r="D38" i="2"/>
  <c r="F37" i="2"/>
  <c r="D36" i="2"/>
  <c r="F35" i="2"/>
  <c r="D34" i="2"/>
  <c r="F33" i="2"/>
  <c r="D32" i="2"/>
  <c r="N24" i="1"/>
  <c r="N23" i="1"/>
  <c r="D37" i="1" s="1"/>
  <c r="N22" i="1"/>
  <c r="F36" i="1" s="1"/>
  <c r="N21" i="1"/>
  <c r="E35" i="1" s="1"/>
  <c r="N20" i="1"/>
  <c r="D34" i="1" s="1"/>
  <c r="N19" i="1"/>
  <c r="D33" i="1" s="1"/>
  <c r="N18" i="1"/>
  <c r="F32" i="1" s="1"/>
  <c r="K35" i="10"/>
  <c r="K36" i="10"/>
  <c r="K37" i="10"/>
  <c r="K38" i="10"/>
  <c r="K39" i="10"/>
  <c r="K40" i="10"/>
  <c r="K41" i="10"/>
  <c r="J35" i="10"/>
  <c r="J36" i="10"/>
  <c r="J37" i="10"/>
  <c r="J38" i="10"/>
  <c r="J39" i="10"/>
  <c r="J40" i="10"/>
  <c r="J41" i="10"/>
  <c r="I40" i="10"/>
  <c r="I41" i="10"/>
  <c r="I39" i="10"/>
  <c r="G36" i="10"/>
  <c r="G37" i="10"/>
  <c r="G38" i="10"/>
  <c r="G39" i="10"/>
  <c r="G40" i="10"/>
  <c r="G41" i="10"/>
  <c r="D35" i="10"/>
  <c r="D36" i="10"/>
  <c r="D37" i="10"/>
  <c r="D38" i="10"/>
  <c r="D39" i="10"/>
  <c r="D40" i="10"/>
  <c r="D41" i="10"/>
  <c r="B35" i="10"/>
  <c r="B36" i="10"/>
  <c r="B37" i="10"/>
  <c r="B38" i="10"/>
  <c r="B39" i="10"/>
  <c r="B40" i="10"/>
  <c r="B41" i="10"/>
  <c r="K19" i="10"/>
  <c r="K20" i="10"/>
  <c r="K21" i="10"/>
  <c r="K22" i="10"/>
  <c r="K23" i="10"/>
  <c r="K24" i="10"/>
  <c r="K25" i="10"/>
  <c r="J19" i="10"/>
  <c r="J20" i="10"/>
  <c r="J21" i="10"/>
  <c r="J22" i="10"/>
  <c r="J23" i="10"/>
  <c r="J24" i="10"/>
  <c r="J25" i="10"/>
  <c r="I24" i="10"/>
  <c r="I25" i="10"/>
  <c r="I23" i="10"/>
  <c r="G19" i="10"/>
  <c r="G20" i="10"/>
  <c r="G21" i="10"/>
  <c r="G22" i="10"/>
  <c r="G23" i="10"/>
  <c r="G24" i="10"/>
  <c r="G25" i="10"/>
  <c r="D19" i="10"/>
  <c r="D20" i="10"/>
  <c r="D21" i="10"/>
  <c r="D22" i="10"/>
  <c r="D23" i="10"/>
  <c r="D24" i="10"/>
  <c r="D25" i="10"/>
  <c r="B19" i="10"/>
  <c r="B20" i="10"/>
  <c r="B21" i="10"/>
  <c r="B22" i="10"/>
  <c r="B23" i="10"/>
  <c r="B24" i="10"/>
  <c r="B25" i="10"/>
  <c r="G6" i="1"/>
  <c r="G7" i="1"/>
  <c r="G8" i="1"/>
  <c r="G9" i="1"/>
  <c r="G10" i="1"/>
  <c r="K34" i="10"/>
  <c r="J34" i="10"/>
  <c r="I34" i="10"/>
  <c r="F34" i="10"/>
  <c r="D34" i="10"/>
  <c r="B34" i="10"/>
  <c r="A41" i="10"/>
  <c r="A40" i="10"/>
  <c r="A39" i="10"/>
  <c r="A38" i="10"/>
  <c r="A37" i="10"/>
  <c r="A36" i="10"/>
  <c r="A35" i="10"/>
  <c r="L20" i="10" l="1"/>
  <c r="L19" i="10"/>
  <c r="L22" i="10"/>
  <c r="L21" i="10"/>
  <c r="L23" i="10"/>
  <c r="L25" i="10"/>
  <c r="L24" i="10"/>
  <c r="G32" i="7"/>
  <c r="G36" i="7"/>
  <c r="D38" i="1"/>
  <c r="B38" i="1"/>
  <c r="B37" i="1"/>
  <c r="E36" i="1"/>
  <c r="E33" i="1"/>
  <c r="B36" i="1"/>
  <c r="D36" i="1"/>
  <c r="E32" i="1"/>
  <c r="G35" i="1"/>
  <c r="B33" i="1"/>
  <c r="F37" i="1"/>
  <c r="D35" i="1"/>
  <c r="D32" i="1"/>
  <c r="B32" i="1"/>
  <c r="E37" i="1"/>
  <c r="F33" i="1"/>
  <c r="G34" i="1"/>
  <c r="F38" i="1"/>
  <c r="F34" i="1"/>
  <c r="G38" i="1"/>
  <c r="B35" i="1"/>
  <c r="G37" i="1"/>
  <c r="G33" i="1"/>
  <c r="E38" i="1"/>
  <c r="F35" i="1"/>
  <c r="E34" i="1"/>
  <c r="B34" i="1"/>
  <c r="G36" i="1"/>
  <c r="G32" i="1"/>
  <c r="G33" i="7"/>
  <c r="G37" i="7"/>
  <c r="G34" i="7"/>
  <c r="G38" i="7"/>
  <c r="G35" i="7"/>
  <c r="G33" i="6"/>
  <c r="G37" i="6"/>
  <c r="G38" i="6"/>
  <c r="G32" i="6"/>
  <c r="G36" i="6"/>
  <c r="G34" i="6"/>
  <c r="G35" i="6"/>
  <c r="H32" i="4"/>
  <c r="H33" i="4"/>
  <c r="H36" i="4"/>
  <c r="H37" i="4"/>
  <c r="H38" i="4"/>
  <c r="H34" i="4"/>
  <c r="H35" i="4"/>
  <c r="B33" i="2"/>
  <c r="F32" i="2"/>
  <c r="D33" i="2"/>
  <c r="F34" i="2"/>
  <c r="D35" i="2"/>
  <c r="F36" i="2"/>
  <c r="D37" i="2"/>
  <c r="F38" i="2"/>
  <c r="G33" i="2"/>
  <c r="B37" i="2"/>
  <c r="B32" i="2"/>
  <c r="G32" i="2"/>
  <c r="E33" i="2"/>
  <c r="B34" i="2"/>
  <c r="G34" i="2"/>
  <c r="E35" i="2"/>
  <c r="B36" i="2"/>
  <c r="G36" i="2"/>
  <c r="E37" i="2"/>
  <c r="B38" i="2"/>
  <c r="G38" i="2"/>
  <c r="G37" i="2"/>
  <c r="H34" i="1" l="1"/>
  <c r="H37" i="1"/>
  <c r="H35" i="1"/>
  <c r="H33" i="1"/>
  <c r="H38" i="1"/>
  <c r="H35" i="2"/>
  <c r="H32" i="1"/>
  <c r="H32" i="2"/>
  <c r="H36" i="1"/>
  <c r="H36" i="2"/>
  <c r="H38" i="2"/>
  <c r="H33" i="2"/>
  <c r="H37" i="2"/>
  <c r="H34" i="2"/>
  <c r="F5" i="7" l="1"/>
  <c r="F6" i="7"/>
  <c r="F7" i="7"/>
  <c r="F8" i="7"/>
  <c r="F9" i="7"/>
  <c r="F10" i="7"/>
  <c r="F5" i="6"/>
  <c r="F6" i="6"/>
  <c r="F7" i="6"/>
  <c r="F8" i="6"/>
  <c r="F9" i="6"/>
  <c r="F10" i="6"/>
  <c r="F7" i="5"/>
  <c r="F8" i="5"/>
  <c r="F9" i="5"/>
  <c r="F10" i="5"/>
  <c r="F6" i="5"/>
  <c r="G5" i="4"/>
  <c r="G6" i="4"/>
  <c r="G7" i="4"/>
  <c r="G8" i="4"/>
  <c r="G9" i="4"/>
  <c r="G10" i="4"/>
  <c r="H5" i="3"/>
  <c r="H6" i="3"/>
  <c r="H7" i="3"/>
  <c r="H8" i="3"/>
  <c r="H9" i="3"/>
  <c r="H10" i="3"/>
  <c r="G5" i="2"/>
  <c r="G6" i="2"/>
  <c r="G7" i="2"/>
  <c r="G8" i="2"/>
  <c r="G9" i="2"/>
  <c r="G10" i="2"/>
</calcChain>
</file>

<file path=xl/sharedStrings.xml><?xml version="1.0" encoding="utf-8"?>
<sst xmlns="http://schemas.openxmlformats.org/spreadsheetml/2006/main" count="234" uniqueCount="85">
  <si>
    <t>El</t>
  </si>
  <si>
    <t>Bensin</t>
  </si>
  <si>
    <t>År</t>
  </si>
  <si>
    <t>I trafik</t>
  </si>
  <si>
    <t>Nyregisteringar</t>
  </si>
  <si>
    <t>Avregistreringar</t>
  </si>
  <si>
    <t>Diesel</t>
  </si>
  <si>
    <t>Etanol</t>
  </si>
  <si>
    <t>Varav avregistrering till utland</t>
  </si>
  <si>
    <t>Mikael Levin</t>
  </si>
  <si>
    <t>tel: 010-414 42 27, e-post: mikael.levin@trafa.se</t>
  </si>
  <si>
    <t>Kontaktpersoner:</t>
  </si>
  <si>
    <t xml:space="preserve">                               </t>
  </si>
  <si>
    <t>Gas</t>
  </si>
  <si>
    <t xml:space="preserve">0-5 år </t>
  </si>
  <si>
    <t xml:space="preserve">6-10 år </t>
  </si>
  <si>
    <t xml:space="preserve">11-15 år </t>
  </si>
  <si>
    <t xml:space="preserve">16-20 år </t>
  </si>
  <si>
    <t xml:space="preserve">20+ år </t>
  </si>
  <si>
    <t>Totalt</t>
  </si>
  <si>
    <t xml:space="preserve"> </t>
  </si>
  <si>
    <t>Personbilar avregistrerade till utlandet</t>
  </si>
  <si>
    <t>Elhybrid</t>
  </si>
  <si>
    <t>Laddhybrid</t>
  </si>
  <si>
    <t>Statistiken baseras på uppgifter från Vägtrafikregistret och avser avregistrerade personbilar under året. Gruppering av drivmedel är samma som i den officiella statistiken om fordon.</t>
  </si>
  <si>
    <t>Att avregistrera ett fordon innebär att fordonet tas bort permanent från Vägtrafikregistret. Den vanligaste orsaken till en avregistrering är att fordonet skrotas. Om du exporterar ett fordon ur Sverige ska det avregistreras. Fordon kan även avregistreras via administrativ skrotning, där Transportstyrelsen avregistrerar fordon som varit avställda en längre tid och har obetalda avgifter.</t>
  </si>
  <si>
    <t>Övriga</t>
  </si>
  <si>
    <t>Nettoförändring</t>
  </si>
  <si>
    <t>Nettoföändring</t>
  </si>
  <si>
    <t>Personbilar i trafik, nyregistreringar, avregistreringar totalt samt till utlandet. År 2011–2020.</t>
  </si>
  <si>
    <t>Antal avregistrerade personbilar, per bränsle. År 2011–2020.</t>
  </si>
  <si>
    <t>Andel av avregistrerade personbilar som går till utlandet, per bränsle. År 2011–2020.</t>
  </si>
  <si>
    <t>Personbilar i trafik, nyregistreringar, avregistreringar totalt samt till utlandet. Drivmedel bensin. År 2011–2020.</t>
  </si>
  <si>
    <t>Personbilar avregistrerade till utlandet fördelat på bilens ålder. Drivmedel bensin. År 2011–2020.</t>
  </si>
  <si>
    <t>Personbilar avregistrerade till utlandet, andelar per bilåldersgrupp. Drivmedel bensin. År 2011–2020.</t>
  </si>
  <si>
    <t>Personbilar i trafik, nyregistreringar, avregistreringar totalt samt till utlandet. Drivmedel diesel. År 2011–2020.</t>
  </si>
  <si>
    <t>Personbilar avregistrerade till utlandet fördelat på bilens ålder. Drivmedel diesel. År 2011–2020.</t>
  </si>
  <si>
    <t>Personbilar avregistrerade till utlandet, andelar per bilåldersgrupp. Drivmedel diesel. År 2011–2020.</t>
  </si>
  <si>
    <t>Personbilar i trafik, nyregistreringar, avregistreringar totalt samt till utlandet. Drivmedel el. År 2011–2020.</t>
  </si>
  <si>
    <t>Personbilar avregistrerade till utlandet fördelat på bilens ålder. Drivmedel el. År 2011–2020.</t>
  </si>
  <si>
    <t>Personbilar i trafik, nyregistreringar, avregistreringar totalt samt till utlandet. Drivmedel elhybrid. År 2011–2020.</t>
  </si>
  <si>
    <t>Personbilar avregistrerade till utlandet fördelat på bilens ålder. Drivmedel elhybrid. År 2011–2020.</t>
  </si>
  <si>
    <t>Personbilar avregistrerade till utlandet, andelar per bilåldersgrupp. Drivmedel elhybrid År 2011–2020.</t>
  </si>
  <si>
    <t>Personbilar i trafik, nyregistreringar, avregistreringar totalt samt till utlandet. Drivmedel gas. År 2011–2020.</t>
  </si>
  <si>
    <t>Personbilar avregistrerade till utlandet fördelat på bilens ålder. Drivmedel gas. År 2011–2020.</t>
  </si>
  <si>
    <t>Personbilar avregistrerade till utlandet, andelar per bilåldersgrupp. Drivmedel gas. År 2011–2020.</t>
  </si>
  <si>
    <t>Personbilar i trafik, nyregistreringar, avregistreringar totalt samt till utlandet. Drivmedel etanol. År 2011–2020.</t>
  </si>
  <si>
    <t>Personbilar avregistrerade till utlandet fördelat på bilens ålder. Drivmedel etanol. År 2011–2020.</t>
  </si>
  <si>
    <t>Personbilar avregistrerade till utlandet, andelar per bilåldersgrupp. Drivmedel etanol. År 2011–2020.</t>
  </si>
  <si>
    <t xml:space="preserve">Trafikanalys har i tidigare publiceringar uppmärksammat att vissa miljöbilar exporteras i en betydande omfattning efter några få år i Sverige. Detta gäller främst gasbilar och laddhybrider. Under 2020 har exporten av begagnade personbilar minskat (totalt -10 procent) för samtliga drivlinor utom el och laddhybrid, dock är den totala exporten på en fortsatt hög nivå. Sett till antal är det främst begagnade bensin- och dieselbilar som exporteras. Sett till andel av antalet fordon i trafik är det däremot exporten av elbilar, laddhybrider och gasbilar som är påfallande hög.                                                                                                                                                                                                                                                                                                                                                                                                                                                                                                  </t>
  </si>
  <si>
    <t>r</t>
  </si>
  <si>
    <r>
      <t xml:space="preserve">1) </t>
    </r>
    <r>
      <rPr>
        <sz val="8"/>
        <rFont val="Arial"/>
        <family val="2"/>
      </rPr>
      <t>Exklusive mildhybrider som redovisas under det huvudsakliga drivmedlet.</t>
    </r>
  </si>
  <si>
    <r>
      <t>2019</t>
    </r>
    <r>
      <rPr>
        <vertAlign val="superscript"/>
        <sz val="8"/>
        <rFont val="Arial"/>
        <family val="2"/>
      </rPr>
      <t>r</t>
    </r>
  </si>
  <si>
    <t>1_bensin</t>
  </si>
  <si>
    <t>2_diesel</t>
  </si>
  <si>
    <t>3_el</t>
  </si>
  <si>
    <t>4_elhybrid</t>
  </si>
  <si>
    <t>Elhybrider</t>
  </si>
  <si>
    <t>5_laddhybrider</t>
  </si>
  <si>
    <t>Laddhybrider</t>
  </si>
  <si>
    <t>6_etanol</t>
  </si>
  <si>
    <t>7_gas</t>
  </si>
  <si>
    <t>Totalsumma</t>
  </si>
  <si>
    <t>Månader i trafik</t>
  </si>
  <si>
    <t>Drivmedel</t>
  </si>
  <si>
    <t>Antal personbilar som exporterades under 2020, utifrån fordons ålder i trafik vid exporttillfället</t>
  </si>
  <si>
    <t>61-</t>
  </si>
  <si>
    <t>Ackumulerad andel av totalen</t>
  </si>
  <si>
    <t>Nyreg senaste 5 åren</t>
  </si>
  <si>
    <t>Export, 0-5 år</t>
  </si>
  <si>
    <t>Exportandel</t>
  </si>
  <si>
    <t>Export, senaste 4 åren</t>
  </si>
  <si>
    <t>Nyreg 2017-2020</t>
  </si>
  <si>
    <t>Bensin exporterade</t>
  </si>
  <si>
    <t>Bensin i trafik</t>
  </si>
  <si>
    <t>Diesel exporterade</t>
  </si>
  <si>
    <t>Diesel i trafik</t>
  </si>
  <si>
    <t>Totalt exporterade</t>
  </si>
  <si>
    <t>Totalt  i trafik</t>
  </si>
  <si>
    <t xml:space="preserve">Medelvärde för koldioxidutsläpp </t>
  </si>
  <si>
    <r>
      <t xml:space="preserve">Läs mer i </t>
    </r>
    <r>
      <rPr>
        <i/>
        <sz val="9"/>
        <color theme="1"/>
        <rFont val="Arial"/>
        <family val="2"/>
      </rPr>
      <t>Export av begagnade miljöbilar och fossiloberoendet</t>
    </r>
    <r>
      <rPr>
        <sz val="9"/>
        <color theme="1"/>
        <rFont val="Arial"/>
        <family val="2"/>
      </rPr>
      <t xml:space="preserve"> (Trafikanalys Rapport 2017:6) samt</t>
    </r>
    <r>
      <rPr>
        <i/>
        <sz val="9"/>
        <color theme="1"/>
        <rFont val="Arial"/>
        <family val="2"/>
      </rPr>
      <t xml:space="preserve"> Personbilsparkens fossiloberoende - utveckling och styrmedel </t>
    </r>
    <r>
      <rPr>
        <sz val="9"/>
        <color theme="1"/>
        <rFont val="Arial"/>
        <family val="2"/>
      </rPr>
      <t>(Trafikanalys Rapport 2016:11</t>
    </r>
    <r>
      <rPr>
        <i/>
        <sz val="9"/>
        <color theme="1"/>
        <rFont val="Arial"/>
        <family val="2"/>
      </rPr>
      <t>).</t>
    </r>
  </si>
  <si>
    <r>
      <t xml:space="preserve">Publiceringsdatum: </t>
    </r>
    <r>
      <rPr>
        <sz val="10"/>
        <color theme="1"/>
        <rFont val="Arial"/>
        <family val="2"/>
      </rPr>
      <t>2021-03-09</t>
    </r>
  </si>
  <si>
    <r>
      <t>Elhybrid</t>
    </r>
    <r>
      <rPr>
        <vertAlign val="superscript"/>
        <sz val="8"/>
        <color theme="1"/>
        <rFont val="Arial"/>
        <family val="2"/>
      </rPr>
      <t>1)</t>
    </r>
  </si>
  <si>
    <t>Personbilar i trafik, nyregistreringar, avregistreringar totalt samt till utlandet. Drivmedel laddhybrid. År 2012–2020.</t>
  </si>
  <si>
    <t>Personbilar avregistrerade till utlandet fördelat på bilens ålder. Drivmedel laddhybrid År 2015–2020.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</si>
</sst>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0"/>
      <name val="Arial"/>
      <family val="2"/>
    </font>
    <font>
      <sz val="8"/>
      <name val="Arial"/>
      <family val="2"/>
    </font>
    <font>
      <sz val="11"/>
      <color rgb="FFFF0000"/>
      <name val="Calibri"/>
      <family val="2"/>
      <scheme val="minor"/>
    </font>
    <font>
      <b/>
      <sz val="16"/>
      <color indexed="9"/>
      <name val="Tahoma"/>
      <family val="2"/>
    </font>
    <font>
      <b/>
      <i/>
      <sz val="11"/>
      <color rgb="FFFF0000"/>
      <name val="Calibri"/>
      <family val="2"/>
      <scheme val="minor"/>
    </font>
    <font>
      <sz val="9"/>
      <name val="Arial"/>
      <family val="2"/>
    </font>
    <font>
      <b/>
      <i/>
      <sz val="14"/>
      <name val="Calibri"/>
      <family val="2"/>
      <scheme val="minor"/>
    </font>
    <font>
      <b/>
      <i/>
      <sz val="14"/>
      <name val="Arial"/>
      <family val="2"/>
    </font>
    <font>
      <i/>
      <sz val="11"/>
      <color theme="1"/>
      <name val="Calibri"/>
      <family val="2"/>
      <scheme val="minor"/>
    </font>
    <font>
      <sz val="10"/>
      <name val="System"/>
    </font>
    <font>
      <sz val="11"/>
      <color theme="1"/>
      <name val="Calibri"/>
      <family val="2"/>
      <scheme val="minor"/>
    </font>
    <font>
      <b/>
      <sz val="9"/>
      <name val="Arial"/>
      <family val="2"/>
    </font>
    <font>
      <sz val="8"/>
      <color theme="1"/>
      <name val="Arial"/>
      <family val="2"/>
    </font>
    <font>
      <sz val="10"/>
      <name val="Calibri"/>
      <family val="2"/>
      <scheme val="minor"/>
    </font>
    <font>
      <i/>
      <sz val="10"/>
      <name val="Calibri"/>
      <family val="2"/>
      <scheme val="minor"/>
    </font>
    <font>
      <sz val="11"/>
      <color theme="1"/>
      <name val="Arial"/>
      <family val="2"/>
    </font>
    <font>
      <vertAlign val="superscript"/>
      <sz val="8"/>
      <name val="Arial"/>
      <family val="2"/>
    </font>
    <font>
      <b/>
      <sz val="16"/>
      <color indexed="9"/>
      <name val="Arial"/>
      <family val="2"/>
    </font>
    <font>
      <sz val="9"/>
      <color theme="1"/>
      <name val="Arial"/>
      <family val="2"/>
    </font>
    <font>
      <i/>
      <sz val="9"/>
      <color theme="1"/>
      <name val="Arial"/>
      <family val="2"/>
    </font>
    <font>
      <b/>
      <sz val="18"/>
      <name val="Arial"/>
      <family val="2"/>
    </font>
    <font>
      <b/>
      <sz val="10"/>
      <color theme="1"/>
      <name val="Arial"/>
      <family val="2"/>
    </font>
    <font>
      <sz val="10"/>
      <color theme="1"/>
      <name val="Arial"/>
      <family val="2"/>
    </font>
    <font>
      <b/>
      <i/>
      <sz val="10"/>
      <name val="Arial"/>
      <family val="2"/>
    </font>
    <font>
      <b/>
      <sz val="10"/>
      <name val="Arial"/>
      <family val="2"/>
    </font>
    <font>
      <vertAlign val="superscript"/>
      <sz val="8"/>
      <color theme="1"/>
      <name val="Arial"/>
      <family val="2"/>
    </font>
    <font>
      <b/>
      <sz val="9"/>
      <color theme="1"/>
      <name val="Arial"/>
      <family val="2"/>
    </font>
  </fonts>
  <fills count="5">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theme="0" tint="-0.14996795556505021"/>
      </bottom>
      <diagonal/>
    </border>
    <border>
      <left/>
      <right/>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bottom style="thin">
        <color theme="0" tint="-0.14996795556505021"/>
      </bottom>
      <diagonal/>
    </border>
    <border>
      <left/>
      <right style="thin">
        <color indexed="64"/>
      </right>
      <top/>
      <bottom style="thin">
        <color theme="0" tint="-0.14996795556505021"/>
      </bottom>
      <diagonal/>
    </border>
  </borders>
  <cellStyleXfs count="4">
    <xf numFmtId="0" fontId="0" fillId="0" borderId="0"/>
    <xf numFmtId="0" fontId="2" fillId="0" borderId="0"/>
    <xf numFmtId="0" fontId="10" fillId="0" borderId="0"/>
    <xf numFmtId="9" fontId="11" fillId="0" borderId="0" applyFont="0" applyFill="0" applyBorder="0" applyAlignment="0" applyProtection="0"/>
  </cellStyleXfs>
  <cellXfs count="80">
    <xf numFmtId="0" fontId="0" fillId="0" borderId="0" xfId="0"/>
    <xf numFmtId="0" fontId="1" fillId="0" borderId="0" xfId="0" applyFont="1" applyAlignment="1">
      <alignment horizontal="right"/>
    </xf>
    <xf numFmtId="0" fontId="5" fillId="0" borderId="0" xfId="0" applyFont="1"/>
    <xf numFmtId="0" fontId="6" fillId="0" borderId="0" xfId="0" applyFont="1"/>
    <xf numFmtId="0" fontId="3" fillId="0" borderId="0" xfId="0" applyFont="1"/>
    <xf numFmtId="0" fontId="7" fillId="0" borderId="0" xfId="0" applyFont="1"/>
    <xf numFmtId="0" fontId="8" fillId="0" borderId="0" xfId="0" applyFont="1"/>
    <xf numFmtId="0" fontId="9" fillId="0" borderId="0" xfId="0" applyFont="1"/>
    <xf numFmtId="0" fontId="12" fillId="0" borderId="0" xfId="0" applyFont="1" applyAlignment="1">
      <alignment horizontal="left"/>
    </xf>
    <xf numFmtId="0" fontId="12" fillId="0" borderId="0" xfId="0" applyFont="1"/>
    <xf numFmtId="0" fontId="2" fillId="0" borderId="0" xfId="0" applyFont="1" applyAlignment="1">
      <alignment horizontal="right"/>
    </xf>
    <xf numFmtId="0" fontId="2" fillId="0" borderId="2" xfId="0" applyFont="1" applyBorder="1"/>
    <xf numFmtId="9" fontId="13" fillId="0" borderId="0" xfId="3" applyFont="1" applyAlignment="1">
      <alignment horizontal="right"/>
    </xf>
    <xf numFmtId="3" fontId="13" fillId="0" borderId="3" xfId="0" applyNumberFormat="1" applyFont="1" applyBorder="1"/>
    <xf numFmtId="3" fontId="13" fillId="0" borderId="5" xfId="0" applyNumberFormat="1" applyFont="1" applyBorder="1" applyAlignment="1">
      <alignment horizontal="right"/>
    </xf>
    <xf numFmtId="3" fontId="13" fillId="0" borderId="0" xfId="0" applyNumberFormat="1" applyFont="1" applyAlignment="1">
      <alignment horizontal="right"/>
    </xf>
    <xf numFmtId="9" fontId="2" fillId="0" borderId="4" xfId="3" applyFont="1" applyBorder="1"/>
    <xf numFmtId="9" fontId="2" fillId="0" borderId="5" xfId="3" applyFont="1" applyBorder="1"/>
    <xf numFmtId="9" fontId="13" fillId="0" borderId="5" xfId="3" applyFont="1" applyBorder="1" applyAlignment="1">
      <alignment horizontal="right"/>
    </xf>
    <xf numFmtId="0" fontId="14" fillId="0" borderId="0" xfId="0" applyFont="1"/>
    <xf numFmtId="0" fontId="15" fillId="0" borderId="0" xfId="0" applyFont="1"/>
    <xf numFmtId="0" fontId="1" fillId="0" borderId="0" xfId="0" applyFont="1"/>
    <xf numFmtId="3" fontId="13" fillId="0" borderId="3" xfId="0" applyNumberFormat="1" applyFont="1" applyBorder="1" applyAlignment="1">
      <alignment horizontal="right"/>
    </xf>
    <xf numFmtId="164" fontId="13" fillId="0" borderId="5" xfId="3" applyNumberFormat="1" applyFont="1" applyBorder="1" applyAlignment="1">
      <alignment horizontal="right"/>
    </xf>
    <xf numFmtId="3" fontId="13" fillId="0" borderId="0" xfId="0" applyNumberFormat="1" applyFont="1" applyBorder="1" applyAlignment="1">
      <alignment horizontal="right"/>
    </xf>
    <xf numFmtId="3" fontId="13" fillId="0" borderId="1" xfId="0" applyNumberFormat="1" applyFont="1" applyBorder="1"/>
    <xf numFmtId="3" fontId="13" fillId="0" borderId="1" xfId="0" applyNumberFormat="1" applyFont="1" applyBorder="1" applyAlignment="1">
      <alignment horizontal="right"/>
    </xf>
    <xf numFmtId="0" fontId="17" fillId="0" borderId="0" xfId="1" applyFont="1"/>
    <xf numFmtId="0" fontId="2" fillId="0" borderId="4" xfId="1" applyFont="1" applyBorder="1"/>
    <xf numFmtId="3" fontId="2" fillId="0" borderId="4" xfId="1" applyNumberFormat="1" applyFont="1" applyBorder="1"/>
    <xf numFmtId="3" fontId="17" fillId="0" borderId="5" xfId="1" applyNumberFormat="1" applyFont="1" applyBorder="1"/>
    <xf numFmtId="3" fontId="2" fillId="0" borderId="5" xfId="1" applyNumberFormat="1" applyFont="1" applyBorder="1"/>
    <xf numFmtId="3" fontId="2" fillId="0" borderId="5" xfId="0" applyNumberFormat="1" applyFont="1" applyBorder="1" applyAlignment="1">
      <alignment horizontal="right"/>
    </xf>
    <xf numFmtId="3" fontId="2" fillId="0" borderId="0" xfId="0" applyNumberFormat="1" applyFont="1" applyBorder="1" applyAlignment="1">
      <alignment horizontal="left"/>
    </xf>
    <xf numFmtId="0" fontId="2" fillId="0" borderId="4" xfId="1" applyFont="1" applyBorder="1" applyAlignment="1">
      <alignment horizontal="right"/>
    </xf>
    <xf numFmtId="0" fontId="2" fillId="0" borderId="7" xfId="1" applyFont="1" applyBorder="1" applyAlignment="1">
      <alignment horizontal="right"/>
    </xf>
    <xf numFmtId="3" fontId="17" fillId="0" borderId="5" xfId="0" applyNumberFormat="1" applyFont="1" applyBorder="1" applyAlignment="1">
      <alignment horizontal="right"/>
    </xf>
    <xf numFmtId="0" fontId="2" fillId="0" borderId="7" xfId="1" applyFont="1" applyBorder="1"/>
    <xf numFmtId="9" fontId="0" fillId="0" borderId="0" xfId="3" applyFont="1"/>
    <xf numFmtId="0" fontId="0" fillId="0" borderId="0" xfId="0" applyAlignment="1">
      <alignment horizontal="right"/>
    </xf>
    <xf numFmtId="3" fontId="0" fillId="0" borderId="0" xfId="0" applyNumberFormat="1"/>
    <xf numFmtId="164" fontId="0" fillId="0" borderId="0" xfId="3" applyNumberFormat="1" applyFont="1"/>
    <xf numFmtId="1" fontId="0" fillId="0" borderId="0" xfId="0" applyNumberFormat="1"/>
    <xf numFmtId="0" fontId="16" fillId="0" borderId="0" xfId="0" applyFont="1"/>
    <xf numFmtId="0" fontId="16" fillId="4" borderId="0" xfId="0" applyFont="1" applyFill="1"/>
    <xf numFmtId="0" fontId="19" fillId="0" borderId="0" xfId="0" applyFont="1" applyAlignment="1">
      <alignment horizontal="left" vertical="top" wrapText="1"/>
    </xf>
    <xf numFmtId="0" fontId="19" fillId="0" borderId="0" xfId="0" applyFont="1" applyAlignment="1">
      <alignment vertical="top" wrapText="1"/>
    </xf>
    <xf numFmtId="0" fontId="16" fillId="4" borderId="1" xfId="0" applyFont="1" applyFill="1" applyBorder="1"/>
    <xf numFmtId="0" fontId="21" fillId="0" borderId="0" xfId="0" applyFont="1"/>
    <xf numFmtId="0" fontId="22" fillId="0" borderId="0" xfId="0" applyFont="1"/>
    <xf numFmtId="0" fontId="24" fillId="0" borderId="0" xfId="0" applyFont="1"/>
    <xf numFmtId="0" fontId="25" fillId="0" borderId="0" xfId="0" applyFont="1"/>
    <xf numFmtId="0" fontId="23" fillId="0" borderId="0" xfId="0" applyFont="1"/>
    <xf numFmtId="0" fontId="13" fillId="0" borderId="1" xfId="0" applyFont="1" applyBorder="1"/>
    <xf numFmtId="0" fontId="13" fillId="0" borderId="1" xfId="0" applyFont="1" applyBorder="1" applyAlignment="1">
      <alignment wrapText="1"/>
    </xf>
    <xf numFmtId="164" fontId="23" fillId="0" borderId="0" xfId="3" applyNumberFormat="1" applyFont="1"/>
    <xf numFmtId="9" fontId="23" fillId="0" borderId="0" xfId="3" applyFont="1"/>
    <xf numFmtId="0" fontId="2" fillId="0" borderId="0" xfId="1" applyFont="1" applyBorder="1"/>
    <xf numFmtId="3" fontId="2" fillId="0" borderId="0" xfId="1" applyNumberFormat="1" applyFont="1" applyBorder="1"/>
    <xf numFmtId="0" fontId="13" fillId="0" borderId="1" xfId="0" applyFont="1" applyBorder="1" applyAlignment="1">
      <alignment horizontal="right"/>
    </xf>
    <xf numFmtId="0" fontId="13" fillId="0" borderId="1" xfId="0" applyFont="1" applyBorder="1" applyAlignment="1">
      <alignment horizontal="right" wrapText="1"/>
    </xf>
    <xf numFmtId="3" fontId="2" fillId="0" borderId="0" xfId="1" applyNumberFormat="1" applyFont="1"/>
    <xf numFmtId="0" fontId="13" fillId="0" borderId="0" xfId="0" applyFont="1"/>
    <xf numFmtId="164" fontId="13" fillId="0" borderId="0" xfId="3" applyNumberFormat="1" applyFont="1"/>
    <xf numFmtId="164" fontId="2" fillId="0" borderId="0" xfId="3" applyNumberFormat="1" applyFont="1"/>
    <xf numFmtId="0" fontId="2" fillId="0" borderId="0" xfId="0" applyFont="1"/>
    <xf numFmtId="9" fontId="13" fillId="0" borderId="0" xfId="3" applyFont="1"/>
    <xf numFmtId="9" fontId="2" fillId="0" borderId="0" xfId="3" applyFont="1"/>
    <xf numFmtId="0" fontId="27" fillId="0" borderId="0" xfId="0" applyFont="1"/>
    <xf numFmtId="3" fontId="13" fillId="0" borderId="8" xfId="0" applyNumberFormat="1" applyFont="1" applyBorder="1" applyAlignment="1">
      <alignment horizontal="right"/>
    </xf>
    <xf numFmtId="0" fontId="13" fillId="0" borderId="2" xfId="0" applyFont="1" applyBorder="1" applyAlignment="1">
      <alignment horizontal="right"/>
    </xf>
    <xf numFmtId="3" fontId="13" fillId="0" borderId="0" xfId="0" applyNumberFormat="1" applyFont="1"/>
    <xf numFmtId="0" fontId="13" fillId="0" borderId="0" xfId="0" applyFont="1" applyAlignment="1">
      <alignment horizontal="right" wrapText="1"/>
    </xf>
    <xf numFmtId="0" fontId="2" fillId="0" borderId="6" xfId="1" applyFont="1" applyBorder="1"/>
    <xf numFmtId="0" fontId="13" fillId="0" borderId="0" xfId="0" applyFont="1" applyBorder="1" applyAlignment="1">
      <alignment wrapText="1"/>
    </xf>
    <xf numFmtId="0" fontId="13" fillId="0" borderId="0" xfId="0" applyFont="1" applyBorder="1"/>
    <xf numFmtId="9" fontId="13" fillId="0" borderId="0" xfId="3" applyFont="1" applyBorder="1" applyAlignment="1">
      <alignment horizontal="right"/>
    </xf>
    <xf numFmtId="0" fontId="4" fillId="2" borderId="0" xfId="0" applyFont="1" applyFill="1" applyAlignment="1">
      <alignment horizontal="left" vertical="center"/>
    </xf>
    <xf numFmtId="0" fontId="18" fillId="3" borderId="0" xfId="0" applyFont="1" applyFill="1" applyAlignment="1">
      <alignment vertical="center"/>
    </xf>
    <xf numFmtId="0" fontId="19" fillId="0" borderId="0" xfId="0" applyFont="1" applyAlignment="1">
      <alignment horizontal="left" vertical="top" wrapText="1"/>
    </xf>
  </cellXfs>
  <cellStyles count="4">
    <cellStyle name="Normal" xfId="0" builtinId="0"/>
    <cellStyle name="Normal 2" xfId="2" xr:uid="{00000000-0005-0000-0000-000030000000}"/>
    <cellStyle name="Normal_Tabell 3" xfId="1" xr:uid="{5FA8F3A3-7D23-433B-A504-9267EFCE7D58}"/>
    <cellStyle name="Pro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worksheet" Target="worksheets/sheet1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600" b="1" i="0" u="none" strike="noStrike" kern="1200" baseline="0">
                <a:solidFill>
                  <a:schemeClr val="tx1"/>
                </a:solidFill>
                <a:latin typeface="+mn-lt"/>
                <a:ea typeface="+mn-ea"/>
                <a:cs typeface="+mn-cs"/>
              </a:defRPr>
            </a:pPr>
            <a:r>
              <a:rPr lang="sv-SE"/>
              <a:t>Andel av de personbilar som exporterades under 2020, utifrån fordons ålder i trafik vid exporttillfället, fördelat per drivmedel. </a:t>
            </a:r>
          </a:p>
        </c:rich>
      </c:tx>
      <c:overlay val="0"/>
      <c:spPr>
        <a:noFill/>
        <a:ln>
          <a:noFill/>
        </a:ln>
        <a:effectLst/>
      </c:spPr>
      <c:txPr>
        <a:bodyPr rot="0" spcFirstLastPara="1" vertOverflow="ellipsis" vert="horz" wrap="square" anchor="ctr" anchorCtr="1"/>
        <a:lstStyle/>
        <a:p>
          <a:pPr algn="ctr" rtl="0">
            <a:defRPr sz="1600" b="1" i="0" u="none" strike="noStrike" kern="1200" baseline="0">
              <a:solidFill>
                <a:schemeClr val="tx1"/>
              </a:solidFill>
              <a:latin typeface="+mn-lt"/>
              <a:ea typeface="+mn-ea"/>
              <a:cs typeface="+mn-cs"/>
            </a:defRPr>
          </a:pPr>
          <a:endParaRPr lang="sv-SE"/>
        </a:p>
      </c:txPr>
    </c:title>
    <c:autoTitleDeleted val="0"/>
    <c:plotArea>
      <c:layout/>
      <c:lineChart>
        <c:grouping val="standard"/>
        <c:varyColors val="0"/>
        <c:ser>
          <c:idx val="0"/>
          <c:order val="0"/>
          <c:tx>
            <c:strRef>
              <c:f>'Ålder vid export'!$M$4</c:f>
              <c:strCache>
                <c:ptCount val="1"/>
                <c:pt idx="0">
                  <c:v>El</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numRef>
              <c:f>'Ålder vid export'!$J$5:$J$53</c:f>
              <c:numCache>
                <c:formatCode>General</c:formatCod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numCache>
            </c:numRef>
          </c:cat>
          <c:val>
            <c:numRef>
              <c:f>'Ålder vid export'!$M$5:$M$53</c:f>
              <c:numCache>
                <c:formatCode>0%</c:formatCode>
                <c:ptCount val="49"/>
                <c:pt idx="0">
                  <c:v>4.0581162324649298E-2</c:v>
                </c:pt>
                <c:pt idx="1">
                  <c:v>5.6613226452905813E-2</c:v>
                </c:pt>
                <c:pt idx="2">
                  <c:v>6.5631262525050096E-2</c:v>
                </c:pt>
                <c:pt idx="3">
                  <c:v>7.5150300601202411E-2</c:v>
                </c:pt>
                <c:pt idx="4">
                  <c:v>8.4669338677354711E-2</c:v>
                </c:pt>
                <c:pt idx="5">
                  <c:v>9.0681362725450895E-2</c:v>
                </c:pt>
                <c:pt idx="6">
                  <c:v>0.10671342685370741</c:v>
                </c:pt>
                <c:pt idx="7">
                  <c:v>0.16482965931863727</c:v>
                </c:pt>
                <c:pt idx="8">
                  <c:v>0.21943887775551102</c:v>
                </c:pt>
                <c:pt idx="9">
                  <c:v>0.27054108216432865</c:v>
                </c:pt>
                <c:pt idx="10">
                  <c:v>0.3091182364729459</c:v>
                </c:pt>
                <c:pt idx="11">
                  <c:v>0.33416833667334667</c:v>
                </c:pt>
                <c:pt idx="12">
                  <c:v>0.37424849699398799</c:v>
                </c:pt>
                <c:pt idx="13">
                  <c:v>0.46292585170340683</c:v>
                </c:pt>
                <c:pt idx="14">
                  <c:v>0.55561122244488981</c:v>
                </c:pt>
                <c:pt idx="15">
                  <c:v>0.60521042084168342</c:v>
                </c:pt>
                <c:pt idx="16">
                  <c:v>0.63827655310621245</c:v>
                </c:pt>
                <c:pt idx="17">
                  <c:v>0.65831663326653311</c:v>
                </c:pt>
                <c:pt idx="18">
                  <c:v>0.67835671342685366</c:v>
                </c:pt>
                <c:pt idx="19">
                  <c:v>0.69839679358717432</c:v>
                </c:pt>
                <c:pt idx="20">
                  <c:v>0.71843687374749499</c:v>
                </c:pt>
                <c:pt idx="21">
                  <c:v>0.73747494989979956</c:v>
                </c:pt>
                <c:pt idx="22">
                  <c:v>0.75100200400801598</c:v>
                </c:pt>
                <c:pt idx="23">
                  <c:v>0.7560120240480962</c:v>
                </c:pt>
                <c:pt idx="24">
                  <c:v>0.76102204408817631</c:v>
                </c:pt>
                <c:pt idx="25">
                  <c:v>0.76703406813627251</c:v>
                </c:pt>
                <c:pt idx="26">
                  <c:v>0.77154308617234468</c:v>
                </c:pt>
                <c:pt idx="27">
                  <c:v>0.78056112224448893</c:v>
                </c:pt>
                <c:pt idx="28">
                  <c:v>0.78607214428857719</c:v>
                </c:pt>
                <c:pt idx="29">
                  <c:v>0.79008016032064132</c:v>
                </c:pt>
                <c:pt idx="30">
                  <c:v>0.80010020040080165</c:v>
                </c:pt>
                <c:pt idx="31">
                  <c:v>0.80661322645290578</c:v>
                </c:pt>
                <c:pt idx="32">
                  <c:v>0.81913827655310623</c:v>
                </c:pt>
                <c:pt idx="33">
                  <c:v>0.83266533066132264</c:v>
                </c:pt>
                <c:pt idx="34">
                  <c:v>0.84368737474949895</c:v>
                </c:pt>
                <c:pt idx="35">
                  <c:v>0.85170340681362722</c:v>
                </c:pt>
                <c:pt idx="36">
                  <c:v>0.8587174348697395</c:v>
                </c:pt>
                <c:pt idx="37">
                  <c:v>0.8672344689378757</c:v>
                </c:pt>
                <c:pt idx="38">
                  <c:v>0.8792585170340681</c:v>
                </c:pt>
                <c:pt idx="39">
                  <c:v>0.88627254509018039</c:v>
                </c:pt>
                <c:pt idx="40">
                  <c:v>0.89428857715430865</c:v>
                </c:pt>
                <c:pt idx="41">
                  <c:v>0.90130260521042083</c:v>
                </c:pt>
                <c:pt idx="42">
                  <c:v>0.905811623246493</c:v>
                </c:pt>
                <c:pt idx="43">
                  <c:v>0.91332665330661322</c:v>
                </c:pt>
                <c:pt idx="44">
                  <c:v>0.91883767535070138</c:v>
                </c:pt>
                <c:pt idx="45">
                  <c:v>0.92334669338677355</c:v>
                </c:pt>
                <c:pt idx="46">
                  <c:v>0.92885771543086171</c:v>
                </c:pt>
                <c:pt idx="47">
                  <c:v>0.93136272545090182</c:v>
                </c:pt>
                <c:pt idx="48">
                  <c:v>0.93286573146292584</c:v>
                </c:pt>
              </c:numCache>
            </c:numRef>
          </c:val>
          <c:smooth val="0"/>
          <c:extLst>
            <c:ext xmlns:c16="http://schemas.microsoft.com/office/drawing/2014/chart" uri="{C3380CC4-5D6E-409C-BE32-E72D297353CC}">
              <c16:uniqueId val="{00000000-1F29-40C0-8A6D-8EE310FF62D3}"/>
            </c:ext>
          </c:extLst>
        </c:ser>
        <c:ser>
          <c:idx val="1"/>
          <c:order val="1"/>
          <c:tx>
            <c:strRef>
              <c:f>'Ålder vid export'!$O$4</c:f>
              <c:strCache>
                <c:ptCount val="1"/>
                <c:pt idx="0">
                  <c:v>Laddhybrider</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'Ålder vid export'!$J$5:$J$53</c:f>
              <c:numCache>
                <c:formatCode>General</c:formatCod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numCache>
            </c:numRef>
          </c:cat>
          <c:val>
            <c:numRef>
              <c:f>'Ålder vid export'!$O$5:$O$53</c:f>
              <c:numCache>
                <c:formatCode>0%</c:formatCode>
                <c:ptCount val="49"/>
                <c:pt idx="0">
                  <c:v>7.0440573770491803E-3</c:v>
                </c:pt>
                <c:pt idx="1">
                  <c:v>1.4472336065573771E-2</c:v>
                </c:pt>
                <c:pt idx="2">
                  <c:v>1.8698770491803279E-2</c:v>
                </c:pt>
                <c:pt idx="3">
                  <c:v>2.804815573770492E-2</c:v>
                </c:pt>
                <c:pt idx="4">
                  <c:v>4.0215163934426229E-2</c:v>
                </c:pt>
                <c:pt idx="5">
                  <c:v>5.1741803278688527E-2</c:v>
                </c:pt>
                <c:pt idx="6">
                  <c:v>6.1987704918032786E-2</c:v>
                </c:pt>
                <c:pt idx="7">
                  <c:v>9.4390368852459022E-2</c:v>
                </c:pt>
                <c:pt idx="8">
                  <c:v>0.125</c:v>
                </c:pt>
                <c:pt idx="9">
                  <c:v>0.16636782786885246</c:v>
                </c:pt>
                <c:pt idx="10">
                  <c:v>0.19736168032786885</c:v>
                </c:pt>
                <c:pt idx="11">
                  <c:v>0.22617827868852458</c:v>
                </c:pt>
                <c:pt idx="12">
                  <c:v>0.25166495901639346</c:v>
                </c:pt>
                <c:pt idx="13">
                  <c:v>0.28022540983606559</c:v>
                </c:pt>
                <c:pt idx="14">
                  <c:v>0.3094262295081967</c:v>
                </c:pt>
                <c:pt idx="15">
                  <c:v>0.33657786885245899</c:v>
                </c:pt>
                <c:pt idx="16">
                  <c:v>0.35745389344262296</c:v>
                </c:pt>
                <c:pt idx="17">
                  <c:v>0.38473360655737704</c:v>
                </c:pt>
                <c:pt idx="18">
                  <c:v>0.40048668032786883</c:v>
                </c:pt>
                <c:pt idx="19">
                  <c:v>0.41303790983606559</c:v>
                </c:pt>
                <c:pt idx="20">
                  <c:v>0.42507684426229508</c:v>
                </c:pt>
                <c:pt idx="21">
                  <c:v>0.43673155737704916</c:v>
                </c:pt>
                <c:pt idx="22">
                  <c:v>0.45043545081967212</c:v>
                </c:pt>
                <c:pt idx="23">
                  <c:v>0.4651639344262295</c:v>
                </c:pt>
                <c:pt idx="24">
                  <c:v>0.48309426229508196</c:v>
                </c:pt>
                <c:pt idx="25">
                  <c:v>0.50115266393442626</c:v>
                </c:pt>
                <c:pt idx="26">
                  <c:v>0.51882684426229508</c:v>
                </c:pt>
                <c:pt idx="27">
                  <c:v>0.53368340163934425</c:v>
                </c:pt>
                <c:pt idx="28">
                  <c:v>0.54482581967213117</c:v>
                </c:pt>
                <c:pt idx="29">
                  <c:v>0.55417520491803274</c:v>
                </c:pt>
                <c:pt idx="30">
                  <c:v>0.56531762295081966</c:v>
                </c:pt>
                <c:pt idx="31">
                  <c:v>0.57671618852459017</c:v>
                </c:pt>
                <c:pt idx="32">
                  <c:v>0.58888319672131151</c:v>
                </c:pt>
                <c:pt idx="33">
                  <c:v>0.59925717213114749</c:v>
                </c:pt>
                <c:pt idx="34">
                  <c:v>0.61193647540983609</c:v>
                </c:pt>
                <c:pt idx="35">
                  <c:v>0.62423155737704916</c:v>
                </c:pt>
                <c:pt idx="36">
                  <c:v>0.64523565573770492</c:v>
                </c:pt>
                <c:pt idx="37">
                  <c:v>0.67277151639344257</c:v>
                </c:pt>
                <c:pt idx="38">
                  <c:v>0.7067110655737705</c:v>
                </c:pt>
                <c:pt idx="39">
                  <c:v>0.73668032786885251</c:v>
                </c:pt>
                <c:pt idx="40">
                  <c:v>0.76767418032786883</c:v>
                </c:pt>
                <c:pt idx="41">
                  <c:v>0.7926485655737705</c:v>
                </c:pt>
                <c:pt idx="42">
                  <c:v>0.81685450819672134</c:v>
                </c:pt>
                <c:pt idx="43">
                  <c:v>0.83901127049180324</c:v>
                </c:pt>
                <c:pt idx="44">
                  <c:v>0.85899077868852458</c:v>
                </c:pt>
                <c:pt idx="45">
                  <c:v>0.87564036885245899</c:v>
                </c:pt>
                <c:pt idx="46">
                  <c:v>0.890625</c:v>
                </c:pt>
                <c:pt idx="47">
                  <c:v>0.90292008196721307</c:v>
                </c:pt>
                <c:pt idx="48">
                  <c:v>0.91739241803278693</c:v>
                </c:pt>
              </c:numCache>
            </c:numRef>
          </c:val>
          <c:smooth val="0"/>
          <c:extLst>
            <c:ext xmlns:c16="http://schemas.microsoft.com/office/drawing/2014/chart" uri="{C3380CC4-5D6E-409C-BE32-E72D297353CC}">
              <c16:uniqueId val="{00000001-1F29-40C0-8A6D-8EE310FF62D3}"/>
            </c:ext>
          </c:extLst>
        </c:ser>
        <c:ser>
          <c:idx val="2"/>
          <c:order val="2"/>
          <c:tx>
            <c:strRef>
              <c:f>'Ålder vid export'!$N$4</c:f>
              <c:strCache>
                <c:ptCount val="1"/>
                <c:pt idx="0">
                  <c:v>Elhybrider</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numRef>
              <c:f>'Ålder vid export'!$J$5:$J$53</c:f>
              <c:numCache>
                <c:formatCode>General</c:formatCod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numCache>
            </c:numRef>
          </c:cat>
          <c:val>
            <c:numRef>
              <c:f>'Ålder vid export'!$N$5:$N$53</c:f>
              <c:numCache>
                <c:formatCode>0%</c:formatCode>
                <c:ptCount val="49"/>
                <c:pt idx="0">
                  <c:v>7.4710496824803886E-3</c:v>
                </c:pt>
                <c:pt idx="1">
                  <c:v>1.1580127007844603E-2</c:v>
                </c:pt>
                <c:pt idx="2">
                  <c:v>1.2327231976092642E-2</c:v>
                </c:pt>
                <c:pt idx="3">
                  <c:v>1.4194994396712738E-2</c:v>
                </c:pt>
                <c:pt idx="4">
                  <c:v>1.5689204333208816E-2</c:v>
                </c:pt>
                <c:pt idx="5">
                  <c:v>1.9424729174449009E-2</c:v>
                </c:pt>
                <c:pt idx="6">
                  <c:v>3.0257751214045572E-2</c:v>
                </c:pt>
                <c:pt idx="7">
                  <c:v>4.7441165483750464E-2</c:v>
                </c:pt>
                <c:pt idx="8">
                  <c:v>6.798655211057153E-2</c:v>
                </c:pt>
                <c:pt idx="9">
                  <c:v>8.3302203959656332E-2</c:v>
                </c:pt>
                <c:pt idx="10">
                  <c:v>0.10347403810235338</c:v>
                </c:pt>
                <c:pt idx="11">
                  <c:v>0.12999626447515875</c:v>
                </c:pt>
                <c:pt idx="12">
                  <c:v>0.1460590212924916</c:v>
                </c:pt>
                <c:pt idx="13">
                  <c:v>0.16249533059394844</c:v>
                </c:pt>
                <c:pt idx="14">
                  <c:v>0.18042584983190138</c:v>
                </c:pt>
                <c:pt idx="15">
                  <c:v>0.19462084422861411</c:v>
                </c:pt>
                <c:pt idx="16">
                  <c:v>0.21068360104594697</c:v>
                </c:pt>
                <c:pt idx="17">
                  <c:v>0.22861412028389988</c:v>
                </c:pt>
                <c:pt idx="18">
                  <c:v>0.24168845722824056</c:v>
                </c:pt>
                <c:pt idx="19">
                  <c:v>0.25550989914082928</c:v>
                </c:pt>
                <c:pt idx="20">
                  <c:v>0.26335450130743371</c:v>
                </c:pt>
                <c:pt idx="21">
                  <c:v>0.2715726559581621</c:v>
                </c:pt>
                <c:pt idx="22">
                  <c:v>0.28128502054538662</c:v>
                </c:pt>
                <c:pt idx="23">
                  <c:v>0.29062383264848712</c:v>
                </c:pt>
                <c:pt idx="24">
                  <c:v>0.30556593201344789</c:v>
                </c:pt>
                <c:pt idx="25">
                  <c:v>0.31341053418005232</c:v>
                </c:pt>
                <c:pt idx="26">
                  <c:v>0.32162868883078072</c:v>
                </c:pt>
                <c:pt idx="27">
                  <c:v>0.32872618602913711</c:v>
                </c:pt>
                <c:pt idx="28">
                  <c:v>0.33657078819574149</c:v>
                </c:pt>
                <c:pt idx="29">
                  <c:v>0.34590960029884199</c:v>
                </c:pt>
                <c:pt idx="30">
                  <c:v>0.35599551737019053</c:v>
                </c:pt>
                <c:pt idx="31">
                  <c:v>0.36570788195741499</c:v>
                </c:pt>
                <c:pt idx="32">
                  <c:v>0.37429958909226746</c:v>
                </c:pt>
                <c:pt idx="33">
                  <c:v>0.384385506163616</c:v>
                </c:pt>
                <c:pt idx="34">
                  <c:v>0.3937243182667165</c:v>
                </c:pt>
                <c:pt idx="35">
                  <c:v>0.40268957788569293</c:v>
                </c:pt>
                <c:pt idx="36">
                  <c:v>0.41651101979828165</c:v>
                </c:pt>
                <c:pt idx="37">
                  <c:v>0.4333208815838625</c:v>
                </c:pt>
                <c:pt idx="38">
                  <c:v>0.45125140082181547</c:v>
                </c:pt>
                <c:pt idx="39">
                  <c:v>0.46656705267090026</c:v>
                </c:pt>
                <c:pt idx="40">
                  <c:v>0.47926783713111692</c:v>
                </c:pt>
                <c:pt idx="41">
                  <c:v>0.49234217407545761</c:v>
                </c:pt>
                <c:pt idx="42">
                  <c:v>0.50504295853567427</c:v>
                </c:pt>
                <c:pt idx="43">
                  <c:v>0.51774374299589088</c:v>
                </c:pt>
                <c:pt idx="44">
                  <c:v>0.53193873739260367</c:v>
                </c:pt>
                <c:pt idx="45">
                  <c:v>0.54015689204333206</c:v>
                </c:pt>
                <c:pt idx="46">
                  <c:v>0.55173701905117667</c:v>
                </c:pt>
                <c:pt idx="47">
                  <c:v>0.56481135599551735</c:v>
                </c:pt>
                <c:pt idx="48">
                  <c:v>0.57527082555098996</c:v>
                </c:pt>
              </c:numCache>
            </c:numRef>
          </c:val>
          <c:smooth val="0"/>
          <c:extLst>
            <c:ext xmlns:c16="http://schemas.microsoft.com/office/drawing/2014/chart" uri="{C3380CC4-5D6E-409C-BE32-E72D297353CC}">
              <c16:uniqueId val="{00000002-1F29-40C0-8A6D-8EE310FF62D3}"/>
            </c:ext>
          </c:extLst>
        </c:ser>
        <c:ser>
          <c:idx val="3"/>
          <c:order val="3"/>
          <c:tx>
            <c:strRef>
              <c:f>'Ålder vid export'!$L$4</c:f>
              <c:strCache>
                <c:ptCount val="1"/>
                <c:pt idx="0">
                  <c:v>Diesel</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numRef>
              <c:f>'Ålder vid export'!$J$5:$J$53</c:f>
              <c:numCache>
                <c:formatCode>General</c:formatCod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numCache>
            </c:numRef>
          </c:cat>
          <c:val>
            <c:numRef>
              <c:f>'Ålder vid export'!$L$5:$L$53</c:f>
              <c:numCache>
                <c:formatCode>0%</c:formatCode>
                <c:ptCount val="49"/>
                <c:pt idx="0">
                  <c:v>5.4085869271272447E-3</c:v>
                </c:pt>
                <c:pt idx="1">
                  <c:v>9.846809729093426E-3</c:v>
                </c:pt>
                <c:pt idx="2">
                  <c:v>1.5000874918473506E-2</c:v>
                </c:pt>
                <c:pt idx="3">
                  <c:v>1.8452825986669422E-2</c:v>
                </c:pt>
                <c:pt idx="4">
                  <c:v>2.3304646612474746E-2</c:v>
                </c:pt>
                <c:pt idx="5">
                  <c:v>3.0256271574694175E-2</c:v>
                </c:pt>
                <c:pt idx="6">
                  <c:v>3.8830472615051778E-2</c:v>
                </c:pt>
                <c:pt idx="7">
                  <c:v>5.0347581248110972E-2</c:v>
                </c:pt>
                <c:pt idx="8">
                  <c:v>6.167379857785979E-2</c:v>
                </c:pt>
                <c:pt idx="9">
                  <c:v>7.0979749614240487E-2</c:v>
                </c:pt>
                <c:pt idx="10">
                  <c:v>7.9872102826782046E-2</c:v>
                </c:pt>
                <c:pt idx="11">
                  <c:v>8.8000890826082118E-2</c:v>
                </c:pt>
                <c:pt idx="12">
                  <c:v>9.52865755690947E-2</c:v>
                </c:pt>
                <c:pt idx="13">
                  <c:v>0.10236546140018771</c:v>
                </c:pt>
                <c:pt idx="14">
                  <c:v>0.10855352114916565</c:v>
                </c:pt>
                <c:pt idx="15">
                  <c:v>0.1139780156849021</c:v>
                </c:pt>
                <c:pt idx="16">
                  <c:v>0.11995927652196045</c:v>
                </c:pt>
                <c:pt idx="17">
                  <c:v>0.12595644496762801</c:v>
                </c:pt>
                <c:pt idx="18">
                  <c:v>0.13130140146031846</c:v>
                </c:pt>
                <c:pt idx="19">
                  <c:v>0.13710767860267567</c:v>
                </c:pt>
                <c:pt idx="20">
                  <c:v>0.14221402096622815</c:v>
                </c:pt>
                <c:pt idx="21">
                  <c:v>0.1474635318072634</c:v>
                </c:pt>
                <c:pt idx="22">
                  <c:v>0.15269713503968949</c:v>
                </c:pt>
                <c:pt idx="23">
                  <c:v>0.15707172740721886</c:v>
                </c:pt>
                <c:pt idx="24">
                  <c:v>0.16090546108203554</c:v>
                </c:pt>
                <c:pt idx="25">
                  <c:v>0.16558229801313967</c:v>
                </c:pt>
                <c:pt idx="26">
                  <c:v>0.17022731972702543</c:v>
                </c:pt>
                <c:pt idx="27">
                  <c:v>0.17495187948395718</c:v>
                </c:pt>
                <c:pt idx="28">
                  <c:v>0.17964462402367051</c:v>
                </c:pt>
                <c:pt idx="29">
                  <c:v>0.18411466204285509</c:v>
                </c:pt>
                <c:pt idx="30">
                  <c:v>0.18858470006203967</c:v>
                </c:pt>
                <c:pt idx="31">
                  <c:v>0.19353196633950018</c:v>
                </c:pt>
                <c:pt idx="32">
                  <c:v>0.19867012392027106</c:v>
                </c:pt>
                <c:pt idx="33">
                  <c:v>0.20439686301958226</c:v>
                </c:pt>
                <c:pt idx="34">
                  <c:v>0.21017132494472107</c:v>
                </c:pt>
                <c:pt idx="35">
                  <c:v>0.21736156403607845</c:v>
                </c:pt>
                <c:pt idx="36">
                  <c:v>0.22681068354994194</c:v>
                </c:pt>
                <c:pt idx="37">
                  <c:v>0.24263875411609373</c:v>
                </c:pt>
                <c:pt idx="38">
                  <c:v>0.25954854206767097</c:v>
                </c:pt>
                <c:pt idx="39">
                  <c:v>0.27540842785104114</c:v>
                </c:pt>
                <c:pt idx="40">
                  <c:v>0.2885322049536293</c:v>
                </c:pt>
                <c:pt idx="41">
                  <c:v>0.29950845489397576</c:v>
                </c:pt>
                <c:pt idx="42">
                  <c:v>0.30816219397737937</c:v>
                </c:pt>
                <c:pt idx="43">
                  <c:v>0.31575012328396673</c:v>
                </c:pt>
                <c:pt idx="44">
                  <c:v>0.32243131889982979</c:v>
                </c:pt>
                <c:pt idx="45">
                  <c:v>0.32849211777993415</c:v>
                </c:pt>
                <c:pt idx="46">
                  <c:v>0.33501423730970525</c:v>
                </c:pt>
                <c:pt idx="47">
                  <c:v>0.34023193293352211</c:v>
                </c:pt>
                <c:pt idx="48">
                  <c:v>0.34575187312091371</c:v>
                </c:pt>
              </c:numCache>
            </c:numRef>
          </c:val>
          <c:smooth val="0"/>
          <c:extLst>
            <c:ext xmlns:c16="http://schemas.microsoft.com/office/drawing/2014/chart" uri="{C3380CC4-5D6E-409C-BE32-E72D297353CC}">
              <c16:uniqueId val="{00000003-1F29-40C0-8A6D-8EE310FF62D3}"/>
            </c:ext>
          </c:extLst>
        </c:ser>
        <c:ser>
          <c:idx val="4"/>
          <c:order val="4"/>
          <c:tx>
            <c:strRef>
              <c:f>'Ålder vid export'!$Q$4</c:f>
              <c:strCache>
                <c:ptCount val="1"/>
                <c:pt idx="0">
                  <c:v>Gas</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numRef>
              <c:f>'Ålder vid export'!$J$5:$J$53</c:f>
              <c:numCache>
                <c:formatCode>General</c:formatCod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numCache>
            </c:numRef>
          </c:cat>
          <c:val>
            <c:numRef>
              <c:f>'Ålder vid export'!$Q$5:$Q$53</c:f>
              <c:numCache>
                <c:formatCode>0%</c:formatCode>
                <c:ptCount val="49"/>
                <c:pt idx="0">
                  <c:v>2.5575447570332479E-4</c:v>
                </c:pt>
                <c:pt idx="1">
                  <c:v>7.6726342710997447E-4</c:v>
                </c:pt>
                <c:pt idx="2">
                  <c:v>1.0230179028132991E-3</c:v>
                </c:pt>
                <c:pt idx="3">
                  <c:v>1.2787723785166241E-3</c:v>
                </c:pt>
                <c:pt idx="4">
                  <c:v>1.2787723785166241E-3</c:v>
                </c:pt>
                <c:pt idx="5">
                  <c:v>1.7902813299232737E-3</c:v>
                </c:pt>
                <c:pt idx="6">
                  <c:v>2.3017902813299231E-3</c:v>
                </c:pt>
                <c:pt idx="7">
                  <c:v>2.3017902813299231E-3</c:v>
                </c:pt>
                <c:pt idx="8">
                  <c:v>3.3248081841432226E-3</c:v>
                </c:pt>
                <c:pt idx="9">
                  <c:v>5.1150895140664966E-3</c:v>
                </c:pt>
                <c:pt idx="10">
                  <c:v>1.2531969309462916E-2</c:v>
                </c:pt>
                <c:pt idx="11">
                  <c:v>1.7135549872122763E-2</c:v>
                </c:pt>
                <c:pt idx="12">
                  <c:v>2.0460358056265986E-2</c:v>
                </c:pt>
                <c:pt idx="13">
                  <c:v>2.7877237851662403E-2</c:v>
                </c:pt>
                <c:pt idx="14">
                  <c:v>3.4526854219948847E-2</c:v>
                </c:pt>
                <c:pt idx="15">
                  <c:v>3.9897698209718668E-2</c:v>
                </c:pt>
                <c:pt idx="16">
                  <c:v>4.3989769820971865E-2</c:v>
                </c:pt>
                <c:pt idx="17">
                  <c:v>4.6547314578005115E-2</c:v>
                </c:pt>
                <c:pt idx="18">
                  <c:v>4.9872122762148335E-2</c:v>
                </c:pt>
                <c:pt idx="19">
                  <c:v>5.421994884910486E-2</c:v>
                </c:pt>
                <c:pt idx="20">
                  <c:v>5.754475703324808E-2</c:v>
                </c:pt>
                <c:pt idx="21">
                  <c:v>6.010230179028133E-2</c:v>
                </c:pt>
                <c:pt idx="22">
                  <c:v>6.1636828644501276E-2</c:v>
                </c:pt>
                <c:pt idx="23">
                  <c:v>6.5473145780051145E-2</c:v>
                </c:pt>
                <c:pt idx="24">
                  <c:v>6.9309462915601028E-2</c:v>
                </c:pt>
                <c:pt idx="25">
                  <c:v>7.3913043478260873E-2</c:v>
                </c:pt>
                <c:pt idx="26">
                  <c:v>7.8260869565217397E-2</c:v>
                </c:pt>
                <c:pt idx="27">
                  <c:v>8.3120204603580564E-2</c:v>
                </c:pt>
                <c:pt idx="28">
                  <c:v>8.8746803069053706E-2</c:v>
                </c:pt>
                <c:pt idx="29">
                  <c:v>9.4373401534526849E-2</c:v>
                </c:pt>
                <c:pt idx="30">
                  <c:v>9.8721227621483373E-2</c:v>
                </c:pt>
                <c:pt idx="31">
                  <c:v>0.10383631713554987</c:v>
                </c:pt>
                <c:pt idx="32">
                  <c:v>0.10946291560102302</c:v>
                </c:pt>
                <c:pt idx="33">
                  <c:v>0.11508951406649616</c:v>
                </c:pt>
                <c:pt idx="34">
                  <c:v>0.12122762148337596</c:v>
                </c:pt>
                <c:pt idx="35">
                  <c:v>0.1289002557544757</c:v>
                </c:pt>
                <c:pt idx="36">
                  <c:v>0.13580562659846548</c:v>
                </c:pt>
                <c:pt idx="37">
                  <c:v>0.14552429667519182</c:v>
                </c:pt>
                <c:pt idx="38">
                  <c:v>0.15421994884910487</c:v>
                </c:pt>
                <c:pt idx="39">
                  <c:v>0.16342710997442456</c:v>
                </c:pt>
                <c:pt idx="40">
                  <c:v>0.17186700767263427</c:v>
                </c:pt>
                <c:pt idx="41">
                  <c:v>0.17877237851662403</c:v>
                </c:pt>
                <c:pt idx="42">
                  <c:v>0.18542199488491048</c:v>
                </c:pt>
                <c:pt idx="43">
                  <c:v>0.19769820971867008</c:v>
                </c:pt>
                <c:pt idx="44">
                  <c:v>0.20716112531969311</c:v>
                </c:pt>
                <c:pt idx="45">
                  <c:v>0.2186700767263427</c:v>
                </c:pt>
                <c:pt idx="46">
                  <c:v>0.22864450127877237</c:v>
                </c:pt>
                <c:pt idx="47">
                  <c:v>0.23964194373401534</c:v>
                </c:pt>
                <c:pt idx="48">
                  <c:v>0.2485933503836317</c:v>
                </c:pt>
              </c:numCache>
            </c:numRef>
          </c:val>
          <c:smooth val="0"/>
          <c:extLst>
            <c:ext xmlns:c16="http://schemas.microsoft.com/office/drawing/2014/chart" uri="{C3380CC4-5D6E-409C-BE32-E72D297353CC}">
              <c16:uniqueId val="{00000004-1F29-40C0-8A6D-8EE310FF62D3}"/>
            </c:ext>
          </c:extLst>
        </c:ser>
        <c:ser>
          <c:idx val="5"/>
          <c:order val="5"/>
          <c:tx>
            <c:strRef>
              <c:f>'Ålder vid export'!$K$4</c:f>
              <c:strCache>
                <c:ptCount val="1"/>
                <c:pt idx="0">
                  <c:v>Bensin</c:v>
                </c:pt>
              </c:strCache>
            </c:strRef>
          </c:tx>
          <c:spPr>
            <a:ln w="34925" cap="rnd">
              <a:solidFill>
                <a:schemeClr val="accent6"/>
              </a:solidFill>
              <a:round/>
            </a:ln>
            <a:effectLst>
              <a:outerShdw blurRad="40000" dist="23000" dir="5400000" rotWithShape="0">
                <a:srgbClr val="000000">
                  <a:alpha val="35000"/>
                </a:srgbClr>
              </a:outerShdw>
            </a:effectLst>
          </c:spPr>
          <c:marker>
            <c:symbol val="none"/>
          </c:marker>
          <c:cat>
            <c:numRef>
              <c:f>'Ålder vid export'!$J$5:$J$53</c:f>
              <c:numCache>
                <c:formatCode>General</c:formatCod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numCache>
            </c:numRef>
          </c:cat>
          <c:val>
            <c:numRef>
              <c:f>'Ålder vid export'!$K$5:$K$53</c:f>
              <c:numCache>
                <c:formatCode>0%</c:formatCode>
                <c:ptCount val="49"/>
                <c:pt idx="0">
                  <c:v>3.0328383183434427E-3</c:v>
                </c:pt>
                <c:pt idx="1">
                  <c:v>5.3126960886843754E-3</c:v>
                </c:pt>
                <c:pt idx="2">
                  <c:v>8.0683957331102278E-3</c:v>
                </c:pt>
                <c:pt idx="3">
                  <c:v>1.0452834135118176E-2</c:v>
                </c:pt>
                <c:pt idx="4">
                  <c:v>1.2450324199958169E-2</c:v>
                </c:pt>
                <c:pt idx="5">
                  <c:v>1.5190336749633968E-2</c:v>
                </c:pt>
                <c:pt idx="6">
                  <c:v>1.836435892072788E-2</c:v>
                </c:pt>
                <c:pt idx="7">
                  <c:v>2.2829951892909432E-2</c:v>
                </c:pt>
                <c:pt idx="8">
                  <c:v>2.6254967580004184E-2</c:v>
                </c:pt>
                <c:pt idx="9">
                  <c:v>2.9120476887680401E-2</c:v>
                </c:pt>
                <c:pt idx="10">
                  <c:v>3.1410792721188033E-2</c:v>
                </c:pt>
                <c:pt idx="11">
                  <c:v>3.3737711775779125E-2</c:v>
                </c:pt>
                <c:pt idx="12">
                  <c:v>3.5588788956285297E-2</c:v>
                </c:pt>
                <c:pt idx="13">
                  <c:v>3.8062120895210209E-2</c:v>
                </c:pt>
                <c:pt idx="14">
                  <c:v>4.0185107718050617E-2</c:v>
                </c:pt>
                <c:pt idx="15">
                  <c:v>4.2088475214390297E-2</c:v>
                </c:pt>
                <c:pt idx="16">
                  <c:v>4.4530432963815099E-2</c:v>
                </c:pt>
                <c:pt idx="17">
                  <c:v>4.6397197239071326E-2</c:v>
                </c:pt>
                <c:pt idx="18">
                  <c:v>4.815938088266053E-2</c:v>
                </c:pt>
                <c:pt idx="19">
                  <c:v>4.9979083873666598E-2</c:v>
                </c:pt>
                <c:pt idx="20">
                  <c:v>5.1558251411838528E-2</c:v>
                </c:pt>
                <c:pt idx="21">
                  <c:v>5.3027609286760091E-2</c:v>
                </c:pt>
                <c:pt idx="22">
                  <c:v>5.4763647772432547E-2</c:v>
                </c:pt>
                <c:pt idx="23">
                  <c:v>5.5987241162936623E-2</c:v>
                </c:pt>
                <c:pt idx="24">
                  <c:v>5.7111482953357037E-2</c:v>
                </c:pt>
                <c:pt idx="25">
                  <c:v>5.8178205396360594E-2</c:v>
                </c:pt>
                <c:pt idx="26">
                  <c:v>5.9182179460363943E-2</c:v>
                </c:pt>
                <c:pt idx="27">
                  <c:v>6.0269818029700897E-2</c:v>
                </c:pt>
                <c:pt idx="28">
                  <c:v>6.1378372725371264E-2</c:v>
                </c:pt>
                <c:pt idx="29">
                  <c:v>6.2418950010458066E-2</c:v>
                </c:pt>
                <c:pt idx="30">
                  <c:v>6.3344488600711152E-2</c:v>
                </c:pt>
                <c:pt idx="31">
                  <c:v>6.4181133654047276E-2</c:v>
                </c:pt>
                <c:pt idx="32">
                  <c:v>6.4970717423133234E-2</c:v>
                </c:pt>
                <c:pt idx="33">
                  <c:v>6.585442376071951E-2</c:v>
                </c:pt>
                <c:pt idx="34">
                  <c:v>6.6968207487973233E-2</c:v>
                </c:pt>
                <c:pt idx="35">
                  <c:v>6.7961723488809869E-2</c:v>
                </c:pt>
                <c:pt idx="36">
                  <c:v>7.004810709056683E-2</c:v>
                </c:pt>
                <c:pt idx="37">
                  <c:v>7.4999999999999997E-2</c:v>
                </c:pt>
                <c:pt idx="38">
                  <c:v>8.0506170257268347E-2</c:v>
                </c:pt>
                <c:pt idx="39">
                  <c:v>8.5332566408701113E-2</c:v>
                </c:pt>
                <c:pt idx="40">
                  <c:v>8.870529177996235E-2</c:v>
                </c:pt>
                <c:pt idx="41">
                  <c:v>9.1026981802970086E-2</c:v>
                </c:pt>
                <c:pt idx="42">
                  <c:v>9.2919891236143068E-2</c:v>
                </c:pt>
                <c:pt idx="43">
                  <c:v>9.4451997490064846E-2</c:v>
                </c:pt>
                <c:pt idx="44">
                  <c:v>9.5738339259569122E-2</c:v>
                </c:pt>
                <c:pt idx="45">
                  <c:v>9.6982848776406616E-2</c:v>
                </c:pt>
                <c:pt idx="46">
                  <c:v>9.8201213135327342E-2</c:v>
                </c:pt>
                <c:pt idx="47">
                  <c:v>9.9126751725580428E-2</c:v>
                </c:pt>
                <c:pt idx="48">
                  <c:v>9.9937251620999784E-2</c:v>
                </c:pt>
              </c:numCache>
            </c:numRef>
          </c:val>
          <c:smooth val="0"/>
          <c:extLst>
            <c:ext xmlns:c16="http://schemas.microsoft.com/office/drawing/2014/chart" uri="{C3380CC4-5D6E-409C-BE32-E72D297353CC}">
              <c16:uniqueId val="{00000005-1F29-40C0-8A6D-8EE310FF62D3}"/>
            </c:ext>
          </c:extLst>
        </c:ser>
        <c:ser>
          <c:idx val="6"/>
          <c:order val="6"/>
          <c:tx>
            <c:strRef>
              <c:f>'Ålder vid export'!$P$4</c:f>
              <c:strCache>
                <c:ptCount val="1"/>
                <c:pt idx="0">
                  <c:v>Etanol</c:v>
                </c:pt>
              </c:strCache>
            </c:strRef>
          </c:tx>
          <c:spPr>
            <a:ln w="34925"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'Ålder vid export'!$J$5:$J$53</c:f>
              <c:numCache>
                <c:formatCode>General</c:formatCod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numCache>
            </c:numRef>
          </c:cat>
          <c:val>
            <c:numRef>
              <c:f>'Ålder vid export'!$P$5:$P$53</c:f>
              <c:numCache>
                <c:formatCode>0%</c:formatCode>
                <c:ptCount val="49"/>
                <c:pt idx="0">
                  <c:v>0</c:v>
                </c:pt>
                <c:pt idx="1">
                  <c:v>0</c:v>
                </c:pt>
                <c:pt idx="2">
                  <c:v>1.2750223128904755E-4</c:v>
                </c:pt>
                <c:pt idx="3">
                  <c:v>2.550044625780951E-4</c:v>
                </c:pt>
                <c:pt idx="4">
                  <c:v>3.8250669386714268E-4</c:v>
                </c:pt>
                <c:pt idx="5">
                  <c:v>3.8250669386714268E-4</c:v>
                </c:pt>
                <c:pt idx="6">
                  <c:v>3.8250669386714268E-4</c:v>
                </c:pt>
                <c:pt idx="7">
                  <c:v>3.8250669386714268E-4</c:v>
                </c:pt>
                <c:pt idx="8">
                  <c:v>5.1000892515619021E-4</c:v>
                </c:pt>
                <c:pt idx="9">
                  <c:v>5.1000892515619021E-4</c:v>
                </c:pt>
                <c:pt idx="10">
                  <c:v>7.6501338773428537E-4</c:v>
                </c:pt>
                <c:pt idx="11">
                  <c:v>7.6501338773428537E-4</c:v>
                </c:pt>
                <c:pt idx="12">
                  <c:v>8.9251561902333289E-4</c:v>
                </c:pt>
                <c:pt idx="13">
                  <c:v>8.9251561902333289E-4</c:v>
                </c:pt>
                <c:pt idx="14">
                  <c:v>1.1475200816014281E-3</c:v>
                </c:pt>
                <c:pt idx="15">
                  <c:v>1.1475200816014281E-3</c:v>
                </c:pt>
                <c:pt idx="16">
                  <c:v>1.7850312380466658E-3</c:v>
                </c:pt>
                <c:pt idx="17">
                  <c:v>2.4225423944919037E-3</c:v>
                </c:pt>
                <c:pt idx="18">
                  <c:v>4.7175825576947598E-3</c:v>
                </c:pt>
                <c:pt idx="19">
                  <c:v>5.4825959454290448E-3</c:v>
                </c:pt>
                <c:pt idx="20">
                  <c:v>6.1201071018742829E-3</c:v>
                </c:pt>
                <c:pt idx="21">
                  <c:v>7.2676271834757108E-3</c:v>
                </c:pt>
                <c:pt idx="22">
                  <c:v>8.7976539589442824E-3</c:v>
                </c:pt>
                <c:pt idx="23">
                  <c:v>9.4351651153895197E-3</c:v>
                </c:pt>
                <c:pt idx="24">
                  <c:v>9.4351651153895197E-3</c:v>
                </c:pt>
                <c:pt idx="25">
                  <c:v>9.690169577967615E-3</c:v>
                </c:pt>
                <c:pt idx="26">
                  <c:v>1.2495218666326661E-2</c:v>
                </c:pt>
                <c:pt idx="27">
                  <c:v>1.5045263292107612E-2</c:v>
                </c:pt>
                <c:pt idx="28">
                  <c:v>1.7340303455310468E-2</c:v>
                </c:pt>
                <c:pt idx="29">
                  <c:v>1.7340303455310468E-2</c:v>
                </c:pt>
                <c:pt idx="30">
                  <c:v>1.8105316843044752E-2</c:v>
                </c:pt>
                <c:pt idx="31">
                  <c:v>1.8105316843044752E-2</c:v>
                </c:pt>
                <c:pt idx="32">
                  <c:v>1.82328190743338E-2</c:v>
                </c:pt>
                <c:pt idx="33">
                  <c:v>1.8487823536911897E-2</c:v>
                </c:pt>
                <c:pt idx="34">
                  <c:v>1.8870330230779039E-2</c:v>
                </c:pt>
                <c:pt idx="35">
                  <c:v>1.9125334693357133E-2</c:v>
                </c:pt>
                <c:pt idx="36">
                  <c:v>1.9507841387224275E-2</c:v>
                </c:pt>
                <c:pt idx="37">
                  <c:v>2.0145352543669514E-2</c:v>
                </c:pt>
                <c:pt idx="38">
                  <c:v>2.1037868162692847E-2</c:v>
                </c:pt>
                <c:pt idx="39">
                  <c:v>2.1420374856559989E-2</c:v>
                </c:pt>
                <c:pt idx="40">
                  <c:v>2.1675379319138086E-2</c:v>
                </c:pt>
                <c:pt idx="41">
                  <c:v>2.2567894938161418E-2</c:v>
                </c:pt>
                <c:pt idx="42">
                  <c:v>2.2822899400739512E-2</c:v>
                </c:pt>
                <c:pt idx="43">
                  <c:v>2.3460410557184751E-2</c:v>
                </c:pt>
                <c:pt idx="44">
                  <c:v>2.3460410557184751E-2</c:v>
                </c:pt>
                <c:pt idx="45">
                  <c:v>2.3842917251051893E-2</c:v>
                </c:pt>
                <c:pt idx="46">
                  <c:v>2.4352926176208083E-2</c:v>
                </c:pt>
                <c:pt idx="47">
                  <c:v>2.4480428407497132E-2</c:v>
                </c:pt>
                <c:pt idx="48">
                  <c:v>2.460793063878618E-2</c:v>
                </c:pt>
              </c:numCache>
            </c:numRef>
          </c:val>
          <c:smooth val="0"/>
          <c:extLst>
            <c:ext xmlns:c16="http://schemas.microsoft.com/office/drawing/2014/chart" uri="{C3380CC4-5D6E-409C-BE32-E72D297353CC}">
              <c16:uniqueId val="{00000006-1F29-40C0-8A6D-8EE310FF62D3}"/>
            </c:ext>
          </c:extLst>
        </c:ser>
        <c:dLbls>
          <c:showLegendKey val="0"/>
          <c:showVal val="0"/>
          <c:showCatName val="0"/>
          <c:showSerName val="0"/>
          <c:showPercent val="0"/>
          <c:showBubbleSize val="0"/>
        </c:dLbls>
        <c:smooth val="0"/>
        <c:axId val="897271144"/>
        <c:axId val="897275408"/>
      </c:lineChart>
      <c:catAx>
        <c:axId val="89727114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r>
                  <a:rPr lang="en-US"/>
                  <a:t>Fordonets ålder (månader i trafik)</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897275408"/>
        <c:crosses val="autoZero"/>
        <c:auto val="1"/>
        <c:lblAlgn val="ctr"/>
        <c:lblOffset val="100"/>
        <c:noMultiLvlLbl val="0"/>
      </c:catAx>
      <c:valAx>
        <c:axId val="897275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en-US"/>
                  <a:t>Ackumulerad andel av de exporterade personbilarna</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897271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sv-SE" sz="1400" b="1" i="0" u="none" strike="noStrike" baseline="0">
                <a:effectLst/>
              </a:rPr>
              <a:t>Exportandel per drivmedel, uttrycks som export av personbilar som varit i trafik i 0–5 år, år 2020</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sv-SE"/>
        </a:p>
      </c:txPr>
    </c:title>
    <c:autoTitleDeleted val="0"/>
    <c:plotArea>
      <c:layout/>
      <c:barChart>
        <c:barDir val="bar"/>
        <c:grouping val="clustered"/>
        <c:varyColors val="0"/>
        <c:ser>
          <c:idx val="0"/>
          <c:order val="0"/>
          <c:tx>
            <c:strRef>
              <c:f>Exportandel!$A$6</c:f>
              <c:strCache>
                <c:ptCount val="1"/>
                <c:pt idx="0">
                  <c:v>Exportandel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sv-S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Exportandel!$B$3:$H$3</c:f>
              <c:strCache>
                <c:ptCount val="7"/>
                <c:pt idx="0">
                  <c:v>Elhybrid</c:v>
                </c:pt>
                <c:pt idx="1">
                  <c:v>Bensin</c:v>
                </c:pt>
                <c:pt idx="2">
                  <c:v>El</c:v>
                </c:pt>
                <c:pt idx="3">
                  <c:v>Diesel</c:v>
                </c:pt>
                <c:pt idx="4">
                  <c:v>Laddhybrid</c:v>
                </c:pt>
                <c:pt idx="5">
                  <c:v>Etanol</c:v>
                </c:pt>
                <c:pt idx="6">
                  <c:v>Gas</c:v>
                </c:pt>
              </c:strCache>
            </c:strRef>
          </c:cat>
          <c:val>
            <c:numRef>
              <c:f>Exportandel!$B$6:$H$6</c:f>
              <c:numCache>
                <c:formatCode>0.0%</c:formatCode>
                <c:ptCount val="7"/>
                <c:pt idx="0">
                  <c:v>1.410890524924213E-2</c:v>
                </c:pt>
                <c:pt idx="1">
                  <c:v>2.8057620321504693E-2</c:v>
                </c:pt>
                <c:pt idx="2">
                  <c:v>3.2458388995198033E-2</c:v>
                </c:pt>
                <c:pt idx="3">
                  <c:v>4.3773397421084256E-2</c:v>
                </c:pt>
                <c:pt idx="4">
                  <c:v>5.8179334538934986E-2</c:v>
                </c:pt>
                <c:pt idx="5">
                  <c:v>6.6626829997012249E-2</c:v>
                </c:pt>
                <c:pt idx="6">
                  <c:v>9.6033005395112669E-2</c:v>
                </c:pt>
              </c:numCache>
            </c:numRef>
          </c:val>
          <c:extLst>
            <c:ext xmlns:c16="http://schemas.microsoft.com/office/drawing/2014/chart" uri="{C3380CC4-5D6E-409C-BE32-E72D297353CC}">
              <c16:uniqueId val="{00000000-BBB2-450B-9F3E-E95B9F6447F9}"/>
            </c:ext>
          </c:extLst>
        </c:ser>
        <c:dLbls>
          <c:dLblPos val="inEnd"/>
          <c:showLegendKey val="0"/>
          <c:showVal val="1"/>
          <c:showCatName val="0"/>
          <c:showSerName val="0"/>
          <c:showPercent val="0"/>
          <c:showBubbleSize val="0"/>
        </c:dLbls>
        <c:gapWidth val="182"/>
        <c:axId val="453442656"/>
        <c:axId val="453442000"/>
      </c:barChart>
      <c:catAx>
        <c:axId val="4534426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453442000"/>
        <c:crosses val="autoZero"/>
        <c:auto val="1"/>
        <c:lblAlgn val="ctr"/>
        <c:lblOffset val="100"/>
        <c:noMultiLvlLbl val="0"/>
      </c:catAx>
      <c:valAx>
        <c:axId val="45344200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4534426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sv-SE"/>
              <a:t>Medelvärde för koldioxidutsläpp för bensin och dieselbilar, samt medelvärde för samtliga drivmedel, exporterade och i trafik (0–5 år gamla), år 2015–2020</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Koldioxid!$B$3</c:f>
              <c:strCache>
                <c:ptCount val="1"/>
                <c:pt idx="0">
                  <c:v>Bensin exporterade</c:v>
                </c:pt>
              </c:strCache>
            </c:strRef>
          </c:tx>
          <c:spPr>
            <a:ln w="31750" cap="rnd">
              <a:solidFill>
                <a:schemeClr val="accent1"/>
              </a:solidFill>
              <a:prstDash val="dashDot"/>
              <a:round/>
            </a:ln>
            <a:effectLst>
              <a:outerShdw blurRad="40000" dist="23000" dir="5400000" rotWithShape="0">
                <a:srgbClr val="000000">
                  <a:alpha val="35000"/>
                </a:srgbClr>
              </a:outerShdw>
            </a:effectLst>
          </c:spPr>
          <c:marker>
            <c:symbol val="none"/>
          </c:marker>
          <c:cat>
            <c:numRef>
              <c:f>Koldioxid!$A$4:$A$9</c:f>
              <c:numCache>
                <c:formatCode>General</c:formatCode>
                <c:ptCount val="6"/>
                <c:pt idx="0">
                  <c:v>2015</c:v>
                </c:pt>
                <c:pt idx="1">
                  <c:v>2016</c:v>
                </c:pt>
                <c:pt idx="2">
                  <c:v>2017</c:v>
                </c:pt>
                <c:pt idx="3">
                  <c:v>2018</c:v>
                </c:pt>
                <c:pt idx="4">
                  <c:v>2019</c:v>
                </c:pt>
                <c:pt idx="5">
                  <c:v>2020</c:v>
                </c:pt>
              </c:numCache>
            </c:numRef>
          </c:cat>
          <c:val>
            <c:numRef>
              <c:f>Koldioxid!$B$4:$B$9</c:f>
              <c:numCache>
                <c:formatCode>General</c:formatCode>
                <c:ptCount val="6"/>
                <c:pt idx="0">
                  <c:v>168</c:v>
                </c:pt>
                <c:pt idx="1">
                  <c:v>145</c:v>
                </c:pt>
                <c:pt idx="2">
                  <c:v>140</c:v>
                </c:pt>
                <c:pt idx="3">
                  <c:v>131</c:v>
                </c:pt>
                <c:pt idx="4">
                  <c:v>136</c:v>
                </c:pt>
                <c:pt idx="5">
                  <c:v>134</c:v>
                </c:pt>
              </c:numCache>
            </c:numRef>
          </c:val>
          <c:smooth val="0"/>
          <c:extLst>
            <c:ext xmlns:c16="http://schemas.microsoft.com/office/drawing/2014/chart" uri="{C3380CC4-5D6E-409C-BE32-E72D297353CC}">
              <c16:uniqueId val="{00000000-F0D8-4FA5-A469-C6C32629922D}"/>
            </c:ext>
          </c:extLst>
        </c:ser>
        <c:ser>
          <c:idx val="1"/>
          <c:order val="1"/>
          <c:tx>
            <c:strRef>
              <c:f>Koldioxid!$C$3</c:f>
              <c:strCache>
                <c:ptCount val="1"/>
                <c:pt idx="0">
                  <c:v>Bensin i trafik</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Koldioxid!$A$4:$A$9</c:f>
              <c:numCache>
                <c:formatCode>General</c:formatCode>
                <c:ptCount val="6"/>
                <c:pt idx="0">
                  <c:v>2015</c:v>
                </c:pt>
                <c:pt idx="1">
                  <c:v>2016</c:v>
                </c:pt>
                <c:pt idx="2">
                  <c:v>2017</c:v>
                </c:pt>
                <c:pt idx="3">
                  <c:v>2018</c:v>
                </c:pt>
                <c:pt idx="4">
                  <c:v>2019</c:v>
                </c:pt>
                <c:pt idx="5">
                  <c:v>2020</c:v>
                </c:pt>
              </c:numCache>
            </c:numRef>
          </c:cat>
          <c:val>
            <c:numRef>
              <c:f>Koldioxid!$C$4:$C$9</c:f>
              <c:numCache>
                <c:formatCode>General</c:formatCode>
                <c:ptCount val="6"/>
                <c:pt idx="0">
                  <c:v>139</c:v>
                </c:pt>
                <c:pt idx="1">
                  <c:v>133</c:v>
                </c:pt>
                <c:pt idx="2">
                  <c:v>131</c:v>
                </c:pt>
                <c:pt idx="3">
                  <c:v>130</c:v>
                </c:pt>
                <c:pt idx="4">
                  <c:v>131</c:v>
                </c:pt>
                <c:pt idx="5">
                  <c:v>131</c:v>
                </c:pt>
              </c:numCache>
            </c:numRef>
          </c:val>
          <c:smooth val="0"/>
          <c:extLst>
            <c:ext xmlns:c16="http://schemas.microsoft.com/office/drawing/2014/chart" uri="{C3380CC4-5D6E-409C-BE32-E72D297353CC}">
              <c16:uniqueId val="{00000001-F0D8-4FA5-A469-C6C32629922D}"/>
            </c:ext>
          </c:extLst>
        </c:ser>
        <c:ser>
          <c:idx val="2"/>
          <c:order val="2"/>
          <c:tx>
            <c:strRef>
              <c:f>Koldioxid!$D$3</c:f>
              <c:strCache>
                <c:ptCount val="1"/>
                <c:pt idx="0">
                  <c:v>Diesel exporterade</c:v>
                </c:pt>
              </c:strCache>
            </c:strRef>
          </c:tx>
          <c:spPr>
            <a:ln w="31750" cap="rnd">
              <a:solidFill>
                <a:schemeClr val="accent2"/>
              </a:solidFill>
              <a:prstDash val="dashDot"/>
              <a:round/>
            </a:ln>
            <a:effectLst>
              <a:outerShdw blurRad="40000" dist="23000" dir="5400000" rotWithShape="0">
                <a:srgbClr val="000000">
                  <a:alpha val="35000"/>
                </a:srgbClr>
              </a:outerShdw>
            </a:effectLst>
          </c:spPr>
          <c:marker>
            <c:symbol val="none"/>
          </c:marker>
          <c:cat>
            <c:numRef>
              <c:f>Koldioxid!$A$4:$A$9</c:f>
              <c:numCache>
                <c:formatCode>General</c:formatCode>
                <c:ptCount val="6"/>
                <c:pt idx="0">
                  <c:v>2015</c:v>
                </c:pt>
                <c:pt idx="1">
                  <c:v>2016</c:v>
                </c:pt>
                <c:pt idx="2">
                  <c:v>2017</c:v>
                </c:pt>
                <c:pt idx="3">
                  <c:v>2018</c:v>
                </c:pt>
                <c:pt idx="4">
                  <c:v>2019</c:v>
                </c:pt>
                <c:pt idx="5">
                  <c:v>2020</c:v>
                </c:pt>
              </c:numCache>
            </c:numRef>
          </c:cat>
          <c:val>
            <c:numRef>
              <c:f>Koldioxid!$D$4:$D$9</c:f>
              <c:numCache>
                <c:formatCode>General</c:formatCode>
                <c:ptCount val="6"/>
                <c:pt idx="0">
                  <c:v>145</c:v>
                </c:pt>
                <c:pt idx="1">
                  <c:v>136</c:v>
                </c:pt>
                <c:pt idx="2">
                  <c:v>132</c:v>
                </c:pt>
                <c:pt idx="3">
                  <c:v>131</c:v>
                </c:pt>
                <c:pt idx="4">
                  <c:v>134</c:v>
                </c:pt>
                <c:pt idx="5">
                  <c:v>132</c:v>
                </c:pt>
              </c:numCache>
            </c:numRef>
          </c:val>
          <c:smooth val="0"/>
          <c:extLst>
            <c:ext xmlns:c16="http://schemas.microsoft.com/office/drawing/2014/chart" uri="{C3380CC4-5D6E-409C-BE32-E72D297353CC}">
              <c16:uniqueId val="{00000002-F0D8-4FA5-A469-C6C32629922D}"/>
            </c:ext>
          </c:extLst>
        </c:ser>
        <c:ser>
          <c:idx val="3"/>
          <c:order val="3"/>
          <c:tx>
            <c:strRef>
              <c:f>Koldioxid!$E$3</c:f>
              <c:strCache>
                <c:ptCount val="1"/>
                <c:pt idx="0">
                  <c:v>Diesel i trafik</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Koldioxid!$A$4:$A$9</c:f>
              <c:numCache>
                <c:formatCode>General</c:formatCode>
                <c:ptCount val="6"/>
                <c:pt idx="0">
                  <c:v>2015</c:v>
                </c:pt>
                <c:pt idx="1">
                  <c:v>2016</c:v>
                </c:pt>
                <c:pt idx="2">
                  <c:v>2017</c:v>
                </c:pt>
                <c:pt idx="3">
                  <c:v>2018</c:v>
                </c:pt>
                <c:pt idx="4">
                  <c:v>2019</c:v>
                </c:pt>
                <c:pt idx="5">
                  <c:v>2020</c:v>
                </c:pt>
              </c:numCache>
            </c:numRef>
          </c:cat>
          <c:val>
            <c:numRef>
              <c:f>Koldioxid!$E$4:$E$9</c:f>
              <c:numCache>
                <c:formatCode>General</c:formatCode>
                <c:ptCount val="6"/>
                <c:pt idx="0">
                  <c:v>138</c:v>
                </c:pt>
                <c:pt idx="1">
                  <c:v>135</c:v>
                </c:pt>
                <c:pt idx="2">
                  <c:v>134</c:v>
                </c:pt>
                <c:pt idx="3">
                  <c:v>133</c:v>
                </c:pt>
                <c:pt idx="4">
                  <c:v>133</c:v>
                </c:pt>
                <c:pt idx="5">
                  <c:v>133</c:v>
                </c:pt>
              </c:numCache>
            </c:numRef>
          </c:val>
          <c:smooth val="0"/>
          <c:extLst>
            <c:ext xmlns:c16="http://schemas.microsoft.com/office/drawing/2014/chart" uri="{C3380CC4-5D6E-409C-BE32-E72D297353CC}">
              <c16:uniqueId val="{00000003-F0D8-4FA5-A469-C6C32629922D}"/>
            </c:ext>
          </c:extLst>
        </c:ser>
        <c:ser>
          <c:idx val="4"/>
          <c:order val="4"/>
          <c:tx>
            <c:strRef>
              <c:f>Koldioxid!$F$3</c:f>
              <c:strCache>
                <c:ptCount val="1"/>
                <c:pt idx="0">
                  <c:v>Totalt exporterade</c:v>
                </c:pt>
              </c:strCache>
            </c:strRef>
          </c:tx>
          <c:spPr>
            <a:ln w="31750" cap="rnd">
              <a:solidFill>
                <a:schemeClr val="accent3"/>
              </a:solidFill>
              <a:prstDash val="dashDot"/>
              <a:round/>
            </a:ln>
            <a:effectLst>
              <a:outerShdw blurRad="40000" dist="23000" dir="5400000" rotWithShape="0">
                <a:srgbClr val="000000">
                  <a:alpha val="35000"/>
                </a:srgbClr>
              </a:outerShdw>
            </a:effectLst>
          </c:spPr>
          <c:marker>
            <c:symbol val="none"/>
          </c:marker>
          <c:cat>
            <c:numRef>
              <c:f>Koldioxid!$A$4:$A$9</c:f>
              <c:numCache>
                <c:formatCode>General</c:formatCode>
                <c:ptCount val="6"/>
                <c:pt idx="0">
                  <c:v>2015</c:v>
                </c:pt>
                <c:pt idx="1">
                  <c:v>2016</c:v>
                </c:pt>
                <c:pt idx="2">
                  <c:v>2017</c:v>
                </c:pt>
                <c:pt idx="3">
                  <c:v>2018</c:v>
                </c:pt>
                <c:pt idx="4">
                  <c:v>2019</c:v>
                </c:pt>
                <c:pt idx="5">
                  <c:v>2020</c:v>
                </c:pt>
              </c:numCache>
            </c:numRef>
          </c:cat>
          <c:val>
            <c:numRef>
              <c:f>Koldioxid!$F$4:$F$9</c:f>
              <c:numCache>
                <c:formatCode>0</c:formatCode>
                <c:ptCount val="6"/>
                <c:pt idx="0">
                  <c:v>145.30887696622364</c:v>
                </c:pt>
                <c:pt idx="1">
                  <c:v>136.41087547580207</c:v>
                </c:pt>
                <c:pt idx="2">
                  <c:v>121.68919568982105</c:v>
                </c:pt>
                <c:pt idx="3">
                  <c:v>119.31730995402545</c:v>
                </c:pt>
                <c:pt idx="4">
                  <c:v>118.64320364706111</c:v>
                </c:pt>
                <c:pt idx="5">
                  <c:v>113.758849769303</c:v>
                </c:pt>
              </c:numCache>
            </c:numRef>
          </c:val>
          <c:smooth val="0"/>
          <c:extLst>
            <c:ext xmlns:c16="http://schemas.microsoft.com/office/drawing/2014/chart" uri="{C3380CC4-5D6E-409C-BE32-E72D297353CC}">
              <c16:uniqueId val="{00000004-F0D8-4FA5-A469-C6C32629922D}"/>
            </c:ext>
          </c:extLst>
        </c:ser>
        <c:ser>
          <c:idx val="5"/>
          <c:order val="5"/>
          <c:tx>
            <c:strRef>
              <c:f>Koldioxid!$G$3</c:f>
              <c:strCache>
                <c:ptCount val="1"/>
                <c:pt idx="0">
                  <c:v>Totalt  i trafik</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Koldioxid!$A$4:$A$9</c:f>
              <c:numCache>
                <c:formatCode>General</c:formatCode>
                <c:ptCount val="6"/>
                <c:pt idx="0">
                  <c:v>2015</c:v>
                </c:pt>
                <c:pt idx="1">
                  <c:v>2016</c:v>
                </c:pt>
                <c:pt idx="2">
                  <c:v>2017</c:v>
                </c:pt>
                <c:pt idx="3">
                  <c:v>2018</c:v>
                </c:pt>
                <c:pt idx="4">
                  <c:v>2019</c:v>
                </c:pt>
                <c:pt idx="5">
                  <c:v>2020</c:v>
                </c:pt>
              </c:numCache>
            </c:numRef>
          </c:cat>
          <c:val>
            <c:numRef>
              <c:f>Koldioxid!$G$4:$G$9</c:f>
              <c:numCache>
                <c:formatCode>#,##0</c:formatCode>
                <c:ptCount val="6"/>
                <c:pt idx="0">
                  <c:v>138.173132196295</c:v>
                </c:pt>
                <c:pt idx="1">
                  <c:v>133.95337605352984</c:v>
                </c:pt>
                <c:pt idx="2">
                  <c:v>128.6601422615872</c:v>
                </c:pt>
                <c:pt idx="3">
                  <c:v>126.49188534383575</c:v>
                </c:pt>
                <c:pt idx="4">
                  <c:v>124.39205587180841</c:v>
                </c:pt>
                <c:pt idx="5">
                  <c:v>118.9272329788935</c:v>
                </c:pt>
              </c:numCache>
            </c:numRef>
          </c:val>
          <c:smooth val="0"/>
          <c:extLst>
            <c:ext xmlns:c16="http://schemas.microsoft.com/office/drawing/2014/chart" uri="{C3380CC4-5D6E-409C-BE32-E72D297353CC}">
              <c16:uniqueId val="{00000005-F0D8-4FA5-A469-C6C32629922D}"/>
            </c:ext>
          </c:extLst>
        </c:ser>
        <c:dLbls>
          <c:showLegendKey val="0"/>
          <c:showVal val="0"/>
          <c:showCatName val="0"/>
          <c:showSerName val="0"/>
          <c:showPercent val="0"/>
          <c:showBubbleSize val="0"/>
        </c:dLbls>
        <c:smooth val="0"/>
        <c:axId val="447341760"/>
        <c:axId val="447341104"/>
      </c:lineChart>
      <c:catAx>
        <c:axId val="447341760"/>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sv-SE"/>
                  <a:t>År</a:t>
                </a:r>
              </a:p>
            </c:rich>
          </c:tx>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title>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447341104"/>
        <c:crosses val="autoZero"/>
        <c:auto val="1"/>
        <c:lblAlgn val="ctr"/>
        <c:lblOffset val="100"/>
        <c:noMultiLvlLbl val="0"/>
      </c:catAx>
      <c:valAx>
        <c:axId val="447341104"/>
        <c:scaling>
          <c:orientation val="minMax"/>
          <c:min val="1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a:t>gram CO2/km</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4473417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6D49DC7-6486-4FD9-9988-C97B728BE071}">
  <sheetPr/>
  <sheetViews>
    <sheetView zoomScale="133"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17640B7-67DA-48C0-877C-3C040E253729}">
  <sheetPr/>
  <sheetViews>
    <sheetView zoomScale="133"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D40C515-F211-48C6-BB38-2891329065F1}">
  <sheetPr/>
  <sheetViews>
    <sheetView zoomScale="13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168230</xdr:colOff>
      <xdr:row>8</xdr:row>
      <xdr:rowOff>28575</xdr:rowOff>
    </xdr:to>
    <xdr:pic>
      <xdr:nvPicPr>
        <xdr:cNvPr id="2" name="Bildobjekt 1">
          <a:extLst>
            <a:ext uri="{FF2B5EF4-FFF2-40B4-BE49-F238E27FC236}">
              <a16:creationId xmlns:a16="http://schemas.microsoft.com/office/drawing/2014/main" id="{7C096E9F-4C41-4DB3-B8A5-6AF87B851F74}"/>
            </a:ext>
          </a:extLst>
        </xdr:cNvPr>
        <xdr:cNvPicPr>
          <a:picLocks noChangeAspect="1"/>
        </xdr:cNvPicPr>
      </xdr:nvPicPr>
      <xdr:blipFill>
        <a:blip xmlns:r="http://schemas.openxmlformats.org/officeDocument/2006/relationships" r:embed="rId1"/>
        <a:stretch>
          <a:fillRect/>
        </a:stretch>
      </xdr:blipFill>
      <xdr:spPr>
        <a:xfrm>
          <a:off x="609600" y="790575"/>
          <a:ext cx="3359105"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27</xdr:row>
      <xdr:rowOff>0</xdr:rowOff>
    </xdr:from>
    <xdr:to>
      <xdr:col>8</xdr:col>
      <xdr:colOff>247315</xdr:colOff>
      <xdr:row>28</xdr:row>
      <xdr:rowOff>57150</xdr:rowOff>
    </xdr:to>
    <xdr:pic>
      <xdr:nvPicPr>
        <xdr:cNvPr id="2" name="Bildobjekt 1">
          <a:extLst>
            <a:ext uri="{FF2B5EF4-FFF2-40B4-BE49-F238E27FC236}">
              <a16:creationId xmlns:a16="http://schemas.microsoft.com/office/drawing/2014/main" id="{BEC053F9-3E82-47A0-9993-CB45C9A1F903}"/>
            </a:ext>
          </a:extLst>
        </xdr:cNvPr>
        <xdr:cNvPicPr>
          <a:picLocks noChangeAspect="1"/>
        </xdr:cNvPicPr>
      </xdr:nvPicPr>
      <xdr:blipFill>
        <a:blip xmlns:r="http://schemas.openxmlformats.org/officeDocument/2006/relationships" r:embed="rId1"/>
        <a:stretch>
          <a:fillRect/>
        </a:stretch>
      </xdr:blipFill>
      <xdr:spPr>
        <a:xfrm>
          <a:off x="4267200" y="6505575"/>
          <a:ext cx="856915" cy="238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1785F3EA-0E80-44B3-B8B7-54E7261E825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EFF58B03-394A-4CF4-BF22-5F6A5A12C73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FACDACD9-8150-4A54-9C1A-F33C6712DE7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ED02C-E6CD-4C9C-85B5-AF5EB34EDE25}">
  <dimension ref="A1:I27"/>
  <sheetViews>
    <sheetView showGridLines="0" tabSelected="1" workbookViewId="0">
      <selection sqref="A1:I1"/>
    </sheetView>
  </sheetViews>
  <sheetFormatPr defaultRowHeight="12" x14ac:dyDescent="0.2"/>
  <cols>
    <col min="1" max="1" width="9.140625" style="3"/>
    <col min="2" max="2" width="11.28515625" style="3" customWidth="1"/>
    <col min="3" max="10" width="9.140625" style="3"/>
    <col min="11" max="254" width="10.28515625" style="3"/>
    <col min="255" max="255" width="12.85546875" style="3" customWidth="1"/>
    <col min="256" max="510" width="10.28515625" style="3"/>
    <col min="511" max="511" width="12.85546875" style="3" customWidth="1"/>
    <col min="512" max="766" width="10.28515625" style="3"/>
    <col min="767" max="767" width="12.85546875" style="3" customWidth="1"/>
    <col min="768" max="1022" width="10.28515625" style="3"/>
    <col min="1023" max="1023" width="12.85546875" style="3" customWidth="1"/>
    <col min="1024" max="1278" width="9.140625" style="3"/>
    <col min="1279" max="1279" width="12.85546875" style="3" customWidth="1"/>
    <col min="1280" max="1534" width="10.28515625" style="3"/>
    <col min="1535" max="1535" width="12.85546875" style="3" customWidth="1"/>
    <col min="1536" max="1790" width="10.28515625" style="3"/>
    <col min="1791" max="1791" width="12.85546875" style="3" customWidth="1"/>
    <col min="1792" max="2046" width="10.28515625" style="3"/>
    <col min="2047" max="2047" width="12.85546875" style="3" customWidth="1"/>
    <col min="2048" max="2302" width="9.140625" style="3"/>
    <col min="2303" max="2303" width="12.85546875" style="3" customWidth="1"/>
    <col min="2304" max="2558" width="10.28515625" style="3"/>
    <col min="2559" max="2559" width="12.85546875" style="3" customWidth="1"/>
    <col min="2560" max="2814" width="10.28515625" style="3"/>
    <col min="2815" max="2815" width="12.85546875" style="3" customWidth="1"/>
    <col min="2816" max="3070" width="10.28515625" style="3"/>
    <col min="3071" max="3071" width="12.85546875" style="3" customWidth="1"/>
    <col min="3072" max="3326" width="9.140625" style="3"/>
    <col min="3327" max="3327" width="12.85546875" style="3" customWidth="1"/>
    <col min="3328" max="3582" width="10.28515625" style="3"/>
    <col min="3583" max="3583" width="12.85546875" style="3" customWidth="1"/>
    <col min="3584" max="3838" width="10.28515625" style="3"/>
    <col min="3839" max="3839" width="12.85546875" style="3" customWidth="1"/>
    <col min="3840" max="4094" width="10.28515625" style="3"/>
    <col min="4095" max="4095" width="12.85546875" style="3" customWidth="1"/>
    <col min="4096" max="4350" width="9.140625" style="3"/>
    <col min="4351" max="4351" width="12.85546875" style="3" customWidth="1"/>
    <col min="4352" max="4606" width="10.28515625" style="3"/>
    <col min="4607" max="4607" width="12.85546875" style="3" customWidth="1"/>
    <col min="4608" max="4862" width="10.28515625" style="3"/>
    <col min="4863" max="4863" width="12.85546875" style="3" customWidth="1"/>
    <col min="4864" max="5118" width="10.28515625" style="3"/>
    <col min="5119" max="5119" width="12.85546875" style="3" customWidth="1"/>
    <col min="5120" max="5374" width="9.140625" style="3"/>
    <col min="5375" max="5375" width="12.85546875" style="3" customWidth="1"/>
    <col min="5376" max="5630" width="10.28515625" style="3"/>
    <col min="5631" max="5631" width="12.85546875" style="3" customWidth="1"/>
    <col min="5632" max="5886" width="10.28515625" style="3"/>
    <col min="5887" max="5887" width="12.85546875" style="3" customWidth="1"/>
    <col min="5888" max="6142" width="10.28515625" style="3"/>
    <col min="6143" max="6143" width="12.85546875" style="3" customWidth="1"/>
    <col min="6144" max="6398" width="9.140625" style="3"/>
    <col min="6399" max="6399" width="12.85546875" style="3" customWidth="1"/>
    <col min="6400" max="6654" width="10.28515625" style="3"/>
    <col min="6655" max="6655" width="12.85546875" style="3" customWidth="1"/>
    <col min="6656" max="6910" width="10.28515625" style="3"/>
    <col min="6911" max="6911" width="12.85546875" style="3" customWidth="1"/>
    <col min="6912" max="7166" width="10.28515625" style="3"/>
    <col min="7167" max="7167" width="12.85546875" style="3" customWidth="1"/>
    <col min="7168" max="7422" width="9.140625" style="3"/>
    <col min="7423" max="7423" width="12.85546875" style="3" customWidth="1"/>
    <col min="7424" max="7678" width="10.28515625" style="3"/>
    <col min="7679" max="7679" width="12.85546875" style="3" customWidth="1"/>
    <col min="7680" max="7934" width="10.28515625" style="3"/>
    <col min="7935" max="7935" width="12.85546875" style="3" customWidth="1"/>
    <col min="7936" max="8190" width="10.28515625" style="3"/>
    <col min="8191" max="8191" width="12.85546875" style="3" customWidth="1"/>
    <col min="8192" max="8446" width="9.140625" style="3"/>
    <col min="8447" max="8447" width="12.85546875" style="3" customWidth="1"/>
    <col min="8448" max="8702" width="10.28515625" style="3"/>
    <col min="8703" max="8703" width="12.85546875" style="3" customWidth="1"/>
    <col min="8704" max="8958" width="10.28515625" style="3"/>
    <col min="8959" max="8959" width="12.85546875" style="3" customWidth="1"/>
    <col min="8960" max="9214" width="10.28515625" style="3"/>
    <col min="9215" max="9215" width="12.85546875" style="3" customWidth="1"/>
    <col min="9216" max="9470" width="9.140625" style="3"/>
    <col min="9471" max="9471" width="12.85546875" style="3" customWidth="1"/>
    <col min="9472" max="9726" width="10.28515625" style="3"/>
    <col min="9727" max="9727" width="12.85546875" style="3" customWidth="1"/>
    <col min="9728" max="9982" width="10.28515625" style="3"/>
    <col min="9983" max="9983" width="12.85546875" style="3" customWidth="1"/>
    <col min="9984" max="10238" width="10.28515625" style="3"/>
    <col min="10239" max="10239" width="12.85546875" style="3" customWidth="1"/>
    <col min="10240" max="10494" width="9.140625" style="3"/>
    <col min="10495" max="10495" width="12.85546875" style="3" customWidth="1"/>
    <col min="10496" max="10750" width="10.28515625" style="3"/>
    <col min="10751" max="10751" width="12.85546875" style="3" customWidth="1"/>
    <col min="10752" max="11006" width="10.28515625" style="3"/>
    <col min="11007" max="11007" width="12.85546875" style="3" customWidth="1"/>
    <col min="11008" max="11262" width="10.28515625" style="3"/>
    <col min="11263" max="11263" width="12.85546875" style="3" customWidth="1"/>
    <col min="11264" max="11518" width="9.140625" style="3"/>
    <col min="11519" max="11519" width="12.85546875" style="3" customWidth="1"/>
    <col min="11520" max="11774" width="10.28515625" style="3"/>
    <col min="11775" max="11775" width="12.85546875" style="3" customWidth="1"/>
    <col min="11776" max="12030" width="10.28515625" style="3"/>
    <col min="12031" max="12031" width="12.85546875" style="3" customWidth="1"/>
    <col min="12032" max="12286" width="10.28515625" style="3"/>
    <col min="12287" max="12287" width="12.85546875" style="3" customWidth="1"/>
    <col min="12288" max="12542" width="9.140625" style="3"/>
    <col min="12543" max="12543" width="12.85546875" style="3" customWidth="1"/>
    <col min="12544" max="12798" width="10.28515625" style="3"/>
    <col min="12799" max="12799" width="12.85546875" style="3" customWidth="1"/>
    <col min="12800" max="13054" width="10.28515625" style="3"/>
    <col min="13055" max="13055" width="12.85546875" style="3" customWidth="1"/>
    <col min="13056" max="13310" width="10.28515625" style="3"/>
    <col min="13311" max="13311" width="12.85546875" style="3" customWidth="1"/>
    <col min="13312" max="13566" width="9.140625" style="3"/>
    <col min="13567" max="13567" width="12.85546875" style="3" customWidth="1"/>
    <col min="13568" max="13822" width="10.28515625" style="3"/>
    <col min="13823" max="13823" width="12.85546875" style="3" customWidth="1"/>
    <col min="13824" max="14078" width="10.28515625" style="3"/>
    <col min="14079" max="14079" width="12.85546875" style="3" customWidth="1"/>
    <col min="14080" max="14334" width="10.28515625" style="3"/>
    <col min="14335" max="14335" width="12.85546875" style="3" customWidth="1"/>
    <col min="14336" max="14590" width="9.140625" style="3"/>
    <col min="14591" max="14591" width="12.85546875" style="3" customWidth="1"/>
    <col min="14592" max="14846" width="10.28515625" style="3"/>
    <col min="14847" max="14847" width="12.85546875" style="3" customWidth="1"/>
    <col min="14848" max="15102" width="10.28515625" style="3"/>
    <col min="15103" max="15103" width="12.85546875" style="3" customWidth="1"/>
    <col min="15104" max="15358" width="10.28515625" style="3"/>
    <col min="15359" max="15359" width="12.85546875" style="3" customWidth="1"/>
    <col min="15360" max="15614" width="9.140625" style="3"/>
    <col min="15615" max="15615" width="12.85546875" style="3" customWidth="1"/>
    <col min="15616" max="15870" width="10.28515625" style="3"/>
    <col min="15871" max="15871" width="12.85546875" style="3" customWidth="1"/>
    <col min="15872" max="16126" width="10.28515625" style="3"/>
    <col min="16127" max="16127" width="12.85546875" style="3" customWidth="1"/>
    <col min="16128" max="16384" width="9.140625" style="3"/>
  </cols>
  <sheetData>
    <row r="1" spans="1:9" customFormat="1" ht="19.5" x14ac:dyDescent="0.25">
      <c r="A1" s="77" t="s">
        <v>12</v>
      </c>
      <c r="B1" s="77"/>
      <c r="C1" s="77"/>
      <c r="D1" s="77"/>
      <c r="E1" s="77"/>
      <c r="F1" s="77"/>
      <c r="G1" s="77"/>
      <c r="H1" s="77"/>
      <c r="I1" s="77"/>
    </row>
    <row r="2" spans="1:9" customFormat="1" ht="14.25" customHeight="1" x14ac:dyDescent="0.25"/>
    <row r="3" spans="1:9" customFormat="1" ht="14.25" customHeight="1" x14ac:dyDescent="0.25"/>
    <row r="4" spans="1:9" customFormat="1" ht="14.25" customHeight="1" x14ac:dyDescent="0.25"/>
    <row r="5" spans="1:9" customFormat="1" ht="14.25" customHeight="1" x14ac:dyDescent="0.25"/>
    <row r="6" spans="1:9" customFormat="1" ht="14.25" customHeight="1" x14ac:dyDescent="0.25"/>
    <row r="7" spans="1:9" customFormat="1" ht="14.25" customHeight="1" x14ac:dyDescent="0.25"/>
    <row r="8" spans="1:9" customFormat="1" ht="14.25" customHeight="1" x14ac:dyDescent="0.25"/>
    <row r="9" spans="1:9" customFormat="1" ht="14.25" customHeight="1" x14ac:dyDescent="0.25"/>
    <row r="10" spans="1:9" customFormat="1" ht="14.25" customHeight="1" x14ac:dyDescent="0.25"/>
    <row r="11" spans="1:9" customFormat="1" ht="23.25" x14ac:dyDescent="0.35">
      <c r="B11" s="48" t="s">
        <v>21</v>
      </c>
      <c r="G11" s="2"/>
      <c r="H11" s="3"/>
      <c r="I11" s="4"/>
    </row>
    <row r="12" spans="1:9" customFormat="1" ht="14.25" customHeight="1" x14ac:dyDescent="0.3">
      <c r="B12" s="5"/>
    </row>
    <row r="13" spans="1:9" customFormat="1" ht="14.25" customHeight="1" x14ac:dyDescent="0.3">
      <c r="B13" s="6"/>
    </row>
    <row r="14" spans="1:9" customFormat="1" ht="14.25" customHeight="1" x14ac:dyDescent="0.25">
      <c r="B14" s="49" t="s">
        <v>81</v>
      </c>
      <c r="E14" s="7"/>
      <c r="F14" s="4"/>
    </row>
    <row r="15" spans="1:9" customFormat="1" ht="14.25" customHeight="1" x14ac:dyDescent="0.25">
      <c r="B15" s="50"/>
    </row>
    <row r="16" spans="1:9" customFormat="1" ht="14.25" customHeight="1" x14ac:dyDescent="0.25">
      <c r="B16" s="50"/>
    </row>
    <row r="17" spans="2:2" customFormat="1" ht="14.25" customHeight="1" x14ac:dyDescent="0.25">
      <c r="B17" s="50"/>
    </row>
    <row r="18" spans="2:2" customFormat="1" ht="14.25" customHeight="1" x14ac:dyDescent="0.25">
      <c r="B18" s="50"/>
    </row>
    <row r="19" spans="2:2" customFormat="1" ht="14.25" customHeight="1" x14ac:dyDescent="0.25">
      <c r="B19" s="51" t="s">
        <v>11</v>
      </c>
    </row>
    <row r="20" spans="2:2" ht="14.25" customHeight="1" x14ac:dyDescent="0.2">
      <c r="B20" s="52" t="s">
        <v>9</v>
      </c>
    </row>
    <row r="21" spans="2:2" ht="14.25" customHeight="1" x14ac:dyDescent="0.2">
      <c r="B21" s="52" t="s">
        <v>10</v>
      </c>
    </row>
    <row r="22" spans="2:2" ht="14.25" customHeight="1" x14ac:dyDescent="0.2"/>
    <row r="23" spans="2:2" customFormat="1" ht="14.25" customHeight="1" x14ac:dyDescent="0.25">
      <c r="B23" s="19"/>
    </row>
    <row r="24" spans="2:2" customFormat="1" ht="14.25" customHeight="1" x14ac:dyDescent="0.25">
      <c r="B24" s="19"/>
    </row>
    <row r="25" spans="2:2" customFormat="1" ht="14.25" customHeight="1" x14ac:dyDescent="0.25">
      <c r="B25" s="20"/>
    </row>
    <row r="26" spans="2:2" ht="14.25" customHeight="1" x14ac:dyDescent="0.2"/>
    <row r="27" spans="2:2" ht="14.25" customHeight="1" x14ac:dyDescent="0.2"/>
  </sheetData>
  <mergeCells count="1">
    <mergeCell ref="A1:I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21061-EF7A-463E-AB32-195812BC8D49}">
  <dimension ref="A1:N41"/>
  <sheetViews>
    <sheetView showGridLines="0" workbookViewId="0">
      <selection activeCell="A3" sqref="A3"/>
    </sheetView>
  </sheetViews>
  <sheetFormatPr defaultRowHeight="11.25" x14ac:dyDescent="0.2"/>
  <cols>
    <col min="1" max="2" width="9.140625" style="62"/>
    <col min="3" max="3" width="11.5703125" style="62" bestFit="1" customWidth="1"/>
    <col min="4" max="4" width="12.28515625" style="62" bestFit="1" customWidth="1"/>
    <col min="5" max="5" width="16.42578125" style="62" customWidth="1"/>
    <col min="6" max="6" width="11.140625" style="62" bestFit="1" customWidth="1"/>
    <col min="7" max="7" width="9.140625" style="62" customWidth="1"/>
    <col min="8" max="16384" width="9.140625" style="62"/>
  </cols>
  <sheetData>
    <row r="1" spans="1:8" ht="12" x14ac:dyDescent="0.2">
      <c r="A1" s="8" t="s">
        <v>46</v>
      </c>
    </row>
    <row r="2" spans="1:8" x14ac:dyDescent="0.2">
      <c r="A2" s="10"/>
    </row>
    <row r="3" spans="1:8" ht="22.5" x14ac:dyDescent="0.2">
      <c r="A3" s="11" t="s">
        <v>2</v>
      </c>
      <c r="B3" s="13" t="s">
        <v>3</v>
      </c>
      <c r="C3" s="25" t="s">
        <v>4</v>
      </c>
      <c r="D3" s="53" t="s">
        <v>5</v>
      </c>
      <c r="E3" s="54" t="s">
        <v>8</v>
      </c>
      <c r="F3" s="54" t="s">
        <v>28</v>
      </c>
      <c r="G3" s="74"/>
      <c r="H3" s="75"/>
    </row>
    <row r="4" spans="1:8" x14ac:dyDescent="0.2">
      <c r="A4" s="28">
        <v>2011</v>
      </c>
      <c r="B4" s="29">
        <v>218175</v>
      </c>
      <c r="C4" s="31">
        <v>15283</v>
      </c>
      <c r="D4" s="14">
        <v>2064</v>
      </c>
      <c r="E4" s="14">
        <v>1305</v>
      </c>
      <c r="F4" s="14">
        <v>13719</v>
      </c>
      <c r="G4" s="12"/>
    </row>
    <row r="5" spans="1:8" x14ac:dyDescent="0.2">
      <c r="A5" s="28">
        <v>2012</v>
      </c>
      <c r="B5" s="29">
        <v>225868</v>
      </c>
      <c r="C5" s="31">
        <v>5904</v>
      </c>
      <c r="D5" s="14">
        <v>2014</v>
      </c>
      <c r="E5" s="14">
        <v>1021</v>
      </c>
      <c r="F5" s="14">
        <f t="shared" ref="F5:F11" si="0">B5-B4</f>
        <v>7693</v>
      </c>
      <c r="G5" s="12"/>
    </row>
    <row r="6" spans="1:8" x14ac:dyDescent="0.2">
      <c r="A6" s="28">
        <v>2013</v>
      </c>
      <c r="B6" s="29">
        <v>228726</v>
      </c>
      <c r="C6" s="31">
        <v>3243</v>
      </c>
      <c r="D6" s="14">
        <v>1605</v>
      </c>
      <c r="E6" s="14">
        <v>406</v>
      </c>
      <c r="F6" s="14">
        <f t="shared" si="0"/>
        <v>2858</v>
      </c>
      <c r="G6" s="12"/>
    </row>
    <row r="7" spans="1:8" x14ac:dyDescent="0.2">
      <c r="A7" s="28">
        <v>2014</v>
      </c>
      <c r="B7" s="29">
        <v>229621</v>
      </c>
      <c r="C7" s="31">
        <v>2691</v>
      </c>
      <c r="D7" s="14">
        <v>1826</v>
      </c>
      <c r="E7" s="14">
        <v>467</v>
      </c>
      <c r="F7" s="14">
        <f t="shared" si="0"/>
        <v>895</v>
      </c>
      <c r="G7" s="12"/>
    </row>
    <row r="8" spans="1:8" x14ac:dyDescent="0.2">
      <c r="A8" s="28">
        <v>2015</v>
      </c>
      <c r="B8" s="29">
        <v>228175</v>
      </c>
      <c r="C8" s="31">
        <v>1370</v>
      </c>
      <c r="D8" s="14">
        <v>2376</v>
      </c>
      <c r="E8" s="14">
        <v>568</v>
      </c>
      <c r="F8" s="14">
        <f t="shared" si="0"/>
        <v>-1446</v>
      </c>
      <c r="G8" s="12"/>
    </row>
    <row r="9" spans="1:8" x14ac:dyDescent="0.2">
      <c r="A9" s="28">
        <v>2016</v>
      </c>
      <c r="B9" s="29">
        <v>224788</v>
      </c>
      <c r="C9" s="31">
        <v>856</v>
      </c>
      <c r="D9" s="14">
        <v>3296</v>
      </c>
      <c r="E9" s="14">
        <v>909</v>
      </c>
      <c r="F9" s="14">
        <f t="shared" si="0"/>
        <v>-3387</v>
      </c>
      <c r="G9" s="12"/>
    </row>
    <row r="10" spans="1:8" x14ac:dyDescent="0.2">
      <c r="A10" s="28">
        <v>2017</v>
      </c>
      <c r="B10" s="29">
        <v>220223</v>
      </c>
      <c r="C10" s="31">
        <v>1090</v>
      </c>
      <c r="D10" s="14">
        <v>4672</v>
      </c>
      <c r="E10" s="14">
        <v>1796</v>
      </c>
      <c r="F10" s="14">
        <f t="shared" si="0"/>
        <v>-4565</v>
      </c>
      <c r="G10" s="12"/>
    </row>
    <row r="11" spans="1:8" x14ac:dyDescent="0.2">
      <c r="A11" s="28">
        <v>2018</v>
      </c>
      <c r="B11" s="29">
        <v>212385</v>
      </c>
      <c r="C11" s="31">
        <v>1020</v>
      </c>
      <c r="D11" s="14">
        <v>6826</v>
      </c>
      <c r="E11" s="14">
        <v>2852</v>
      </c>
      <c r="F11" s="14">
        <f t="shared" si="0"/>
        <v>-7838</v>
      </c>
      <c r="G11" s="12"/>
    </row>
    <row r="12" spans="1:8" x14ac:dyDescent="0.2">
      <c r="A12" s="28">
        <v>2019</v>
      </c>
      <c r="B12" s="29">
        <v>201714</v>
      </c>
      <c r="C12" s="31">
        <v>1167</v>
      </c>
      <c r="D12" s="14">
        <v>8490</v>
      </c>
      <c r="E12" s="14">
        <v>4105</v>
      </c>
      <c r="F12" s="14">
        <f t="shared" ref="F12" si="1">B12-B11</f>
        <v>-10671</v>
      </c>
    </row>
    <row r="13" spans="1:8" x14ac:dyDescent="0.2">
      <c r="A13" s="28">
        <v>2020</v>
      </c>
      <c r="B13" s="29">
        <v>193904</v>
      </c>
      <c r="C13" s="31">
        <v>70</v>
      </c>
      <c r="D13" s="14">
        <v>7843</v>
      </c>
      <c r="E13" s="14">
        <v>3437</v>
      </c>
      <c r="F13" s="14">
        <f t="shared" ref="F13" si="2">B13-B12</f>
        <v>-7810</v>
      </c>
    </row>
    <row r="15" spans="1:8" ht="12" x14ac:dyDescent="0.2">
      <c r="A15" s="9" t="s">
        <v>47</v>
      </c>
    </row>
    <row r="17" spans="1:14" x14ac:dyDescent="0.2">
      <c r="A17" s="11" t="s">
        <v>2</v>
      </c>
      <c r="B17" s="59">
        <v>0</v>
      </c>
      <c r="C17" s="59">
        <v>1</v>
      </c>
      <c r="D17" s="59">
        <v>2</v>
      </c>
      <c r="E17" s="59">
        <v>3</v>
      </c>
      <c r="F17" s="59">
        <v>4</v>
      </c>
      <c r="G17" s="59">
        <v>5</v>
      </c>
      <c r="H17" s="22" t="s">
        <v>14</v>
      </c>
      <c r="I17" s="59" t="s">
        <v>15</v>
      </c>
      <c r="J17" s="59" t="s">
        <v>16</v>
      </c>
      <c r="K17" s="60" t="s">
        <v>17</v>
      </c>
      <c r="L17" s="60" t="s">
        <v>18</v>
      </c>
      <c r="M17" s="60" t="s">
        <v>19</v>
      </c>
    </row>
    <row r="18" spans="1:14" x14ac:dyDescent="0.2">
      <c r="A18" s="37">
        <v>2011</v>
      </c>
      <c r="B18" s="14">
        <v>2</v>
      </c>
      <c r="C18" s="14">
        <v>286</v>
      </c>
      <c r="D18" s="14">
        <v>454</v>
      </c>
      <c r="E18" s="14">
        <v>341</v>
      </c>
      <c r="F18" s="14">
        <v>146</v>
      </c>
      <c r="G18" s="14">
        <v>45</v>
      </c>
      <c r="H18" s="29">
        <v>1274</v>
      </c>
      <c r="I18" s="31">
        <v>30</v>
      </c>
      <c r="J18" s="14">
        <v>1</v>
      </c>
      <c r="K18" s="14"/>
      <c r="L18" s="14"/>
      <c r="M18" s="14">
        <v>1305</v>
      </c>
    </row>
    <row r="19" spans="1:14" x14ac:dyDescent="0.2">
      <c r="A19" s="37">
        <v>2012</v>
      </c>
      <c r="B19" s="14"/>
      <c r="C19" s="14">
        <v>77</v>
      </c>
      <c r="D19" s="14">
        <v>515</v>
      </c>
      <c r="E19" s="14">
        <v>126</v>
      </c>
      <c r="F19" s="14">
        <v>164</v>
      </c>
      <c r="G19" s="14">
        <v>63</v>
      </c>
      <c r="H19" s="29">
        <v>945</v>
      </c>
      <c r="I19" s="31">
        <v>73</v>
      </c>
      <c r="J19" s="14">
        <v>2</v>
      </c>
      <c r="K19" s="14">
        <v>1</v>
      </c>
      <c r="L19" s="14"/>
      <c r="M19" s="14">
        <v>1021</v>
      </c>
    </row>
    <row r="20" spans="1:14" x14ac:dyDescent="0.2">
      <c r="A20" s="37">
        <v>2013</v>
      </c>
      <c r="B20" s="14">
        <v>2</v>
      </c>
      <c r="C20" s="14">
        <v>5</v>
      </c>
      <c r="D20" s="14">
        <v>36</v>
      </c>
      <c r="E20" s="14">
        <v>99</v>
      </c>
      <c r="F20" s="14">
        <v>57</v>
      </c>
      <c r="G20" s="14">
        <v>85</v>
      </c>
      <c r="H20" s="29">
        <v>284</v>
      </c>
      <c r="I20" s="31">
        <v>108</v>
      </c>
      <c r="J20" s="14">
        <v>12</v>
      </c>
      <c r="K20" s="14">
        <v>2</v>
      </c>
      <c r="L20" s="14"/>
      <c r="M20" s="14">
        <v>406</v>
      </c>
    </row>
    <row r="21" spans="1:14" x14ac:dyDescent="0.2">
      <c r="A21" s="37">
        <v>2014</v>
      </c>
      <c r="B21" s="14"/>
      <c r="C21" s="14">
        <v>62</v>
      </c>
      <c r="D21" s="14">
        <v>55</v>
      </c>
      <c r="E21" s="14">
        <v>45</v>
      </c>
      <c r="F21" s="14">
        <v>48</v>
      </c>
      <c r="G21" s="14">
        <v>38</v>
      </c>
      <c r="H21" s="29">
        <v>248</v>
      </c>
      <c r="I21" s="31">
        <v>204</v>
      </c>
      <c r="J21" s="14">
        <v>15</v>
      </c>
      <c r="K21" s="14"/>
      <c r="L21" s="14"/>
      <c r="M21" s="14">
        <v>467</v>
      </c>
    </row>
    <row r="22" spans="1:14" x14ac:dyDescent="0.2">
      <c r="A22" s="37">
        <v>2015</v>
      </c>
      <c r="B22" s="14"/>
      <c r="C22" s="14"/>
      <c r="D22" s="14">
        <v>10</v>
      </c>
      <c r="E22" s="14">
        <v>20</v>
      </c>
      <c r="F22" s="14">
        <v>66</v>
      </c>
      <c r="G22" s="14">
        <v>64</v>
      </c>
      <c r="H22" s="29">
        <v>160</v>
      </c>
      <c r="I22" s="31">
        <v>373</v>
      </c>
      <c r="J22" s="14">
        <v>34</v>
      </c>
      <c r="K22" s="14">
        <v>1</v>
      </c>
      <c r="L22" s="14"/>
      <c r="M22" s="14">
        <v>568</v>
      </c>
    </row>
    <row r="23" spans="1:14" x14ac:dyDescent="0.2">
      <c r="A23" s="37">
        <v>2016</v>
      </c>
      <c r="B23" s="14"/>
      <c r="C23" s="14"/>
      <c r="D23" s="14">
        <v>10</v>
      </c>
      <c r="E23" s="14">
        <v>16</v>
      </c>
      <c r="F23" s="14">
        <v>43</v>
      </c>
      <c r="G23" s="14">
        <v>59</v>
      </c>
      <c r="H23" s="29">
        <v>128</v>
      </c>
      <c r="I23" s="31">
        <v>692</v>
      </c>
      <c r="J23" s="14">
        <v>89</v>
      </c>
      <c r="K23" s="14"/>
      <c r="L23" s="14"/>
      <c r="M23" s="14">
        <v>909</v>
      </c>
    </row>
    <row r="24" spans="1:14" x14ac:dyDescent="0.2">
      <c r="A24" s="37">
        <v>2017</v>
      </c>
      <c r="B24" s="14"/>
      <c r="C24" s="14">
        <v>1</v>
      </c>
      <c r="D24" s="14">
        <v>5</v>
      </c>
      <c r="E24" s="14">
        <v>32</v>
      </c>
      <c r="F24" s="14">
        <v>46</v>
      </c>
      <c r="G24" s="14">
        <v>38</v>
      </c>
      <c r="H24" s="29">
        <v>122</v>
      </c>
      <c r="I24" s="31">
        <v>1340</v>
      </c>
      <c r="J24" s="14">
        <v>331</v>
      </c>
      <c r="K24" s="14">
        <v>3</v>
      </c>
      <c r="L24" s="14"/>
      <c r="M24" s="14">
        <v>1796</v>
      </c>
      <c r="N24" s="66"/>
    </row>
    <row r="25" spans="1:14" x14ac:dyDescent="0.2">
      <c r="A25" s="35">
        <v>2018</v>
      </c>
      <c r="B25" s="14"/>
      <c r="C25" s="14">
        <v>3</v>
      </c>
      <c r="D25" s="14"/>
      <c r="E25" s="14">
        <v>32</v>
      </c>
      <c r="F25" s="14">
        <v>89</v>
      </c>
      <c r="G25" s="14">
        <v>36</v>
      </c>
      <c r="H25" s="29">
        <v>160</v>
      </c>
      <c r="I25" s="31">
        <v>1890</v>
      </c>
      <c r="J25" s="14">
        <v>794</v>
      </c>
      <c r="K25" s="14">
        <v>7</v>
      </c>
      <c r="L25" s="14">
        <v>1</v>
      </c>
      <c r="M25" s="14">
        <f>SUM(H25:L25)</f>
        <v>2852</v>
      </c>
      <c r="N25" s="66"/>
    </row>
    <row r="26" spans="1:14" x14ac:dyDescent="0.2">
      <c r="A26" s="35">
        <v>2019</v>
      </c>
      <c r="B26" s="14"/>
      <c r="C26" s="14">
        <v>31</v>
      </c>
      <c r="D26" s="14">
        <v>36</v>
      </c>
      <c r="E26" s="14">
        <v>14</v>
      </c>
      <c r="F26" s="14">
        <v>49</v>
      </c>
      <c r="G26" s="14">
        <v>61</v>
      </c>
      <c r="H26" s="29">
        <v>191</v>
      </c>
      <c r="I26" s="31">
        <v>1670</v>
      </c>
      <c r="J26" s="14">
        <v>2224</v>
      </c>
      <c r="K26" s="14">
        <v>20</v>
      </c>
      <c r="L26" s="14"/>
      <c r="M26" s="14">
        <f>SUM(H26:L26)</f>
        <v>4105</v>
      </c>
      <c r="N26" s="66"/>
    </row>
    <row r="27" spans="1:14" x14ac:dyDescent="0.2">
      <c r="A27" s="35">
        <v>2020</v>
      </c>
      <c r="B27" s="14"/>
      <c r="C27" s="14">
        <v>3</v>
      </c>
      <c r="D27" s="14">
        <v>104</v>
      </c>
      <c r="E27" s="14">
        <v>49</v>
      </c>
      <c r="F27" s="14">
        <v>33</v>
      </c>
      <c r="G27" s="14">
        <v>34</v>
      </c>
      <c r="H27" s="29">
        <v>223</v>
      </c>
      <c r="I27" s="31">
        <v>890</v>
      </c>
      <c r="J27" s="14">
        <v>2304</v>
      </c>
      <c r="K27" s="14">
        <v>18</v>
      </c>
      <c r="L27" s="14">
        <v>2</v>
      </c>
      <c r="M27" s="14">
        <f>SUM(H27:L27)</f>
        <v>3437</v>
      </c>
      <c r="N27" s="66"/>
    </row>
    <row r="29" spans="1:14" ht="12" x14ac:dyDescent="0.2">
      <c r="A29" s="68" t="s">
        <v>48</v>
      </c>
    </row>
    <row r="31" spans="1:14" x14ac:dyDescent="0.2">
      <c r="A31" s="11" t="s">
        <v>2</v>
      </c>
      <c r="B31" s="22" t="s">
        <v>14</v>
      </c>
      <c r="C31" s="59" t="s">
        <v>15</v>
      </c>
      <c r="D31" s="59" t="s">
        <v>16</v>
      </c>
      <c r="E31" s="60" t="s">
        <v>17</v>
      </c>
      <c r="F31" s="60" t="s">
        <v>18</v>
      </c>
      <c r="G31" s="60" t="s">
        <v>19</v>
      </c>
    </row>
    <row r="32" spans="1:14" x14ac:dyDescent="0.2">
      <c r="A32" s="28">
        <v>2011</v>
      </c>
      <c r="B32" s="16">
        <f t="shared" ref="B32:B41" si="3">H18/$M18</f>
        <v>0.97624521072796933</v>
      </c>
      <c r="C32" s="18">
        <f t="shared" ref="C32:C41" si="4">I18/$M18</f>
        <v>2.2988505747126436E-2</v>
      </c>
      <c r="D32" s="18">
        <f t="shared" ref="D32:D41" si="5">J18/$M18</f>
        <v>7.6628352490421458E-4</v>
      </c>
      <c r="E32" s="18"/>
      <c r="F32" s="18"/>
      <c r="G32" s="18">
        <f t="shared" ref="G32:G38" si="6">SUM(B32:F32)</f>
        <v>1</v>
      </c>
    </row>
    <row r="33" spans="1:7" x14ac:dyDescent="0.2">
      <c r="A33" s="28">
        <v>2012</v>
      </c>
      <c r="B33" s="16">
        <f t="shared" si="3"/>
        <v>0.92556317335945149</v>
      </c>
      <c r="C33" s="18">
        <f t="shared" si="4"/>
        <v>7.1498530852105779E-2</v>
      </c>
      <c r="D33" s="18">
        <f t="shared" si="5"/>
        <v>1.9588638589618022E-3</v>
      </c>
      <c r="E33" s="23">
        <f>K19/$M19</f>
        <v>9.7943192948090111E-4</v>
      </c>
      <c r="F33" s="18"/>
      <c r="G33" s="18">
        <f t="shared" si="6"/>
        <v>1</v>
      </c>
    </row>
    <row r="34" spans="1:7" x14ac:dyDescent="0.2">
      <c r="A34" s="28">
        <v>2013</v>
      </c>
      <c r="B34" s="16">
        <f t="shared" si="3"/>
        <v>0.69950738916256161</v>
      </c>
      <c r="C34" s="18">
        <f t="shared" si="4"/>
        <v>0.26600985221674878</v>
      </c>
      <c r="D34" s="18">
        <f t="shared" si="5"/>
        <v>2.9556650246305417E-2</v>
      </c>
      <c r="E34" s="23">
        <f>K20/$M20</f>
        <v>4.9261083743842365E-3</v>
      </c>
      <c r="F34" s="18"/>
      <c r="G34" s="18">
        <f t="shared" si="6"/>
        <v>1</v>
      </c>
    </row>
    <row r="35" spans="1:7" x14ac:dyDescent="0.2">
      <c r="A35" s="28">
        <v>2014</v>
      </c>
      <c r="B35" s="16">
        <f t="shared" si="3"/>
        <v>0.53104925053533192</v>
      </c>
      <c r="C35" s="18">
        <f t="shared" si="4"/>
        <v>0.43683083511777304</v>
      </c>
      <c r="D35" s="18">
        <f t="shared" si="5"/>
        <v>3.2119914346895075E-2</v>
      </c>
      <c r="E35" s="23"/>
      <c r="F35" s="18"/>
      <c r="G35" s="18">
        <f t="shared" si="6"/>
        <v>1</v>
      </c>
    </row>
    <row r="36" spans="1:7" x14ac:dyDescent="0.2">
      <c r="A36" s="28">
        <v>2015</v>
      </c>
      <c r="B36" s="16">
        <f t="shared" si="3"/>
        <v>0.28169014084507044</v>
      </c>
      <c r="C36" s="18">
        <f t="shared" si="4"/>
        <v>0.65669014084507038</v>
      </c>
      <c r="D36" s="18">
        <f t="shared" si="5"/>
        <v>5.9859154929577461E-2</v>
      </c>
      <c r="E36" s="23">
        <f>K22/$M22</f>
        <v>1.7605633802816902E-3</v>
      </c>
      <c r="F36" s="23"/>
      <c r="G36" s="18">
        <f t="shared" si="6"/>
        <v>1</v>
      </c>
    </row>
    <row r="37" spans="1:7" x14ac:dyDescent="0.2">
      <c r="A37" s="28">
        <v>2016</v>
      </c>
      <c r="B37" s="16">
        <f t="shared" si="3"/>
        <v>0.14081408140814081</v>
      </c>
      <c r="C37" s="18">
        <f t="shared" si="4"/>
        <v>0.76127612761276131</v>
      </c>
      <c r="D37" s="18">
        <f t="shared" si="5"/>
        <v>9.790979097909791E-2</v>
      </c>
      <c r="E37" s="23"/>
      <c r="F37" s="23"/>
      <c r="G37" s="18">
        <f t="shared" si="6"/>
        <v>1</v>
      </c>
    </row>
    <row r="38" spans="1:7" x14ac:dyDescent="0.2">
      <c r="A38" s="28">
        <v>2017</v>
      </c>
      <c r="B38" s="16">
        <f t="shared" si="3"/>
        <v>6.7928730512249444E-2</v>
      </c>
      <c r="C38" s="18">
        <f t="shared" si="4"/>
        <v>0.74610244988864138</v>
      </c>
      <c r="D38" s="18">
        <f t="shared" si="5"/>
        <v>0.18429844097995546</v>
      </c>
      <c r="E38" s="23">
        <f>K24/$M24</f>
        <v>1.6703786191536749E-3</v>
      </c>
      <c r="F38" s="23">
        <f>L24/$M24</f>
        <v>0</v>
      </c>
      <c r="G38" s="18">
        <f t="shared" si="6"/>
        <v>1</v>
      </c>
    </row>
    <row r="39" spans="1:7" x14ac:dyDescent="0.2">
      <c r="A39" s="28">
        <v>2018</v>
      </c>
      <c r="B39" s="16">
        <f t="shared" si="3"/>
        <v>5.6100981767180924E-2</v>
      </c>
      <c r="C39" s="18">
        <f t="shared" si="4"/>
        <v>0.66269284712482468</v>
      </c>
      <c r="D39" s="18">
        <f t="shared" si="5"/>
        <v>0.27840112201963535</v>
      </c>
      <c r="E39" s="23">
        <f>K25/$M25</f>
        <v>2.4544179523141654E-3</v>
      </c>
      <c r="F39" s="23"/>
      <c r="G39" s="18">
        <f t="shared" ref="G39" si="7">SUM(B39:F39)</f>
        <v>0.99964936886395506</v>
      </c>
    </row>
    <row r="40" spans="1:7" x14ac:dyDescent="0.2">
      <c r="A40" s="28">
        <v>2019</v>
      </c>
      <c r="B40" s="16">
        <f t="shared" si="3"/>
        <v>4.6528623629719851E-2</v>
      </c>
      <c r="C40" s="18">
        <f t="shared" si="4"/>
        <v>0.40682095006090135</v>
      </c>
      <c r="D40" s="18">
        <f t="shared" si="5"/>
        <v>0.54177831912302066</v>
      </c>
      <c r="E40" s="23">
        <f>K26/$M26</f>
        <v>4.8721071863580996E-3</v>
      </c>
      <c r="F40" s="23"/>
      <c r="G40" s="18">
        <f t="shared" ref="G40" si="8">SUM(B40:F40)</f>
        <v>1</v>
      </c>
    </row>
    <row r="41" spans="1:7" x14ac:dyDescent="0.2">
      <c r="A41" s="28">
        <v>2020</v>
      </c>
      <c r="B41" s="16">
        <f t="shared" si="3"/>
        <v>6.4882164678498694E-2</v>
      </c>
      <c r="C41" s="18">
        <f t="shared" si="4"/>
        <v>0.25894675589176608</v>
      </c>
      <c r="D41" s="18">
        <f t="shared" si="5"/>
        <v>0.67035205120744834</v>
      </c>
      <c r="E41" s="23">
        <f>K27/$M27</f>
        <v>5.2371254000581902E-3</v>
      </c>
      <c r="F41" s="23"/>
      <c r="G41" s="18">
        <f t="shared" ref="G41" si="9">SUM(B41:F41)</f>
        <v>0.9994180971777713</v>
      </c>
    </row>
  </sheetData>
  <pageMargins left="0.7" right="0.7" top="0.75" bottom="0.75" header="0.3" footer="0.3"/>
  <ignoredErrors>
    <ignoredError sqref="M25:M2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8D18C-617F-4E15-8815-674DEB1D7BB1}">
  <dimension ref="A1:H11"/>
  <sheetViews>
    <sheetView workbookViewId="0">
      <selection activeCell="H9" sqref="H9"/>
    </sheetView>
  </sheetViews>
  <sheetFormatPr defaultRowHeight="15" x14ac:dyDescent="0.25"/>
  <cols>
    <col min="1" max="1" width="16.28515625" customWidth="1"/>
    <col min="2" max="2" width="18.140625" bestFit="1" customWidth="1"/>
    <col min="3" max="3" width="15" bestFit="1" customWidth="1"/>
    <col min="4" max="4" width="14.5703125" bestFit="1" customWidth="1"/>
    <col min="5" max="5" width="15" bestFit="1" customWidth="1"/>
    <col min="6" max="6" width="14.5703125" bestFit="1" customWidth="1"/>
    <col min="7" max="7" width="15" bestFit="1" customWidth="1"/>
    <col min="8" max="8" width="14.5703125" bestFit="1" customWidth="1"/>
    <col min="9" max="9" width="15" bestFit="1" customWidth="1"/>
    <col min="10" max="10" width="14.5703125" bestFit="1" customWidth="1"/>
    <col min="11" max="11" width="15" bestFit="1" customWidth="1"/>
    <col min="12" max="12" width="14.5703125" bestFit="1" customWidth="1"/>
    <col min="13" max="13" width="15" bestFit="1" customWidth="1"/>
    <col min="14" max="14" width="14.5703125" bestFit="1" customWidth="1"/>
    <col min="15" max="15" width="15" bestFit="1" customWidth="1"/>
    <col min="16" max="16" width="14.5703125" bestFit="1" customWidth="1"/>
    <col min="17" max="17" width="15" bestFit="1" customWidth="1"/>
    <col min="18" max="18" width="16.42578125" bestFit="1" customWidth="1"/>
    <col min="19" max="19" width="15" bestFit="1" customWidth="1"/>
    <col min="20" max="20" width="14.5703125" bestFit="1" customWidth="1"/>
    <col min="21" max="21" width="15" bestFit="1" customWidth="1"/>
    <col min="22" max="22" width="14.5703125" bestFit="1" customWidth="1"/>
    <col min="23" max="23" width="15" bestFit="1" customWidth="1"/>
    <col min="24" max="24" width="14.5703125" bestFit="1" customWidth="1"/>
    <col min="25" max="25" width="15" bestFit="1" customWidth="1"/>
    <col min="26" max="26" width="14.5703125" bestFit="1" customWidth="1"/>
    <col min="27" max="27" width="15" bestFit="1" customWidth="1"/>
    <col min="28" max="28" width="14.5703125" bestFit="1" customWidth="1"/>
    <col min="29" max="29" width="15" bestFit="1" customWidth="1"/>
    <col min="30" max="30" width="23" bestFit="1" customWidth="1"/>
    <col min="31" max="31" width="23.42578125" bestFit="1" customWidth="1"/>
    <col min="32" max="32" width="14.5703125" bestFit="1" customWidth="1"/>
    <col min="33" max="33" width="15" bestFit="1" customWidth="1"/>
    <col min="34" max="34" width="14.5703125" bestFit="1" customWidth="1"/>
    <col min="35" max="35" width="15" bestFit="1" customWidth="1"/>
    <col min="36" max="36" width="20" bestFit="1" customWidth="1"/>
    <col min="37" max="37" width="20.42578125" bestFit="1" customWidth="1"/>
    <col min="38" max="38" width="20.28515625" bestFit="1" customWidth="1"/>
    <col min="39" max="39" width="20.7109375" bestFit="1" customWidth="1"/>
  </cols>
  <sheetData>
    <row r="1" spans="1:8" x14ac:dyDescent="0.25">
      <c r="A1" t="s">
        <v>79</v>
      </c>
    </row>
    <row r="3" spans="1:8" x14ac:dyDescent="0.25">
      <c r="B3" t="s">
        <v>73</v>
      </c>
      <c r="C3" t="s">
        <v>74</v>
      </c>
      <c r="D3" t="s">
        <v>75</v>
      </c>
      <c r="E3" t="s">
        <v>76</v>
      </c>
      <c r="F3" t="s">
        <v>77</v>
      </c>
      <c r="G3" t="s">
        <v>78</v>
      </c>
    </row>
    <row r="4" spans="1:8" x14ac:dyDescent="0.25">
      <c r="A4">
        <v>2015</v>
      </c>
      <c r="B4">
        <v>168</v>
      </c>
      <c r="C4">
        <v>139</v>
      </c>
      <c r="D4">
        <v>145</v>
      </c>
      <c r="E4">
        <v>138</v>
      </c>
      <c r="F4" s="42">
        <v>145.30887696622364</v>
      </c>
      <c r="G4" s="40">
        <v>138.173132196295</v>
      </c>
    </row>
    <row r="5" spans="1:8" x14ac:dyDescent="0.25">
      <c r="A5">
        <v>2016</v>
      </c>
      <c r="B5">
        <v>145</v>
      </c>
      <c r="C5">
        <v>133</v>
      </c>
      <c r="D5">
        <v>136</v>
      </c>
      <c r="E5">
        <v>135</v>
      </c>
      <c r="F5" s="42">
        <v>136.41087547580207</v>
      </c>
      <c r="G5" s="40">
        <v>133.95337605352984</v>
      </c>
    </row>
    <row r="6" spans="1:8" x14ac:dyDescent="0.25">
      <c r="A6">
        <v>2017</v>
      </c>
      <c r="B6">
        <v>140</v>
      </c>
      <c r="C6">
        <v>131</v>
      </c>
      <c r="D6">
        <v>132</v>
      </c>
      <c r="E6">
        <v>134</v>
      </c>
      <c r="F6" s="42">
        <v>121.68919568982105</v>
      </c>
      <c r="G6" s="40">
        <v>128.6601422615872</v>
      </c>
    </row>
    <row r="7" spans="1:8" x14ac:dyDescent="0.25">
      <c r="A7">
        <v>2018</v>
      </c>
      <c r="B7">
        <v>131</v>
      </c>
      <c r="C7">
        <v>130</v>
      </c>
      <c r="D7">
        <v>131</v>
      </c>
      <c r="E7">
        <v>133</v>
      </c>
      <c r="F7" s="42">
        <v>119.31730995402545</v>
      </c>
      <c r="G7" s="40">
        <v>126.49188534383575</v>
      </c>
    </row>
    <row r="8" spans="1:8" x14ac:dyDescent="0.25">
      <c r="A8">
        <v>2019</v>
      </c>
      <c r="B8">
        <v>136</v>
      </c>
      <c r="C8">
        <v>131</v>
      </c>
      <c r="D8">
        <v>134</v>
      </c>
      <c r="E8">
        <v>133</v>
      </c>
      <c r="F8" s="42">
        <v>118.64320364706111</v>
      </c>
      <c r="G8" s="40">
        <v>124.39205587180841</v>
      </c>
    </row>
    <row r="9" spans="1:8" x14ac:dyDescent="0.25">
      <c r="A9">
        <v>2020</v>
      </c>
      <c r="B9">
        <v>134</v>
      </c>
      <c r="C9">
        <v>131</v>
      </c>
      <c r="D9">
        <v>132</v>
      </c>
      <c r="E9">
        <v>133</v>
      </c>
      <c r="F9" s="42">
        <v>113.758849769303</v>
      </c>
      <c r="G9" s="40">
        <v>118.9272329788935</v>
      </c>
      <c r="H9" s="38"/>
    </row>
    <row r="11" spans="1:8" x14ac:dyDescent="0.25">
      <c r="B11" s="38">
        <f>B9/B4-1</f>
        <v>-0.20238095238095233</v>
      </c>
      <c r="C11" s="38">
        <f t="shared" ref="C11:G11" si="0">C9/C4-1</f>
        <v>-5.7553956834532349E-2</v>
      </c>
      <c r="D11" s="38">
        <f t="shared" si="0"/>
        <v>-8.9655172413793061E-2</v>
      </c>
      <c r="E11" s="38">
        <f t="shared" si="0"/>
        <v>-3.6231884057971064E-2</v>
      </c>
      <c r="F11" s="38">
        <f t="shared" si="0"/>
        <v>-0.21712388021727191</v>
      </c>
      <c r="G11" s="38">
        <f t="shared" si="0"/>
        <v>-0.13928828934745363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10D44-ABBB-41E8-9617-25A8E7B731DF}">
  <dimension ref="A1:I38"/>
  <sheetViews>
    <sheetView workbookViewId="0">
      <selection activeCell="A2" sqref="A2"/>
    </sheetView>
  </sheetViews>
  <sheetFormatPr defaultRowHeight="15" x14ac:dyDescent="0.25"/>
  <cols>
    <col min="1" max="1" width="15.5703125" bestFit="1" customWidth="1"/>
  </cols>
  <sheetData>
    <row r="1" spans="1:8" x14ac:dyDescent="0.25">
      <c r="A1" t="s">
        <v>70</v>
      </c>
    </row>
    <row r="3" spans="1:8" x14ac:dyDescent="0.25">
      <c r="B3" t="s">
        <v>22</v>
      </c>
      <c r="C3" t="s">
        <v>1</v>
      </c>
      <c r="D3" t="s">
        <v>0</v>
      </c>
      <c r="E3" t="s">
        <v>6</v>
      </c>
      <c r="F3" t="s">
        <v>23</v>
      </c>
      <c r="G3" t="s">
        <v>7</v>
      </c>
      <c r="H3" t="s">
        <v>13</v>
      </c>
    </row>
    <row r="4" spans="1:8" x14ac:dyDescent="0.25">
      <c r="A4" t="s">
        <v>72</v>
      </c>
      <c r="B4" s="40">
        <v>87746</v>
      </c>
      <c r="C4" s="40">
        <v>617907</v>
      </c>
      <c r="D4" s="40">
        <v>55394</v>
      </c>
      <c r="E4" s="40">
        <v>519288</v>
      </c>
      <c r="F4" s="40">
        <v>128843</v>
      </c>
      <c r="G4" s="40">
        <v>3347</v>
      </c>
      <c r="H4" s="40">
        <v>15755</v>
      </c>
    </row>
    <row r="5" spans="1:8" x14ac:dyDescent="0.25">
      <c r="A5" t="s">
        <v>69</v>
      </c>
      <c r="B5" s="40">
        <f>Elhybrid!$I$27</f>
        <v>1238</v>
      </c>
      <c r="C5" s="40">
        <f>Bensin!$I$27</f>
        <v>17337</v>
      </c>
      <c r="D5" s="40">
        <f>El!$J$27</f>
        <v>1798</v>
      </c>
      <c r="E5" s="40">
        <f>Diesel!$I$27</f>
        <v>22731</v>
      </c>
      <c r="F5" s="40">
        <f>Laddhybrid!$H$23</f>
        <v>7496</v>
      </c>
      <c r="G5" s="40">
        <f>Etanol!$H$27</f>
        <v>223</v>
      </c>
      <c r="H5" s="40">
        <f>Gas!$H$27</f>
        <v>1513</v>
      </c>
    </row>
    <row r="6" spans="1:8" x14ac:dyDescent="0.25">
      <c r="A6" t="s">
        <v>70</v>
      </c>
      <c r="B6" s="41">
        <f>B5/B4</f>
        <v>1.410890524924213E-2</v>
      </c>
      <c r="C6" s="41">
        <f>C5/C4</f>
        <v>2.8057620321504693E-2</v>
      </c>
      <c r="D6" s="41">
        <f t="shared" ref="D6:H6" si="0">D5/D4</f>
        <v>3.2458388995198033E-2</v>
      </c>
      <c r="E6" s="41">
        <f>E5/E4</f>
        <v>4.3773397421084256E-2</v>
      </c>
      <c r="F6" s="41">
        <f t="shared" si="0"/>
        <v>5.8179334538934986E-2</v>
      </c>
      <c r="G6" s="41">
        <f>G5/G4</f>
        <v>6.6626829997012249E-2</v>
      </c>
      <c r="H6" s="41">
        <f t="shared" si="0"/>
        <v>9.6033005395112669E-2</v>
      </c>
    </row>
    <row r="35" spans="2:9" x14ac:dyDescent="0.25">
      <c r="C35" t="s">
        <v>22</v>
      </c>
      <c r="D35" t="s">
        <v>1</v>
      </c>
      <c r="E35" t="s">
        <v>0</v>
      </c>
      <c r="F35" t="s">
        <v>6</v>
      </c>
      <c r="G35" t="s">
        <v>23</v>
      </c>
      <c r="H35" t="s">
        <v>7</v>
      </c>
      <c r="I35" t="s">
        <v>13</v>
      </c>
    </row>
    <row r="36" spans="2:9" x14ac:dyDescent="0.25">
      <c r="B36" t="s">
        <v>68</v>
      </c>
      <c r="C36">
        <v>87746</v>
      </c>
      <c r="D36">
        <v>617907</v>
      </c>
      <c r="E36">
        <v>55394</v>
      </c>
      <c r="F36">
        <v>519288</v>
      </c>
      <c r="G36">
        <v>128843</v>
      </c>
      <c r="H36">
        <v>3347</v>
      </c>
      <c r="I36">
        <v>15755</v>
      </c>
    </row>
    <row r="37" spans="2:9" x14ac:dyDescent="0.25">
      <c r="B37" t="s">
        <v>71</v>
      </c>
      <c r="C37" s="40">
        <f>SUM(Elhybrid!$M$24:$M$27)</f>
        <v>0</v>
      </c>
      <c r="D37" s="40">
        <f>SUM(Bensin!$H$24:$H$27)</f>
        <v>2556</v>
      </c>
      <c r="E37" s="40">
        <f>SUM(El!$N$24:$N$27)</f>
        <v>2</v>
      </c>
      <c r="F37" s="40">
        <f>SUM(Diesel!$H$24:$H$27)</f>
        <v>8578</v>
      </c>
      <c r="G37" s="40">
        <f>SUM(Laddhybrid!$M$20:$M$23)</f>
        <v>19039</v>
      </c>
      <c r="H37" s="40">
        <f>SUM(Etanol!$M$24:$M$27)</f>
        <v>12190</v>
      </c>
      <c r="I37" s="40">
        <f>SUM(Gas!$M$24:$M$27)</f>
        <v>12834</v>
      </c>
    </row>
    <row r="38" spans="2:9" x14ac:dyDescent="0.25">
      <c r="B38" t="s">
        <v>70</v>
      </c>
      <c r="C38" s="38">
        <f>C37/C36</f>
        <v>0</v>
      </c>
      <c r="D38" s="38">
        <f t="shared" ref="D38:I38" si="1">D37/D36</f>
        <v>4.1365448198515311E-3</v>
      </c>
      <c r="E38" s="38">
        <f>E37/E36</f>
        <v>3.6104993320576236E-5</v>
      </c>
      <c r="F38" s="38">
        <f t="shared" si="1"/>
        <v>1.6518771856850148E-2</v>
      </c>
      <c r="G38" s="38">
        <f>G37/G36</f>
        <v>0.14776899016632647</v>
      </c>
      <c r="H38" s="38">
        <f t="shared" si="1"/>
        <v>3.6420675231550641</v>
      </c>
      <c r="I38" s="38">
        <f t="shared" si="1"/>
        <v>0.81459854014598543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5D35-7A49-4EFD-A9F3-3F15D2EE9DEE}">
  <dimension ref="A1:Q67"/>
  <sheetViews>
    <sheetView workbookViewId="0">
      <selection activeCell="K2" sqref="K2"/>
    </sheetView>
  </sheetViews>
  <sheetFormatPr defaultRowHeight="15" x14ac:dyDescent="0.25"/>
  <cols>
    <col min="1" max="1" width="15.140625" bestFit="1" customWidth="1"/>
  </cols>
  <sheetData>
    <row r="1" spans="1:17" x14ac:dyDescent="0.25">
      <c r="A1" t="s">
        <v>65</v>
      </c>
      <c r="K1" t="s">
        <v>67</v>
      </c>
    </row>
    <row r="3" spans="1:17" x14ac:dyDescent="0.25">
      <c r="B3" t="s">
        <v>64</v>
      </c>
    </row>
    <row r="4" spans="1:17" x14ac:dyDescent="0.25">
      <c r="A4" t="s">
        <v>63</v>
      </c>
      <c r="B4" t="s">
        <v>53</v>
      </c>
      <c r="C4" t="s">
        <v>54</v>
      </c>
      <c r="D4" t="s">
        <v>55</v>
      </c>
      <c r="E4" t="s">
        <v>56</v>
      </c>
      <c r="F4" t="s">
        <v>58</v>
      </c>
      <c r="G4" t="s">
        <v>60</v>
      </c>
      <c r="H4" t="s">
        <v>61</v>
      </c>
      <c r="K4" t="s">
        <v>1</v>
      </c>
      <c r="L4" t="s">
        <v>6</v>
      </c>
      <c r="M4" t="s">
        <v>0</v>
      </c>
      <c r="N4" t="s">
        <v>57</v>
      </c>
      <c r="O4" t="s">
        <v>59</v>
      </c>
      <c r="P4" t="s">
        <v>7</v>
      </c>
      <c r="Q4" t="s">
        <v>13</v>
      </c>
    </row>
    <row r="5" spans="1:17" x14ac:dyDescent="0.25">
      <c r="A5">
        <v>0</v>
      </c>
      <c r="B5">
        <v>580</v>
      </c>
      <c r="C5">
        <v>340</v>
      </c>
      <c r="D5">
        <v>81</v>
      </c>
      <c r="E5">
        <v>20</v>
      </c>
      <c r="F5">
        <v>55</v>
      </c>
      <c r="H5">
        <v>1</v>
      </c>
      <c r="J5">
        <v>0</v>
      </c>
      <c r="K5" s="38">
        <f>SUM($B$5:B5)/$B$67</f>
        <v>3.0328383183434427E-3</v>
      </c>
      <c r="L5" s="38">
        <f>SUM($C$5:C5)/$C$67</f>
        <v>5.4085869271272447E-3</v>
      </c>
      <c r="M5" s="38">
        <f>SUM($D$5:D5)/$D$67</f>
        <v>4.0581162324649298E-2</v>
      </c>
      <c r="N5" s="38">
        <f>SUM($E$5:E5)/$E$67</f>
        <v>7.4710496824803886E-3</v>
      </c>
      <c r="O5" s="38">
        <f>SUM($F$5:F5)/$F$67</f>
        <v>7.0440573770491803E-3</v>
      </c>
      <c r="P5" s="38">
        <f>SUM($G$5:G5)/$G$67</f>
        <v>0</v>
      </c>
      <c r="Q5" s="38">
        <f>SUM($H$5:H5)/$H$67</f>
        <v>2.5575447570332479E-4</v>
      </c>
    </row>
    <row r="6" spans="1:17" x14ac:dyDescent="0.25">
      <c r="A6">
        <v>1</v>
      </c>
      <c r="B6">
        <v>436</v>
      </c>
      <c r="C6">
        <v>279</v>
      </c>
      <c r="D6">
        <v>32</v>
      </c>
      <c r="E6">
        <v>11</v>
      </c>
      <c r="F6">
        <v>58</v>
      </c>
      <c r="H6">
        <v>2</v>
      </c>
      <c r="J6">
        <v>1</v>
      </c>
      <c r="K6" s="38">
        <f>SUM($B$5:B6)/$B$67</f>
        <v>5.3126960886843754E-3</v>
      </c>
      <c r="L6" s="38">
        <f>SUM($C$5:C6)/$C$67</f>
        <v>9.846809729093426E-3</v>
      </c>
      <c r="M6" s="38">
        <f>SUM($D$5:D6)/$D$67</f>
        <v>5.6613226452905813E-2</v>
      </c>
      <c r="N6" s="38">
        <f>SUM($E$5:E6)/$E$67</f>
        <v>1.1580127007844603E-2</v>
      </c>
      <c r="O6" s="38">
        <f>SUM($F$5:F6)/$F$67</f>
        <v>1.4472336065573771E-2</v>
      </c>
      <c r="P6" s="38">
        <f>SUM($G$5:G6)/$G$67</f>
        <v>0</v>
      </c>
      <c r="Q6" s="38">
        <f>SUM($H$5:H6)/$H$67</f>
        <v>7.6726342710997447E-4</v>
      </c>
    </row>
    <row r="7" spans="1:17" x14ac:dyDescent="0.25">
      <c r="A7">
        <v>2</v>
      </c>
      <c r="B7">
        <v>527</v>
      </c>
      <c r="C7">
        <v>324</v>
      </c>
      <c r="D7">
        <v>18</v>
      </c>
      <c r="E7">
        <v>2</v>
      </c>
      <c r="F7">
        <v>33</v>
      </c>
      <c r="G7">
        <v>1</v>
      </c>
      <c r="H7">
        <v>1</v>
      </c>
      <c r="J7">
        <v>2</v>
      </c>
      <c r="K7" s="38">
        <f>SUM($B$5:B7)/$B$67</f>
        <v>8.0683957331102278E-3</v>
      </c>
      <c r="L7" s="38">
        <f>SUM($C$5:C7)/$C$67</f>
        <v>1.5000874918473506E-2</v>
      </c>
      <c r="M7" s="38">
        <f>SUM($D$5:D7)/$D$67</f>
        <v>6.5631262525050096E-2</v>
      </c>
      <c r="N7" s="38">
        <f>SUM($E$5:E7)/$E$67</f>
        <v>1.2327231976092642E-2</v>
      </c>
      <c r="O7" s="38">
        <f>SUM($F$5:F7)/$F$67</f>
        <v>1.8698770491803279E-2</v>
      </c>
      <c r="P7" s="38">
        <f>SUM($G$5:G7)/$G$67</f>
        <v>1.2750223128904755E-4</v>
      </c>
      <c r="Q7" s="38">
        <f>SUM($H$5:H7)/$H$67</f>
        <v>1.0230179028132991E-3</v>
      </c>
    </row>
    <row r="8" spans="1:17" x14ac:dyDescent="0.25">
      <c r="A8">
        <v>3</v>
      </c>
      <c r="B8">
        <v>456</v>
      </c>
      <c r="C8">
        <v>217</v>
      </c>
      <c r="D8">
        <v>19</v>
      </c>
      <c r="E8">
        <v>5</v>
      </c>
      <c r="F8">
        <v>73</v>
      </c>
      <c r="G8">
        <v>1</v>
      </c>
      <c r="H8">
        <v>1</v>
      </c>
      <c r="J8">
        <v>3</v>
      </c>
      <c r="K8" s="38">
        <f>SUM($B$5:B8)/$B$67</f>
        <v>1.0452834135118176E-2</v>
      </c>
      <c r="L8" s="38">
        <f>SUM($C$5:C8)/$C$67</f>
        <v>1.8452825986669422E-2</v>
      </c>
      <c r="M8" s="38">
        <f>SUM($D$5:D8)/$D$67</f>
        <v>7.5150300601202411E-2</v>
      </c>
      <c r="N8" s="38">
        <f>SUM($E$5:E8)/$E$67</f>
        <v>1.4194994396712738E-2</v>
      </c>
      <c r="O8" s="38">
        <f>SUM($F$5:F8)/$F$67</f>
        <v>2.804815573770492E-2</v>
      </c>
      <c r="P8" s="38">
        <f>SUM($G$5:G8)/$G$67</f>
        <v>2.550044625780951E-4</v>
      </c>
      <c r="Q8" s="38">
        <f>SUM($H$5:H8)/$H$67</f>
        <v>1.2787723785166241E-3</v>
      </c>
    </row>
    <row r="9" spans="1:17" x14ac:dyDescent="0.25">
      <c r="A9">
        <v>4</v>
      </c>
      <c r="B9">
        <v>382</v>
      </c>
      <c r="C9">
        <v>305</v>
      </c>
      <c r="D9">
        <v>19</v>
      </c>
      <c r="E9">
        <v>4</v>
      </c>
      <c r="F9">
        <v>95</v>
      </c>
      <c r="G9">
        <v>1</v>
      </c>
      <c r="J9">
        <v>4</v>
      </c>
      <c r="K9" s="38">
        <f>SUM($B$5:B9)/$B$67</f>
        <v>1.2450324199958169E-2</v>
      </c>
      <c r="L9" s="38">
        <f>SUM($C$5:C9)/$C$67</f>
        <v>2.3304646612474746E-2</v>
      </c>
      <c r="M9" s="38">
        <f>SUM($D$5:D9)/$D$67</f>
        <v>8.4669338677354711E-2</v>
      </c>
      <c r="N9" s="38">
        <f>SUM($E$5:E9)/$E$67</f>
        <v>1.5689204333208816E-2</v>
      </c>
      <c r="O9" s="38">
        <f>SUM($F$5:F9)/$F$67</f>
        <v>4.0215163934426229E-2</v>
      </c>
      <c r="P9" s="38">
        <f>SUM($G$5:G9)/$G$67</f>
        <v>3.8250669386714268E-4</v>
      </c>
      <c r="Q9" s="38">
        <f>SUM($H$5:H9)/$H$67</f>
        <v>1.2787723785166241E-3</v>
      </c>
    </row>
    <row r="10" spans="1:17" x14ac:dyDescent="0.25">
      <c r="A10">
        <v>5</v>
      </c>
      <c r="B10">
        <v>524</v>
      </c>
      <c r="C10">
        <v>437</v>
      </c>
      <c r="D10">
        <v>12</v>
      </c>
      <c r="E10">
        <v>10</v>
      </c>
      <c r="F10">
        <v>90</v>
      </c>
      <c r="H10">
        <v>2</v>
      </c>
      <c r="J10">
        <v>5</v>
      </c>
      <c r="K10" s="38">
        <f>SUM($B$5:B10)/$B$67</f>
        <v>1.5190336749633968E-2</v>
      </c>
      <c r="L10" s="38">
        <f>SUM($C$5:C10)/$C$67</f>
        <v>3.0256271574694175E-2</v>
      </c>
      <c r="M10" s="38">
        <f>SUM($D$5:D10)/$D$67</f>
        <v>9.0681362725450895E-2</v>
      </c>
      <c r="N10" s="38">
        <f>SUM($E$5:E10)/$E$67</f>
        <v>1.9424729174449009E-2</v>
      </c>
      <c r="O10" s="38">
        <f>SUM($F$5:F10)/$F$67</f>
        <v>5.1741803278688527E-2</v>
      </c>
      <c r="P10" s="38">
        <f>SUM($G$5:G10)/$G$67</f>
        <v>3.8250669386714268E-4</v>
      </c>
      <c r="Q10" s="38">
        <f>SUM($H$5:H10)/$H$67</f>
        <v>1.7902813299232737E-3</v>
      </c>
    </row>
    <row r="11" spans="1:17" x14ac:dyDescent="0.25">
      <c r="A11">
        <v>6</v>
      </c>
      <c r="B11">
        <v>607</v>
      </c>
      <c r="C11">
        <v>539</v>
      </c>
      <c r="D11">
        <v>32</v>
      </c>
      <c r="E11">
        <v>29</v>
      </c>
      <c r="F11">
        <v>80</v>
      </c>
      <c r="H11">
        <v>2</v>
      </c>
      <c r="J11">
        <v>6</v>
      </c>
      <c r="K11" s="38">
        <f>SUM($B$5:B11)/$B$67</f>
        <v>1.836435892072788E-2</v>
      </c>
      <c r="L11" s="38">
        <f>SUM($C$5:C11)/$C$67</f>
        <v>3.8830472615051778E-2</v>
      </c>
      <c r="M11" s="38">
        <f>SUM($D$5:D11)/$D$67</f>
        <v>0.10671342685370741</v>
      </c>
      <c r="N11" s="38">
        <f>SUM($E$5:E11)/$E$67</f>
        <v>3.0257751214045572E-2</v>
      </c>
      <c r="O11" s="38">
        <f>SUM($F$5:F11)/$F$67</f>
        <v>6.1987704918032786E-2</v>
      </c>
      <c r="P11" s="38">
        <f>SUM($G$5:G11)/$G$67</f>
        <v>3.8250669386714268E-4</v>
      </c>
      <c r="Q11" s="38">
        <f>SUM($H$5:H11)/$H$67</f>
        <v>2.3017902813299231E-3</v>
      </c>
    </row>
    <row r="12" spans="1:17" x14ac:dyDescent="0.25">
      <c r="A12">
        <v>7</v>
      </c>
      <c r="B12">
        <v>854</v>
      </c>
      <c r="C12">
        <v>724</v>
      </c>
      <c r="D12">
        <v>116</v>
      </c>
      <c r="E12">
        <v>46</v>
      </c>
      <c r="F12">
        <v>253</v>
      </c>
      <c r="J12">
        <v>7</v>
      </c>
      <c r="K12" s="38">
        <f>SUM($B$5:B12)/$B$67</f>
        <v>2.2829951892909432E-2</v>
      </c>
      <c r="L12" s="38">
        <f>SUM($C$5:C12)/$C$67</f>
        <v>5.0347581248110972E-2</v>
      </c>
      <c r="M12" s="38">
        <f>SUM($D$5:D12)/$D$67</f>
        <v>0.16482965931863727</v>
      </c>
      <c r="N12" s="38">
        <f>SUM($E$5:E12)/$E$67</f>
        <v>4.7441165483750464E-2</v>
      </c>
      <c r="O12" s="38">
        <f>SUM($F$5:F12)/$F$67</f>
        <v>9.4390368852459022E-2</v>
      </c>
      <c r="P12" s="38">
        <f>SUM($G$5:G12)/$G$67</f>
        <v>3.8250669386714268E-4</v>
      </c>
      <c r="Q12" s="38">
        <f>SUM($H$5:H12)/$H$67</f>
        <v>2.3017902813299231E-3</v>
      </c>
    </row>
    <row r="13" spans="1:17" x14ac:dyDescent="0.25">
      <c r="A13">
        <v>8</v>
      </c>
      <c r="B13">
        <v>655</v>
      </c>
      <c r="C13">
        <v>712</v>
      </c>
      <c r="D13">
        <v>109</v>
      </c>
      <c r="E13">
        <v>55</v>
      </c>
      <c r="F13">
        <v>239</v>
      </c>
      <c r="G13">
        <v>1</v>
      </c>
      <c r="H13">
        <v>4</v>
      </c>
      <c r="J13">
        <v>8</v>
      </c>
      <c r="K13" s="38">
        <f>SUM($B$5:B13)/$B$67</f>
        <v>2.6254967580004184E-2</v>
      </c>
      <c r="L13" s="38">
        <f>SUM($C$5:C13)/$C$67</f>
        <v>6.167379857785979E-2</v>
      </c>
      <c r="M13" s="38">
        <f>SUM($D$5:D13)/$D$67</f>
        <v>0.21943887775551102</v>
      </c>
      <c r="N13" s="38">
        <f>SUM($E$5:E13)/$E$67</f>
        <v>6.798655211057153E-2</v>
      </c>
      <c r="O13" s="38">
        <f>SUM($F$5:F13)/$F$67</f>
        <v>0.125</v>
      </c>
      <c r="P13" s="38">
        <f>SUM($G$5:G13)/$G$67</f>
        <v>5.1000892515619021E-4</v>
      </c>
      <c r="Q13" s="38">
        <f>SUM($H$5:H13)/$H$67</f>
        <v>3.3248081841432226E-3</v>
      </c>
    </row>
    <row r="14" spans="1:17" x14ac:dyDescent="0.25">
      <c r="A14">
        <v>9</v>
      </c>
      <c r="B14">
        <v>548</v>
      </c>
      <c r="C14">
        <v>585</v>
      </c>
      <c r="D14">
        <v>102</v>
      </c>
      <c r="E14">
        <v>41</v>
      </c>
      <c r="F14">
        <v>323</v>
      </c>
      <c r="H14">
        <v>7</v>
      </c>
      <c r="J14">
        <v>9</v>
      </c>
      <c r="K14" s="38">
        <f>SUM($B$5:B14)/$B$67</f>
        <v>2.9120476887680401E-2</v>
      </c>
      <c r="L14" s="38">
        <f>SUM($C$5:C14)/$C$67</f>
        <v>7.0979749614240487E-2</v>
      </c>
      <c r="M14" s="38">
        <f>SUM($D$5:D14)/$D$67</f>
        <v>0.27054108216432865</v>
      </c>
      <c r="N14" s="38">
        <f>SUM($E$5:E14)/$E$67</f>
        <v>8.3302203959656332E-2</v>
      </c>
      <c r="O14" s="38">
        <f>SUM($F$5:F14)/$F$67</f>
        <v>0.16636782786885246</v>
      </c>
      <c r="P14" s="38">
        <f>SUM($G$5:G14)/$G$67</f>
        <v>5.1000892515619021E-4</v>
      </c>
      <c r="Q14" s="38">
        <f>SUM($H$5:H14)/$H$67</f>
        <v>5.1150895140664966E-3</v>
      </c>
    </row>
    <row r="15" spans="1:17" x14ac:dyDescent="0.25">
      <c r="A15">
        <v>10</v>
      </c>
      <c r="B15">
        <v>438</v>
      </c>
      <c r="C15">
        <v>559</v>
      </c>
      <c r="D15">
        <v>77</v>
      </c>
      <c r="E15">
        <v>54</v>
      </c>
      <c r="F15">
        <v>242</v>
      </c>
      <c r="G15">
        <v>2</v>
      </c>
      <c r="H15">
        <v>29</v>
      </c>
      <c r="J15">
        <v>10</v>
      </c>
      <c r="K15" s="38">
        <f>SUM($B$5:B15)/$B$67</f>
        <v>3.1410792721188033E-2</v>
      </c>
      <c r="L15" s="38">
        <f>SUM($C$5:C15)/$C$67</f>
        <v>7.9872102826782046E-2</v>
      </c>
      <c r="M15" s="38">
        <f>SUM($D$5:D15)/$D$67</f>
        <v>0.3091182364729459</v>
      </c>
      <c r="N15" s="38">
        <f>SUM($E$5:E15)/$E$67</f>
        <v>0.10347403810235338</v>
      </c>
      <c r="O15" s="38">
        <f>SUM($F$5:F15)/$F$67</f>
        <v>0.19736168032786885</v>
      </c>
      <c r="P15" s="38">
        <f>SUM($G$5:G15)/$G$67</f>
        <v>7.6501338773428537E-4</v>
      </c>
      <c r="Q15" s="38">
        <f>SUM($H$5:H15)/$H$67</f>
        <v>1.2531969309462916E-2</v>
      </c>
    </row>
    <row r="16" spans="1:17" x14ac:dyDescent="0.25">
      <c r="A16">
        <v>11</v>
      </c>
      <c r="B16">
        <v>445</v>
      </c>
      <c r="C16">
        <v>511</v>
      </c>
      <c r="D16">
        <v>50</v>
      </c>
      <c r="E16">
        <v>71</v>
      </c>
      <c r="F16">
        <v>225</v>
      </c>
      <c r="H16">
        <v>18</v>
      </c>
      <c r="J16">
        <v>11</v>
      </c>
      <c r="K16" s="38">
        <f>SUM($B$5:B16)/$B$67</f>
        <v>3.3737711775779125E-2</v>
      </c>
      <c r="L16" s="38">
        <f>SUM($C$5:C16)/$C$67</f>
        <v>8.8000890826082118E-2</v>
      </c>
      <c r="M16" s="38">
        <f>SUM($D$5:D16)/$D$67</f>
        <v>0.33416833667334667</v>
      </c>
      <c r="N16" s="38">
        <f>SUM($E$5:E16)/$E$67</f>
        <v>0.12999626447515875</v>
      </c>
      <c r="O16" s="38">
        <f>SUM($F$5:F16)/$F$67</f>
        <v>0.22617827868852458</v>
      </c>
      <c r="P16" s="38">
        <f>SUM($G$5:G16)/$G$67</f>
        <v>7.6501338773428537E-4</v>
      </c>
      <c r="Q16" s="38">
        <f>SUM($H$5:H16)/$H$67</f>
        <v>1.7135549872122763E-2</v>
      </c>
    </row>
    <row r="17" spans="1:17" x14ac:dyDescent="0.25">
      <c r="A17">
        <v>12</v>
      </c>
      <c r="B17">
        <v>354</v>
      </c>
      <c r="C17">
        <v>458</v>
      </c>
      <c r="D17">
        <v>80</v>
      </c>
      <c r="E17">
        <v>43</v>
      </c>
      <c r="F17">
        <v>199</v>
      </c>
      <c r="G17">
        <v>1</v>
      </c>
      <c r="H17">
        <v>13</v>
      </c>
      <c r="J17">
        <v>12</v>
      </c>
      <c r="K17" s="38">
        <f>SUM($B$5:B17)/$B$67</f>
        <v>3.5588788956285297E-2</v>
      </c>
      <c r="L17" s="38">
        <f>SUM($C$5:C17)/$C$67</f>
        <v>9.52865755690947E-2</v>
      </c>
      <c r="M17" s="38">
        <f>SUM($D$5:D17)/$D$67</f>
        <v>0.37424849699398799</v>
      </c>
      <c r="N17" s="38">
        <f>SUM($E$5:E17)/$E$67</f>
        <v>0.1460590212924916</v>
      </c>
      <c r="O17" s="38">
        <f>SUM($F$5:F17)/$F$67</f>
        <v>0.25166495901639346</v>
      </c>
      <c r="P17" s="38">
        <f>SUM($G$5:G17)/$G$67</f>
        <v>8.9251561902333289E-4</v>
      </c>
      <c r="Q17" s="38">
        <f>SUM($H$5:H17)/$H$67</f>
        <v>2.0460358056265986E-2</v>
      </c>
    </row>
    <row r="18" spans="1:17" x14ac:dyDescent="0.25">
      <c r="A18">
        <v>13</v>
      </c>
      <c r="B18">
        <v>473</v>
      </c>
      <c r="C18">
        <v>445</v>
      </c>
      <c r="D18">
        <v>177</v>
      </c>
      <c r="E18">
        <v>44</v>
      </c>
      <c r="F18">
        <v>223</v>
      </c>
      <c r="H18">
        <v>29</v>
      </c>
      <c r="J18">
        <v>13</v>
      </c>
      <c r="K18" s="38">
        <f>SUM($B$5:B18)/$B$67</f>
        <v>3.8062120895210209E-2</v>
      </c>
      <c r="L18" s="38">
        <f>SUM($C$5:C18)/$C$67</f>
        <v>0.10236546140018771</v>
      </c>
      <c r="M18" s="38">
        <f>SUM($D$5:D18)/$D$67</f>
        <v>0.46292585170340683</v>
      </c>
      <c r="N18" s="38">
        <f>SUM($E$5:E18)/$E$67</f>
        <v>0.16249533059394844</v>
      </c>
      <c r="O18" s="38">
        <f>SUM($F$5:F18)/$F$67</f>
        <v>0.28022540983606559</v>
      </c>
      <c r="P18" s="38">
        <f>SUM($G$5:G18)/$G$67</f>
        <v>8.9251561902333289E-4</v>
      </c>
      <c r="Q18" s="38">
        <f>SUM($H$5:H18)/$H$67</f>
        <v>2.7877237851662403E-2</v>
      </c>
    </row>
    <row r="19" spans="1:17" x14ac:dyDescent="0.25">
      <c r="A19">
        <v>14</v>
      </c>
      <c r="B19">
        <v>406</v>
      </c>
      <c r="C19">
        <v>389</v>
      </c>
      <c r="D19">
        <v>185</v>
      </c>
      <c r="E19">
        <v>48</v>
      </c>
      <c r="F19">
        <v>228</v>
      </c>
      <c r="G19">
        <v>2</v>
      </c>
      <c r="H19">
        <v>26</v>
      </c>
      <c r="J19">
        <v>14</v>
      </c>
      <c r="K19" s="38">
        <f>SUM($B$5:B19)/$B$67</f>
        <v>4.0185107718050617E-2</v>
      </c>
      <c r="L19" s="38">
        <f>SUM($C$5:C19)/$C$67</f>
        <v>0.10855352114916565</v>
      </c>
      <c r="M19" s="38">
        <f>SUM($D$5:D19)/$D$67</f>
        <v>0.55561122244488981</v>
      </c>
      <c r="N19" s="38">
        <f>SUM($E$5:E19)/$E$67</f>
        <v>0.18042584983190138</v>
      </c>
      <c r="O19" s="38">
        <f>SUM($F$5:F19)/$F$67</f>
        <v>0.3094262295081967</v>
      </c>
      <c r="P19" s="38">
        <f>SUM($G$5:G19)/$G$67</f>
        <v>1.1475200816014281E-3</v>
      </c>
      <c r="Q19" s="38">
        <f>SUM($H$5:H19)/$H$67</f>
        <v>3.4526854219948847E-2</v>
      </c>
    </row>
    <row r="20" spans="1:17" x14ac:dyDescent="0.25">
      <c r="A20">
        <v>15</v>
      </c>
      <c r="B20">
        <v>364</v>
      </c>
      <c r="C20">
        <v>341</v>
      </c>
      <c r="D20">
        <v>99</v>
      </c>
      <c r="E20">
        <v>38</v>
      </c>
      <c r="F20">
        <v>212</v>
      </c>
      <c r="H20">
        <v>21</v>
      </c>
      <c r="J20">
        <v>15</v>
      </c>
      <c r="K20" s="38">
        <f>SUM($B$5:B20)/$B$67</f>
        <v>4.2088475214390297E-2</v>
      </c>
      <c r="L20" s="38">
        <f>SUM($C$5:C20)/$C$67</f>
        <v>0.1139780156849021</v>
      </c>
      <c r="M20" s="38">
        <f>SUM($D$5:D20)/$D$67</f>
        <v>0.60521042084168342</v>
      </c>
      <c r="N20" s="38">
        <f>SUM($E$5:E20)/$E$67</f>
        <v>0.19462084422861411</v>
      </c>
      <c r="O20" s="38">
        <f>SUM($F$5:F20)/$F$67</f>
        <v>0.33657786885245899</v>
      </c>
      <c r="P20" s="38">
        <f>SUM($G$5:G20)/$G$67</f>
        <v>1.1475200816014281E-3</v>
      </c>
      <c r="Q20" s="38">
        <f>SUM($H$5:H20)/$H$67</f>
        <v>3.9897698209718668E-2</v>
      </c>
    </row>
    <row r="21" spans="1:17" x14ac:dyDescent="0.25">
      <c r="A21">
        <v>16</v>
      </c>
      <c r="B21">
        <v>467</v>
      </c>
      <c r="C21">
        <v>376</v>
      </c>
      <c r="D21">
        <v>66</v>
      </c>
      <c r="E21">
        <v>43</v>
      </c>
      <c r="F21">
        <v>163</v>
      </c>
      <c r="G21">
        <v>5</v>
      </c>
      <c r="H21">
        <v>16</v>
      </c>
      <c r="J21">
        <v>16</v>
      </c>
      <c r="K21" s="38">
        <f>SUM($B$5:B21)/$B$67</f>
        <v>4.4530432963815099E-2</v>
      </c>
      <c r="L21" s="38">
        <f>SUM($C$5:C21)/$C$67</f>
        <v>0.11995927652196045</v>
      </c>
      <c r="M21" s="38">
        <f>SUM($D$5:D21)/$D$67</f>
        <v>0.63827655310621245</v>
      </c>
      <c r="N21" s="38">
        <f>SUM($E$5:E21)/$E$67</f>
        <v>0.21068360104594697</v>
      </c>
      <c r="O21" s="38">
        <f>SUM($F$5:F21)/$F$67</f>
        <v>0.35745389344262296</v>
      </c>
      <c r="P21" s="38">
        <f>SUM($G$5:G21)/$G$67</f>
        <v>1.7850312380466658E-3</v>
      </c>
      <c r="Q21" s="38">
        <f>SUM($H$5:H21)/$H$67</f>
        <v>4.3989769820971865E-2</v>
      </c>
    </row>
    <row r="22" spans="1:17" x14ac:dyDescent="0.25">
      <c r="A22">
        <v>17</v>
      </c>
      <c r="B22">
        <v>357</v>
      </c>
      <c r="C22">
        <v>377</v>
      </c>
      <c r="D22">
        <v>40</v>
      </c>
      <c r="E22">
        <v>48</v>
      </c>
      <c r="F22">
        <v>213</v>
      </c>
      <c r="G22">
        <v>5</v>
      </c>
      <c r="H22">
        <v>10</v>
      </c>
      <c r="J22">
        <v>17</v>
      </c>
      <c r="K22" s="38">
        <f>SUM($B$5:B22)/$B$67</f>
        <v>4.6397197239071326E-2</v>
      </c>
      <c r="L22" s="38">
        <f>SUM($C$5:C22)/$C$67</f>
        <v>0.12595644496762801</v>
      </c>
      <c r="M22" s="38">
        <f>SUM($D$5:D22)/$D$67</f>
        <v>0.65831663326653311</v>
      </c>
      <c r="N22" s="38">
        <f>SUM($E$5:E22)/$E$67</f>
        <v>0.22861412028389988</v>
      </c>
      <c r="O22" s="38">
        <f>SUM($F$5:F22)/$F$67</f>
        <v>0.38473360655737704</v>
      </c>
      <c r="P22" s="38">
        <f>SUM($G$5:G22)/$G$67</f>
        <v>2.4225423944919037E-3</v>
      </c>
      <c r="Q22" s="38">
        <f>SUM($H$5:H22)/$H$67</f>
        <v>4.6547314578005115E-2</v>
      </c>
    </row>
    <row r="23" spans="1:17" x14ac:dyDescent="0.25">
      <c r="A23">
        <v>18</v>
      </c>
      <c r="B23">
        <v>337</v>
      </c>
      <c r="C23">
        <v>336</v>
      </c>
      <c r="D23">
        <v>40</v>
      </c>
      <c r="E23">
        <v>35</v>
      </c>
      <c r="F23">
        <v>123</v>
      </c>
      <c r="G23">
        <v>18</v>
      </c>
      <c r="H23">
        <v>13</v>
      </c>
      <c r="J23">
        <v>18</v>
      </c>
      <c r="K23" s="38">
        <f>SUM($B$5:B23)/$B$67</f>
        <v>4.815938088266053E-2</v>
      </c>
      <c r="L23" s="38">
        <f>SUM($C$5:C23)/$C$67</f>
        <v>0.13130140146031846</v>
      </c>
      <c r="M23" s="38">
        <f>SUM($D$5:D23)/$D$67</f>
        <v>0.67835671342685366</v>
      </c>
      <c r="N23" s="38">
        <f>SUM($E$5:E23)/$E$67</f>
        <v>0.24168845722824056</v>
      </c>
      <c r="O23" s="38">
        <f>SUM($F$5:F23)/$F$67</f>
        <v>0.40048668032786883</v>
      </c>
      <c r="P23" s="38">
        <f>SUM($G$5:G23)/$G$67</f>
        <v>4.7175825576947598E-3</v>
      </c>
      <c r="Q23" s="38">
        <f>SUM($H$5:H23)/$H$67</f>
        <v>4.9872122762148335E-2</v>
      </c>
    </row>
    <row r="24" spans="1:17" x14ac:dyDescent="0.25">
      <c r="A24">
        <v>19</v>
      </c>
      <c r="B24">
        <v>348</v>
      </c>
      <c r="C24">
        <v>365</v>
      </c>
      <c r="D24">
        <v>40</v>
      </c>
      <c r="E24">
        <v>37</v>
      </c>
      <c r="F24">
        <v>98</v>
      </c>
      <c r="G24">
        <v>6</v>
      </c>
      <c r="H24">
        <v>17</v>
      </c>
      <c r="J24">
        <v>19</v>
      </c>
      <c r="K24" s="38">
        <f>SUM($B$5:B24)/$B$67</f>
        <v>4.9979083873666598E-2</v>
      </c>
      <c r="L24" s="38">
        <f>SUM($C$5:C24)/$C$67</f>
        <v>0.13710767860267567</v>
      </c>
      <c r="M24" s="38">
        <f>SUM($D$5:D24)/$D$67</f>
        <v>0.69839679358717432</v>
      </c>
      <c r="N24" s="38">
        <f>SUM($E$5:E24)/$E$67</f>
        <v>0.25550989914082928</v>
      </c>
      <c r="O24" s="38">
        <f>SUM($F$5:F24)/$F$67</f>
        <v>0.41303790983606559</v>
      </c>
      <c r="P24" s="38">
        <f>SUM($G$5:G24)/$G$67</f>
        <v>5.4825959454290448E-3</v>
      </c>
      <c r="Q24" s="38">
        <f>SUM($H$5:H24)/$H$67</f>
        <v>5.421994884910486E-2</v>
      </c>
    </row>
    <row r="25" spans="1:17" x14ac:dyDescent="0.25">
      <c r="A25">
        <v>20</v>
      </c>
      <c r="B25">
        <v>302</v>
      </c>
      <c r="C25">
        <v>321</v>
      </c>
      <c r="D25">
        <v>40</v>
      </c>
      <c r="E25">
        <v>21</v>
      </c>
      <c r="F25">
        <v>94</v>
      </c>
      <c r="G25">
        <v>5</v>
      </c>
      <c r="H25">
        <v>13</v>
      </c>
      <c r="J25">
        <v>20</v>
      </c>
      <c r="K25" s="38">
        <f>SUM($B$5:B25)/$B$67</f>
        <v>5.1558251411838528E-2</v>
      </c>
      <c r="L25" s="38">
        <f>SUM($C$5:C25)/$C$67</f>
        <v>0.14221402096622815</v>
      </c>
      <c r="M25" s="38">
        <f>SUM($D$5:D25)/$D$67</f>
        <v>0.71843687374749499</v>
      </c>
      <c r="N25" s="38">
        <f>SUM($E$5:E25)/$E$67</f>
        <v>0.26335450130743371</v>
      </c>
      <c r="O25" s="38">
        <f>SUM($F$5:F25)/$F$67</f>
        <v>0.42507684426229508</v>
      </c>
      <c r="P25" s="38">
        <f>SUM($G$5:G25)/$G$67</f>
        <v>6.1201071018742829E-3</v>
      </c>
      <c r="Q25" s="38">
        <f>SUM($H$5:H25)/$H$67</f>
        <v>5.754475703324808E-2</v>
      </c>
    </row>
    <row r="26" spans="1:17" x14ac:dyDescent="0.25">
      <c r="A26">
        <v>21</v>
      </c>
      <c r="B26">
        <v>281</v>
      </c>
      <c r="C26">
        <v>330</v>
      </c>
      <c r="D26">
        <v>38</v>
      </c>
      <c r="E26">
        <v>22</v>
      </c>
      <c r="F26">
        <v>91</v>
      </c>
      <c r="G26">
        <v>9</v>
      </c>
      <c r="H26">
        <v>10</v>
      </c>
      <c r="J26">
        <v>21</v>
      </c>
      <c r="K26" s="38">
        <f>SUM($B$5:B26)/$B$67</f>
        <v>5.3027609286760091E-2</v>
      </c>
      <c r="L26" s="38">
        <f>SUM($C$5:C26)/$C$67</f>
        <v>0.1474635318072634</v>
      </c>
      <c r="M26" s="38">
        <f>SUM($D$5:D26)/$D$67</f>
        <v>0.73747494989979956</v>
      </c>
      <c r="N26" s="38">
        <f>SUM($E$5:E26)/$E$67</f>
        <v>0.2715726559581621</v>
      </c>
      <c r="O26" s="38">
        <f>SUM($F$5:F26)/$F$67</f>
        <v>0.43673155737704916</v>
      </c>
      <c r="P26" s="38">
        <f>SUM($G$5:G26)/$G$67</f>
        <v>7.2676271834757108E-3</v>
      </c>
      <c r="Q26" s="38">
        <f>SUM($H$5:H26)/$H$67</f>
        <v>6.010230179028133E-2</v>
      </c>
    </row>
    <row r="27" spans="1:17" x14ac:dyDescent="0.25">
      <c r="A27">
        <v>22</v>
      </c>
      <c r="B27">
        <v>332</v>
      </c>
      <c r="C27">
        <v>329</v>
      </c>
      <c r="D27">
        <v>27</v>
      </c>
      <c r="E27">
        <v>26</v>
      </c>
      <c r="F27">
        <v>107</v>
      </c>
      <c r="G27">
        <v>12</v>
      </c>
      <c r="H27">
        <v>6</v>
      </c>
      <c r="J27">
        <v>22</v>
      </c>
      <c r="K27" s="38">
        <f>SUM($B$5:B27)/$B$67</f>
        <v>5.4763647772432547E-2</v>
      </c>
      <c r="L27" s="38">
        <f>SUM($C$5:C27)/$C$67</f>
        <v>0.15269713503968949</v>
      </c>
      <c r="M27" s="38">
        <f>SUM($D$5:D27)/$D$67</f>
        <v>0.75100200400801598</v>
      </c>
      <c r="N27" s="38">
        <f>SUM($E$5:E27)/$E$67</f>
        <v>0.28128502054538662</v>
      </c>
      <c r="O27" s="38">
        <f>SUM($F$5:F27)/$F$67</f>
        <v>0.45043545081967212</v>
      </c>
      <c r="P27" s="38">
        <f>SUM($G$5:G27)/$G$67</f>
        <v>8.7976539589442824E-3</v>
      </c>
      <c r="Q27" s="38">
        <f>SUM($H$5:H27)/$H$67</f>
        <v>6.1636828644501276E-2</v>
      </c>
    </row>
    <row r="28" spans="1:17" x14ac:dyDescent="0.25">
      <c r="A28">
        <v>23</v>
      </c>
      <c r="B28">
        <v>234</v>
      </c>
      <c r="C28">
        <v>275</v>
      </c>
      <c r="D28">
        <v>10</v>
      </c>
      <c r="E28">
        <v>25</v>
      </c>
      <c r="F28">
        <v>115</v>
      </c>
      <c r="G28">
        <v>5</v>
      </c>
      <c r="H28">
        <v>15</v>
      </c>
      <c r="J28">
        <v>23</v>
      </c>
      <c r="K28" s="38">
        <f>SUM($B$5:B28)/$B$67</f>
        <v>5.5987241162936623E-2</v>
      </c>
      <c r="L28" s="38">
        <f>SUM($C$5:C28)/$C$67</f>
        <v>0.15707172740721886</v>
      </c>
      <c r="M28" s="38">
        <f>SUM($D$5:D28)/$D$67</f>
        <v>0.7560120240480962</v>
      </c>
      <c r="N28" s="38">
        <f>SUM($E$5:E28)/$E$67</f>
        <v>0.29062383264848712</v>
      </c>
      <c r="O28" s="38">
        <f>SUM($F$5:F28)/$F$67</f>
        <v>0.4651639344262295</v>
      </c>
      <c r="P28" s="38">
        <f>SUM($G$5:G28)/$G$67</f>
        <v>9.4351651153895197E-3</v>
      </c>
      <c r="Q28" s="38">
        <f>SUM($H$5:H28)/$H$67</f>
        <v>6.5473145780051145E-2</v>
      </c>
    </row>
    <row r="29" spans="1:17" x14ac:dyDescent="0.25">
      <c r="A29">
        <v>24</v>
      </c>
      <c r="B29">
        <v>215</v>
      </c>
      <c r="C29">
        <v>241</v>
      </c>
      <c r="D29">
        <v>10</v>
      </c>
      <c r="E29">
        <v>40</v>
      </c>
      <c r="F29">
        <v>140</v>
      </c>
      <c r="H29">
        <v>15</v>
      </c>
      <c r="J29">
        <v>24</v>
      </c>
      <c r="K29" s="38">
        <f>SUM($B$5:B29)/$B$67</f>
        <v>5.7111482953357037E-2</v>
      </c>
      <c r="L29" s="38">
        <f>SUM($C$5:C29)/$C$67</f>
        <v>0.16090546108203554</v>
      </c>
      <c r="M29" s="38">
        <f>SUM($D$5:D29)/$D$67</f>
        <v>0.76102204408817631</v>
      </c>
      <c r="N29" s="38">
        <f>SUM($E$5:E29)/$E$67</f>
        <v>0.30556593201344789</v>
      </c>
      <c r="O29" s="38">
        <f>SUM($F$5:F29)/$F$67</f>
        <v>0.48309426229508196</v>
      </c>
      <c r="P29" s="38">
        <f>SUM($G$5:G29)/$G$67</f>
        <v>9.4351651153895197E-3</v>
      </c>
      <c r="Q29" s="38">
        <f>SUM($H$5:H29)/$H$67</f>
        <v>6.9309462915601028E-2</v>
      </c>
    </row>
    <row r="30" spans="1:17" x14ac:dyDescent="0.25">
      <c r="A30">
        <v>25</v>
      </c>
      <c r="B30">
        <v>204</v>
      </c>
      <c r="C30">
        <v>294</v>
      </c>
      <c r="D30">
        <v>12</v>
      </c>
      <c r="E30">
        <v>21</v>
      </c>
      <c r="F30">
        <v>141</v>
      </c>
      <c r="G30">
        <v>2</v>
      </c>
      <c r="H30">
        <v>18</v>
      </c>
      <c r="J30">
        <v>25</v>
      </c>
      <c r="K30" s="38">
        <f>SUM($B$5:B30)/$B$67</f>
        <v>5.8178205396360594E-2</v>
      </c>
      <c r="L30" s="38">
        <f>SUM($C$5:C30)/$C$67</f>
        <v>0.16558229801313967</v>
      </c>
      <c r="M30" s="38">
        <f>SUM($D$5:D30)/$D$67</f>
        <v>0.76703406813627251</v>
      </c>
      <c r="N30" s="38">
        <f>SUM($E$5:E30)/$E$67</f>
        <v>0.31341053418005232</v>
      </c>
      <c r="O30" s="38">
        <f>SUM($F$5:F30)/$F$67</f>
        <v>0.50115266393442626</v>
      </c>
      <c r="P30" s="38">
        <f>SUM($G$5:G30)/$G$67</f>
        <v>9.690169577967615E-3</v>
      </c>
      <c r="Q30" s="38">
        <f>SUM($H$5:H30)/$H$67</f>
        <v>7.3913043478260873E-2</v>
      </c>
    </row>
    <row r="31" spans="1:17" x14ac:dyDescent="0.25">
      <c r="A31">
        <v>26</v>
      </c>
      <c r="B31">
        <v>192</v>
      </c>
      <c r="C31">
        <v>292</v>
      </c>
      <c r="D31">
        <v>9</v>
      </c>
      <c r="E31">
        <v>22</v>
      </c>
      <c r="F31">
        <v>138</v>
      </c>
      <c r="G31">
        <v>22</v>
      </c>
      <c r="H31">
        <v>17</v>
      </c>
      <c r="J31">
        <v>26</v>
      </c>
      <c r="K31" s="38">
        <f>SUM($B$5:B31)/$B$67</f>
        <v>5.9182179460363943E-2</v>
      </c>
      <c r="L31" s="38">
        <f>SUM($C$5:C31)/$C$67</f>
        <v>0.17022731972702543</v>
      </c>
      <c r="M31" s="38">
        <f>SUM($D$5:D31)/$D$67</f>
        <v>0.77154308617234468</v>
      </c>
      <c r="N31" s="38">
        <f>SUM($E$5:E31)/$E$67</f>
        <v>0.32162868883078072</v>
      </c>
      <c r="O31" s="38">
        <f>SUM($F$5:F31)/$F$67</f>
        <v>0.51882684426229508</v>
      </c>
      <c r="P31" s="38">
        <f>SUM($G$5:G31)/$G$67</f>
        <v>1.2495218666326661E-2</v>
      </c>
      <c r="Q31" s="38">
        <f>SUM($H$5:H31)/$H$67</f>
        <v>7.8260869565217397E-2</v>
      </c>
    </row>
    <row r="32" spans="1:17" x14ac:dyDescent="0.25">
      <c r="A32">
        <v>27</v>
      </c>
      <c r="B32">
        <v>208</v>
      </c>
      <c r="C32">
        <v>297</v>
      </c>
      <c r="D32">
        <v>18</v>
      </c>
      <c r="E32">
        <v>19</v>
      </c>
      <c r="F32">
        <v>116</v>
      </c>
      <c r="G32">
        <v>20</v>
      </c>
      <c r="H32">
        <v>19</v>
      </c>
      <c r="J32">
        <v>27</v>
      </c>
      <c r="K32" s="38">
        <f>SUM($B$5:B32)/$B$67</f>
        <v>6.0269818029700897E-2</v>
      </c>
      <c r="L32" s="38">
        <f>SUM($C$5:C32)/$C$67</f>
        <v>0.17495187948395718</v>
      </c>
      <c r="M32" s="38">
        <f>SUM($D$5:D32)/$D$67</f>
        <v>0.78056112224448893</v>
      </c>
      <c r="N32" s="38">
        <f>SUM($E$5:E32)/$E$67</f>
        <v>0.32872618602913711</v>
      </c>
      <c r="O32" s="38">
        <f>SUM($F$5:F32)/$F$67</f>
        <v>0.53368340163934425</v>
      </c>
      <c r="P32" s="38">
        <f>SUM($G$5:G32)/$G$67</f>
        <v>1.5045263292107612E-2</v>
      </c>
      <c r="Q32" s="38">
        <f>SUM($H$5:H32)/$H$67</f>
        <v>8.3120204603580564E-2</v>
      </c>
    </row>
    <row r="33" spans="1:17" x14ac:dyDescent="0.25">
      <c r="A33">
        <v>28</v>
      </c>
      <c r="B33">
        <v>212</v>
      </c>
      <c r="C33">
        <v>295</v>
      </c>
      <c r="D33">
        <v>11</v>
      </c>
      <c r="E33">
        <v>21</v>
      </c>
      <c r="F33">
        <v>87</v>
      </c>
      <c r="G33">
        <v>18</v>
      </c>
      <c r="H33">
        <v>22</v>
      </c>
      <c r="J33">
        <v>28</v>
      </c>
      <c r="K33" s="38">
        <f>SUM($B$5:B33)/$B$67</f>
        <v>6.1378372725371264E-2</v>
      </c>
      <c r="L33" s="38">
        <f>SUM($C$5:C33)/$C$67</f>
        <v>0.17964462402367051</v>
      </c>
      <c r="M33" s="38">
        <f>SUM($D$5:D33)/$D$67</f>
        <v>0.78607214428857719</v>
      </c>
      <c r="N33" s="38">
        <f>SUM($E$5:E33)/$E$67</f>
        <v>0.33657078819574149</v>
      </c>
      <c r="O33" s="38">
        <f>SUM($F$5:F33)/$F$67</f>
        <v>0.54482581967213117</v>
      </c>
      <c r="P33" s="38">
        <f>SUM($G$5:G33)/$G$67</f>
        <v>1.7340303455310468E-2</v>
      </c>
      <c r="Q33" s="38">
        <f>SUM($H$5:H33)/$H$67</f>
        <v>8.8746803069053706E-2</v>
      </c>
    </row>
    <row r="34" spans="1:17" x14ac:dyDescent="0.25">
      <c r="A34">
        <v>29</v>
      </c>
      <c r="B34">
        <v>199</v>
      </c>
      <c r="C34">
        <v>281</v>
      </c>
      <c r="D34">
        <v>8</v>
      </c>
      <c r="E34">
        <v>25</v>
      </c>
      <c r="F34">
        <v>73</v>
      </c>
      <c r="H34">
        <v>22</v>
      </c>
      <c r="J34">
        <v>29</v>
      </c>
      <c r="K34" s="38">
        <f>SUM($B$5:B34)/$B$67</f>
        <v>6.2418950010458066E-2</v>
      </c>
      <c r="L34" s="38">
        <f>SUM($C$5:C34)/$C$67</f>
        <v>0.18411466204285509</v>
      </c>
      <c r="M34" s="38">
        <f>SUM($D$5:D34)/$D$67</f>
        <v>0.79008016032064132</v>
      </c>
      <c r="N34" s="38">
        <f>SUM($E$5:E34)/$E$67</f>
        <v>0.34590960029884199</v>
      </c>
      <c r="O34" s="38">
        <f>SUM($F$5:F34)/$F$67</f>
        <v>0.55417520491803274</v>
      </c>
      <c r="P34" s="38">
        <f>SUM($G$5:G34)/$G$67</f>
        <v>1.7340303455310468E-2</v>
      </c>
      <c r="Q34" s="38">
        <f>SUM($H$5:H34)/$H$67</f>
        <v>9.4373401534526849E-2</v>
      </c>
    </row>
    <row r="35" spans="1:17" x14ac:dyDescent="0.25">
      <c r="A35">
        <v>30</v>
      </c>
      <c r="B35">
        <v>177</v>
      </c>
      <c r="C35">
        <v>281</v>
      </c>
      <c r="D35">
        <v>20</v>
      </c>
      <c r="E35">
        <v>27</v>
      </c>
      <c r="F35">
        <v>87</v>
      </c>
      <c r="G35">
        <v>6</v>
      </c>
      <c r="H35">
        <v>17</v>
      </c>
      <c r="J35">
        <v>30</v>
      </c>
      <c r="K35" s="38">
        <f>SUM($B$5:B35)/$B$67</f>
        <v>6.3344488600711152E-2</v>
      </c>
      <c r="L35" s="38">
        <f>SUM($C$5:C35)/$C$67</f>
        <v>0.18858470006203967</v>
      </c>
      <c r="M35" s="38">
        <f>SUM($D$5:D35)/$D$67</f>
        <v>0.80010020040080165</v>
      </c>
      <c r="N35" s="38">
        <f>SUM($E$5:E35)/$E$67</f>
        <v>0.35599551737019053</v>
      </c>
      <c r="O35" s="38">
        <f>SUM($F$5:F35)/$F$67</f>
        <v>0.56531762295081966</v>
      </c>
      <c r="P35" s="38">
        <f>SUM($G$5:G35)/$G$67</f>
        <v>1.8105316843044752E-2</v>
      </c>
      <c r="Q35" s="38">
        <f>SUM($H$5:H35)/$H$67</f>
        <v>9.8721227621483373E-2</v>
      </c>
    </row>
    <row r="36" spans="1:17" x14ac:dyDescent="0.25">
      <c r="A36">
        <v>31</v>
      </c>
      <c r="B36">
        <v>160</v>
      </c>
      <c r="C36">
        <v>311</v>
      </c>
      <c r="D36">
        <v>13</v>
      </c>
      <c r="E36">
        <v>26</v>
      </c>
      <c r="F36">
        <v>89</v>
      </c>
      <c r="H36">
        <v>20</v>
      </c>
      <c r="J36">
        <v>31</v>
      </c>
      <c r="K36" s="38">
        <f>SUM($B$5:B36)/$B$67</f>
        <v>6.4181133654047276E-2</v>
      </c>
      <c r="L36" s="38">
        <f>SUM($C$5:C36)/$C$67</f>
        <v>0.19353196633950018</v>
      </c>
      <c r="M36" s="38">
        <f>SUM($D$5:D36)/$D$67</f>
        <v>0.80661322645290578</v>
      </c>
      <c r="N36" s="38">
        <f>SUM($E$5:E36)/$E$67</f>
        <v>0.36570788195741499</v>
      </c>
      <c r="O36" s="38">
        <f>SUM($F$5:F36)/$F$67</f>
        <v>0.57671618852459017</v>
      </c>
      <c r="P36" s="38">
        <f>SUM($G$5:G36)/$G$67</f>
        <v>1.8105316843044752E-2</v>
      </c>
      <c r="Q36" s="38">
        <f>SUM($H$5:H36)/$H$67</f>
        <v>0.10383631713554987</v>
      </c>
    </row>
    <row r="37" spans="1:17" x14ac:dyDescent="0.25">
      <c r="A37">
        <v>32</v>
      </c>
      <c r="B37">
        <v>151</v>
      </c>
      <c r="C37">
        <v>323</v>
      </c>
      <c r="D37">
        <v>25</v>
      </c>
      <c r="E37">
        <v>23</v>
      </c>
      <c r="F37">
        <v>95</v>
      </c>
      <c r="G37">
        <v>1</v>
      </c>
      <c r="H37">
        <v>22</v>
      </c>
      <c r="J37">
        <v>32</v>
      </c>
      <c r="K37" s="38">
        <f>SUM($B$5:B37)/$B$67</f>
        <v>6.4970717423133234E-2</v>
      </c>
      <c r="L37" s="38">
        <f>SUM($C$5:C37)/$C$67</f>
        <v>0.19867012392027106</v>
      </c>
      <c r="M37" s="38">
        <f>SUM($D$5:D37)/$D$67</f>
        <v>0.81913827655310623</v>
      </c>
      <c r="N37" s="38">
        <f>SUM($E$5:E37)/$E$67</f>
        <v>0.37429958909226746</v>
      </c>
      <c r="O37" s="38">
        <f>SUM($F$5:F37)/$F$67</f>
        <v>0.58888319672131151</v>
      </c>
      <c r="P37" s="38">
        <f>SUM($G$5:G37)/$G$67</f>
        <v>1.82328190743338E-2</v>
      </c>
      <c r="Q37" s="38">
        <f>SUM($H$5:H37)/$H$67</f>
        <v>0.10946291560102302</v>
      </c>
    </row>
    <row r="38" spans="1:17" x14ac:dyDescent="0.25">
      <c r="A38">
        <v>33</v>
      </c>
      <c r="B38">
        <v>169</v>
      </c>
      <c r="C38">
        <v>360</v>
      </c>
      <c r="D38">
        <v>27</v>
      </c>
      <c r="E38">
        <v>27</v>
      </c>
      <c r="F38">
        <v>81</v>
      </c>
      <c r="G38">
        <v>2</v>
      </c>
      <c r="H38">
        <v>22</v>
      </c>
      <c r="J38">
        <v>33</v>
      </c>
      <c r="K38" s="38">
        <f>SUM($B$5:B38)/$B$67</f>
        <v>6.585442376071951E-2</v>
      </c>
      <c r="L38" s="38">
        <f>SUM($C$5:C38)/$C$67</f>
        <v>0.20439686301958226</v>
      </c>
      <c r="M38" s="38">
        <f>SUM($D$5:D38)/$D$67</f>
        <v>0.83266533066132264</v>
      </c>
      <c r="N38" s="38">
        <f>SUM($E$5:E38)/$E$67</f>
        <v>0.384385506163616</v>
      </c>
      <c r="O38" s="38">
        <f>SUM($F$5:F38)/$F$67</f>
        <v>0.59925717213114749</v>
      </c>
      <c r="P38" s="38">
        <f>SUM($G$5:G38)/$G$67</f>
        <v>1.8487823536911897E-2</v>
      </c>
      <c r="Q38" s="38">
        <f>SUM($H$5:H38)/$H$67</f>
        <v>0.11508951406649616</v>
      </c>
    </row>
    <row r="39" spans="1:17" x14ac:dyDescent="0.25">
      <c r="A39">
        <v>34</v>
      </c>
      <c r="B39">
        <v>213</v>
      </c>
      <c r="C39">
        <v>363</v>
      </c>
      <c r="D39">
        <v>22</v>
      </c>
      <c r="E39">
        <v>25</v>
      </c>
      <c r="F39">
        <v>99</v>
      </c>
      <c r="G39">
        <v>3</v>
      </c>
      <c r="H39">
        <v>24</v>
      </c>
      <c r="J39">
        <v>34</v>
      </c>
      <c r="K39" s="38">
        <f>SUM($B$5:B39)/$B$67</f>
        <v>6.6968207487973233E-2</v>
      </c>
      <c r="L39" s="38">
        <f>SUM($C$5:C39)/$C$67</f>
        <v>0.21017132494472107</v>
      </c>
      <c r="M39" s="38">
        <f>SUM($D$5:D39)/$D$67</f>
        <v>0.84368737474949895</v>
      </c>
      <c r="N39" s="38">
        <f>SUM($E$5:E39)/$E$67</f>
        <v>0.3937243182667165</v>
      </c>
      <c r="O39" s="38">
        <f>SUM($F$5:F39)/$F$67</f>
        <v>0.61193647540983609</v>
      </c>
      <c r="P39" s="38">
        <f>SUM($G$5:G39)/$G$67</f>
        <v>1.8870330230779039E-2</v>
      </c>
      <c r="Q39" s="38">
        <f>SUM($H$5:H39)/$H$67</f>
        <v>0.12122762148337596</v>
      </c>
    </row>
    <row r="40" spans="1:17" x14ac:dyDescent="0.25">
      <c r="A40">
        <v>35</v>
      </c>
      <c r="B40">
        <v>190</v>
      </c>
      <c r="C40">
        <v>452</v>
      </c>
      <c r="D40">
        <v>16</v>
      </c>
      <c r="E40">
        <v>24</v>
      </c>
      <c r="F40">
        <v>96</v>
      </c>
      <c r="G40">
        <v>2</v>
      </c>
      <c r="H40">
        <v>30</v>
      </c>
      <c r="J40">
        <v>35</v>
      </c>
      <c r="K40" s="38">
        <f>SUM($B$5:B40)/$B$67</f>
        <v>6.7961723488809869E-2</v>
      </c>
      <c r="L40" s="38">
        <f>SUM($C$5:C40)/$C$67</f>
        <v>0.21736156403607845</v>
      </c>
      <c r="M40" s="38">
        <f>SUM($D$5:D40)/$D$67</f>
        <v>0.85170340681362722</v>
      </c>
      <c r="N40" s="38">
        <f>SUM($E$5:E40)/$E$67</f>
        <v>0.40268957788569293</v>
      </c>
      <c r="O40" s="38">
        <f>SUM($F$5:F40)/$F$67</f>
        <v>0.62423155737704916</v>
      </c>
      <c r="P40" s="38">
        <f>SUM($G$5:G40)/$G$67</f>
        <v>1.9125334693357133E-2</v>
      </c>
      <c r="Q40" s="38">
        <f>SUM($H$5:H40)/$H$67</f>
        <v>0.1289002557544757</v>
      </c>
    </row>
    <row r="41" spans="1:17" x14ac:dyDescent="0.25">
      <c r="A41">
        <v>36</v>
      </c>
      <c r="B41">
        <v>399</v>
      </c>
      <c r="C41">
        <v>594</v>
      </c>
      <c r="D41">
        <v>14</v>
      </c>
      <c r="E41">
        <v>37</v>
      </c>
      <c r="F41">
        <v>164</v>
      </c>
      <c r="G41">
        <v>3</v>
      </c>
      <c r="H41">
        <v>27</v>
      </c>
      <c r="J41">
        <v>36</v>
      </c>
      <c r="K41" s="38">
        <f>SUM($B$5:B41)/$B$67</f>
        <v>7.004810709056683E-2</v>
      </c>
      <c r="L41" s="38">
        <f>SUM($C$5:C41)/$C$67</f>
        <v>0.22681068354994194</v>
      </c>
      <c r="M41" s="38">
        <f>SUM($D$5:D41)/$D$67</f>
        <v>0.8587174348697395</v>
      </c>
      <c r="N41" s="38">
        <f>SUM($E$5:E41)/$E$67</f>
        <v>0.41651101979828165</v>
      </c>
      <c r="O41" s="38">
        <f>SUM($F$5:F41)/$F$67</f>
        <v>0.64523565573770492</v>
      </c>
      <c r="P41" s="38">
        <f>SUM($G$5:G41)/$G$67</f>
        <v>1.9507841387224275E-2</v>
      </c>
      <c r="Q41" s="38">
        <f>SUM($H$5:H41)/$H$67</f>
        <v>0.13580562659846548</v>
      </c>
    </row>
    <row r="42" spans="1:17" x14ac:dyDescent="0.25">
      <c r="A42">
        <v>37</v>
      </c>
      <c r="B42">
        <v>947</v>
      </c>
      <c r="C42">
        <v>995</v>
      </c>
      <c r="D42">
        <v>17</v>
      </c>
      <c r="E42">
        <v>45</v>
      </c>
      <c r="F42">
        <v>215</v>
      </c>
      <c r="G42">
        <v>5</v>
      </c>
      <c r="H42">
        <v>38</v>
      </c>
      <c r="J42">
        <v>37</v>
      </c>
      <c r="K42" s="38">
        <f>SUM($B$5:B42)/$B$67</f>
        <v>7.4999999999999997E-2</v>
      </c>
      <c r="L42" s="38">
        <f>SUM($C$5:C42)/$C$67</f>
        <v>0.24263875411609373</v>
      </c>
      <c r="M42" s="38">
        <f>SUM($D$5:D42)/$D$67</f>
        <v>0.8672344689378757</v>
      </c>
      <c r="N42" s="38">
        <f>SUM($E$5:E42)/$E$67</f>
        <v>0.4333208815838625</v>
      </c>
      <c r="O42" s="38">
        <f>SUM($F$5:F42)/$F$67</f>
        <v>0.67277151639344257</v>
      </c>
      <c r="P42" s="38">
        <f>SUM($G$5:G42)/$G$67</f>
        <v>2.0145352543669514E-2</v>
      </c>
      <c r="Q42" s="38">
        <f>SUM($H$5:H42)/$H$67</f>
        <v>0.14552429667519182</v>
      </c>
    </row>
    <row r="43" spans="1:17" x14ac:dyDescent="0.25">
      <c r="A43">
        <v>38</v>
      </c>
      <c r="B43">
        <v>1053</v>
      </c>
      <c r="C43">
        <v>1063</v>
      </c>
      <c r="D43">
        <v>24</v>
      </c>
      <c r="E43">
        <v>48</v>
      </c>
      <c r="F43">
        <v>265</v>
      </c>
      <c r="G43">
        <v>7</v>
      </c>
      <c r="H43">
        <v>34</v>
      </c>
      <c r="J43">
        <v>38</v>
      </c>
      <c r="K43" s="38">
        <f>SUM($B$5:B43)/$B$67</f>
        <v>8.0506170257268347E-2</v>
      </c>
      <c r="L43" s="38">
        <f>SUM($C$5:C43)/$C$67</f>
        <v>0.25954854206767097</v>
      </c>
      <c r="M43" s="38">
        <f>SUM($D$5:D43)/$D$67</f>
        <v>0.8792585170340681</v>
      </c>
      <c r="N43" s="38">
        <f>SUM($E$5:E43)/$E$67</f>
        <v>0.45125140082181547</v>
      </c>
      <c r="O43" s="38">
        <f>SUM($F$5:F43)/$F$67</f>
        <v>0.7067110655737705</v>
      </c>
      <c r="P43" s="38">
        <f>SUM($G$5:G43)/$G$67</f>
        <v>2.1037868162692847E-2</v>
      </c>
      <c r="Q43" s="38">
        <f>SUM($H$5:H43)/$H$67</f>
        <v>0.15421994884910487</v>
      </c>
    </row>
    <row r="44" spans="1:17" x14ac:dyDescent="0.25">
      <c r="A44">
        <v>39</v>
      </c>
      <c r="B44">
        <v>923</v>
      </c>
      <c r="C44">
        <v>997</v>
      </c>
      <c r="D44">
        <v>14</v>
      </c>
      <c r="E44">
        <v>41</v>
      </c>
      <c r="F44">
        <v>234</v>
      </c>
      <c r="G44">
        <v>3</v>
      </c>
      <c r="H44">
        <v>36</v>
      </c>
      <c r="J44">
        <v>39</v>
      </c>
      <c r="K44" s="38">
        <f>SUM($B$5:B44)/$B$67</f>
        <v>8.5332566408701113E-2</v>
      </c>
      <c r="L44" s="38">
        <f>SUM($C$5:C44)/$C$67</f>
        <v>0.27540842785104114</v>
      </c>
      <c r="M44" s="38">
        <f>SUM($D$5:D44)/$D$67</f>
        <v>0.88627254509018039</v>
      </c>
      <c r="N44" s="38">
        <f>SUM($E$5:E44)/$E$67</f>
        <v>0.46656705267090026</v>
      </c>
      <c r="O44" s="38">
        <f>SUM($F$5:F44)/$F$67</f>
        <v>0.73668032786885251</v>
      </c>
      <c r="P44" s="38">
        <f>SUM($G$5:G44)/$G$67</f>
        <v>2.1420374856559989E-2</v>
      </c>
      <c r="Q44" s="38">
        <f>SUM($H$5:H44)/$H$67</f>
        <v>0.16342710997442456</v>
      </c>
    </row>
    <row r="45" spans="1:17" x14ac:dyDescent="0.25">
      <c r="A45">
        <v>40</v>
      </c>
      <c r="B45">
        <v>645</v>
      </c>
      <c r="C45">
        <v>825</v>
      </c>
      <c r="D45">
        <v>16</v>
      </c>
      <c r="E45">
        <v>34</v>
      </c>
      <c r="F45">
        <v>242</v>
      </c>
      <c r="G45">
        <v>2</v>
      </c>
      <c r="H45">
        <v>33</v>
      </c>
      <c r="J45">
        <v>40</v>
      </c>
      <c r="K45" s="38">
        <f>SUM($B$5:B45)/$B$67</f>
        <v>8.870529177996235E-2</v>
      </c>
      <c r="L45" s="38">
        <f>SUM($C$5:C45)/$C$67</f>
        <v>0.2885322049536293</v>
      </c>
      <c r="M45" s="38">
        <f>SUM($D$5:D45)/$D$67</f>
        <v>0.89428857715430865</v>
      </c>
      <c r="N45" s="38">
        <f>SUM($E$5:E45)/$E$67</f>
        <v>0.47926783713111692</v>
      </c>
      <c r="O45" s="38">
        <f>SUM($F$5:F45)/$F$67</f>
        <v>0.76767418032786883</v>
      </c>
      <c r="P45" s="38">
        <f>SUM($G$5:G45)/$G$67</f>
        <v>2.1675379319138086E-2</v>
      </c>
      <c r="Q45" s="38">
        <f>SUM($H$5:H45)/$H$67</f>
        <v>0.17186700767263427</v>
      </c>
    </row>
    <row r="46" spans="1:17" x14ac:dyDescent="0.25">
      <c r="A46">
        <v>41</v>
      </c>
      <c r="B46">
        <v>444</v>
      </c>
      <c r="C46">
        <v>690</v>
      </c>
      <c r="D46">
        <v>14</v>
      </c>
      <c r="E46">
        <v>35</v>
      </c>
      <c r="F46">
        <v>195</v>
      </c>
      <c r="G46">
        <v>7</v>
      </c>
      <c r="H46">
        <v>27</v>
      </c>
      <c r="J46">
        <v>41</v>
      </c>
      <c r="K46" s="38">
        <f>SUM($B$5:B46)/$B$67</f>
        <v>9.1026981802970086E-2</v>
      </c>
      <c r="L46" s="38">
        <f>SUM($C$5:C46)/$C$67</f>
        <v>0.29950845489397576</v>
      </c>
      <c r="M46" s="38">
        <f>SUM($D$5:D46)/$D$67</f>
        <v>0.90130260521042083</v>
      </c>
      <c r="N46" s="38">
        <f>SUM($E$5:E46)/$E$67</f>
        <v>0.49234217407545761</v>
      </c>
      <c r="O46" s="38">
        <f>SUM($F$5:F46)/$F$67</f>
        <v>0.7926485655737705</v>
      </c>
      <c r="P46" s="38">
        <f>SUM($G$5:G46)/$G$67</f>
        <v>2.2567894938161418E-2</v>
      </c>
      <c r="Q46" s="38">
        <f>SUM($H$5:H46)/$H$67</f>
        <v>0.17877237851662403</v>
      </c>
    </row>
    <row r="47" spans="1:17" x14ac:dyDescent="0.25">
      <c r="A47">
        <v>42</v>
      </c>
      <c r="B47">
        <v>362</v>
      </c>
      <c r="C47">
        <v>544</v>
      </c>
      <c r="D47">
        <v>9</v>
      </c>
      <c r="E47">
        <v>34</v>
      </c>
      <c r="F47">
        <v>189</v>
      </c>
      <c r="G47">
        <v>2</v>
      </c>
      <c r="H47">
        <v>26</v>
      </c>
      <c r="J47">
        <v>42</v>
      </c>
      <c r="K47" s="38">
        <f>SUM($B$5:B47)/$B$67</f>
        <v>9.2919891236143068E-2</v>
      </c>
      <c r="L47" s="38">
        <f>SUM($C$5:C47)/$C$67</f>
        <v>0.30816219397737937</v>
      </c>
      <c r="M47" s="38">
        <f>SUM($D$5:D47)/$D$67</f>
        <v>0.905811623246493</v>
      </c>
      <c r="N47" s="38">
        <f>SUM($E$5:E47)/$E$67</f>
        <v>0.50504295853567427</v>
      </c>
      <c r="O47" s="38">
        <f>SUM($F$5:F47)/$F$67</f>
        <v>0.81685450819672134</v>
      </c>
      <c r="P47" s="38">
        <f>SUM($G$5:G47)/$G$67</f>
        <v>2.2822899400739512E-2</v>
      </c>
      <c r="Q47" s="38">
        <f>SUM($H$5:H47)/$H$67</f>
        <v>0.18542199488491048</v>
      </c>
    </row>
    <row r="48" spans="1:17" x14ac:dyDescent="0.25">
      <c r="A48">
        <v>43</v>
      </c>
      <c r="B48">
        <v>293</v>
      </c>
      <c r="C48">
        <v>477</v>
      </c>
      <c r="D48">
        <v>15</v>
      </c>
      <c r="E48">
        <v>34</v>
      </c>
      <c r="F48">
        <v>173</v>
      </c>
      <c r="G48">
        <v>5</v>
      </c>
      <c r="H48">
        <v>48</v>
      </c>
      <c r="J48">
        <v>43</v>
      </c>
      <c r="K48" s="38">
        <f>SUM($B$5:B48)/$B$67</f>
        <v>9.4451997490064846E-2</v>
      </c>
      <c r="L48" s="38">
        <f>SUM($C$5:C48)/$C$67</f>
        <v>0.31575012328396673</v>
      </c>
      <c r="M48" s="38">
        <f>SUM($D$5:D48)/$D$67</f>
        <v>0.91332665330661322</v>
      </c>
      <c r="N48" s="38">
        <f>SUM($E$5:E48)/$E$67</f>
        <v>0.51774374299589088</v>
      </c>
      <c r="O48" s="38">
        <f>SUM($F$5:F48)/$F$67</f>
        <v>0.83901127049180324</v>
      </c>
      <c r="P48" s="38">
        <f>SUM($G$5:G48)/$G$67</f>
        <v>2.3460410557184751E-2</v>
      </c>
      <c r="Q48" s="38">
        <f>SUM($H$5:H48)/$H$67</f>
        <v>0.19769820971867008</v>
      </c>
    </row>
    <row r="49" spans="1:17" x14ac:dyDescent="0.25">
      <c r="A49">
        <v>44</v>
      </c>
      <c r="B49">
        <v>246</v>
      </c>
      <c r="C49">
        <v>420</v>
      </c>
      <c r="D49">
        <v>11</v>
      </c>
      <c r="E49">
        <v>38</v>
      </c>
      <c r="F49">
        <v>156</v>
      </c>
      <c r="H49">
        <v>37</v>
      </c>
      <c r="J49">
        <v>44</v>
      </c>
      <c r="K49" s="38">
        <f>SUM($B$5:B49)/$B$67</f>
        <v>9.5738339259569122E-2</v>
      </c>
      <c r="L49" s="38">
        <f>SUM($C$5:C49)/$C$67</f>
        <v>0.32243131889982979</v>
      </c>
      <c r="M49" s="38">
        <f>SUM($D$5:D49)/$D$67</f>
        <v>0.91883767535070138</v>
      </c>
      <c r="N49" s="38">
        <f>SUM($E$5:E49)/$E$67</f>
        <v>0.53193873739260367</v>
      </c>
      <c r="O49" s="38">
        <f>SUM($F$5:F49)/$F$67</f>
        <v>0.85899077868852458</v>
      </c>
      <c r="P49" s="38">
        <f>SUM($G$5:G49)/$G$67</f>
        <v>2.3460410557184751E-2</v>
      </c>
      <c r="Q49" s="38">
        <f>SUM($H$5:H49)/$H$67</f>
        <v>0.20716112531969311</v>
      </c>
    </row>
    <row r="50" spans="1:17" x14ac:dyDescent="0.25">
      <c r="A50">
        <v>45</v>
      </c>
      <c r="B50">
        <v>238</v>
      </c>
      <c r="C50">
        <v>381</v>
      </c>
      <c r="D50">
        <v>9</v>
      </c>
      <c r="E50">
        <v>22</v>
      </c>
      <c r="F50">
        <v>130</v>
      </c>
      <c r="G50">
        <v>3</v>
      </c>
      <c r="H50">
        <v>45</v>
      </c>
      <c r="J50">
        <v>45</v>
      </c>
      <c r="K50" s="38">
        <f>SUM($B$5:B50)/$B$67</f>
        <v>9.6982848776406616E-2</v>
      </c>
      <c r="L50" s="38">
        <f>SUM($C$5:C50)/$C$67</f>
        <v>0.32849211777993415</v>
      </c>
      <c r="M50" s="38">
        <f>SUM($D$5:D50)/$D$67</f>
        <v>0.92334669338677355</v>
      </c>
      <c r="N50" s="38">
        <f>SUM($E$5:E50)/$E$67</f>
        <v>0.54015689204333206</v>
      </c>
      <c r="O50" s="38">
        <f>SUM($F$5:F50)/$F$67</f>
        <v>0.87564036885245899</v>
      </c>
      <c r="P50" s="38">
        <f>SUM($G$5:G50)/$G$67</f>
        <v>2.3842917251051893E-2</v>
      </c>
      <c r="Q50" s="38">
        <f>SUM($H$5:H50)/$H$67</f>
        <v>0.2186700767263427</v>
      </c>
    </row>
    <row r="51" spans="1:17" x14ac:dyDescent="0.25">
      <c r="A51">
        <v>46</v>
      </c>
      <c r="B51">
        <v>233</v>
      </c>
      <c r="C51">
        <v>410</v>
      </c>
      <c r="D51">
        <v>11</v>
      </c>
      <c r="E51">
        <v>31</v>
      </c>
      <c r="F51">
        <v>117</v>
      </c>
      <c r="G51">
        <v>4</v>
      </c>
      <c r="H51">
        <v>39</v>
      </c>
      <c r="J51">
        <v>46</v>
      </c>
      <c r="K51" s="38">
        <f>SUM($B$5:B51)/$B$67</f>
        <v>9.8201213135327342E-2</v>
      </c>
      <c r="L51" s="38">
        <f>SUM($C$5:C51)/$C$67</f>
        <v>0.33501423730970525</v>
      </c>
      <c r="M51" s="38">
        <f>SUM($D$5:D51)/$D$67</f>
        <v>0.92885771543086171</v>
      </c>
      <c r="N51" s="38">
        <f>SUM($E$5:E51)/$E$67</f>
        <v>0.55173701905117667</v>
      </c>
      <c r="O51" s="38">
        <f>SUM($F$5:F51)/$F$67</f>
        <v>0.890625</v>
      </c>
      <c r="P51" s="38">
        <f>SUM($G$5:G51)/$G$67</f>
        <v>2.4352926176208083E-2</v>
      </c>
      <c r="Q51" s="38">
        <f>SUM($H$5:H51)/$H$67</f>
        <v>0.22864450127877237</v>
      </c>
    </row>
    <row r="52" spans="1:17" x14ac:dyDescent="0.25">
      <c r="A52">
        <v>47</v>
      </c>
      <c r="B52">
        <v>177</v>
      </c>
      <c r="C52">
        <v>328</v>
      </c>
      <c r="D52">
        <v>5</v>
      </c>
      <c r="E52">
        <v>35</v>
      </c>
      <c r="F52">
        <v>96</v>
      </c>
      <c r="G52">
        <v>1</v>
      </c>
      <c r="H52">
        <v>43</v>
      </c>
      <c r="J52">
        <v>47</v>
      </c>
      <c r="K52" s="38">
        <f>SUM($B$5:B52)/$B$67</f>
        <v>9.9126751725580428E-2</v>
      </c>
      <c r="L52" s="38">
        <f>SUM($C$5:C52)/$C$67</f>
        <v>0.34023193293352211</v>
      </c>
      <c r="M52" s="38">
        <f>SUM($D$5:D52)/$D$67</f>
        <v>0.93136272545090182</v>
      </c>
      <c r="N52" s="38">
        <f>SUM($E$5:E52)/$E$67</f>
        <v>0.56481135599551735</v>
      </c>
      <c r="O52" s="38">
        <f>SUM($F$5:F52)/$F$67</f>
        <v>0.90292008196721307</v>
      </c>
      <c r="P52" s="38">
        <f>SUM($G$5:G52)/$G$67</f>
        <v>2.4480428407497132E-2</v>
      </c>
      <c r="Q52" s="38">
        <f>SUM($H$5:H52)/$H$67</f>
        <v>0.23964194373401534</v>
      </c>
    </row>
    <row r="53" spans="1:17" x14ac:dyDescent="0.25">
      <c r="A53">
        <v>48</v>
      </c>
      <c r="B53">
        <v>155</v>
      </c>
      <c r="C53">
        <v>347</v>
      </c>
      <c r="D53">
        <v>3</v>
      </c>
      <c r="E53">
        <v>28</v>
      </c>
      <c r="F53">
        <v>113</v>
      </c>
      <c r="G53">
        <v>1</v>
      </c>
      <c r="H53">
        <v>35</v>
      </c>
      <c r="J53">
        <v>48</v>
      </c>
      <c r="K53" s="38">
        <f>SUM($B$5:B53)/$B$67</f>
        <v>9.9937251620999784E-2</v>
      </c>
      <c r="L53" s="38">
        <f>SUM($C$5:C53)/$C$67</f>
        <v>0.34575187312091371</v>
      </c>
      <c r="M53" s="38">
        <f>SUM($D$5:D53)/$D$67</f>
        <v>0.93286573146292584</v>
      </c>
      <c r="N53" s="38">
        <f>SUM($E$5:E53)/$E$67</f>
        <v>0.57527082555098996</v>
      </c>
      <c r="O53" s="38">
        <f>SUM($F$5:F53)/$F$67</f>
        <v>0.91739241803278693</v>
      </c>
      <c r="P53" s="38">
        <f>SUM($G$5:G53)/$G$67</f>
        <v>2.460793063878618E-2</v>
      </c>
      <c r="Q53" s="38">
        <f>SUM($H$5:H53)/$H$67</f>
        <v>0.2485933503836317</v>
      </c>
    </row>
    <row r="54" spans="1:17" x14ac:dyDescent="0.25">
      <c r="A54">
        <v>49</v>
      </c>
      <c r="B54">
        <v>163</v>
      </c>
      <c r="C54">
        <v>341</v>
      </c>
      <c r="D54">
        <v>4</v>
      </c>
      <c r="E54">
        <v>24</v>
      </c>
      <c r="F54">
        <v>90</v>
      </c>
      <c r="G54">
        <v>4</v>
      </c>
      <c r="H54">
        <v>40</v>
      </c>
    </row>
    <row r="55" spans="1:17" x14ac:dyDescent="0.25">
      <c r="A55">
        <v>50</v>
      </c>
      <c r="B55">
        <v>146</v>
      </c>
      <c r="C55">
        <v>364</v>
      </c>
      <c r="D55">
        <v>6</v>
      </c>
      <c r="E55">
        <v>23</v>
      </c>
      <c r="F55">
        <v>97</v>
      </c>
      <c r="G55">
        <v>6</v>
      </c>
      <c r="H55">
        <v>45</v>
      </c>
    </row>
    <row r="56" spans="1:17" x14ac:dyDescent="0.25">
      <c r="A56">
        <v>51</v>
      </c>
      <c r="B56">
        <v>142</v>
      </c>
      <c r="C56">
        <v>367</v>
      </c>
      <c r="D56">
        <v>7</v>
      </c>
      <c r="E56">
        <v>21</v>
      </c>
      <c r="F56">
        <v>76</v>
      </c>
      <c r="G56">
        <v>8</v>
      </c>
      <c r="H56">
        <v>44</v>
      </c>
    </row>
    <row r="57" spans="1:17" x14ac:dyDescent="0.25">
      <c r="A57">
        <v>52</v>
      </c>
      <c r="B57">
        <v>123</v>
      </c>
      <c r="C57">
        <v>340</v>
      </c>
      <c r="D57">
        <v>9</v>
      </c>
      <c r="E57">
        <v>20</v>
      </c>
      <c r="F57">
        <v>61</v>
      </c>
      <c r="G57">
        <v>6</v>
      </c>
      <c r="H57">
        <v>58</v>
      </c>
    </row>
    <row r="58" spans="1:17" x14ac:dyDescent="0.25">
      <c r="A58">
        <v>53</v>
      </c>
      <c r="B58">
        <v>119</v>
      </c>
      <c r="C58">
        <v>311</v>
      </c>
      <c r="D58">
        <v>7</v>
      </c>
      <c r="E58">
        <v>15</v>
      </c>
      <c r="F58">
        <v>37</v>
      </c>
      <c r="G58">
        <v>2</v>
      </c>
      <c r="H58">
        <v>45</v>
      </c>
    </row>
    <row r="59" spans="1:17" x14ac:dyDescent="0.25">
      <c r="A59">
        <v>54</v>
      </c>
      <c r="B59">
        <v>150</v>
      </c>
      <c r="C59">
        <v>316</v>
      </c>
      <c r="D59">
        <v>3</v>
      </c>
      <c r="E59">
        <v>15</v>
      </c>
      <c r="F59">
        <v>32</v>
      </c>
      <c r="G59">
        <v>4</v>
      </c>
      <c r="H59">
        <v>62</v>
      </c>
    </row>
    <row r="60" spans="1:17" x14ac:dyDescent="0.25">
      <c r="A60">
        <v>55</v>
      </c>
      <c r="B60">
        <v>117</v>
      </c>
      <c r="C60">
        <v>294</v>
      </c>
      <c r="D60">
        <v>7</v>
      </c>
      <c r="E60">
        <v>17</v>
      </c>
      <c r="F60">
        <v>34</v>
      </c>
      <c r="G60">
        <v>3</v>
      </c>
      <c r="H60">
        <v>52</v>
      </c>
    </row>
    <row r="61" spans="1:17" x14ac:dyDescent="0.25">
      <c r="A61">
        <v>56</v>
      </c>
      <c r="B61">
        <v>134</v>
      </c>
      <c r="C61">
        <v>270</v>
      </c>
      <c r="D61">
        <v>5</v>
      </c>
      <c r="E61">
        <v>21</v>
      </c>
      <c r="F61">
        <v>20</v>
      </c>
      <c r="G61">
        <v>2</v>
      </c>
      <c r="H61">
        <v>62</v>
      </c>
    </row>
    <row r="62" spans="1:17" x14ac:dyDescent="0.25">
      <c r="A62">
        <v>57</v>
      </c>
      <c r="B62">
        <v>119</v>
      </c>
      <c r="C62">
        <v>243</v>
      </c>
      <c r="D62">
        <v>5</v>
      </c>
      <c r="E62">
        <v>24</v>
      </c>
      <c r="F62">
        <v>12</v>
      </c>
      <c r="G62">
        <v>2</v>
      </c>
      <c r="H62">
        <v>60</v>
      </c>
    </row>
    <row r="63" spans="1:17" x14ac:dyDescent="0.25">
      <c r="A63">
        <v>58</v>
      </c>
      <c r="B63">
        <v>98</v>
      </c>
      <c r="C63">
        <v>234</v>
      </c>
      <c r="D63">
        <v>3</v>
      </c>
      <c r="E63">
        <v>12</v>
      </c>
      <c r="F63">
        <v>24</v>
      </c>
      <c r="G63">
        <v>4</v>
      </c>
      <c r="H63">
        <v>51</v>
      </c>
    </row>
    <row r="64" spans="1:17" x14ac:dyDescent="0.25">
      <c r="A64">
        <v>59</v>
      </c>
      <c r="B64">
        <v>115</v>
      </c>
      <c r="C64">
        <v>236</v>
      </c>
      <c r="D64">
        <v>1</v>
      </c>
      <c r="E64">
        <v>14</v>
      </c>
      <c r="F64">
        <v>17</v>
      </c>
      <c r="G64">
        <v>6</v>
      </c>
      <c r="H64">
        <v>34</v>
      </c>
    </row>
    <row r="65" spans="1:8" x14ac:dyDescent="0.25">
      <c r="A65">
        <v>60</v>
      </c>
      <c r="B65">
        <v>111</v>
      </c>
      <c r="C65">
        <v>215</v>
      </c>
      <c r="D65">
        <v>5</v>
      </c>
      <c r="E65">
        <v>9</v>
      </c>
      <c r="F65">
        <v>9</v>
      </c>
      <c r="G65">
        <v>1</v>
      </c>
      <c r="H65">
        <v>37</v>
      </c>
    </row>
    <row r="66" spans="1:8" x14ac:dyDescent="0.25">
      <c r="A66" s="39" t="s">
        <v>66</v>
      </c>
      <c r="B66">
        <v>170589</v>
      </c>
      <c r="C66">
        <v>37597</v>
      </c>
      <c r="D66">
        <v>72</v>
      </c>
      <c r="E66">
        <v>922</v>
      </c>
      <c r="F66">
        <v>136</v>
      </c>
      <c r="G66">
        <v>7602</v>
      </c>
      <c r="H66">
        <v>2348</v>
      </c>
    </row>
    <row r="67" spans="1:8" x14ac:dyDescent="0.25">
      <c r="A67" t="s">
        <v>62</v>
      </c>
      <c r="B67">
        <v>191240</v>
      </c>
      <c r="C67">
        <v>62863</v>
      </c>
      <c r="D67">
        <v>1996</v>
      </c>
      <c r="E67">
        <v>2677</v>
      </c>
      <c r="F67">
        <v>7808</v>
      </c>
      <c r="G67">
        <v>7843</v>
      </c>
      <c r="H67">
        <v>3910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2130A-4EAC-4C9A-9E4C-28260BDF12A4}">
  <dimension ref="A1:K30"/>
  <sheetViews>
    <sheetView showGridLines="0" workbookViewId="0">
      <selection sqref="A1:I1"/>
    </sheetView>
  </sheetViews>
  <sheetFormatPr defaultRowHeight="14.25" x14ac:dyDescent="0.2"/>
  <cols>
    <col min="1" max="16384" width="9.140625" style="43"/>
  </cols>
  <sheetData>
    <row r="1" spans="1:11" ht="20.25" x14ac:dyDescent="0.2">
      <c r="A1" s="78" t="s">
        <v>21</v>
      </c>
      <c r="B1" s="78"/>
      <c r="C1" s="78"/>
      <c r="D1" s="78"/>
      <c r="E1" s="78"/>
      <c r="F1" s="78"/>
      <c r="G1" s="78"/>
      <c r="H1" s="78"/>
      <c r="I1" s="78"/>
    </row>
    <row r="2" spans="1:11" x14ac:dyDescent="0.2">
      <c r="A2" s="44"/>
      <c r="B2" s="44"/>
      <c r="C2" s="44"/>
      <c r="D2" s="44"/>
      <c r="E2" s="44"/>
      <c r="F2" s="44"/>
      <c r="G2" s="44"/>
      <c r="H2" s="44"/>
      <c r="I2" s="44"/>
    </row>
    <row r="3" spans="1:11" ht="14.25" customHeight="1" x14ac:dyDescent="0.2">
      <c r="A3" s="79" t="s">
        <v>49</v>
      </c>
      <c r="B3" s="79"/>
      <c r="C3" s="79"/>
      <c r="D3" s="79"/>
      <c r="E3" s="79"/>
      <c r="F3" s="79"/>
      <c r="G3" s="79"/>
      <c r="H3" s="79"/>
      <c r="I3" s="79"/>
      <c r="K3" s="43" t="s">
        <v>20</v>
      </c>
    </row>
    <row r="4" spans="1:11" ht="14.25" customHeight="1" x14ac:dyDescent="0.2">
      <c r="A4" s="79"/>
      <c r="B4" s="79"/>
      <c r="C4" s="79"/>
      <c r="D4" s="79"/>
      <c r="E4" s="79"/>
      <c r="F4" s="79"/>
      <c r="G4" s="79"/>
      <c r="H4" s="79"/>
      <c r="I4" s="79"/>
    </row>
    <row r="5" spans="1:11" ht="14.25" customHeight="1" x14ac:dyDescent="0.2">
      <c r="A5" s="79"/>
      <c r="B5" s="79"/>
      <c r="C5" s="79"/>
      <c r="D5" s="79"/>
      <c r="E5" s="79"/>
      <c r="F5" s="79"/>
      <c r="G5" s="79"/>
      <c r="H5" s="79"/>
      <c r="I5" s="79"/>
    </row>
    <row r="6" spans="1:11" ht="14.25" customHeight="1" x14ac:dyDescent="0.2">
      <c r="A6" s="79"/>
      <c r="B6" s="79"/>
      <c r="C6" s="79"/>
      <c r="D6" s="79"/>
      <c r="E6" s="79"/>
      <c r="F6" s="79"/>
      <c r="G6" s="79"/>
      <c r="H6" s="79"/>
      <c r="I6" s="79"/>
    </row>
    <row r="7" spans="1:11" ht="14.25" customHeight="1" x14ac:dyDescent="0.2">
      <c r="A7" s="79"/>
      <c r="B7" s="79"/>
      <c r="C7" s="79"/>
      <c r="D7" s="79"/>
      <c r="E7" s="79"/>
      <c r="F7" s="79"/>
      <c r="G7" s="79"/>
      <c r="H7" s="79"/>
      <c r="I7" s="79"/>
    </row>
    <row r="8" spans="1:11" ht="14.25" customHeight="1" x14ac:dyDescent="0.2">
      <c r="A8" s="45"/>
      <c r="B8" s="45"/>
      <c r="C8" s="45"/>
      <c r="D8" s="45"/>
      <c r="E8" s="45"/>
      <c r="F8" s="45"/>
      <c r="G8" s="45"/>
      <c r="H8" s="45"/>
      <c r="I8" s="45"/>
    </row>
    <row r="9" spans="1:11" ht="14.25" customHeight="1" x14ac:dyDescent="0.2">
      <c r="A9" s="79" t="s">
        <v>24</v>
      </c>
      <c r="B9" s="79"/>
      <c r="C9" s="79"/>
      <c r="D9" s="79"/>
      <c r="E9" s="79"/>
      <c r="F9" s="79"/>
      <c r="G9" s="79"/>
      <c r="H9" s="79"/>
      <c r="I9" s="79"/>
    </row>
    <row r="10" spans="1:11" ht="14.25" customHeight="1" x14ac:dyDescent="0.2">
      <c r="A10" s="79"/>
      <c r="B10" s="79"/>
      <c r="C10" s="79"/>
      <c r="D10" s="79"/>
      <c r="E10" s="79"/>
      <c r="F10" s="79"/>
      <c r="G10" s="79"/>
      <c r="H10" s="79"/>
      <c r="I10" s="79"/>
    </row>
    <row r="11" spans="1:11" ht="14.25" customHeight="1" x14ac:dyDescent="0.2">
      <c r="A11" s="45"/>
      <c r="B11" s="45"/>
      <c r="C11" s="45"/>
      <c r="D11" s="45"/>
      <c r="E11" s="45"/>
      <c r="F11" s="45"/>
      <c r="G11" s="45"/>
      <c r="H11" s="45"/>
      <c r="I11" s="45"/>
    </row>
    <row r="12" spans="1:11" ht="14.25" customHeight="1" x14ac:dyDescent="0.2">
      <c r="A12" s="79" t="s">
        <v>25</v>
      </c>
      <c r="B12" s="79"/>
      <c r="C12" s="79"/>
      <c r="D12" s="79"/>
      <c r="E12" s="79"/>
      <c r="F12" s="79"/>
      <c r="G12" s="79"/>
      <c r="H12" s="79"/>
      <c r="I12" s="79"/>
    </row>
    <row r="13" spans="1:11" ht="14.25" customHeight="1" x14ac:dyDescent="0.2">
      <c r="A13" s="79"/>
      <c r="B13" s="79"/>
      <c r="C13" s="79"/>
      <c r="D13" s="79"/>
      <c r="E13" s="79"/>
      <c r="F13" s="79"/>
      <c r="G13" s="79"/>
      <c r="H13" s="79"/>
      <c r="I13" s="79"/>
    </row>
    <row r="14" spans="1:11" ht="14.25" customHeight="1" x14ac:dyDescent="0.2">
      <c r="A14" s="79"/>
      <c r="B14" s="79"/>
      <c r="C14" s="79"/>
      <c r="D14" s="79"/>
      <c r="E14" s="79"/>
      <c r="F14" s="79"/>
      <c r="G14" s="79"/>
      <c r="H14" s="79"/>
      <c r="I14" s="79"/>
    </row>
    <row r="15" spans="1:11" ht="14.25" customHeight="1" x14ac:dyDescent="0.2">
      <c r="A15" s="79"/>
      <c r="B15" s="79"/>
      <c r="C15" s="79"/>
      <c r="D15" s="79"/>
      <c r="E15" s="79"/>
      <c r="F15" s="79"/>
      <c r="G15" s="79"/>
      <c r="H15" s="79"/>
      <c r="I15" s="79"/>
    </row>
    <row r="16" spans="1:11" ht="14.25" customHeight="1" x14ac:dyDescent="0.2">
      <c r="A16" s="46"/>
      <c r="B16" s="46"/>
      <c r="C16" s="46"/>
      <c r="D16" s="46"/>
      <c r="E16" s="46"/>
      <c r="F16" s="46"/>
      <c r="G16" s="46"/>
      <c r="H16" s="46"/>
      <c r="I16" s="46"/>
    </row>
    <row r="17" spans="1:9" ht="14.25" customHeight="1" x14ac:dyDescent="0.2">
      <c r="A17" s="79" t="s">
        <v>80</v>
      </c>
      <c r="B17" s="79"/>
      <c r="C17" s="79"/>
      <c r="D17" s="79"/>
      <c r="E17" s="79"/>
      <c r="F17" s="79"/>
      <c r="G17" s="79"/>
      <c r="H17" s="79"/>
      <c r="I17" s="79"/>
    </row>
    <row r="18" spans="1:9" ht="14.25" customHeight="1" x14ac:dyDescent="0.2">
      <c r="A18" s="79"/>
      <c r="B18" s="79"/>
      <c r="C18" s="79"/>
      <c r="D18" s="79"/>
      <c r="E18" s="79"/>
      <c r="F18" s="79"/>
      <c r="G18" s="79"/>
      <c r="H18" s="79"/>
      <c r="I18" s="79"/>
    </row>
    <row r="19" spans="1:9" ht="14.25" customHeight="1" x14ac:dyDescent="0.2">
      <c r="A19" s="46"/>
      <c r="B19" s="46"/>
      <c r="C19" s="46"/>
      <c r="D19" s="46"/>
      <c r="E19" s="46"/>
      <c r="F19" s="46"/>
      <c r="G19" s="46"/>
      <c r="H19" s="46"/>
      <c r="I19" s="46"/>
    </row>
    <row r="20" spans="1:9" ht="14.25" customHeight="1" x14ac:dyDescent="0.2">
      <c r="A20" s="46"/>
      <c r="B20" s="46"/>
      <c r="C20" s="46"/>
      <c r="D20" s="46"/>
      <c r="E20" s="46"/>
      <c r="F20" s="46"/>
      <c r="G20" s="46"/>
      <c r="H20" s="46"/>
      <c r="I20" s="46"/>
    </row>
    <row r="21" spans="1:9" x14ac:dyDescent="0.2">
      <c r="A21" s="46"/>
      <c r="B21" s="46"/>
      <c r="C21" s="46"/>
      <c r="D21" s="46"/>
      <c r="E21" s="46"/>
      <c r="F21" s="46"/>
      <c r="G21" s="46"/>
      <c r="H21" s="46"/>
      <c r="I21" s="46"/>
    </row>
    <row r="22" spans="1:9" x14ac:dyDescent="0.2">
      <c r="A22" s="46"/>
      <c r="B22" s="46"/>
      <c r="C22" s="46"/>
      <c r="D22" s="46"/>
      <c r="E22" s="46"/>
      <c r="F22" s="46"/>
      <c r="G22" s="46"/>
      <c r="H22" s="46"/>
      <c r="I22" s="46"/>
    </row>
    <row r="23" spans="1:9" x14ac:dyDescent="0.2">
      <c r="A23" s="46"/>
      <c r="B23" s="46"/>
      <c r="C23" s="46"/>
      <c r="D23" s="46"/>
      <c r="E23" s="46"/>
      <c r="F23" s="46"/>
      <c r="G23" s="46"/>
      <c r="H23" s="46"/>
      <c r="I23" s="46"/>
    </row>
    <row r="24" spans="1:9" x14ac:dyDescent="0.2">
      <c r="A24" s="46"/>
      <c r="B24" s="46"/>
      <c r="C24" s="46"/>
      <c r="D24" s="46"/>
      <c r="E24" s="46"/>
      <c r="F24" s="46"/>
      <c r="G24" s="46"/>
      <c r="H24" s="46"/>
      <c r="I24" s="46"/>
    </row>
    <row r="25" spans="1:9" x14ac:dyDescent="0.2">
      <c r="A25" s="46"/>
      <c r="B25" s="46"/>
      <c r="C25" s="46"/>
      <c r="D25" s="46"/>
      <c r="E25" s="46"/>
      <c r="F25" s="46"/>
      <c r="G25" s="46"/>
      <c r="H25" s="46"/>
      <c r="I25" s="46"/>
    </row>
    <row r="26" spans="1:9" x14ac:dyDescent="0.2">
      <c r="A26" s="47"/>
      <c r="B26" s="47"/>
      <c r="C26" s="47"/>
      <c r="D26" s="47"/>
      <c r="E26" s="47"/>
      <c r="F26" s="47"/>
      <c r="G26" s="47"/>
      <c r="H26" s="47"/>
      <c r="I26" s="47"/>
    </row>
    <row r="27" spans="1:9" x14ac:dyDescent="0.2">
      <c r="A27" s="44"/>
      <c r="B27" s="44"/>
      <c r="C27" s="44"/>
      <c r="D27" s="44"/>
      <c r="E27" s="44"/>
      <c r="F27" s="44"/>
      <c r="G27" s="44"/>
      <c r="H27" s="44"/>
      <c r="I27" s="44"/>
    </row>
    <row r="28" spans="1:9" x14ac:dyDescent="0.2">
      <c r="A28" s="44"/>
      <c r="B28" s="44"/>
      <c r="C28" s="44"/>
      <c r="D28" s="44"/>
      <c r="E28" s="44"/>
      <c r="F28" s="44"/>
      <c r="G28" s="44"/>
      <c r="H28" s="44"/>
      <c r="I28" s="44"/>
    </row>
    <row r="29" spans="1:9" x14ac:dyDescent="0.2">
      <c r="A29" s="44"/>
      <c r="B29" s="44"/>
      <c r="C29" s="44"/>
      <c r="D29" s="44"/>
      <c r="E29" s="44"/>
      <c r="F29" s="44"/>
      <c r="G29" s="44"/>
      <c r="H29" s="44"/>
      <c r="I29" s="44"/>
    </row>
    <row r="30" spans="1:9" x14ac:dyDescent="0.2">
      <c r="A30" s="44"/>
      <c r="B30" s="44"/>
      <c r="C30" s="44"/>
      <c r="D30" s="44"/>
      <c r="E30" s="44"/>
      <c r="F30" s="44"/>
      <c r="G30" s="44"/>
      <c r="H30" s="44"/>
      <c r="I30" s="44"/>
    </row>
  </sheetData>
  <mergeCells count="5">
    <mergeCell ref="A1:I1"/>
    <mergeCell ref="A9:I10"/>
    <mergeCell ref="A3:I7"/>
    <mergeCell ref="A17:I18"/>
    <mergeCell ref="A12:I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D135-974E-4465-8F61-F76B3C27104B}">
  <sheetPr>
    <pageSetUpPr fitToPage="1"/>
  </sheetPr>
  <dimension ref="A1:M44"/>
  <sheetViews>
    <sheetView showGridLines="0" zoomScaleNormal="100" workbookViewId="0"/>
  </sheetViews>
  <sheetFormatPr defaultRowHeight="12.75" x14ac:dyDescent="0.2"/>
  <cols>
    <col min="1" max="2" width="9.140625" style="52"/>
    <col min="3" max="3" width="0.85546875" style="52" customWidth="1"/>
    <col min="4" max="4" width="11.5703125" style="52" bestFit="1" customWidth="1"/>
    <col min="5" max="5" width="0.85546875" style="52" customWidth="1"/>
    <col min="6" max="6" width="12.28515625" style="52" bestFit="1" customWidth="1"/>
    <col min="7" max="7" width="15" style="52" customWidth="1"/>
    <col min="8" max="8" width="0.85546875" style="52" customWidth="1"/>
    <col min="9" max="16384" width="9.140625" style="52"/>
  </cols>
  <sheetData>
    <row r="1" spans="1:11" x14ac:dyDescent="0.2">
      <c r="A1" s="8" t="s">
        <v>29</v>
      </c>
    </row>
    <row r="2" spans="1:11" x14ac:dyDescent="0.2">
      <c r="A2" s="1"/>
    </row>
    <row r="3" spans="1:11" s="62" customFormat="1" ht="33.75" x14ac:dyDescent="0.2">
      <c r="A3" s="11" t="s">
        <v>2</v>
      </c>
      <c r="B3" s="13" t="s">
        <v>3</v>
      </c>
      <c r="C3" s="25"/>
      <c r="D3" s="53" t="s">
        <v>4</v>
      </c>
      <c r="E3" s="53"/>
      <c r="F3" s="54" t="s">
        <v>5</v>
      </c>
      <c r="G3" s="54" t="s">
        <v>8</v>
      </c>
    </row>
    <row r="4" spans="1:11" x14ac:dyDescent="0.2">
      <c r="A4" s="28">
        <v>2011</v>
      </c>
      <c r="B4" s="29">
        <v>4401352</v>
      </c>
      <c r="C4" s="31"/>
      <c r="D4" s="31">
        <v>326649</v>
      </c>
      <c r="E4" s="31"/>
      <c r="F4" s="14">
        <v>203771</v>
      </c>
      <c r="G4" s="14">
        <v>24575</v>
      </c>
      <c r="H4" s="31"/>
    </row>
    <row r="5" spans="1:11" x14ac:dyDescent="0.2">
      <c r="A5" s="28">
        <v>2012</v>
      </c>
      <c r="B5" s="29">
        <v>4447165</v>
      </c>
      <c r="C5" s="31"/>
      <c r="D5" s="31">
        <v>301335</v>
      </c>
      <c r="E5" s="31"/>
      <c r="F5" s="14">
        <v>209793</v>
      </c>
      <c r="G5" s="14">
        <v>27113</v>
      </c>
      <c r="H5" s="31"/>
    </row>
    <row r="6" spans="1:11" x14ac:dyDescent="0.2">
      <c r="A6" s="28">
        <v>2013</v>
      </c>
      <c r="B6" s="29">
        <v>4495473</v>
      </c>
      <c r="C6" s="31"/>
      <c r="D6" s="31">
        <v>292178</v>
      </c>
      <c r="E6" s="31"/>
      <c r="F6" s="14">
        <v>295591</v>
      </c>
      <c r="G6" s="14">
        <v>24221</v>
      </c>
      <c r="H6" s="31"/>
    </row>
    <row r="7" spans="1:11" x14ac:dyDescent="0.2">
      <c r="A7" s="28">
        <v>2014</v>
      </c>
      <c r="B7" s="29">
        <v>4585519</v>
      </c>
      <c r="C7" s="31"/>
      <c r="D7" s="31">
        <v>324037</v>
      </c>
      <c r="E7" s="31"/>
      <c r="F7" s="14">
        <v>208544</v>
      </c>
      <c r="G7" s="14">
        <v>26440</v>
      </c>
      <c r="H7" s="31"/>
    </row>
    <row r="8" spans="1:11" x14ac:dyDescent="0.2">
      <c r="A8" s="28">
        <v>2015</v>
      </c>
      <c r="B8" s="29">
        <v>4669063</v>
      </c>
      <c r="C8" s="31"/>
      <c r="D8" s="31">
        <v>361932</v>
      </c>
      <c r="E8" s="31"/>
      <c r="F8" s="14">
        <v>214975</v>
      </c>
      <c r="G8" s="14">
        <v>31551</v>
      </c>
      <c r="H8" s="31"/>
    </row>
    <row r="9" spans="1:11" x14ac:dyDescent="0.2">
      <c r="A9" s="28">
        <v>2016</v>
      </c>
      <c r="B9" s="29">
        <v>4768060</v>
      </c>
      <c r="C9" s="31"/>
      <c r="D9" s="31">
        <v>388014</v>
      </c>
      <c r="E9" s="31"/>
      <c r="F9" s="14">
        <v>219958</v>
      </c>
      <c r="G9" s="14">
        <v>39456</v>
      </c>
      <c r="H9" s="31"/>
    </row>
    <row r="10" spans="1:11" x14ac:dyDescent="0.2">
      <c r="A10" s="28">
        <v>2017</v>
      </c>
      <c r="B10" s="29">
        <v>4845609</v>
      </c>
      <c r="C10" s="31"/>
      <c r="D10" s="31">
        <v>392728</v>
      </c>
      <c r="E10" s="31"/>
      <c r="F10" s="14">
        <v>250518</v>
      </c>
      <c r="G10" s="14">
        <v>64390</v>
      </c>
      <c r="H10" s="31"/>
    </row>
    <row r="11" spans="1:11" x14ac:dyDescent="0.2">
      <c r="A11" s="28">
        <v>2018</v>
      </c>
      <c r="B11" s="29">
        <v>4870783</v>
      </c>
      <c r="C11" s="31"/>
      <c r="D11" s="31">
        <v>365535</v>
      </c>
      <c r="E11" s="31"/>
      <c r="F11" s="14">
        <v>304572</v>
      </c>
      <c r="G11" s="14">
        <v>105541</v>
      </c>
      <c r="H11" s="31"/>
    </row>
    <row r="12" spans="1:11" x14ac:dyDescent="0.2">
      <c r="A12" s="28">
        <v>2019</v>
      </c>
      <c r="B12" s="29">
        <v>4887904</v>
      </c>
      <c r="C12" s="31"/>
      <c r="D12" s="31">
        <v>366961</v>
      </c>
      <c r="E12" s="31"/>
      <c r="F12" s="14">
        <v>303777</v>
      </c>
      <c r="G12" s="14">
        <v>117416</v>
      </c>
      <c r="H12" s="31"/>
      <c r="I12" s="55"/>
      <c r="J12" s="55"/>
    </row>
    <row r="13" spans="1:11" x14ac:dyDescent="0.2">
      <c r="A13" s="28">
        <v>2020</v>
      </c>
      <c r="B13" s="29">
        <v>4944067</v>
      </c>
      <c r="C13" s="31"/>
      <c r="D13" s="31">
        <v>303196</v>
      </c>
      <c r="E13" s="31"/>
      <c r="F13" s="14">
        <v>278374</v>
      </c>
      <c r="G13" s="14">
        <v>105986</v>
      </c>
      <c r="H13" s="31"/>
      <c r="I13" s="56"/>
    </row>
    <row r="14" spans="1:11" x14ac:dyDescent="0.2">
      <c r="A14" s="57"/>
      <c r="B14" s="58"/>
      <c r="C14" s="58"/>
      <c r="D14" s="58"/>
      <c r="E14" s="58"/>
      <c r="F14" s="24"/>
      <c r="G14" s="24"/>
      <c r="H14" s="58"/>
    </row>
    <row r="16" spans="1:11" x14ac:dyDescent="0.2">
      <c r="A16" s="8" t="s">
        <v>30</v>
      </c>
      <c r="B16" s="49"/>
      <c r="C16" s="49"/>
      <c r="D16" s="49"/>
      <c r="E16" s="49"/>
      <c r="F16" s="49"/>
      <c r="G16" s="49"/>
      <c r="H16" s="49"/>
      <c r="I16" s="49"/>
      <c r="J16" s="49"/>
      <c r="K16" s="49"/>
    </row>
    <row r="17" spans="1:13" x14ac:dyDescent="0.2">
      <c r="A17" s="8"/>
      <c r="B17" s="49"/>
      <c r="C17" s="49"/>
      <c r="D17" s="49"/>
      <c r="E17" s="49"/>
      <c r="F17" s="49"/>
      <c r="G17" s="49"/>
      <c r="H17" s="49"/>
      <c r="I17" s="49"/>
      <c r="J17" s="49"/>
      <c r="K17" s="49"/>
    </row>
    <row r="18" spans="1:13" x14ac:dyDescent="0.2">
      <c r="A18" s="11"/>
      <c r="B18" s="22" t="s">
        <v>1</v>
      </c>
      <c r="C18" s="26"/>
      <c r="D18" s="59" t="s">
        <v>6</v>
      </c>
      <c r="E18" s="26"/>
      <c r="F18" s="59" t="s">
        <v>0</v>
      </c>
      <c r="G18" s="60" t="s">
        <v>82</v>
      </c>
      <c r="H18" s="26"/>
      <c r="I18" s="60" t="s">
        <v>23</v>
      </c>
      <c r="J18" s="60" t="s">
        <v>7</v>
      </c>
      <c r="K18" s="60" t="s">
        <v>13</v>
      </c>
      <c r="L18" s="60" t="s">
        <v>26</v>
      </c>
    </row>
    <row r="19" spans="1:13" x14ac:dyDescent="0.2">
      <c r="A19" s="28">
        <v>2011</v>
      </c>
      <c r="B19" s="29">
        <f>Bensin!E4</f>
        <v>184216</v>
      </c>
      <c r="C19" s="31"/>
      <c r="D19" s="31">
        <f>Diesel!E4</f>
        <v>16733</v>
      </c>
      <c r="E19" s="31"/>
      <c r="F19" s="14">
        <f>El!F4</f>
        <v>16</v>
      </c>
      <c r="G19" s="14">
        <f>Elhybrid!E4</f>
        <v>412</v>
      </c>
      <c r="H19" s="31"/>
      <c r="I19" s="14"/>
      <c r="J19" s="14">
        <f>Etanol!D4</f>
        <v>2064</v>
      </c>
      <c r="K19" s="14">
        <f>Gas!D4</f>
        <v>316</v>
      </c>
      <c r="L19" s="14">
        <f t="shared" ref="L19:L28" si="0">F4-SUM(B19:K19)</f>
        <v>14</v>
      </c>
    </row>
    <row r="20" spans="1:13" x14ac:dyDescent="0.2">
      <c r="A20" s="28">
        <v>2012</v>
      </c>
      <c r="B20" s="29">
        <f>Bensin!E5</f>
        <v>186177</v>
      </c>
      <c r="C20" s="31"/>
      <c r="D20" s="31">
        <f>Diesel!E5</f>
        <v>20038</v>
      </c>
      <c r="E20" s="31"/>
      <c r="F20" s="14">
        <f>El!F5</f>
        <v>15</v>
      </c>
      <c r="G20" s="14">
        <f>Elhybrid!E5</f>
        <v>713</v>
      </c>
      <c r="H20" s="31"/>
      <c r="I20" s="14"/>
      <c r="J20" s="14">
        <f>Etanol!D5</f>
        <v>2014</v>
      </c>
      <c r="K20" s="14">
        <f>Gas!D5</f>
        <v>815</v>
      </c>
      <c r="L20" s="14">
        <f t="shared" si="0"/>
        <v>21</v>
      </c>
    </row>
    <row r="21" spans="1:13" x14ac:dyDescent="0.2">
      <c r="A21" s="28">
        <v>2013</v>
      </c>
      <c r="B21" s="29">
        <f>Bensin!E6</f>
        <v>265894</v>
      </c>
      <c r="C21" s="31"/>
      <c r="D21" s="31">
        <f>Diesel!E6</f>
        <v>26098</v>
      </c>
      <c r="E21" s="31"/>
      <c r="F21" s="14">
        <f>El!F6</f>
        <v>37</v>
      </c>
      <c r="G21" s="14">
        <f>Elhybrid!E6</f>
        <v>583</v>
      </c>
      <c r="H21" s="31"/>
      <c r="I21" s="14"/>
      <c r="J21" s="14">
        <f>Etanol!D6</f>
        <v>1605</v>
      </c>
      <c r="K21" s="14">
        <f>Gas!D6</f>
        <v>1331</v>
      </c>
      <c r="L21" s="14">
        <f t="shared" si="0"/>
        <v>43</v>
      </c>
    </row>
    <row r="22" spans="1:13" x14ac:dyDescent="0.2">
      <c r="A22" s="28">
        <v>2014</v>
      </c>
      <c r="B22" s="29">
        <f>Bensin!E7</f>
        <v>182974</v>
      </c>
      <c r="C22" s="31"/>
      <c r="D22" s="31">
        <f>Diesel!E7</f>
        <v>21513</v>
      </c>
      <c r="E22" s="31"/>
      <c r="F22" s="14">
        <f>El!F7</f>
        <v>73</v>
      </c>
      <c r="G22" s="14">
        <f>Elhybrid!E7</f>
        <v>537</v>
      </c>
      <c r="H22" s="31"/>
      <c r="I22" s="14"/>
      <c r="J22" s="14">
        <f>Etanol!D7</f>
        <v>1826</v>
      </c>
      <c r="K22" s="14">
        <f>Gas!D7</f>
        <v>1609</v>
      </c>
      <c r="L22" s="14">
        <f t="shared" si="0"/>
        <v>12</v>
      </c>
    </row>
    <row r="23" spans="1:13" x14ac:dyDescent="0.2">
      <c r="A23" s="28">
        <v>2015</v>
      </c>
      <c r="B23" s="29">
        <f>Bensin!E8</f>
        <v>184221</v>
      </c>
      <c r="C23" s="31"/>
      <c r="D23" s="31">
        <f>Diesel!E8</f>
        <v>25286</v>
      </c>
      <c r="E23" s="31"/>
      <c r="F23" s="14">
        <f>El!F8</f>
        <v>68</v>
      </c>
      <c r="G23" s="14">
        <f>Elhybrid!E8</f>
        <v>551</v>
      </c>
      <c r="H23" s="31"/>
      <c r="I23" s="14">
        <f>Laddhybrid!D8</f>
        <v>305</v>
      </c>
      <c r="J23" s="14">
        <f>Etanol!D8</f>
        <v>2376</v>
      </c>
      <c r="K23" s="14">
        <f>Gas!D8</f>
        <v>2139</v>
      </c>
      <c r="L23" s="14">
        <f t="shared" si="0"/>
        <v>29</v>
      </c>
    </row>
    <row r="24" spans="1:13" x14ac:dyDescent="0.2">
      <c r="A24" s="28">
        <v>2016</v>
      </c>
      <c r="B24" s="29">
        <f>Bensin!E9</f>
        <v>182542</v>
      </c>
      <c r="C24" s="31"/>
      <c r="D24" s="31">
        <f>Diesel!E9</f>
        <v>29897</v>
      </c>
      <c r="E24" s="31"/>
      <c r="F24" s="14">
        <f>El!F9</f>
        <v>212</v>
      </c>
      <c r="G24" s="14">
        <f>Elhybrid!E9</f>
        <v>784</v>
      </c>
      <c r="H24" s="31"/>
      <c r="I24" s="14">
        <f>Laddhybrid!D9</f>
        <v>1133</v>
      </c>
      <c r="J24" s="14">
        <f>Etanol!D9</f>
        <v>3296</v>
      </c>
      <c r="K24" s="14">
        <f>Gas!D9</f>
        <v>2076</v>
      </c>
      <c r="L24" s="14">
        <f t="shared" si="0"/>
        <v>18</v>
      </c>
    </row>
    <row r="25" spans="1:13" x14ac:dyDescent="0.2">
      <c r="A25" s="28">
        <v>2017</v>
      </c>
      <c r="B25" s="29">
        <f>Bensin!E10</f>
        <v>194166</v>
      </c>
      <c r="C25" s="31"/>
      <c r="D25" s="31">
        <f>Diesel!E10</f>
        <v>44608</v>
      </c>
      <c r="E25" s="31"/>
      <c r="F25" s="14">
        <f>El!F10</f>
        <v>455</v>
      </c>
      <c r="G25" s="14">
        <f>Elhybrid!E10</f>
        <v>1268</v>
      </c>
      <c r="H25" s="31"/>
      <c r="I25" s="14">
        <f>Laddhybrid!D10</f>
        <v>1979</v>
      </c>
      <c r="J25" s="14">
        <f>Etanol!D10</f>
        <v>4672</v>
      </c>
      <c r="K25" s="14">
        <f>Gas!D10</f>
        <v>3337</v>
      </c>
      <c r="L25" s="14">
        <f t="shared" si="0"/>
        <v>33</v>
      </c>
    </row>
    <row r="26" spans="1:13" x14ac:dyDescent="0.2">
      <c r="A26" s="28">
        <v>2018</v>
      </c>
      <c r="B26" s="29">
        <f>Bensin!E11</f>
        <v>213479</v>
      </c>
      <c r="C26" s="31"/>
      <c r="D26" s="31">
        <f>Diesel!E11</f>
        <v>72873</v>
      </c>
      <c r="E26" s="31"/>
      <c r="F26" s="14">
        <f>El!F11</f>
        <v>1410</v>
      </c>
      <c r="G26" s="14">
        <f>Elhybrid!E11</f>
        <v>2094</v>
      </c>
      <c r="H26" s="31"/>
      <c r="I26" s="14">
        <f>Laddhybrid!D11</f>
        <v>3758</v>
      </c>
      <c r="J26" s="14">
        <f>Etanol!D11</f>
        <v>6826</v>
      </c>
      <c r="K26" s="14">
        <f>Gas!D11</f>
        <v>4095</v>
      </c>
      <c r="L26" s="14">
        <f t="shared" si="0"/>
        <v>37</v>
      </c>
    </row>
    <row r="27" spans="1:13" s="21" customFormat="1" x14ac:dyDescent="0.2">
      <c r="A27" s="28">
        <v>2019</v>
      </c>
      <c r="B27" s="29">
        <v>211043</v>
      </c>
      <c r="C27" s="30" t="s">
        <v>50</v>
      </c>
      <c r="D27" s="31">
        <v>69102</v>
      </c>
      <c r="E27" s="30" t="s">
        <v>50</v>
      </c>
      <c r="F27" s="14">
        <f>El!F12</f>
        <v>1623</v>
      </c>
      <c r="G27" s="32">
        <v>2932</v>
      </c>
      <c r="H27" s="30" t="s">
        <v>50</v>
      </c>
      <c r="I27" s="32">
        <v>5939</v>
      </c>
      <c r="J27" s="32">
        <v>8490</v>
      </c>
      <c r="K27" s="32">
        <v>4621</v>
      </c>
      <c r="L27" s="32">
        <f t="shared" si="0"/>
        <v>27</v>
      </c>
      <c r="M27" s="33"/>
    </row>
    <row r="28" spans="1:13" x14ac:dyDescent="0.2">
      <c r="A28" s="28">
        <v>2020</v>
      </c>
      <c r="B28" s="29">
        <v>191240</v>
      </c>
      <c r="C28" s="31"/>
      <c r="D28" s="31">
        <v>62863</v>
      </c>
      <c r="E28" s="31"/>
      <c r="F28" s="14">
        <f>El!F13</f>
        <v>1996</v>
      </c>
      <c r="G28" s="14">
        <v>2677</v>
      </c>
      <c r="H28" s="31"/>
      <c r="I28" s="14">
        <v>7808</v>
      </c>
      <c r="J28" s="14">
        <v>7843</v>
      </c>
      <c r="K28" s="14">
        <v>3910</v>
      </c>
      <c r="L28" s="14">
        <f t="shared" si="0"/>
        <v>37</v>
      </c>
    </row>
    <row r="29" spans="1:13" x14ac:dyDescent="0.2">
      <c r="A29" s="57"/>
      <c r="B29" s="58"/>
      <c r="C29" s="58"/>
      <c r="D29" s="58"/>
      <c r="E29" s="58"/>
      <c r="F29" s="24"/>
      <c r="G29" s="24"/>
      <c r="H29" s="58"/>
      <c r="I29" s="24"/>
      <c r="J29" s="24"/>
      <c r="K29" s="24"/>
      <c r="L29" s="24"/>
    </row>
    <row r="30" spans="1:13" x14ac:dyDescent="0.2">
      <c r="A30" s="27" t="s">
        <v>51</v>
      </c>
      <c r="B30" s="61"/>
      <c r="C30" s="61"/>
      <c r="D30" s="61"/>
      <c r="E30" s="61"/>
      <c r="F30" s="15"/>
      <c r="G30" s="15"/>
      <c r="H30" s="61"/>
      <c r="I30" s="15"/>
      <c r="J30" s="15"/>
      <c r="K30" s="15"/>
    </row>
    <row r="31" spans="1:13" x14ac:dyDescent="0.2">
      <c r="A31" s="8"/>
      <c r="B31" s="49"/>
      <c r="C31" s="49"/>
      <c r="D31" s="49"/>
      <c r="E31" s="49"/>
      <c r="F31" s="49"/>
      <c r="G31" s="49"/>
      <c r="H31" s="49"/>
      <c r="I31" s="49"/>
      <c r="J31" s="49"/>
      <c r="K31" s="49"/>
    </row>
    <row r="32" spans="1:13" x14ac:dyDescent="0.2">
      <c r="A32" s="8" t="s">
        <v>31</v>
      </c>
      <c r="B32" s="49"/>
      <c r="C32" s="49"/>
      <c r="D32" s="49"/>
      <c r="E32" s="49"/>
      <c r="F32" s="49"/>
      <c r="G32" s="49"/>
      <c r="H32" s="49"/>
      <c r="I32" s="49"/>
      <c r="J32" s="49"/>
      <c r="K32" s="49"/>
    </row>
    <row r="33" spans="1:11" x14ac:dyDescent="0.2">
      <c r="A33" s="8"/>
      <c r="B33" s="49"/>
      <c r="C33" s="49"/>
      <c r="D33" s="49"/>
      <c r="E33" s="49"/>
      <c r="F33" s="49"/>
      <c r="G33" s="49"/>
      <c r="H33" s="49"/>
      <c r="I33" s="49"/>
      <c r="J33" s="49"/>
      <c r="K33" s="49"/>
    </row>
    <row r="34" spans="1:11" x14ac:dyDescent="0.2">
      <c r="A34" s="11"/>
      <c r="B34" s="22" t="str">
        <f t="shared" ref="B34:K34" si="1">B18</f>
        <v>Bensin</v>
      </c>
      <c r="C34" s="26"/>
      <c r="D34" s="59" t="str">
        <f t="shared" si="1"/>
        <v>Diesel</v>
      </c>
      <c r="E34" s="26"/>
      <c r="F34" s="59" t="str">
        <f t="shared" si="1"/>
        <v>El</v>
      </c>
      <c r="G34" s="60" t="s">
        <v>22</v>
      </c>
      <c r="H34" s="26"/>
      <c r="I34" s="60" t="str">
        <f t="shared" si="1"/>
        <v>Laddhybrid</v>
      </c>
      <c r="J34" s="60" t="str">
        <f t="shared" si="1"/>
        <v>Etanol</v>
      </c>
      <c r="K34" s="60" t="str">
        <f t="shared" si="1"/>
        <v>Gas</v>
      </c>
    </row>
    <row r="35" spans="1:11" x14ac:dyDescent="0.2">
      <c r="A35" s="28">
        <f t="shared" ref="A35:A44" si="2">A19</f>
        <v>2011</v>
      </c>
      <c r="B35" s="16">
        <f>Bensin!F4/Bensin!E4</f>
        <v>8.0595605159160991E-2</v>
      </c>
      <c r="C35" s="17"/>
      <c r="D35" s="17">
        <f>Diesel!F4/Diesel!E4</f>
        <v>0.47749955178390008</v>
      </c>
      <c r="E35" s="17"/>
      <c r="F35" s="18">
        <f>El!G4/El!F4</f>
        <v>6.25E-2</v>
      </c>
      <c r="G35" s="18">
        <f>Elhybrid!F4/Elhybrid!E4</f>
        <v>0.75485436893203883</v>
      </c>
      <c r="H35" s="17"/>
      <c r="I35" s="14"/>
      <c r="J35" s="18">
        <f>Etanol!E4/Etanol!D4</f>
        <v>0.63226744186046513</v>
      </c>
      <c r="K35" s="18">
        <f>Gas!E4/Gas!D4</f>
        <v>0.379746835443038</v>
      </c>
    </row>
    <row r="36" spans="1:11" x14ac:dyDescent="0.2">
      <c r="A36" s="28">
        <f t="shared" si="2"/>
        <v>2012</v>
      </c>
      <c r="B36" s="16">
        <f>Bensin!F5/Bensin!E5</f>
        <v>8.1669593988516309E-2</v>
      </c>
      <c r="C36" s="17"/>
      <c r="D36" s="17">
        <f>Diesel!F5/Diesel!E5</f>
        <v>0.48877133446451743</v>
      </c>
      <c r="E36" s="17"/>
      <c r="F36" s="18">
        <f>El!G5/El!F5</f>
        <v>0.66666666666666663</v>
      </c>
      <c r="G36" s="18">
        <f>Elhybrid!F5/Elhybrid!E5</f>
        <v>0.80785413744740531</v>
      </c>
      <c r="H36" s="17"/>
      <c r="I36" s="14"/>
      <c r="J36" s="18">
        <f>Etanol!E5/Etanol!D5</f>
        <v>0.50695134061569014</v>
      </c>
      <c r="K36" s="18">
        <f>Gas!E5/Gas!D5</f>
        <v>0.61840490797546011</v>
      </c>
    </row>
    <row r="37" spans="1:11" x14ac:dyDescent="0.2">
      <c r="A37" s="28">
        <f t="shared" si="2"/>
        <v>2013</v>
      </c>
      <c r="B37" s="16">
        <f>Bensin!F6/Bensin!E6</f>
        <v>5.4747380535100455E-2</v>
      </c>
      <c r="C37" s="17"/>
      <c r="D37" s="17">
        <f>Diesel!F6/Diesel!E6</f>
        <v>0.30446777530845276</v>
      </c>
      <c r="E37" s="17"/>
      <c r="F37" s="18">
        <f>El!G6/El!F6</f>
        <v>0.72972972972972971</v>
      </c>
      <c r="G37" s="18">
        <f>Elhybrid!F6/Elhybrid!E6</f>
        <v>0.59348198970840482</v>
      </c>
      <c r="H37" s="17"/>
      <c r="I37" s="14"/>
      <c r="J37" s="18">
        <f>Etanol!E6/Etanol!D6</f>
        <v>0.25295950155763242</v>
      </c>
      <c r="K37" s="18">
        <f>Gas!E6/Gas!D6</f>
        <v>0.70398196844477834</v>
      </c>
    </row>
    <row r="38" spans="1:11" x14ac:dyDescent="0.2">
      <c r="A38" s="28">
        <f t="shared" si="2"/>
        <v>2014</v>
      </c>
      <c r="B38" s="16">
        <f>Bensin!F7/Bensin!E7</f>
        <v>8.3667624908456945E-2</v>
      </c>
      <c r="C38" s="17"/>
      <c r="D38" s="17">
        <f>Diesel!F7/Diesel!E7</f>
        <v>0.42537070608469296</v>
      </c>
      <c r="E38" s="17"/>
      <c r="F38" s="18">
        <f>El!G7/El!F7</f>
        <v>0.78082191780821919</v>
      </c>
      <c r="G38" s="18">
        <f>Elhybrid!F7/Elhybrid!E7</f>
        <v>0.49534450651769085</v>
      </c>
      <c r="H38" s="17"/>
      <c r="I38" s="14"/>
      <c r="J38" s="18">
        <f>Etanol!E7/Etanol!D7</f>
        <v>0.25575027382256299</v>
      </c>
      <c r="K38" s="18">
        <f>Gas!E7/Gas!D7</f>
        <v>0.73648228713486641</v>
      </c>
    </row>
    <row r="39" spans="1:11" x14ac:dyDescent="0.2">
      <c r="A39" s="28">
        <f t="shared" si="2"/>
        <v>2015</v>
      </c>
      <c r="B39" s="16">
        <f>Bensin!F8/Bensin!E8</f>
        <v>9.6959630009608028E-2</v>
      </c>
      <c r="C39" s="17"/>
      <c r="D39" s="17">
        <f>Diesel!F8/Diesel!E8</f>
        <v>0.43672387882622793</v>
      </c>
      <c r="E39" s="17"/>
      <c r="F39" s="18">
        <f>El!G8/El!F8</f>
        <v>0.77941176470588236</v>
      </c>
      <c r="G39" s="18">
        <f>Elhybrid!F8/Elhybrid!E8</f>
        <v>0.30308529945553542</v>
      </c>
      <c r="H39" s="17"/>
      <c r="I39" s="18">
        <f>Laddhybrid!E8/Laddhybrid!D8</f>
        <v>0.94754098360655736</v>
      </c>
      <c r="J39" s="18">
        <f>Etanol!E8/Etanol!D8</f>
        <v>0.23905723905723905</v>
      </c>
      <c r="K39" s="18">
        <f>Gas!E8/Gas!D8</f>
        <v>0.72931276297335201</v>
      </c>
    </row>
    <row r="40" spans="1:11" x14ac:dyDescent="0.2">
      <c r="A40" s="28">
        <f t="shared" si="2"/>
        <v>2016</v>
      </c>
      <c r="B40" s="16">
        <f>Bensin!F9/Bensin!E9</f>
        <v>0.11915613940901272</v>
      </c>
      <c r="C40" s="17"/>
      <c r="D40" s="17">
        <f>Diesel!F9/Diesel!E9</f>
        <v>0.46064822557447238</v>
      </c>
      <c r="E40" s="17"/>
      <c r="F40" s="18">
        <f>El!G9/El!F9</f>
        <v>0.93867924528301883</v>
      </c>
      <c r="G40" s="18">
        <f>Elhybrid!F9/Elhybrid!E9</f>
        <v>0.38520408163265307</v>
      </c>
      <c r="H40" s="17"/>
      <c r="I40" s="18">
        <f>Laddhybrid!E9/Laddhybrid!D9</f>
        <v>0.96910856134157108</v>
      </c>
      <c r="J40" s="18">
        <f>Etanol!E9/Etanol!D9</f>
        <v>0.27578883495145629</v>
      </c>
      <c r="K40" s="18">
        <f>Gas!E9/Gas!D9</f>
        <v>0.68545279383429669</v>
      </c>
    </row>
    <row r="41" spans="1:11" x14ac:dyDescent="0.2">
      <c r="A41" s="28">
        <f t="shared" si="2"/>
        <v>2017</v>
      </c>
      <c r="B41" s="16">
        <f>Bensin!F10/Bensin!E10</f>
        <v>0.15813273178620355</v>
      </c>
      <c r="C41" s="17"/>
      <c r="D41" s="17">
        <f>Diesel!F10/Diesel!E10</f>
        <v>0.58895265423242471</v>
      </c>
      <c r="E41" s="17"/>
      <c r="F41" s="18">
        <f>El!G10/El!F10</f>
        <v>0.90989010989010988</v>
      </c>
      <c r="G41" s="18">
        <f>Elhybrid!F10/Elhybrid!E10</f>
        <v>0.50867507886435326</v>
      </c>
      <c r="H41" s="17"/>
      <c r="I41" s="18">
        <f>Laddhybrid!E10/Laddhybrid!D10</f>
        <v>0.97978777160181907</v>
      </c>
      <c r="J41" s="18">
        <f>Etanol!E10/Etanol!D10</f>
        <v>0.38441780821917809</v>
      </c>
      <c r="K41" s="18">
        <f>Gas!E10/Gas!D10</f>
        <v>0.78034162421336528</v>
      </c>
    </row>
    <row r="42" spans="1:11" x14ac:dyDescent="0.2">
      <c r="A42" s="28">
        <f t="shared" si="2"/>
        <v>2018</v>
      </c>
      <c r="B42" s="16">
        <f>Bensin!F11/Bensin!E11</f>
        <v>0.19615512532848664</v>
      </c>
      <c r="C42" s="17"/>
      <c r="D42" s="17">
        <f>Diesel!F11/Diesel!E11</f>
        <v>0.70079453295459226</v>
      </c>
      <c r="E42" s="17"/>
      <c r="F42" s="18">
        <f>El!G11/El!F11</f>
        <v>0.92765957446808511</v>
      </c>
      <c r="G42" s="18">
        <f>Elhybrid!F11/Elhybrid!E11</f>
        <v>0.66666666666666663</v>
      </c>
      <c r="H42" s="17"/>
      <c r="I42" s="18">
        <f>Laddhybrid!E11/Laddhybrid!D11</f>
        <v>0.98030867482703565</v>
      </c>
      <c r="J42" s="18">
        <f>Etanol!E11/Etanol!D11</f>
        <v>0.41781423967184295</v>
      </c>
      <c r="K42" s="18">
        <f>Gas!E11/Gas!D11</f>
        <v>0.81587301587301586</v>
      </c>
    </row>
    <row r="43" spans="1:11" x14ac:dyDescent="0.2">
      <c r="A43" s="28">
        <f t="shared" si="2"/>
        <v>2019</v>
      </c>
      <c r="B43" s="16">
        <f>Bensin!F12/Bensin!E12</f>
        <v>0.25090621342569996</v>
      </c>
      <c r="C43" s="17"/>
      <c r="D43" s="17">
        <f>Diesel!F12/Diesel!E12</f>
        <v>0.68134062689936614</v>
      </c>
      <c r="E43" s="17"/>
      <c r="F43" s="18">
        <f>El!G12/El!F12</f>
        <v>0.94516327788046828</v>
      </c>
      <c r="G43" s="18">
        <f>Elhybrid!F12/Elhybrid!E12</f>
        <v>0.72953615279672579</v>
      </c>
      <c r="H43" s="17"/>
      <c r="I43" s="18">
        <f>Laddhybrid!E12/Laddhybrid!D12</f>
        <v>0.97474322276477521</v>
      </c>
      <c r="J43" s="18">
        <f>Etanol!E12/Etanol!D12</f>
        <v>0.48351001177856301</v>
      </c>
      <c r="K43" s="18">
        <f>Gas!E12/Gas!D12</f>
        <v>0.82406405539926419</v>
      </c>
    </row>
    <row r="44" spans="1:11" x14ac:dyDescent="0.2">
      <c r="A44" s="28">
        <f t="shared" si="2"/>
        <v>2020</v>
      </c>
      <c r="B44" s="16">
        <f>Bensin!F13/Bensin!E13</f>
        <v>0.24902740012549676</v>
      </c>
      <c r="C44" s="17"/>
      <c r="D44" s="17">
        <f>Diesel!F13/Diesel!E13</f>
        <v>0.64778963778375198</v>
      </c>
      <c r="E44" s="17"/>
      <c r="F44" s="18">
        <f>El!G13/El!F13</f>
        <v>0.90831663326653311</v>
      </c>
      <c r="G44" s="18">
        <f>Elhybrid!F13/Elhybrid!E13</f>
        <v>0.6227119910347404</v>
      </c>
      <c r="H44" s="17"/>
      <c r="I44" s="18">
        <f>Laddhybrid!E13/Laddhybrid!D13</f>
        <v>0.97681864754098358</v>
      </c>
      <c r="J44" s="18">
        <f>Etanol!E13/Etanol!D13</f>
        <v>0.43822516894045643</v>
      </c>
      <c r="K44" s="18">
        <f>Gas!E13/Gas!D13</f>
        <v>0.78797953964194378</v>
      </c>
    </row>
  </sheetData>
  <pageMargins left="0.7" right="0.7" top="0.75" bottom="0.75" header="0.3" footer="0.3"/>
  <pageSetup paperSize="9" scale="91" orientation="portrait" r:id="rId1"/>
  <ignoredErrors>
    <ignoredError sqref="L2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showGridLines="0" zoomScaleNormal="100" workbookViewId="0"/>
  </sheetViews>
  <sheetFormatPr defaultRowHeight="11.25" x14ac:dyDescent="0.2"/>
  <cols>
    <col min="1" max="2" width="9.140625" style="62"/>
    <col min="3" max="3" width="0.85546875" style="62" customWidth="1"/>
    <col min="4" max="4" width="11.5703125" style="62" bestFit="1" customWidth="1"/>
    <col min="5" max="5" width="12.28515625" style="62" bestFit="1" customWidth="1"/>
    <col min="6" max="6" width="15.42578125" style="62" customWidth="1"/>
    <col min="7" max="7" width="11.7109375" style="62" customWidth="1"/>
    <col min="8" max="8" width="9.140625" style="62" customWidth="1"/>
    <col min="9" max="16384" width="9.140625" style="62"/>
  </cols>
  <sheetData>
    <row r="1" spans="1:8" ht="12" x14ac:dyDescent="0.2">
      <c r="A1" s="8" t="s">
        <v>32</v>
      </c>
    </row>
    <row r="2" spans="1:8" x14ac:dyDescent="0.2">
      <c r="A2" s="10"/>
    </row>
    <row r="3" spans="1:8" ht="22.5" x14ac:dyDescent="0.2">
      <c r="A3" s="11" t="s">
        <v>2</v>
      </c>
      <c r="B3" s="13" t="s">
        <v>3</v>
      </c>
      <c r="C3" s="25"/>
      <c r="D3" s="53" t="s">
        <v>4</v>
      </c>
      <c r="E3" s="53" t="s">
        <v>5</v>
      </c>
      <c r="F3" s="54" t="s">
        <v>8</v>
      </c>
      <c r="G3" s="54" t="s">
        <v>27</v>
      </c>
    </row>
    <row r="4" spans="1:8" x14ac:dyDescent="0.2">
      <c r="A4" s="28">
        <v>2011</v>
      </c>
      <c r="B4" s="29">
        <v>3364196</v>
      </c>
      <c r="C4" s="31"/>
      <c r="D4" s="31">
        <v>106452</v>
      </c>
      <c r="E4" s="14">
        <v>184216</v>
      </c>
      <c r="F4" s="14">
        <v>14847</v>
      </c>
      <c r="G4" s="14">
        <v>-115411</v>
      </c>
      <c r="H4" s="12"/>
    </row>
    <row r="5" spans="1:8" x14ac:dyDescent="0.2">
      <c r="A5" s="28">
        <v>2012</v>
      </c>
      <c r="B5" s="29">
        <v>3236814</v>
      </c>
      <c r="C5" s="31"/>
      <c r="D5" s="31">
        <v>90565</v>
      </c>
      <c r="E5" s="14">
        <v>186177</v>
      </c>
      <c r="F5" s="14">
        <v>15205</v>
      </c>
      <c r="G5" s="14">
        <f t="shared" ref="G5:G13" si="0">B5-B4</f>
        <v>-127382</v>
      </c>
      <c r="H5" s="63"/>
    </row>
    <row r="6" spans="1:8" x14ac:dyDescent="0.2">
      <c r="A6" s="28">
        <v>2013</v>
      </c>
      <c r="B6" s="29">
        <v>3130151</v>
      </c>
      <c r="C6" s="31"/>
      <c r="D6" s="31">
        <v>102851</v>
      </c>
      <c r="E6" s="14">
        <v>265894</v>
      </c>
      <c r="F6" s="14">
        <v>14557</v>
      </c>
      <c r="G6" s="14">
        <f t="shared" si="0"/>
        <v>-106663</v>
      </c>
      <c r="H6" s="63"/>
    </row>
    <row r="7" spans="1:8" x14ac:dyDescent="0.2">
      <c r="A7" s="28">
        <v>2014</v>
      </c>
      <c r="B7" s="29">
        <v>3049225</v>
      </c>
      <c r="C7" s="31"/>
      <c r="D7" s="31">
        <v>116525</v>
      </c>
      <c r="E7" s="14">
        <v>182974</v>
      </c>
      <c r="F7" s="14">
        <v>15309</v>
      </c>
      <c r="G7" s="14">
        <f t="shared" si="0"/>
        <v>-80926</v>
      </c>
      <c r="H7" s="63"/>
    </row>
    <row r="8" spans="1:8" x14ac:dyDescent="0.2">
      <c r="A8" s="28">
        <v>2015</v>
      </c>
      <c r="B8" s="29">
        <v>2958846</v>
      </c>
      <c r="C8" s="31"/>
      <c r="D8" s="31">
        <v>131576</v>
      </c>
      <c r="E8" s="14">
        <v>184221</v>
      </c>
      <c r="F8" s="14">
        <v>17862</v>
      </c>
      <c r="G8" s="14">
        <f t="shared" si="0"/>
        <v>-90379</v>
      </c>
      <c r="H8" s="63"/>
    </row>
    <row r="9" spans="1:8" x14ac:dyDescent="0.2">
      <c r="A9" s="28">
        <v>2016</v>
      </c>
      <c r="B9" s="29">
        <v>2887987</v>
      </c>
      <c r="C9" s="31"/>
      <c r="D9" s="31">
        <v>155320</v>
      </c>
      <c r="E9" s="14">
        <v>182542</v>
      </c>
      <c r="F9" s="14">
        <v>21751</v>
      </c>
      <c r="G9" s="14">
        <f t="shared" si="0"/>
        <v>-70859</v>
      </c>
      <c r="H9" s="63"/>
    </row>
    <row r="10" spans="1:8" x14ac:dyDescent="0.2">
      <c r="A10" s="28">
        <v>2017</v>
      </c>
      <c r="B10" s="29">
        <v>2821771</v>
      </c>
      <c r="C10" s="31"/>
      <c r="D10" s="31">
        <v>157555</v>
      </c>
      <c r="E10" s="14">
        <v>194166</v>
      </c>
      <c r="F10" s="14">
        <v>30704</v>
      </c>
      <c r="G10" s="14">
        <f t="shared" si="0"/>
        <v>-66216</v>
      </c>
      <c r="H10" s="63"/>
    </row>
    <row r="11" spans="1:8" x14ac:dyDescent="0.2">
      <c r="A11" s="28">
        <v>2018</v>
      </c>
      <c r="B11" s="29">
        <v>2754872</v>
      </c>
      <c r="C11" s="31"/>
      <c r="D11" s="31">
        <v>173808</v>
      </c>
      <c r="E11" s="14">
        <v>213479</v>
      </c>
      <c r="F11" s="14">
        <v>41875</v>
      </c>
      <c r="G11" s="14">
        <f t="shared" si="0"/>
        <v>-66899</v>
      </c>
      <c r="H11" s="63"/>
    </row>
    <row r="12" spans="1:8" s="65" customFormat="1" x14ac:dyDescent="0.2">
      <c r="A12" s="34" t="s">
        <v>52</v>
      </c>
      <c r="B12" s="29">
        <v>2696496</v>
      </c>
      <c r="C12" s="31"/>
      <c r="D12" s="31">
        <v>171905</v>
      </c>
      <c r="E12" s="32">
        <v>211043</v>
      </c>
      <c r="F12" s="32">
        <v>52952</v>
      </c>
      <c r="G12" s="32">
        <f t="shared" si="0"/>
        <v>-58376</v>
      </c>
      <c r="H12" s="64"/>
    </row>
    <row r="13" spans="1:8" x14ac:dyDescent="0.2">
      <c r="A13" s="28">
        <v>2020</v>
      </c>
      <c r="B13" s="29">
        <v>2658004</v>
      </c>
      <c r="C13" s="31"/>
      <c r="D13" s="31">
        <v>114640</v>
      </c>
      <c r="E13" s="14">
        <v>191240</v>
      </c>
      <c r="F13" s="14">
        <v>47624</v>
      </c>
      <c r="G13" s="14">
        <f t="shared" si="0"/>
        <v>-38492</v>
      </c>
      <c r="H13" s="63"/>
    </row>
    <row r="15" spans="1:8" ht="12" x14ac:dyDescent="0.2">
      <c r="A15" s="9" t="s">
        <v>33</v>
      </c>
    </row>
    <row r="17" spans="1:15" x14ac:dyDescent="0.2">
      <c r="A17" s="11" t="s">
        <v>2</v>
      </c>
      <c r="B17" s="59">
        <v>0</v>
      </c>
      <c r="C17" s="59"/>
      <c r="D17" s="59">
        <v>1</v>
      </c>
      <c r="E17" s="59">
        <v>2</v>
      </c>
      <c r="F17" s="59">
        <v>3</v>
      </c>
      <c r="G17" s="59">
        <v>4</v>
      </c>
      <c r="H17" s="59">
        <v>5</v>
      </c>
      <c r="I17" s="22" t="s">
        <v>14</v>
      </c>
      <c r="J17" s="59" t="s">
        <v>15</v>
      </c>
      <c r="K17" s="59" t="s">
        <v>16</v>
      </c>
      <c r="L17" s="60" t="s">
        <v>17</v>
      </c>
      <c r="M17" s="60" t="s">
        <v>18</v>
      </c>
      <c r="N17" s="60" t="s">
        <v>19</v>
      </c>
    </row>
    <row r="18" spans="1:15" x14ac:dyDescent="0.2">
      <c r="A18" s="37">
        <v>2011</v>
      </c>
      <c r="B18" s="14">
        <v>144</v>
      </c>
      <c r="C18" s="14"/>
      <c r="D18" s="14">
        <v>607</v>
      </c>
      <c r="E18" s="14">
        <v>235</v>
      </c>
      <c r="F18" s="14">
        <v>222</v>
      </c>
      <c r="G18" s="14">
        <v>313</v>
      </c>
      <c r="H18" s="14">
        <v>272</v>
      </c>
      <c r="I18" s="29">
        <v>1793</v>
      </c>
      <c r="J18" s="31">
        <v>2787</v>
      </c>
      <c r="K18" s="14">
        <v>4675</v>
      </c>
      <c r="L18" s="14">
        <v>2650</v>
      </c>
      <c r="M18" s="14">
        <v>2942</v>
      </c>
      <c r="N18" s="14">
        <f t="shared" ref="N18:N25" si="1">SUM(I18:M18)</f>
        <v>14847</v>
      </c>
      <c r="O18" s="66"/>
    </row>
    <row r="19" spans="1:15" x14ac:dyDescent="0.2">
      <c r="A19" s="37">
        <v>2012</v>
      </c>
      <c r="B19" s="14">
        <v>151</v>
      </c>
      <c r="C19" s="14"/>
      <c r="D19" s="14">
        <v>725</v>
      </c>
      <c r="E19" s="14">
        <v>324</v>
      </c>
      <c r="F19" s="14">
        <v>266</v>
      </c>
      <c r="G19" s="14">
        <v>220</v>
      </c>
      <c r="H19" s="14">
        <v>236</v>
      </c>
      <c r="I19" s="29">
        <v>1922</v>
      </c>
      <c r="J19" s="31">
        <v>2400</v>
      </c>
      <c r="K19" s="14">
        <v>5477</v>
      </c>
      <c r="L19" s="14">
        <v>2578</v>
      </c>
      <c r="M19" s="14">
        <v>2828</v>
      </c>
      <c r="N19" s="14">
        <f t="shared" si="1"/>
        <v>15205</v>
      </c>
      <c r="O19" s="66"/>
    </row>
    <row r="20" spans="1:15" x14ac:dyDescent="0.2">
      <c r="A20" s="37">
        <v>2013</v>
      </c>
      <c r="B20" s="14">
        <v>107</v>
      </c>
      <c r="C20" s="14"/>
      <c r="D20" s="14">
        <v>191</v>
      </c>
      <c r="E20" s="14">
        <v>390</v>
      </c>
      <c r="F20" s="14">
        <v>146</v>
      </c>
      <c r="G20" s="14">
        <v>145</v>
      </c>
      <c r="H20" s="14">
        <v>151</v>
      </c>
      <c r="I20" s="29">
        <v>1130</v>
      </c>
      <c r="J20" s="31">
        <v>2064</v>
      </c>
      <c r="K20" s="14">
        <v>5661</v>
      </c>
      <c r="L20" s="14">
        <v>2797</v>
      </c>
      <c r="M20" s="14">
        <v>2905</v>
      </c>
      <c r="N20" s="14">
        <f t="shared" si="1"/>
        <v>14557</v>
      </c>
      <c r="O20" s="66"/>
    </row>
    <row r="21" spans="1:15" x14ac:dyDescent="0.2">
      <c r="A21" s="37">
        <v>2014</v>
      </c>
      <c r="B21" s="14">
        <v>119</v>
      </c>
      <c r="C21" s="14"/>
      <c r="D21" s="14">
        <v>428</v>
      </c>
      <c r="E21" s="14">
        <v>199</v>
      </c>
      <c r="F21" s="14">
        <v>141</v>
      </c>
      <c r="G21" s="14">
        <v>153</v>
      </c>
      <c r="H21" s="14">
        <v>123</v>
      </c>
      <c r="I21" s="29">
        <v>1163</v>
      </c>
      <c r="J21" s="31">
        <v>1931</v>
      </c>
      <c r="K21" s="14">
        <v>5759</v>
      </c>
      <c r="L21" s="14">
        <v>3426</v>
      </c>
      <c r="M21" s="14">
        <v>3030</v>
      </c>
      <c r="N21" s="14">
        <f t="shared" si="1"/>
        <v>15309</v>
      </c>
      <c r="O21" s="66"/>
    </row>
    <row r="22" spans="1:15" x14ac:dyDescent="0.2">
      <c r="A22" s="37">
        <v>2015</v>
      </c>
      <c r="B22" s="14">
        <v>83</v>
      </c>
      <c r="C22" s="14"/>
      <c r="D22" s="14">
        <v>218</v>
      </c>
      <c r="E22" s="14">
        <v>182</v>
      </c>
      <c r="F22" s="14">
        <v>156</v>
      </c>
      <c r="G22" s="14">
        <v>148</v>
      </c>
      <c r="H22" s="14">
        <v>182</v>
      </c>
      <c r="I22" s="29">
        <v>969</v>
      </c>
      <c r="J22" s="31">
        <v>2352</v>
      </c>
      <c r="K22" s="14">
        <v>6473</v>
      </c>
      <c r="L22" s="14">
        <v>4741</v>
      </c>
      <c r="M22" s="14">
        <v>3327</v>
      </c>
      <c r="N22" s="14">
        <f t="shared" si="1"/>
        <v>17862</v>
      </c>
      <c r="O22" s="66"/>
    </row>
    <row r="23" spans="1:15" x14ac:dyDescent="0.2">
      <c r="A23" s="37">
        <v>2016</v>
      </c>
      <c r="B23" s="14">
        <v>396</v>
      </c>
      <c r="C23" s="14"/>
      <c r="D23" s="14">
        <v>709</v>
      </c>
      <c r="E23" s="14">
        <v>165</v>
      </c>
      <c r="F23" s="14">
        <v>169</v>
      </c>
      <c r="G23" s="14">
        <v>146</v>
      </c>
      <c r="H23" s="14">
        <v>164</v>
      </c>
      <c r="I23" s="29">
        <v>1749</v>
      </c>
      <c r="J23" s="31">
        <v>2389</v>
      </c>
      <c r="K23" s="14">
        <v>8251</v>
      </c>
      <c r="L23" s="14">
        <v>5656</v>
      </c>
      <c r="M23" s="14">
        <v>3706</v>
      </c>
      <c r="N23" s="14">
        <f t="shared" si="1"/>
        <v>21751</v>
      </c>
      <c r="O23" s="66"/>
    </row>
    <row r="24" spans="1:15" x14ac:dyDescent="0.2">
      <c r="A24" s="37">
        <v>2017</v>
      </c>
      <c r="B24" s="14">
        <v>832</v>
      </c>
      <c r="C24" s="14"/>
      <c r="D24" s="14">
        <v>1344</v>
      </c>
      <c r="E24" s="14">
        <v>890</v>
      </c>
      <c r="F24" s="14">
        <v>628</v>
      </c>
      <c r="G24" s="14">
        <v>432</v>
      </c>
      <c r="H24" s="14">
        <v>212</v>
      </c>
      <c r="I24" s="29">
        <v>4338</v>
      </c>
      <c r="J24" s="31">
        <v>3398</v>
      </c>
      <c r="K24" s="14">
        <v>11835</v>
      </c>
      <c r="L24" s="14">
        <v>6914</v>
      </c>
      <c r="M24" s="14">
        <v>4219</v>
      </c>
      <c r="N24" s="14">
        <f t="shared" si="1"/>
        <v>30704</v>
      </c>
      <c r="O24" s="66"/>
    </row>
    <row r="25" spans="1:15" x14ac:dyDescent="0.2">
      <c r="A25" s="37">
        <v>2018</v>
      </c>
      <c r="B25" s="14">
        <v>1043</v>
      </c>
      <c r="C25" s="14"/>
      <c r="D25" s="14">
        <v>3793</v>
      </c>
      <c r="E25" s="14">
        <v>2111</v>
      </c>
      <c r="F25" s="14">
        <v>2041</v>
      </c>
      <c r="G25" s="14">
        <v>1492</v>
      </c>
      <c r="H25" s="14">
        <v>545</v>
      </c>
      <c r="I25" s="29">
        <v>11025</v>
      </c>
      <c r="J25" s="31">
        <v>4124</v>
      </c>
      <c r="K25" s="14">
        <v>13964</v>
      </c>
      <c r="L25" s="14">
        <v>8255</v>
      </c>
      <c r="M25" s="14">
        <v>4507</v>
      </c>
      <c r="N25" s="14">
        <f t="shared" si="1"/>
        <v>41875</v>
      </c>
      <c r="O25" s="66"/>
    </row>
    <row r="26" spans="1:15" s="65" customFormat="1" x14ac:dyDescent="0.2">
      <c r="A26" s="35">
        <v>2019</v>
      </c>
      <c r="B26" s="32">
        <v>2221</v>
      </c>
      <c r="C26" s="36" t="s">
        <v>50</v>
      </c>
      <c r="D26" s="32">
        <v>5807</v>
      </c>
      <c r="E26" s="32">
        <v>2228</v>
      </c>
      <c r="F26" s="32">
        <v>3052</v>
      </c>
      <c r="G26" s="32">
        <v>2643</v>
      </c>
      <c r="H26" s="32">
        <v>959</v>
      </c>
      <c r="I26" s="29">
        <v>16910</v>
      </c>
      <c r="J26" s="31">
        <v>5276</v>
      </c>
      <c r="K26" s="32">
        <v>14813</v>
      </c>
      <c r="L26" s="32">
        <v>10586</v>
      </c>
      <c r="M26" s="32">
        <v>5367</v>
      </c>
      <c r="N26" s="32">
        <f t="shared" ref="N26:N27" si="2">SUM(I26:M26)</f>
        <v>52952</v>
      </c>
      <c r="O26" s="67"/>
    </row>
    <row r="27" spans="1:15" x14ac:dyDescent="0.2">
      <c r="A27" s="37">
        <v>2020</v>
      </c>
      <c r="B27" s="14">
        <v>1086</v>
      </c>
      <c r="C27" s="14"/>
      <c r="D27" s="14">
        <v>5877</v>
      </c>
      <c r="E27" s="14">
        <v>2916</v>
      </c>
      <c r="F27" s="14">
        <v>3038</v>
      </c>
      <c r="G27" s="14">
        <v>3580</v>
      </c>
      <c r="H27" s="14">
        <v>840</v>
      </c>
      <c r="I27" s="29">
        <v>17337</v>
      </c>
      <c r="J27" s="31">
        <v>3938</v>
      </c>
      <c r="K27" s="14">
        <v>9794</v>
      </c>
      <c r="L27" s="14">
        <v>9472</v>
      </c>
      <c r="M27" s="14">
        <v>7083</v>
      </c>
      <c r="N27" s="14">
        <f t="shared" si="2"/>
        <v>47624</v>
      </c>
      <c r="O27" s="66"/>
    </row>
    <row r="29" spans="1:15" ht="12" x14ac:dyDescent="0.2">
      <c r="A29" s="68" t="s">
        <v>34</v>
      </c>
    </row>
    <row r="31" spans="1:15" x14ac:dyDescent="0.2">
      <c r="A31" s="11" t="s">
        <v>2</v>
      </c>
      <c r="B31" s="22" t="s">
        <v>14</v>
      </c>
      <c r="C31" s="26"/>
      <c r="D31" s="59" t="s">
        <v>15</v>
      </c>
      <c r="E31" s="59" t="s">
        <v>16</v>
      </c>
      <c r="F31" s="60" t="s">
        <v>17</v>
      </c>
      <c r="G31" s="60" t="s">
        <v>18</v>
      </c>
      <c r="H31" s="60" t="s">
        <v>19</v>
      </c>
    </row>
    <row r="32" spans="1:15" x14ac:dyDescent="0.2">
      <c r="A32" s="28">
        <v>2011</v>
      </c>
      <c r="B32" s="16">
        <f t="shared" ref="B32:B41" si="3">I18/$N18</f>
        <v>0.12076513773826363</v>
      </c>
      <c r="C32" s="17"/>
      <c r="D32" s="18">
        <f t="shared" ref="D32:D41" si="4">J18/$N18</f>
        <v>0.18771468983633058</v>
      </c>
      <c r="E32" s="18">
        <f t="shared" ref="E32:E41" si="5">K18/$N18</f>
        <v>0.314878426618172</v>
      </c>
      <c r="F32" s="18">
        <f t="shared" ref="F32:F41" si="6">L18/$N18</f>
        <v>0.17848723647874992</v>
      </c>
      <c r="G32" s="18">
        <f t="shared" ref="G32:G41" si="7">M18/$N18</f>
        <v>0.19815450932848386</v>
      </c>
      <c r="H32" s="18">
        <f t="shared" ref="H32:H40" si="8">SUM(B32:G32)</f>
        <v>1</v>
      </c>
    </row>
    <row r="33" spans="1:8" x14ac:dyDescent="0.2">
      <c r="A33" s="28">
        <v>2012</v>
      </c>
      <c r="B33" s="16">
        <f t="shared" si="3"/>
        <v>0.12640578756987833</v>
      </c>
      <c r="C33" s="17"/>
      <c r="D33" s="18">
        <f t="shared" si="4"/>
        <v>0.15784281486353174</v>
      </c>
      <c r="E33" s="18">
        <f t="shared" si="5"/>
        <v>0.36021045708648469</v>
      </c>
      <c r="F33" s="18">
        <f t="shared" si="6"/>
        <v>0.16954949029924368</v>
      </c>
      <c r="G33" s="18">
        <f t="shared" si="7"/>
        <v>0.18599145018086155</v>
      </c>
      <c r="H33" s="18">
        <f t="shared" si="8"/>
        <v>1</v>
      </c>
    </row>
    <row r="34" spans="1:8" x14ac:dyDescent="0.2">
      <c r="A34" s="28">
        <v>2013</v>
      </c>
      <c r="B34" s="16">
        <f t="shared" si="3"/>
        <v>7.7625884454214464E-2</v>
      </c>
      <c r="C34" s="17"/>
      <c r="D34" s="18">
        <f t="shared" si="4"/>
        <v>0.14178745620663599</v>
      </c>
      <c r="E34" s="18">
        <f t="shared" si="5"/>
        <v>0.388885072473724</v>
      </c>
      <c r="F34" s="18">
        <f t="shared" si="6"/>
        <v>0.19214123789242288</v>
      </c>
      <c r="G34" s="18">
        <f t="shared" si="7"/>
        <v>0.19956034897300268</v>
      </c>
      <c r="H34" s="18">
        <f t="shared" si="8"/>
        <v>1</v>
      </c>
    </row>
    <row r="35" spans="1:8" x14ac:dyDescent="0.2">
      <c r="A35" s="28">
        <v>2014</v>
      </c>
      <c r="B35" s="16">
        <f t="shared" si="3"/>
        <v>7.5968384610359915E-2</v>
      </c>
      <c r="C35" s="17"/>
      <c r="D35" s="18">
        <f t="shared" si="4"/>
        <v>0.12613495329544713</v>
      </c>
      <c r="E35" s="18">
        <f t="shared" si="5"/>
        <v>0.37618394408517863</v>
      </c>
      <c r="F35" s="18">
        <f t="shared" si="6"/>
        <v>0.22378992749363119</v>
      </c>
      <c r="G35" s="18">
        <f t="shared" si="7"/>
        <v>0.19792279051538311</v>
      </c>
      <c r="H35" s="18">
        <f t="shared" si="8"/>
        <v>1</v>
      </c>
    </row>
    <row r="36" spans="1:8" x14ac:dyDescent="0.2">
      <c r="A36" s="28">
        <v>2015</v>
      </c>
      <c r="B36" s="16">
        <f t="shared" si="3"/>
        <v>5.4249244205576086E-2</v>
      </c>
      <c r="C36" s="17"/>
      <c r="D36" s="18">
        <f t="shared" si="4"/>
        <v>0.1316761840779308</v>
      </c>
      <c r="E36" s="18">
        <f t="shared" si="5"/>
        <v>0.36238943007501961</v>
      </c>
      <c r="F36" s="18">
        <f t="shared" si="6"/>
        <v>0.26542380472511479</v>
      </c>
      <c r="G36" s="18">
        <f t="shared" si="7"/>
        <v>0.18626133691635874</v>
      </c>
      <c r="H36" s="18">
        <f t="shared" si="8"/>
        <v>0.99999999999999989</v>
      </c>
    </row>
    <row r="37" spans="1:8" x14ac:dyDescent="0.2">
      <c r="A37" s="28">
        <v>2016</v>
      </c>
      <c r="B37" s="16">
        <f t="shared" si="3"/>
        <v>8.0410096087536201E-2</v>
      </c>
      <c r="C37" s="17"/>
      <c r="D37" s="18">
        <f t="shared" si="4"/>
        <v>0.10983403061928187</v>
      </c>
      <c r="E37" s="18">
        <f t="shared" si="5"/>
        <v>0.37933888097098983</v>
      </c>
      <c r="F37" s="18">
        <f t="shared" si="6"/>
        <v>0.26003402142430232</v>
      </c>
      <c r="G37" s="18">
        <f t="shared" si="7"/>
        <v>0.17038297089788976</v>
      </c>
      <c r="H37" s="18">
        <f t="shared" si="8"/>
        <v>1</v>
      </c>
    </row>
    <row r="38" spans="1:8" x14ac:dyDescent="0.2">
      <c r="A38" s="28">
        <v>2017</v>
      </c>
      <c r="B38" s="16">
        <f t="shared" si="3"/>
        <v>0.14128452318916102</v>
      </c>
      <c r="C38" s="17"/>
      <c r="D38" s="18">
        <f t="shared" si="4"/>
        <v>0.1106696195935383</v>
      </c>
      <c r="E38" s="18">
        <f t="shared" si="5"/>
        <v>0.38545466388744137</v>
      </c>
      <c r="F38" s="18">
        <f t="shared" si="6"/>
        <v>0.2251823866597186</v>
      </c>
      <c r="G38" s="18">
        <f t="shared" si="7"/>
        <v>0.13740880667014069</v>
      </c>
      <c r="H38" s="18">
        <f t="shared" si="8"/>
        <v>0.99999999999999989</v>
      </c>
    </row>
    <row r="39" spans="1:8" x14ac:dyDescent="0.2">
      <c r="A39" s="28">
        <v>2018</v>
      </c>
      <c r="B39" s="16">
        <f t="shared" si="3"/>
        <v>0.26328358208955221</v>
      </c>
      <c r="C39" s="17"/>
      <c r="D39" s="18">
        <f t="shared" si="4"/>
        <v>9.8483582089552241E-2</v>
      </c>
      <c r="E39" s="18">
        <f t="shared" si="5"/>
        <v>0.3334686567164179</v>
      </c>
      <c r="F39" s="18">
        <f t="shared" si="6"/>
        <v>0.19713432835820896</v>
      </c>
      <c r="G39" s="18">
        <f t="shared" si="7"/>
        <v>0.10762985074626866</v>
      </c>
      <c r="H39" s="18">
        <f t="shared" si="8"/>
        <v>1</v>
      </c>
    </row>
    <row r="40" spans="1:8" x14ac:dyDescent="0.2">
      <c r="A40" s="28">
        <v>2019</v>
      </c>
      <c r="B40" s="16">
        <f t="shared" si="3"/>
        <v>0.31934582263181749</v>
      </c>
      <c r="C40" s="17"/>
      <c r="D40" s="18">
        <f t="shared" si="4"/>
        <v>9.963740746336304E-2</v>
      </c>
      <c r="E40" s="18">
        <f t="shared" si="5"/>
        <v>0.27974391902100015</v>
      </c>
      <c r="F40" s="18">
        <f t="shared" si="6"/>
        <v>0.19991690587702068</v>
      </c>
      <c r="G40" s="18">
        <f t="shared" si="7"/>
        <v>0.10135594500679861</v>
      </c>
      <c r="H40" s="18">
        <f t="shared" si="8"/>
        <v>0.99999999999999989</v>
      </c>
    </row>
    <row r="41" spans="1:8" x14ac:dyDescent="0.2">
      <c r="A41" s="28">
        <v>2020</v>
      </c>
      <c r="B41" s="16">
        <f t="shared" si="3"/>
        <v>0.36403913992944736</v>
      </c>
      <c r="C41" s="17"/>
      <c r="D41" s="18">
        <f t="shared" si="4"/>
        <v>8.2689400302368557E-2</v>
      </c>
      <c r="E41" s="18">
        <f t="shared" si="5"/>
        <v>0.20565261212833866</v>
      </c>
      <c r="F41" s="18">
        <f t="shared" si="6"/>
        <v>0.19889131530320847</v>
      </c>
      <c r="G41" s="18">
        <f t="shared" si="7"/>
        <v>0.14872753233663699</v>
      </c>
      <c r="H41" s="18">
        <f t="shared" ref="H41" si="9">SUM(B41:G41)</f>
        <v>1</v>
      </c>
    </row>
  </sheetData>
  <pageMargins left="0.7" right="0.7" top="0.75" bottom="0.75" header="0.3" footer="0.3"/>
  <pageSetup paperSize="9" orientation="portrait" r:id="rId1"/>
  <ignoredErrors>
    <ignoredError sqref="N18:N24 N25:N2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C91A0-73BA-409A-8D98-61B0BC03A01D}">
  <dimension ref="A1:O41"/>
  <sheetViews>
    <sheetView showGridLines="0" workbookViewId="0"/>
  </sheetViews>
  <sheetFormatPr defaultRowHeight="11.25" x14ac:dyDescent="0.2"/>
  <cols>
    <col min="1" max="2" width="9.140625" style="62"/>
    <col min="3" max="3" width="0.85546875" style="62" customWidth="1"/>
    <col min="4" max="4" width="11.5703125" style="62" bestFit="1" customWidth="1"/>
    <col min="5" max="5" width="12.28515625" style="62" bestFit="1" customWidth="1"/>
    <col min="6" max="6" width="15.5703125" style="62" customWidth="1"/>
    <col min="7" max="7" width="11.85546875" style="62" customWidth="1"/>
    <col min="8" max="8" width="9.140625" style="62" customWidth="1"/>
    <col min="9" max="16384" width="9.140625" style="62"/>
  </cols>
  <sheetData>
    <row r="1" spans="1:8" ht="12" x14ac:dyDescent="0.2">
      <c r="A1" s="8" t="s">
        <v>35</v>
      </c>
    </row>
    <row r="2" spans="1:8" x14ac:dyDescent="0.2">
      <c r="A2" s="10"/>
    </row>
    <row r="3" spans="1:8" ht="22.5" x14ac:dyDescent="0.2">
      <c r="A3" s="11" t="s">
        <v>2</v>
      </c>
      <c r="B3" s="13" t="s">
        <v>3</v>
      </c>
      <c r="C3" s="25"/>
      <c r="D3" s="53" t="s">
        <v>4</v>
      </c>
      <c r="E3" s="53" t="s">
        <v>5</v>
      </c>
      <c r="F3" s="54" t="s">
        <v>8</v>
      </c>
      <c r="G3" s="54" t="s">
        <v>27</v>
      </c>
    </row>
    <row r="4" spans="1:8" x14ac:dyDescent="0.2">
      <c r="A4" s="28">
        <v>2011</v>
      </c>
      <c r="B4" s="29">
        <v>766042</v>
      </c>
      <c r="C4" s="31"/>
      <c r="D4" s="31">
        <v>195153</v>
      </c>
      <c r="E4" s="14">
        <v>16733</v>
      </c>
      <c r="F4" s="14">
        <v>7990</v>
      </c>
      <c r="G4" s="14">
        <v>159472</v>
      </c>
      <c r="H4" s="12"/>
    </row>
    <row r="5" spans="1:8" x14ac:dyDescent="0.2">
      <c r="A5" s="28">
        <v>2012</v>
      </c>
      <c r="B5" s="29">
        <v>924197</v>
      </c>
      <c r="C5" s="31"/>
      <c r="D5" s="31">
        <v>195419</v>
      </c>
      <c r="E5" s="14">
        <v>20038</v>
      </c>
      <c r="F5" s="14">
        <v>9794</v>
      </c>
      <c r="G5" s="14">
        <f t="shared" ref="G5:G11" si="0">B5-B4</f>
        <v>158155</v>
      </c>
      <c r="H5" s="63"/>
    </row>
    <row r="6" spans="1:8" x14ac:dyDescent="0.2">
      <c r="A6" s="28">
        <v>2013</v>
      </c>
      <c r="B6" s="29">
        <v>1068035</v>
      </c>
      <c r="C6" s="31"/>
      <c r="D6" s="31">
        <v>175438</v>
      </c>
      <c r="E6" s="14">
        <v>26098</v>
      </c>
      <c r="F6" s="14">
        <v>7946</v>
      </c>
      <c r="G6" s="14">
        <f t="shared" si="0"/>
        <v>143838</v>
      </c>
      <c r="H6" s="63"/>
    </row>
    <row r="7" spans="1:8" x14ac:dyDescent="0.2">
      <c r="A7" s="28">
        <v>2014</v>
      </c>
      <c r="B7" s="29">
        <v>1224287</v>
      </c>
      <c r="C7" s="31"/>
      <c r="D7" s="31">
        <v>188034</v>
      </c>
      <c r="E7" s="14">
        <v>21513</v>
      </c>
      <c r="F7" s="14">
        <v>9151</v>
      </c>
      <c r="G7" s="14">
        <f t="shared" si="0"/>
        <v>156252</v>
      </c>
      <c r="H7" s="63"/>
    </row>
    <row r="8" spans="1:8" x14ac:dyDescent="0.2">
      <c r="A8" s="28">
        <v>2015</v>
      </c>
      <c r="B8" s="29">
        <v>1381784</v>
      </c>
      <c r="C8" s="31"/>
      <c r="D8" s="31">
        <v>206400</v>
      </c>
      <c r="E8" s="14">
        <v>25286</v>
      </c>
      <c r="F8" s="14">
        <v>11043</v>
      </c>
      <c r="G8" s="14">
        <f t="shared" si="0"/>
        <v>157497</v>
      </c>
      <c r="H8" s="63"/>
    </row>
    <row r="9" spans="1:8" x14ac:dyDescent="0.2">
      <c r="A9" s="28">
        <v>2016</v>
      </c>
      <c r="B9" s="29">
        <v>1529744</v>
      </c>
      <c r="C9" s="31"/>
      <c r="D9" s="31">
        <v>201057</v>
      </c>
      <c r="E9" s="14">
        <v>29897</v>
      </c>
      <c r="F9" s="14">
        <v>13772</v>
      </c>
      <c r="G9" s="14">
        <f t="shared" si="0"/>
        <v>147960</v>
      </c>
      <c r="H9" s="63"/>
    </row>
    <row r="10" spans="1:8" x14ac:dyDescent="0.2">
      <c r="A10" s="28">
        <v>2017</v>
      </c>
      <c r="B10" s="29">
        <v>1644862</v>
      </c>
      <c r="C10" s="31"/>
      <c r="D10" s="31">
        <v>191067</v>
      </c>
      <c r="E10" s="14">
        <v>44608</v>
      </c>
      <c r="F10" s="14">
        <v>26272</v>
      </c>
      <c r="G10" s="14">
        <f t="shared" si="0"/>
        <v>115118</v>
      </c>
      <c r="H10" s="63"/>
    </row>
    <row r="11" spans="1:8" x14ac:dyDescent="0.2">
      <c r="A11" s="28">
        <v>2018</v>
      </c>
      <c r="B11" s="29">
        <v>1704457</v>
      </c>
      <c r="C11" s="31"/>
      <c r="D11" s="31">
        <v>137409</v>
      </c>
      <c r="E11" s="14">
        <v>72873</v>
      </c>
      <c r="F11" s="14">
        <v>51069</v>
      </c>
      <c r="G11" s="14">
        <f t="shared" si="0"/>
        <v>59595</v>
      </c>
      <c r="H11" s="63"/>
    </row>
    <row r="12" spans="1:8" s="65" customFormat="1" x14ac:dyDescent="0.2">
      <c r="A12" s="34" t="s">
        <v>52</v>
      </c>
      <c r="B12" s="29">
        <v>1739904</v>
      </c>
      <c r="C12" s="31"/>
      <c r="D12" s="31">
        <v>122739</v>
      </c>
      <c r="E12" s="31">
        <v>69102</v>
      </c>
      <c r="F12" s="32">
        <v>47082</v>
      </c>
      <c r="G12" s="32">
        <f t="shared" ref="G12" si="1">B12-B11</f>
        <v>35447</v>
      </c>
      <c r="H12" s="64"/>
    </row>
    <row r="13" spans="1:8" x14ac:dyDescent="0.2">
      <c r="A13" s="28">
        <v>2020</v>
      </c>
      <c r="B13" s="29">
        <v>1742365</v>
      </c>
      <c r="C13" s="31"/>
      <c r="D13" s="31">
        <v>68073</v>
      </c>
      <c r="E13" s="31">
        <v>62863</v>
      </c>
      <c r="F13" s="14">
        <v>40722</v>
      </c>
      <c r="G13" s="14">
        <f t="shared" ref="G13" si="2">B13-B12</f>
        <v>2461</v>
      </c>
      <c r="H13" s="63"/>
    </row>
    <row r="15" spans="1:8" ht="12" x14ac:dyDescent="0.2">
      <c r="A15" s="9" t="s">
        <v>36</v>
      </c>
    </row>
    <row r="17" spans="1:15" x14ac:dyDescent="0.2">
      <c r="A17" s="11" t="s">
        <v>2</v>
      </c>
      <c r="B17" s="59">
        <v>0</v>
      </c>
      <c r="C17" s="59"/>
      <c r="D17" s="59">
        <v>1</v>
      </c>
      <c r="E17" s="59">
        <v>2</v>
      </c>
      <c r="F17" s="59">
        <v>3</v>
      </c>
      <c r="G17" s="59">
        <v>4</v>
      </c>
      <c r="H17" s="59">
        <v>5</v>
      </c>
      <c r="I17" s="22" t="s">
        <v>14</v>
      </c>
      <c r="J17" s="59" t="s">
        <v>15</v>
      </c>
      <c r="K17" s="59" t="s">
        <v>16</v>
      </c>
      <c r="L17" s="60" t="s">
        <v>17</v>
      </c>
      <c r="M17" s="60" t="s">
        <v>18</v>
      </c>
      <c r="N17" s="60" t="s">
        <v>19</v>
      </c>
    </row>
    <row r="18" spans="1:15" x14ac:dyDescent="0.2">
      <c r="A18" s="37">
        <v>2011</v>
      </c>
      <c r="B18" s="14">
        <v>484</v>
      </c>
      <c r="C18" s="14"/>
      <c r="D18" s="14">
        <v>1381</v>
      </c>
      <c r="E18" s="14">
        <v>834</v>
      </c>
      <c r="F18" s="14">
        <v>808</v>
      </c>
      <c r="G18" s="14">
        <v>662</v>
      </c>
      <c r="H18" s="14">
        <v>358</v>
      </c>
      <c r="I18" s="29">
        <v>4527</v>
      </c>
      <c r="J18" s="31">
        <v>1473</v>
      </c>
      <c r="K18" s="14">
        <v>1589</v>
      </c>
      <c r="L18" s="14">
        <v>306</v>
      </c>
      <c r="M18" s="14">
        <v>95</v>
      </c>
      <c r="N18" s="14">
        <v>7990</v>
      </c>
    </row>
    <row r="19" spans="1:15" x14ac:dyDescent="0.2">
      <c r="A19" s="37">
        <v>2012</v>
      </c>
      <c r="B19" s="14">
        <v>572</v>
      </c>
      <c r="C19" s="14"/>
      <c r="D19" s="14">
        <v>2421</v>
      </c>
      <c r="E19" s="14">
        <v>1903</v>
      </c>
      <c r="F19" s="14">
        <v>874</v>
      </c>
      <c r="G19" s="14">
        <v>495</v>
      </c>
      <c r="H19" s="14">
        <v>405</v>
      </c>
      <c r="I19" s="29">
        <v>6670</v>
      </c>
      <c r="J19" s="31">
        <v>1263</v>
      </c>
      <c r="K19" s="14">
        <v>1437</v>
      </c>
      <c r="L19" s="14">
        <v>322</v>
      </c>
      <c r="M19" s="14">
        <v>102</v>
      </c>
      <c r="N19" s="14">
        <v>9794</v>
      </c>
    </row>
    <row r="20" spans="1:15" x14ac:dyDescent="0.2">
      <c r="A20" s="37">
        <v>2013</v>
      </c>
      <c r="B20" s="14">
        <v>256</v>
      </c>
      <c r="C20" s="14"/>
      <c r="D20" s="14">
        <v>1905</v>
      </c>
      <c r="E20" s="14">
        <v>1273</v>
      </c>
      <c r="F20" s="14">
        <v>745</v>
      </c>
      <c r="G20" s="14">
        <v>429</v>
      </c>
      <c r="H20" s="14">
        <v>272</v>
      </c>
      <c r="I20" s="29">
        <v>4880</v>
      </c>
      <c r="J20" s="31">
        <v>1359</v>
      </c>
      <c r="K20" s="14">
        <v>1286</v>
      </c>
      <c r="L20" s="14">
        <v>311</v>
      </c>
      <c r="M20" s="14">
        <v>110</v>
      </c>
      <c r="N20" s="14">
        <v>7946</v>
      </c>
    </row>
    <row r="21" spans="1:15" x14ac:dyDescent="0.2">
      <c r="A21" s="37">
        <v>2014</v>
      </c>
      <c r="B21" s="14">
        <v>325</v>
      </c>
      <c r="C21" s="14"/>
      <c r="D21" s="14">
        <v>2266</v>
      </c>
      <c r="E21" s="14">
        <v>1599</v>
      </c>
      <c r="F21" s="14">
        <v>706</v>
      </c>
      <c r="G21" s="14">
        <v>424</v>
      </c>
      <c r="H21" s="14">
        <v>201</v>
      </c>
      <c r="I21" s="29">
        <v>5521</v>
      </c>
      <c r="J21" s="31">
        <v>1732</v>
      </c>
      <c r="K21" s="14">
        <v>1347</v>
      </c>
      <c r="L21" s="14">
        <v>440</v>
      </c>
      <c r="M21" s="14">
        <v>111</v>
      </c>
      <c r="N21" s="14">
        <v>9151</v>
      </c>
    </row>
    <row r="22" spans="1:15" x14ac:dyDescent="0.2">
      <c r="A22" s="37">
        <v>2015</v>
      </c>
      <c r="B22" s="14">
        <v>397</v>
      </c>
      <c r="C22" s="14"/>
      <c r="D22" s="14">
        <v>1670</v>
      </c>
      <c r="E22" s="14">
        <v>1352</v>
      </c>
      <c r="F22" s="14">
        <v>1040</v>
      </c>
      <c r="G22" s="14">
        <v>723</v>
      </c>
      <c r="H22" s="14">
        <v>495</v>
      </c>
      <c r="I22" s="29">
        <v>5677</v>
      </c>
      <c r="J22" s="31">
        <v>2693</v>
      </c>
      <c r="K22" s="14">
        <v>1930</v>
      </c>
      <c r="L22" s="14">
        <v>637</v>
      </c>
      <c r="M22" s="14">
        <v>106</v>
      </c>
      <c r="N22" s="14">
        <v>11043</v>
      </c>
    </row>
    <row r="23" spans="1:15" x14ac:dyDescent="0.2">
      <c r="A23" s="37">
        <v>2016</v>
      </c>
      <c r="B23" s="14">
        <v>708</v>
      </c>
      <c r="C23" s="14"/>
      <c r="D23" s="14">
        <v>1808</v>
      </c>
      <c r="E23" s="14">
        <v>1094</v>
      </c>
      <c r="F23" s="14">
        <v>965</v>
      </c>
      <c r="G23" s="14">
        <v>832</v>
      </c>
      <c r="H23" s="14">
        <v>746</v>
      </c>
      <c r="I23" s="29">
        <v>6153</v>
      </c>
      <c r="J23" s="31">
        <v>4096</v>
      </c>
      <c r="K23" s="14">
        <v>2565</v>
      </c>
      <c r="L23" s="14">
        <v>845</v>
      </c>
      <c r="M23" s="14">
        <v>113</v>
      </c>
      <c r="N23" s="14">
        <v>13772</v>
      </c>
    </row>
    <row r="24" spans="1:15" x14ac:dyDescent="0.2">
      <c r="A24" s="37">
        <v>2017</v>
      </c>
      <c r="B24" s="14">
        <v>1272</v>
      </c>
      <c r="C24" s="14"/>
      <c r="D24" s="14">
        <v>3177</v>
      </c>
      <c r="E24" s="14">
        <v>2614</v>
      </c>
      <c r="F24" s="14">
        <v>2286</v>
      </c>
      <c r="G24" s="14">
        <v>1688</v>
      </c>
      <c r="H24" s="14">
        <v>1211</v>
      </c>
      <c r="I24" s="29">
        <v>12248</v>
      </c>
      <c r="J24" s="31">
        <v>7610</v>
      </c>
      <c r="K24" s="14">
        <v>5066</v>
      </c>
      <c r="L24" s="14">
        <v>1206</v>
      </c>
      <c r="M24" s="14">
        <v>142</v>
      </c>
      <c r="N24" s="14">
        <v>26272</v>
      </c>
      <c r="O24" s="66"/>
    </row>
    <row r="25" spans="1:15" x14ac:dyDescent="0.2">
      <c r="A25" s="37">
        <v>2018</v>
      </c>
      <c r="B25" s="14">
        <v>986</v>
      </c>
      <c r="C25" s="14"/>
      <c r="D25" s="14">
        <v>6844</v>
      </c>
      <c r="E25" s="14">
        <v>6296</v>
      </c>
      <c r="F25" s="14">
        <v>6780</v>
      </c>
      <c r="G25" s="14">
        <v>4903</v>
      </c>
      <c r="H25" s="14">
        <v>2382</v>
      </c>
      <c r="I25" s="29">
        <v>28191</v>
      </c>
      <c r="J25" s="31">
        <v>12876</v>
      </c>
      <c r="K25" s="14">
        <v>8568</v>
      </c>
      <c r="L25" s="14">
        <v>1242</v>
      </c>
      <c r="M25" s="14">
        <v>192</v>
      </c>
      <c r="N25" s="14">
        <f>SUM(I25:M25)</f>
        <v>51069</v>
      </c>
    </row>
    <row r="26" spans="1:15" s="65" customFormat="1" x14ac:dyDescent="0.2">
      <c r="A26" s="37">
        <v>2019</v>
      </c>
      <c r="B26" s="32">
        <v>1161</v>
      </c>
      <c r="C26" s="36" t="s">
        <v>50</v>
      </c>
      <c r="D26" s="32">
        <v>5074</v>
      </c>
      <c r="E26" s="32">
        <v>4999</v>
      </c>
      <c r="F26" s="32">
        <v>5224</v>
      </c>
      <c r="G26" s="32">
        <v>4997</v>
      </c>
      <c r="H26" s="32">
        <v>2557</v>
      </c>
      <c r="I26" s="29">
        <v>24012</v>
      </c>
      <c r="J26" s="31">
        <v>12166</v>
      </c>
      <c r="K26" s="32">
        <v>9569</v>
      </c>
      <c r="L26" s="32">
        <v>1095</v>
      </c>
      <c r="M26" s="32">
        <v>240</v>
      </c>
      <c r="N26" s="32">
        <f>SUM(I26:M26)</f>
        <v>47082</v>
      </c>
      <c r="O26" s="67"/>
    </row>
    <row r="27" spans="1:15" x14ac:dyDescent="0.2">
      <c r="A27" s="37">
        <v>2020</v>
      </c>
      <c r="B27" s="14">
        <v>1021</v>
      </c>
      <c r="C27" s="14"/>
      <c r="D27" s="14">
        <v>5402</v>
      </c>
      <c r="E27" s="14">
        <v>3303</v>
      </c>
      <c r="F27" s="14">
        <v>5431</v>
      </c>
      <c r="G27" s="14">
        <v>5146</v>
      </c>
      <c r="H27" s="14">
        <v>2428</v>
      </c>
      <c r="I27" s="29">
        <v>22731</v>
      </c>
      <c r="J27" s="31">
        <v>9622</v>
      </c>
      <c r="K27" s="14">
        <v>7217</v>
      </c>
      <c r="L27" s="14">
        <v>932</v>
      </c>
      <c r="M27" s="14">
        <v>220</v>
      </c>
      <c r="N27" s="14">
        <f>SUM(I27:M27)</f>
        <v>40722</v>
      </c>
      <c r="O27" s="66"/>
    </row>
    <row r="29" spans="1:15" ht="12" x14ac:dyDescent="0.2">
      <c r="A29" s="68" t="s">
        <v>37</v>
      </c>
    </row>
    <row r="31" spans="1:15" x14ac:dyDescent="0.2">
      <c r="A31" s="11" t="s">
        <v>2</v>
      </c>
      <c r="B31" s="22" t="s">
        <v>14</v>
      </c>
      <c r="C31" s="26"/>
      <c r="D31" s="59" t="s">
        <v>15</v>
      </c>
      <c r="E31" s="59" t="s">
        <v>16</v>
      </c>
      <c r="F31" s="60" t="s">
        <v>17</v>
      </c>
      <c r="G31" s="60" t="s">
        <v>18</v>
      </c>
      <c r="H31" s="60" t="s">
        <v>19</v>
      </c>
    </row>
    <row r="32" spans="1:15" x14ac:dyDescent="0.2">
      <c r="A32" s="28">
        <v>2011</v>
      </c>
      <c r="B32" s="16">
        <f t="shared" ref="B32:B41" si="3">I18/$N18</f>
        <v>0.56658322903629532</v>
      </c>
      <c r="C32" s="17"/>
      <c r="D32" s="18">
        <f t="shared" ref="D32:D41" si="4">J18/$N18</f>
        <v>0.18435544430538173</v>
      </c>
      <c r="E32" s="18">
        <f t="shared" ref="E32:E41" si="5">K18/$N18</f>
        <v>0.1988735919899875</v>
      </c>
      <c r="F32" s="18">
        <f t="shared" ref="F32:F41" si="6">L18/$N18</f>
        <v>3.8297872340425532E-2</v>
      </c>
      <c r="G32" s="18">
        <f t="shared" ref="G32:G41" si="7">M18/$N18</f>
        <v>1.1889862327909888E-2</v>
      </c>
      <c r="H32" s="18">
        <f t="shared" ref="H32:H38" si="8">SUM(B32:G32)</f>
        <v>0.99999999999999989</v>
      </c>
    </row>
    <row r="33" spans="1:8" x14ac:dyDescent="0.2">
      <c r="A33" s="28">
        <v>2012</v>
      </c>
      <c r="B33" s="16">
        <f t="shared" si="3"/>
        <v>0.68102920155197055</v>
      </c>
      <c r="C33" s="17"/>
      <c r="D33" s="18">
        <f t="shared" si="4"/>
        <v>0.12895650398202982</v>
      </c>
      <c r="E33" s="18">
        <f t="shared" si="5"/>
        <v>0.14672248315295078</v>
      </c>
      <c r="F33" s="18">
        <f t="shared" si="6"/>
        <v>3.2877271799060651E-2</v>
      </c>
      <c r="G33" s="18">
        <f t="shared" si="7"/>
        <v>1.0414539513988156E-2</v>
      </c>
      <c r="H33" s="18">
        <f t="shared" si="8"/>
        <v>1</v>
      </c>
    </row>
    <row r="34" spans="1:8" x14ac:dyDescent="0.2">
      <c r="A34" s="28">
        <v>2013</v>
      </c>
      <c r="B34" s="16">
        <f t="shared" si="3"/>
        <v>0.61414548200352381</v>
      </c>
      <c r="C34" s="17"/>
      <c r="D34" s="18">
        <f t="shared" si="4"/>
        <v>0.17102944877926002</v>
      </c>
      <c r="E34" s="18">
        <f t="shared" si="5"/>
        <v>0.16184243644601057</v>
      </c>
      <c r="F34" s="18">
        <f t="shared" si="6"/>
        <v>3.9139189529322931E-2</v>
      </c>
      <c r="G34" s="18">
        <f t="shared" si="7"/>
        <v>1.3843443241882709E-2</v>
      </c>
      <c r="H34" s="18">
        <f t="shared" si="8"/>
        <v>1</v>
      </c>
    </row>
    <row r="35" spans="1:8" x14ac:dyDescent="0.2">
      <c r="A35" s="28">
        <v>2014</v>
      </c>
      <c r="B35" s="16">
        <f t="shared" si="3"/>
        <v>0.60332204130696099</v>
      </c>
      <c r="C35" s="17"/>
      <c r="D35" s="18">
        <f t="shared" si="4"/>
        <v>0.18926893235711945</v>
      </c>
      <c r="E35" s="18">
        <f t="shared" si="5"/>
        <v>0.14719702764725168</v>
      </c>
      <c r="F35" s="18">
        <f t="shared" si="6"/>
        <v>4.8082176811277459E-2</v>
      </c>
      <c r="G35" s="18">
        <f t="shared" si="7"/>
        <v>1.2129821877390449E-2</v>
      </c>
      <c r="H35" s="18">
        <f t="shared" si="8"/>
        <v>0.99999999999999989</v>
      </c>
    </row>
    <row r="36" spans="1:8" x14ac:dyDescent="0.2">
      <c r="A36" s="28">
        <v>2015</v>
      </c>
      <c r="B36" s="16">
        <f t="shared" si="3"/>
        <v>0.51408131848229643</v>
      </c>
      <c r="C36" s="17"/>
      <c r="D36" s="18">
        <f t="shared" si="4"/>
        <v>0.24386489178665219</v>
      </c>
      <c r="E36" s="18">
        <f t="shared" si="5"/>
        <v>0.17477134836548039</v>
      </c>
      <c r="F36" s="18">
        <f t="shared" si="6"/>
        <v>5.7683600470886533E-2</v>
      </c>
      <c r="G36" s="18">
        <f t="shared" si="7"/>
        <v>9.5988408946844159E-3</v>
      </c>
      <c r="H36" s="18">
        <f t="shared" si="8"/>
        <v>0.99999999999999989</v>
      </c>
    </row>
    <row r="37" spans="1:8" x14ac:dyDescent="0.2">
      <c r="A37" s="28">
        <v>2016</v>
      </c>
      <c r="B37" s="16">
        <f t="shared" si="3"/>
        <v>0.44677606738309611</v>
      </c>
      <c r="C37" s="17"/>
      <c r="D37" s="18">
        <f t="shared" si="4"/>
        <v>0.29741504501887889</v>
      </c>
      <c r="E37" s="18">
        <f t="shared" si="5"/>
        <v>0.18624745861167585</v>
      </c>
      <c r="F37" s="18">
        <f t="shared" si="6"/>
        <v>6.1356375254138833E-2</v>
      </c>
      <c r="G37" s="18">
        <f t="shared" si="7"/>
        <v>8.2050537322102823E-3</v>
      </c>
      <c r="H37" s="18">
        <f t="shared" si="8"/>
        <v>1</v>
      </c>
    </row>
    <row r="38" spans="1:8" x14ac:dyDescent="0.2">
      <c r="A38" s="28">
        <v>2017</v>
      </c>
      <c r="B38" s="16">
        <f t="shared" si="3"/>
        <v>0.46619975639464067</v>
      </c>
      <c r="C38" s="17"/>
      <c r="D38" s="18">
        <f t="shared" si="4"/>
        <v>0.28966199756394639</v>
      </c>
      <c r="E38" s="18">
        <f t="shared" si="5"/>
        <v>0.19282886723507917</v>
      </c>
      <c r="F38" s="18">
        <f t="shared" si="6"/>
        <v>4.5904384896467719E-2</v>
      </c>
      <c r="G38" s="18">
        <f t="shared" si="7"/>
        <v>5.404993909866017E-3</v>
      </c>
      <c r="H38" s="18">
        <f t="shared" si="8"/>
        <v>1</v>
      </c>
    </row>
    <row r="39" spans="1:8" x14ac:dyDescent="0.2">
      <c r="A39" s="28">
        <v>2018</v>
      </c>
      <c r="B39" s="16">
        <f t="shared" si="3"/>
        <v>0.55201785819185811</v>
      </c>
      <c r="C39" s="17"/>
      <c r="D39" s="18">
        <f t="shared" si="4"/>
        <v>0.25212947189097101</v>
      </c>
      <c r="E39" s="18">
        <f t="shared" si="5"/>
        <v>0.16777301298243552</v>
      </c>
      <c r="F39" s="18">
        <f t="shared" si="6"/>
        <v>2.4320037596193386E-2</v>
      </c>
      <c r="G39" s="18">
        <f t="shared" si="7"/>
        <v>3.7596193385419727E-3</v>
      </c>
      <c r="H39" s="18">
        <f t="shared" ref="H39" si="9">SUM(B39:G39)</f>
        <v>1</v>
      </c>
    </row>
    <row r="40" spans="1:8" x14ac:dyDescent="0.2">
      <c r="A40" s="28">
        <v>2019</v>
      </c>
      <c r="B40" s="16">
        <f t="shared" si="3"/>
        <v>0.51000382311711479</v>
      </c>
      <c r="C40" s="17"/>
      <c r="D40" s="18">
        <f t="shared" si="4"/>
        <v>0.25840023788284272</v>
      </c>
      <c r="E40" s="18">
        <f t="shared" si="5"/>
        <v>0.20324115373178708</v>
      </c>
      <c r="F40" s="18">
        <f t="shared" si="6"/>
        <v>2.3257295781827451E-2</v>
      </c>
      <c r="G40" s="18">
        <f t="shared" si="7"/>
        <v>5.0974894864279346E-3</v>
      </c>
      <c r="H40" s="18">
        <f t="shared" ref="H40" si="10">SUM(B40:G40)</f>
        <v>1</v>
      </c>
    </row>
    <row r="41" spans="1:8" x14ac:dyDescent="0.2">
      <c r="A41" s="28">
        <v>2020</v>
      </c>
      <c r="B41" s="16">
        <f t="shared" si="3"/>
        <v>0.55819949904228672</v>
      </c>
      <c r="C41" s="17"/>
      <c r="D41" s="18">
        <f t="shared" si="4"/>
        <v>0.23628505476155395</v>
      </c>
      <c r="E41" s="18">
        <f t="shared" si="5"/>
        <v>0.17722606944649083</v>
      </c>
      <c r="F41" s="18">
        <f t="shared" si="6"/>
        <v>2.2886891606502629E-2</v>
      </c>
      <c r="G41" s="18">
        <f t="shared" si="7"/>
        <v>5.4024851431658562E-3</v>
      </c>
      <c r="H41" s="18">
        <f t="shared" ref="H41" si="11">SUM(B41:G41)</f>
        <v>0.99999999999999989</v>
      </c>
    </row>
  </sheetData>
  <pageMargins left="0.7" right="0.7" top="0.75" bottom="0.75" header="0.3" footer="0.3"/>
  <pageSetup paperSize="9" orientation="portrait" r:id="rId1"/>
  <ignoredErrors>
    <ignoredError sqref="N25:N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2F56-9A9A-4852-9900-5B89E1EAA23C}">
  <dimension ref="A1:P29"/>
  <sheetViews>
    <sheetView showGridLines="0" workbookViewId="0">
      <selection activeCell="A2" sqref="A2"/>
    </sheetView>
  </sheetViews>
  <sheetFormatPr defaultRowHeight="11.25" x14ac:dyDescent="0.2"/>
  <cols>
    <col min="1" max="2" width="9.140625" style="62"/>
    <col min="3" max="3" width="0.85546875" style="62" customWidth="1"/>
    <col min="4" max="4" width="11.85546875" style="62" customWidth="1"/>
    <col min="5" max="5" width="0.85546875" style="62" customWidth="1"/>
    <col min="6" max="6" width="12.7109375" style="62" customWidth="1"/>
    <col min="7" max="7" width="15.28515625" style="62" customWidth="1"/>
    <col min="8" max="8" width="11.7109375" style="62" bestFit="1" customWidth="1"/>
    <col min="9" max="9" width="12.140625" style="62" customWidth="1"/>
    <col min="10" max="16384" width="9.140625" style="62"/>
  </cols>
  <sheetData>
    <row r="1" spans="1:9" ht="12" x14ac:dyDescent="0.2">
      <c r="A1" s="8" t="s">
        <v>38</v>
      </c>
    </row>
    <row r="2" spans="1:9" x14ac:dyDescent="0.2">
      <c r="A2" s="10"/>
    </row>
    <row r="3" spans="1:9" ht="33.75" x14ac:dyDescent="0.2">
      <c r="A3" s="11" t="s">
        <v>2</v>
      </c>
      <c r="B3" s="13" t="s">
        <v>3</v>
      </c>
      <c r="C3" s="25"/>
      <c r="D3" s="53" t="s">
        <v>4</v>
      </c>
      <c r="E3" s="53"/>
      <c r="F3" s="54" t="s">
        <v>5</v>
      </c>
      <c r="G3" s="54" t="s">
        <v>8</v>
      </c>
      <c r="H3" s="53" t="s">
        <v>27</v>
      </c>
    </row>
    <row r="4" spans="1:9" x14ac:dyDescent="0.2">
      <c r="A4" s="28">
        <v>2011</v>
      </c>
      <c r="B4" s="29">
        <v>366</v>
      </c>
      <c r="C4" s="31"/>
      <c r="D4" s="31">
        <v>185</v>
      </c>
      <c r="E4" s="31"/>
      <c r="F4" s="31">
        <v>16</v>
      </c>
      <c r="G4" s="14">
        <v>1</v>
      </c>
      <c r="H4" s="14">
        <v>176</v>
      </c>
      <c r="I4" s="12"/>
    </row>
    <row r="5" spans="1:9" x14ac:dyDescent="0.2">
      <c r="A5" s="28">
        <v>2012</v>
      </c>
      <c r="B5" s="29">
        <v>603</v>
      </c>
      <c r="C5" s="31"/>
      <c r="D5" s="31">
        <v>264</v>
      </c>
      <c r="E5" s="31"/>
      <c r="F5" s="31">
        <v>15</v>
      </c>
      <c r="G5" s="14">
        <v>10</v>
      </c>
      <c r="H5" s="14">
        <f t="shared" ref="H5:H11" si="0">B5-B4</f>
        <v>237</v>
      </c>
      <c r="I5" s="12"/>
    </row>
    <row r="6" spans="1:9" x14ac:dyDescent="0.2">
      <c r="A6" s="28">
        <v>2013</v>
      </c>
      <c r="B6" s="29">
        <v>1010</v>
      </c>
      <c r="C6" s="31"/>
      <c r="D6" s="31">
        <v>452</v>
      </c>
      <c r="E6" s="31"/>
      <c r="F6" s="31">
        <v>37</v>
      </c>
      <c r="G6" s="14">
        <v>27</v>
      </c>
      <c r="H6" s="14">
        <f t="shared" si="0"/>
        <v>407</v>
      </c>
      <c r="I6" s="12"/>
    </row>
    <row r="7" spans="1:9" x14ac:dyDescent="0.2">
      <c r="A7" s="28">
        <v>2014</v>
      </c>
      <c r="B7" s="29">
        <v>2172</v>
      </c>
      <c r="C7" s="31"/>
      <c r="D7" s="31">
        <v>1266</v>
      </c>
      <c r="E7" s="31"/>
      <c r="F7" s="31">
        <v>73</v>
      </c>
      <c r="G7" s="14">
        <v>57</v>
      </c>
      <c r="H7" s="14">
        <f t="shared" si="0"/>
        <v>1162</v>
      </c>
      <c r="I7" s="12"/>
    </row>
    <row r="8" spans="1:9" x14ac:dyDescent="0.2">
      <c r="A8" s="28">
        <v>2015</v>
      </c>
      <c r="B8" s="29">
        <v>4765</v>
      </c>
      <c r="C8" s="31"/>
      <c r="D8" s="31">
        <v>2916</v>
      </c>
      <c r="E8" s="31"/>
      <c r="F8" s="31">
        <v>68</v>
      </c>
      <c r="G8" s="14">
        <v>53</v>
      </c>
      <c r="H8" s="14">
        <f t="shared" si="0"/>
        <v>2593</v>
      </c>
      <c r="I8" s="12"/>
    </row>
    <row r="9" spans="1:9" x14ac:dyDescent="0.2">
      <c r="A9" s="28">
        <v>2016</v>
      </c>
      <c r="B9" s="29">
        <v>7532</v>
      </c>
      <c r="C9" s="31"/>
      <c r="D9" s="31">
        <v>2993</v>
      </c>
      <c r="E9" s="31"/>
      <c r="F9" s="31">
        <v>212</v>
      </c>
      <c r="G9" s="14">
        <v>199</v>
      </c>
      <c r="H9" s="14">
        <f t="shared" si="0"/>
        <v>2767</v>
      </c>
      <c r="I9" s="12"/>
    </row>
    <row r="10" spans="1:9" x14ac:dyDescent="0.2">
      <c r="A10" s="28">
        <v>2017</v>
      </c>
      <c r="B10" s="29">
        <v>11034</v>
      </c>
      <c r="C10" s="31"/>
      <c r="D10" s="31">
        <v>4539</v>
      </c>
      <c r="E10" s="31"/>
      <c r="F10" s="31">
        <v>455</v>
      </c>
      <c r="G10" s="14">
        <v>414</v>
      </c>
      <c r="H10" s="14">
        <f t="shared" si="0"/>
        <v>3502</v>
      </c>
      <c r="I10" s="12"/>
    </row>
    <row r="11" spans="1:9" x14ac:dyDescent="0.2">
      <c r="A11" s="28">
        <v>2018</v>
      </c>
      <c r="B11" s="29">
        <v>16664</v>
      </c>
      <c r="C11" s="31"/>
      <c r="D11" s="31">
        <v>7147</v>
      </c>
      <c r="E11" s="31"/>
      <c r="F11" s="31">
        <v>1410</v>
      </c>
      <c r="G11" s="14">
        <v>1308</v>
      </c>
      <c r="H11" s="14">
        <f t="shared" si="0"/>
        <v>5630</v>
      </c>
      <c r="I11" s="12"/>
    </row>
    <row r="12" spans="1:9" s="65" customFormat="1" x14ac:dyDescent="0.2">
      <c r="A12" s="28">
        <v>2019</v>
      </c>
      <c r="B12" s="29">
        <v>30269</v>
      </c>
      <c r="C12" s="30" t="s">
        <v>50</v>
      </c>
      <c r="D12" s="31">
        <v>15791</v>
      </c>
      <c r="E12" s="30" t="s">
        <v>50</v>
      </c>
      <c r="F12" s="31">
        <v>1623</v>
      </c>
      <c r="G12" s="32">
        <v>1534</v>
      </c>
      <c r="H12" s="32">
        <f t="shared" ref="H12" si="1">B12-B11</f>
        <v>13605</v>
      </c>
      <c r="I12" s="12"/>
    </row>
    <row r="13" spans="1:9" x14ac:dyDescent="0.2">
      <c r="A13" s="28">
        <v>2020</v>
      </c>
      <c r="B13" s="29">
        <v>55734</v>
      </c>
      <c r="C13" s="31"/>
      <c r="D13" s="31">
        <v>28097</v>
      </c>
      <c r="E13" s="31"/>
      <c r="F13" s="31">
        <v>1996</v>
      </c>
      <c r="G13" s="14">
        <v>1813</v>
      </c>
      <c r="H13" s="14">
        <f t="shared" ref="H13" si="2">B13-B12</f>
        <v>25465</v>
      </c>
      <c r="I13" s="12"/>
    </row>
    <row r="15" spans="1:9" ht="12" x14ac:dyDescent="0.2">
      <c r="A15" s="9" t="s">
        <v>39</v>
      </c>
    </row>
    <row r="17" spans="1:16" x14ac:dyDescent="0.2">
      <c r="A17" s="11" t="s">
        <v>2</v>
      </c>
      <c r="B17" s="59">
        <v>0</v>
      </c>
      <c r="C17" s="59"/>
      <c r="D17" s="59">
        <v>1</v>
      </c>
      <c r="E17" s="59"/>
      <c r="F17" s="59">
        <v>2</v>
      </c>
      <c r="G17" s="59">
        <v>3</v>
      </c>
      <c r="H17" s="59">
        <v>4</v>
      </c>
      <c r="I17" s="70">
        <v>5</v>
      </c>
      <c r="J17" s="22" t="s">
        <v>14</v>
      </c>
      <c r="K17" s="59" t="s">
        <v>15</v>
      </c>
      <c r="L17" s="59" t="s">
        <v>16</v>
      </c>
      <c r="M17" s="60" t="s">
        <v>17</v>
      </c>
      <c r="N17" s="60" t="s">
        <v>18</v>
      </c>
      <c r="O17" s="60" t="s">
        <v>19</v>
      </c>
    </row>
    <row r="18" spans="1:16" x14ac:dyDescent="0.2">
      <c r="A18" s="37">
        <v>2011</v>
      </c>
      <c r="B18" s="14"/>
      <c r="C18" s="14"/>
      <c r="D18" s="14"/>
      <c r="E18" s="14"/>
      <c r="F18" s="14"/>
      <c r="G18" s="14"/>
      <c r="H18" s="14"/>
      <c r="I18" s="69"/>
      <c r="J18" s="29"/>
      <c r="K18" s="31">
        <v>1</v>
      </c>
      <c r="L18" s="14"/>
      <c r="M18" s="14"/>
      <c r="N18" s="14"/>
      <c r="O18" s="14">
        <v>1</v>
      </c>
    </row>
    <row r="19" spans="1:16" x14ac:dyDescent="0.2">
      <c r="A19" s="37">
        <v>2012</v>
      </c>
      <c r="B19" s="14"/>
      <c r="C19" s="14"/>
      <c r="D19" s="14">
        <v>4</v>
      </c>
      <c r="E19" s="14"/>
      <c r="F19" s="14">
        <v>1</v>
      </c>
      <c r="G19" s="14"/>
      <c r="H19" s="14">
        <v>2</v>
      </c>
      <c r="I19" s="69"/>
      <c r="J19" s="29">
        <v>7</v>
      </c>
      <c r="K19" s="31"/>
      <c r="L19" s="14">
        <v>2</v>
      </c>
      <c r="M19" s="14">
        <v>1</v>
      </c>
      <c r="N19" s="14"/>
      <c r="O19" s="14">
        <v>10</v>
      </c>
    </row>
    <row r="20" spans="1:16" x14ac:dyDescent="0.2">
      <c r="A20" s="37">
        <v>2013</v>
      </c>
      <c r="B20" s="14"/>
      <c r="C20" s="14"/>
      <c r="D20" s="14">
        <v>22</v>
      </c>
      <c r="E20" s="14"/>
      <c r="F20" s="14">
        <v>1</v>
      </c>
      <c r="G20" s="14"/>
      <c r="H20" s="14">
        <v>2</v>
      </c>
      <c r="I20" s="69">
        <v>2</v>
      </c>
      <c r="J20" s="29">
        <v>27</v>
      </c>
      <c r="K20" s="31"/>
      <c r="L20" s="14"/>
      <c r="M20" s="14"/>
      <c r="N20" s="14"/>
      <c r="O20" s="14">
        <v>27</v>
      </c>
    </row>
    <row r="21" spans="1:16" x14ac:dyDescent="0.2">
      <c r="A21" s="37">
        <v>2014</v>
      </c>
      <c r="B21" s="14">
        <v>5</v>
      </c>
      <c r="C21" s="14"/>
      <c r="D21" s="14">
        <v>31</v>
      </c>
      <c r="E21" s="14"/>
      <c r="F21" s="14">
        <v>13</v>
      </c>
      <c r="G21" s="14">
        <v>4</v>
      </c>
      <c r="H21" s="14">
        <v>4</v>
      </c>
      <c r="I21" s="69"/>
      <c r="J21" s="29">
        <v>57</v>
      </c>
      <c r="K21" s="31"/>
      <c r="L21" s="14"/>
      <c r="M21" s="14"/>
      <c r="N21" s="14"/>
      <c r="O21" s="14">
        <v>57</v>
      </c>
    </row>
    <row r="22" spans="1:16" x14ac:dyDescent="0.2">
      <c r="A22" s="37">
        <v>2015</v>
      </c>
      <c r="B22" s="14">
        <v>10</v>
      </c>
      <c r="C22" s="14"/>
      <c r="D22" s="14">
        <v>29</v>
      </c>
      <c r="E22" s="14"/>
      <c r="F22" s="14">
        <v>10</v>
      </c>
      <c r="G22" s="14">
        <v>1</v>
      </c>
      <c r="H22" s="14">
        <v>2</v>
      </c>
      <c r="I22" s="69">
        <v>1</v>
      </c>
      <c r="J22" s="29">
        <v>53</v>
      </c>
      <c r="K22" s="31"/>
      <c r="L22" s="14"/>
      <c r="M22" s="14"/>
      <c r="N22" s="14"/>
      <c r="O22" s="14">
        <v>53</v>
      </c>
      <c r="P22" s="66"/>
    </row>
    <row r="23" spans="1:16" x14ac:dyDescent="0.2">
      <c r="A23" s="37">
        <v>2016</v>
      </c>
      <c r="B23" s="14">
        <v>23</v>
      </c>
      <c r="C23" s="14"/>
      <c r="D23" s="14">
        <v>39</v>
      </c>
      <c r="E23" s="14"/>
      <c r="F23" s="14">
        <v>129</v>
      </c>
      <c r="G23" s="14">
        <v>6</v>
      </c>
      <c r="H23" s="14">
        <v>2</v>
      </c>
      <c r="I23" s="69"/>
      <c r="J23" s="29">
        <v>199</v>
      </c>
      <c r="K23" s="31"/>
      <c r="L23" s="14"/>
      <c r="M23" s="14"/>
      <c r="N23" s="14"/>
      <c r="O23" s="14">
        <v>199</v>
      </c>
      <c r="P23" s="66"/>
    </row>
    <row r="24" spans="1:16" x14ac:dyDescent="0.2">
      <c r="A24" s="37">
        <v>2017</v>
      </c>
      <c r="B24" s="14">
        <v>14</v>
      </c>
      <c r="C24" s="14"/>
      <c r="D24" s="14">
        <v>30</v>
      </c>
      <c r="E24" s="14"/>
      <c r="F24" s="14">
        <v>287</v>
      </c>
      <c r="G24" s="14">
        <v>72</v>
      </c>
      <c r="H24" s="14">
        <v>6</v>
      </c>
      <c r="I24" s="69">
        <v>4</v>
      </c>
      <c r="J24" s="29">
        <v>413</v>
      </c>
      <c r="K24" s="31">
        <v>1</v>
      </c>
      <c r="L24" s="14"/>
      <c r="M24" s="14"/>
      <c r="N24" s="14"/>
      <c r="O24" s="14">
        <v>414</v>
      </c>
      <c r="P24" s="66"/>
    </row>
    <row r="25" spans="1:16" x14ac:dyDescent="0.2">
      <c r="A25" s="37">
        <v>2018</v>
      </c>
      <c r="B25" s="14">
        <v>242</v>
      </c>
      <c r="C25" s="14"/>
      <c r="D25" s="14">
        <v>315</v>
      </c>
      <c r="E25" s="14"/>
      <c r="F25" s="14">
        <v>189</v>
      </c>
      <c r="G25" s="14">
        <v>447</v>
      </c>
      <c r="H25" s="14">
        <v>105</v>
      </c>
      <c r="I25" s="69">
        <v>5</v>
      </c>
      <c r="J25" s="29">
        <v>1303</v>
      </c>
      <c r="K25" s="31">
        <v>4</v>
      </c>
      <c r="L25" s="14"/>
      <c r="M25" s="14"/>
      <c r="N25" s="14">
        <v>1</v>
      </c>
      <c r="O25" s="14">
        <f>SUM(J25:N25)</f>
        <v>1308</v>
      </c>
      <c r="P25" s="66"/>
    </row>
    <row r="26" spans="1:16" x14ac:dyDescent="0.2">
      <c r="A26" s="37">
        <v>2019</v>
      </c>
      <c r="B26" s="14">
        <v>137</v>
      </c>
      <c r="C26" s="14"/>
      <c r="D26" s="14">
        <v>455</v>
      </c>
      <c r="E26" s="14"/>
      <c r="F26" s="14">
        <v>431</v>
      </c>
      <c r="G26" s="14">
        <v>343</v>
      </c>
      <c r="H26" s="14">
        <v>132</v>
      </c>
      <c r="I26" s="69">
        <v>24</v>
      </c>
      <c r="J26" s="29">
        <v>1522</v>
      </c>
      <c r="K26" s="31">
        <v>12</v>
      </c>
      <c r="L26" s="14"/>
      <c r="M26" s="14"/>
      <c r="N26" s="14"/>
      <c r="O26" s="14">
        <f>SUM(J26:N26)</f>
        <v>1534</v>
      </c>
      <c r="P26" s="66"/>
    </row>
    <row r="27" spans="1:16" x14ac:dyDescent="0.2">
      <c r="A27" s="37">
        <v>2020</v>
      </c>
      <c r="B27" s="14">
        <v>121</v>
      </c>
      <c r="C27" s="14"/>
      <c r="D27" s="14">
        <v>750</v>
      </c>
      <c r="E27" s="14"/>
      <c r="F27" s="14">
        <v>600</v>
      </c>
      <c r="G27" s="14">
        <v>160</v>
      </c>
      <c r="H27" s="14">
        <v>110</v>
      </c>
      <c r="I27" s="69">
        <v>57</v>
      </c>
      <c r="J27" s="29">
        <v>1798</v>
      </c>
      <c r="K27" s="31">
        <v>14</v>
      </c>
      <c r="L27" s="14"/>
      <c r="M27" s="14"/>
      <c r="N27" s="14">
        <v>1</v>
      </c>
      <c r="O27" s="14">
        <f>SUM(J27:N27)</f>
        <v>1813</v>
      </c>
      <c r="P27" s="66"/>
    </row>
    <row r="29" spans="1:16" x14ac:dyDescent="0.2">
      <c r="I29" s="71"/>
    </row>
  </sheetData>
  <pageMargins left="0.7" right="0.7" top="0.75" bottom="0.75" header="0.3" footer="0.3"/>
  <ignoredErrors>
    <ignoredError sqref="O25:O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D474D-D71A-4AC1-BAD3-6EEBB82635DE}">
  <dimension ref="A1:O41"/>
  <sheetViews>
    <sheetView showGridLines="0" workbookViewId="0">
      <selection activeCell="A2" sqref="A2"/>
    </sheetView>
  </sheetViews>
  <sheetFormatPr defaultRowHeight="11.25" x14ac:dyDescent="0.2"/>
  <cols>
    <col min="1" max="2" width="9.140625" style="62"/>
    <col min="3" max="3" width="0.85546875" style="62" customWidth="1"/>
    <col min="4" max="4" width="11.5703125" style="62" bestFit="1" customWidth="1"/>
    <col min="5" max="5" width="12.28515625" style="62" bestFit="1" customWidth="1"/>
    <col min="6" max="6" width="15.42578125" style="62" bestFit="1" customWidth="1"/>
    <col min="7" max="7" width="12" style="62" customWidth="1"/>
    <col min="8" max="8" width="9.140625" style="62" customWidth="1"/>
    <col min="9" max="16384" width="9.140625" style="62"/>
  </cols>
  <sheetData>
    <row r="1" spans="1:8" ht="12" x14ac:dyDescent="0.2">
      <c r="A1" s="8" t="s">
        <v>40</v>
      </c>
    </row>
    <row r="2" spans="1:8" x14ac:dyDescent="0.2">
      <c r="A2" s="10"/>
    </row>
    <row r="3" spans="1:8" ht="22.5" x14ac:dyDescent="0.2">
      <c r="A3" s="11" t="s">
        <v>2</v>
      </c>
      <c r="B3" s="13" t="s">
        <v>3</v>
      </c>
      <c r="C3" s="25"/>
      <c r="D3" s="53" t="s">
        <v>4</v>
      </c>
      <c r="E3" s="53" t="s">
        <v>5</v>
      </c>
      <c r="F3" s="54" t="s">
        <v>8</v>
      </c>
      <c r="G3" s="54" t="s">
        <v>27</v>
      </c>
      <c r="H3" s="75"/>
    </row>
    <row r="4" spans="1:8" x14ac:dyDescent="0.2">
      <c r="A4" s="28">
        <v>2011</v>
      </c>
      <c r="B4" s="29">
        <v>21389</v>
      </c>
      <c r="C4" s="31"/>
      <c r="D4" s="31">
        <v>2927</v>
      </c>
      <c r="E4" s="14">
        <v>412</v>
      </c>
      <c r="F4" s="14">
        <v>311</v>
      </c>
      <c r="G4" s="14">
        <v>2179</v>
      </c>
      <c r="H4" s="76"/>
    </row>
    <row r="5" spans="1:8" x14ac:dyDescent="0.2">
      <c r="A5" s="28">
        <v>2012</v>
      </c>
      <c r="B5" s="29">
        <v>23699</v>
      </c>
      <c r="C5" s="31"/>
      <c r="D5" s="31">
        <v>3042</v>
      </c>
      <c r="E5" s="14">
        <v>713</v>
      </c>
      <c r="F5" s="14">
        <v>576</v>
      </c>
      <c r="G5" s="14">
        <f t="shared" ref="G5:G11" si="0">B5-B4</f>
        <v>2310</v>
      </c>
      <c r="H5" s="12"/>
    </row>
    <row r="6" spans="1:8" x14ac:dyDescent="0.2">
      <c r="A6" s="28">
        <v>2013</v>
      </c>
      <c r="B6" s="29">
        <v>28357</v>
      </c>
      <c r="C6" s="31"/>
      <c r="D6" s="31">
        <v>5170</v>
      </c>
      <c r="E6" s="14">
        <v>583</v>
      </c>
      <c r="F6" s="14">
        <v>346</v>
      </c>
      <c r="G6" s="14">
        <f t="shared" si="0"/>
        <v>4658</v>
      </c>
      <c r="H6" s="12"/>
    </row>
    <row r="7" spans="1:8" x14ac:dyDescent="0.2">
      <c r="A7" s="28">
        <v>2014</v>
      </c>
      <c r="B7" s="29">
        <v>34930</v>
      </c>
      <c r="C7" s="31"/>
      <c r="D7" s="31">
        <v>7054</v>
      </c>
      <c r="E7" s="14">
        <v>537</v>
      </c>
      <c r="F7" s="14">
        <v>266</v>
      </c>
      <c r="G7" s="14">
        <f t="shared" si="0"/>
        <v>6573</v>
      </c>
      <c r="H7" s="66"/>
    </row>
    <row r="8" spans="1:8" x14ac:dyDescent="0.2">
      <c r="A8" s="28">
        <v>2015</v>
      </c>
      <c r="B8" s="29">
        <v>42778</v>
      </c>
      <c r="C8" s="31"/>
      <c r="D8" s="31">
        <v>8769</v>
      </c>
      <c r="E8" s="14">
        <v>551</v>
      </c>
      <c r="F8" s="14">
        <v>167</v>
      </c>
      <c r="G8" s="14">
        <f t="shared" si="0"/>
        <v>7848</v>
      </c>
      <c r="H8" s="66"/>
    </row>
    <row r="9" spans="1:8" x14ac:dyDescent="0.2">
      <c r="A9" s="28">
        <v>2016</v>
      </c>
      <c r="B9" s="29">
        <v>55203</v>
      </c>
      <c r="C9" s="31"/>
      <c r="D9" s="31">
        <v>13636</v>
      </c>
      <c r="E9" s="14">
        <v>784</v>
      </c>
      <c r="F9" s="14">
        <v>302</v>
      </c>
      <c r="G9" s="14">
        <f t="shared" si="0"/>
        <v>12425</v>
      </c>
      <c r="H9" s="66"/>
    </row>
    <row r="10" spans="1:8" x14ac:dyDescent="0.2">
      <c r="A10" s="28">
        <v>2017</v>
      </c>
      <c r="B10" s="29">
        <v>71475</v>
      </c>
      <c r="C10" s="31"/>
      <c r="D10" s="31">
        <v>18640</v>
      </c>
      <c r="E10" s="14">
        <v>1268</v>
      </c>
      <c r="F10" s="14">
        <v>645</v>
      </c>
      <c r="G10" s="14">
        <f t="shared" si="0"/>
        <v>16272</v>
      </c>
      <c r="H10" s="66"/>
    </row>
    <row r="11" spans="1:8" x14ac:dyDescent="0.2">
      <c r="A11" s="28">
        <v>2018</v>
      </c>
      <c r="B11" s="29">
        <v>90273</v>
      </c>
      <c r="C11" s="31"/>
      <c r="D11" s="31">
        <v>21020</v>
      </c>
      <c r="E11" s="14">
        <v>2094</v>
      </c>
      <c r="F11" s="14">
        <v>1396</v>
      </c>
      <c r="G11" s="14">
        <f t="shared" si="0"/>
        <v>18798</v>
      </c>
      <c r="H11" s="66"/>
    </row>
    <row r="12" spans="1:8" x14ac:dyDescent="0.2">
      <c r="A12" s="34" t="s">
        <v>52</v>
      </c>
      <c r="B12" s="29">
        <v>111026</v>
      </c>
      <c r="C12" s="31"/>
      <c r="D12" s="31">
        <v>25456</v>
      </c>
      <c r="E12" s="32">
        <v>2932</v>
      </c>
      <c r="F12" s="32">
        <v>2139</v>
      </c>
      <c r="G12" s="32">
        <f t="shared" ref="G12:G13" si="1">B12-B11</f>
        <v>20753</v>
      </c>
      <c r="H12" s="66"/>
    </row>
    <row r="13" spans="1:8" x14ac:dyDescent="0.2">
      <c r="A13" s="28">
        <v>2020</v>
      </c>
      <c r="B13" s="29">
        <v>130461</v>
      </c>
      <c r="C13" s="31"/>
      <c r="D13" s="31">
        <v>22631</v>
      </c>
      <c r="E13" s="32">
        <v>2677</v>
      </c>
      <c r="F13" s="32">
        <v>1667</v>
      </c>
      <c r="G13" s="32">
        <f t="shared" si="1"/>
        <v>19435</v>
      </c>
      <c r="H13" s="66"/>
    </row>
    <row r="15" spans="1:8" ht="12" x14ac:dyDescent="0.2">
      <c r="A15" s="9" t="s">
        <v>41</v>
      </c>
    </row>
    <row r="17" spans="1:15" x14ac:dyDescent="0.2">
      <c r="A17" s="11" t="s">
        <v>2</v>
      </c>
      <c r="B17" s="59">
        <v>0</v>
      </c>
      <c r="C17" s="59"/>
      <c r="D17" s="59">
        <v>1</v>
      </c>
      <c r="E17" s="59">
        <v>2</v>
      </c>
      <c r="F17" s="59">
        <v>3</v>
      </c>
      <c r="G17" s="59">
        <v>4</v>
      </c>
      <c r="H17" s="59">
        <v>5</v>
      </c>
      <c r="I17" s="22" t="s">
        <v>14</v>
      </c>
      <c r="J17" s="59" t="s">
        <v>15</v>
      </c>
      <c r="K17" s="59" t="s">
        <v>16</v>
      </c>
      <c r="L17" s="60" t="s">
        <v>17</v>
      </c>
      <c r="M17" s="60" t="s">
        <v>18</v>
      </c>
      <c r="N17" s="60" t="s">
        <v>19</v>
      </c>
    </row>
    <row r="18" spans="1:15" x14ac:dyDescent="0.2">
      <c r="A18" s="37">
        <v>2011</v>
      </c>
      <c r="B18" s="14">
        <v>5</v>
      </c>
      <c r="C18" s="14"/>
      <c r="D18" s="14">
        <v>9</v>
      </c>
      <c r="E18" s="14">
        <v>11</v>
      </c>
      <c r="F18" s="14">
        <v>119</v>
      </c>
      <c r="G18" s="14">
        <v>105</v>
      </c>
      <c r="H18" s="14">
        <v>53</v>
      </c>
      <c r="I18" s="29">
        <v>302</v>
      </c>
      <c r="J18" s="31">
        <v>9</v>
      </c>
      <c r="K18" s="14"/>
      <c r="L18" s="14"/>
      <c r="M18" s="14"/>
      <c r="N18" s="14">
        <v>311</v>
      </c>
    </row>
    <row r="19" spans="1:15" x14ac:dyDescent="0.2">
      <c r="A19" s="37">
        <v>2012</v>
      </c>
      <c r="B19" s="14">
        <v>10</v>
      </c>
      <c r="C19" s="14"/>
      <c r="D19" s="14">
        <v>11</v>
      </c>
      <c r="E19" s="14">
        <v>11</v>
      </c>
      <c r="F19" s="14">
        <v>51</v>
      </c>
      <c r="G19" s="14">
        <v>345</v>
      </c>
      <c r="H19" s="14">
        <v>94</v>
      </c>
      <c r="I19" s="29">
        <v>522</v>
      </c>
      <c r="J19" s="31">
        <v>53</v>
      </c>
      <c r="K19" s="14">
        <v>1</v>
      </c>
      <c r="L19" s="14"/>
      <c r="M19" s="14"/>
      <c r="N19" s="14">
        <v>576</v>
      </c>
    </row>
    <row r="20" spans="1:15" x14ac:dyDescent="0.2">
      <c r="A20" s="37">
        <v>2013</v>
      </c>
      <c r="B20" s="14">
        <v>69</v>
      </c>
      <c r="C20" s="14"/>
      <c r="D20" s="14">
        <v>21</v>
      </c>
      <c r="E20" s="14">
        <v>11</v>
      </c>
      <c r="F20" s="14">
        <v>41</v>
      </c>
      <c r="G20" s="14">
        <v>45</v>
      </c>
      <c r="H20" s="14">
        <v>119</v>
      </c>
      <c r="I20" s="29">
        <v>306</v>
      </c>
      <c r="J20" s="31">
        <v>38</v>
      </c>
      <c r="K20" s="14">
        <v>2</v>
      </c>
      <c r="L20" s="14"/>
      <c r="M20" s="14"/>
      <c r="N20" s="14">
        <v>346</v>
      </c>
    </row>
    <row r="21" spans="1:15" x14ac:dyDescent="0.2">
      <c r="A21" s="37">
        <v>2014</v>
      </c>
      <c r="B21" s="14">
        <v>11</v>
      </c>
      <c r="C21" s="14"/>
      <c r="D21" s="14">
        <v>73</v>
      </c>
      <c r="E21" s="14">
        <v>20</v>
      </c>
      <c r="F21" s="14">
        <v>18</v>
      </c>
      <c r="G21" s="14">
        <v>41</v>
      </c>
      <c r="H21" s="14">
        <v>23</v>
      </c>
      <c r="I21" s="29">
        <v>186</v>
      </c>
      <c r="J21" s="31">
        <v>79</v>
      </c>
      <c r="K21" s="14">
        <v>1</v>
      </c>
      <c r="L21" s="14"/>
      <c r="M21" s="14"/>
      <c r="N21" s="14">
        <v>266</v>
      </c>
    </row>
    <row r="22" spans="1:15" x14ac:dyDescent="0.2">
      <c r="A22" s="37">
        <v>2015</v>
      </c>
      <c r="B22" s="14">
        <v>5</v>
      </c>
      <c r="C22" s="14"/>
      <c r="D22" s="14">
        <v>12</v>
      </c>
      <c r="E22" s="14">
        <v>11</v>
      </c>
      <c r="F22" s="14">
        <v>9</v>
      </c>
      <c r="G22" s="14">
        <v>11</v>
      </c>
      <c r="H22" s="14">
        <v>30</v>
      </c>
      <c r="I22" s="29">
        <v>78</v>
      </c>
      <c r="J22" s="31">
        <v>82</v>
      </c>
      <c r="K22" s="14">
        <v>7</v>
      </c>
      <c r="L22" s="14"/>
      <c r="M22" s="14"/>
      <c r="N22" s="14">
        <v>167</v>
      </c>
    </row>
    <row r="23" spans="1:15" x14ac:dyDescent="0.2">
      <c r="A23" s="37">
        <v>2016</v>
      </c>
      <c r="B23" s="14">
        <v>7</v>
      </c>
      <c r="C23" s="14"/>
      <c r="D23" s="14">
        <v>20</v>
      </c>
      <c r="E23" s="14">
        <v>23</v>
      </c>
      <c r="F23" s="14">
        <v>56</v>
      </c>
      <c r="G23" s="14">
        <v>53</v>
      </c>
      <c r="H23" s="14">
        <v>26</v>
      </c>
      <c r="I23" s="29">
        <v>185</v>
      </c>
      <c r="J23" s="31">
        <v>103</v>
      </c>
      <c r="K23" s="14">
        <v>12</v>
      </c>
      <c r="L23" s="14">
        <v>2</v>
      </c>
      <c r="M23" s="14"/>
      <c r="N23" s="14">
        <v>302</v>
      </c>
    </row>
    <row r="24" spans="1:15" x14ac:dyDescent="0.2">
      <c r="A24" s="37">
        <v>2017</v>
      </c>
      <c r="B24" s="14">
        <v>9</v>
      </c>
      <c r="C24" s="14"/>
      <c r="D24" s="14">
        <v>60</v>
      </c>
      <c r="E24" s="14">
        <v>34</v>
      </c>
      <c r="F24" s="14">
        <v>71</v>
      </c>
      <c r="G24" s="14">
        <v>159</v>
      </c>
      <c r="H24" s="14">
        <v>84</v>
      </c>
      <c r="I24" s="29">
        <v>417</v>
      </c>
      <c r="J24" s="31">
        <v>157</v>
      </c>
      <c r="K24" s="14">
        <v>67</v>
      </c>
      <c r="L24" s="14">
        <v>4</v>
      </c>
      <c r="M24" s="14"/>
      <c r="N24" s="14">
        <v>645</v>
      </c>
      <c r="O24" s="66"/>
    </row>
    <row r="25" spans="1:15" x14ac:dyDescent="0.2">
      <c r="A25" s="37">
        <v>2018</v>
      </c>
      <c r="B25" s="14">
        <v>23</v>
      </c>
      <c r="C25" s="14"/>
      <c r="D25" s="14">
        <v>144</v>
      </c>
      <c r="E25" s="14">
        <v>192</v>
      </c>
      <c r="F25" s="14">
        <v>176</v>
      </c>
      <c r="G25" s="14">
        <v>254</v>
      </c>
      <c r="H25" s="14">
        <v>180</v>
      </c>
      <c r="I25" s="29">
        <v>969</v>
      </c>
      <c r="J25" s="31">
        <v>279</v>
      </c>
      <c r="K25" s="14">
        <v>145</v>
      </c>
      <c r="L25" s="14">
        <v>3</v>
      </c>
      <c r="M25" s="14"/>
      <c r="N25" s="14">
        <f>SUM(I25:M25)</f>
        <v>1396</v>
      </c>
      <c r="O25" s="66"/>
    </row>
    <row r="26" spans="1:15" s="65" customFormat="1" x14ac:dyDescent="0.2">
      <c r="A26" s="37">
        <v>2019</v>
      </c>
      <c r="B26" s="32">
        <v>126</v>
      </c>
      <c r="C26" s="36" t="s">
        <v>50</v>
      </c>
      <c r="D26" s="32">
        <v>275</v>
      </c>
      <c r="E26" s="32">
        <v>253</v>
      </c>
      <c r="F26" s="32">
        <v>386</v>
      </c>
      <c r="G26" s="32">
        <v>328</v>
      </c>
      <c r="H26" s="32">
        <v>171</v>
      </c>
      <c r="I26" s="29">
        <v>1539</v>
      </c>
      <c r="J26" s="31">
        <v>422</v>
      </c>
      <c r="K26" s="32">
        <v>175</v>
      </c>
      <c r="L26" s="32">
        <v>3</v>
      </c>
      <c r="M26" s="32"/>
      <c r="N26" s="32">
        <f>SUM(I26:M26)</f>
        <v>2139</v>
      </c>
      <c r="O26" s="67"/>
    </row>
    <row r="27" spans="1:15" x14ac:dyDescent="0.2">
      <c r="A27" s="37">
        <v>2020</v>
      </c>
      <c r="B27" s="14">
        <v>22</v>
      </c>
      <c r="C27" s="14"/>
      <c r="D27" s="14">
        <v>338</v>
      </c>
      <c r="E27" s="14">
        <v>165</v>
      </c>
      <c r="F27" s="14">
        <v>225</v>
      </c>
      <c r="G27" s="14">
        <v>325</v>
      </c>
      <c r="H27" s="14">
        <v>163</v>
      </c>
      <c r="I27" s="29">
        <v>1238</v>
      </c>
      <c r="J27" s="31">
        <v>281</v>
      </c>
      <c r="K27" s="14">
        <v>136</v>
      </c>
      <c r="L27" s="14">
        <v>12</v>
      </c>
      <c r="M27" s="14"/>
      <c r="N27" s="14">
        <f>SUM(I27:M27)</f>
        <v>1667</v>
      </c>
      <c r="O27" s="66"/>
    </row>
    <row r="29" spans="1:15" ht="12" x14ac:dyDescent="0.2">
      <c r="A29" s="68" t="s">
        <v>42</v>
      </c>
    </row>
    <row r="31" spans="1:15" x14ac:dyDescent="0.2">
      <c r="A31" s="11" t="s">
        <v>2</v>
      </c>
      <c r="B31" s="22" t="s">
        <v>14</v>
      </c>
      <c r="C31" s="26"/>
      <c r="D31" s="59" t="s">
        <v>15</v>
      </c>
      <c r="E31" s="59" t="s">
        <v>16</v>
      </c>
      <c r="F31" s="60" t="s">
        <v>17</v>
      </c>
      <c r="G31" s="60" t="s">
        <v>18</v>
      </c>
      <c r="H31" s="60" t="s">
        <v>19</v>
      </c>
    </row>
    <row r="32" spans="1:15" x14ac:dyDescent="0.2">
      <c r="A32" s="28">
        <v>2011</v>
      </c>
      <c r="B32" s="16">
        <f t="shared" ref="B32:B41" si="2">I18/$N18</f>
        <v>0.97106109324758838</v>
      </c>
      <c r="C32" s="17"/>
      <c r="D32" s="18">
        <f t="shared" ref="D32:D41" si="3">J18/$N18</f>
        <v>2.8938906752411574E-2</v>
      </c>
      <c r="E32" s="18"/>
      <c r="F32" s="18"/>
      <c r="G32" s="18"/>
      <c r="H32" s="18">
        <f t="shared" ref="H32:H38" si="4">SUM(B32:G32)</f>
        <v>1</v>
      </c>
    </row>
    <row r="33" spans="1:8" x14ac:dyDescent="0.2">
      <c r="A33" s="28">
        <v>2012</v>
      </c>
      <c r="B33" s="16">
        <f t="shared" si="2"/>
        <v>0.90625</v>
      </c>
      <c r="C33" s="17"/>
      <c r="D33" s="18">
        <f t="shared" si="3"/>
        <v>9.2013888888888895E-2</v>
      </c>
      <c r="E33" s="18">
        <f t="shared" ref="E33:E41" si="5">K19/$N19</f>
        <v>1.736111111111111E-3</v>
      </c>
      <c r="F33" s="23"/>
      <c r="G33" s="18"/>
      <c r="H33" s="18">
        <f t="shared" si="4"/>
        <v>1</v>
      </c>
    </row>
    <row r="34" spans="1:8" x14ac:dyDescent="0.2">
      <c r="A34" s="28">
        <v>2013</v>
      </c>
      <c r="B34" s="16">
        <f t="shared" si="2"/>
        <v>0.88439306358381498</v>
      </c>
      <c r="C34" s="17"/>
      <c r="D34" s="18">
        <f t="shared" si="3"/>
        <v>0.10982658959537572</v>
      </c>
      <c r="E34" s="18">
        <f t="shared" si="5"/>
        <v>5.7803468208092483E-3</v>
      </c>
      <c r="F34" s="23"/>
      <c r="G34" s="18"/>
      <c r="H34" s="18">
        <f t="shared" si="4"/>
        <v>1</v>
      </c>
    </row>
    <row r="35" spans="1:8" x14ac:dyDescent="0.2">
      <c r="A35" s="28">
        <v>2014</v>
      </c>
      <c r="B35" s="16">
        <f t="shared" si="2"/>
        <v>0.6992481203007519</v>
      </c>
      <c r="C35" s="17"/>
      <c r="D35" s="18">
        <f t="shared" si="3"/>
        <v>0.29699248120300753</v>
      </c>
      <c r="E35" s="18">
        <f t="shared" si="5"/>
        <v>3.7593984962406013E-3</v>
      </c>
      <c r="F35" s="23"/>
      <c r="G35" s="18"/>
      <c r="H35" s="18">
        <f t="shared" si="4"/>
        <v>1</v>
      </c>
    </row>
    <row r="36" spans="1:8" x14ac:dyDescent="0.2">
      <c r="A36" s="28">
        <v>2015</v>
      </c>
      <c r="B36" s="16">
        <f t="shared" si="2"/>
        <v>0.46706586826347307</v>
      </c>
      <c r="C36" s="17"/>
      <c r="D36" s="18">
        <f t="shared" si="3"/>
        <v>0.49101796407185627</v>
      </c>
      <c r="E36" s="18">
        <f t="shared" si="5"/>
        <v>4.1916167664670656E-2</v>
      </c>
      <c r="F36" s="23"/>
      <c r="G36" s="18"/>
      <c r="H36" s="18">
        <f t="shared" si="4"/>
        <v>1</v>
      </c>
    </row>
    <row r="37" spans="1:8" x14ac:dyDescent="0.2">
      <c r="A37" s="28">
        <v>2016</v>
      </c>
      <c r="B37" s="16">
        <f t="shared" si="2"/>
        <v>0.61258278145695366</v>
      </c>
      <c r="C37" s="17"/>
      <c r="D37" s="18">
        <f t="shared" si="3"/>
        <v>0.34105960264900664</v>
      </c>
      <c r="E37" s="18">
        <f t="shared" si="5"/>
        <v>3.9735099337748346E-2</v>
      </c>
      <c r="F37" s="23">
        <f>L23/$N23</f>
        <v>6.6225165562913907E-3</v>
      </c>
      <c r="G37" s="18"/>
      <c r="H37" s="18">
        <f t="shared" si="4"/>
        <v>1</v>
      </c>
    </row>
    <row r="38" spans="1:8" x14ac:dyDescent="0.2">
      <c r="A38" s="28">
        <v>2017</v>
      </c>
      <c r="B38" s="16">
        <f t="shared" si="2"/>
        <v>0.64651162790697669</v>
      </c>
      <c r="C38" s="17"/>
      <c r="D38" s="18">
        <f t="shared" si="3"/>
        <v>0.24341085271317831</v>
      </c>
      <c r="E38" s="18">
        <f t="shared" si="5"/>
        <v>0.10387596899224806</v>
      </c>
      <c r="F38" s="23">
        <f>L24/$N24</f>
        <v>6.2015503875968991E-3</v>
      </c>
      <c r="G38" s="18"/>
      <c r="H38" s="18">
        <f t="shared" si="4"/>
        <v>1</v>
      </c>
    </row>
    <row r="39" spans="1:8" x14ac:dyDescent="0.2">
      <c r="A39" s="28">
        <v>2018</v>
      </c>
      <c r="B39" s="16">
        <f t="shared" si="2"/>
        <v>0.69412607449856734</v>
      </c>
      <c r="C39" s="17"/>
      <c r="D39" s="18">
        <f t="shared" si="3"/>
        <v>0.19985673352435529</v>
      </c>
      <c r="E39" s="18">
        <f t="shared" si="5"/>
        <v>0.10386819484240688</v>
      </c>
      <c r="F39" s="23">
        <f>L25/$N25</f>
        <v>2.1489971346704871E-3</v>
      </c>
      <c r="G39" s="18"/>
      <c r="H39" s="18">
        <f t="shared" ref="H39" si="6">SUM(B39:G39)</f>
        <v>1</v>
      </c>
    </row>
    <row r="40" spans="1:8" x14ac:dyDescent="0.2">
      <c r="A40" s="28">
        <v>2019</v>
      </c>
      <c r="B40" s="16">
        <f t="shared" si="2"/>
        <v>0.71949509116409538</v>
      </c>
      <c r="C40" s="17"/>
      <c r="D40" s="18">
        <f t="shared" si="3"/>
        <v>0.1972884525479196</v>
      </c>
      <c r="E40" s="18">
        <f t="shared" si="5"/>
        <v>8.181393174380551E-2</v>
      </c>
      <c r="F40" s="23">
        <f>L26/$N26</f>
        <v>1.4025245441795231E-3</v>
      </c>
      <c r="G40" s="18"/>
      <c r="H40" s="18">
        <f t="shared" ref="H40" si="7">SUM(B40:G40)</f>
        <v>1</v>
      </c>
    </row>
    <row r="41" spans="1:8" x14ac:dyDescent="0.2">
      <c r="A41" s="28">
        <v>2020</v>
      </c>
      <c r="B41" s="16">
        <f t="shared" si="2"/>
        <v>0.74265146970605878</v>
      </c>
      <c r="C41" s="17"/>
      <c r="D41" s="18">
        <f t="shared" si="3"/>
        <v>0.16856628674265148</v>
      </c>
      <c r="E41" s="18">
        <f t="shared" si="5"/>
        <v>8.1583683263347334E-2</v>
      </c>
      <c r="F41" s="23">
        <f>L27/$N27</f>
        <v>7.1985602879424118E-3</v>
      </c>
      <c r="G41" s="18"/>
      <c r="H41" s="18">
        <f t="shared" ref="H41" si="8">SUM(B41:G41)</f>
        <v>1</v>
      </c>
    </row>
  </sheetData>
  <pageMargins left="0.7" right="0.7" top="0.75" bottom="0.75" header="0.3" footer="0.3"/>
  <ignoredErrors>
    <ignoredError sqref="N25:N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6C72-C4FB-4272-97DD-733835685A3F}">
  <dimension ref="A1:N23"/>
  <sheetViews>
    <sheetView showGridLines="0" workbookViewId="0">
      <selection activeCell="A2" sqref="A2"/>
    </sheetView>
  </sheetViews>
  <sheetFormatPr defaultRowHeight="14.25" x14ac:dyDescent="0.2"/>
  <cols>
    <col min="1" max="2" width="9.140625" style="43"/>
    <col min="3" max="3" width="11.5703125" style="43" bestFit="1" customWidth="1"/>
    <col min="4" max="4" width="12.28515625" style="43" bestFit="1" customWidth="1"/>
    <col min="5" max="5" width="16.28515625" style="43" customWidth="1"/>
    <col min="6" max="6" width="11.7109375" style="43" bestFit="1" customWidth="1"/>
    <col min="7" max="16384" width="9.140625" style="43"/>
  </cols>
  <sheetData>
    <row r="1" spans="1:8" s="62" customFormat="1" ht="12" x14ac:dyDescent="0.2">
      <c r="A1" s="8" t="s">
        <v>83</v>
      </c>
    </row>
    <row r="2" spans="1:8" s="62" customFormat="1" ht="11.25" x14ac:dyDescent="0.2">
      <c r="A2" s="10"/>
    </row>
    <row r="3" spans="1:8" s="62" customFormat="1" ht="22.5" x14ac:dyDescent="0.2">
      <c r="A3" s="11" t="s">
        <v>2</v>
      </c>
      <c r="B3" s="13" t="s">
        <v>3</v>
      </c>
      <c r="C3" s="25" t="s">
        <v>4</v>
      </c>
      <c r="D3" s="53" t="s">
        <v>5</v>
      </c>
      <c r="E3" s="54" t="s">
        <v>8</v>
      </c>
      <c r="F3" s="54" t="s">
        <v>27</v>
      </c>
      <c r="G3" s="74"/>
      <c r="H3" s="75"/>
    </row>
    <row r="4" spans="1:8" s="62" customFormat="1" ht="11.25" x14ac:dyDescent="0.2">
      <c r="A4" s="28">
        <v>2011</v>
      </c>
      <c r="B4" s="29"/>
      <c r="C4" s="31"/>
      <c r="D4" s="14"/>
      <c r="E4" s="14"/>
      <c r="F4" s="14"/>
      <c r="G4" s="76"/>
      <c r="H4" s="75"/>
    </row>
    <row r="5" spans="1:8" s="62" customFormat="1" ht="11.25" x14ac:dyDescent="0.2">
      <c r="A5" s="28">
        <v>2012</v>
      </c>
      <c r="B5" s="29">
        <v>651</v>
      </c>
      <c r="C5" s="31">
        <v>658</v>
      </c>
      <c r="D5" s="14"/>
      <c r="E5" s="14"/>
      <c r="F5" s="14"/>
      <c r="G5" s="76"/>
      <c r="H5" s="75"/>
    </row>
    <row r="6" spans="1:8" s="62" customFormat="1" ht="11.25" x14ac:dyDescent="0.2">
      <c r="A6" s="28">
        <v>2013</v>
      </c>
      <c r="B6" s="29">
        <v>1637</v>
      </c>
      <c r="C6" s="31">
        <v>1109</v>
      </c>
      <c r="D6" s="14"/>
      <c r="E6" s="14"/>
      <c r="F6" s="14">
        <f>B6-B5</f>
        <v>986</v>
      </c>
      <c r="G6" s="76"/>
      <c r="H6" s="75"/>
    </row>
    <row r="7" spans="1:8" s="62" customFormat="1" ht="11.25" x14ac:dyDescent="0.2">
      <c r="A7" s="28">
        <v>2014</v>
      </c>
      <c r="B7" s="29">
        <v>4922</v>
      </c>
      <c r="C7" s="31">
        <v>3411</v>
      </c>
      <c r="D7" s="14"/>
      <c r="E7" s="14"/>
      <c r="F7" s="14">
        <f t="shared" ref="F7:F11" si="0">B7-B6</f>
        <v>3285</v>
      </c>
      <c r="G7" s="12"/>
    </row>
    <row r="8" spans="1:8" s="62" customFormat="1" ht="11.25" x14ac:dyDescent="0.2">
      <c r="A8" s="28">
        <v>2015</v>
      </c>
      <c r="B8" s="29">
        <v>9780</v>
      </c>
      <c r="C8" s="31">
        <v>5752</v>
      </c>
      <c r="D8" s="14">
        <v>305</v>
      </c>
      <c r="E8" s="14">
        <v>289</v>
      </c>
      <c r="F8" s="14">
        <f t="shared" si="0"/>
        <v>4858</v>
      </c>
      <c r="G8" s="12"/>
    </row>
    <row r="9" spans="1:8" s="62" customFormat="1" ht="11.25" x14ac:dyDescent="0.2">
      <c r="A9" s="28">
        <v>2016</v>
      </c>
      <c r="B9" s="29">
        <v>18844</v>
      </c>
      <c r="C9" s="31">
        <v>10290</v>
      </c>
      <c r="D9" s="14">
        <v>1133</v>
      </c>
      <c r="E9" s="14">
        <v>1098</v>
      </c>
      <c r="F9" s="14">
        <f t="shared" si="0"/>
        <v>9064</v>
      </c>
      <c r="G9" s="12"/>
    </row>
    <row r="10" spans="1:8" s="62" customFormat="1" ht="11.25" x14ac:dyDescent="0.2">
      <c r="A10" s="28">
        <v>2017</v>
      </c>
      <c r="B10" s="29">
        <v>32253</v>
      </c>
      <c r="C10" s="31">
        <v>15989</v>
      </c>
      <c r="D10" s="14">
        <v>1979</v>
      </c>
      <c r="E10" s="14">
        <v>1939</v>
      </c>
      <c r="F10" s="14">
        <f t="shared" si="0"/>
        <v>13409</v>
      </c>
      <c r="G10" s="12"/>
    </row>
    <row r="11" spans="1:8" s="62" customFormat="1" ht="11.25" x14ac:dyDescent="0.2">
      <c r="A11" s="28">
        <v>2018</v>
      </c>
      <c r="B11" s="29">
        <v>49394</v>
      </c>
      <c r="C11" s="31">
        <v>21811</v>
      </c>
      <c r="D11" s="14">
        <v>3758</v>
      </c>
      <c r="E11" s="14">
        <v>3684</v>
      </c>
      <c r="F11" s="14">
        <f t="shared" si="0"/>
        <v>17141</v>
      </c>
      <c r="G11" s="12"/>
    </row>
    <row r="12" spans="1:8" s="62" customFormat="1" ht="11.25" x14ac:dyDescent="0.2">
      <c r="A12" s="28">
        <v>2019</v>
      </c>
      <c r="B12" s="29">
        <v>66609</v>
      </c>
      <c r="C12" s="31">
        <v>24907</v>
      </c>
      <c r="D12" s="14">
        <v>5939</v>
      </c>
      <c r="E12" s="14">
        <v>5789</v>
      </c>
      <c r="F12" s="14">
        <f t="shared" ref="F12" si="1">B12-B11</f>
        <v>17215</v>
      </c>
      <c r="G12" s="66"/>
    </row>
    <row r="13" spans="1:8" s="62" customFormat="1" ht="11.25" x14ac:dyDescent="0.2">
      <c r="A13" s="28">
        <v>2020</v>
      </c>
      <c r="B13" s="29">
        <v>122290</v>
      </c>
      <c r="C13" s="31">
        <v>66134</v>
      </c>
      <c r="D13" s="14">
        <v>7808</v>
      </c>
      <c r="E13" s="14">
        <v>7627</v>
      </c>
      <c r="F13" s="14">
        <f t="shared" ref="F13" si="2">B13-B12</f>
        <v>55681</v>
      </c>
      <c r="G13" s="66"/>
    </row>
    <row r="15" spans="1:8" s="62" customFormat="1" ht="12" x14ac:dyDescent="0.2">
      <c r="A15" s="9" t="s">
        <v>84</v>
      </c>
    </row>
    <row r="16" spans="1:8" s="62" customFormat="1" ht="11.25" x14ac:dyDescent="0.2">
      <c r="G16" s="72"/>
    </row>
    <row r="17" spans="1:14" s="62" customFormat="1" ht="11.25" x14ac:dyDescent="0.2">
      <c r="A17" s="11" t="s">
        <v>2</v>
      </c>
      <c r="B17" s="59">
        <v>0</v>
      </c>
      <c r="C17" s="59">
        <v>1</v>
      </c>
      <c r="D17" s="59">
        <v>2</v>
      </c>
      <c r="E17" s="59">
        <v>3</v>
      </c>
      <c r="F17" s="59">
        <v>4</v>
      </c>
      <c r="G17" s="59">
        <v>5</v>
      </c>
      <c r="H17" s="22" t="s">
        <v>14</v>
      </c>
      <c r="I17" s="59" t="s">
        <v>15</v>
      </c>
      <c r="J17" s="59" t="s">
        <v>16</v>
      </c>
      <c r="K17" s="60" t="s">
        <v>17</v>
      </c>
      <c r="L17" s="60" t="s">
        <v>18</v>
      </c>
      <c r="M17" s="60" t="s">
        <v>19</v>
      </c>
    </row>
    <row r="18" spans="1:14" s="62" customFormat="1" ht="11.25" x14ac:dyDescent="0.2">
      <c r="A18" s="73">
        <v>2015</v>
      </c>
      <c r="B18" s="14">
        <v>59</v>
      </c>
      <c r="C18" s="14">
        <v>139</v>
      </c>
      <c r="D18" s="14">
        <v>84</v>
      </c>
      <c r="E18" s="14">
        <v>7</v>
      </c>
      <c r="F18" s="14"/>
      <c r="G18" s="14"/>
      <c r="H18" s="29">
        <v>289</v>
      </c>
      <c r="I18" s="31"/>
      <c r="J18" s="14"/>
      <c r="K18" s="14"/>
      <c r="L18" s="14"/>
      <c r="M18" s="14">
        <v>289</v>
      </c>
      <c r="N18" s="66"/>
    </row>
    <row r="19" spans="1:14" s="62" customFormat="1" ht="11.25" x14ac:dyDescent="0.2">
      <c r="A19" s="37">
        <v>2016</v>
      </c>
      <c r="B19" s="14">
        <v>84</v>
      </c>
      <c r="C19" s="14">
        <v>634</v>
      </c>
      <c r="D19" s="14">
        <v>280</v>
      </c>
      <c r="E19" s="14">
        <v>89</v>
      </c>
      <c r="F19" s="14">
        <v>11</v>
      </c>
      <c r="G19" s="14"/>
      <c r="H19" s="29">
        <v>1098</v>
      </c>
      <c r="I19" s="31"/>
      <c r="J19" s="14"/>
      <c r="K19" s="14"/>
      <c r="L19" s="14"/>
      <c r="M19" s="14">
        <v>1098</v>
      </c>
      <c r="N19" s="66"/>
    </row>
    <row r="20" spans="1:14" s="62" customFormat="1" ht="11.25" x14ac:dyDescent="0.2">
      <c r="A20" s="37">
        <v>2017</v>
      </c>
      <c r="B20" s="14">
        <v>143</v>
      </c>
      <c r="C20" s="14">
        <v>710</v>
      </c>
      <c r="D20" s="14">
        <v>409</v>
      </c>
      <c r="E20" s="14">
        <v>544</v>
      </c>
      <c r="F20" s="14">
        <v>121</v>
      </c>
      <c r="G20" s="14">
        <v>12</v>
      </c>
      <c r="H20" s="29">
        <v>1939</v>
      </c>
      <c r="I20" s="31"/>
      <c r="J20" s="14"/>
      <c r="K20" s="14"/>
      <c r="L20" s="14"/>
      <c r="M20" s="14">
        <v>1939</v>
      </c>
      <c r="N20" s="66"/>
    </row>
    <row r="21" spans="1:14" s="62" customFormat="1" ht="11.25" x14ac:dyDescent="0.2">
      <c r="A21" s="37">
        <v>2018</v>
      </c>
      <c r="B21" s="14">
        <v>357</v>
      </c>
      <c r="C21" s="14">
        <v>1118</v>
      </c>
      <c r="D21" s="14">
        <v>1015</v>
      </c>
      <c r="E21" s="14">
        <v>563</v>
      </c>
      <c r="F21" s="14">
        <v>559</v>
      </c>
      <c r="G21" s="14">
        <v>52</v>
      </c>
      <c r="H21" s="29">
        <v>3664</v>
      </c>
      <c r="I21" s="31">
        <v>20</v>
      </c>
      <c r="J21" s="14"/>
      <c r="K21" s="14"/>
      <c r="L21" s="14"/>
      <c r="M21" s="14">
        <f>SUM(H21:L21)</f>
        <v>3684</v>
      </c>
      <c r="N21" s="66"/>
    </row>
    <row r="22" spans="1:14" s="62" customFormat="1" ht="11.25" x14ac:dyDescent="0.2">
      <c r="A22" s="37">
        <v>2019</v>
      </c>
      <c r="B22" s="14">
        <v>188</v>
      </c>
      <c r="C22" s="14">
        <v>1945</v>
      </c>
      <c r="D22" s="14">
        <v>1142</v>
      </c>
      <c r="E22" s="14">
        <v>1318</v>
      </c>
      <c r="F22" s="14">
        <v>880</v>
      </c>
      <c r="G22" s="14">
        <v>252</v>
      </c>
      <c r="H22" s="29">
        <v>5725</v>
      </c>
      <c r="I22" s="31">
        <v>64</v>
      </c>
      <c r="J22" s="14"/>
      <c r="K22" s="14"/>
      <c r="L22" s="14"/>
      <c r="M22" s="14">
        <f>SUM(H22:L22)</f>
        <v>5789</v>
      </c>
      <c r="N22" s="66"/>
    </row>
    <row r="23" spans="1:14" s="62" customFormat="1" ht="11.25" x14ac:dyDescent="0.2">
      <c r="A23" s="37">
        <v>2020</v>
      </c>
      <c r="B23" s="14">
        <v>218</v>
      </c>
      <c r="C23" s="14">
        <v>1957</v>
      </c>
      <c r="D23" s="14">
        <v>1760</v>
      </c>
      <c r="E23" s="14">
        <v>1488</v>
      </c>
      <c r="F23" s="14">
        <v>1799</v>
      </c>
      <c r="G23" s="14">
        <v>274</v>
      </c>
      <c r="H23" s="29">
        <v>7496</v>
      </c>
      <c r="I23" s="31">
        <v>131</v>
      </c>
      <c r="J23" s="14"/>
      <c r="K23" s="14"/>
      <c r="L23" s="14"/>
      <c r="M23" s="14">
        <f>SUM(H23:L23)</f>
        <v>7627</v>
      </c>
      <c r="N23" s="66"/>
    </row>
  </sheetData>
  <pageMargins left="0.7" right="0.7" top="0.75" bottom="0.75" header="0.3" footer="0.3"/>
  <ignoredErrors>
    <ignoredError sqref="M21:M2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B60B-D91A-457F-ADDB-D5328645AB22}">
  <dimension ref="A1:N41"/>
  <sheetViews>
    <sheetView showGridLines="0" zoomScaleNormal="100" workbookViewId="0">
      <selection activeCell="A2" sqref="A2"/>
    </sheetView>
  </sheetViews>
  <sheetFormatPr defaultRowHeight="11.25" x14ac:dyDescent="0.2"/>
  <cols>
    <col min="1" max="2" width="9.140625" style="62"/>
    <col min="3" max="3" width="11.5703125" style="62" bestFit="1" customWidth="1"/>
    <col min="4" max="4" width="12.28515625" style="62" bestFit="1" customWidth="1"/>
    <col min="5" max="5" width="15.42578125" style="62" bestFit="1" customWidth="1"/>
    <col min="6" max="6" width="11.7109375" style="62" bestFit="1" customWidth="1"/>
    <col min="7" max="7" width="9.140625" style="62" customWidth="1"/>
    <col min="8" max="16384" width="9.140625" style="62"/>
  </cols>
  <sheetData>
    <row r="1" spans="1:8" ht="12" x14ac:dyDescent="0.2">
      <c r="A1" s="8" t="s">
        <v>43</v>
      </c>
    </row>
    <row r="2" spans="1:8" x14ac:dyDescent="0.2">
      <c r="A2" s="10"/>
    </row>
    <row r="3" spans="1:8" ht="22.5" x14ac:dyDescent="0.2">
      <c r="A3" s="11" t="s">
        <v>2</v>
      </c>
      <c r="B3" s="13" t="s">
        <v>3</v>
      </c>
      <c r="C3" s="25" t="s">
        <v>4</v>
      </c>
      <c r="D3" s="53" t="s">
        <v>5</v>
      </c>
      <c r="E3" s="54" t="s">
        <v>8</v>
      </c>
      <c r="F3" s="54" t="s">
        <v>27</v>
      </c>
      <c r="G3" s="74"/>
      <c r="H3" s="75"/>
    </row>
    <row r="4" spans="1:8" x14ac:dyDescent="0.2">
      <c r="A4" s="28">
        <v>2011</v>
      </c>
      <c r="B4" s="29">
        <v>30992</v>
      </c>
      <c r="C4" s="31">
        <v>6618</v>
      </c>
      <c r="D4" s="14">
        <v>316</v>
      </c>
      <c r="E4" s="14">
        <v>120</v>
      </c>
      <c r="F4" s="14">
        <v>6019</v>
      </c>
      <c r="G4" s="12"/>
    </row>
    <row r="5" spans="1:8" x14ac:dyDescent="0.2">
      <c r="A5" s="28">
        <v>2012</v>
      </c>
      <c r="B5" s="29">
        <v>35121</v>
      </c>
      <c r="C5" s="31">
        <v>5435</v>
      </c>
      <c r="D5" s="14">
        <v>815</v>
      </c>
      <c r="E5" s="14">
        <v>504</v>
      </c>
      <c r="F5" s="14">
        <f t="shared" ref="F5:F11" si="0">B5-B4</f>
        <v>4129</v>
      </c>
      <c r="G5" s="12"/>
    </row>
    <row r="6" spans="1:8" x14ac:dyDescent="0.2">
      <c r="A6" s="28">
        <v>2013</v>
      </c>
      <c r="B6" s="29">
        <v>37328</v>
      </c>
      <c r="C6" s="31">
        <v>3873</v>
      </c>
      <c r="D6" s="14">
        <v>1331</v>
      </c>
      <c r="E6" s="14">
        <v>937</v>
      </c>
      <c r="F6" s="14">
        <f t="shared" si="0"/>
        <v>2207</v>
      </c>
      <c r="G6" s="12"/>
    </row>
    <row r="7" spans="1:8" x14ac:dyDescent="0.2">
      <c r="A7" s="28">
        <v>2014</v>
      </c>
      <c r="B7" s="29">
        <v>40095</v>
      </c>
      <c r="C7" s="31">
        <v>5021</v>
      </c>
      <c r="D7" s="14">
        <v>1609</v>
      </c>
      <c r="E7" s="14">
        <v>1185</v>
      </c>
      <c r="F7" s="14">
        <f t="shared" si="0"/>
        <v>2767</v>
      </c>
      <c r="G7" s="12"/>
    </row>
    <row r="8" spans="1:8" x14ac:dyDescent="0.2">
      <c r="A8" s="28">
        <v>2015</v>
      </c>
      <c r="B8" s="29">
        <v>42675</v>
      </c>
      <c r="C8" s="31">
        <v>5119</v>
      </c>
      <c r="D8" s="14">
        <v>2139</v>
      </c>
      <c r="E8" s="14">
        <v>1560</v>
      </c>
      <c r="F8" s="14">
        <f t="shared" si="0"/>
        <v>2580</v>
      </c>
      <c r="G8" s="12"/>
    </row>
    <row r="9" spans="1:8" x14ac:dyDescent="0.2">
      <c r="A9" s="28">
        <v>2016</v>
      </c>
      <c r="B9" s="29">
        <v>43693</v>
      </c>
      <c r="C9" s="31">
        <v>3810</v>
      </c>
      <c r="D9" s="14">
        <v>2076</v>
      </c>
      <c r="E9" s="14">
        <v>1423</v>
      </c>
      <c r="F9" s="14">
        <f t="shared" si="0"/>
        <v>1018</v>
      </c>
      <c r="G9" s="12"/>
    </row>
    <row r="10" spans="1:8" x14ac:dyDescent="0.2">
      <c r="A10" s="28">
        <v>2017</v>
      </c>
      <c r="B10" s="29">
        <v>43706</v>
      </c>
      <c r="C10" s="31">
        <v>3971</v>
      </c>
      <c r="D10" s="14">
        <v>3337</v>
      </c>
      <c r="E10" s="14">
        <v>2604</v>
      </c>
      <c r="F10" s="14">
        <f t="shared" si="0"/>
        <v>13</v>
      </c>
      <c r="G10" s="12"/>
    </row>
    <row r="11" spans="1:8" x14ac:dyDescent="0.2">
      <c r="A11" s="28">
        <v>2018</v>
      </c>
      <c r="B11" s="29">
        <v>42463</v>
      </c>
      <c r="C11" s="31">
        <v>3288</v>
      </c>
      <c r="D11" s="14">
        <v>4095</v>
      </c>
      <c r="E11" s="14">
        <v>3341</v>
      </c>
      <c r="F11" s="14">
        <f t="shared" si="0"/>
        <v>-1243</v>
      </c>
      <c r="G11" s="12"/>
    </row>
    <row r="12" spans="1:8" x14ac:dyDescent="0.2">
      <c r="A12" s="28">
        <v>2019</v>
      </c>
      <c r="B12" s="29">
        <v>41633</v>
      </c>
      <c r="C12" s="31">
        <v>4971</v>
      </c>
      <c r="D12" s="14">
        <v>4621</v>
      </c>
      <c r="E12" s="14">
        <v>3808</v>
      </c>
      <c r="F12" s="14">
        <f t="shared" ref="F12" si="1">B12-B11</f>
        <v>-830</v>
      </c>
      <c r="G12" s="66"/>
    </row>
    <row r="13" spans="1:8" x14ac:dyDescent="0.2">
      <c r="A13" s="28">
        <v>2020</v>
      </c>
      <c r="B13" s="29">
        <v>41047</v>
      </c>
      <c r="C13" s="31">
        <v>3525</v>
      </c>
      <c r="D13" s="14">
        <v>3910</v>
      </c>
      <c r="E13" s="14">
        <v>3081</v>
      </c>
      <c r="F13" s="14">
        <f t="shared" ref="F13" si="2">B13-B12</f>
        <v>-586</v>
      </c>
      <c r="G13" s="66"/>
    </row>
    <row r="15" spans="1:8" ht="12" x14ac:dyDescent="0.2">
      <c r="A15" s="9" t="s">
        <v>44</v>
      </c>
    </row>
    <row r="17" spans="1:14" x14ac:dyDescent="0.2">
      <c r="A17" s="11" t="s">
        <v>2</v>
      </c>
      <c r="B17" s="59">
        <v>0</v>
      </c>
      <c r="C17" s="59">
        <v>1</v>
      </c>
      <c r="D17" s="59">
        <v>2</v>
      </c>
      <c r="E17" s="59">
        <v>3</v>
      </c>
      <c r="F17" s="59">
        <v>4</v>
      </c>
      <c r="G17" s="59">
        <v>5</v>
      </c>
      <c r="H17" s="22" t="s">
        <v>14</v>
      </c>
      <c r="I17" s="59" t="s">
        <v>15</v>
      </c>
      <c r="J17" s="59" t="s">
        <v>16</v>
      </c>
      <c r="K17" s="60" t="s">
        <v>17</v>
      </c>
      <c r="L17" s="60" t="s">
        <v>18</v>
      </c>
      <c r="M17" s="60" t="s">
        <v>19</v>
      </c>
    </row>
    <row r="18" spans="1:14" x14ac:dyDescent="0.2">
      <c r="A18" s="37">
        <v>2011</v>
      </c>
      <c r="B18" s="14">
        <v>2</v>
      </c>
      <c r="C18" s="14">
        <v>5</v>
      </c>
      <c r="D18" s="14">
        <v>24</v>
      </c>
      <c r="E18" s="14">
        <v>23</v>
      </c>
      <c r="F18" s="14">
        <v>13</v>
      </c>
      <c r="G18" s="14">
        <v>22</v>
      </c>
      <c r="H18" s="29">
        <v>89</v>
      </c>
      <c r="I18" s="31">
        <v>25</v>
      </c>
      <c r="J18" s="14">
        <v>6</v>
      </c>
      <c r="K18" s="14"/>
      <c r="L18" s="14"/>
      <c r="M18" s="14">
        <v>120</v>
      </c>
    </row>
    <row r="19" spans="1:14" x14ac:dyDescent="0.2">
      <c r="A19" s="37">
        <v>2012</v>
      </c>
      <c r="B19" s="14"/>
      <c r="C19" s="14">
        <v>14</v>
      </c>
      <c r="D19" s="14">
        <v>46</v>
      </c>
      <c r="E19" s="14">
        <v>317</v>
      </c>
      <c r="F19" s="14">
        <v>42</v>
      </c>
      <c r="G19" s="14">
        <v>26</v>
      </c>
      <c r="H19" s="29">
        <v>445</v>
      </c>
      <c r="I19" s="31">
        <v>50</v>
      </c>
      <c r="J19" s="14">
        <v>8</v>
      </c>
      <c r="K19" s="14">
        <v>1</v>
      </c>
      <c r="L19" s="14"/>
      <c r="M19" s="14">
        <v>504</v>
      </c>
    </row>
    <row r="20" spans="1:14" x14ac:dyDescent="0.2">
      <c r="A20" s="37">
        <v>2013</v>
      </c>
      <c r="B20" s="14"/>
      <c r="C20" s="14">
        <v>4</v>
      </c>
      <c r="D20" s="14">
        <v>78</v>
      </c>
      <c r="E20" s="14">
        <v>471</v>
      </c>
      <c r="F20" s="14">
        <v>291</v>
      </c>
      <c r="G20" s="14">
        <v>31</v>
      </c>
      <c r="H20" s="29">
        <v>875</v>
      </c>
      <c r="I20" s="31">
        <v>53</v>
      </c>
      <c r="J20" s="14">
        <v>8</v>
      </c>
      <c r="K20" s="14">
        <v>1</v>
      </c>
      <c r="L20" s="14"/>
      <c r="M20" s="14">
        <v>937</v>
      </c>
    </row>
    <row r="21" spans="1:14" x14ac:dyDescent="0.2">
      <c r="A21" s="37">
        <v>2014</v>
      </c>
      <c r="B21" s="14"/>
      <c r="C21" s="14">
        <v>5</v>
      </c>
      <c r="D21" s="14">
        <v>178</v>
      </c>
      <c r="E21" s="14">
        <v>471</v>
      </c>
      <c r="F21" s="14">
        <v>319</v>
      </c>
      <c r="G21" s="14">
        <v>119</v>
      </c>
      <c r="H21" s="29">
        <v>1092</v>
      </c>
      <c r="I21" s="31">
        <v>76</v>
      </c>
      <c r="J21" s="14">
        <v>12</v>
      </c>
      <c r="K21" s="14">
        <v>5</v>
      </c>
      <c r="L21" s="14"/>
      <c r="M21" s="14">
        <v>1185</v>
      </c>
    </row>
    <row r="22" spans="1:14" x14ac:dyDescent="0.2">
      <c r="A22" s="37">
        <v>2015</v>
      </c>
      <c r="B22" s="14">
        <v>6</v>
      </c>
      <c r="C22" s="14">
        <v>29</v>
      </c>
      <c r="D22" s="14">
        <v>51</v>
      </c>
      <c r="E22" s="14">
        <v>516</v>
      </c>
      <c r="F22" s="14">
        <v>522</v>
      </c>
      <c r="G22" s="14">
        <v>170</v>
      </c>
      <c r="H22" s="29">
        <v>1294</v>
      </c>
      <c r="I22" s="31">
        <v>236</v>
      </c>
      <c r="J22" s="14">
        <v>28</v>
      </c>
      <c r="K22" s="14">
        <v>2</v>
      </c>
      <c r="L22" s="14"/>
      <c r="M22" s="14">
        <v>1560</v>
      </c>
    </row>
    <row r="23" spans="1:14" x14ac:dyDescent="0.2">
      <c r="A23" s="37">
        <v>2016</v>
      </c>
      <c r="B23" s="14">
        <v>1</v>
      </c>
      <c r="C23" s="14">
        <v>13</v>
      </c>
      <c r="D23" s="14">
        <v>105</v>
      </c>
      <c r="E23" s="14">
        <v>255</v>
      </c>
      <c r="F23" s="14">
        <v>391</v>
      </c>
      <c r="G23" s="14">
        <v>283</v>
      </c>
      <c r="H23" s="29">
        <v>1048</v>
      </c>
      <c r="I23" s="31">
        <v>330</v>
      </c>
      <c r="J23" s="14">
        <v>40</v>
      </c>
      <c r="K23" s="14">
        <v>5</v>
      </c>
      <c r="L23" s="14"/>
      <c r="M23" s="14">
        <v>1423</v>
      </c>
    </row>
    <row r="24" spans="1:14" x14ac:dyDescent="0.2">
      <c r="A24" s="37">
        <v>2017</v>
      </c>
      <c r="B24" s="14">
        <v>3</v>
      </c>
      <c r="C24" s="14">
        <v>11</v>
      </c>
      <c r="D24" s="14">
        <v>93</v>
      </c>
      <c r="E24" s="14">
        <v>405</v>
      </c>
      <c r="F24" s="14">
        <v>498</v>
      </c>
      <c r="G24" s="14">
        <v>380</v>
      </c>
      <c r="H24" s="29">
        <v>1390</v>
      </c>
      <c r="I24" s="31">
        <v>985</v>
      </c>
      <c r="J24" s="14">
        <v>224</v>
      </c>
      <c r="K24" s="14">
        <v>5</v>
      </c>
      <c r="L24" s="14"/>
      <c r="M24" s="14">
        <v>2604</v>
      </c>
      <c r="N24" s="66"/>
    </row>
    <row r="25" spans="1:14" x14ac:dyDescent="0.2">
      <c r="A25" s="37">
        <v>2018</v>
      </c>
      <c r="B25" s="14">
        <v>6</v>
      </c>
      <c r="C25" s="14">
        <v>59</v>
      </c>
      <c r="D25" s="14">
        <v>122</v>
      </c>
      <c r="E25" s="14">
        <v>399</v>
      </c>
      <c r="F25" s="14">
        <v>776</v>
      </c>
      <c r="G25" s="14">
        <v>367</v>
      </c>
      <c r="H25" s="29">
        <v>1729</v>
      </c>
      <c r="I25" s="31">
        <v>1309</v>
      </c>
      <c r="J25" s="14">
        <v>289</v>
      </c>
      <c r="K25" s="14">
        <v>14</v>
      </c>
      <c r="L25" s="14"/>
      <c r="M25" s="14">
        <f>SUM(H25:L25)</f>
        <v>3341</v>
      </c>
      <c r="N25" s="66"/>
    </row>
    <row r="26" spans="1:14" x14ac:dyDescent="0.2">
      <c r="A26" s="37">
        <v>2019</v>
      </c>
      <c r="B26" s="14">
        <v>2</v>
      </c>
      <c r="C26" s="14">
        <v>60</v>
      </c>
      <c r="D26" s="14">
        <v>169</v>
      </c>
      <c r="E26" s="14">
        <v>261</v>
      </c>
      <c r="F26" s="14">
        <v>611</v>
      </c>
      <c r="G26" s="14">
        <v>554</v>
      </c>
      <c r="H26" s="29">
        <v>1657</v>
      </c>
      <c r="I26" s="31">
        <v>1724</v>
      </c>
      <c r="J26" s="14">
        <v>394</v>
      </c>
      <c r="K26" s="14">
        <v>32</v>
      </c>
      <c r="L26" s="14">
        <v>1</v>
      </c>
      <c r="M26" s="14">
        <f>SUM(H26:L26)</f>
        <v>3808</v>
      </c>
      <c r="N26" s="66"/>
    </row>
    <row r="27" spans="1:14" x14ac:dyDescent="0.2">
      <c r="A27" s="37">
        <v>2020</v>
      </c>
      <c r="B27" s="14">
        <v>2</v>
      </c>
      <c r="C27" s="14">
        <v>136</v>
      </c>
      <c r="D27" s="14">
        <v>109</v>
      </c>
      <c r="E27" s="14">
        <v>294</v>
      </c>
      <c r="F27" s="14">
        <v>374</v>
      </c>
      <c r="G27" s="14">
        <v>598</v>
      </c>
      <c r="H27" s="29">
        <v>1513</v>
      </c>
      <c r="I27" s="31">
        <v>1068</v>
      </c>
      <c r="J27" s="14">
        <v>456</v>
      </c>
      <c r="K27" s="14">
        <v>41</v>
      </c>
      <c r="L27" s="14">
        <v>3</v>
      </c>
      <c r="M27" s="14">
        <f>SUM(H27:L27)</f>
        <v>3081</v>
      </c>
      <c r="N27" s="66"/>
    </row>
    <row r="29" spans="1:14" ht="12" x14ac:dyDescent="0.2">
      <c r="A29" s="68" t="s">
        <v>45</v>
      </c>
    </row>
    <row r="31" spans="1:14" x14ac:dyDescent="0.2">
      <c r="A31" s="11" t="s">
        <v>2</v>
      </c>
      <c r="B31" s="22" t="s">
        <v>14</v>
      </c>
      <c r="C31" s="59" t="s">
        <v>15</v>
      </c>
      <c r="D31" s="59" t="s">
        <v>16</v>
      </c>
      <c r="E31" s="60" t="s">
        <v>17</v>
      </c>
      <c r="F31" s="60" t="s">
        <v>18</v>
      </c>
      <c r="G31" s="60" t="s">
        <v>19</v>
      </c>
    </row>
    <row r="32" spans="1:14" x14ac:dyDescent="0.2">
      <c r="A32" s="28">
        <v>2011</v>
      </c>
      <c r="B32" s="16">
        <f t="shared" ref="B32:B41" si="3">H18/$M18</f>
        <v>0.7416666666666667</v>
      </c>
      <c r="C32" s="18">
        <f t="shared" ref="C32:C41" si="4">I18/$M18</f>
        <v>0.20833333333333334</v>
      </c>
      <c r="D32" s="18">
        <f t="shared" ref="D32:D41" si="5">J18/$M18</f>
        <v>0.05</v>
      </c>
      <c r="E32" s="18"/>
      <c r="F32" s="18"/>
      <c r="G32" s="18">
        <f t="shared" ref="G32:G38" si="6">SUM(B32:F32)</f>
        <v>1</v>
      </c>
    </row>
    <row r="33" spans="1:7" x14ac:dyDescent="0.2">
      <c r="A33" s="28">
        <v>2012</v>
      </c>
      <c r="B33" s="16">
        <f t="shared" si="3"/>
        <v>0.88293650793650791</v>
      </c>
      <c r="C33" s="18">
        <f t="shared" si="4"/>
        <v>9.9206349206349201E-2</v>
      </c>
      <c r="D33" s="18">
        <f t="shared" si="5"/>
        <v>1.5873015873015872E-2</v>
      </c>
      <c r="E33" s="23">
        <f t="shared" ref="E33:E41" si="7">K19/$M19</f>
        <v>1.984126984126984E-3</v>
      </c>
      <c r="F33" s="18"/>
      <c r="G33" s="18">
        <f t="shared" si="6"/>
        <v>1</v>
      </c>
    </row>
    <row r="34" spans="1:7" x14ac:dyDescent="0.2">
      <c r="A34" s="28">
        <v>2013</v>
      </c>
      <c r="B34" s="16">
        <f t="shared" si="3"/>
        <v>0.93383137673425831</v>
      </c>
      <c r="C34" s="18">
        <f t="shared" si="4"/>
        <v>5.656350053361793E-2</v>
      </c>
      <c r="D34" s="18">
        <f t="shared" si="5"/>
        <v>8.5378868729989333E-3</v>
      </c>
      <c r="E34" s="23">
        <f t="shared" si="7"/>
        <v>1.0672358591248667E-3</v>
      </c>
      <c r="F34" s="18"/>
      <c r="G34" s="18">
        <f t="shared" si="6"/>
        <v>1</v>
      </c>
    </row>
    <row r="35" spans="1:7" x14ac:dyDescent="0.2">
      <c r="A35" s="28">
        <v>2014</v>
      </c>
      <c r="B35" s="16">
        <f t="shared" si="3"/>
        <v>0.92151898734177218</v>
      </c>
      <c r="C35" s="18">
        <f t="shared" si="4"/>
        <v>6.4135021097046413E-2</v>
      </c>
      <c r="D35" s="18">
        <f t="shared" si="5"/>
        <v>1.0126582278481013E-2</v>
      </c>
      <c r="E35" s="23">
        <f t="shared" si="7"/>
        <v>4.2194092827004216E-3</v>
      </c>
      <c r="F35" s="18"/>
      <c r="G35" s="18">
        <f t="shared" si="6"/>
        <v>1</v>
      </c>
    </row>
    <row r="36" spans="1:7" x14ac:dyDescent="0.2">
      <c r="A36" s="28">
        <v>2015</v>
      </c>
      <c r="B36" s="16">
        <f t="shared" si="3"/>
        <v>0.82948717948717954</v>
      </c>
      <c r="C36" s="18">
        <f t="shared" si="4"/>
        <v>0.15128205128205127</v>
      </c>
      <c r="D36" s="18">
        <f t="shared" si="5"/>
        <v>1.7948717948717947E-2</v>
      </c>
      <c r="E36" s="23">
        <f t="shared" si="7"/>
        <v>1.2820512820512821E-3</v>
      </c>
      <c r="F36" s="18"/>
      <c r="G36" s="18">
        <f t="shared" si="6"/>
        <v>1.0000000000000002</v>
      </c>
    </row>
    <row r="37" spans="1:7" x14ac:dyDescent="0.2">
      <c r="A37" s="28">
        <v>2016</v>
      </c>
      <c r="B37" s="16">
        <f t="shared" si="3"/>
        <v>0.73647224174279691</v>
      </c>
      <c r="C37" s="18">
        <f t="shared" si="4"/>
        <v>0.23190442726633873</v>
      </c>
      <c r="D37" s="18">
        <f t="shared" si="5"/>
        <v>2.8109627547434995E-2</v>
      </c>
      <c r="E37" s="23">
        <f t="shared" si="7"/>
        <v>3.5137034434293743E-3</v>
      </c>
      <c r="F37" s="18"/>
      <c r="G37" s="18">
        <f t="shared" si="6"/>
        <v>1</v>
      </c>
    </row>
    <row r="38" spans="1:7" x14ac:dyDescent="0.2">
      <c r="A38" s="28">
        <v>2017</v>
      </c>
      <c r="B38" s="16">
        <f t="shared" si="3"/>
        <v>0.53379416282642089</v>
      </c>
      <c r="C38" s="18">
        <f t="shared" si="4"/>
        <v>0.37826420890937018</v>
      </c>
      <c r="D38" s="18">
        <f t="shared" si="5"/>
        <v>8.6021505376344093E-2</v>
      </c>
      <c r="E38" s="23">
        <f t="shared" si="7"/>
        <v>1.9201228878648233E-3</v>
      </c>
      <c r="F38" s="18"/>
      <c r="G38" s="18">
        <f t="shared" si="6"/>
        <v>1</v>
      </c>
    </row>
    <row r="39" spans="1:7" x14ac:dyDescent="0.2">
      <c r="A39" s="28">
        <v>2018</v>
      </c>
      <c r="B39" s="16">
        <f t="shared" si="3"/>
        <v>0.51750972762645919</v>
      </c>
      <c r="C39" s="18">
        <f t="shared" si="4"/>
        <v>0.39179886261598323</v>
      </c>
      <c r="D39" s="18">
        <f t="shared" si="5"/>
        <v>8.6501047590541752E-2</v>
      </c>
      <c r="E39" s="23">
        <f t="shared" si="7"/>
        <v>4.1903621670158634E-3</v>
      </c>
      <c r="F39" s="18"/>
      <c r="G39" s="18">
        <f t="shared" ref="G39" si="8">SUM(B39:F39)</f>
        <v>1.0000000000000002</v>
      </c>
    </row>
    <row r="40" spans="1:7" x14ac:dyDescent="0.2">
      <c r="A40" s="28">
        <v>2019</v>
      </c>
      <c r="B40" s="16">
        <f t="shared" si="3"/>
        <v>0.43513655462184875</v>
      </c>
      <c r="C40" s="18">
        <f t="shared" si="4"/>
        <v>0.45273109243697479</v>
      </c>
      <c r="D40" s="18">
        <f t="shared" si="5"/>
        <v>0.10346638655462184</v>
      </c>
      <c r="E40" s="23">
        <f t="shared" si="7"/>
        <v>8.4033613445378148E-3</v>
      </c>
      <c r="F40" s="23">
        <f>L26/$M26</f>
        <v>2.6260504201680671E-4</v>
      </c>
      <c r="G40" s="18">
        <f t="shared" ref="G40" si="9">SUM(B40:F40)</f>
        <v>1</v>
      </c>
    </row>
    <row r="41" spans="1:7" x14ac:dyDescent="0.2">
      <c r="A41" s="28">
        <v>2020</v>
      </c>
      <c r="B41" s="16">
        <f t="shared" si="3"/>
        <v>0.49107432651736449</v>
      </c>
      <c r="C41" s="18">
        <f t="shared" si="4"/>
        <v>0.3466407010710808</v>
      </c>
      <c r="D41" s="18">
        <f t="shared" si="5"/>
        <v>0.14800389483933787</v>
      </c>
      <c r="E41" s="23">
        <f t="shared" si="7"/>
        <v>1.3307367737747485E-2</v>
      </c>
      <c r="F41" s="23">
        <f>L27/$M27</f>
        <v>9.7370983446932818E-4</v>
      </c>
      <c r="G41" s="18">
        <f t="shared" ref="G41" si="10">SUM(B41:F41)</f>
        <v>0.99999999999999989</v>
      </c>
    </row>
  </sheetData>
  <pageMargins left="0.7" right="0.7" top="0.75" bottom="0.75" header="0.3" footer="0.3"/>
  <pageSetup paperSize="9" orientation="portrait" r:id="rId1"/>
  <ignoredErrors>
    <ignoredError sqref="M25:M2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Diagram</vt:lpstr>
      </vt:variant>
      <vt:variant>
        <vt:i4>3</vt:i4>
      </vt:variant>
    </vt:vector>
  </HeadingPairs>
  <TitlesOfParts>
    <vt:vector size="16" baseType="lpstr">
      <vt:lpstr>Titel</vt:lpstr>
      <vt:lpstr>Info</vt:lpstr>
      <vt:lpstr>Totalt</vt:lpstr>
      <vt:lpstr>Bensin</vt:lpstr>
      <vt:lpstr>Diesel</vt:lpstr>
      <vt:lpstr>El</vt:lpstr>
      <vt:lpstr>Elhybrid</vt:lpstr>
      <vt:lpstr>Laddhybrid</vt:lpstr>
      <vt:lpstr>Gas</vt:lpstr>
      <vt:lpstr>Etanol</vt:lpstr>
      <vt:lpstr>Koldioxid</vt:lpstr>
      <vt:lpstr>Exportandel</vt:lpstr>
      <vt:lpstr>Ålder vid export</vt:lpstr>
      <vt:lpstr>Diagram1</vt:lpstr>
      <vt:lpstr>Diagram2</vt:lpstr>
      <vt:lpstr>Diagram3</vt:lpstr>
    </vt:vector>
  </TitlesOfParts>
  <Company>Rehngruppen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 Levin</dc:creator>
  <cp:lastModifiedBy>Johan Landin</cp:lastModifiedBy>
  <cp:lastPrinted>2021-03-05T12:48:07Z</cp:lastPrinted>
  <dcterms:created xsi:type="dcterms:W3CDTF">2013-09-03T07:56:57Z</dcterms:created>
  <dcterms:modified xsi:type="dcterms:W3CDTF">2021-03-09T06:19:56Z</dcterms:modified>
</cp:coreProperties>
</file>