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fp02\avdelning\Statistikproduktion\Punktlighet på järnväg\Punktlighet på järnväg SOS\Statistik 2017\Kvartal 3\Publicering\"/>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6"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resultatet'!$A$1:$U$30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workbook>
</file>

<file path=xl/calcChain.xml><?xml version="1.0" encoding="utf-8"?>
<calcChain xmlns="http://schemas.openxmlformats.org/spreadsheetml/2006/main">
  <c r="N274" i="58" l="1"/>
  <c r="K274" i="58"/>
  <c r="H274" i="58"/>
  <c r="E274" i="58"/>
  <c r="P273" i="58"/>
  <c r="N273" i="58"/>
  <c r="K273" i="58"/>
  <c r="H273" i="58"/>
  <c r="E273" i="58"/>
  <c r="N272" i="58"/>
  <c r="K272" i="58"/>
  <c r="H272" i="58"/>
  <c r="E272" i="58"/>
  <c r="N271" i="58"/>
  <c r="K271" i="58"/>
  <c r="H271" i="58"/>
  <c r="E271" i="58"/>
  <c r="N270" i="58"/>
  <c r="K270" i="58"/>
  <c r="H270" i="58"/>
  <c r="E270" i="58"/>
  <c r="N269" i="58"/>
  <c r="K269" i="58"/>
  <c r="H269" i="58"/>
  <c r="E269" i="58"/>
  <c r="N268" i="58"/>
  <c r="K268" i="58"/>
  <c r="H268" i="58"/>
  <c r="E268" i="58"/>
  <c r="N267" i="58"/>
  <c r="K267" i="58"/>
  <c r="H267" i="58"/>
  <c r="E267" i="58"/>
  <c r="N266" i="58"/>
  <c r="K266" i="58"/>
  <c r="H266" i="58"/>
  <c r="E266" i="58"/>
  <c r="N265" i="58"/>
  <c r="K265" i="58"/>
  <c r="H265" i="58"/>
  <c r="E265" i="58"/>
  <c r="N264" i="58"/>
  <c r="K264" i="58"/>
  <c r="H264" i="58"/>
  <c r="E264" i="58"/>
  <c r="N263" i="58"/>
  <c r="K263" i="58"/>
  <c r="H263" i="58"/>
  <c r="E263" i="58"/>
  <c r="N262" i="58"/>
  <c r="K262" i="58"/>
  <c r="H262" i="58"/>
  <c r="E262" i="58"/>
  <c r="N261" i="58"/>
  <c r="K261" i="58"/>
  <c r="H261" i="58"/>
  <c r="E261" i="58"/>
  <c r="P260" i="58"/>
  <c r="N260" i="58"/>
  <c r="K260" i="58"/>
  <c r="H260" i="58"/>
  <c r="E260" i="58"/>
  <c r="N259" i="58"/>
  <c r="K259" i="58"/>
  <c r="H259" i="58"/>
  <c r="E259" i="58"/>
  <c r="N258" i="58"/>
  <c r="K258" i="58"/>
  <c r="H258" i="58"/>
  <c r="E258" i="58"/>
  <c r="N257" i="58"/>
  <c r="K257" i="58"/>
  <c r="H257" i="58"/>
  <c r="E257" i="58"/>
  <c r="N256" i="58"/>
  <c r="K256" i="58"/>
  <c r="H256" i="58"/>
  <c r="E256" i="58"/>
  <c r="N255" i="58"/>
  <c r="K255" i="58"/>
  <c r="H255" i="58"/>
  <c r="E255" i="58"/>
  <c r="N254" i="58"/>
  <c r="K254" i="58"/>
  <c r="H254" i="58"/>
  <c r="E254" i="58"/>
  <c r="N253" i="58"/>
  <c r="K253" i="58"/>
  <c r="H253" i="58"/>
  <c r="E253" i="58"/>
  <c r="N252" i="58"/>
  <c r="K252" i="58"/>
  <c r="H252" i="58"/>
  <c r="E252" i="58"/>
  <c r="N251" i="58"/>
  <c r="K251" i="58"/>
  <c r="H251" i="58"/>
  <c r="E251" i="58"/>
  <c r="N250" i="58"/>
  <c r="K250" i="58"/>
  <c r="H250" i="58"/>
  <c r="E250" i="58"/>
  <c r="N249" i="58"/>
  <c r="K249" i="58"/>
  <c r="H249" i="58"/>
  <c r="E249" i="58"/>
  <c r="N248" i="58"/>
  <c r="K248" i="58"/>
  <c r="H248" i="58"/>
  <c r="E248" i="58"/>
  <c r="P247" i="58"/>
  <c r="N247" i="58"/>
  <c r="K247" i="58"/>
  <c r="H247" i="58"/>
  <c r="E247" i="58"/>
  <c r="N246" i="58"/>
  <c r="K246" i="58"/>
  <c r="H246" i="58"/>
  <c r="E246" i="58"/>
  <c r="N245" i="58"/>
  <c r="K245" i="58"/>
  <c r="H245" i="58"/>
  <c r="E245" i="58"/>
  <c r="N244" i="58"/>
  <c r="K244" i="58"/>
  <c r="H244" i="58"/>
  <c r="E244" i="58"/>
  <c r="N243" i="58"/>
  <c r="K243" i="58"/>
  <c r="H243" i="58"/>
  <c r="E243" i="58"/>
  <c r="N242" i="58"/>
  <c r="K242" i="58"/>
  <c r="H242" i="58"/>
  <c r="E242" i="58"/>
  <c r="N241" i="58"/>
  <c r="K241" i="58"/>
  <c r="H241" i="58"/>
  <c r="E241" i="58"/>
  <c r="N240" i="58"/>
  <c r="K240" i="58"/>
  <c r="H240" i="58"/>
  <c r="E240" i="58"/>
  <c r="N239" i="58"/>
  <c r="K239" i="58"/>
  <c r="H239" i="58"/>
  <c r="E239" i="58"/>
  <c r="N238" i="58"/>
  <c r="K238" i="58"/>
  <c r="H238" i="58"/>
  <c r="E238" i="58"/>
  <c r="N237" i="58"/>
  <c r="K237" i="58"/>
  <c r="H237" i="58"/>
  <c r="E237" i="58"/>
  <c r="N236" i="58"/>
  <c r="K236" i="58"/>
  <c r="H236" i="58"/>
  <c r="E236" i="58"/>
  <c r="P234" i="58"/>
  <c r="N234" i="58"/>
  <c r="K234" i="58"/>
  <c r="H234" i="58"/>
  <c r="E234" i="58"/>
  <c r="N233" i="58"/>
  <c r="K233" i="58"/>
  <c r="H233" i="58"/>
  <c r="E233" i="58"/>
  <c r="N232" i="58"/>
  <c r="K232" i="58"/>
  <c r="H232" i="58"/>
  <c r="E232" i="58"/>
  <c r="HJ83" i="64"/>
  <c r="HH83" i="64"/>
  <c r="HF83" i="64"/>
  <c r="HD83" i="64"/>
  <c r="HB83" i="64"/>
  <c r="GZ83" i="64"/>
  <c r="GX83" i="64"/>
  <c r="GV83" i="64"/>
  <c r="GT83" i="64"/>
  <c r="GR83" i="64"/>
  <c r="GP83" i="64"/>
  <c r="GN83" i="64"/>
  <c r="GL83" i="64"/>
  <c r="HJ82" i="64"/>
  <c r="HH82" i="64"/>
  <c r="HF82" i="64"/>
  <c r="HD82" i="64"/>
  <c r="HB82" i="64"/>
  <c r="GZ82" i="64"/>
  <c r="GX82" i="64"/>
  <c r="GV82" i="64"/>
  <c r="GT82" i="64"/>
  <c r="GR82" i="64"/>
  <c r="GP82" i="64"/>
  <c r="GN82" i="64"/>
  <c r="GL82" i="64"/>
  <c r="HJ81" i="64"/>
  <c r="HH81" i="64"/>
  <c r="HF81" i="64"/>
  <c r="HD81" i="64"/>
  <c r="HB81" i="64"/>
  <c r="GZ81" i="64"/>
  <c r="GX81" i="64"/>
  <c r="GV81" i="64"/>
  <c r="GT81" i="64"/>
  <c r="GR81" i="64"/>
  <c r="GP81" i="64"/>
  <c r="GN81" i="64"/>
  <c r="GL81" i="64"/>
  <c r="HJ79" i="64"/>
  <c r="HH79" i="64"/>
  <c r="HF79" i="64"/>
  <c r="HD79" i="64"/>
  <c r="HB79" i="64"/>
  <c r="GZ79" i="64"/>
  <c r="GX79" i="64"/>
  <c r="GV79" i="64"/>
  <c r="GT79" i="64"/>
  <c r="GR79" i="64"/>
  <c r="GP79" i="64"/>
  <c r="GN79" i="64"/>
  <c r="GL79" i="64"/>
  <c r="HJ76" i="64"/>
  <c r="HH76" i="64"/>
  <c r="HF76" i="64"/>
  <c r="HD76" i="64"/>
  <c r="HB76" i="64"/>
  <c r="GZ76" i="64"/>
  <c r="GX76" i="64"/>
  <c r="GV76" i="64"/>
  <c r="GT76" i="64"/>
  <c r="GR76" i="64"/>
  <c r="GP76" i="64"/>
  <c r="GN76" i="64"/>
  <c r="GL76" i="64"/>
  <c r="HJ75" i="64"/>
  <c r="HH75" i="64"/>
  <c r="HF75" i="64"/>
  <c r="HD75" i="64"/>
  <c r="HB75" i="64"/>
  <c r="GZ75" i="64"/>
  <c r="GX75" i="64"/>
  <c r="GV75" i="64"/>
  <c r="GT75" i="64"/>
  <c r="GR75" i="64"/>
  <c r="GP75" i="64"/>
  <c r="GN75" i="64"/>
  <c r="GL75" i="64"/>
  <c r="HJ73" i="64"/>
  <c r="HH73" i="64"/>
  <c r="HF73" i="64"/>
  <c r="HD73" i="64"/>
  <c r="HB73" i="64"/>
  <c r="GZ73" i="64"/>
  <c r="GX73" i="64"/>
  <c r="GV73" i="64"/>
  <c r="GT73" i="64"/>
  <c r="GR73" i="64"/>
  <c r="GP73" i="64"/>
  <c r="GN73" i="64"/>
  <c r="GL73" i="64"/>
  <c r="HJ72" i="64"/>
  <c r="HH72" i="64"/>
  <c r="HF72" i="64"/>
  <c r="HD72" i="64"/>
  <c r="HB72" i="64"/>
  <c r="GZ72" i="64"/>
  <c r="GX72" i="64"/>
  <c r="GV72" i="64"/>
  <c r="GT72" i="64"/>
  <c r="GR72" i="64"/>
  <c r="GP72" i="64"/>
  <c r="GN72" i="64"/>
  <c r="GL72" i="64"/>
  <c r="HJ70" i="64"/>
  <c r="HH70" i="64"/>
  <c r="HF70" i="64"/>
  <c r="HD70" i="64"/>
  <c r="HB70" i="64"/>
  <c r="GZ70" i="64"/>
  <c r="GX70" i="64"/>
  <c r="GV70" i="64"/>
  <c r="GT70" i="64"/>
  <c r="GR70" i="64"/>
  <c r="GP70" i="64"/>
  <c r="GN70" i="64"/>
  <c r="GL70" i="64"/>
  <c r="HJ69" i="64"/>
  <c r="HH69" i="64"/>
  <c r="HF69" i="64"/>
  <c r="HD69" i="64"/>
  <c r="HB69" i="64"/>
  <c r="GZ69" i="64"/>
  <c r="GX69" i="64"/>
  <c r="GV69" i="64"/>
  <c r="GT69" i="64"/>
  <c r="GR69" i="64"/>
  <c r="GP69" i="64"/>
  <c r="GN69" i="64"/>
  <c r="GL69" i="64"/>
  <c r="HJ67" i="64"/>
  <c r="HH67" i="64"/>
  <c r="HF67" i="64"/>
  <c r="HD67" i="64"/>
  <c r="HB67" i="64"/>
  <c r="GZ67" i="64"/>
  <c r="GX67" i="64"/>
  <c r="GV67" i="64"/>
  <c r="GT67" i="64"/>
  <c r="GR67" i="64"/>
  <c r="GP67" i="64"/>
  <c r="GN67" i="64"/>
  <c r="GL67" i="64"/>
  <c r="HJ66" i="64"/>
  <c r="HH66" i="64"/>
  <c r="HF66" i="64"/>
  <c r="HD66" i="64"/>
  <c r="HB66" i="64"/>
  <c r="GZ66" i="64"/>
  <c r="GX66" i="64"/>
  <c r="GV66" i="64"/>
  <c r="GT66" i="64"/>
  <c r="GR66" i="64"/>
  <c r="GP66" i="64"/>
  <c r="GN66" i="64"/>
  <c r="GL66" i="64"/>
  <c r="HJ64" i="64"/>
  <c r="HH64" i="64"/>
  <c r="HF64" i="64"/>
  <c r="HD64" i="64"/>
  <c r="HB64" i="64"/>
  <c r="GZ64" i="64"/>
  <c r="GX64" i="64"/>
  <c r="GV64" i="64"/>
  <c r="GT64" i="64"/>
  <c r="GR64" i="64"/>
  <c r="GP64" i="64"/>
  <c r="GN64" i="64"/>
  <c r="GL64" i="64"/>
  <c r="HJ63" i="64"/>
  <c r="HH63" i="64"/>
  <c r="HF63" i="64"/>
  <c r="HD63" i="64"/>
  <c r="HB63" i="64"/>
  <c r="GZ63" i="64"/>
  <c r="GX63" i="64"/>
  <c r="GV63" i="64"/>
  <c r="GT63" i="64"/>
  <c r="GR63" i="64"/>
  <c r="GP63" i="64"/>
  <c r="GN63" i="64"/>
  <c r="GL63" i="64"/>
  <c r="HJ61" i="64"/>
  <c r="HH61" i="64"/>
  <c r="HF61" i="64"/>
  <c r="HD61" i="64"/>
  <c r="HB61" i="64"/>
  <c r="GZ61" i="64"/>
  <c r="GX61" i="64"/>
  <c r="GV61" i="64"/>
  <c r="GT61" i="64"/>
  <c r="GR61" i="64"/>
  <c r="GP61" i="64"/>
  <c r="GN61" i="64"/>
  <c r="GL61" i="64"/>
  <c r="HJ60" i="64"/>
  <c r="HH60" i="64"/>
  <c r="HF60" i="64"/>
  <c r="HD60" i="64"/>
  <c r="HB60" i="64"/>
  <c r="GZ60" i="64"/>
  <c r="GX60" i="64"/>
  <c r="GV60" i="64"/>
  <c r="GT60" i="64"/>
  <c r="GR60" i="64"/>
  <c r="GP60" i="64"/>
  <c r="GN60" i="64"/>
  <c r="GL60" i="64"/>
  <c r="HJ58" i="64"/>
  <c r="HH58" i="64"/>
  <c r="HF58" i="64"/>
  <c r="HD58" i="64"/>
  <c r="HB58" i="64"/>
  <c r="GZ58" i="64"/>
  <c r="GX58" i="64"/>
  <c r="GV58" i="64"/>
  <c r="GT58" i="64"/>
  <c r="GR58" i="64"/>
  <c r="GP58" i="64"/>
  <c r="GN58" i="64"/>
  <c r="GL58" i="64"/>
  <c r="HJ57" i="64"/>
  <c r="HH57" i="64"/>
  <c r="HF57" i="64"/>
  <c r="HD57" i="64"/>
  <c r="HB57" i="64"/>
  <c r="GZ57" i="64"/>
  <c r="GX57" i="64"/>
  <c r="GV57" i="64"/>
  <c r="GT57" i="64"/>
  <c r="GR57" i="64"/>
  <c r="GP57" i="64"/>
  <c r="GN57" i="64"/>
  <c r="GL57" i="64"/>
  <c r="HJ55" i="64"/>
  <c r="HH55" i="64"/>
  <c r="HF55" i="64"/>
  <c r="HD55" i="64"/>
  <c r="HB55" i="64"/>
  <c r="GZ55" i="64"/>
  <c r="GX55" i="64"/>
  <c r="GV55" i="64"/>
  <c r="GT55" i="64"/>
  <c r="GR55" i="64"/>
  <c r="GP55" i="64"/>
  <c r="GN55" i="64"/>
  <c r="GL55" i="64"/>
  <c r="HJ54" i="64"/>
  <c r="HH54" i="64"/>
  <c r="HF54" i="64"/>
  <c r="HD54" i="64"/>
  <c r="HB54" i="64"/>
  <c r="GZ54" i="64"/>
  <c r="GX54" i="64"/>
  <c r="GV54" i="64"/>
  <c r="GT54" i="64"/>
  <c r="GR54" i="64"/>
  <c r="GP54" i="64"/>
  <c r="GN54" i="64"/>
  <c r="GL54" i="64"/>
  <c r="HJ52" i="64"/>
  <c r="HH52" i="64"/>
  <c r="HF52" i="64"/>
  <c r="HD52" i="64"/>
  <c r="HB52" i="64"/>
  <c r="GZ52" i="64"/>
  <c r="GX52" i="64"/>
  <c r="GV52" i="64"/>
  <c r="GT52" i="64"/>
  <c r="GR52" i="64"/>
  <c r="GP52" i="64"/>
  <c r="GN52" i="64"/>
  <c r="GL52" i="64"/>
  <c r="HJ51" i="64"/>
  <c r="HH51" i="64"/>
  <c r="HF51" i="64"/>
  <c r="HD51" i="64"/>
  <c r="HB51" i="64"/>
  <c r="GZ51" i="64"/>
  <c r="GX51" i="64"/>
  <c r="GV51" i="64"/>
  <c r="GT51" i="64"/>
  <c r="GR51" i="64"/>
  <c r="GP51" i="64"/>
  <c r="GN51" i="64"/>
  <c r="GL51" i="64"/>
  <c r="HJ48" i="64"/>
  <c r="HH48" i="64"/>
  <c r="HF48" i="64"/>
  <c r="HD48" i="64"/>
  <c r="HB48" i="64"/>
  <c r="GZ48" i="64"/>
  <c r="GX48" i="64"/>
  <c r="GV48" i="64"/>
  <c r="GT48" i="64"/>
  <c r="GR48" i="64"/>
  <c r="GP48" i="64"/>
  <c r="GN48" i="64"/>
  <c r="GL48" i="64"/>
  <c r="HJ29" i="64"/>
  <c r="HH29" i="64"/>
  <c r="HF29" i="64"/>
  <c r="HD29" i="64"/>
  <c r="HB29" i="64"/>
  <c r="GZ29" i="64"/>
  <c r="GX29" i="64"/>
  <c r="GV29" i="64"/>
  <c r="GT29" i="64"/>
  <c r="GR29" i="64"/>
  <c r="GP29" i="64"/>
  <c r="GN29" i="64"/>
  <c r="GL29" i="64"/>
  <c r="HJ27" i="64"/>
  <c r="HH27" i="64"/>
  <c r="HF27" i="64"/>
  <c r="HD27" i="64"/>
  <c r="HB27" i="64"/>
  <c r="GZ27" i="64"/>
  <c r="GX27" i="64"/>
  <c r="GV27" i="64"/>
  <c r="GT27" i="64"/>
  <c r="GR27" i="64"/>
  <c r="GP27" i="64"/>
  <c r="GN27" i="64"/>
  <c r="GL27" i="64"/>
  <c r="HJ25" i="64"/>
  <c r="HH25" i="64"/>
  <c r="HF25" i="64"/>
  <c r="HD25" i="64"/>
  <c r="HB25" i="64"/>
  <c r="GZ25" i="64"/>
  <c r="GX25" i="64"/>
  <c r="GV25" i="64"/>
  <c r="GT25" i="64"/>
  <c r="GR25" i="64"/>
  <c r="GP25" i="64"/>
  <c r="GN25" i="64"/>
  <c r="GL25" i="64"/>
  <c r="HJ23" i="64"/>
  <c r="HH23" i="64"/>
  <c r="HF23" i="64"/>
  <c r="HD23" i="64"/>
  <c r="HB23" i="64"/>
  <c r="GZ23" i="64"/>
  <c r="GX23" i="64"/>
  <c r="GV23" i="64"/>
  <c r="GT23" i="64"/>
  <c r="GR23" i="64"/>
  <c r="GP23" i="64"/>
  <c r="GN23" i="64"/>
  <c r="GL23" i="64"/>
  <c r="HJ20" i="64"/>
  <c r="HH20" i="64"/>
  <c r="HF20" i="64"/>
  <c r="HD20" i="64"/>
  <c r="HB20" i="64"/>
  <c r="GZ20" i="64"/>
  <c r="GX20" i="64"/>
  <c r="GV20" i="64"/>
  <c r="GT20" i="64"/>
  <c r="GR20" i="64"/>
  <c r="GP20" i="64"/>
  <c r="GN20" i="64"/>
  <c r="GL20" i="64"/>
  <c r="HJ18" i="64"/>
  <c r="HH18" i="64"/>
  <c r="HF18" i="64"/>
  <c r="HD18" i="64"/>
  <c r="HB18" i="64"/>
  <c r="GZ18" i="64"/>
  <c r="GX18" i="64"/>
  <c r="GV18" i="64"/>
  <c r="GT18" i="64"/>
  <c r="GR18" i="64"/>
  <c r="GP18" i="64"/>
  <c r="GN18" i="64"/>
  <c r="GL18" i="64"/>
  <c r="HJ16" i="64"/>
  <c r="HH16" i="64"/>
  <c r="HF16" i="64"/>
  <c r="HD16" i="64"/>
  <c r="HB16" i="64"/>
  <c r="GZ16" i="64"/>
  <c r="GX16" i="64"/>
  <c r="GV16" i="64"/>
  <c r="GT16" i="64"/>
  <c r="GR16" i="64"/>
  <c r="GP16" i="64"/>
  <c r="GN16" i="64"/>
  <c r="GL16" i="64"/>
  <c r="HJ14" i="64"/>
  <c r="HH14" i="64"/>
  <c r="HF14" i="64"/>
  <c r="HD14" i="64"/>
  <c r="HB14" i="64"/>
  <c r="GZ14" i="64"/>
  <c r="GX14" i="64"/>
  <c r="GV14" i="64"/>
  <c r="GT14" i="64"/>
  <c r="GR14" i="64"/>
  <c r="GP14" i="64"/>
  <c r="GN14" i="64"/>
  <c r="GL14" i="64"/>
  <c r="HJ12" i="64"/>
  <c r="HH12" i="64"/>
  <c r="HF12" i="64"/>
  <c r="HD12" i="64"/>
  <c r="HB12" i="64"/>
  <c r="GZ12" i="64"/>
  <c r="GX12" i="64"/>
  <c r="GV12" i="64"/>
  <c r="GT12" i="64"/>
  <c r="GR12" i="64"/>
  <c r="GP12" i="64"/>
  <c r="GN12" i="64"/>
  <c r="GL12" i="64"/>
  <c r="HJ83" i="63"/>
  <c r="HH83" i="63"/>
  <c r="HF83" i="63"/>
  <c r="HD83" i="63"/>
  <c r="HB83" i="63"/>
  <c r="GZ83" i="63"/>
  <c r="GX83" i="63"/>
  <c r="GV83" i="63"/>
  <c r="GT83" i="63"/>
  <c r="GR83" i="63"/>
  <c r="GP83" i="63"/>
  <c r="GN83" i="63"/>
  <c r="GL83" i="63"/>
  <c r="HJ82" i="63"/>
  <c r="HH82" i="63"/>
  <c r="HF82" i="63"/>
  <c r="HD82" i="63"/>
  <c r="HB82" i="63"/>
  <c r="GZ82" i="63"/>
  <c r="GX82" i="63"/>
  <c r="GV82" i="63"/>
  <c r="GT82" i="63"/>
  <c r="GR82" i="63"/>
  <c r="GP82" i="63"/>
  <c r="GN82" i="63"/>
  <c r="GL82" i="63"/>
  <c r="HJ81" i="63"/>
  <c r="HH81" i="63"/>
  <c r="HF81" i="63"/>
  <c r="HD81" i="63"/>
  <c r="HB81" i="63"/>
  <c r="GZ81" i="63"/>
  <c r="GX81" i="63"/>
  <c r="GV81" i="63"/>
  <c r="GT81" i="63"/>
  <c r="GR81" i="63"/>
  <c r="GP81" i="63"/>
  <c r="GN81" i="63"/>
  <c r="GL81" i="63"/>
  <c r="HJ79" i="63"/>
  <c r="HH79" i="63"/>
  <c r="HF79" i="63"/>
  <c r="HD79" i="63"/>
  <c r="HB79" i="63"/>
  <c r="GZ79" i="63"/>
  <c r="GX79" i="63"/>
  <c r="GV79" i="63"/>
  <c r="GT79" i="63"/>
  <c r="GR79" i="63"/>
  <c r="GP79" i="63"/>
  <c r="GN79" i="63"/>
  <c r="GL79" i="63"/>
  <c r="HJ76" i="63"/>
  <c r="HH76" i="63"/>
  <c r="HF76" i="63"/>
  <c r="HD76" i="63"/>
  <c r="HB76" i="63"/>
  <c r="GZ76" i="63"/>
  <c r="GX76" i="63"/>
  <c r="GV76" i="63"/>
  <c r="GT76" i="63"/>
  <c r="GR76" i="63"/>
  <c r="GP76" i="63"/>
  <c r="GN76" i="63"/>
  <c r="GL76" i="63"/>
  <c r="HJ75" i="63"/>
  <c r="HH75" i="63"/>
  <c r="HF75" i="63"/>
  <c r="HD75" i="63"/>
  <c r="HB75" i="63"/>
  <c r="GZ75" i="63"/>
  <c r="GX75" i="63"/>
  <c r="GV75" i="63"/>
  <c r="GT75" i="63"/>
  <c r="GR75" i="63"/>
  <c r="GP75" i="63"/>
  <c r="GN75" i="63"/>
  <c r="GL75" i="63"/>
  <c r="HJ73" i="63"/>
  <c r="HH73" i="63"/>
  <c r="HF73" i="63"/>
  <c r="HD73" i="63"/>
  <c r="HB73" i="63"/>
  <c r="GZ73" i="63"/>
  <c r="GX73" i="63"/>
  <c r="GV73" i="63"/>
  <c r="GT73" i="63"/>
  <c r="GR73" i="63"/>
  <c r="GP73" i="63"/>
  <c r="GN73" i="63"/>
  <c r="GL73" i="63"/>
  <c r="HJ72" i="63"/>
  <c r="HH72" i="63"/>
  <c r="HF72" i="63"/>
  <c r="HD72" i="63"/>
  <c r="HB72" i="63"/>
  <c r="GZ72" i="63"/>
  <c r="GX72" i="63"/>
  <c r="GV72" i="63"/>
  <c r="GT72" i="63"/>
  <c r="GR72" i="63"/>
  <c r="GP72" i="63"/>
  <c r="GN72" i="63"/>
  <c r="GL72" i="63"/>
  <c r="HJ70" i="63"/>
  <c r="HH70" i="63"/>
  <c r="HF70" i="63"/>
  <c r="HD70" i="63"/>
  <c r="HB70" i="63"/>
  <c r="GZ70" i="63"/>
  <c r="GX70" i="63"/>
  <c r="GV70" i="63"/>
  <c r="GT70" i="63"/>
  <c r="GR70" i="63"/>
  <c r="GP70" i="63"/>
  <c r="GN70" i="63"/>
  <c r="GL70" i="63"/>
  <c r="HJ69" i="63"/>
  <c r="HH69" i="63"/>
  <c r="HF69" i="63"/>
  <c r="HD69" i="63"/>
  <c r="HB69" i="63"/>
  <c r="GZ69" i="63"/>
  <c r="GX69" i="63"/>
  <c r="GV69" i="63"/>
  <c r="GT69" i="63"/>
  <c r="GR69" i="63"/>
  <c r="GP69" i="63"/>
  <c r="GN69" i="63"/>
  <c r="GL69" i="63"/>
  <c r="HJ67" i="63"/>
  <c r="HH67" i="63"/>
  <c r="HF67" i="63"/>
  <c r="HD67" i="63"/>
  <c r="HB67" i="63"/>
  <c r="GZ67" i="63"/>
  <c r="GX67" i="63"/>
  <c r="GV67" i="63"/>
  <c r="GT67" i="63"/>
  <c r="GR67" i="63"/>
  <c r="GP67" i="63"/>
  <c r="GN67" i="63"/>
  <c r="GL67" i="63"/>
  <c r="HJ66" i="63"/>
  <c r="HH66" i="63"/>
  <c r="HF66" i="63"/>
  <c r="HD66" i="63"/>
  <c r="HB66" i="63"/>
  <c r="GZ66" i="63"/>
  <c r="GX66" i="63"/>
  <c r="GV66" i="63"/>
  <c r="GT66" i="63"/>
  <c r="GR66" i="63"/>
  <c r="GP66" i="63"/>
  <c r="GN66" i="63"/>
  <c r="GL66" i="63"/>
  <c r="HJ64" i="63"/>
  <c r="HH64" i="63"/>
  <c r="HF64" i="63"/>
  <c r="HD64" i="63"/>
  <c r="HB64" i="63"/>
  <c r="GZ64" i="63"/>
  <c r="GX64" i="63"/>
  <c r="GV64" i="63"/>
  <c r="GT64" i="63"/>
  <c r="GR64" i="63"/>
  <c r="GP64" i="63"/>
  <c r="GN64" i="63"/>
  <c r="GL64" i="63"/>
  <c r="HJ63" i="63"/>
  <c r="HH63" i="63"/>
  <c r="HF63" i="63"/>
  <c r="HD63" i="63"/>
  <c r="HB63" i="63"/>
  <c r="GZ63" i="63"/>
  <c r="GX63" i="63"/>
  <c r="GV63" i="63"/>
  <c r="GT63" i="63"/>
  <c r="GR63" i="63"/>
  <c r="GP63" i="63"/>
  <c r="GN63" i="63"/>
  <c r="GL63" i="63"/>
  <c r="HJ61" i="63"/>
  <c r="HH61" i="63"/>
  <c r="HF61" i="63"/>
  <c r="HD61" i="63"/>
  <c r="HB61" i="63"/>
  <c r="GZ61" i="63"/>
  <c r="GX61" i="63"/>
  <c r="GV61" i="63"/>
  <c r="GT61" i="63"/>
  <c r="GR61" i="63"/>
  <c r="GP61" i="63"/>
  <c r="GN61" i="63"/>
  <c r="GL61" i="63"/>
  <c r="HJ60" i="63"/>
  <c r="HH60" i="63"/>
  <c r="HF60" i="63"/>
  <c r="HD60" i="63"/>
  <c r="HB60" i="63"/>
  <c r="GZ60" i="63"/>
  <c r="GX60" i="63"/>
  <c r="GV60" i="63"/>
  <c r="GT60" i="63"/>
  <c r="GR60" i="63"/>
  <c r="GP60" i="63"/>
  <c r="GN60" i="63"/>
  <c r="GL60" i="63"/>
  <c r="HJ58" i="63"/>
  <c r="HH58" i="63"/>
  <c r="HF58" i="63"/>
  <c r="HD58" i="63"/>
  <c r="HB58" i="63"/>
  <c r="GZ58" i="63"/>
  <c r="GX58" i="63"/>
  <c r="GV58" i="63"/>
  <c r="GT58" i="63"/>
  <c r="GR58" i="63"/>
  <c r="GP58" i="63"/>
  <c r="GN58" i="63"/>
  <c r="GL58" i="63"/>
  <c r="HJ57" i="63"/>
  <c r="HH57" i="63"/>
  <c r="HF57" i="63"/>
  <c r="HD57" i="63"/>
  <c r="HB57" i="63"/>
  <c r="GZ57" i="63"/>
  <c r="GX57" i="63"/>
  <c r="GV57" i="63"/>
  <c r="GT57" i="63"/>
  <c r="GR57" i="63"/>
  <c r="GP57" i="63"/>
  <c r="GN57" i="63"/>
  <c r="GL57" i="63"/>
  <c r="HJ55" i="63"/>
  <c r="HH55" i="63"/>
  <c r="HF55" i="63"/>
  <c r="HD55" i="63"/>
  <c r="HB55" i="63"/>
  <c r="GZ55" i="63"/>
  <c r="GX55" i="63"/>
  <c r="GV55" i="63"/>
  <c r="GT55" i="63"/>
  <c r="GR55" i="63"/>
  <c r="GP55" i="63"/>
  <c r="GN55" i="63"/>
  <c r="GL55" i="63"/>
  <c r="HJ54" i="63"/>
  <c r="HH54" i="63"/>
  <c r="HF54" i="63"/>
  <c r="HD54" i="63"/>
  <c r="HB54" i="63"/>
  <c r="GZ54" i="63"/>
  <c r="GX54" i="63"/>
  <c r="GV54" i="63"/>
  <c r="GT54" i="63"/>
  <c r="GR54" i="63"/>
  <c r="GP54" i="63"/>
  <c r="GN54" i="63"/>
  <c r="GL54" i="63"/>
  <c r="HJ52" i="63"/>
  <c r="HH52" i="63"/>
  <c r="HF52" i="63"/>
  <c r="HD52" i="63"/>
  <c r="HB52" i="63"/>
  <c r="GZ52" i="63"/>
  <c r="GX52" i="63"/>
  <c r="GV52" i="63"/>
  <c r="GT52" i="63"/>
  <c r="GR52" i="63"/>
  <c r="GP52" i="63"/>
  <c r="GN52" i="63"/>
  <c r="GL52" i="63"/>
  <c r="HJ51" i="63"/>
  <c r="HH51" i="63"/>
  <c r="HF51" i="63"/>
  <c r="HD51" i="63"/>
  <c r="HB51" i="63"/>
  <c r="GZ51" i="63"/>
  <c r="GX51" i="63"/>
  <c r="GV51" i="63"/>
  <c r="GT51" i="63"/>
  <c r="GR51" i="63"/>
  <c r="GP51" i="63"/>
  <c r="GN51" i="63"/>
  <c r="GL51" i="63"/>
  <c r="HJ48" i="63"/>
  <c r="HH48" i="63"/>
  <c r="HF48" i="63"/>
  <c r="HD48" i="63"/>
  <c r="HB48" i="63"/>
  <c r="GZ48" i="63"/>
  <c r="GX48" i="63"/>
  <c r="GV48" i="63"/>
  <c r="GT48" i="63"/>
  <c r="GR48" i="63"/>
  <c r="GP48" i="63"/>
  <c r="GN48" i="63"/>
  <c r="GL48" i="63"/>
  <c r="HJ29" i="63"/>
  <c r="HH29" i="63"/>
  <c r="HF29" i="63"/>
  <c r="HD29" i="63"/>
  <c r="HB29" i="63"/>
  <c r="GZ29" i="63"/>
  <c r="GX29" i="63"/>
  <c r="GV29" i="63"/>
  <c r="GT29" i="63"/>
  <c r="GR29" i="63"/>
  <c r="GP29" i="63"/>
  <c r="GN29" i="63"/>
  <c r="GL29" i="63"/>
  <c r="HJ27" i="63"/>
  <c r="HH27" i="63"/>
  <c r="HF27" i="63"/>
  <c r="HD27" i="63"/>
  <c r="HB27" i="63"/>
  <c r="GZ27" i="63"/>
  <c r="GX27" i="63"/>
  <c r="GV27" i="63"/>
  <c r="GT27" i="63"/>
  <c r="GR27" i="63"/>
  <c r="GP27" i="63"/>
  <c r="GN27" i="63"/>
  <c r="GL27" i="63"/>
  <c r="HJ25" i="63"/>
  <c r="HH25" i="63"/>
  <c r="HF25" i="63"/>
  <c r="HD25" i="63"/>
  <c r="HB25" i="63"/>
  <c r="GZ25" i="63"/>
  <c r="GX25" i="63"/>
  <c r="GV25" i="63"/>
  <c r="GT25" i="63"/>
  <c r="GR25" i="63"/>
  <c r="GP25" i="63"/>
  <c r="GN25" i="63"/>
  <c r="GL25" i="63"/>
  <c r="HJ23" i="63"/>
  <c r="HH23" i="63"/>
  <c r="HF23" i="63"/>
  <c r="HD23" i="63"/>
  <c r="HB23" i="63"/>
  <c r="GZ23" i="63"/>
  <c r="GX23" i="63"/>
  <c r="GV23" i="63"/>
  <c r="GT23" i="63"/>
  <c r="GR23" i="63"/>
  <c r="GP23" i="63"/>
  <c r="GN23" i="63"/>
  <c r="GL23" i="63"/>
  <c r="HJ20" i="63"/>
  <c r="HH20" i="63"/>
  <c r="HF20" i="63"/>
  <c r="HD20" i="63"/>
  <c r="HB20" i="63"/>
  <c r="GZ20" i="63"/>
  <c r="GX20" i="63"/>
  <c r="GV20" i="63"/>
  <c r="GT20" i="63"/>
  <c r="GR20" i="63"/>
  <c r="GP20" i="63"/>
  <c r="GN20" i="63"/>
  <c r="GL20" i="63"/>
  <c r="HJ18" i="63"/>
  <c r="HH18" i="63"/>
  <c r="HF18" i="63"/>
  <c r="HD18" i="63"/>
  <c r="HB18" i="63"/>
  <c r="GZ18" i="63"/>
  <c r="GX18" i="63"/>
  <c r="GV18" i="63"/>
  <c r="GT18" i="63"/>
  <c r="GR18" i="63"/>
  <c r="GP18" i="63"/>
  <c r="GN18" i="63"/>
  <c r="GL18" i="63"/>
  <c r="HJ16" i="63"/>
  <c r="HH16" i="63"/>
  <c r="HF16" i="63"/>
  <c r="HD16" i="63"/>
  <c r="HB16" i="63"/>
  <c r="GZ16" i="63"/>
  <c r="GX16" i="63"/>
  <c r="GV16" i="63"/>
  <c r="GT16" i="63"/>
  <c r="GR16" i="63"/>
  <c r="GP16" i="63"/>
  <c r="GN16" i="63"/>
  <c r="GL16" i="63"/>
  <c r="HJ14" i="63"/>
  <c r="HH14" i="63"/>
  <c r="HF14" i="63"/>
  <c r="HD14" i="63"/>
  <c r="HB14" i="63"/>
  <c r="GZ14" i="63"/>
  <c r="GX14" i="63"/>
  <c r="GV14" i="63"/>
  <c r="GT14" i="63"/>
  <c r="GR14" i="63"/>
  <c r="GP14" i="63"/>
  <c r="GN14" i="63"/>
  <c r="GL14" i="63"/>
  <c r="HJ12" i="63"/>
  <c r="HH12" i="63"/>
  <c r="HF12" i="63"/>
  <c r="HD12" i="63"/>
  <c r="HB12" i="63"/>
  <c r="GZ12" i="63"/>
  <c r="GX12" i="63"/>
  <c r="GV12" i="63"/>
  <c r="GT12" i="63"/>
  <c r="GR12" i="63"/>
  <c r="GP12" i="63"/>
  <c r="GN12" i="63"/>
  <c r="GL12" i="63"/>
  <c r="GI83" i="63"/>
  <c r="GG83" i="63"/>
  <c r="GE83" i="63"/>
  <c r="GC83" i="63"/>
  <c r="GA83" i="63"/>
  <c r="FY83" i="63"/>
  <c r="FW83" i="63"/>
  <c r="FU83" i="63"/>
  <c r="FS83" i="63"/>
  <c r="FQ83" i="63"/>
  <c r="FO83" i="63"/>
  <c r="FM83" i="63"/>
  <c r="FK83" i="63"/>
  <c r="GI82" i="63"/>
  <c r="GG82" i="63"/>
  <c r="GE82" i="63"/>
  <c r="GC82" i="63"/>
  <c r="GA82" i="63"/>
  <c r="FY82" i="63"/>
  <c r="FW82" i="63"/>
  <c r="FU82" i="63"/>
  <c r="FS82" i="63"/>
  <c r="FQ82" i="63"/>
  <c r="FO82" i="63"/>
  <c r="FM82" i="63"/>
  <c r="FK82" i="63"/>
  <c r="GI81" i="63"/>
  <c r="GG81" i="63"/>
  <c r="GE81" i="63"/>
  <c r="GC81" i="63"/>
  <c r="GA81" i="63"/>
  <c r="FY81" i="63"/>
  <c r="FW81" i="63"/>
  <c r="FU81" i="63"/>
  <c r="FS81" i="63"/>
  <c r="FQ81" i="63"/>
  <c r="FO81" i="63"/>
  <c r="FM81" i="63"/>
  <c r="FK81" i="63"/>
  <c r="GI79" i="63"/>
  <c r="GG79" i="63"/>
  <c r="GE79" i="63"/>
  <c r="GC79" i="63"/>
  <c r="GA79" i="63"/>
  <c r="FY79" i="63"/>
  <c r="FW79" i="63"/>
  <c r="FU79" i="63"/>
  <c r="FS79" i="63"/>
  <c r="FQ79" i="63"/>
  <c r="FO79" i="63"/>
  <c r="FM79" i="63"/>
  <c r="FK79" i="63"/>
  <c r="GI76" i="63"/>
  <c r="GG76" i="63"/>
  <c r="GE76" i="63"/>
  <c r="GC76" i="63"/>
  <c r="GA76" i="63"/>
  <c r="FY76" i="63"/>
  <c r="FW76" i="63"/>
  <c r="FU76" i="63"/>
  <c r="FS76" i="63"/>
  <c r="FQ76" i="63"/>
  <c r="FO76" i="63"/>
  <c r="FM76" i="63"/>
  <c r="FK76" i="63"/>
  <c r="GI75" i="63"/>
  <c r="GG75" i="63"/>
  <c r="GE75" i="63"/>
  <c r="GC75" i="63"/>
  <c r="GA75" i="63"/>
  <c r="FY75" i="63"/>
  <c r="FW75" i="63"/>
  <c r="FU75" i="63"/>
  <c r="FS75" i="63"/>
  <c r="FQ75" i="63"/>
  <c r="FO75" i="63"/>
  <c r="FM75" i="63"/>
  <c r="FK75" i="63"/>
  <c r="GI73" i="63"/>
  <c r="GG73" i="63"/>
  <c r="GE73" i="63"/>
  <c r="GC73" i="63"/>
  <c r="GA73" i="63"/>
  <c r="FY73" i="63"/>
  <c r="FW73" i="63"/>
  <c r="FU73" i="63"/>
  <c r="FS73" i="63"/>
  <c r="FQ73" i="63"/>
  <c r="FO73" i="63"/>
  <c r="FM73" i="63"/>
  <c r="FK73" i="63"/>
  <c r="GI72" i="63"/>
  <c r="GG72" i="63"/>
  <c r="GE72" i="63"/>
  <c r="GC72" i="63"/>
  <c r="GA72" i="63"/>
  <c r="FY72" i="63"/>
  <c r="FW72" i="63"/>
  <c r="FU72" i="63"/>
  <c r="FS72" i="63"/>
  <c r="FQ72" i="63"/>
  <c r="FO72" i="63"/>
  <c r="FM72" i="63"/>
  <c r="FK72" i="63"/>
  <c r="GI70" i="63"/>
  <c r="GG70" i="63"/>
  <c r="GE70" i="63"/>
  <c r="GC70" i="63"/>
  <c r="GA70" i="63"/>
  <c r="FY70" i="63"/>
  <c r="FW70" i="63"/>
  <c r="FU70" i="63"/>
  <c r="FS70" i="63"/>
  <c r="FQ70" i="63"/>
  <c r="FO70" i="63"/>
  <c r="FM70" i="63"/>
  <c r="FK70" i="63"/>
  <c r="GI69" i="63"/>
  <c r="GG69" i="63"/>
  <c r="GE69" i="63"/>
  <c r="GC69" i="63"/>
  <c r="GA69" i="63"/>
  <c r="FY69" i="63"/>
  <c r="FW69" i="63"/>
  <c r="FU69" i="63"/>
  <c r="FS69" i="63"/>
  <c r="FQ69" i="63"/>
  <c r="FO69" i="63"/>
  <c r="FM69" i="63"/>
  <c r="FK69" i="63"/>
  <c r="GI67" i="63"/>
  <c r="GG67" i="63"/>
  <c r="GE67" i="63"/>
  <c r="GC67" i="63"/>
  <c r="GA67" i="63"/>
  <c r="FY67" i="63"/>
  <c r="FW67" i="63"/>
  <c r="FU67" i="63"/>
  <c r="FS67" i="63"/>
  <c r="FQ67" i="63"/>
  <c r="FO67" i="63"/>
  <c r="FM67" i="63"/>
  <c r="FK67" i="63"/>
  <c r="GI66" i="63"/>
  <c r="GG66" i="63"/>
  <c r="GE66" i="63"/>
  <c r="GC66" i="63"/>
  <c r="GA66" i="63"/>
  <c r="FY66" i="63"/>
  <c r="FW66" i="63"/>
  <c r="FU66" i="63"/>
  <c r="FS66" i="63"/>
  <c r="FQ66" i="63"/>
  <c r="FO66" i="63"/>
  <c r="FM66" i="63"/>
  <c r="FK66" i="63"/>
  <c r="GI64" i="63"/>
  <c r="GG64" i="63"/>
  <c r="GE64" i="63"/>
  <c r="GC64" i="63"/>
  <c r="GA64" i="63"/>
  <c r="FY64" i="63"/>
  <c r="FW64" i="63"/>
  <c r="FU64" i="63"/>
  <c r="FS64" i="63"/>
  <c r="FQ64" i="63"/>
  <c r="FO64" i="63"/>
  <c r="FM64" i="63"/>
  <c r="FK64" i="63"/>
  <c r="GI63" i="63"/>
  <c r="GG63" i="63"/>
  <c r="GE63" i="63"/>
  <c r="GC63" i="63"/>
  <c r="GA63" i="63"/>
  <c r="FY63" i="63"/>
  <c r="FW63" i="63"/>
  <c r="FU63" i="63"/>
  <c r="FS63" i="63"/>
  <c r="FQ63" i="63"/>
  <c r="FO63" i="63"/>
  <c r="FM63" i="63"/>
  <c r="FK63" i="63"/>
  <c r="GI61" i="63"/>
  <c r="GG61" i="63"/>
  <c r="GE61" i="63"/>
  <c r="GC61" i="63"/>
  <c r="GA61" i="63"/>
  <c r="FY61" i="63"/>
  <c r="FW61" i="63"/>
  <c r="FU61" i="63"/>
  <c r="FS61" i="63"/>
  <c r="FQ61" i="63"/>
  <c r="FO61" i="63"/>
  <c r="FM61" i="63"/>
  <c r="FK61" i="63"/>
  <c r="GI60" i="63"/>
  <c r="GG60" i="63"/>
  <c r="GE60" i="63"/>
  <c r="GC60" i="63"/>
  <c r="GA60" i="63"/>
  <c r="FY60" i="63"/>
  <c r="FW60" i="63"/>
  <c r="FU60" i="63"/>
  <c r="FS60" i="63"/>
  <c r="FQ60" i="63"/>
  <c r="FO60" i="63"/>
  <c r="FM60" i="63"/>
  <c r="FK60" i="63"/>
  <c r="GI58" i="63"/>
  <c r="GG58" i="63"/>
  <c r="GE58" i="63"/>
  <c r="GC58" i="63"/>
  <c r="GA58" i="63"/>
  <c r="FY58" i="63"/>
  <c r="FW58" i="63"/>
  <c r="FU58" i="63"/>
  <c r="FS58" i="63"/>
  <c r="FQ58" i="63"/>
  <c r="FO58" i="63"/>
  <c r="FM58" i="63"/>
  <c r="FK58" i="63"/>
  <c r="GI57" i="63"/>
  <c r="GG57" i="63"/>
  <c r="GE57" i="63"/>
  <c r="GC57" i="63"/>
  <c r="GA57" i="63"/>
  <c r="FY57" i="63"/>
  <c r="FW57" i="63"/>
  <c r="FU57" i="63"/>
  <c r="FS57" i="63"/>
  <c r="FQ57" i="63"/>
  <c r="FO57" i="63"/>
  <c r="FM57" i="63"/>
  <c r="FK57" i="63"/>
  <c r="GI55" i="63"/>
  <c r="GG55" i="63"/>
  <c r="GE55" i="63"/>
  <c r="GC55" i="63"/>
  <c r="GA55" i="63"/>
  <c r="FY55" i="63"/>
  <c r="FW55" i="63"/>
  <c r="FU55" i="63"/>
  <c r="FS55" i="63"/>
  <c r="FQ55" i="63"/>
  <c r="FO55" i="63"/>
  <c r="FM55" i="63"/>
  <c r="FK55" i="63"/>
  <c r="GI54" i="63"/>
  <c r="GG54" i="63"/>
  <c r="GE54" i="63"/>
  <c r="GC54" i="63"/>
  <c r="GA54" i="63"/>
  <c r="FY54" i="63"/>
  <c r="FW54" i="63"/>
  <c r="FU54" i="63"/>
  <c r="FS54" i="63"/>
  <c r="FQ54" i="63"/>
  <c r="FO54" i="63"/>
  <c r="FM54" i="63"/>
  <c r="FK54" i="63"/>
  <c r="GI52" i="63"/>
  <c r="GG52" i="63"/>
  <c r="GE52" i="63"/>
  <c r="GC52" i="63"/>
  <c r="GA52" i="63"/>
  <c r="FY52" i="63"/>
  <c r="FW52" i="63"/>
  <c r="FU52" i="63"/>
  <c r="FS52" i="63"/>
  <c r="FQ52" i="63"/>
  <c r="FO52" i="63"/>
  <c r="FM52" i="63"/>
  <c r="FK52" i="63"/>
  <c r="GI51" i="63"/>
  <c r="GG51" i="63"/>
  <c r="GE51" i="63"/>
  <c r="GC51" i="63"/>
  <c r="GA51" i="63"/>
  <c r="FY51" i="63"/>
  <c r="FW51" i="63"/>
  <c r="FU51" i="63"/>
  <c r="FS51" i="63"/>
  <c r="FQ51" i="63"/>
  <c r="FO51" i="63"/>
  <c r="FM51" i="63"/>
  <c r="FK51" i="63"/>
  <c r="GI48" i="63"/>
  <c r="GG48" i="63"/>
  <c r="GE48" i="63"/>
  <c r="GC48" i="63"/>
  <c r="GA48" i="63"/>
  <c r="FY48" i="63"/>
  <c r="FW48" i="63"/>
  <c r="FU48" i="63"/>
  <c r="FS48" i="63"/>
  <c r="FQ48" i="63"/>
  <c r="FO48" i="63"/>
  <c r="FM48" i="63"/>
  <c r="FK48" i="63"/>
  <c r="GI29" i="63"/>
  <c r="GG29" i="63"/>
  <c r="GE29" i="63"/>
  <c r="GC29" i="63"/>
  <c r="GA29" i="63"/>
  <c r="FY29" i="63"/>
  <c r="FW29" i="63"/>
  <c r="FU29" i="63"/>
  <c r="FS29" i="63"/>
  <c r="FQ29" i="63"/>
  <c r="FO29" i="63"/>
  <c r="FM29" i="63"/>
  <c r="FK29" i="63"/>
  <c r="GI27" i="63"/>
  <c r="GG27" i="63"/>
  <c r="GE27" i="63"/>
  <c r="GC27" i="63"/>
  <c r="GA27" i="63"/>
  <c r="FY27" i="63"/>
  <c r="FW27" i="63"/>
  <c r="FU27" i="63"/>
  <c r="FS27" i="63"/>
  <c r="FQ27" i="63"/>
  <c r="FO27" i="63"/>
  <c r="FM27" i="63"/>
  <c r="FK27" i="63"/>
  <c r="GI25" i="63"/>
  <c r="GG25" i="63"/>
  <c r="GE25" i="63"/>
  <c r="GC25" i="63"/>
  <c r="GA25" i="63"/>
  <c r="FY25" i="63"/>
  <c r="FW25" i="63"/>
  <c r="FU25" i="63"/>
  <c r="FS25" i="63"/>
  <c r="FQ25" i="63"/>
  <c r="FO25" i="63"/>
  <c r="FM25" i="63"/>
  <c r="FK25" i="63"/>
  <c r="GI23" i="63"/>
  <c r="GG23" i="63"/>
  <c r="GE23" i="63"/>
  <c r="GC23" i="63"/>
  <c r="GA23" i="63"/>
  <c r="FY23" i="63"/>
  <c r="FW23" i="63"/>
  <c r="FU23" i="63"/>
  <c r="FS23" i="63"/>
  <c r="FQ23" i="63"/>
  <c r="FO23" i="63"/>
  <c r="FM23" i="63"/>
  <c r="FK23" i="63"/>
  <c r="GI20" i="63"/>
  <c r="GG20" i="63"/>
  <c r="GE20" i="63"/>
  <c r="GC20" i="63"/>
  <c r="GA20" i="63"/>
  <c r="FY20" i="63"/>
  <c r="FW20" i="63"/>
  <c r="FU20" i="63"/>
  <c r="FS20" i="63"/>
  <c r="FQ20" i="63"/>
  <c r="FO20" i="63"/>
  <c r="FM20" i="63"/>
  <c r="FK20" i="63"/>
  <c r="GI18" i="63"/>
  <c r="GG18" i="63"/>
  <c r="GE18" i="63"/>
  <c r="GC18" i="63"/>
  <c r="GA18" i="63"/>
  <c r="FY18" i="63"/>
  <c r="FW18" i="63"/>
  <c r="FU18" i="63"/>
  <c r="FS18" i="63"/>
  <c r="FQ18" i="63"/>
  <c r="FO18" i="63"/>
  <c r="FM18" i="63"/>
  <c r="FK18" i="63"/>
  <c r="GI16" i="63"/>
  <c r="GG16" i="63"/>
  <c r="GE16" i="63"/>
  <c r="GC16" i="63"/>
  <c r="GA16" i="63"/>
  <c r="FY16" i="63"/>
  <c r="FW16" i="63"/>
  <c r="FU16" i="63"/>
  <c r="FS16" i="63"/>
  <c r="FQ16" i="63"/>
  <c r="FO16" i="63"/>
  <c r="FM16" i="63"/>
  <c r="FK16" i="63"/>
  <c r="GI14" i="63"/>
  <c r="GG14" i="63"/>
  <c r="GE14" i="63"/>
  <c r="GC14" i="63"/>
  <c r="GA14" i="63"/>
  <c r="FY14" i="63"/>
  <c r="FW14" i="63"/>
  <c r="FU14" i="63"/>
  <c r="FS14" i="63"/>
  <c r="FQ14" i="63"/>
  <c r="FO14" i="63"/>
  <c r="FM14" i="63"/>
  <c r="FK14" i="63"/>
  <c r="GI12" i="63"/>
  <c r="GG12" i="63"/>
  <c r="GE12" i="63"/>
  <c r="GC12" i="63"/>
  <c r="GA12" i="63"/>
  <c r="FY12" i="63"/>
  <c r="FW12" i="63"/>
  <c r="FU12" i="63"/>
  <c r="FS12" i="63"/>
  <c r="FQ12" i="63"/>
  <c r="FO12" i="63"/>
  <c r="FM12" i="63"/>
  <c r="FK12" i="63"/>
  <c r="GI83" i="64"/>
  <c r="GG83" i="64"/>
  <c r="GE83" i="64"/>
  <c r="GC83" i="64"/>
  <c r="GA83" i="64"/>
  <c r="FY83" i="64"/>
  <c r="FW83" i="64"/>
  <c r="FU83" i="64"/>
  <c r="FS83" i="64"/>
  <c r="FQ83" i="64"/>
  <c r="FO83" i="64"/>
  <c r="FM83" i="64"/>
  <c r="FK83" i="64"/>
  <c r="GI82" i="64"/>
  <c r="GG82" i="64"/>
  <c r="GE82" i="64"/>
  <c r="GC82" i="64"/>
  <c r="GA82" i="64"/>
  <c r="FY82" i="64"/>
  <c r="FW82" i="64"/>
  <c r="FU82" i="64"/>
  <c r="FS82" i="64"/>
  <c r="FQ82" i="64"/>
  <c r="FO82" i="64"/>
  <c r="FM82" i="64"/>
  <c r="FK82" i="64"/>
  <c r="GI81" i="64"/>
  <c r="GG81" i="64"/>
  <c r="GE81" i="64"/>
  <c r="GC81" i="64"/>
  <c r="GA81" i="64"/>
  <c r="FY81" i="64"/>
  <c r="FW81" i="64"/>
  <c r="FU81" i="64"/>
  <c r="FS81" i="64"/>
  <c r="FQ81" i="64"/>
  <c r="FO81" i="64"/>
  <c r="FM81" i="64"/>
  <c r="FK81" i="64"/>
  <c r="GI79" i="64"/>
  <c r="GG79" i="64"/>
  <c r="GE79" i="64"/>
  <c r="GC79" i="64"/>
  <c r="GA79" i="64"/>
  <c r="FY79" i="64"/>
  <c r="FW79" i="64"/>
  <c r="FU79" i="64"/>
  <c r="FS79" i="64"/>
  <c r="FQ79" i="64"/>
  <c r="FO79" i="64"/>
  <c r="FM79" i="64"/>
  <c r="FK79" i="64"/>
  <c r="GI76" i="64"/>
  <c r="GG76" i="64"/>
  <c r="GE76" i="64"/>
  <c r="GC76" i="64"/>
  <c r="GA76" i="64"/>
  <c r="FY76" i="64"/>
  <c r="FW76" i="64"/>
  <c r="FU76" i="64"/>
  <c r="FS76" i="64"/>
  <c r="FQ76" i="64"/>
  <c r="FO76" i="64"/>
  <c r="FM76" i="64"/>
  <c r="FK76" i="64"/>
  <c r="GI75" i="64"/>
  <c r="GG75" i="64"/>
  <c r="GE75" i="64"/>
  <c r="GC75" i="64"/>
  <c r="GA75" i="64"/>
  <c r="FY75" i="64"/>
  <c r="FW75" i="64"/>
  <c r="FU75" i="64"/>
  <c r="FS75" i="64"/>
  <c r="FQ75" i="64"/>
  <c r="FO75" i="64"/>
  <c r="FM75" i="64"/>
  <c r="FK75" i="64"/>
  <c r="GI73" i="64"/>
  <c r="GG73" i="64"/>
  <c r="GE73" i="64"/>
  <c r="GC73" i="64"/>
  <c r="GA73" i="64"/>
  <c r="FY73" i="64"/>
  <c r="FW73" i="64"/>
  <c r="FU73" i="64"/>
  <c r="FS73" i="64"/>
  <c r="FQ73" i="64"/>
  <c r="FO73" i="64"/>
  <c r="FM73" i="64"/>
  <c r="FK73" i="64"/>
  <c r="GI72" i="64"/>
  <c r="GG72" i="64"/>
  <c r="GE72" i="64"/>
  <c r="GC72" i="64"/>
  <c r="GA72" i="64"/>
  <c r="FY72" i="64"/>
  <c r="FW72" i="64"/>
  <c r="FU72" i="64"/>
  <c r="FS72" i="64"/>
  <c r="FQ72" i="64"/>
  <c r="FO72" i="64"/>
  <c r="FM72" i="64"/>
  <c r="FK72" i="64"/>
  <c r="GI70" i="64"/>
  <c r="GG70" i="64"/>
  <c r="GE70" i="64"/>
  <c r="GC70" i="64"/>
  <c r="GA70" i="64"/>
  <c r="FY70" i="64"/>
  <c r="FW70" i="64"/>
  <c r="FU70" i="64"/>
  <c r="FS70" i="64"/>
  <c r="FQ70" i="64"/>
  <c r="FO70" i="64"/>
  <c r="FM70" i="64"/>
  <c r="FK70" i="64"/>
  <c r="GI69" i="64"/>
  <c r="GG69" i="64"/>
  <c r="GE69" i="64"/>
  <c r="GC69" i="64"/>
  <c r="GA69" i="64"/>
  <c r="FY69" i="64"/>
  <c r="FW69" i="64"/>
  <c r="FU69" i="64"/>
  <c r="FS69" i="64"/>
  <c r="FQ69" i="64"/>
  <c r="FO69" i="64"/>
  <c r="FM69" i="64"/>
  <c r="FK69" i="64"/>
  <c r="GI67" i="64"/>
  <c r="GG67" i="64"/>
  <c r="GE67" i="64"/>
  <c r="GC67" i="64"/>
  <c r="GA67" i="64"/>
  <c r="FY67" i="64"/>
  <c r="FW67" i="64"/>
  <c r="FU67" i="64"/>
  <c r="FS67" i="64"/>
  <c r="FQ67" i="64"/>
  <c r="FO67" i="64"/>
  <c r="FM67" i="64"/>
  <c r="FK67" i="64"/>
  <c r="GI66" i="64"/>
  <c r="GG66" i="64"/>
  <c r="GE66" i="64"/>
  <c r="GC66" i="64"/>
  <c r="GA66" i="64"/>
  <c r="FY66" i="64"/>
  <c r="FW66" i="64"/>
  <c r="FU66" i="64"/>
  <c r="FS66" i="64"/>
  <c r="FQ66" i="64"/>
  <c r="FO66" i="64"/>
  <c r="FM66" i="64"/>
  <c r="FK66" i="64"/>
  <c r="GI64" i="64"/>
  <c r="GG64" i="64"/>
  <c r="GE64" i="64"/>
  <c r="GC64" i="64"/>
  <c r="GA64" i="64"/>
  <c r="FY64" i="64"/>
  <c r="FW64" i="64"/>
  <c r="FU64" i="64"/>
  <c r="FS64" i="64"/>
  <c r="FQ64" i="64"/>
  <c r="FO64" i="64"/>
  <c r="FM64" i="64"/>
  <c r="FK64" i="64"/>
  <c r="GI63" i="64"/>
  <c r="GG63" i="64"/>
  <c r="GE63" i="64"/>
  <c r="GC63" i="64"/>
  <c r="GA63" i="64"/>
  <c r="FY63" i="64"/>
  <c r="FW63" i="64"/>
  <c r="FU63" i="64"/>
  <c r="FS63" i="64"/>
  <c r="FQ63" i="64"/>
  <c r="FO63" i="64"/>
  <c r="FM63" i="64"/>
  <c r="FK63" i="64"/>
  <c r="GI61" i="64"/>
  <c r="GG61" i="64"/>
  <c r="GE61" i="64"/>
  <c r="GC61" i="64"/>
  <c r="GA61" i="64"/>
  <c r="FY61" i="64"/>
  <c r="FW61" i="64"/>
  <c r="FU61" i="64"/>
  <c r="FS61" i="64"/>
  <c r="FQ61" i="64"/>
  <c r="FO61" i="64"/>
  <c r="FM61" i="64"/>
  <c r="FK61" i="64"/>
  <c r="GI60" i="64"/>
  <c r="GG60" i="64"/>
  <c r="GE60" i="64"/>
  <c r="GC60" i="64"/>
  <c r="GA60" i="64"/>
  <c r="FY60" i="64"/>
  <c r="FW60" i="64"/>
  <c r="FU60" i="64"/>
  <c r="FS60" i="64"/>
  <c r="FQ60" i="64"/>
  <c r="FO60" i="64"/>
  <c r="FM60" i="64"/>
  <c r="FK60" i="64"/>
  <c r="GI58" i="64"/>
  <c r="GG58" i="64"/>
  <c r="GE58" i="64"/>
  <c r="GC58" i="64"/>
  <c r="GA58" i="64"/>
  <c r="FY58" i="64"/>
  <c r="FW58" i="64"/>
  <c r="FU58" i="64"/>
  <c r="FS58" i="64"/>
  <c r="FQ58" i="64"/>
  <c r="FO58" i="64"/>
  <c r="FM58" i="64"/>
  <c r="FK58" i="64"/>
  <c r="GI57" i="64"/>
  <c r="GG57" i="64"/>
  <c r="GE57" i="64"/>
  <c r="GC57" i="64"/>
  <c r="GA57" i="64"/>
  <c r="FY57" i="64"/>
  <c r="FW57" i="64"/>
  <c r="FU57" i="64"/>
  <c r="FS57" i="64"/>
  <c r="FQ57" i="64"/>
  <c r="FO57" i="64"/>
  <c r="FM57" i="64"/>
  <c r="FK57" i="64"/>
  <c r="GI55" i="64"/>
  <c r="GG55" i="64"/>
  <c r="GE55" i="64"/>
  <c r="GC55" i="64"/>
  <c r="GA55" i="64"/>
  <c r="FY55" i="64"/>
  <c r="FW55" i="64"/>
  <c r="FU55" i="64"/>
  <c r="FS55" i="64"/>
  <c r="FQ55" i="64"/>
  <c r="FO55" i="64"/>
  <c r="FM55" i="64"/>
  <c r="FK55" i="64"/>
  <c r="GI54" i="64"/>
  <c r="GG54" i="64"/>
  <c r="GE54" i="64"/>
  <c r="GC54" i="64"/>
  <c r="GA54" i="64"/>
  <c r="FY54" i="64"/>
  <c r="FW54" i="64"/>
  <c r="FU54" i="64"/>
  <c r="FS54" i="64"/>
  <c r="FQ54" i="64"/>
  <c r="FO54" i="64"/>
  <c r="FM54" i="64"/>
  <c r="FK54" i="64"/>
  <c r="GI52" i="64"/>
  <c r="GG52" i="64"/>
  <c r="GE52" i="64"/>
  <c r="GC52" i="64"/>
  <c r="GA52" i="64"/>
  <c r="FY52" i="64"/>
  <c r="FW52" i="64"/>
  <c r="FU52" i="64"/>
  <c r="FS52" i="64"/>
  <c r="FQ52" i="64"/>
  <c r="FO52" i="64"/>
  <c r="FM52" i="64"/>
  <c r="FK52" i="64"/>
  <c r="GI51" i="64"/>
  <c r="GG51" i="64"/>
  <c r="GE51" i="64"/>
  <c r="GC51" i="64"/>
  <c r="GA51" i="64"/>
  <c r="FY51" i="64"/>
  <c r="FW51" i="64"/>
  <c r="FU51" i="64"/>
  <c r="FS51" i="64"/>
  <c r="FQ51" i="64"/>
  <c r="FO51" i="64"/>
  <c r="FM51" i="64"/>
  <c r="FK51" i="64"/>
  <c r="GI48" i="64"/>
  <c r="GG48" i="64"/>
  <c r="GE48" i="64"/>
  <c r="GC48" i="64"/>
  <c r="GA48" i="64"/>
  <c r="FY48" i="64"/>
  <c r="FW48" i="64"/>
  <c r="FU48" i="64"/>
  <c r="FS48" i="64"/>
  <c r="FQ48" i="64"/>
  <c r="FO48" i="64"/>
  <c r="FM48" i="64"/>
  <c r="FK48" i="64"/>
  <c r="GI29" i="64"/>
  <c r="GG29" i="64"/>
  <c r="GE29" i="64"/>
  <c r="GC29" i="64"/>
  <c r="GA29" i="64"/>
  <c r="FY29" i="64"/>
  <c r="FW29" i="64"/>
  <c r="FU29" i="64"/>
  <c r="FS29" i="64"/>
  <c r="FQ29" i="64"/>
  <c r="FO29" i="64"/>
  <c r="FM29" i="64"/>
  <c r="FK29" i="64"/>
  <c r="GI27" i="64"/>
  <c r="GG27" i="64"/>
  <c r="GE27" i="64"/>
  <c r="GC27" i="64"/>
  <c r="GA27" i="64"/>
  <c r="FY27" i="64"/>
  <c r="FW27" i="64"/>
  <c r="FU27" i="64"/>
  <c r="FS27" i="64"/>
  <c r="FQ27" i="64"/>
  <c r="FO27" i="64"/>
  <c r="FM27" i="64"/>
  <c r="FK27" i="64"/>
  <c r="GI25" i="64"/>
  <c r="GG25" i="64"/>
  <c r="GE25" i="64"/>
  <c r="GC25" i="64"/>
  <c r="GA25" i="64"/>
  <c r="FY25" i="64"/>
  <c r="FW25" i="64"/>
  <c r="FU25" i="64"/>
  <c r="FS25" i="64"/>
  <c r="FQ25" i="64"/>
  <c r="FO25" i="64"/>
  <c r="FM25" i="64"/>
  <c r="FK25" i="64"/>
  <c r="GI23" i="64"/>
  <c r="GG23" i="64"/>
  <c r="GE23" i="64"/>
  <c r="GC23" i="64"/>
  <c r="GA23" i="64"/>
  <c r="FY23" i="64"/>
  <c r="FW23" i="64"/>
  <c r="FU23" i="64"/>
  <c r="FS23" i="64"/>
  <c r="FQ23" i="64"/>
  <c r="FO23" i="64"/>
  <c r="FM23" i="64"/>
  <c r="FK23" i="64"/>
  <c r="GI20" i="64"/>
  <c r="GG20" i="64"/>
  <c r="GE20" i="64"/>
  <c r="GC20" i="64"/>
  <c r="GA20" i="64"/>
  <c r="FY20" i="64"/>
  <c r="FW20" i="64"/>
  <c r="FU20" i="64"/>
  <c r="FS20" i="64"/>
  <c r="FQ20" i="64"/>
  <c r="FO20" i="64"/>
  <c r="FM20" i="64"/>
  <c r="FK20" i="64"/>
  <c r="GI18" i="64"/>
  <c r="GG18" i="64"/>
  <c r="GE18" i="64"/>
  <c r="GC18" i="64"/>
  <c r="GA18" i="64"/>
  <c r="FY18" i="64"/>
  <c r="FW18" i="64"/>
  <c r="FU18" i="64"/>
  <c r="FS18" i="64"/>
  <c r="FQ18" i="64"/>
  <c r="FO18" i="64"/>
  <c r="FM18" i="64"/>
  <c r="FK18" i="64"/>
  <c r="GI16" i="64"/>
  <c r="GG16" i="64"/>
  <c r="GE16" i="64"/>
  <c r="GC16" i="64"/>
  <c r="GA16" i="64"/>
  <c r="FY16" i="64"/>
  <c r="FW16" i="64"/>
  <c r="FU16" i="64"/>
  <c r="FS16" i="64"/>
  <c r="FQ16" i="64"/>
  <c r="FO16" i="64"/>
  <c r="FM16" i="64"/>
  <c r="FK16" i="64"/>
  <c r="GI14" i="64"/>
  <c r="GG14" i="64"/>
  <c r="GE14" i="64"/>
  <c r="GC14" i="64"/>
  <c r="GA14" i="64"/>
  <c r="FY14" i="64"/>
  <c r="FW14" i="64"/>
  <c r="FU14" i="64"/>
  <c r="FS14" i="64"/>
  <c r="FQ14" i="64"/>
  <c r="FO14" i="64"/>
  <c r="FM14" i="64"/>
  <c r="FK14" i="64"/>
  <c r="GI12" i="64"/>
  <c r="GG12" i="64"/>
  <c r="GE12" i="64"/>
  <c r="GC12" i="64"/>
  <c r="GA12" i="64"/>
  <c r="FY12" i="64"/>
  <c r="FW12" i="64"/>
  <c r="FU12" i="64"/>
  <c r="FS12" i="64"/>
  <c r="FQ12" i="64"/>
  <c r="FO12" i="64"/>
  <c r="FM12" i="64"/>
  <c r="FK12" i="64"/>
  <c r="FH83" i="64"/>
  <c r="FF83" i="64"/>
  <c r="FD83" i="64"/>
  <c r="FB83" i="64"/>
  <c r="EZ83" i="64"/>
  <c r="EX83" i="64"/>
  <c r="EV83" i="64"/>
  <c r="ET83" i="64"/>
  <c r="ER83" i="64"/>
  <c r="EP83" i="64"/>
  <c r="EN83" i="64"/>
  <c r="EL83" i="64"/>
  <c r="EJ83" i="64"/>
  <c r="FH82" i="64"/>
  <c r="FF82" i="64"/>
  <c r="FD82" i="64"/>
  <c r="FB82" i="64"/>
  <c r="EZ82" i="64"/>
  <c r="EX82" i="64"/>
  <c r="EV82" i="64"/>
  <c r="ET82" i="64"/>
  <c r="ER82" i="64"/>
  <c r="EP82" i="64"/>
  <c r="EN82" i="64"/>
  <c r="EL82" i="64"/>
  <c r="EJ82" i="64"/>
  <c r="FH81" i="64"/>
  <c r="FF81" i="64"/>
  <c r="FD81" i="64"/>
  <c r="FB81" i="64"/>
  <c r="EZ81" i="64"/>
  <c r="EX81" i="64"/>
  <c r="EV81" i="64"/>
  <c r="ET81" i="64"/>
  <c r="ER81" i="64"/>
  <c r="EP81" i="64"/>
  <c r="EN81" i="64"/>
  <c r="EL81" i="64"/>
  <c r="EJ81" i="64"/>
  <c r="FH79" i="64"/>
  <c r="FF79" i="64"/>
  <c r="FD79" i="64"/>
  <c r="FB79" i="64"/>
  <c r="EZ79" i="64"/>
  <c r="EX79" i="64"/>
  <c r="EV79" i="64"/>
  <c r="ET79" i="64"/>
  <c r="ER79" i="64"/>
  <c r="EP79" i="64"/>
  <c r="EN79" i="64"/>
  <c r="EL79" i="64"/>
  <c r="EJ79" i="64"/>
  <c r="FH76" i="64"/>
  <c r="FF76" i="64"/>
  <c r="FD76" i="64"/>
  <c r="FB76" i="64"/>
  <c r="EZ76" i="64"/>
  <c r="EX76" i="64"/>
  <c r="EV76" i="64"/>
  <c r="ET76" i="64"/>
  <c r="ER76" i="64"/>
  <c r="EP76" i="64"/>
  <c r="EN76" i="64"/>
  <c r="EL76" i="64"/>
  <c r="EJ76" i="64"/>
  <c r="FH75" i="64"/>
  <c r="FF75" i="64"/>
  <c r="FD75" i="64"/>
  <c r="FB75" i="64"/>
  <c r="EZ75" i="64"/>
  <c r="EX75" i="64"/>
  <c r="EV75" i="64"/>
  <c r="ET75" i="64"/>
  <c r="ER75" i="64"/>
  <c r="EP75" i="64"/>
  <c r="EN75" i="64"/>
  <c r="EL75" i="64"/>
  <c r="EJ75" i="64"/>
  <c r="FH73" i="64"/>
  <c r="FF73" i="64"/>
  <c r="FD73" i="64"/>
  <c r="FB73" i="64"/>
  <c r="EZ73" i="64"/>
  <c r="EX73" i="64"/>
  <c r="EV73" i="64"/>
  <c r="ET73" i="64"/>
  <c r="ER73" i="64"/>
  <c r="EP73" i="64"/>
  <c r="EN73" i="64"/>
  <c r="EL73" i="64"/>
  <c r="EJ73" i="64"/>
  <c r="FH72" i="64"/>
  <c r="FF72" i="64"/>
  <c r="FD72" i="64"/>
  <c r="FB72" i="64"/>
  <c r="EZ72" i="64"/>
  <c r="EX72" i="64"/>
  <c r="EV72" i="64"/>
  <c r="ET72" i="64"/>
  <c r="ER72" i="64"/>
  <c r="EP72" i="64"/>
  <c r="EN72" i="64"/>
  <c r="EL72" i="64"/>
  <c r="EJ72" i="64"/>
  <c r="FH70" i="64"/>
  <c r="FF70" i="64"/>
  <c r="FD70" i="64"/>
  <c r="FB70" i="64"/>
  <c r="EZ70" i="64"/>
  <c r="EX70" i="64"/>
  <c r="EV70" i="64"/>
  <c r="ET70" i="64"/>
  <c r="ER70" i="64"/>
  <c r="EP70" i="64"/>
  <c r="EN70" i="64"/>
  <c r="EL70" i="64"/>
  <c r="EJ70" i="64"/>
  <c r="FH69" i="64"/>
  <c r="FF69" i="64"/>
  <c r="FD69" i="64"/>
  <c r="FB69" i="64"/>
  <c r="EZ69" i="64"/>
  <c r="EX69" i="64"/>
  <c r="EV69" i="64"/>
  <c r="ET69" i="64"/>
  <c r="ER69" i="64"/>
  <c r="EP69" i="64"/>
  <c r="EN69" i="64"/>
  <c r="EL69" i="64"/>
  <c r="EJ69" i="64"/>
  <c r="FH67" i="64"/>
  <c r="FF67" i="64"/>
  <c r="FD67" i="64"/>
  <c r="FB67" i="64"/>
  <c r="EZ67" i="64"/>
  <c r="EX67" i="64"/>
  <c r="EV67" i="64"/>
  <c r="ET67" i="64"/>
  <c r="ER67" i="64"/>
  <c r="EP67" i="64"/>
  <c r="EN67" i="64"/>
  <c r="EL67" i="64"/>
  <c r="EJ67" i="64"/>
  <c r="FH66" i="64"/>
  <c r="FF66" i="64"/>
  <c r="FD66" i="64"/>
  <c r="FB66" i="64"/>
  <c r="EZ66" i="64"/>
  <c r="EX66" i="64"/>
  <c r="EV66" i="64"/>
  <c r="ET66" i="64"/>
  <c r="ER66" i="64"/>
  <c r="EP66" i="64"/>
  <c r="EN66" i="64"/>
  <c r="EL66" i="64"/>
  <c r="EJ66" i="64"/>
  <c r="FH64" i="64"/>
  <c r="FF64" i="64"/>
  <c r="FD64" i="64"/>
  <c r="FB64" i="64"/>
  <c r="EZ64" i="64"/>
  <c r="EX64" i="64"/>
  <c r="EV64" i="64"/>
  <c r="ET64" i="64"/>
  <c r="ER64" i="64"/>
  <c r="EP64" i="64"/>
  <c r="EN64" i="64"/>
  <c r="EL64" i="64"/>
  <c r="EJ64" i="64"/>
  <c r="FH63" i="64"/>
  <c r="FF63" i="64"/>
  <c r="FD63" i="64"/>
  <c r="FB63" i="64"/>
  <c r="EZ63" i="64"/>
  <c r="EX63" i="64"/>
  <c r="EV63" i="64"/>
  <c r="ET63" i="64"/>
  <c r="ER63" i="64"/>
  <c r="EP63" i="64"/>
  <c r="EN63" i="64"/>
  <c r="EL63" i="64"/>
  <c r="EJ63" i="64"/>
  <c r="FH61" i="64"/>
  <c r="FF61" i="64"/>
  <c r="FD61" i="64"/>
  <c r="FB61" i="64"/>
  <c r="EZ61" i="64"/>
  <c r="EX61" i="64"/>
  <c r="EV61" i="64"/>
  <c r="ET61" i="64"/>
  <c r="ER61" i="64"/>
  <c r="EP61" i="64"/>
  <c r="EN61" i="64"/>
  <c r="EL61" i="64"/>
  <c r="EJ61" i="64"/>
  <c r="FH60" i="64"/>
  <c r="FF60" i="64"/>
  <c r="FD60" i="64"/>
  <c r="FB60" i="64"/>
  <c r="EZ60" i="64"/>
  <c r="EX60" i="64"/>
  <c r="EV60" i="64"/>
  <c r="ET60" i="64"/>
  <c r="ER60" i="64"/>
  <c r="EP60" i="64"/>
  <c r="EN60" i="64"/>
  <c r="EL60" i="64"/>
  <c r="EJ60" i="64"/>
  <c r="FH58" i="64"/>
  <c r="FF58" i="64"/>
  <c r="FD58" i="64"/>
  <c r="FB58" i="64"/>
  <c r="EZ58" i="64"/>
  <c r="EX58" i="64"/>
  <c r="EV58" i="64"/>
  <c r="ET58" i="64"/>
  <c r="ER58" i="64"/>
  <c r="EP58" i="64"/>
  <c r="EN58" i="64"/>
  <c r="EL58" i="64"/>
  <c r="EJ58" i="64"/>
  <c r="FH57" i="64"/>
  <c r="FF57" i="64"/>
  <c r="FD57" i="64"/>
  <c r="FB57" i="64"/>
  <c r="EZ57" i="64"/>
  <c r="EX57" i="64"/>
  <c r="EV57" i="64"/>
  <c r="ET57" i="64"/>
  <c r="ER57" i="64"/>
  <c r="EP57" i="64"/>
  <c r="EN57" i="64"/>
  <c r="EL57" i="64"/>
  <c r="EJ57" i="64"/>
  <c r="FH55" i="64"/>
  <c r="FF55" i="64"/>
  <c r="FD55" i="64"/>
  <c r="FB55" i="64"/>
  <c r="EZ55" i="64"/>
  <c r="EX55" i="64"/>
  <c r="EV55" i="64"/>
  <c r="ET55" i="64"/>
  <c r="ER55" i="64"/>
  <c r="EP55" i="64"/>
  <c r="EN55" i="64"/>
  <c r="EL55" i="64"/>
  <c r="EJ55" i="64"/>
  <c r="FH54" i="64"/>
  <c r="FF54" i="64"/>
  <c r="FD54" i="64"/>
  <c r="FB54" i="64"/>
  <c r="EZ54" i="64"/>
  <c r="EX54" i="64"/>
  <c r="EV54" i="64"/>
  <c r="ET54" i="64"/>
  <c r="ER54" i="64"/>
  <c r="EP54" i="64"/>
  <c r="EN54" i="64"/>
  <c r="EL54" i="64"/>
  <c r="EJ54" i="64"/>
  <c r="FH52" i="64"/>
  <c r="FF52" i="64"/>
  <c r="FD52" i="64"/>
  <c r="FB52" i="64"/>
  <c r="EZ52" i="64"/>
  <c r="EX52" i="64"/>
  <c r="EV52" i="64"/>
  <c r="ET52" i="64"/>
  <c r="ER52" i="64"/>
  <c r="EP52" i="64"/>
  <c r="EN52" i="64"/>
  <c r="EL52" i="64"/>
  <c r="EJ52" i="64"/>
  <c r="FH51" i="64"/>
  <c r="FF51" i="64"/>
  <c r="FD51" i="64"/>
  <c r="FB51" i="64"/>
  <c r="EZ51" i="64"/>
  <c r="EX51" i="64"/>
  <c r="EV51" i="64"/>
  <c r="ET51" i="64"/>
  <c r="ER51" i="64"/>
  <c r="EP51" i="64"/>
  <c r="EN51" i="64"/>
  <c r="EL51" i="64"/>
  <c r="EJ51" i="64"/>
  <c r="FH48" i="64"/>
  <c r="FF48" i="64"/>
  <c r="FD48" i="64"/>
  <c r="FB48" i="64"/>
  <c r="EZ48" i="64"/>
  <c r="EX48" i="64"/>
  <c r="EV48" i="64"/>
  <c r="ET48" i="64"/>
  <c r="ER48" i="64"/>
  <c r="EP48" i="64"/>
  <c r="EN48" i="64"/>
  <c r="EL48" i="64"/>
  <c r="EJ48" i="64"/>
  <c r="FH29" i="64"/>
  <c r="FF29" i="64"/>
  <c r="FD29" i="64"/>
  <c r="FB29" i="64"/>
  <c r="EZ29" i="64"/>
  <c r="EX29" i="64"/>
  <c r="EV29" i="64"/>
  <c r="ET29" i="64"/>
  <c r="ER29" i="64"/>
  <c r="EP29" i="64"/>
  <c r="EN29" i="64"/>
  <c r="EL29" i="64"/>
  <c r="EJ29" i="64"/>
  <c r="FH27" i="64"/>
  <c r="FF27" i="64"/>
  <c r="FD27" i="64"/>
  <c r="FB27" i="64"/>
  <c r="EZ27" i="64"/>
  <c r="EX27" i="64"/>
  <c r="EV27" i="64"/>
  <c r="ET27" i="64"/>
  <c r="ER27" i="64"/>
  <c r="EP27" i="64"/>
  <c r="EN27" i="64"/>
  <c r="EL27" i="64"/>
  <c r="EJ27" i="64"/>
  <c r="FH25" i="64"/>
  <c r="FF25" i="64"/>
  <c r="FD25" i="64"/>
  <c r="FB25" i="64"/>
  <c r="EZ25" i="64"/>
  <c r="EX25" i="64"/>
  <c r="EV25" i="64"/>
  <c r="ET25" i="64"/>
  <c r="ER25" i="64"/>
  <c r="EP25" i="64"/>
  <c r="EN25" i="64"/>
  <c r="EL25" i="64"/>
  <c r="EJ25" i="64"/>
  <c r="FH23" i="64"/>
  <c r="FF23" i="64"/>
  <c r="FD23" i="64"/>
  <c r="FB23" i="64"/>
  <c r="EZ23" i="64"/>
  <c r="EX23" i="64"/>
  <c r="EV23" i="64"/>
  <c r="ET23" i="64"/>
  <c r="ER23" i="64"/>
  <c r="EP23" i="64"/>
  <c r="EN23" i="64"/>
  <c r="EL23" i="64"/>
  <c r="EJ23" i="64"/>
  <c r="FH20" i="64"/>
  <c r="FF20" i="64"/>
  <c r="FD20" i="64"/>
  <c r="FB20" i="64"/>
  <c r="EZ20" i="64"/>
  <c r="EX20" i="64"/>
  <c r="EV20" i="64"/>
  <c r="ET20" i="64"/>
  <c r="ER20" i="64"/>
  <c r="EP20" i="64"/>
  <c r="EN20" i="64"/>
  <c r="EL20" i="64"/>
  <c r="EJ20" i="64"/>
  <c r="FH18" i="64"/>
  <c r="FF18" i="64"/>
  <c r="FD18" i="64"/>
  <c r="FB18" i="64"/>
  <c r="EZ18" i="64"/>
  <c r="EX18" i="64"/>
  <c r="EV18" i="64"/>
  <c r="ET18" i="64"/>
  <c r="ER18" i="64"/>
  <c r="EP18" i="64"/>
  <c r="EN18" i="64"/>
  <c r="EL18" i="64"/>
  <c r="EJ18" i="64"/>
  <c r="FH16" i="64"/>
  <c r="FF16" i="64"/>
  <c r="FD16" i="64"/>
  <c r="FB16" i="64"/>
  <c r="EZ16" i="64"/>
  <c r="EX16" i="64"/>
  <c r="EV16" i="64"/>
  <c r="ET16" i="64"/>
  <c r="ER16" i="64"/>
  <c r="EP16" i="64"/>
  <c r="EN16" i="64"/>
  <c r="EL16" i="64"/>
  <c r="EJ16" i="64"/>
  <c r="FH14" i="64"/>
  <c r="FF14" i="64"/>
  <c r="FD14" i="64"/>
  <c r="FB14" i="64"/>
  <c r="EZ14" i="64"/>
  <c r="EX14" i="64"/>
  <c r="EV14" i="64"/>
  <c r="ET14" i="64"/>
  <c r="ER14" i="64"/>
  <c r="EP14" i="64"/>
  <c r="EN14" i="64"/>
  <c r="EL14" i="64"/>
  <c r="EJ14" i="64"/>
  <c r="FH12" i="64"/>
  <c r="FF12" i="64"/>
  <c r="FD12" i="64"/>
  <c r="FB12" i="64"/>
  <c r="EZ12" i="64"/>
  <c r="EX12" i="64"/>
  <c r="EV12" i="64"/>
  <c r="ET12" i="64"/>
  <c r="ER12" i="64"/>
  <c r="EP12" i="64"/>
  <c r="EN12" i="64"/>
  <c r="EL12" i="64"/>
  <c r="EJ12" i="64"/>
  <c r="FH83" i="63"/>
  <c r="FF83" i="63"/>
  <c r="FD83" i="63"/>
  <c r="FB83" i="63"/>
  <c r="EZ83" i="63"/>
  <c r="EX83" i="63"/>
  <c r="EV83" i="63"/>
  <c r="ET83" i="63"/>
  <c r="ER83" i="63"/>
  <c r="EP83" i="63"/>
  <c r="EN83" i="63"/>
  <c r="EL83" i="63"/>
  <c r="EJ83" i="63"/>
  <c r="FH82" i="63"/>
  <c r="FF82" i="63"/>
  <c r="FD82" i="63"/>
  <c r="FB82" i="63"/>
  <c r="EZ82" i="63"/>
  <c r="EX82" i="63"/>
  <c r="EV82" i="63"/>
  <c r="ET82" i="63"/>
  <c r="ER82" i="63"/>
  <c r="EP82" i="63"/>
  <c r="EN82" i="63"/>
  <c r="EL82" i="63"/>
  <c r="EJ82" i="63"/>
  <c r="FH81" i="63"/>
  <c r="FF81" i="63"/>
  <c r="FD81" i="63"/>
  <c r="FB81" i="63"/>
  <c r="EZ81" i="63"/>
  <c r="EX81" i="63"/>
  <c r="EV81" i="63"/>
  <c r="ET81" i="63"/>
  <c r="ER81" i="63"/>
  <c r="EP81" i="63"/>
  <c r="EN81" i="63"/>
  <c r="EL81" i="63"/>
  <c r="EJ81" i="63"/>
  <c r="FH79" i="63"/>
  <c r="FF79" i="63"/>
  <c r="FD79" i="63"/>
  <c r="FB79" i="63"/>
  <c r="EZ79" i="63"/>
  <c r="EX79" i="63"/>
  <c r="EV79" i="63"/>
  <c r="ET79" i="63"/>
  <c r="ER79" i="63"/>
  <c r="EP79" i="63"/>
  <c r="EN79" i="63"/>
  <c r="EL79" i="63"/>
  <c r="EJ79" i="63"/>
  <c r="FH76" i="63"/>
  <c r="FF76" i="63"/>
  <c r="FD76" i="63"/>
  <c r="FB76" i="63"/>
  <c r="EZ76" i="63"/>
  <c r="EX76" i="63"/>
  <c r="EV76" i="63"/>
  <c r="ET76" i="63"/>
  <c r="ER76" i="63"/>
  <c r="EP76" i="63"/>
  <c r="EN76" i="63"/>
  <c r="EL76" i="63"/>
  <c r="EJ76" i="63"/>
  <c r="FH75" i="63"/>
  <c r="FF75" i="63"/>
  <c r="FD75" i="63"/>
  <c r="FB75" i="63"/>
  <c r="EZ75" i="63"/>
  <c r="EX75" i="63"/>
  <c r="EV75" i="63"/>
  <c r="ET75" i="63"/>
  <c r="ER75" i="63"/>
  <c r="EP75" i="63"/>
  <c r="EN75" i="63"/>
  <c r="EL75" i="63"/>
  <c r="EJ75" i="63"/>
  <c r="FH73" i="63"/>
  <c r="FF73" i="63"/>
  <c r="FD73" i="63"/>
  <c r="FB73" i="63"/>
  <c r="EZ73" i="63"/>
  <c r="EX73" i="63"/>
  <c r="EV73" i="63"/>
  <c r="ET73" i="63"/>
  <c r="ER73" i="63"/>
  <c r="EP73" i="63"/>
  <c r="EN73" i="63"/>
  <c r="EL73" i="63"/>
  <c r="EJ73" i="63"/>
  <c r="FH72" i="63"/>
  <c r="FF72" i="63"/>
  <c r="FD72" i="63"/>
  <c r="FB72" i="63"/>
  <c r="EZ72" i="63"/>
  <c r="EX72" i="63"/>
  <c r="EV72" i="63"/>
  <c r="ET72" i="63"/>
  <c r="ER72" i="63"/>
  <c r="EP72" i="63"/>
  <c r="EN72" i="63"/>
  <c r="EL72" i="63"/>
  <c r="EJ72" i="63"/>
  <c r="FH70" i="63"/>
  <c r="FF70" i="63"/>
  <c r="FD70" i="63"/>
  <c r="FB70" i="63"/>
  <c r="EZ70" i="63"/>
  <c r="EX70" i="63"/>
  <c r="EV70" i="63"/>
  <c r="ET70" i="63"/>
  <c r="ER70" i="63"/>
  <c r="EP70" i="63"/>
  <c r="EN70" i="63"/>
  <c r="EL70" i="63"/>
  <c r="EJ70" i="63"/>
  <c r="FH69" i="63"/>
  <c r="FF69" i="63"/>
  <c r="FD69" i="63"/>
  <c r="FB69" i="63"/>
  <c r="EZ69" i="63"/>
  <c r="EX69" i="63"/>
  <c r="EV69" i="63"/>
  <c r="ET69" i="63"/>
  <c r="ER69" i="63"/>
  <c r="EP69" i="63"/>
  <c r="EN69" i="63"/>
  <c r="EL69" i="63"/>
  <c r="EJ69" i="63"/>
  <c r="FH67" i="63"/>
  <c r="FF67" i="63"/>
  <c r="FD67" i="63"/>
  <c r="FB67" i="63"/>
  <c r="EZ67" i="63"/>
  <c r="EX67" i="63"/>
  <c r="EV67" i="63"/>
  <c r="ET67" i="63"/>
  <c r="ER67" i="63"/>
  <c r="EP67" i="63"/>
  <c r="EN67" i="63"/>
  <c r="EL67" i="63"/>
  <c r="EJ67" i="63"/>
  <c r="FH66" i="63"/>
  <c r="FF66" i="63"/>
  <c r="FD66" i="63"/>
  <c r="FB66" i="63"/>
  <c r="EZ66" i="63"/>
  <c r="EX66" i="63"/>
  <c r="EV66" i="63"/>
  <c r="ET66" i="63"/>
  <c r="ER66" i="63"/>
  <c r="EP66" i="63"/>
  <c r="EN66" i="63"/>
  <c r="EL66" i="63"/>
  <c r="EJ66" i="63"/>
  <c r="FH64" i="63"/>
  <c r="FF64" i="63"/>
  <c r="FD64" i="63"/>
  <c r="FB64" i="63"/>
  <c r="EZ64" i="63"/>
  <c r="EX64" i="63"/>
  <c r="EV64" i="63"/>
  <c r="ET64" i="63"/>
  <c r="ER64" i="63"/>
  <c r="EP64" i="63"/>
  <c r="EN64" i="63"/>
  <c r="EL64" i="63"/>
  <c r="EJ64" i="63"/>
  <c r="FH63" i="63"/>
  <c r="FF63" i="63"/>
  <c r="FD63" i="63"/>
  <c r="FB63" i="63"/>
  <c r="EZ63" i="63"/>
  <c r="EX63" i="63"/>
  <c r="EV63" i="63"/>
  <c r="ET63" i="63"/>
  <c r="ER63" i="63"/>
  <c r="EP63" i="63"/>
  <c r="EN63" i="63"/>
  <c r="EL63" i="63"/>
  <c r="EJ63" i="63"/>
  <c r="FH61" i="63"/>
  <c r="FF61" i="63"/>
  <c r="FD61" i="63"/>
  <c r="FB61" i="63"/>
  <c r="EZ61" i="63"/>
  <c r="EX61" i="63"/>
  <c r="EV61" i="63"/>
  <c r="ET61" i="63"/>
  <c r="ER61" i="63"/>
  <c r="EP61" i="63"/>
  <c r="EN61" i="63"/>
  <c r="EL61" i="63"/>
  <c r="EJ61" i="63"/>
  <c r="FH60" i="63"/>
  <c r="FF60" i="63"/>
  <c r="FD60" i="63"/>
  <c r="FB60" i="63"/>
  <c r="EZ60" i="63"/>
  <c r="EX60" i="63"/>
  <c r="EV60" i="63"/>
  <c r="ET60" i="63"/>
  <c r="ER60" i="63"/>
  <c r="EP60" i="63"/>
  <c r="EN60" i="63"/>
  <c r="EL60" i="63"/>
  <c r="EJ60" i="63"/>
  <c r="FH58" i="63"/>
  <c r="FF58" i="63"/>
  <c r="FD58" i="63"/>
  <c r="FB58" i="63"/>
  <c r="EZ58" i="63"/>
  <c r="EX58" i="63"/>
  <c r="EV58" i="63"/>
  <c r="ET58" i="63"/>
  <c r="ER58" i="63"/>
  <c r="EP58" i="63"/>
  <c r="EN58" i="63"/>
  <c r="EL58" i="63"/>
  <c r="EJ58" i="63"/>
  <c r="FH57" i="63"/>
  <c r="FF57" i="63"/>
  <c r="FD57" i="63"/>
  <c r="FB57" i="63"/>
  <c r="EZ57" i="63"/>
  <c r="EX57" i="63"/>
  <c r="EV57" i="63"/>
  <c r="ET57" i="63"/>
  <c r="ER57" i="63"/>
  <c r="EP57" i="63"/>
  <c r="EN57" i="63"/>
  <c r="EL57" i="63"/>
  <c r="EJ57" i="63"/>
  <c r="FH55" i="63"/>
  <c r="FF55" i="63"/>
  <c r="FD55" i="63"/>
  <c r="FB55" i="63"/>
  <c r="EZ55" i="63"/>
  <c r="EX55" i="63"/>
  <c r="EV55" i="63"/>
  <c r="ET55" i="63"/>
  <c r="ER55" i="63"/>
  <c r="EP55" i="63"/>
  <c r="EN55" i="63"/>
  <c r="EL55" i="63"/>
  <c r="EJ55" i="63"/>
  <c r="FH54" i="63"/>
  <c r="FF54" i="63"/>
  <c r="FD54" i="63"/>
  <c r="FB54" i="63"/>
  <c r="EZ54" i="63"/>
  <c r="EX54" i="63"/>
  <c r="EV54" i="63"/>
  <c r="ET54" i="63"/>
  <c r="ER54" i="63"/>
  <c r="EP54" i="63"/>
  <c r="EN54" i="63"/>
  <c r="EL54" i="63"/>
  <c r="EJ54" i="63"/>
  <c r="FH52" i="63"/>
  <c r="FF52" i="63"/>
  <c r="FD52" i="63"/>
  <c r="FB52" i="63"/>
  <c r="EZ52" i="63"/>
  <c r="EX52" i="63"/>
  <c r="EV52" i="63"/>
  <c r="ET52" i="63"/>
  <c r="ER52" i="63"/>
  <c r="EP52" i="63"/>
  <c r="EN52" i="63"/>
  <c r="EL52" i="63"/>
  <c r="EJ52" i="63"/>
  <c r="FH51" i="63"/>
  <c r="FF51" i="63"/>
  <c r="FD51" i="63"/>
  <c r="FB51" i="63"/>
  <c r="EZ51" i="63"/>
  <c r="EX51" i="63"/>
  <c r="EV51" i="63"/>
  <c r="ET51" i="63"/>
  <c r="ER51" i="63"/>
  <c r="EP51" i="63"/>
  <c r="EN51" i="63"/>
  <c r="EL51" i="63"/>
  <c r="EJ51" i="63"/>
  <c r="FH48" i="63"/>
  <c r="FF48" i="63"/>
  <c r="FD48" i="63"/>
  <c r="FB48" i="63"/>
  <c r="EZ48" i="63"/>
  <c r="EX48" i="63"/>
  <c r="EV48" i="63"/>
  <c r="ET48" i="63"/>
  <c r="ER48" i="63"/>
  <c r="EP48" i="63"/>
  <c r="EN48" i="63"/>
  <c r="EL48" i="63"/>
  <c r="EJ48" i="63"/>
  <c r="FH29" i="63"/>
  <c r="FF29" i="63"/>
  <c r="FD29" i="63"/>
  <c r="FB29" i="63"/>
  <c r="EZ29" i="63"/>
  <c r="EX29" i="63"/>
  <c r="EV29" i="63"/>
  <c r="ET29" i="63"/>
  <c r="ER29" i="63"/>
  <c r="EP29" i="63"/>
  <c r="EN29" i="63"/>
  <c r="EL29" i="63"/>
  <c r="EJ29" i="63"/>
  <c r="FH27" i="63"/>
  <c r="FF27" i="63"/>
  <c r="FD27" i="63"/>
  <c r="FB27" i="63"/>
  <c r="EZ27" i="63"/>
  <c r="EX27" i="63"/>
  <c r="EV27" i="63"/>
  <c r="ET27" i="63"/>
  <c r="ER27" i="63"/>
  <c r="EP27" i="63"/>
  <c r="EN27" i="63"/>
  <c r="EL27" i="63"/>
  <c r="EJ27" i="63"/>
  <c r="FH25" i="63"/>
  <c r="FF25" i="63"/>
  <c r="FD25" i="63"/>
  <c r="FB25" i="63"/>
  <c r="EZ25" i="63"/>
  <c r="EX25" i="63"/>
  <c r="EV25" i="63"/>
  <c r="ET25" i="63"/>
  <c r="ER25" i="63"/>
  <c r="EP25" i="63"/>
  <c r="EN25" i="63"/>
  <c r="EL25" i="63"/>
  <c r="EJ25" i="63"/>
  <c r="FH23" i="63"/>
  <c r="FF23" i="63"/>
  <c r="FD23" i="63"/>
  <c r="FB23" i="63"/>
  <c r="EZ23" i="63"/>
  <c r="EX23" i="63"/>
  <c r="EV23" i="63"/>
  <c r="ET23" i="63"/>
  <c r="ER23" i="63"/>
  <c r="EP23" i="63"/>
  <c r="EN23" i="63"/>
  <c r="EL23" i="63"/>
  <c r="EJ23" i="63"/>
  <c r="FH20" i="63"/>
  <c r="FF20" i="63"/>
  <c r="FD20" i="63"/>
  <c r="FB20" i="63"/>
  <c r="EZ20" i="63"/>
  <c r="EX20" i="63"/>
  <c r="EV20" i="63"/>
  <c r="ET20" i="63"/>
  <c r="ER20" i="63"/>
  <c r="EP20" i="63"/>
  <c r="EN20" i="63"/>
  <c r="EL20" i="63"/>
  <c r="EJ20" i="63"/>
  <c r="FH18" i="63"/>
  <c r="FF18" i="63"/>
  <c r="FD18" i="63"/>
  <c r="FB18" i="63"/>
  <c r="EZ18" i="63"/>
  <c r="EX18" i="63"/>
  <c r="EV18" i="63"/>
  <c r="ET18" i="63"/>
  <c r="ER18" i="63"/>
  <c r="EP18" i="63"/>
  <c r="EN18" i="63"/>
  <c r="EL18" i="63"/>
  <c r="EJ18" i="63"/>
  <c r="FH16" i="63"/>
  <c r="FF16" i="63"/>
  <c r="FD16" i="63"/>
  <c r="FB16" i="63"/>
  <c r="EZ16" i="63"/>
  <c r="EX16" i="63"/>
  <c r="EV16" i="63"/>
  <c r="ET16" i="63"/>
  <c r="ER16" i="63"/>
  <c r="EP16" i="63"/>
  <c r="EN16" i="63"/>
  <c r="EL16" i="63"/>
  <c r="EJ16" i="63"/>
  <c r="FH14" i="63"/>
  <c r="FF14" i="63"/>
  <c r="FD14" i="63"/>
  <c r="FB14" i="63"/>
  <c r="EZ14" i="63"/>
  <c r="EX14" i="63"/>
  <c r="EV14" i="63"/>
  <c r="ET14" i="63"/>
  <c r="ER14" i="63"/>
  <c r="EP14" i="63"/>
  <c r="EN14" i="63"/>
  <c r="EL14" i="63"/>
  <c r="EJ14" i="63"/>
  <c r="FH12" i="63"/>
  <c r="FF12" i="63"/>
  <c r="FD12" i="63"/>
  <c r="FB12" i="63"/>
  <c r="EZ12" i="63"/>
  <c r="EX12" i="63"/>
  <c r="EV12" i="63"/>
  <c r="ET12" i="63"/>
  <c r="ER12" i="63"/>
  <c r="EP12" i="63"/>
  <c r="EN12" i="63"/>
  <c r="EL12" i="63"/>
  <c r="EJ12" i="63"/>
  <c r="EE83" i="63"/>
  <c r="EC83" i="63"/>
  <c r="EA83" i="63"/>
  <c r="DY83" i="63"/>
  <c r="DW83" i="63"/>
  <c r="DU83" i="63"/>
  <c r="DS83" i="63"/>
  <c r="DQ83" i="63"/>
  <c r="DO83" i="63"/>
  <c r="DM83" i="63"/>
  <c r="DK83" i="63"/>
  <c r="DI83" i="63"/>
  <c r="EE82" i="63"/>
  <c r="EC82" i="63"/>
  <c r="EA82" i="63"/>
  <c r="DY82" i="63"/>
  <c r="DW82" i="63"/>
  <c r="DU82" i="63"/>
  <c r="DS82" i="63"/>
  <c r="DQ82" i="63"/>
  <c r="DO82" i="63"/>
  <c r="DM82" i="63"/>
  <c r="DK82" i="63"/>
  <c r="DI82" i="63"/>
  <c r="EE81" i="63"/>
  <c r="EC81" i="63"/>
  <c r="EA81" i="63"/>
  <c r="DY81" i="63"/>
  <c r="DW81" i="63"/>
  <c r="DU81" i="63"/>
  <c r="DS81" i="63"/>
  <c r="DQ81" i="63"/>
  <c r="DO81" i="63"/>
  <c r="DM81" i="63"/>
  <c r="DK81" i="63"/>
  <c r="DI81" i="63"/>
  <c r="EE79" i="63"/>
  <c r="EC79" i="63"/>
  <c r="EA79" i="63"/>
  <c r="DY79" i="63"/>
  <c r="DW79" i="63"/>
  <c r="DU79" i="63"/>
  <c r="DS79" i="63"/>
  <c r="DQ79" i="63"/>
  <c r="DO79" i="63"/>
  <c r="DM79" i="63"/>
  <c r="DK79" i="63"/>
  <c r="DI79" i="63"/>
  <c r="EE76" i="63"/>
  <c r="EC76" i="63"/>
  <c r="EA76" i="63"/>
  <c r="EE75" i="63"/>
  <c r="EC75" i="63"/>
  <c r="EA75" i="63"/>
  <c r="EE73" i="63"/>
  <c r="EC73" i="63"/>
  <c r="EA73" i="63"/>
  <c r="EE72" i="63"/>
  <c r="EC72" i="63"/>
  <c r="EA72" i="63"/>
  <c r="DY72" i="63"/>
  <c r="DW72" i="63"/>
  <c r="DU72" i="63"/>
  <c r="DS72" i="63"/>
  <c r="DQ72" i="63"/>
  <c r="DO72" i="63"/>
  <c r="DM72" i="63"/>
  <c r="DK72" i="63"/>
  <c r="DI72" i="63"/>
  <c r="EE70" i="63"/>
  <c r="EC70" i="63"/>
  <c r="EA70" i="63"/>
  <c r="EE69" i="63"/>
  <c r="EC69" i="63"/>
  <c r="EA69" i="63"/>
  <c r="DY69" i="63"/>
  <c r="DW69" i="63"/>
  <c r="DU69" i="63"/>
  <c r="DS69" i="63"/>
  <c r="DQ69" i="63"/>
  <c r="DO69" i="63"/>
  <c r="DM69" i="63"/>
  <c r="DK69" i="63"/>
  <c r="DI69" i="63"/>
  <c r="EE67" i="63"/>
  <c r="EC67" i="63"/>
  <c r="EA67" i="63"/>
  <c r="EE66" i="63"/>
  <c r="EC66" i="63"/>
  <c r="EA66" i="63"/>
  <c r="DY66" i="63"/>
  <c r="DW66" i="63"/>
  <c r="DU66" i="63"/>
  <c r="DS66" i="63"/>
  <c r="DQ66" i="63"/>
  <c r="DO66" i="63"/>
  <c r="DM66" i="63"/>
  <c r="DK66" i="63"/>
  <c r="DI66" i="63"/>
  <c r="EE64" i="63"/>
  <c r="EC64" i="63"/>
  <c r="EA64" i="63"/>
  <c r="EE63" i="63"/>
  <c r="EC63" i="63"/>
  <c r="EA63" i="63"/>
  <c r="DY63" i="63"/>
  <c r="DW63" i="63"/>
  <c r="DU63" i="63"/>
  <c r="DS63" i="63"/>
  <c r="DQ63" i="63"/>
  <c r="DO63" i="63"/>
  <c r="DM63" i="63"/>
  <c r="DK63" i="63"/>
  <c r="DI63" i="63"/>
  <c r="EE61" i="63"/>
  <c r="EC61" i="63"/>
  <c r="EA61" i="63"/>
  <c r="EE60" i="63"/>
  <c r="EC60" i="63"/>
  <c r="EA60" i="63"/>
  <c r="DY60" i="63"/>
  <c r="DW60" i="63"/>
  <c r="DU60" i="63"/>
  <c r="DS60" i="63"/>
  <c r="DQ60" i="63"/>
  <c r="DO60" i="63"/>
  <c r="DM60" i="63"/>
  <c r="DK60" i="63"/>
  <c r="DI60" i="63"/>
  <c r="EE58" i="63"/>
  <c r="EC58" i="63"/>
  <c r="EA58" i="63"/>
  <c r="EE57" i="63"/>
  <c r="EC57" i="63"/>
  <c r="EA57" i="63"/>
  <c r="DY57" i="63"/>
  <c r="DW57" i="63"/>
  <c r="DU57" i="63"/>
  <c r="DS57" i="63"/>
  <c r="DQ57" i="63"/>
  <c r="DO57" i="63"/>
  <c r="DM57" i="63"/>
  <c r="DK57" i="63"/>
  <c r="DI57" i="63"/>
  <c r="EE55" i="63"/>
  <c r="EC55" i="63"/>
  <c r="EA55" i="63"/>
  <c r="EE54" i="63"/>
  <c r="EC54" i="63"/>
  <c r="EA54" i="63"/>
  <c r="DY54" i="63"/>
  <c r="DW54" i="63"/>
  <c r="DU54" i="63"/>
  <c r="DS54" i="63"/>
  <c r="DQ54" i="63"/>
  <c r="DO54" i="63"/>
  <c r="DM54" i="63"/>
  <c r="DK54" i="63"/>
  <c r="DI54" i="63"/>
  <c r="EE52" i="63"/>
  <c r="EC52" i="63"/>
  <c r="EA52" i="63"/>
  <c r="EE51" i="63"/>
  <c r="EC51" i="63"/>
  <c r="EA51" i="63"/>
  <c r="DY51" i="63"/>
  <c r="DW51" i="63"/>
  <c r="DU51" i="63"/>
  <c r="DS51" i="63"/>
  <c r="DQ51" i="63"/>
  <c r="DO51" i="63"/>
  <c r="DM51" i="63"/>
  <c r="DK51" i="63"/>
  <c r="DI51" i="63"/>
  <c r="EE48" i="63"/>
  <c r="EC48" i="63"/>
  <c r="EA48" i="63"/>
  <c r="EE29" i="63"/>
  <c r="EC29" i="63"/>
  <c r="EA29" i="63"/>
  <c r="EE27" i="63"/>
  <c r="EC27" i="63"/>
  <c r="EA27" i="63"/>
  <c r="DY27" i="63"/>
  <c r="DW27" i="63"/>
  <c r="DU27" i="63"/>
  <c r="DS27" i="63"/>
  <c r="DQ27" i="63"/>
  <c r="DO27" i="63"/>
  <c r="DM27" i="63"/>
  <c r="DK27" i="63"/>
  <c r="DI27" i="63"/>
  <c r="EE25" i="63"/>
  <c r="EC25" i="63"/>
  <c r="EA25" i="63"/>
  <c r="DY25" i="63"/>
  <c r="DW25" i="63"/>
  <c r="DU25" i="63"/>
  <c r="DS25" i="63"/>
  <c r="DQ25" i="63"/>
  <c r="DO25" i="63"/>
  <c r="DM25" i="63"/>
  <c r="DK25" i="63"/>
  <c r="DI25" i="63"/>
  <c r="EE23" i="63"/>
  <c r="EC23" i="63"/>
  <c r="EA23" i="63"/>
  <c r="EE20" i="63"/>
  <c r="EC20" i="63"/>
  <c r="EA20" i="63"/>
  <c r="EE18" i="63"/>
  <c r="EC18" i="63"/>
  <c r="EA18" i="63"/>
  <c r="DY18" i="63"/>
  <c r="DW18" i="63"/>
  <c r="DU18" i="63"/>
  <c r="DS18" i="63"/>
  <c r="DQ18" i="63"/>
  <c r="DO18" i="63"/>
  <c r="DM18" i="63"/>
  <c r="DK18" i="63"/>
  <c r="DI18" i="63"/>
  <c r="EE16" i="63"/>
  <c r="EC16" i="63"/>
  <c r="EA16" i="63"/>
  <c r="DY16" i="63"/>
  <c r="DW16" i="63"/>
  <c r="DU16" i="63"/>
  <c r="DS16" i="63"/>
  <c r="DQ16" i="63"/>
  <c r="DO16" i="63"/>
  <c r="DM16" i="63"/>
  <c r="DK16" i="63"/>
  <c r="DI16" i="63"/>
  <c r="EE14" i="63"/>
  <c r="EC14" i="63"/>
  <c r="EA14" i="63"/>
  <c r="EE12" i="63"/>
  <c r="EC12" i="63"/>
  <c r="EA12" i="63"/>
  <c r="DY12" i="63"/>
  <c r="DW12" i="63"/>
  <c r="DU12" i="63"/>
  <c r="DS12" i="63"/>
  <c r="DQ12" i="63"/>
  <c r="DO12" i="63"/>
  <c r="DM12" i="63"/>
  <c r="DK12" i="63"/>
  <c r="DI12" i="63"/>
  <c r="EE83" i="64"/>
  <c r="EC83" i="64"/>
  <c r="EA83" i="64"/>
  <c r="DY83" i="64"/>
  <c r="DW83" i="64"/>
  <c r="DU83" i="64"/>
  <c r="DS83" i="64"/>
  <c r="DQ83" i="64"/>
  <c r="DO83" i="64"/>
  <c r="DM83" i="64"/>
  <c r="DK83" i="64"/>
  <c r="DI83" i="64"/>
  <c r="EE82" i="64"/>
  <c r="EC82" i="64"/>
  <c r="EA82" i="64"/>
  <c r="DY82" i="64"/>
  <c r="DW82" i="64"/>
  <c r="DU82" i="64"/>
  <c r="DS82" i="64"/>
  <c r="DQ82" i="64"/>
  <c r="DO82" i="64"/>
  <c r="DM82" i="64"/>
  <c r="DK82" i="64"/>
  <c r="DI82" i="64"/>
  <c r="EE81" i="64"/>
  <c r="EC81" i="64"/>
  <c r="EA81" i="64"/>
  <c r="DY81" i="64"/>
  <c r="DW81" i="64"/>
  <c r="DU81" i="64"/>
  <c r="DS81" i="64"/>
  <c r="DQ81" i="64"/>
  <c r="DO81" i="64"/>
  <c r="DM81" i="64"/>
  <c r="DK81" i="64"/>
  <c r="DI81" i="64"/>
  <c r="EE79" i="64"/>
  <c r="EC79" i="64"/>
  <c r="EA79" i="64"/>
  <c r="DY79" i="64"/>
  <c r="DW79" i="64"/>
  <c r="DU79" i="64"/>
  <c r="DS79" i="64"/>
  <c r="DQ79" i="64"/>
  <c r="DO79" i="64"/>
  <c r="DM79" i="64"/>
  <c r="DK79" i="64"/>
  <c r="DI79" i="64"/>
  <c r="EE76" i="64"/>
  <c r="EC76" i="64"/>
  <c r="EA76" i="64"/>
  <c r="EE75" i="64"/>
  <c r="EC75" i="64"/>
  <c r="EA75" i="64"/>
  <c r="EE73" i="64"/>
  <c r="EC73" i="64"/>
  <c r="EA73" i="64"/>
  <c r="EE72" i="64"/>
  <c r="EC72" i="64"/>
  <c r="EA72" i="64"/>
  <c r="DY72" i="64"/>
  <c r="DW72" i="64"/>
  <c r="DU72" i="64"/>
  <c r="DS72" i="64"/>
  <c r="DQ72" i="64"/>
  <c r="DO72" i="64"/>
  <c r="DM72" i="64"/>
  <c r="DK72" i="64"/>
  <c r="DI72" i="64"/>
  <c r="EE70" i="64"/>
  <c r="EC70" i="64"/>
  <c r="EA70" i="64"/>
  <c r="EE69" i="64"/>
  <c r="EC69" i="64"/>
  <c r="EA69" i="64"/>
  <c r="DY69" i="64"/>
  <c r="DW69" i="64"/>
  <c r="DU69" i="64"/>
  <c r="DS69" i="64"/>
  <c r="DQ69" i="64"/>
  <c r="DO69" i="64"/>
  <c r="DM69" i="64"/>
  <c r="DK69" i="64"/>
  <c r="DI69" i="64"/>
  <c r="EE67" i="64"/>
  <c r="EC67" i="64"/>
  <c r="EA67" i="64"/>
  <c r="EE66" i="64"/>
  <c r="EC66" i="64"/>
  <c r="EA66" i="64"/>
  <c r="DY66" i="64"/>
  <c r="DW66" i="64"/>
  <c r="DU66" i="64"/>
  <c r="DS66" i="64"/>
  <c r="DQ66" i="64"/>
  <c r="DO66" i="64"/>
  <c r="DM66" i="64"/>
  <c r="DK66" i="64"/>
  <c r="DI66" i="64"/>
  <c r="EE64" i="64"/>
  <c r="EC64" i="64"/>
  <c r="EA64" i="64"/>
  <c r="EE63" i="64"/>
  <c r="EC63" i="64"/>
  <c r="EA63" i="64"/>
  <c r="DY63" i="64"/>
  <c r="DW63" i="64"/>
  <c r="DU63" i="64"/>
  <c r="DS63" i="64"/>
  <c r="DQ63" i="64"/>
  <c r="DO63" i="64"/>
  <c r="DM63" i="64"/>
  <c r="DK63" i="64"/>
  <c r="DI63" i="64"/>
  <c r="EE61" i="64"/>
  <c r="EC61" i="64"/>
  <c r="EA61" i="64"/>
  <c r="EE60" i="64"/>
  <c r="EC60" i="64"/>
  <c r="EA60" i="64"/>
  <c r="DY60" i="64"/>
  <c r="DW60" i="64"/>
  <c r="DU60" i="64"/>
  <c r="DS60" i="64"/>
  <c r="DQ60" i="64"/>
  <c r="DO60" i="64"/>
  <c r="DM60" i="64"/>
  <c r="DK60" i="64"/>
  <c r="DI60" i="64"/>
  <c r="EE58" i="64"/>
  <c r="EC58" i="64"/>
  <c r="EA58" i="64"/>
  <c r="EE57" i="64"/>
  <c r="EC57" i="64"/>
  <c r="EA57" i="64"/>
  <c r="DY57" i="64"/>
  <c r="DW57" i="64"/>
  <c r="DU57" i="64"/>
  <c r="DS57" i="64"/>
  <c r="DQ57" i="64"/>
  <c r="DO57" i="64"/>
  <c r="DM57" i="64"/>
  <c r="DK57" i="64"/>
  <c r="DI57" i="64"/>
  <c r="EE55" i="64"/>
  <c r="EC55" i="64"/>
  <c r="EA55" i="64"/>
  <c r="EE54" i="64"/>
  <c r="EC54" i="64"/>
  <c r="EA54" i="64"/>
  <c r="DY54" i="64"/>
  <c r="DW54" i="64"/>
  <c r="DU54" i="64"/>
  <c r="DS54" i="64"/>
  <c r="DQ54" i="64"/>
  <c r="DO54" i="64"/>
  <c r="DM54" i="64"/>
  <c r="DK54" i="64"/>
  <c r="DI54" i="64"/>
  <c r="EE52" i="64"/>
  <c r="EC52" i="64"/>
  <c r="EA52" i="64"/>
  <c r="EE51" i="64"/>
  <c r="EC51" i="64"/>
  <c r="EA51" i="64"/>
  <c r="DY51" i="64"/>
  <c r="DW51" i="64"/>
  <c r="DU51" i="64"/>
  <c r="DS51" i="64"/>
  <c r="DQ51" i="64"/>
  <c r="DO51" i="64"/>
  <c r="DM51" i="64"/>
  <c r="DK51" i="64"/>
  <c r="DI51" i="64"/>
  <c r="EE48" i="64"/>
  <c r="EC48" i="64"/>
  <c r="EA48" i="64"/>
  <c r="EE29" i="64"/>
  <c r="EC29" i="64"/>
  <c r="EA29" i="64"/>
  <c r="EE27" i="64"/>
  <c r="EC27" i="64"/>
  <c r="EA27" i="64"/>
  <c r="DY27" i="64"/>
  <c r="DW27" i="64"/>
  <c r="DU27" i="64"/>
  <c r="DS27" i="64"/>
  <c r="DQ27" i="64"/>
  <c r="DO27" i="64"/>
  <c r="DM27" i="64"/>
  <c r="DK27" i="64"/>
  <c r="DI27" i="64"/>
  <c r="EE25" i="64"/>
  <c r="EC25" i="64"/>
  <c r="EA25" i="64"/>
  <c r="DY25" i="64"/>
  <c r="DW25" i="64"/>
  <c r="DU25" i="64"/>
  <c r="DS25" i="64"/>
  <c r="DQ25" i="64"/>
  <c r="DO25" i="64"/>
  <c r="DM25" i="64"/>
  <c r="DK25" i="64"/>
  <c r="DI25" i="64"/>
  <c r="EE23" i="64"/>
  <c r="EC23" i="64"/>
  <c r="EA23" i="64"/>
  <c r="EE20" i="64"/>
  <c r="EC20" i="64"/>
  <c r="EA20" i="64"/>
  <c r="EE18" i="64"/>
  <c r="EC18" i="64"/>
  <c r="EA18" i="64"/>
  <c r="DY18" i="64"/>
  <c r="DW18" i="64"/>
  <c r="DU18" i="64"/>
  <c r="DS18" i="64"/>
  <c r="DQ18" i="64"/>
  <c r="DO18" i="64"/>
  <c r="DM18" i="64"/>
  <c r="DK18" i="64"/>
  <c r="DI18" i="64"/>
  <c r="EE16" i="64"/>
  <c r="EC16" i="64"/>
  <c r="EA16" i="64"/>
  <c r="DY16" i="64"/>
  <c r="DW16" i="64"/>
  <c r="DU16" i="64"/>
  <c r="DS16" i="64"/>
  <c r="DQ16" i="64"/>
  <c r="DO16" i="64"/>
  <c r="DM16" i="64"/>
  <c r="DK16" i="64"/>
  <c r="DI16" i="64"/>
  <c r="EE14" i="64"/>
  <c r="EC14" i="64"/>
  <c r="EA14" i="64"/>
  <c r="EE12" i="64"/>
  <c r="EC12" i="64"/>
  <c r="EA12" i="64"/>
  <c r="DY12" i="64"/>
  <c r="DW12" i="64"/>
  <c r="DU12" i="64"/>
  <c r="DS12" i="64"/>
  <c r="DQ12" i="64"/>
  <c r="DO12" i="64"/>
  <c r="DM12" i="64"/>
  <c r="DK12" i="64"/>
  <c r="DI12" i="64"/>
  <c r="EE83" i="60"/>
  <c r="EC83" i="60"/>
  <c r="EA83" i="60"/>
  <c r="DY83" i="60"/>
  <c r="DW83" i="60"/>
  <c r="DU83" i="60"/>
  <c r="DS83" i="60"/>
  <c r="DQ83" i="60"/>
  <c r="DO83" i="60"/>
  <c r="DM83" i="60"/>
  <c r="DK83" i="60"/>
  <c r="DI83" i="60"/>
  <c r="EE82" i="60"/>
  <c r="EC82" i="60"/>
  <c r="EA82" i="60"/>
  <c r="DY82" i="60"/>
  <c r="DW82" i="60"/>
  <c r="DU82" i="60"/>
  <c r="DS82" i="60"/>
  <c r="DQ82" i="60"/>
  <c r="DO82" i="60"/>
  <c r="DM82" i="60"/>
  <c r="DK82" i="60"/>
  <c r="DI82" i="60"/>
  <c r="EE81" i="60"/>
  <c r="EC81" i="60"/>
  <c r="EA81" i="60"/>
  <c r="DY81" i="60"/>
  <c r="DW81" i="60"/>
  <c r="DU81" i="60"/>
  <c r="DS81" i="60"/>
  <c r="DQ81" i="60"/>
  <c r="DO81" i="60"/>
  <c r="DM81" i="60"/>
  <c r="DK81" i="60"/>
  <c r="DI81" i="60"/>
  <c r="EE79" i="60"/>
  <c r="EC79" i="60"/>
  <c r="EA79" i="60"/>
  <c r="DY79" i="60"/>
  <c r="DW79" i="60"/>
  <c r="DU79" i="60"/>
  <c r="DS79" i="60"/>
  <c r="DQ79" i="60"/>
  <c r="DO79" i="60"/>
  <c r="DM79" i="60"/>
  <c r="DK79" i="60"/>
  <c r="DI79" i="60"/>
  <c r="EE76" i="60"/>
  <c r="EC76" i="60"/>
  <c r="EA76" i="60"/>
  <c r="EE75" i="60"/>
  <c r="EC75" i="60"/>
  <c r="EA75" i="60"/>
  <c r="EE73" i="60"/>
  <c r="EC73" i="60"/>
  <c r="EA73" i="60"/>
  <c r="EE72" i="60"/>
  <c r="EC72" i="60"/>
  <c r="EA72" i="60"/>
  <c r="DY72" i="60"/>
  <c r="DW72" i="60"/>
  <c r="DU72" i="60"/>
  <c r="DS72" i="60"/>
  <c r="DQ72" i="60"/>
  <c r="DO72" i="60"/>
  <c r="DM72" i="60"/>
  <c r="DK72" i="60"/>
  <c r="DI72" i="60"/>
  <c r="EE70" i="60"/>
  <c r="EC70" i="60"/>
  <c r="EA70" i="60"/>
  <c r="EE69" i="60"/>
  <c r="EC69" i="60"/>
  <c r="EA69" i="60"/>
  <c r="DY69" i="60"/>
  <c r="DW69" i="60"/>
  <c r="DU69" i="60"/>
  <c r="DS69" i="60"/>
  <c r="DQ69" i="60"/>
  <c r="DO69" i="60"/>
  <c r="DM69" i="60"/>
  <c r="DK69" i="60"/>
  <c r="DI69" i="60"/>
  <c r="EE67" i="60"/>
  <c r="EC67" i="60"/>
  <c r="EA67" i="60"/>
  <c r="EE66" i="60"/>
  <c r="EC66" i="60"/>
  <c r="EA66" i="60"/>
  <c r="DY66" i="60"/>
  <c r="DW66" i="60"/>
  <c r="DU66" i="60"/>
  <c r="DS66" i="60"/>
  <c r="DQ66" i="60"/>
  <c r="DO66" i="60"/>
  <c r="DM66" i="60"/>
  <c r="DK66" i="60"/>
  <c r="DI66" i="60"/>
  <c r="EE64" i="60"/>
  <c r="EC64" i="60"/>
  <c r="EA64" i="60"/>
  <c r="EE63" i="60"/>
  <c r="EC63" i="60"/>
  <c r="EA63" i="60"/>
  <c r="DY63" i="60"/>
  <c r="DW63" i="60"/>
  <c r="DU63" i="60"/>
  <c r="DS63" i="60"/>
  <c r="DQ63" i="60"/>
  <c r="DO63" i="60"/>
  <c r="DM63" i="60"/>
  <c r="DK63" i="60"/>
  <c r="DI63" i="60"/>
  <c r="EE61" i="60"/>
  <c r="EC61" i="60"/>
  <c r="EA61" i="60"/>
  <c r="EE60" i="60"/>
  <c r="EC60" i="60"/>
  <c r="EA60" i="60"/>
  <c r="DY60" i="60"/>
  <c r="DW60" i="60"/>
  <c r="DU60" i="60"/>
  <c r="DS60" i="60"/>
  <c r="DQ60" i="60"/>
  <c r="DO60" i="60"/>
  <c r="DM60" i="60"/>
  <c r="DK60" i="60"/>
  <c r="DI60" i="60"/>
  <c r="EE58" i="60"/>
  <c r="EC58" i="60"/>
  <c r="EA58" i="60"/>
  <c r="EE57" i="60"/>
  <c r="EC57" i="60"/>
  <c r="EA57" i="60"/>
  <c r="DY57" i="60"/>
  <c r="DW57" i="60"/>
  <c r="DU57" i="60"/>
  <c r="DS57" i="60"/>
  <c r="DQ57" i="60"/>
  <c r="DO57" i="60"/>
  <c r="DM57" i="60"/>
  <c r="DK57" i="60"/>
  <c r="DI57" i="60"/>
  <c r="EE55" i="60"/>
  <c r="EC55" i="60"/>
  <c r="EA55" i="60"/>
  <c r="EE54" i="60"/>
  <c r="EC54" i="60"/>
  <c r="EA54" i="60"/>
  <c r="DY54" i="60"/>
  <c r="DW54" i="60"/>
  <c r="DU54" i="60"/>
  <c r="DS54" i="60"/>
  <c r="DQ54" i="60"/>
  <c r="DO54" i="60"/>
  <c r="DM54" i="60"/>
  <c r="DK54" i="60"/>
  <c r="DI54" i="60"/>
  <c r="EE52" i="60"/>
  <c r="EC52" i="60"/>
  <c r="EA52" i="60"/>
  <c r="EE51" i="60"/>
  <c r="EC51" i="60"/>
  <c r="EA51" i="60"/>
  <c r="DY51" i="60"/>
  <c r="DW51" i="60"/>
  <c r="DU51" i="60"/>
  <c r="DS51" i="60"/>
  <c r="DQ51" i="60"/>
  <c r="DO51" i="60"/>
  <c r="DM51" i="60"/>
  <c r="DK51" i="60"/>
  <c r="DI51" i="60"/>
  <c r="EE48" i="60"/>
  <c r="EC48" i="60"/>
  <c r="EA48" i="60"/>
  <c r="EE29" i="60"/>
  <c r="EC29" i="60"/>
  <c r="EA29" i="60"/>
  <c r="EE27" i="60"/>
  <c r="EC27" i="60"/>
  <c r="EA27" i="60"/>
  <c r="DY27" i="60"/>
  <c r="DW27" i="60"/>
  <c r="DU27" i="60"/>
  <c r="DS27" i="60"/>
  <c r="DQ27" i="60"/>
  <c r="DO27" i="60"/>
  <c r="DM27" i="60"/>
  <c r="DK27" i="60"/>
  <c r="DI27" i="60"/>
  <c r="EE25" i="60"/>
  <c r="EC25" i="60"/>
  <c r="EA25" i="60"/>
  <c r="DY25" i="60"/>
  <c r="DW25" i="60"/>
  <c r="DU25" i="60"/>
  <c r="DS25" i="60"/>
  <c r="DQ25" i="60"/>
  <c r="DO25" i="60"/>
  <c r="DM25" i="60"/>
  <c r="DK25" i="60"/>
  <c r="DI25" i="60"/>
  <c r="EE23" i="60"/>
  <c r="EC23" i="60"/>
  <c r="EA23" i="60"/>
  <c r="EE20" i="60"/>
  <c r="EC20" i="60"/>
  <c r="EA20" i="60"/>
  <c r="EE18" i="60"/>
  <c r="EC18" i="60"/>
  <c r="EA18" i="60"/>
  <c r="DY18" i="60"/>
  <c r="DW18" i="60"/>
  <c r="DU18" i="60"/>
  <c r="DS18" i="60"/>
  <c r="DQ18" i="60"/>
  <c r="DO18" i="60"/>
  <c r="DM18" i="60"/>
  <c r="DK18" i="60"/>
  <c r="DI18" i="60"/>
  <c r="EE16" i="60"/>
  <c r="EC16" i="60"/>
  <c r="EA16" i="60"/>
  <c r="DY16" i="60"/>
  <c r="DW16" i="60"/>
  <c r="DU16" i="60"/>
  <c r="DS16" i="60"/>
  <c r="DQ16" i="60"/>
  <c r="DO16" i="60"/>
  <c r="DM16" i="60"/>
  <c r="DK16" i="60"/>
  <c r="DI16" i="60"/>
  <c r="EE14" i="60"/>
  <c r="EC14" i="60"/>
  <c r="EA14" i="60"/>
  <c r="EE12" i="60"/>
  <c r="EC12" i="60"/>
  <c r="EA12" i="60"/>
  <c r="DY12" i="60"/>
  <c r="DW12" i="60"/>
  <c r="DU12" i="60"/>
  <c r="DS12" i="60"/>
  <c r="DQ12" i="60"/>
  <c r="DO12" i="60"/>
  <c r="DM12" i="60"/>
  <c r="DK12" i="60"/>
  <c r="DI12" i="60"/>
  <c r="FH83" i="60"/>
  <c r="FF83" i="60"/>
  <c r="FD83" i="60"/>
  <c r="FB83" i="60"/>
  <c r="EZ83" i="60"/>
  <c r="EX83" i="60"/>
  <c r="EV83" i="60"/>
  <c r="ET83" i="60"/>
  <c r="ER83" i="60"/>
  <c r="EP83" i="60"/>
  <c r="EN83" i="60"/>
  <c r="EL83" i="60"/>
  <c r="EJ83" i="60"/>
  <c r="FH82" i="60"/>
  <c r="FF82" i="60"/>
  <c r="FD82" i="60"/>
  <c r="FB82" i="60"/>
  <c r="EZ82" i="60"/>
  <c r="EX82" i="60"/>
  <c r="EV82" i="60"/>
  <c r="ET82" i="60"/>
  <c r="ER82" i="60"/>
  <c r="EP82" i="60"/>
  <c r="EN82" i="60"/>
  <c r="EL82" i="60"/>
  <c r="EJ82" i="60"/>
  <c r="FH81" i="60"/>
  <c r="FF81" i="60"/>
  <c r="FD81" i="60"/>
  <c r="FB81" i="60"/>
  <c r="EZ81" i="60"/>
  <c r="EX81" i="60"/>
  <c r="EV81" i="60"/>
  <c r="ET81" i="60"/>
  <c r="ER81" i="60"/>
  <c r="EP81" i="60"/>
  <c r="EN81" i="60"/>
  <c r="EL81" i="60"/>
  <c r="EJ81" i="60"/>
  <c r="FH79" i="60"/>
  <c r="FF79" i="60"/>
  <c r="FD79" i="60"/>
  <c r="FB79" i="60"/>
  <c r="EZ79" i="60"/>
  <c r="EX79" i="60"/>
  <c r="EV79" i="60"/>
  <c r="ET79" i="60"/>
  <c r="ER79" i="60"/>
  <c r="EP79" i="60"/>
  <c r="EN79" i="60"/>
  <c r="EL79" i="60"/>
  <c r="EJ79" i="60"/>
  <c r="FH76" i="60"/>
  <c r="FF76" i="60"/>
  <c r="FD76" i="60"/>
  <c r="FB76" i="60"/>
  <c r="EZ76" i="60"/>
  <c r="EX76" i="60"/>
  <c r="EV76" i="60"/>
  <c r="ET76" i="60"/>
  <c r="ER76" i="60"/>
  <c r="EP76" i="60"/>
  <c r="EN76" i="60"/>
  <c r="EL76" i="60"/>
  <c r="EJ76" i="60"/>
  <c r="FH75" i="60"/>
  <c r="FF75" i="60"/>
  <c r="FD75" i="60"/>
  <c r="FB75" i="60"/>
  <c r="EZ75" i="60"/>
  <c r="EX75" i="60"/>
  <c r="EV75" i="60"/>
  <c r="ET75" i="60"/>
  <c r="ER75" i="60"/>
  <c r="EP75" i="60"/>
  <c r="EN75" i="60"/>
  <c r="EL75" i="60"/>
  <c r="EJ75" i="60"/>
  <c r="FH73" i="60"/>
  <c r="FF73" i="60"/>
  <c r="FD73" i="60"/>
  <c r="FB73" i="60"/>
  <c r="EZ73" i="60"/>
  <c r="EX73" i="60"/>
  <c r="EV73" i="60"/>
  <c r="ET73" i="60"/>
  <c r="ER73" i="60"/>
  <c r="EP73" i="60"/>
  <c r="EN73" i="60"/>
  <c r="EL73" i="60"/>
  <c r="EJ73" i="60"/>
  <c r="FH72" i="60"/>
  <c r="FF72" i="60"/>
  <c r="FD72" i="60"/>
  <c r="FB72" i="60"/>
  <c r="EZ72" i="60"/>
  <c r="EX72" i="60"/>
  <c r="EV72" i="60"/>
  <c r="ET72" i="60"/>
  <c r="ER72" i="60"/>
  <c r="EP72" i="60"/>
  <c r="EN72" i="60"/>
  <c r="EL72" i="60"/>
  <c r="EJ72" i="60"/>
  <c r="FH70" i="60"/>
  <c r="FF70" i="60"/>
  <c r="FD70" i="60"/>
  <c r="FB70" i="60"/>
  <c r="EZ70" i="60"/>
  <c r="EX70" i="60"/>
  <c r="EV70" i="60"/>
  <c r="ET70" i="60"/>
  <c r="ER70" i="60"/>
  <c r="EP70" i="60"/>
  <c r="EN70" i="60"/>
  <c r="EL70" i="60"/>
  <c r="EJ70" i="60"/>
  <c r="FH69" i="60"/>
  <c r="FF69" i="60"/>
  <c r="FD69" i="60"/>
  <c r="FB69" i="60"/>
  <c r="EZ69" i="60"/>
  <c r="EX69" i="60"/>
  <c r="EV69" i="60"/>
  <c r="ET69" i="60"/>
  <c r="ER69" i="60"/>
  <c r="EP69" i="60"/>
  <c r="EN69" i="60"/>
  <c r="EL69" i="60"/>
  <c r="EJ69" i="60"/>
  <c r="FH67" i="60"/>
  <c r="FF67" i="60"/>
  <c r="FD67" i="60"/>
  <c r="FB67" i="60"/>
  <c r="EZ67" i="60"/>
  <c r="EX67" i="60"/>
  <c r="EV67" i="60"/>
  <c r="ET67" i="60"/>
  <c r="ER67" i="60"/>
  <c r="EP67" i="60"/>
  <c r="EN67" i="60"/>
  <c r="EL67" i="60"/>
  <c r="EJ67" i="60"/>
  <c r="FH66" i="60"/>
  <c r="FF66" i="60"/>
  <c r="FD66" i="60"/>
  <c r="FB66" i="60"/>
  <c r="EZ66" i="60"/>
  <c r="EX66" i="60"/>
  <c r="EV66" i="60"/>
  <c r="ET66" i="60"/>
  <c r="ER66" i="60"/>
  <c r="EP66" i="60"/>
  <c r="EN66" i="60"/>
  <c r="EL66" i="60"/>
  <c r="EJ66" i="60"/>
  <c r="FH64" i="60"/>
  <c r="FF64" i="60"/>
  <c r="FD64" i="60"/>
  <c r="FB64" i="60"/>
  <c r="EZ64" i="60"/>
  <c r="EX64" i="60"/>
  <c r="EV64" i="60"/>
  <c r="ET64" i="60"/>
  <c r="ER64" i="60"/>
  <c r="EP64" i="60"/>
  <c r="EN64" i="60"/>
  <c r="EL64" i="60"/>
  <c r="EJ64" i="60"/>
  <c r="FH63" i="60"/>
  <c r="FF63" i="60"/>
  <c r="FD63" i="60"/>
  <c r="FB63" i="60"/>
  <c r="EZ63" i="60"/>
  <c r="EX63" i="60"/>
  <c r="EV63" i="60"/>
  <c r="ET63" i="60"/>
  <c r="ER63" i="60"/>
  <c r="EP63" i="60"/>
  <c r="EN63" i="60"/>
  <c r="EL63" i="60"/>
  <c r="EJ63" i="60"/>
  <c r="FH61" i="60"/>
  <c r="FF61" i="60"/>
  <c r="FD61" i="60"/>
  <c r="FB61" i="60"/>
  <c r="EZ61" i="60"/>
  <c r="EX61" i="60"/>
  <c r="EV61" i="60"/>
  <c r="ET61" i="60"/>
  <c r="ER61" i="60"/>
  <c r="EP61" i="60"/>
  <c r="EN61" i="60"/>
  <c r="EL61" i="60"/>
  <c r="EJ61" i="60"/>
  <c r="FH60" i="60"/>
  <c r="FF60" i="60"/>
  <c r="FD60" i="60"/>
  <c r="FB60" i="60"/>
  <c r="EZ60" i="60"/>
  <c r="EX60" i="60"/>
  <c r="EV60" i="60"/>
  <c r="ET60" i="60"/>
  <c r="ER60" i="60"/>
  <c r="EP60" i="60"/>
  <c r="EN60" i="60"/>
  <c r="EL60" i="60"/>
  <c r="EJ60" i="60"/>
  <c r="FH58" i="60"/>
  <c r="FF58" i="60"/>
  <c r="FD58" i="60"/>
  <c r="FB58" i="60"/>
  <c r="EZ58" i="60"/>
  <c r="EX58" i="60"/>
  <c r="EV58" i="60"/>
  <c r="ET58" i="60"/>
  <c r="ER58" i="60"/>
  <c r="EP58" i="60"/>
  <c r="EN58" i="60"/>
  <c r="EL58" i="60"/>
  <c r="EJ58" i="60"/>
  <c r="FH57" i="60"/>
  <c r="FF57" i="60"/>
  <c r="FD57" i="60"/>
  <c r="FB57" i="60"/>
  <c r="EZ57" i="60"/>
  <c r="EX57" i="60"/>
  <c r="EV57" i="60"/>
  <c r="ET57" i="60"/>
  <c r="ER57" i="60"/>
  <c r="EP57" i="60"/>
  <c r="EN57" i="60"/>
  <c r="EL57" i="60"/>
  <c r="EJ57" i="60"/>
  <c r="FH55" i="60"/>
  <c r="FF55" i="60"/>
  <c r="FD55" i="60"/>
  <c r="FB55" i="60"/>
  <c r="EZ55" i="60"/>
  <c r="EX55" i="60"/>
  <c r="EV55" i="60"/>
  <c r="ET55" i="60"/>
  <c r="ER55" i="60"/>
  <c r="EP55" i="60"/>
  <c r="EN55" i="60"/>
  <c r="EL55" i="60"/>
  <c r="EJ55" i="60"/>
  <c r="FH54" i="60"/>
  <c r="FF54" i="60"/>
  <c r="FD54" i="60"/>
  <c r="FB54" i="60"/>
  <c r="EZ54" i="60"/>
  <c r="EX54" i="60"/>
  <c r="EV54" i="60"/>
  <c r="ET54" i="60"/>
  <c r="ER54" i="60"/>
  <c r="EP54" i="60"/>
  <c r="EN54" i="60"/>
  <c r="EL54" i="60"/>
  <c r="EJ54" i="60"/>
  <c r="FH52" i="60"/>
  <c r="FF52" i="60"/>
  <c r="FD52" i="60"/>
  <c r="FB52" i="60"/>
  <c r="EZ52" i="60"/>
  <c r="EX52" i="60"/>
  <c r="EV52" i="60"/>
  <c r="ET52" i="60"/>
  <c r="ER52" i="60"/>
  <c r="EP52" i="60"/>
  <c r="EN52" i="60"/>
  <c r="EL52" i="60"/>
  <c r="EJ52" i="60"/>
  <c r="FH51" i="60"/>
  <c r="FF51" i="60"/>
  <c r="FD51" i="60"/>
  <c r="FB51" i="60"/>
  <c r="EZ51" i="60"/>
  <c r="EX51" i="60"/>
  <c r="EV51" i="60"/>
  <c r="ET51" i="60"/>
  <c r="ER51" i="60"/>
  <c r="EP51" i="60"/>
  <c r="EN51" i="60"/>
  <c r="EL51" i="60"/>
  <c r="EJ51" i="60"/>
  <c r="FH48" i="60"/>
  <c r="FF48" i="60"/>
  <c r="FD48" i="60"/>
  <c r="FB48" i="60"/>
  <c r="EZ48" i="60"/>
  <c r="EX48" i="60"/>
  <c r="EV48" i="60"/>
  <c r="ET48" i="60"/>
  <c r="ER48" i="60"/>
  <c r="EP48" i="60"/>
  <c r="EN48" i="60"/>
  <c r="EL48" i="60"/>
  <c r="EJ48" i="60"/>
  <c r="FH29" i="60"/>
  <c r="FF29" i="60"/>
  <c r="FD29" i="60"/>
  <c r="FB29" i="60"/>
  <c r="EZ29" i="60"/>
  <c r="EX29" i="60"/>
  <c r="EV29" i="60"/>
  <c r="ET29" i="60"/>
  <c r="ER29" i="60"/>
  <c r="EP29" i="60"/>
  <c r="EN29" i="60"/>
  <c r="EL29" i="60"/>
  <c r="EJ29" i="60"/>
  <c r="FH27" i="60"/>
  <c r="FF27" i="60"/>
  <c r="FD27" i="60"/>
  <c r="FB27" i="60"/>
  <c r="EZ27" i="60"/>
  <c r="EX27" i="60"/>
  <c r="EV27" i="60"/>
  <c r="ET27" i="60"/>
  <c r="ER27" i="60"/>
  <c r="EP27" i="60"/>
  <c r="EN27" i="60"/>
  <c r="EL27" i="60"/>
  <c r="EJ27" i="60"/>
  <c r="FH25" i="60"/>
  <c r="FF25" i="60"/>
  <c r="FD25" i="60"/>
  <c r="FB25" i="60"/>
  <c r="EZ25" i="60"/>
  <c r="EX25" i="60"/>
  <c r="EV25" i="60"/>
  <c r="ET25" i="60"/>
  <c r="ER25" i="60"/>
  <c r="EP25" i="60"/>
  <c r="EN25" i="60"/>
  <c r="EL25" i="60"/>
  <c r="EJ25" i="60"/>
  <c r="FH23" i="60"/>
  <c r="FF23" i="60"/>
  <c r="FD23" i="60"/>
  <c r="FB23" i="60"/>
  <c r="EZ23" i="60"/>
  <c r="EX23" i="60"/>
  <c r="EV23" i="60"/>
  <c r="ET23" i="60"/>
  <c r="ER23" i="60"/>
  <c r="EP23" i="60"/>
  <c r="EN23" i="60"/>
  <c r="EL23" i="60"/>
  <c r="EJ23" i="60"/>
  <c r="FH20" i="60"/>
  <c r="FF20" i="60"/>
  <c r="FD20" i="60"/>
  <c r="FB20" i="60"/>
  <c r="EZ20" i="60"/>
  <c r="EX20" i="60"/>
  <c r="EV20" i="60"/>
  <c r="ET20" i="60"/>
  <c r="ER20" i="60"/>
  <c r="EP20" i="60"/>
  <c r="EN20" i="60"/>
  <c r="EL20" i="60"/>
  <c r="EJ20" i="60"/>
  <c r="FH18" i="60"/>
  <c r="FF18" i="60"/>
  <c r="FD18" i="60"/>
  <c r="FB18" i="60"/>
  <c r="EZ18" i="60"/>
  <c r="EX18" i="60"/>
  <c r="EV18" i="60"/>
  <c r="ET18" i="60"/>
  <c r="ER18" i="60"/>
  <c r="EP18" i="60"/>
  <c r="EN18" i="60"/>
  <c r="EL18" i="60"/>
  <c r="EJ18" i="60"/>
  <c r="FH16" i="60"/>
  <c r="FF16" i="60"/>
  <c r="FD16" i="60"/>
  <c r="FB16" i="60"/>
  <c r="EZ16" i="60"/>
  <c r="EX16" i="60"/>
  <c r="EV16" i="60"/>
  <c r="ET16" i="60"/>
  <c r="ER16" i="60"/>
  <c r="EP16" i="60"/>
  <c r="EN16" i="60"/>
  <c r="EL16" i="60"/>
  <c r="EJ16" i="60"/>
  <c r="FH14" i="60"/>
  <c r="FF14" i="60"/>
  <c r="FD14" i="60"/>
  <c r="FB14" i="60"/>
  <c r="EZ14" i="60"/>
  <c r="EX14" i="60"/>
  <c r="EV14" i="60"/>
  <c r="ET14" i="60"/>
  <c r="ER14" i="60"/>
  <c r="EP14" i="60"/>
  <c r="EN14" i="60"/>
  <c r="EL14" i="60"/>
  <c r="EJ14" i="60"/>
  <c r="FH12" i="60"/>
  <c r="FF12" i="60"/>
  <c r="FD12" i="60"/>
  <c r="FB12" i="60"/>
  <c r="EZ12" i="60"/>
  <c r="EX12" i="60"/>
  <c r="EV12" i="60"/>
  <c r="ET12" i="60"/>
  <c r="ER12" i="60"/>
  <c r="EP12" i="60"/>
  <c r="EN12" i="60"/>
  <c r="EL12" i="60"/>
  <c r="EJ12" i="60"/>
  <c r="GI83" i="60"/>
  <c r="GG83" i="60"/>
  <c r="GE83" i="60"/>
  <c r="GC83" i="60"/>
  <c r="GA83" i="60"/>
  <c r="FY83" i="60"/>
  <c r="FW83" i="60"/>
  <c r="FU83" i="60"/>
  <c r="FS83" i="60"/>
  <c r="FQ83" i="60"/>
  <c r="FO83" i="60"/>
  <c r="FM83" i="60"/>
  <c r="FK83" i="60"/>
  <c r="GI82" i="60"/>
  <c r="GG82" i="60"/>
  <c r="GE82" i="60"/>
  <c r="GC82" i="60"/>
  <c r="GA82" i="60"/>
  <c r="FY82" i="60"/>
  <c r="FW82" i="60"/>
  <c r="FU82" i="60"/>
  <c r="FS82" i="60"/>
  <c r="FQ82" i="60"/>
  <c r="FO82" i="60"/>
  <c r="FM82" i="60"/>
  <c r="FK82" i="60"/>
  <c r="GI81" i="60"/>
  <c r="GG81" i="60"/>
  <c r="GE81" i="60"/>
  <c r="GC81" i="60"/>
  <c r="GA81" i="60"/>
  <c r="FY81" i="60"/>
  <c r="FW81" i="60"/>
  <c r="FU81" i="60"/>
  <c r="FS81" i="60"/>
  <c r="FQ81" i="60"/>
  <c r="FO81" i="60"/>
  <c r="FM81" i="60"/>
  <c r="FK81" i="60"/>
  <c r="GI79" i="60"/>
  <c r="GG79" i="60"/>
  <c r="GE79" i="60"/>
  <c r="GC79" i="60"/>
  <c r="GA79" i="60"/>
  <c r="FY79" i="60"/>
  <c r="FW79" i="60"/>
  <c r="FU79" i="60"/>
  <c r="FS79" i="60"/>
  <c r="FQ79" i="60"/>
  <c r="FO79" i="60"/>
  <c r="FM79" i="60"/>
  <c r="FK79" i="60"/>
  <c r="GI76" i="60"/>
  <c r="GG76" i="60"/>
  <c r="GE76" i="60"/>
  <c r="GC76" i="60"/>
  <c r="GA76" i="60"/>
  <c r="FY76" i="60"/>
  <c r="FW76" i="60"/>
  <c r="FU76" i="60"/>
  <c r="FS76" i="60"/>
  <c r="FQ76" i="60"/>
  <c r="FO76" i="60"/>
  <c r="FM76" i="60"/>
  <c r="FK76" i="60"/>
  <c r="GI75" i="60"/>
  <c r="GG75" i="60"/>
  <c r="GE75" i="60"/>
  <c r="GC75" i="60"/>
  <c r="GA75" i="60"/>
  <c r="FY75" i="60"/>
  <c r="FW75" i="60"/>
  <c r="FU75" i="60"/>
  <c r="FS75" i="60"/>
  <c r="FQ75" i="60"/>
  <c r="FO75" i="60"/>
  <c r="FM75" i="60"/>
  <c r="FK75" i="60"/>
  <c r="GI73" i="60"/>
  <c r="GG73" i="60"/>
  <c r="GE73" i="60"/>
  <c r="GC73" i="60"/>
  <c r="GA73" i="60"/>
  <c r="FY73" i="60"/>
  <c r="FW73" i="60"/>
  <c r="FU73" i="60"/>
  <c r="FS73" i="60"/>
  <c r="FQ73" i="60"/>
  <c r="FO73" i="60"/>
  <c r="FM73" i="60"/>
  <c r="FK73" i="60"/>
  <c r="GI72" i="60"/>
  <c r="GG72" i="60"/>
  <c r="GE72" i="60"/>
  <c r="GC72" i="60"/>
  <c r="GA72" i="60"/>
  <c r="FY72" i="60"/>
  <c r="FW72" i="60"/>
  <c r="FU72" i="60"/>
  <c r="FS72" i="60"/>
  <c r="FQ72" i="60"/>
  <c r="FO72" i="60"/>
  <c r="FM72" i="60"/>
  <c r="FK72" i="60"/>
  <c r="GI70" i="60"/>
  <c r="GG70" i="60"/>
  <c r="GE70" i="60"/>
  <c r="GC70" i="60"/>
  <c r="GA70" i="60"/>
  <c r="FY70" i="60"/>
  <c r="FW70" i="60"/>
  <c r="FU70" i="60"/>
  <c r="FS70" i="60"/>
  <c r="FQ70" i="60"/>
  <c r="FO70" i="60"/>
  <c r="FM70" i="60"/>
  <c r="FK70" i="60"/>
  <c r="GI69" i="60"/>
  <c r="GG69" i="60"/>
  <c r="GE69" i="60"/>
  <c r="GC69" i="60"/>
  <c r="GA69" i="60"/>
  <c r="FY69" i="60"/>
  <c r="FW69" i="60"/>
  <c r="FU69" i="60"/>
  <c r="FS69" i="60"/>
  <c r="FQ69" i="60"/>
  <c r="FO69" i="60"/>
  <c r="FM69" i="60"/>
  <c r="FK69" i="60"/>
  <c r="GI67" i="60"/>
  <c r="GG67" i="60"/>
  <c r="GE67" i="60"/>
  <c r="GC67" i="60"/>
  <c r="GA67" i="60"/>
  <c r="FY67" i="60"/>
  <c r="FW67" i="60"/>
  <c r="FU67" i="60"/>
  <c r="FS67" i="60"/>
  <c r="FQ67" i="60"/>
  <c r="FO67" i="60"/>
  <c r="FM67" i="60"/>
  <c r="FK67" i="60"/>
  <c r="GI66" i="60"/>
  <c r="GG66" i="60"/>
  <c r="GE66" i="60"/>
  <c r="GC66" i="60"/>
  <c r="GA66" i="60"/>
  <c r="FY66" i="60"/>
  <c r="FW66" i="60"/>
  <c r="FU66" i="60"/>
  <c r="FS66" i="60"/>
  <c r="FQ66" i="60"/>
  <c r="FO66" i="60"/>
  <c r="FM66" i="60"/>
  <c r="FK66" i="60"/>
  <c r="GI64" i="60"/>
  <c r="GG64" i="60"/>
  <c r="GE64" i="60"/>
  <c r="GC64" i="60"/>
  <c r="GA64" i="60"/>
  <c r="FY64" i="60"/>
  <c r="FW64" i="60"/>
  <c r="FU64" i="60"/>
  <c r="FS64" i="60"/>
  <c r="FQ64" i="60"/>
  <c r="FO64" i="60"/>
  <c r="FM64" i="60"/>
  <c r="FK64" i="60"/>
  <c r="GI63" i="60"/>
  <c r="GG63" i="60"/>
  <c r="GE63" i="60"/>
  <c r="GC63" i="60"/>
  <c r="GA63" i="60"/>
  <c r="FY63" i="60"/>
  <c r="FW63" i="60"/>
  <c r="FU63" i="60"/>
  <c r="FS63" i="60"/>
  <c r="FQ63" i="60"/>
  <c r="FO63" i="60"/>
  <c r="FM63" i="60"/>
  <c r="FK63" i="60"/>
  <c r="GI61" i="60"/>
  <c r="GG61" i="60"/>
  <c r="GE61" i="60"/>
  <c r="GC61" i="60"/>
  <c r="GA61" i="60"/>
  <c r="FY61" i="60"/>
  <c r="FW61" i="60"/>
  <c r="FU61" i="60"/>
  <c r="FS61" i="60"/>
  <c r="FQ61" i="60"/>
  <c r="FO61" i="60"/>
  <c r="FM61" i="60"/>
  <c r="FK61" i="60"/>
  <c r="GI60" i="60"/>
  <c r="GG60" i="60"/>
  <c r="GE60" i="60"/>
  <c r="GC60" i="60"/>
  <c r="GA60" i="60"/>
  <c r="FY60" i="60"/>
  <c r="FW60" i="60"/>
  <c r="FU60" i="60"/>
  <c r="FS60" i="60"/>
  <c r="FQ60" i="60"/>
  <c r="FO60" i="60"/>
  <c r="FM60" i="60"/>
  <c r="FK60" i="60"/>
  <c r="GI58" i="60"/>
  <c r="GG58" i="60"/>
  <c r="GE58" i="60"/>
  <c r="GC58" i="60"/>
  <c r="GA58" i="60"/>
  <c r="FY58" i="60"/>
  <c r="FW58" i="60"/>
  <c r="FU58" i="60"/>
  <c r="FS58" i="60"/>
  <c r="FQ58" i="60"/>
  <c r="FO58" i="60"/>
  <c r="FM58" i="60"/>
  <c r="FK58" i="60"/>
  <c r="GI57" i="60"/>
  <c r="GG57" i="60"/>
  <c r="GE57" i="60"/>
  <c r="GC57" i="60"/>
  <c r="GA57" i="60"/>
  <c r="FY57" i="60"/>
  <c r="FW57" i="60"/>
  <c r="FU57" i="60"/>
  <c r="FS57" i="60"/>
  <c r="FQ57" i="60"/>
  <c r="FO57" i="60"/>
  <c r="FM57" i="60"/>
  <c r="FK57" i="60"/>
  <c r="GI55" i="60"/>
  <c r="GG55" i="60"/>
  <c r="GE55" i="60"/>
  <c r="GC55" i="60"/>
  <c r="GA55" i="60"/>
  <c r="FY55" i="60"/>
  <c r="FW55" i="60"/>
  <c r="FU55" i="60"/>
  <c r="FS55" i="60"/>
  <c r="FQ55" i="60"/>
  <c r="FO55" i="60"/>
  <c r="FM55" i="60"/>
  <c r="FK55" i="60"/>
  <c r="GI54" i="60"/>
  <c r="GG54" i="60"/>
  <c r="GE54" i="60"/>
  <c r="GC54" i="60"/>
  <c r="GA54" i="60"/>
  <c r="FY54" i="60"/>
  <c r="FW54" i="60"/>
  <c r="FU54" i="60"/>
  <c r="FS54" i="60"/>
  <c r="FQ54" i="60"/>
  <c r="FO54" i="60"/>
  <c r="FM54" i="60"/>
  <c r="FK54" i="60"/>
  <c r="GI52" i="60"/>
  <c r="GG52" i="60"/>
  <c r="GE52" i="60"/>
  <c r="GC52" i="60"/>
  <c r="GA52" i="60"/>
  <c r="FY52" i="60"/>
  <c r="FW52" i="60"/>
  <c r="FU52" i="60"/>
  <c r="FS52" i="60"/>
  <c r="FQ52" i="60"/>
  <c r="FO52" i="60"/>
  <c r="FM52" i="60"/>
  <c r="FK52" i="60"/>
  <c r="GI51" i="60"/>
  <c r="GG51" i="60"/>
  <c r="GE51" i="60"/>
  <c r="GC51" i="60"/>
  <c r="GA51" i="60"/>
  <c r="FY51" i="60"/>
  <c r="FW51" i="60"/>
  <c r="FU51" i="60"/>
  <c r="FS51" i="60"/>
  <c r="FQ51" i="60"/>
  <c r="FO51" i="60"/>
  <c r="FM51" i="60"/>
  <c r="FK51" i="60"/>
  <c r="GI48" i="60"/>
  <c r="GG48" i="60"/>
  <c r="GE48" i="60"/>
  <c r="GC48" i="60"/>
  <c r="GA48" i="60"/>
  <c r="FY48" i="60"/>
  <c r="FW48" i="60"/>
  <c r="FU48" i="60"/>
  <c r="FS48" i="60"/>
  <c r="FQ48" i="60"/>
  <c r="FO48" i="60"/>
  <c r="FM48" i="60"/>
  <c r="FK48" i="60"/>
  <c r="GI29" i="60"/>
  <c r="GG29" i="60"/>
  <c r="GE29" i="60"/>
  <c r="GC29" i="60"/>
  <c r="GA29" i="60"/>
  <c r="FY29" i="60"/>
  <c r="FW29" i="60"/>
  <c r="FU29" i="60"/>
  <c r="FS29" i="60"/>
  <c r="FQ29" i="60"/>
  <c r="FO29" i="60"/>
  <c r="FM29" i="60"/>
  <c r="FK29" i="60"/>
  <c r="GI27" i="60"/>
  <c r="GG27" i="60"/>
  <c r="GE27" i="60"/>
  <c r="GC27" i="60"/>
  <c r="GA27" i="60"/>
  <c r="FY27" i="60"/>
  <c r="FW27" i="60"/>
  <c r="FU27" i="60"/>
  <c r="FS27" i="60"/>
  <c r="FQ27" i="60"/>
  <c r="FO27" i="60"/>
  <c r="FM27" i="60"/>
  <c r="FK27" i="60"/>
  <c r="GI25" i="60"/>
  <c r="GG25" i="60"/>
  <c r="GE25" i="60"/>
  <c r="GC25" i="60"/>
  <c r="GA25" i="60"/>
  <c r="FY25" i="60"/>
  <c r="FW25" i="60"/>
  <c r="FU25" i="60"/>
  <c r="FS25" i="60"/>
  <c r="FQ25" i="60"/>
  <c r="FO25" i="60"/>
  <c r="FM25" i="60"/>
  <c r="FK25" i="60"/>
  <c r="GI23" i="60"/>
  <c r="GG23" i="60"/>
  <c r="GE23" i="60"/>
  <c r="GC23" i="60"/>
  <c r="GA23" i="60"/>
  <c r="FY23" i="60"/>
  <c r="FW23" i="60"/>
  <c r="FU23" i="60"/>
  <c r="FS23" i="60"/>
  <c r="FQ23" i="60"/>
  <c r="FO23" i="60"/>
  <c r="FM23" i="60"/>
  <c r="FK23" i="60"/>
  <c r="GI20" i="60"/>
  <c r="GG20" i="60"/>
  <c r="GE20" i="60"/>
  <c r="GC20" i="60"/>
  <c r="GA20" i="60"/>
  <c r="FY20" i="60"/>
  <c r="FW20" i="60"/>
  <c r="FU20" i="60"/>
  <c r="FS20" i="60"/>
  <c r="FQ20" i="60"/>
  <c r="FO20" i="60"/>
  <c r="FM20" i="60"/>
  <c r="FK20" i="60"/>
  <c r="GI18" i="60"/>
  <c r="GG18" i="60"/>
  <c r="GE18" i="60"/>
  <c r="GC18" i="60"/>
  <c r="GA18" i="60"/>
  <c r="FY18" i="60"/>
  <c r="FW18" i="60"/>
  <c r="FU18" i="60"/>
  <c r="FS18" i="60"/>
  <c r="FQ18" i="60"/>
  <c r="FO18" i="60"/>
  <c r="FM18" i="60"/>
  <c r="FK18" i="60"/>
  <c r="GI16" i="60"/>
  <c r="GG16" i="60"/>
  <c r="GE16" i="60"/>
  <c r="GC16" i="60"/>
  <c r="GA16" i="60"/>
  <c r="FY16" i="60"/>
  <c r="FW16" i="60"/>
  <c r="FU16" i="60"/>
  <c r="FS16" i="60"/>
  <c r="FQ16" i="60"/>
  <c r="FO16" i="60"/>
  <c r="FM16" i="60"/>
  <c r="FK16" i="60"/>
  <c r="GI14" i="60"/>
  <c r="GG14" i="60"/>
  <c r="GE14" i="60"/>
  <c r="GC14" i="60"/>
  <c r="GA14" i="60"/>
  <c r="FY14" i="60"/>
  <c r="FW14" i="60"/>
  <c r="FU14" i="60"/>
  <c r="FS14" i="60"/>
  <c r="FQ14" i="60"/>
  <c r="FO14" i="60"/>
  <c r="FM14" i="60"/>
  <c r="FK14" i="60"/>
  <c r="GI12" i="60"/>
  <c r="GG12" i="60"/>
  <c r="GE12" i="60"/>
  <c r="GC12" i="60"/>
  <c r="GA12" i="60"/>
  <c r="FY12" i="60"/>
  <c r="FW12" i="60"/>
  <c r="FU12" i="60"/>
  <c r="FS12" i="60"/>
  <c r="FQ12" i="60"/>
  <c r="FO12" i="60"/>
  <c r="FM12" i="60"/>
  <c r="FK12" i="60"/>
  <c r="HJ83" i="60"/>
  <c r="HH83" i="60"/>
  <c r="HF83" i="60"/>
  <c r="HD83" i="60"/>
  <c r="HB83" i="60"/>
  <c r="GZ83" i="60"/>
  <c r="GX83" i="60"/>
  <c r="GV83" i="60"/>
  <c r="GT83" i="60"/>
  <c r="GR83" i="60"/>
  <c r="GP83" i="60"/>
  <c r="GN83" i="60"/>
  <c r="GL83" i="60"/>
  <c r="HJ82" i="60"/>
  <c r="HH82" i="60"/>
  <c r="HF82" i="60"/>
  <c r="HD82" i="60"/>
  <c r="HB82" i="60"/>
  <c r="GZ82" i="60"/>
  <c r="GX82" i="60"/>
  <c r="GV82" i="60"/>
  <c r="GT82" i="60"/>
  <c r="GR82" i="60"/>
  <c r="GP82" i="60"/>
  <c r="GN82" i="60"/>
  <c r="GL82" i="60"/>
  <c r="HJ81" i="60"/>
  <c r="HH81" i="60"/>
  <c r="HF81" i="60"/>
  <c r="HD81" i="60"/>
  <c r="HB81" i="60"/>
  <c r="GZ81" i="60"/>
  <c r="GX81" i="60"/>
  <c r="GV81" i="60"/>
  <c r="GT81" i="60"/>
  <c r="GR81" i="60"/>
  <c r="GP81" i="60"/>
  <c r="GN81" i="60"/>
  <c r="GL81" i="60"/>
  <c r="HJ79" i="60"/>
  <c r="HH79" i="60"/>
  <c r="HF79" i="60"/>
  <c r="HD79" i="60"/>
  <c r="HB79" i="60"/>
  <c r="GZ79" i="60"/>
  <c r="GX79" i="60"/>
  <c r="GV79" i="60"/>
  <c r="GT79" i="60"/>
  <c r="GR79" i="60"/>
  <c r="GP79" i="60"/>
  <c r="GN79" i="60"/>
  <c r="GL79" i="60"/>
  <c r="HJ76" i="60"/>
  <c r="HH76" i="60"/>
  <c r="HF76" i="60"/>
  <c r="HD76" i="60"/>
  <c r="HB76" i="60"/>
  <c r="GZ76" i="60"/>
  <c r="GX76" i="60"/>
  <c r="GV76" i="60"/>
  <c r="GT76" i="60"/>
  <c r="GR76" i="60"/>
  <c r="GP76" i="60"/>
  <c r="GN76" i="60"/>
  <c r="GL76" i="60"/>
  <c r="HJ75" i="60"/>
  <c r="HH75" i="60"/>
  <c r="HF75" i="60"/>
  <c r="HD75" i="60"/>
  <c r="HB75" i="60"/>
  <c r="GZ75" i="60"/>
  <c r="GX75" i="60"/>
  <c r="GV75" i="60"/>
  <c r="GT75" i="60"/>
  <c r="GR75" i="60"/>
  <c r="GP75" i="60"/>
  <c r="GN75" i="60"/>
  <c r="GL75" i="60"/>
  <c r="HJ73" i="60"/>
  <c r="HH73" i="60"/>
  <c r="HF73" i="60"/>
  <c r="HD73" i="60"/>
  <c r="HB73" i="60"/>
  <c r="GZ73" i="60"/>
  <c r="GX73" i="60"/>
  <c r="GV73" i="60"/>
  <c r="GT73" i="60"/>
  <c r="GR73" i="60"/>
  <c r="GP73" i="60"/>
  <c r="GN73" i="60"/>
  <c r="GL73" i="60"/>
  <c r="HJ72" i="60"/>
  <c r="HH72" i="60"/>
  <c r="HF72" i="60"/>
  <c r="HD72" i="60"/>
  <c r="HB72" i="60"/>
  <c r="GZ72" i="60"/>
  <c r="GX72" i="60"/>
  <c r="GV72" i="60"/>
  <c r="GT72" i="60"/>
  <c r="GR72" i="60"/>
  <c r="GP72" i="60"/>
  <c r="GN72" i="60"/>
  <c r="GL72" i="60"/>
  <c r="HJ70" i="60"/>
  <c r="HH70" i="60"/>
  <c r="HF70" i="60"/>
  <c r="HD70" i="60"/>
  <c r="HB70" i="60"/>
  <c r="GZ70" i="60"/>
  <c r="GX70" i="60"/>
  <c r="GV70" i="60"/>
  <c r="GT70" i="60"/>
  <c r="GR70" i="60"/>
  <c r="GP70" i="60"/>
  <c r="GN70" i="60"/>
  <c r="GL70" i="60"/>
  <c r="HJ69" i="60"/>
  <c r="HH69" i="60"/>
  <c r="HF69" i="60"/>
  <c r="HD69" i="60"/>
  <c r="HB69" i="60"/>
  <c r="GZ69" i="60"/>
  <c r="GX69" i="60"/>
  <c r="GV69" i="60"/>
  <c r="GT69" i="60"/>
  <c r="GR69" i="60"/>
  <c r="GP69" i="60"/>
  <c r="GN69" i="60"/>
  <c r="GL69" i="60"/>
  <c r="HJ67" i="60"/>
  <c r="HH67" i="60"/>
  <c r="HF67" i="60"/>
  <c r="HD67" i="60"/>
  <c r="HB67" i="60"/>
  <c r="GZ67" i="60"/>
  <c r="GX67" i="60"/>
  <c r="GV67" i="60"/>
  <c r="GT67" i="60"/>
  <c r="GR67" i="60"/>
  <c r="GP67" i="60"/>
  <c r="GN67" i="60"/>
  <c r="GL67" i="60"/>
  <c r="HJ66" i="60"/>
  <c r="HH66" i="60"/>
  <c r="HF66" i="60"/>
  <c r="HD66" i="60"/>
  <c r="HB66" i="60"/>
  <c r="GZ66" i="60"/>
  <c r="GX66" i="60"/>
  <c r="GV66" i="60"/>
  <c r="GT66" i="60"/>
  <c r="GR66" i="60"/>
  <c r="GP66" i="60"/>
  <c r="GN66" i="60"/>
  <c r="GL66" i="60"/>
  <c r="HJ64" i="60"/>
  <c r="HH64" i="60"/>
  <c r="HF64" i="60"/>
  <c r="HD64" i="60"/>
  <c r="HB64" i="60"/>
  <c r="GZ64" i="60"/>
  <c r="GX64" i="60"/>
  <c r="GV64" i="60"/>
  <c r="GT64" i="60"/>
  <c r="GR64" i="60"/>
  <c r="GP64" i="60"/>
  <c r="GN64" i="60"/>
  <c r="GL64" i="60"/>
  <c r="HJ63" i="60"/>
  <c r="HH63" i="60"/>
  <c r="HF63" i="60"/>
  <c r="HD63" i="60"/>
  <c r="HB63" i="60"/>
  <c r="GZ63" i="60"/>
  <c r="GX63" i="60"/>
  <c r="GV63" i="60"/>
  <c r="GT63" i="60"/>
  <c r="GR63" i="60"/>
  <c r="GP63" i="60"/>
  <c r="GN63" i="60"/>
  <c r="GL63" i="60"/>
  <c r="HJ61" i="60"/>
  <c r="HH61" i="60"/>
  <c r="HF61" i="60"/>
  <c r="HD61" i="60"/>
  <c r="HB61" i="60"/>
  <c r="GZ61" i="60"/>
  <c r="GX61" i="60"/>
  <c r="GV61" i="60"/>
  <c r="GT61" i="60"/>
  <c r="GR61" i="60"/>
  <c r="GP61" i="60"/>
  <c r="GN61" i="60"/>
  <c r="GL61" i="60"/>
  <c r="HJ60" i="60"/>
  <c r="HH60" i="60"/>
  <c r="HF60" i="60"/>
  <c r="HD60" i="60"/>
  <c r="HB60" i="60"/>
  <c r="GZ60" i="60"/>
  <c r="GX60" i="60"/>
  <c r="GV60" i="60"/>
  <c r="GT60" i="60"/>
  <c r="GR60" i="60"/>
  <c r="GP60" i="60"/>
  <c r="GN60" i="60"/>
  <c r="GL60" i="60"/>
  <c r="HJ58" i="60"/>
  <c r="HH58" i="60"/>
  <c r="HF58" i="60"/>
  <c r="HD58" i="60"/>
  <c r="HB58" i="60"/>
  <c r="GZ58" i="60"/>
  <c r="GX58" i="60"/>
  <c r="GV58" i="60"/>
  <c r="GT58" i="60"/>
  <c r="GR58" i="60"/>
  <c r="GP58" i="60"/>
  <c r="GN58" i="60"/>
  <c r="GL58" i="60"/>
  <c r="HJ57" i="60"/>
  <c r="HH57" i="60"/>
  <c r="HF57" i="60"/>
  <c r="HD57" i="60"/>
  <c r="HB57" i="60"/>
  <c r="GZ57" i="60"/>
  <c r="GX57" i="60"/>
  <c r="GV57" i="60"/>
  <c r="GT57" i="60"/>
  <c r="GR57" i="60"/>
  <c r="GP57" i="60"/>
  <c r="GN57" i="60"/>
  <c r="GL57" i="60"/>
  <c r="HJ55" i="60"/>
  <c r="HH55" i="60"/>
  <c r="HF55" i="60"/>
  <c r="HD55" i="60"/>
  <c r="HB55" i="60"/>
  <c r="GZ55" i="60"/>
  <c r="GX55" i="60"/>
  <c r="GV55" i="60"/>
  <c r="GT55" i="60"/>
  <c r="GR55" i="60"/>
  <c r="GP55" i="60"/>
  <c r="GN55" i="60"/>
  <c r="GL55" i="60"/>
  <c r="HJ54" i="60"/>
  <c r="HH54" i="60"/>
  <c r="HF54" i="60"/>
  <c r="HD54" i="60"/>
  <c r="HB54" i="60"/>
  <c r="GZ54" i="60"/>
  <c r="GX54" i="60"/>
  <c r="GV54" i="60"/>
  <c r="GT54" i="60"/>
  <c r="GR54" i="60"/>
  <c r="GP54" i="60"/>
  <c r="GN54" i="60"/>
  <c r="GL54" i="60"/>
  <c r="HJ52" i="60"/>
  <c r="HH52" i="60"/>
  <c r="HF52" i="60"/>
  <c r="HD52" i="60"/>
  <c r="HB52" i="60"/>
  <c r="GZ52" i="60"/>
  <c r="GX52" i="60"/>
  <c r="GV52" i="60"/>
  <c r="GT52" i="60"/>
  <c r="GR52" i="60"/>
  <c r="GP52" i="60"/>
  <c r="GN52" i="60"/>
  <c r="GL52" i="60"/>
  <c r="HJ51" i="60"/>
  <c r="HH51" i="60"/>
  <c r="HF51" i="60"/>
  <c r="HD51" i="60"/>
  <c r="HB51" i="60"/>
  <c r="GZ51" i="60"/>
  <c r="GX51" i="60"/>
  <c r="GV51" i="60"/>
  <c r="GT51" i="60"/>
  <c r="GR51" i="60"/>
  <c r="GP51" i="60"/>
  <c r="GN51" i="60"/>
  <c r="GL51" i="60"/>
  <c r="HJ48" i="60"/>
  <c r="HH48" i="60"/>
  <c r="HF48" i="60"/>
  <c r="HD48" i="60"/>
  <c r="HB48" i="60"/>
  <c r="GZ48" i="60"/>
  <c r="GX48" i="60"/>
  <c r="GV48" i="60"/>
  <c r="GT48" i="60"/>
  <c r="GR48" i="60"/>
  <c r="GP48" i="60"/>
  <c r="GN48" i="60"/>
  <c r="GL48" i="60"/>
  <c r="HJ29" i="60"/>
  <c r="HH29" i="60"/>
  <c r="HF29" i="60"/>
  <c r="HD29" i="60"/>
  <c r="HB29" i="60"/>
  <c r="GZ29" i="60"/>
  <c r="GX29" i="60"/>
  <c r="GV29" i="60"/>
  <c r="GT29" i="60"/>
  <c r="GR29" i="60"/>
  <c r="GP29" i="60"/>
  <c r="GN29" i="60"/>
  <c r="GL29" i="60"/>
  <c r="HJ27" i="60"/>
  <c r="HH27" i="60"/>
  <c r="HF27" i="60"/>
  <c r="HD27" i="60"/>
  <c r="HB27" i="60"/>
  <c r="GZ27" i="60"/>
  <c r="GX27" i="60"/>
  <c r="GV27" i="60"/>
  <c r="GT27" i="60"/>
  <c r="GR27" i="60"/>
  <c r="GP27" i="60"/>
  <c r="GN27" i="60"/>
  <c r="GL27" i="60"/>
  <c r="HJ25" i="60"/>
  <c r="HH25" i="60"/>
  <c r="HF25" i="60"/>
  <c r="HD25" i="60"/>
  <c r="HB25" i="60"/>
  <c r="GZ25" i="60"/>
  <c r="GX25" i="60"/>
  <c r="GV25" i="60"/>
  <c r="GT25" i="60"/>
  <c r="GR25" i="60"/>
  <c r="GP25" i="60"/>
  <c r="GN25" i="60"/>
  <c r="GL25" i="60"/>
  <c r="HJ23" i="60"/>
  <c r="HH23" i="60"/>
  <c r="HF23" i="60"/>
  <c r="HD23" i="60"/>
  <c r="HB23" i="60"/>
  <c r="GZ23" i="60"/>
  <c r="GX23" i="60"/>
  <c r="GV23" i="60"/>
  <c r="GT23" i="60"/>
  <c r="GR23" i="60"/>
  <c r="GP23" i="60"/>
  <c r="GN23" i="60"/>
  <c r="GL23" i="60"/>
  <c r="HJ20" i="60"/>
  <c r="HH20" i="60"/>
  <c r="HF20" i="60"/>
  <c r="HD20" i="60"/>
  <c r="HB20" i="60"/>
  <c r="GZ20" i="60"/>
  <c r="GX20" i="60"/>
  <c r="GV20" i="60"/>
  <c r="GT20" i="60"/>
  <c r="GR20" i="60"/>
  <c r="GP20" i="60"/>
  <c r="GN20" i="60"/>
  <c r="GL20" i="60"/>
  <c r="HJ18" i="60"/>
  <c r="HH18" i="60"/>
  <c r="HF18" i="60"/>
  <c r="HD18" i="60"/>
  <c r="HB18" i="60"/>
  <c r="GZ18" i="60"/>
  <c r="GX18" i="60"/>
  <c r="GV18" i="60"/>
  <c r="GT18" i="60"/>
  <c r="GR18" i="60"/>
  <c r="GP18" i="60"/>
  <c r="GN18" i="60"/>
  <c r="GL18" i="60"/>
  <c r="HJ16" i="60"/>
  <c r="HH16" i="60"/>
  <c r="HF16" i="60"/>
  <c r="HD16" i="60"/>
  <c r="HB16" i="60"/>
  <c r="GZ16" i="60"/>
  <c r="GX16" i="60"/>
  <c r="GV16" i="60"/>
  <c r="GT16" i="60"/>
  <c r="GR16" i="60"/>
  <c r="GP16" i="60"/>
  <c r="GN16" i="60"/>
  <c r="GL16" i="60"/>
  <c r="HJ14" i="60"/>
  <c r="HH14" i="60"/>
  <c r="HF14" i="60"/>
  <c r="HD14" i="60"/>
  <c r="HB14" i="60"/>
  <c r="GZ14" i="60"/>
  <c r="GX14" i="60"/>
  <c r="GV14" i="60"/>
  <c r="GT14" i="60"/>
  <c r="GR14" i="60"/>
  <c r="GP14" i="60"/>
  <c r="GN14" i="60"/>
  <c r="GL14" i="60"/>
  <c r="HJ12" i="60"/>
  <c r="HH12" i="60"/>
  <c r="HF12" i="60"/>
  <c r="HD12" i="60"/>
  <c r="HB12" i="60"/>
  <c r="GZ12" i="60"/>
  <c r="GX12" i="60"/>
  <c r="GV12" i="60"/>
  <c r="GT12" i="60"/>
  <c r="GR12" i="60"/>
  <c r="GP12" i="60"/>
  <c r="GN12" i="60"/>
  <c r="GL12" i="60"/>
  <c r="HJ29" i="29"/>
  <c r="HH29" i="29"/>
  <c r="HF29" i="29"/>
  <c r="HD29" i="29"/>
  <c r="HB29" i="29"/>
  <c r="GZ29" i="29"/>
  <c r="GX29" i="29"/>
  <c r="GV29" i="29"/>
  <c r="GT29" i="29"/>
  <c r="GR29" i="29"/>
  <c r="GP29" i="29"/>
  <c r="GN29" i="29"/>
  <c r="GL29" i="29"/>
  <c r="HJ27" i="29"/>
  <c r="HH27" i="29"/>
  <c r="HF27" i="29"/>
  <c r="HD27" i="29"/>
  <c r="HB27" i="29"/>
  <c r="GZ27" i="29"/>
  <c r="GX27" i="29"/>
  <c r="GV27" i="29"/>
  <c r="GT27" i="29"/>
  <c r="GR27" i="29"/>
  <c r="GP27" i="29"/>
  <c r="GN27" i="29"/>
  <c r="GL27" i="29"/>
  <c r="HJ25" i="29"/>
  <c r="HH25" i="29"/>
  <c r="HF25" i="29"/>
  <c r="HD25" i="29"/>
  <c r="HB25" i="29"/>
  <c r="GZ25" i="29"/>
  <c r="GX25" i="29"/>
  <c r="GV25" i="29"/>
  <c r="GT25" i="29"/>
  <c r="GR25" i="29"/>
  <c r="GP25" i="29"/>
  <c r="GN25" i="29"/>
  <c r="GL25" i="29"/>
  <c r="HJ23" i="29"/>
  <c r="HH23" i="29"/>
  <c r="HF23" i="29"/>
  <c r="HD23" i="29"/>
  <c r="HB23" i="29"/>
  <c r="GZ23" i="29"/>
  <c r="GX23" i="29"/>
  <c r="GV23" i="29"/>
  <c r="GT23" i="29"/>
  <c r="GR23" i="29"/>
  <c r="GP23" i="29"/>
  <c r="GN23" i="29"/>
  <c r="GL23" i="29"/>
  <c r="HJ20" i="29"/>
  <c r="HH20" i="29"/>
  <c r="HF20" i="29"/>
  <c r="HD20" i="29"/>
  <c r="HB20" i="29"/>
  <c r="GZ20" i="29"/>
  <c r="GX20" i="29"/>
  <c r="GV20" i="29"/>
  <c r="GT20" i="29"/>
  <c r="GR20" i="29"/>
  <c r="GP20" i="29"/>
  <c r="GN20" i="29"/>
  <c r="GL20" i="29"/>
  <c r="HJ18" i="29"/>
  <c r="HH18" i="29"/>
  <c r="HF18" i="29"/>
  <c r="HD18" i="29"/>
  <c r="HB18" i="29"/>
  <c r="GZ18" i="29"/>
  <c r="GX18" i="29"/>
  <c r="GV18" i="29"/>
  <c r="GT18" i="29"/>
  <c r="GR18" i="29"/>
  <c r="GP18" i="29"/>
  <c r="GN18" i="29"/>
  <c r="GL18" i="29"/>
  <c r="HJ16" i="29"/>
  <c r="HH16" i="29"/>
  <c r="HF16" i="29"/>
  <c r="HD16" i="29"/>
  <c r="HB16" i="29"/>
  <c r="GZ16" i="29"/>
  <c r="GX16" i="29"/>
  <c r="GV16" i="29"/>
  <c r="GT16" i="29"/>
  <c r="GR16" i="29"/>
  <c r="GP16" i="29"/>
  <c r="GN16" i="29"/>
  <c r="GL16" i="29"/>
  <c r="HJ14" i="29"/>
  <c r="HH14" i="29"/>
  <c r="HF14" i="29"/>
  <c r="HD14" i="29"/>
  <c r="HB14" i="29"/>
  <c r="GZ14" i="29"/>
  <c r="GX14" i="29"/>
  <c r="GV14" i="29"/>
  <c r="GT14" i="29"/>
  <c r="GR14" i="29"/>
  <c r="GP14" i="29"/>
  <c r="GN14" i="29"/>
  <c r="GL14" i="29"/>
  <c r="HJ12" i="29"/>
  <c r="HH12" i="29"/>
  <c r="HF12" i="29"/>
  <c r="HD12" i="29"/>
  <c r="HB12" i="29"/>
  <c r="GZ12" i="29"/>
  <c r="GX12" i="29"/>
  <c r="GV12" i="29"/>
  <c r="GT12" i="29"/>
  <c r="GR12" i="29"/>
  <c r="GP12" i="29"/>
  <c r="GN12" i="29"/>
  <c r="GL12" i="29"/>
  <c r="HJ83" i="29"/>
  <c r="HH83" i="29"/>
  <c r="HF83" i="29"/>
  <c r="HD83" i="29"/>
  <c r="HB83" i="29"/>
  <c r="GZ83" i="29"/>
  <c r="GX83" i="29"/>
  <c r="GV83" i="29"/>
  <c r="GT83" i="29"/>
  <c r="GR83" i="29"/>
  <c r="GP83" i="29"/>
  <c r="GN83" i="29"/>
  <c r="GL83" i="29"/>
  <c r="HJ82" i="29"/>
  <c r="HH82" i="29"/>
  <c r="HF82" i="29"/>
  <c r="HD82" i="29"/>
  <c r="HB82" i="29"/>
  <c r="GZ82" i="29"/>
  <c r="GX82" i="29"/>
  <c r="GV82" i="29"/>
  <c r="GT82" i="29"/>
  <c r="GR82" i="29"/>
  <c r="GP82" i="29"/>
  <c r="GN82" i="29"/>
  <c r="GL82" i="29"/>
  <c r="HJ81" i="29"/>
  <c r="HH81" i="29"/>
  <c r="HF81" i="29"/>
  <c r="HD81" i="29"/>
  <c r="HB81" i="29"/>
  <c r="GZ81" i="29"/>
  <c r="GX81" i="29"/>
  <c r="GV81" i="29"/>
  <c r="GT81" i="29"/>
  <c r="GR81" i="29"/>
  <c r="GP81" i="29"/>
  <c r="GN81" i="29"/>
  <c r="GL81" i="29"/>
  <c r="HJ79" i="29"/>
  <c r="HH79" i="29"/>
  <c r="HF79" i="29"/>
  <c r="HD79" i="29"/>
  <c r="HB79" i="29"/>
  <c r="GZ79" i="29"/>
  <c r="GX79" i="29"/>
  <c r="GV79" i="29"/>
  <c r="GT79" i="29"/>
  <c r="GR79" i="29"/>
  <c r="GP79" i="29"/>
  <c r="GN79" i="29"/>
  <c r="GL79" i="29"/>
  <c r="HJ76" i="29"/>
  <c r="HH76" i="29"/>
  <c r="HF76" i="29"/>
  <c r="HD76" i="29"/>
  <c r="HB76" i="29"/>
  <c r="GZ76" i="29"/>
  <c r="GX76" i="29"/>
  <c r="GV76" i="29"/>
  <c r="GT76" i="29"/>
  <c r="GR76" i="29"/>
  <c r="GP76" i="29"/>
  <c r="GN76" i="29"/>
  <c r="GL76" i="29"/>
  <c r="HJ75" i="29"/>
  <c r="HH75" i="29"/>
  <c r="HF75" i="29"/>
  <c r="HD75" i="29"/>
  <c r="HB75" i="29"/>
  <c r="GZ75" i="29"/>
  <c r="GX75" i="29"/>
  <c r="GV75" i="29"/>
  <c r="GT75" i="29"/>
  <c r="GR75" i="29"/>
  <c r="GP75" i="29"/>
  <c r="GN75" i="29"/>
  <c r="GL75" i="29"/>
  <c r="HJ73" i="29"/>
  <c r="HH73" i="29"/>
  <c r="HF73" i="29"/>
  <c r="HD73" i="29"/>
  <c r="HB73" i="29"/>
  <c r="GZ73" i="29"/>
  <c r="GX73" i="29"/>
  <c r="GV73" i="29"/>
  <c r="GT73" i="29"/>
  <c r="GR73" i="29"/>
  <c r="GP73" i="29"/>
  <c r="GN73" i="29"/>
  <c r="GL73" i="29"/>
  <c r="HJ72" i="29"/>
  <c r="HH72" i="29"/>
  <c r="HF72" i="29"/>
  <c r="HD72" i="29"/>
  <c r="HB72" i="29"/>
  <c r="GZ72" i="29"/>
  <c r="GX72" i="29"/>
  <c r="GV72" i="29"/>
  <c r="GT72" i="29"/>
  <c r="GR72" i="29"/>
  <c r="GP72" i="29"/>
  <c r="GN72" i="29"/>
  <c r="GL72" i="29"/>
  <c r="HJ70" i="29"/>
  <c r="HH70" i="29"/>
  <c r="HF70" i="29"/>
  <c r="HD70" i="29"/>
  <c r="HB70" i="29"/>
  <c r="GZ70" i="29"/>
  <c r="GX70" i="29"/>
  <c r="GV70" i="29"/>
  <c r="GT70" i="29"/>
  <c r="GR70" i="29"/>
  <c r="GP70" i="29"/>
  <c r="GN70" i="29"/>
  <c r="GL70" i="29"/>
  <c r="HJ69" i="29"/>
  <c r="HH69" i="29"/>
  <c r="HF69" i="29"/>
  <c r="HD69" i="29"/>
  <c r="HB69" i="29"/>
  <c r="GZ69" i="29"/>
  <c r="GX69" i="29"/>
  <c r="GV69" i="29"/>
  <c r="GT69" i="29"/>
  <c r="GR69" i="29"/>
  <c r="GP69" i="29"/>
  <c r="GN69" i="29"/>
  <c r="GL69" i="29"/>
  <c r="HJ67" i="29"/>
  <c r="HH67" i="29"/>
  <c r="HF67" i="29"/>
  <c r="HD67" i="29"/>
  <c r="HB67" i="29"/>
  <c r="GZ67" i="29"/>
  <c r="GX67" i="29"/>
  <c r="GV67" i="29"/>
  <c r="GT67" i="29"/>
  <c r="GR67" i="29"/>
  <c r="GP67" i="29"/>
  <c r="GN67" i="29"/>
  <c r="GL67" i="29"/>
  <c r="HJ66" i="29"/>
  <c r="HH66" i="29"/>
  <c r="HF66" i="29"/>
  <c r="HD66" i="29"/>
  <c r="HB66" i="29"/>
  <c r="GZ66" i="29"/>
  <c r="GX66" i="29"/>
  <c r="GV66" i="29"/>
  <c r="GT66" i="29"/>
  <c r="GR66" i="29"/>
  <c r="GP66" i="29"/>
  <c r="GN66" i="29"/>
  <c r="GL66" i="29"/>
  <c r="HJ64" i="29"/>
  <c r="HH64" i="29"/>
  <c r="HF64" i="29"/>
  <c r="HD64" i="29"/>
  <c r="HB64" i="29"/>
  <c r="GZ64" i="29"/>
  <c r="GX64" i="29"/>
  <c r="GV64" i="29"/>
  <c r="GT64" i="29"/>
  <c r="GR64" i="29"/>
  <c r="GP64" i="29"/>
  <c r="GN64" i="29"/>
  <c r="GL64" i="29"/>
  <c r="HJ63" i="29"/>
  <c r="HH63" i="29"/>
  <c r="HF63" i="29"/>
  <c r="HD63" i="29"/>
  <c r="HB63" i="29"/>
  <c r="GZ63" i="29"/>
  <c r="GX63" i="29"/>
  <c r="GV63" i="29"/>
  <c r="GT63" i="29"/>
  <c r="GR63" i="29"/>
  <c r="GP63" i="29"/>
  <c r="GN63" i="29"/>
  <c r="GL63" i="29"/>
  <c r="HJ61" i="29"/>
  <c r="HH61" i="29"/>
  <c r="HF61" i="29"/>
  <c r="HD61" i="29"/>
  <c r="HB61" i="29"/>
  <c r="GZ61" i="29"/>
  <c r="GX61" i="29"/>
  <c r="GV61" i="29"/>
  <c r="GT61" i="29"/>
  <c r="GR61" i="29"/>
  <c r="GP61" i="29"/>
  <c r="GN61" i="29"/>
  <c r="GL61" i="29"/>
  <c r="HJ60" i="29"/>
  <c r="HH60" i="29"/>
  <c r="HF60" i="29"/>
  <c r="HD60" i="29"/>
  <c r="HB60" i="29"/>
  <c r="GZ60" i="29"/>
  <c r="GX60" i="29"/>
  <c r="GV60" i="29"/>
  <c r="GT60" i="29"/>
  <c r="GR60" i="29"/>
  <c r="GP60" i="29"/>
  <c r="GN60" i="29"/>
  <c r="GL60" i="29"/>
  <c r="HJ58" i="29"/>
  <c r="HH58" i="29"/>
  <c r="HF58" i="29"/>
  <c r="HD58" i="29"/>
  <c r="HB58" i="29"/>
  <c r="GZ58" i="29"/>
  <c r="GX58" i="29"/>
  <c r="GV58" i="29"/>
  <c r="GT58" i="29"/>
  <c r="GR58" i="29"/>
  <c r="GP58" i="29"/>
  <c r="GN58" i="29"/>
  <c r="GL58" i="29"/>
  <c r="HJ57" i="29"/>
  <c r="HH57" i="29"/>
  <c r="HF57" i="29"/>
  <c r="HD57" i="29"/>
  <c r="HB57" i="29"/>
  <c r="GZ57" i="29"/>
  <c r="GX57" i="29"/>
  <c r="GV57" i="29"/>
  <c r="GT57" i="29"/>
  <c r="GR57" i="29"/>
  <c r="GP57" i="29"/>
  <c r="GN57" i="29"/>
  <c r="GL57" i="29"/>
  <c r="HJ55" i="29"/>
  <c r="HH55" i="29"/>
  <c r="HF55" i="29"/>
  <c r="HD55" i="29"/>
  <c r="HB55" i="29"/>
  <c r="GZ55" i="29"/>
  <c r="GX55" i="29"/>
  <c r="GV55" i="29"/>
  <c r="GT55" i="29"/>
  <c r="GR55" i="29"/>
  <c r="GP55" i="29"/>
  <c r="GN55" i="29"/>
  <c r="GL55" i="29"/>
  <c r="HJ54" i="29"/>
  <c r="HH54" i="29"/>
  <c r="HF54" i="29"/>
  <c r="HD54" i="29"/>
  <c r="HB54" i="29"/>
  <c r="GZ54" i="29"/>
  <c r="GX54" i="29"/>
  <c r="GV54" i="29"/>
  <c r="GT54" i="29"/>
  <c r="GR54" i="29"/>
  <c r="GP54" i="29"/>
  <c r="GN54" i="29"/>
  <c r="GL54" i="29"/>
  <c r="HJ52" i="29"/>
  <c r="HH52" i="29"/>
  <c r="HF52" i="29"/>
  <c r="HD52" i="29"/>
  <c r="HB52" i="29"/>
  <c r="GZ52" i="29"/>
  <c r="GX52" i="29"/>
  <c r="GV52" i="29"/>
  <c r="GT52" i="29"/>
  <c r="GR52" i="29"/>
  <c r="GP52" i="29"/>
  <c r="GN52" i="29"/>
  <c r="GL52" i="29"/>
  <c r="HJ51" i="29"/>
  <c r="HH51" i="29"/>
  <c r="HF51" i="29"/>
  <c r="HD51" i="29"/>
  <c r="HB51" i="29"/>
  <c r="GZ51" i="29"/>
  <c r="GX51" i="29"/>
  <c r="GV51" i="29"/>
  <c r="GT51" i="29"/>
  <c r="GR51" i="29"/>
  <c r="GP51" i="29"/>
  <c r="GN51" i="29"/>
  <c r="GL51" i="29"/>
  <c r="HJ48" i="29"/>
  <c r="HH48" i="29"/>
  <c r="HF48" i="29"/>
  <c r="HD48" i="29"/>
  <c r="HB48" i="29"/>
  <c r="GZ48" i="29"/>
  <c r="GX48" i="29"/>
  <c r="GV48" i="29"/>
  <c r="GT48" i="29"/>
  <c r="GR48" i="29"/>
  <c r="GP48" i="29"/>
  <c r="GN48" i="29"/>
  <c r="GL48" i="29"/>
  <c r="GI83" i="29"/>
  <c r="GG83" i="29"/>
  <c r="GE83" i="29"/>
  <c r="GC83" i="29"/>
  <c r="GA83" i="29"/>
  <c r="FY83" i="29"/>
  <c r="FW83" i="29"/>
  <c r="FU83" i="29"/>
  <c r="FS83" i="29"/>
  <c r="FQ83" i="29"/>
  <c r="FO83" i="29"/>
  <c r="FM83" i="29"/>
  <c r="FK83" i="29"/>
  <c r="GI82" i="29"/>
  <c r="GG82" i="29"/>
  <c r="GE82" i="29"/>
  <c r="GC82" i="29"/>
  <c r="GA82" i="29"/>
  <c r="FY82" i="29"/>
  <c r="FW82" i="29"/>
  <c r="FU82" i="29"/>
  <c r="FS82" i="29"/>
  <c r="FQ82" i="29"/>
  <c r="FO82" i="29"/>
  <c r="FM82" i="29"/>
  <c r="FK82" i="29"/>
  <c r="GI81" i="29"/>
  <c r="GG81" i="29"/>
  <c r="GE81" i="29"/>
  <c r="GC81" i="29"/>
  <c r="GA81" i="29"/>
  <c r="FY81" i="29"/>
  <c r="FW81" i="29"/>
  <c r="FU81" i="29"/>
  <c r="FS81" i="29"/>
  <c r="FQ81" i="29"/>
  <c r="FO81" i="29"/>
  <c r="FM81" i="29"/>
  <c r="FK81" i="29"/>
  <c r="GI79" i="29"/>
  <c r="GG79" i="29"/>
  <c r="GE79" i="29"/>
  <c r="GC79" i="29"/>
  <c r="GA79" i="29"/>
  <c r="FY79" i="29"/>
  <c r="FW79" i="29"/>
  <c r="FU79" i="29"/>
  <c r="FS79" i="29"/>
  <c r="FQ79" i="29"/>
  <c r="FO79" i="29"/>
  <c r="FM79" i="29"/>
  <c r="FK79" i="29"/>
  <c r="GI76" i="29"/>
  <c r="GG76" i="29"/>
  <c r="GE76" i="29"/>
  <c r="GC76" i="29"/>
  <c r="GA76" i="29"/>
  <c r="FY76" i="29"/>
  <c r="FW76" i="29"/>
  <c r="FU76" i="29"/>
  <c r="FS76" i="29"/>
  <c r="FQ76" i="29"/>
  <c r="FO76" i="29"/>
  <c r="FM76" i="29"/>
  <c r="FK76" i="29"/>
  <c r="GI75" i="29"/>
  <c r="GG75" i="29"/>
  <c r="GE75" i="29"/>
  <c r="GC75" i="29"/>
  <c r="GA75" i="29"/>
  <c r="FY75" i="29"/>
  <c r="FW75" i="29"/>
  <c r="FU75" i="29"/>
  <c r="FS75" i="29"/>
  <c r="FQ75" i="29"/>
  <c r="FO75" i="29"/>
  <c r="FM75" i="29"/>
  <c r="FK75" i="29"/>
  <c r="GI73" i="29"/>
  <c r="GG73" i="29"/>
  <c r="GE73" i="29"/>
  <c r="GC73" i="29"/>
  <c r="GA73" i="29"/>
  <c r="FY73" i="29"/>
  <c r="FW73" i="29"/>
  <c r="FU73" i="29"/>
  <c r="FS73" i="29"/>
  <c r="FQ73" i="29"/>
  <c r="FO73" i="29"/>
  <c r="FM73" i="29"/>
  <c r="FK73" i="29"/>
  <c r="GI72" i="29"/>
  <c r="GG72" i="29"/>
  <c r="GE72" i="29"/>
  <c r="GC72" i="29"/>
  <c r="GA72" i="29"/>
  <c r="FY72" i="29"/>
  <c r="FW72" i="29"/>
  <c r="FU72" i="29"/>
  <c r="FS72" i="29"/>
  <c r="FQ72" i="29"/>
  <c r="FO72" i="29"/>
  <c r="FM72" i="29"/>
  <c r="FK72" i="29"/>
  <c r="GI70" i="29"/>
  <c r="GG70" i="29"/>
  <c r="GE70" i="29"/>
  <c r="GC70" i="29"/>
  <c r="GA70" i="29"/>
  <c r="FY70" i="29"/>
  <c r="FW70" i="29"/>
  <c r="FU70" i="29"/>
  <c r="FS70" i="29"/>
  <c r="FQ70" i="29"/>
  <c r="FO70" i="29"/>
  <c r="FM70" i="29"/>
  <c r="FK70" i="29"/>
  <c r="GI69" i="29"/>
  <c r="GG69" i="29"/>
  <c r="GE69" i="29"/>
  <c r="GC69" i="29"/>
  <c r="GA69" i="29"/>
  <c r="FY69" i="29"/>
  <c r="FW69" i="29"/>
  <c r="FU69" i="29"/>
  <c r="FS69" i="29"/>
  <c r="FQ69" i="29"/>
  <c r="FO69" i="29"/>
  <c r="FM69" i="29"/>
  <c r="FK69" i="29"/>
  <c r="GI67" i="29"/>
  <c r="GG67" i="29"/>
  <c r="GE67" i="29"/>
  <c r="GC67" i="29"/>
  <c r="GA67" i="29"/>
  <c r="FY67" i="29"/>
  <c r="FW67" i="29"/>
  <c r="FU67" i="29"/>
  <c r="FS67" i="29"/>
  <c r="FQ67" i="29"/>
  <c r="FO67" i="29"/>
  <c r="FM67" i="29"/>
  <c r="FK67" i="29"/>
  <c r="GI66" i="29"/>
  <c r="GG66" i="29"/>
  <c r="GE66" i="29"/>
  <c r="GC66" i="29"/>
  <c r="GA66" i="29"/>
  <c r="FY66" i="29"/>
  <c r="FW66" i="29"/>
  <c r="FU66" i="29"/>
  <c r="FS66" i="29"/>
  <c r="FQ66" i="29"/>
  <c r="FO66" i="29"/>
  <c r="FM66" i="29"/>
  <c r="FK66" i="29"/>
  <c r="GI64" i="29"/>
  <c r="GG64" i="29"/>
  <c r="GE64" i="29"/>
  <c r="GC64" i="29"/>
  <c r="GA64" i="29"/>
  <c r="FY64" i="29"/>
  <c r="FW64" i="29"/>
  <c r="FU64" i="29"/>
  <c r="FS64" i="29"/>
  <c r="FQ64" i="29"/>
  <c r="FO64" i="29"/>
  <c r="FM64" i="29"/>
  <c r="FK64" i="29"/>
  <c r="GI63" i="29"/>
  <c r="GG63" i="29"/>
  <c r="GE63" i="29"/>
  <c r="GC63" i="29"/>
  <c r="GA63" i="29"/>
  <c r="FY63" i="29"/>
  <c r="FW63" i="29"/>
  <c r="FU63" i="29"/>
  <c r="FS63" i="29"/>
  <c r="FQ63" i="29"/>
  <c r="FO63" i="29"/>
  <c r="FM63" i="29"/>
  <c r="FK63" i="29"/>
  <c r="GI61" i="29"/>
  <c r="GG61" i="29"/>
  <c r="GE61" i="29"/>
  <c r="GC61" i="29"/>
  <c r="GA61" i="29"/>
  <c r="FY61" i="29"/>
  <c r="FW61" i="29"/>
  <c r="FU61" i="29"/>
  <c r="FS61" i="29"/>
  <c r="FQ61" i="29"/>
  <c r="FO61" i="29"/>
  <c r="FM61" i="29"/>
  <c r="FK61" i="29"/>
  <c r="GI60" i="29"/>
  <c r="GG60" i="29"/>
  <c r="GE60" i="29"/>
  <c r="GC60" i="29"/>
  <c r="GA60" i="29"/>
  <c r="FY60" i="29"/>
  <c r="FW60" i="29"/>
  <c r="FU60" i="29"/>
  <c r="FS60" i="29"/>
  <c r="FQ60" i="29"/>
  <c r="FO60" i="29"/>
  <c r="FM60" i="29"/>
  <c r="FK60" i="29"/>
  <c r="GI58" i="29"/>
  <c r="GG58" i="29"/>
  <c r="GE58" i="29"/>
  <c r="GC58" i="29"/>
  <c r="GA58" i="29"/>
  <c r="FY58" i="29"/>
  <c r="FW58" i="29"/>
  <c r="FU58" i="29"/>
  <c r="FS58" i="29"/>
  <c r="FQ58" i="29"/>
  <c r="FO58" i="29"/>
  <c r="FM58" i="29"/>
  <c r="FK58" i="29"/>
  <c r="GI57" i="29"/>
  <c r="GG57" i="29"/>
  <c r="GE57" i="29"/>
  <c r="GC57" i="29"/>
  <c r="GA57" i="29"/>
  <c r="FY57" i="29"/>
  <c r="FW57" i="29"/>
  <c r="FU57" i="29"/>
  <c r="FS57" i="29"/>
  <c r="FQ57" i="29"/>
  <c r="FO57" i="29"/>
  <c r="FM57" i="29"/>
  <c r="FK57" i="29"/>
  <c r="GI55" i="29"/>
  <c r="GG55" i="29"/>
  <c r="GE55" i="29"/>
  <c r="GC55" i="29"/>
  <c r="GA55" i="29"/>
  <c r="FY55" i="29"/>
  <c r="FW55" i="29"/>
  <c r="FU55" i="29"/>
  <c r="FS55" i="29"/>
  <c r="FQ55" i="29"/>
  <c r="FO55" i="29"/>
  <c r="FM55" i="29"/>
  <c r="FK55" i="29"/>
  <c r="GI54" i="29"/>
  <c r="GG54" i="29"/>
  <c r="GE54" i="29"/>
  <c r="GC54" i="29"/>
  <c r="GA54" i="29"/>
  <c r="FY54" i="29"/>
  <c r="FW54" i="29"/>
  <c r="FU54" i="29"/>
  <c r="FS54" i="29"/>
  <c r="FQ54" i="29"/>
  <c r="FO54" i="29"/>
  <c r="FM54" i="29"/>
  <c r="FK54" i="29"/>
  <c r="GI52" i="29"/>
  <c r="GG52" i="29"/>
  <c r="GE52" i="29"/>
  <c r="GC52" i="29"/>
  <c r="GA52" i="29"/>
  <c r="FY52" i="29"/>
  <c r="FW52" i="29"/>
  <c r="FU52" i="29"/>
  <c r="FS52" i="29"/>
  <c r="FQ52" i="29"/>
  <c r="FO52" i="29"/>
  <c r="FM52" i="29"/>
  <c r="FK52" i="29"/>
  <c r="GI51" i="29"/>
  <c r="GG51" i="29"/>
  <c r="GE51" i="29"/>
  <c r="GC51" i="29"/>
  <c r="GA51" i="29"/>
  <c r="FY51" i="29"/>
  <c r="FW51" i="29"/>
  <c r="FU51" i="29"/>
  <c r="FS51" i="29"/>
  <c r="FQ51" i="29"/>
  <c r="FO51" i="29"/>
  <c r="FM51" i="29"/>
  <c r="FK51" i="29"/>
  <c r="GI48" i="29"/>
  <c r="GG48" i="29"/>
  <c r="GE48" i="29"/>
  <c r="GC48" i="29"/>
  <c r="GA48" i="29"/>
  <c r="FY48" i="29"/>
  <c r="FW48" i="29"/>
  <c r="FU48" i="29"/>
  <c r="FS48" i="29"/>
  <c r="FQ48" i="29"/>
  <c r="FO48" i="29"/>
  <c r="FM48" i="29"/>
  <c r="FK48" i="29"/>
  <c r="GI29" i="29"/>
  <c r="GG29" i="29"/>
  <c r="GE29" i="29"/>
  <c r="GC29" i="29"/>
  <c r="GA29" i="29"/>
  <c r="FY29" i="29"/>
  <c r="FW29" i="29"/>
  <c r="FU29" i="29"/>
  <c r="FS29" i="29"/>
  <c r="FQ29" i="29"/>
  <c r="FO29" i="29"/>
  <c r="FM29" i="29"/>
  <c r="FK29" i="29"/>
  <c r="GI27" i="29"/>
  <c r="GG27" i="29"/>
  <c r="GE27" i="29"/>
  <c r="GC27" i="29"/>
  <c r="GA27" i="29"/>
  <c r="FY27" i="29"/>
  <c r="FW27" i="29"/>
  <c r="FU27" i="29"/>
  <c r="FS27" i="29"/>
  <c r="FQ27" i="29"/>
  <c r="FO27" i="29"/>
  <c r="FM27" i="29"/>
  <c r="FK27" i="29"/>
  <c r="GI25" i="29"/>
  <c r="GG25" i="29"/>
  <c r="GE25" i="29"/>
  <c r="GC25" i="29"/>
  <c r="GA25" i="29"/>
  <c r="FY25" i="29"/>
  <c r="FW25" i="29"/>
  <c r="FU25" i="29"/>
  <c r="FS25" i="29"/>
  <c r="FQ25" i="29"/>
  <c r="FO25" i="29"/>
  <c r="FM25" i="29"/>
  <c r="FK25" i="29"/>
  <c r="GI23" i="29"/>
  <c r="GG23" i="29"/>
  <c r="GE23" i="29"/>
  <c r="GC23" i="29"/>
  <c r="GA23" i="29"/>
  <c r="FY23" i="29"/>
  <c r="FW23" i="29"/>
  <c r="FU23" i="29"/>
  <c r="FS23" i="29"/>
  <c r="FQ23" i="29"/>
  <c r="FO23" i="29"/>
  <c r="FM23" i="29"/>
  <c r="FK23" i="29"/>
  <c r="GI20" i="29"/>
  <c r="GG20" i="29"/>
  <c r="GE20" i="29"/>
  <c r="GC20" i="29"/>
  <c r="GA20" i="29"/>
  <c r="FY20" i="29"/>
  <c r="FW20" i="29"/>
  <c r="FU20" i="29"/>
  <c r="FS20" i="29"/>
  <c r="FQ20" i="29"/>
  <c r="FO20" i="29"/>
  <c r="FM20" i="29"/>
  <c r="FK20" i="29"/>
  <c r="GI18" i="29"/>
  <c r="GG18" i="29"/>
  <c r="GE18" i="29"/>
  <c r="GC18" i="29"/>
  <c r="GA18" i="29"/>
  <c r="FY18" i="29"/>
  <c r="FW18" i="29"/>
  <c r="FU18" i="29"/>
  <c r="FS18" i="29"/>
  <c r="FQ18" i="29"/>
  <c r="FO18" i="29"/>
  <c r="FM18" i="29"/>
  <c r="FK18" i="29"/>
  <c r="GI16" i="29"/>
  <c r="GG16" i="29"/>
  <c r="GE16" i="29"/>
  <c r="GC16" i="29"/>
  <c r="GA16" i="29"/>
  <c r="FY16" i="29"/>
  <c r="FW16" i="29"/>
  <c r="FU16" i="29"/>
  <c r="FS16" i="29"/>
  <c r="FQ16" i="29"/>
  <c r="FO16" i="29"/>
  <c r="FM16" i="29"/>
  <c r="FK16" i="29"/>
  <c r="GI14" i="29"/>
  <c r="GG14" i="29"/>
  <c r="GE14" i="29"/>
  <c r="GC14" i="29"/>
  <c r="GA14" i="29"/>
  <c r="FY14" i="29"/>
  <c r="FW14" i="29"/>
  <c r="FU14" i="29"/>
  <c r="FS14" i="29"/>
  <c r="FQ14" i="29"/>
  <c r="FO14" i="29"/>
  <c r="FM14" i="29"/>
  <c r="FK14" i="29"/>
  <c r="GI12" i="29"/>
  <c r="GG12" i="29"/>
  <c r="GE12" i="29"/>
  <c r="GC12" i="29"/>
  <c r="GA12" i="29"/>
  <c r="FY12" i="29"/>
  <c r="FW12" i="29"/>
  <c r="FU12" i="29"/>
  <c r="FS12" i="29"/>
  <c r="FQ12" i="29"/>
  <c r="FO12" i="29"/>
  <c r="FM12" i="29"/>
  <c r="FK12" i="29"/>
  <c r="FH29" i="29"/>
  <c r="FF29" i="29"/>
  <c r="FD29" i="29"/>
  <c r="FB29" i="29"/>
  <c r="EZ29" i="29"/>
  <c r="EX29" i="29"/>
  <c r="EV29" i="29"/>
  <c r="ET29" i="29"/>
  <c r="ER29" i="29"/>
  <c r="EP29" i="29"/>
  <c r="EN29" i="29"/>
  <c r="EL29" i="29"/>
  <c r="EJ29" i="29"/>
  <c r="FH27" i="29"/>
  <c r="FF27" i="29"/>
  <c r="FD27" i="29"/>
  <c r="FB27" i="29"/>
  <c r="EZ27" i="29"/>
  <c r="EX27" i="29"/>
  <c r="EV27" i="29"/>
  <c r="ET27" i="29"/>
  <c r="ER27" i="29"/>
  <c r="EP27" i="29"/>
  <c r="EN27" i="29"/>
  <c r="EL27" i="29"/>
  <c r="EJ27" i="29"/>
  <c r="FH25" i="29"/>
  <c r="FF25" i="29"/>
  <c r="FD25" i="29"/>
  <c r="FB25" i="29"/>
  <c r="EZ25" i="29"/>
  <c r="EX25" i="29"/>
  <c r="EV25" i="29"/>
  <c r="ET25" i="29"/>
  <c r="ER25" i="29"/>
  <c r="EP25" i="29"/>
  <c r="EN25" i="29"/>
  <c r="EL25" i="29"/>
  <c r="EJ25" i="29"/>
  <c r="FH23" i="29"/>
  <c r="FF23" i="29"/>
  <c r="FD23" i="29"/>
  <c r="FB23" i="29"/>
  <c r="EZ23" i="29"/>
  <c r="EX23" i="29"/>
  <c r="EV23" i="29"/>
  <c r="ET23" i="29"/>
  <c r="ER23" i="29"/>
  <c r="EP23" i="29"/>
  <c r="EN23" i="29"/>
  <c r="EL23" i="29"/>
  <c r="EJ23" i="29"/>
  <c r="FH20" i="29"/>
  <c r="FF20" i="29"/>
  <c r="FD20" i="29"/>
  <c r="FB20" i="29"/>
  <c r="EZ20" i="29"/>
  <c r="EX20" i="29"/>
  <c r="EV20" i="29"/>
  <c r="ET20" i="29"/>
  <c r="ER20" i="29"/>
  <c r="EP20" i="29"/>
  <c r="EN20" i="29"/>
  <c r="EL20" i="29"/>
  <c r="EJ20" i="29"/>
  <c r="FH18" i="29"/>
  <c r="FF18" i="29"/>
  <c r="FD18" i="29"/>
  <c r="FB18" i="29"/>
  <c r="EZ18" i="29"/>
  <c r="EX18" i="29"/>
  <c r="EV18" i="29"/>
  <c r="ET18" i="29"/>
  <c r="ER18" i="29"/>
  <c r="EP18" i="29"/>
  <c r="EN18" i="29"/>
  <c r="EL18" i="29"/>
  <c r="EJ18" i="29"/>
  <c r="FH16" i="29"/>
  <c r="FF16" i="29"/>
  <c r="FD16" i="29"/>
  <c r="FB16" i="29"/>
  <c r="EZ16" i="29"/>
  <c r="EX16" i="29"/>
  <c r="EV16" i="29"/>
  <c r="ET16" i="29"/>
  <c r="ER16" i="29"/>
  <c r="EP16" i="29"/>
  <c r="EN16" i="29"/>
  <c r="EL16" i="29"/>
  <c r="EJ16" i="29"/>
  <c r="FH14" i="29"/>
  <c r="FF14" i="29"/>
  <c r="FD14" i="29"/>
  <c r="FB14" i="29"/>
  <c r="EZ14" i="29"/>
  <c r="EX14" i="29"/>
  <c r="EV14" i="29"/>
  <c r="ET14" i="29"/>
  <c r="ER14" i="29"/>
  <c r="EP14" i="29"/>
  <c r="EN14" i="29"/>
  <c r="EL14" i="29"/>
  <c r="EJ14" i="29"/>
  <c r="FH12" i="29"/>
  <c r="FF12" i="29"/>
  <c r="FD12" i="29"/>
  <c r="FB12" i="29"/>
  <c r="EZ12" i="29"/>
  <c r="EX12" i="29"/>
  <c r="EV12" i="29"/>
  <c r="ET12" i="29"/>
  <c r="ER12" i="29"/>
  <c r="EP12" i="29"/>
  <c r="EN12" i="29"/>
  <c r="EL12" i="29"/>
  <c r="EJ12" i="29"/>
  <c r="FH83" i="29"/>
  <c r="FF83" i="29"/>
  <c r="FD83" i="29"/>
  <c r="FB83" i="29"/>
  <c r="EZ83" i="29"/>
  <c r="EX83" i="29"/>
  <c r="EV83" i="29"/>
  <c r="ET83" i="29"/>
  <c r="ER83" i="29"/>
  <c r="EP83" i="29"/>
  <c r="EN83" i="29"/>
  <c r="EL83" i="29"/>
  <c r="EJ83" i="29"/>
  <c r="FH82" i="29"/>
  <c r="FF82" i="29"/>
  <c r="FD82" i="29"/>
  <c r="FB82" i="29"/>
  <c r="EZ82" i="29"/>
  <c r="EX82" i="29"/>
  <c r="EV82" i="29"/>
  <c r="ET82" i="29"/>
  <c r="ER82" i="29"/>
  <c r="EP82" i="29"/>
  <c r="EN82" i="29"/>
  <c r="EL82" i="29"/>
  <c r="EJ82" i="29"/>
  <c r="FH81" i="29"/>
  <c r="FF81" i="29"/>
  <c r="FD81" i="29"/>
  <c r="FB81" i="29"/>
  <c r="EZ81" i="29"/>
  <c r="EX81" i="29"/>
  <c r="EV81" i="29"/>
  <c r="ET81" i="29"/>
  <c r="ER81" i="29"/>
  <c r="EP81" i="29"/>
  <c r="EN81" i="29"/>
  <c r="EL81" i="29"/>
  <c r="EJ81" i="29"/>
  <c r="FH79" i="29"/>
  <c r="FF79" i="29"/>
  <c r="FD79" i="29"/>
  <c r="FB79" i="29"/>
  <c r="EZ79" i="29"/>
  <c r="EX79" i="29"/>
  <c r="EV79" i="29"/>
  <c r="ET79" i="29"/>
  <c r="ER79" i="29"/>
  <c r="EP79" i="29"/>
  <c r="EN79" i="29"/>
  <c r="EL79" i="29"/>
  <c r="EJ79" i="29"/>
  <c r="FH76" i="29"/>
  <c r="FF76" i="29"/>
  <c r="FD76" i="29"/>
  <c r="FB76" i="29"/>
  <c r="EZ76" i="29"/>
  <c r="EX76" i="29"/>
  <c r="EV76" i="29"/>
  <c r="ET76" i="29"/>
  <c r="ER76" i="29"/>
  <c r="EP76" i="29"/>
  <c r="EN76" i="29"/>
  <c r="EL76" i="29"/>
  <c r="EJ76" i="29"/>
  <c r="FH75" i="29"/>
  <c r="FF75" i="29"/>
  <c r="FD75" i="29"/>
  <c r="FB75" i="29"/>
  <c r="EZ75" i="29"/>
  <c r="EX75" i="29"/>
  <c r="EV75" i="29"/>
  <c r="ET75" i="29"/>
  <c r="ER75" i="29"/>
  <c r="EP75" i="29"/>
  <c r="EN75" i="29"/>
  <c r="EL75" i="29"/>
  <c r="EJ75" i="29"/>
  <c r="FH73" i="29"/>
  <c r="FF73" i="29"/>
  <c r="FD73" i="29"/>
  <c r="FB73" i="29"/>
  <c r="EZ73" i="29"/>
  <c r="EX73" i="29"/>
  <c r="EV73" i="29"/>
  <c r="ET73" i="29"/>
  <c r="ER73" i="29"/>
  <c r="EP73" i="29"/>
  <c r="EN73" i="29"/>
  <c r="EL73" i="29"/>
  <c r="EJ73" i="29"/>
  <c r="FH72" i="29"/>
  <c r="FF72" i="29"/>
  <c r="FD72" i="29"/>
  <c r="FB72" i="29"/>
  <c r="EZ72" i="29"/>
  <c r="EX72" i="29"/>
  <c r="EV72" i="29"/>
  <c r="ET72" i="29"/>
  <c r="ER72" i="29"/>
  <c r="EP72" i="29"/>
  <c r="EN72" i="29"/>
  <c r="EL72" i="29"/>
  <c r="EJ72" i="29"/>
  <c r="FH70" i="29"/>
  <c r="FF70" i="29"/>
  <c r="FD70" i="29"/>
  <c r="FB70" i="29"/>
  <c r="EZ70" i="29"/>
  <c r="EX70" i="29"/>
  <c r="EV70" i="29"/>
  <c r="ET70" i="29"/>
  <c r="ER70" i="29"/>
  <c r="EP70" i="29"/>
  <c r="EN70" i="29"/>
  <c r="EL70" i="29"/>
  <c r="EJ70" i="29"/>
  <c r="FH69" i="29"/>
  <c r="FF69" i="29"/>
  <c r="FD69" i="29"/>
  <c r="FB69" i="29"/>
  <c r="EZ69" i="29"/>
  <c r="EX69" i="29"/>
  <c r="EV69" i="29"/>
  <c r="ET69" i="29"/>
  <c r="ER69" i="29"/>
  <c r="EP69" i="29"/>
  <c r="EN69" i="29"/>
  <c r="EL69" i="29"/>
  <c r="EJ69" i="29"/>
  <c r="FH67" i="29"/>
  <c r="FF67" i="29"/>
  <c r="FD67" i="29"/>
  <c r="FB67" i="29"/>
  <c r="EZ67" i="29"/>
  <c r="EX67" i="29"/>
  <c r="EV67" i="29"/>
  <c r="ET67" i="29"/>
  <c r="ER67" i="29"/>
  <c r="EP67" i="29"/>
  <c r="EN67" i="29"/>
  <c r="EL67" i="29"/>
  <c r="EJ67" i="29"/>
  <c r="FH66" i="29"/>
  <c r="FF66" i="29"/>
  <c r="FD66" i="29"/>
  <c r="FB66" i="29"/>
  <c r="EZ66" i="29"/>
  <c r="EX66" i="29"/>
  <c r="EV66" i="29"/>
  <c r="ET66" i="29"/>
  <c r="ER66" i="29"/>
  <c r="EP66" i="29"/>
  <c r="EN66" i="29"/>
  <c r="EL66" i="29"/>
  <c r="EJ66" i="29"/>
  <c r="FH64" i="29"/>
  <c r="FF64" i="29"/>
  <c r="FD64" i="29"/>
  <c r="FB64" i="29"/>
  <c r="EZ64" i="29"/>
  <c r="EX64" i="29"/>
  <c r="EV64" i="29"/>
  <c r="ET64" i="29"/>
  <c r="ER64" i="29"/>
  <c r="EP64" i="29"/>
  <c r="EN64" i="29"/>
  <c r="EL64" i="29"/>
  <c r="EJ64" i="29"/>
  <c r="FH63" i="29"/>
  <c r="FF63" i="29"/>
  <c r="FD63" i="29"/>
  <c r="FB63" i="29"/>
  <c r="EZ63" i="29"/>
  <c r="EX63" i="29"/>
  <c r="EV63" i="29"/>
  <c r="ET63" i="29"/>
  <c r="ER63" i="29"/>
  <c r="EP63" i="29"/>
  <c r="EN63" i="29"/>
  <c r="EL63" i="29"/>
  <c r="EJ63" i="29"/>
  <c r="FH61" i="29"/>
  <c r="FF61" i="29"/>
  <c r="FD61" i="29"/>
  <c r="FB61" i="29"/>
  <c r="EZ61" i="29"/>
  <c r="EX61" i="29"/>
  <c r="EV61" i="29"/>
  <c r="ET61" i="29"/>
  <c r="ER61" i="29"/>
  <c r="EP61" i="29"/>
  <c r="EN61" i="29"/>
  <c r="EL61" i="29"/>
  <c r="EJ61" i="29"/>
  <c r="FH60" i="29"/>
  <c r="FF60" i="29"/>
  <c r="FD60" i="29"/>
  <c r="FB60" i="29"/>
  <c r="EZ60" i="29"/>
  <c r="EX60" i="29"/>
  <c r="EV60" i="29"/>
  <c r="ET60" i="29"/>
  <c r="ER60" i="29"/>
  <c r="EP60" i="29"/>
  <c r="EN60" i="29"/>
  <c r="EL60" i="29"/>
  <c r="EJ60" i="29"/>
  <c r="FH58" i="29"/>
  <c r="FF58" i="29"/>
  <c r="FD58" i="29"/>
  <c r="FB58" i="29"/>
  <c r="EZ58" i="29"/>
  <c r="EX58" i="29"/>
  <c r="EV58" i="29"/>
  <c r="ET58" i="29"/>
  <c r="ER58" i="29"/>
  <c r="EP58" i="29"/>
  <c r="EN58" i="29"/>
  <c r="EL58" i="29"/>
  <c r="EJ58" i="29"/>
  <c r="FH57" i="29"/>
  <c r="FF57" i="29"/>
  <c r="FD57" i="29"/>
  <c r="FB57" i="29"/>
  <c r="EZ57" i="29"/>
  <c r="EX57" i="29"/>
  <c r="EV57" i="29"/>
  <c r="ET57" i="29"/>
  <c r="ER57" i="29"/>
  <c r="EP57" i="29"/>
  <c r="EN57" i="29"/>
  <c r="EL57" i="29"/>
  <c r="EJ57" i="29"/>
  <c r="FH55" i="29"/>
  <c r="FF55" i="29"/>
  <c r="FD55" i="29"/>
  <c r="FB55" i="29"/>
  <c r="EZ55" i="29"/>
  <c r="EX55" i="29"/>
  <c r="EV55" i="29"/>
  <c r="ET55" i="29"/>
  <c r="ER55" i="29"/>
  <c r="EP55" i="29"/>
  <c r="EN55" i="29"/>
  <c r="EL55" i="29"/>
  <c r="EJ55" i="29"/>
  <c r="FH54" i="29"/>
  <c r="FF54" i="29"/>
  <c r="FD54" i="29"/>
  <c r="FB54" i="29"/>
  <c r="EZ54" i="29"/>
  <c r="EX54" i="29"/>
  <c r="EV54" i="29"/>
  <c r="ET54" i="29"/>
  <c r="ER54" i="29"/>
  <c r="EP54" i="29"/>
  <c r="EN54" i="29"/>
  <c r="EL54" i="29"/>
  <c r="EJ54" i="29"/>
  <c r="FH52" i="29"/>
  <c r="FF52" i="29"/>
  <c r="FD52" i="29"/>
  <c r="FB52" i="29"/>
  <c r="EZ52" i="29"/>
  <c r="EX52" i="29"/>
  <c r="EV52" i="29"/>
  <c r="ET52" i="29"/>
  <c r="ER52" i="29"/>
  <c r="EP52" i="29"/>
  <c r="EN52" i="29"/>
  <c r="EL52" i="29"/>
  <c r="EJ52" i="29"/>
  <c r="FH51" i="29"/>
  <c r="FF51" i="29"/>
  <c r="FD51" i="29"/>
  <c r="FB51" i="29"/>
  <c r="EZ51" i="29"/>
  <c r="EX51" i="29"/>
  <c r="EV51" i="29"/>
  <c r="ET51" i="29"/>
  <c r="ER51" i="29"/>
  <c r="EP51" i="29"/>
  <c r="EN51" i="29"/>
  <c r="EL51" i="29"/>
  <c r="EJ51" i="29"/>
  <c r="FH48" i="29"/>
  <c r="FF48" i="29"/>
  <c r="FD48" i="29"/>
  <c r="FB48" i="29"/>
  <c r="EZ48" i="29"/>
  <c r="EX48" i="29"/>
  <c r="EV48" i="29"/>
  <c r="ET48" i="29"/>
  <c r="ER48" i="29"/>
  <c r="EP48" i="29"/>
  <c r="EN48" i="29"/>
  <c r="EL48" i="29"/>
  <c r="EJ48" i="29"/>
  <c r="EE83" i="29"/>
  <c r="EC83" i="29"/>
  <c r="EA83" i="29"/>
  <c r="DY83" i="29"/>
  <c r="DW83" i="29"/>
  <c r="DU83" i="29"/>
  <c r="DS83" i="29"/>
  <c r="DQ83" i="29"/>
  <c r="DO83" i="29"/>
  <c r="DM83" i="29"/>
  <c r="DK83" i="29"/>
  <c r="DI83" i="29"/>
  <c r="EE82" i="29"/>
  <c r="EC82" i="29"/>
  <c r="EA82" i="29"/>
  <c r="DY82" i="29"/>
  <c r="DW82" i="29"/>
  <c r="DU82" i="29"/>
  <c r="DS82" i="29"/>
  <c r="DQ82" i="29"/>
  <c r="DO82" i="29"/>
  <c r="DM82" i="29"/>
  <c r="DK82" i="29"/>
  <c r="DI82" i="29"/>
  <c r="EE81" i="29"/>
  <c r="EC81" i="29"/>
  <c r="EA81" i="29"/>
  <c r="DY81" i="29"/>
  <c r="DW81" i="29"/>
  <c r="DU81" i="29"/>
  <c r="DS81" i="29"/>
  <c r="DQ81" i="29"/>
  <c r="DO81" i="29"/>
  <c r="DM81" i="29"/>
  <c r="DK81" i="29"/>
  <c r="DI81" i="29"/>
  <c r="EE79" i="29"/>
  <c r="EC79" i="29"/>
  <c r="EA79" i="29"/>
  <c r="DY79" i="29"/>
  <c r="DW79" i="29"/>
  <c r="DU79" i="29"/>
  <c r="DS79" i="29"/>
  <c r="DQ79" i="29"/>
  <c r="DO79" i="29"/>
  <c r="DM79" i="29"/>
  <c r="DK79" i="29"/>
  <c r="DI79" i="29"/>
  <c r="EE76" i="29"/>
  <c r="EC76" i="29"/>
  <c r="EA76" i="29"/>
  <c r="EE75" i="29"/>
  <c r="EC75" i="29"/>
  <c r="EA75" i="29"/>
  <c r="EE73" i="29"/>
  <c r="EC73" i="29"/>
  <c r="EA73" i="29"/>
  <c r="EE72" i="29"/>
  <c r="EC72" i="29"/>
  <c r="EA72" i="29"/>
  <c r="EE70" i="29"/>
  <c r="EC70" i="29"/>
  <c r="EA70" i="29"/>
  <c r="EE69" i="29"/>
  <c r="EC69" i="29"/>
  <c r="EA69" i="29"/>
  <c r="EE67" i="29"/>
  <c r="EC67" i="29"/>
  <c r="EA67" i="29"/>
  <c r="EE66" i="29"/>
  <c r="EC66" i="29"/>
  <c r="EA66" i="29"/>
  <c r="EE64" i="29"/>
  <c r="EC64" i="29"/>
  <c r="EA64" i="29"/>
  <c r="EE63" i="29"/>
  <c r="EC63" i="29"/>
  <c r="EA63" i="29"/>
  <c r="EE61" i="29"/>
  <c r="EC61" i="29"/>
  <c r="EA61" i="29"/>
  <c r="EE60" i="29"/>
  <c r="EC60" i="29"/>
  <c r="EA60" i="29"/>
  <c r="EE58" i="29"/>
  <c r="EC58" i="29"/>
  <c r="EA58" i="29"/>
  <c r="EE57" i="29"/>
  <c r="EC57" i="29"/>
  <c r="EA57" i="29"/>
  <c r="EE55" i="29"/>
  <c r="EC55" i="29"/>
  <c r="EA55" i="29"/>
  <c r="EE54" i="29"/>
  <c r="EC54" i="29"/>
  <c r="EA54" i="29"/>
  <c r="EE52" i="29"/>
  <c r="EC52" i="29"/>
  <c r="EA52" i="29"/>
  <c r="EE51" i="29"/>
  <c r="EC51" i="29"/>
  <c r="EA51" i="29"/>
  <c r="EE48" i="29"/>
  <c r="EC48" i="29"/>
  <c r="EA48" i="29"/>
  <c r="EE29" i="29"/>
  <c r="EC29" i="29"/>
  <c r="EA29" i="29"/>
  <c r="EE27" i="29"/>
  <c r="EC27" i="29"/>
  <c r="EA27" i="29"/>
  <c r="EE25" i="29"/>
  <c r="EC25" i="29"/>
  <c r="EA25" i="29"/>
  <c r="EE23" i="29"/>
  <c r="EC23" i="29"/>
  <c r="EA23" i="29"/>
  <c r="EE20" i="29"/>
  <c r="EC20" i="29"/>
  <c r="EA20" i="29"/>
  <c r="EE18" i="29"/>
  <c r="EC18" i="29"/>
  <c r="EA18" i="29"/>
  <c r="DY18" i="29"/>
  <c r="DU18" i="29"/>
  <c r="EE16" i="29"/>
  <c r="EC16" i="29"/>
  <c r="EA16" i="29"/>
  <c r="EE14" i="29"/>
  <c r="EC14" i="29"/>
  <c r="EA14" i="29"/>
  <c r="EE12" i="29"/>
  <c r="EC12" i="29"/>
  <c r="EA12" i="29"/>
  <c r="CL83" i="70"/>
  <c r="CJ83" i="70"/>
  <c r="CH83" i="70"/>
  <c r="CF83" i="70"/>
  <c r="CD83" i="70"/>
  <c r="CL82" i="70"/>
  <c r="CJ82" i="70"/>
  <c r="CH82" i="70"/>
  <c r="CF82" i="70"/>
  <c r="CD82" i="70"/>
  <c r="CL81" i="70"/>
  <c r="CJ81" i="70"/>
  <c r="CH81" i="70"/>
  <c r="CF81" i="70"/>
  <c r="CD81" i="70"/>
  <c r="CL79" i="70"/>
  <c r="CJ79" i="70"/>
  <c r="CH79" i="70"/>
  <c r="CF79" i="70"/>
  <c r="CD79" i="70"/>
  <c r="CL76" i="70"/>
  <c r="CJ76" i="70"/>
  <c r="CH76" i="70"/>
  <c r="CF76" i="70"/>
  <c r="CD76" i="70"/>
  <c r="CL75" i="70"/>
  <c r="CJ75" i="70"/>
  <c r="CH75" i="70"/>
  <c r="CF75" i="70"/>
  <c r="CD75" i="70"/>
  <c r="CL73" i="70"/>
  <c r="CJ73" i="70"/>
  <c r="CH73" i="70"/>
  <c r="CF73" i="70"/>
  <c r="CD73" i="70"/>
  <c r="CL72" i="70"/>
  <c r="CJ72" i="70"/>
  <c r="CH72" i="70"/>
  <c r="CF72" i="70"/>
  <c r="CD72" i="70"/>
  <c r="CL70" i="70"/>
  <c r="CJ70" i="70"/>
  <c r="CH70" i="70"/>
  <c r="CF70" i="70"/>
  <c r="CD70" i="70"/>
  <c r="CL69" i="70"/>
  <c r="CJ69" i="70"/>
  <c r="CH69" i="70"/>
  <c r="CF69" i="70"/>
  <c r="CD69" i="70"/>
  <c r="CL67" i="70"/>
  <c r="CJ67" i="70"/>
  <c r="CH67" i="70"/>
  <c r="CF67" i="70"/>
  <c r="CD67" i="70"/>
  <c r="CL66" i="70"/>
  <c r="CJ66" i="70"/>
  <c r="CH66" i="70"/>
  <c r="CF66" i="70"/>
  <c r="CD66" i="70"/>
  <c r="CL64" i="70"/>
  <c r="CJ64" i="70"/>
  <c r="CH64" i="70"/>
  <c r="CF64" i="70"/>
  <c r="CD64" i="70"/>
  <c r="CL63" i="70"/>
  <c r="CJ63" i="70"/>
  <c r="CH63" i="70"/>
  <c r="CF63" i="70"/>
  <c r="CD63" i="70"/>
  <c r="CL61" i="70"/>
  <c r="CJ61" i="70"/>
  <c r="CH61" i="70"/>
  <c r="CF61" i="70"/>
  <c r="CD61" i="70"/>
  <c r="CL60" i="70"/>
  <c r="CJ60" i="70"/>
  <c r="CH60" i="70"/>
  <c r="CF60" i="70"/>
  <c r="CD60" i="70"/>
  <c r="CL58" i="70"/>
  <c r="CJ58" i="70"/>
  <c r="CH58" i="70"/>
  <c r="CF58" i="70"/>
  <c r="CD58" i="70"/>
  <c r="CL57" i="70"/>
  <c r="CJ57" i="70"/>
  <c r="CH57" i="70"/>
  <c r="CF57" i="70"/>
  <c r="CD57" i="70"/>
  <c r="CL55" i="70"/>
  <c r="CJ55" i="70"/>
  <c r="CH55" i="70"/>
  <c r="CF55" i="70"/>
  <c r="CD55" i="70"/>
  <c r="CL54" i="70"/>
  <c r="CJ54" i="70"/>
  <c r="CH54" i="70"/>
  <c r="CF54" i="70"/>
  <c r="CD54" i="70"/>
  <c r="CL52" i="70"/>
  <c r="CJ52" i="70"/>
  <c r="CH52" i="70"/>
  <c r="CF52" i="70"/>
  <c r="CD52" i="70"/>
  <c r="CL51" i="70"/>
  <c r="CJ51" i="70"/>
  <c r="CH51" i="70"/>
  <c r="CF51" i="70"/>
  <c r="CD51" i="70"/>
  <c r="CL48" i="70"/>
  <c r="CJ48" i="70"/>
  <c r="CH48" i="70"/>
  <c r="CF48" i="70"/>
  <c r="CD48" i="70"/>
  <c r="CL29" i="70"/>
  <c r="CJ29" i="70"/>
  <c r="CH29" i="70"/>
  <c r="CF29" i="70"/>
  <c r="CD29" i="70"/>
  <c r="CL27" i="70"/>
  <c r="CJ27" i="70"/>
  <c r="CH27" i="70"/>
  <c r="CF27" i="70"/>
  <c r="CD27" i="70"/>
  <c r="CL25" i="70"/>
  <c r="CJ25" i="70"/>
  <c r="CH25" i="70"/>
  <c r="CF25" i="70"/>
  <c r="CD25" i="70"/>
  <c r="CL23" i="70"/>
  <c r="CJ23" i="70"/>
  <c r="CH23" i="70"/>
  <c r="CF23" i="70"/>
  <c r="CD23" i="70"/>
  <c r="CL20" i="70"/>
  <c r="CJ20" i="70"/>
  <c r="CH20" i="70"/>
  <c r="CF20" i="70"/>
  <c r="CD20" i="70"/>
  <c r="CL18" i="70"/>
  <c r="CJ18" i="70"/>
  <c r="CH18" i="70"/>
  <c r="CF18" i="70"/>
  <c r="CD18" i="70"/>
  <c r="CL16" i="70"/>
  <c r="CJ16" i="70"/>
  <c r="CH16" i="70"/>
  <c r="CF16" i="70"/>
  <c r="CD16" i="70"/>
  <c r="CL14" i="70"/>
  <c r="CJ14" i="70"/>
  <c r="CH14" i="70"/>
  <c r="CF14" i="70"/>
  <c r="CD14" i="70"/>
  <c r="CL12" i="70"/>
  <c r="CJ12" i="70"/>
  <c r="CH12" i="70"/>
  <c r="CF12" i="70"/>
  <c r="CD12" i="70"/>
  <c r="CA83" i="70"/>
  <c r="BY83" i="70"/>
  <c r="BW83" i="70"/>
  <c r="BU83" i="70"/>
  <c r="BS83" i="70"/>
  <c r="CA82" i="70"/>
  <c r="BY82" i="70"/>
  <c r="BW82" i="70"/>
  <c r="BU82" i="70"/>
  <c r="BS82" i="70"/>
  <c r="CA81" i="70"/>
  <c r="BY81" i="70"/>
  <c r="BW81" i="70"/>
  <c r="BU81" i="70"/>
  <c r="BS81" i="70"/>
  <c r="CA79" i="70"/>
  <c r="BY79" i="70"/>
  <c r="BW79" i="70"/>
  <c r="BU79" i="70"/>
  <c r="BS79" i="70"/>
  <c r="CA76" i="70"/>
  <c r="BY76" i="70"/>
  <c r="BW76" i="70"/>
  <c r="BU76" i="70"/>
  <c r="BS76" i="70"/>
  <c r="CA75" i="70"/>
  <c r="BY75" i="70"/>
  <c r="BW75" i="70"/>
  <c r="BU75" i="70"/>
  <c r="BS75" i="70"/>
  <c r="CA73" i="70"/>
  <c r="BY73" i="70"/>
  <c r="BW73" i="70"/>
  <c r="BU73" i="70"/>
  <c r="BS73" i="70"/>
  <c r="CA72" i="70"/>
  <c r="BY72" i="70"/>
  <c r="BW72" i="70"/>
  <c r="BU72" i="70"/>
  <c r="BS72" i="70"/>
  <c r="CA70" i="70"/>
  <c r="BY70" i="70"/>
  <c r="BW70" i="70"/>
  <c r="BU70" i="70"/>
  <c r="BS70" i="70"/>
  <c r="CA69" i="70"/>
  <c r="BY69" i="70"/>
  <c r="BW69" i="70"/>
  <c r="BU69" i="70"/>
  <c r="BS69" i="70"/>
  <c r="CA67" i="70"/>
  <c r="BY67" i="70"/>
  <c r="BW67" i="70"/>
  <c r="BU67" i="70"/>
  <c r="BS67" i="70"/>
  <c r="CA66" i="70"/>
  <c r="BY66" i="70"/>
  <c r="BW66" i="70"/>
  <c r="BU66" i="70"/>
  <c r="BS66" i="70"/>
  <c r="CA64" i="70"/>
  <c r="BY64" i="70"/>
  <c r="BW64" i="70"/>
  <c r="BU64" i="70"/>
  <c r="BS64" i="70"/>
  <c r="CA63" i="70"/>
  <c r="BY63" i="70"/>
  <c r="BW63" i="70"/>
  <c r="BU63" i="70"/>
  <c r="BS63" i="70"/>
  <c r="CA61" i="70"/>
  <c r="BY61" i="70"/>
  <c r="BW61" i="70"/>
  <c r="BU61" i="70"/>
  <c r="BS61" i="70"/>
  <c r="CA60" i="70"/>
  <c r="BY60" i="70"/>
  <c r="BW60" i="70"/>
  <c r="BU60" i="70"/>
  <c r="BS60" i="70"/>
  <c r="CA58" i="70"/>
  <c r="BY58" i="70"/>
  <c r="BW58" i="70"/>
  <c r="BU58" i="70"/>
  <c r="BS58" i="70"/>
  <c r="CA57" i="70"/>
  <c r="BY57" i="70"/>
  <c r="BW57" i="70"/>
  <c r="BU57" i="70"/>
  <c r="BS57" i="70"/>
  <c r="CA55" i="70"/>
  <c r="BY55" i="70"/>
  <c r="BW55" i="70"/>
  <c r="BU55" i="70"/>
  <c r="BS55" i="70"/>
  <c r="CA54" i="70"/>
  <c r="BY54" i="70"/>
  <c r="BW54" i="70"/>
  <c r="BU54" i="70"/>
  <c r="BS54" i="70"/>
  <c r="CA52" i="70"/>
  <c r="BY52" i="70"/>
  <c r="BW52" i="70"/>
  <c r="BU52" i="70"/>
  <c r="BS52" i="70"/>
  <c r="CA51" i="70"/>
  <c r="BY51" i="70"/>
  <c r="BW51" i="70"/>
  <c r="BU51" i="70"/>
  <c r="BS51" i="70"/>
  <c r="CA48" i="70"/>
  <c r="BY48" i="70"/>
  <c r="BW48" i="70"/>
  <c r="BU48" i="70"/>
  <c r="BS48" i="70"/>
  <c r="CA29" i="70"/>
  <c r="BY29" i="70"/>
  <c r="BW29" i="70"/>
  <c r="BU29" i="70"/>
  <c r="BS29" i="70"/>
  <c r="CA27" i="70"/>
  <c r="BY27" i="70"/>
  <c r="BW27" i="70"/>
  <c r="BU27" i="70"/>
  <c r="BS27" i="70"/>
  <c r="CA25" i="70"/>
  <c r="BY25" i="70"/>
  <c r="BW25" i="70"/>
  <c r="BU25" i="70"/>
  <c r="BS25" i="70"/>
  <c r="CA23" i="70"/>
  <c r="BY23" i="70"/>
  <c r="BW23" i="70"/>
  <c r="BU23" i="70"/>
  <c r="BS23" i="70"/>
  <c r="CA20" i="70"/>
  <c r="BY20" i="70"/>
  <c r="BW20" i="70"/>
  <c r="BU20" i="70"/>
  <c r="BS20" i="70"/>
  <c r="CA18" i="70"/>
  <c r="BY18" i="70"/>
  <c r="BW18" i="70"/>
  <c r="BU18" i="70"/>
  <c r="BS18" i="70"/>
  <c r="CA16" i="70"/>
  <c r="BY16" i="70"/>
  <c r="BW16" i="70"/>
  <c r="BU16" i="70"/>
  <c r="BS16" i="70"/>
  <c r="CA14" i="70"/>
  <c r="BY14" i="70"/>
  <c r="BW14" i="70"/>
  <c r="BU14" i="70"/>
  <c r="BS14" i="70"/>
  <c r="CA12" i="70"/>
  <c r="BY12" i="70"/>
  <c r="BW12" i="70"/>
  <c r="BU12" i="70"/>
  <c r="BS12" i="70"/>
  <c r="BP83" i="70"/>
  <c r="BN83" i="70"/>
  <c r="BL83" i="70"/>
  <c r="BJ83" i="70"/>
  <c r="BH83" i="70"/>
  <c r="BP82" i="70"/>
  <c r="BN82" i="70"/>
  <c r="BL82" i="70"/>
  <c r="BJ82" i="70"/>
  <c r="BH82" i="70"/>
  <c r="BP81" i="70"/>
  <c r="BN81" i="70"/>
  <c r="BL81" i="70"/>
  <c r="BJ81" i="70"/>
  <c r="BH81" i="70"/>
  <c r="BP79" i="70"/>
  <c r="BN79" i="70"/>
  <c r="BL79" i="70"/>
  <c r="BJ79" i="70"/>
  <c r="BH79" i="70"/>
  <c r="BP76" i="70"/>
  <c r="BN76" i="70"/>
  <c r="BL76" i="70"/>
  <c r="BJ76" i="70"/>
  <c r="BH76" i="70"/>
  <c r="BP75" i="70"/>
  <c r="BN75" i="70"/>
  <c r="BL75" i="70"/>
  <c r="BJ75" i="70"/>
  <c r="BH75" i="70"/>
  <c r="BP73" i="70"/>
  <c r="BN73" i="70"/>
  <c r="BL73" i="70"/>
  <c r="BJ73" i="70"/>
  <c r="BH73" i="70"/>
  <c r="BP72" i="70"/>
  <c r="BN72" i="70"/>
  <c r="BL72" i="70"/>
  <c r="BJ72" i="70"/>
  <c r="BH72" i="70"/>
  <c r="BP70" i="70"/>
  <c r="BN70" i="70"/>
  <c r="BL70" i="70"/>
  <c r="BJ70" i="70"/>
  <c r="BH70" i="70"/>
  <c r="BP69" i="70"/>
  <c r="BN69" i="70"/>
  <c r="BL69" i="70"/>
  <c r="BJ69" i="70"/>
  <c r="BH69" i="70"/>
  <c r="BP67" i="70"/>
  <c r="BN67" i="70"/>
  <c r="BL67" i="70"/>
  <c r="BJ67" i="70"/>
  <c r="BH67" i="70"/>
  <c r="BP66" i="70"/>
  <c r="BN66" i="70"/>
  <c r="BL66" i="70"/>
  <c r="BJ66" i="70"/>
  <c r="BH66" i="70"/>
  <c r="BP64" i="70"/>
  <c r="BN64" i="70"/>
  <c r="BL64" i="70"/>
  <c r="BJ64" i="70"/>
  <c r="BH64" i="70"/>
  <c r="BP63" i="70"/>
  <c r="BN63" i="70"/>
  <c r="BL63" i="70"/>
  <c r="BJ63" i="70"/>
  <c r="BH63" i="70"/>
  <c r="BP61" i="70"/>
  <c r="BN61" i="70"/>
  <c r="BL61" i="70"/>
  <c r="BJ61" i="70"/>
  <c r="BH61" i="70"/>
  <c r="BP60" i="70"/>
  <c r="BN60" i="70"/>
  <c r="BL60" i="70"/>
  <c r="BJ60" i="70"/>
  <c r="BH60" i="70"/>
  <c r="BP58" i="70"/>
  <c r="BN58" i="70"/>
  <c r="BL58" i="70"/>
  <c r="BJ58" i="70"/>
  <c r="BH58" i="70"/>
  <c r="BP57" i="70"/>
  <c r="BN57" i="70"/>
  <c r="BL57" i="70"/>
  <c r="BJ57" i="70"/>
  <c r="BH57" i="70"/>
  <c r="BP55" i="70"/>
  <c r="BN55" i="70"/>
  <c r="BL55" i="70"/>
  <c r="BJ55" i="70"/>
  <c r="BH55" i="70"/>
  <c r="BP54" i="70"/>
  <c r="BN54" i="70"/>
  <c r="BL54" i="70"/>
  <c r="BJ54" i="70"/>
  <c r="BH54" i="70"/>
  <c r="BP52" i="70"/>
  <c r="BN52" i="70"/>
  <c r="BL52" i="70"/>
  <c r="BJ52" i="70"/>
  <c r="BH52" i="70"/>
  <c r="BP51" i="70"/>
  <c r="BN51" i="70"/>
  <c r="BL51" i="70"/>
  <c r="BJ51" i="70"/>
  <c r="BH51" i="70"/>
  <c r="BP48" i="70"/>
  <c r="BN48" i="70"/>
  <c r="BL48" i="70"/>
  <c r="BJ48" i="70"/>
  <c r="BH48" i="70"/>
  <c r="BP29" i="70"/>
  <c r="BN29" i="70"/>
  <c r="BL29" i="70"/>
  <c r="BJ29" i="70"/>
  <c r="BH29" i="70"/>
  <c r="BP27" i="70"/>
  <c r="BN27" i="70"/>
  <c r="BL27" i="70"/>
  <c r="BJ27" i="70"/>
  <c r="BH27" i="70"/>
  <c r="BP25" i="70"/>
  <c r="BN25" i="70"/>
  <c r="BL25" i="70"/>
  <c r="BJ25" i="70"/>
  <c r="BH25" i="70"/>
  <c r="BP23" i="70"/>
  <c r="BN23" i="70"/>
  <c r="BL23" i="70"/>
  <c r="BJ23" i="70"/>
  <c r="BH23" i="70"/>
  <c r="BP20" i="70"/>
  <c r="BN20" i="70"/>
  <c r="BL20" i="70"/>
  <c r="BJ20" i="70"/>
  <c r="BH20" i="70"/>
  <c r="BP18" i="70"/>
  <c r="BN18" i="70"/>
  <c r="BL18" i="70"/>
  <c r="BJ18" i="70"/>
  <c r="BH18" i="70"/>
  <c r="BP16" i="70"/>
  <c r="BN16" i="70"/>
  <c r="BL16" i="70"/>
  <c r="BJ16" i="70"/>
  <c r="BH16" i="70"/>
  <c r="BP14" i="70"/>
  <c r="BN14" i="70"/>
  <c r="BL14" i="70"/>
  <c r="BJ14" i="70"/>
  <c r="BH14" i="70"/>
  <c r="BP12" i="70"/>
  <c r="BN12" i="70"/>
  <c r="BL12" i="70"/>
  <c r="BJ12" i="70"/>
  <c r="BH12" i="70"/>
  <c r="BC83" i="70"/>
  <c r="BC82" i="70"/>
  <c r="BC81" i="70"/>
  <c r="BC79" i="70"/>
  <c r="BC76" i="70"/>
  <c r="BC75" i="70"/>
  <c r="BC73" i="70"/>
  <c r="BC72" i="70"/>
  <c r="BC70" i="70"/>
  <c r="BC69" i="70"/>
  <c r="BC67" i="70"/>
  <c r="BC66" i="70"/>
  <c r="BC64" i="70"/>
  <c r="BC63" i="70"/>
  <c r="BC61" i="70"/>
  <c r="BC60" i="70"/>
  <c r="BC58" i="70"/>
  <c r="BC57" i="70"/>
  <c r="BC55" i="70"/>
  <c r="BC54" i="70"/>
  <c r="BC52" i="70"/>
  <c r="BC51" i="70"/>
  <c r="BC48" i="70"/>
  <c r="BC29" i="70"/>
  <c r="BC27" i="70"/>
  <c r="BC25" i="70"/>
  <c r="BC23" i="70"/>
  <c r="BC20" i="70"/>
  <c r="BC18" i="70"/>
  <c r="BC16" i="70"/>
  <c r="BC14" i="70"/>
  <c r="BC12" i="70"/>
  <c r="AN12" i="70"/>
  <c r="AP12" i="70"/>
  <c r="AL14" i="70"/>
  <c r="A263" i="1"/>
  <c r="Z144" i="35"/>
  <c r="W144" i="35"/>
  <c r="T144" i="35"/>
  <c r="Q144" i="35"/>
  <c r="P144" i="35"/>
  <c r="N144" i="35"/>
  <c r="K144" i="35"/>
  <c r="H144" i="35"/>
  <c r="E144" i="35"/>
  <c r="Z143" i="35"/>
  <c r="W143" i="35"/>
  <c r="T143" i="35"/>
  <c r="Q143" i="35"/>
  <c r="P143" i="35"/>
  <c r="N143" i="35"/>
  <c r="K143" i="35"/>
  <c r="H143" i="35"/>
  <c r="E143" i="35"/>
  <c r="Z142" i="35"/>
  <c r="W142" i="35"/>
  <c r="T142" i="35"/>
  <c r="Q142" i="35"/>
  <c r="N142" i="35"/>
  <c r="K142" i="35"/>
  <c r="H142" i="35"/>
  <c r="E142" i="35"/>
  <c r="Z141" i="35"/>
  <c r="W141" i="35"/>
  <c r="T141" i="35"/>
  <c r="Q141" i="35"/>
  <c r="N141" i="35"/>
  <c r="K141" i="35"/>
  <c r="H141" i="35"/>
  <c r="E141" i="35"/>
  <c r="Z140" i="35"/>
  <c r="W140" i="35"/>
  <c r="T140" i="35"/>
  <c r="Q140" i="35"/>
  <c r="N140" i="35"/>
  <c r="K140" i="35"/>
  <c r="H140" i="35"/>
  <c r="E140" i="35"/>
  <c r="Z139" i="35"/>
  <c r="W139" i="35"/>
  <c r="T139" i="35"/>
  <c r="Q139" i="35"/>
  <c r="N139" i="35"/>
  <c r="K139" i="35"/>
  <c r="H139" i="35"/>
  <c r="E139" i="35"/>
  <c r="Z138" i="35"/>
  <c r="W138" i="35"/>
  <c r="T138" i="35"/>
  <c r="Q138" i="35"/>
  <c r="N138" i="35"/>
  <c r="K138" i="35"/>
  <c r="H138" i="35"/>
  <c r="E138" i="35"/>
  <c r="Z137" i="35"/>
  <c r="W137" i="35"/>
  <c r="T137" i="35"/>
  <c r="Q137" i="35"/>
  <c r="N137" i="35"/>
  <c r="K137" i="35"/>
  <c r="H137" i="35"/>
  <c r="E137" i="35"/>
  <c r="Z136" i="35"/>
  <c r="W136" i="35"/>
  <c r="T136" i="35"/>
  <c r="Q136" i="35"/>
  <c r="N136" i="35"/>
  <c r="K136" i="35"/>
  <c r="H136" i="35"/>
  <c r="E136" i="35"/>
  <c r="Z135" i="35"/>
  <c r="W135" i="35"/>
  <c r="T135" i="35"/>
  <c r="Q135" i="35"/>
  <c r="N135" i="35"/>
  <c r="K135" i="35"/>
  <c r="H135" i="35"/>
  <c r="E135" i="35"/>
  <c r="Z134" i="35"/>
  <c r="W134" i="35"/>
  <c r="T134" i="35"/>
  <c r="Q134" i="35"/>
  <c r="N134" i="35"/>
  <c r="K134" i="35"/>
  <c r="H134" i="35"/>
  <c r="E134" i="35"/>
  <c r="Z133" i="35"/>
  <c r="W133" i="35"/>
  <c r="T133" i="35"/>
  <c r="Q133" i="35"/>
  <c r="N133" i="35"/>
  <c r="K133" i="35"/>
  <c r="H133" i="35"/>
  <c r="E133" i="35"/>
  <c r="Z132" i="35"/>
  <c r="W132" i="35"/>
  <c r="T132" i="35"/>
  <c r="Q132" i="35"/>
  <c r="N132" i="35"/>
  <c r="K132" i="35"/>
  <c r="H132" i="35"/>
  <c r="E132" i="35"/>
  <c r="Z131" i="35"/>
  <c r="W131" i="35"/>
  <c r="T131" i="35"/>
  <c r="Q131" i="35"/>
  <c r="P131" i="35"/>
  <c r="N131" i="35"/>
  <c r="K131" i="35"/>
  <c r="H131" i="35"/>
  <c r="E131" i="35"/>
  <c r="Z130" i="35"/>
  <c r="W130" i="35"/>
  <c r="T130" i="35"/>
  <c r="Q130" i="35"/>
  <c r="P130" i="35"/>
  <c r="N130" i="35"/>
  <c r="K130" i="35"/>
  <c r="H130" i="35"/>
  <c r="E130" i="35"/>
  <c r="Z129" i="35"/>
  <c r="W129" i="35"/>
  <c r="T129" i="35"/>
  <c r="Q129" i="35"/>
  <c r="N129" i="35"/>
  <c r="K129" i="35"/>
  <c r="H129" i="35"/>
  <c r="E129" i="35"/>
  <c r="Z128" i="35"/>
  <c r="W128" i="35"/>
  <c r="T128" i="35"/>
  <c r="Q128" i="35"/>
  <c r="N128" i="35"/>
  <c r="K128" i="35"/>
  <c r="H128" i="35"/>
  <c r="E128" i="35"/>
  <c r="Z127" i="35"/>
  <c r="W127" i="35"/>
  <c r="T127" i="35"/>
  <c r="Q127" i="35"/>
  <c r="N127" i="35"/>
  <c r="K127" i="35"/>
  <c r="H127" i="35"/>
  <c r="E127" i="35"/>
  <c r="Z126" i="35"/>
  <c r="W126" i="35"/>
  <c r="T126" i="35"/>
  <c r="Q126" i="35"/>
  <c r="N126" i="35"/>
  <c r="K126" i="35"/>
  <c r="H126" i="35"/>
  <c r="E126" i="35"/>
  <c r="Z125" i="35"/>
  <c r="W125" i="35"/>
  <c r="T125" i="35"/>
  <c r="Q125" i="35"/>
  <c r="N125" i="35"/>
  <c r="K125" i="35"/>
  <c r="H125" i="35"/>
  <c r="E125" i="35"/>
  <c r="Z124" i="35"/>
  <c r="W124" i="35"/>
  <c r="T124" i="35"/>
  <c r="Q124" i="35"/>
  <c r="N124" i="35"/>
  <c r="K124" i="35"/>
  <c r="H124" i="35"/>
  <c r="E124" i="35"/>
  <c r="Z123" i="35"/>
  <c r="W123" i="35"/>
  <c r="T123" i="35"/>
  <c r="Q123" i="35"/>
  <c r="N123" i="35"/>
  <c r="K123" i="35"/>
  <c r="H123" i="35"/>
  <c r="E123" i="35"/>
  <c r="Z122" i="35"/>
  <c r="W122" i="35"/>
  <c r="T122" i="35"/>
  <c r="Q122" i="35"/>
  <c r="N122" i="35"/>
  <c r="K122" i="35"/>
  <c r="H122" i="35"/>
  <c r="E122" i="35"/>
  <c r="Z121" i="35"/>
  <c r="W121" i="35"/>
  <c r="T121" i="35"/>
  <c r="Q121" i="35"/>
  <c r="N121" i="35"/>
  <c r="K121" i="35"/>
  <c r="H121" i="35"/>
  <c r="E121" i="35"/>
  <c r="Z120" i="35"/>
  <c r="W120" i="35"/>
  <c r="T120" i="35"/>
  <c r="Q120" i="35"/>
  <c r="N120" i="35"/>
  <c r="K120" i="35"/>
  <c r="H120" i="35"/>
  <c r="E120" i="35"/>
  <c r="Z119" i="35"/>
  <c r="W119" i="35"/>
  <c r="T119" i="35"/>
  <c r="Q119" i="35"/>
  <c r="N119" i="35"/>
  <c r="K119" i="35"/>
  <c r="H119" i="35"/>
  <c r="E119" i="35"/>
  <c r="Z118" i="35"/>
  <c r="W118" i="35"/>
  <c r="T118" i="35"/>
  <c r="Q118" i="35"/>
  <c r="P118" i="35"/>
  <c r="N118" i="35"/>
  <c r="K118" i="35"/>
  <c r="H118" i="35"/>
  <c r="E118" i="35"/>
  <c r="Z117" i="35"/>
  <c r="W117" i="35"/>
  <c r="T117" i="35"/>
  <c r="Q117" i="35"/>
  <c r="P117" i="35"/>
  <c r="N117" i="35"/>
  <c r="K117" i="35"/>
  <c r="H117" i="35"/>
  <c r="E117" i="35"/>
  <c r="Z116" i="35"/>
  <c r="W116" i="35"/>
  <c r="T116" i="35"/>
  <c r="Q116" i="35"/>
  <c r="N116" i="35"/>
  <c r="K116" i="35"/>
  <c r="H116" i="35"/>
  <c r="E116" i="35"/>
  <c r="Z115" i="35"/>
  <c r="W115" i="35"/>
  <c r="T115" i="35"/>
  <c r="Q115" i="35"/>
  <c r="N115" i="35"/>
  <c r="K115" i="35"/>
  <c r="H115" i="35"/>
  <c r="E115" i="35"/>
  <c r="Z114" i="35"/>
  <c r="W114" i="35"/>
  <c r="T114" i="35"/>
  <c r="Q114" i="35"/>
  <c r="N114" i="35"/>
  <c r="K114" i="35"/>
  <c r="H114" i="35"/>
  <c r="E114" i="35"/>
  <c r="Z113" i="35"/>
  <c r="W113" i="35"/>
  <c r="T113" i="35"/>
  <c r="Q113" i="35"/>
  <c r="N113" i="35"/>
  <c r="K113" i="35"/>
  <c r="H113" i="35"/>
  <c r="E113" i="35"/>
  <c r="Z112" i="35"/>
  <c r="W112" i="35"/>
  <c r="T112" i="35"/>
  <c r="Q112" i="35"/>
  <c r="N112" i="35"/>
  <c r="K112" i="35"/>
  <c r="H112" i="35"/>
  <c r="E112" i="35"/>
  <c r="Z111" i="35"/>
  <c r="W111" i="35"/>
  <c r="T111" i="35"/>
  <c r="Q111" i="35"/>
  <c r="N111" i="35"/>
  <c r="K111" i="35"/>
  <c r="H111" i="35"/>
  <c r="E111" i="35"/>
  <c r="Z110" i="35"/>
  <c r="W110" i="35"/>
  <c r="T110" i="35"/>
  <c r="Q110" i="35"/>
  <c r="N110" i="35"/>
  <c r="K110" i="35"/>
  <c r="H110" i="35"/>
  <c r="E110" i="35"/>
  <c r="Z109" i="35"/>
  <c r="W109" i="35"/>
  <c r="T109" i="35"/>
  <c r="Q109" i="35"/>
  <c r="N109" i="35"/>
  <c r="K109" i="35"/>
  <c r="H109" i="35"/>
  <c r="E109" i="35"/>
  <c r="Z108" i="35"/>
  <c r="W108" i="35"/>
  <c r="T108" i="35"/>
  <c r="Q108" i="35"/>
  <c r="N108" i="35"/>
  <c r="K108" i="35"/>
  <c r="H108" i="35"/>
  <c r="E108" i="35"/>
  <c r="Z107" i="35"/>
  <c r="W107" i="35"/>
  <c r="T107" i="35"/>
  <c r="Q107" i="35"/>
  <c r="N107" i="35"/>
  <c r="K107" i="35"/>
  <c r="H107" i="35"/>
  <c r="E107" i="35"/>
  <c r="Z106" i="35"/>
  <c r="W106" i="35"/>
  <c r="T106" i="35"/>
  <c r="Q106" i="35"/>
  <c r="N106" i="35"/>
  <c r="K106" i="35"/>
  <c r="H106" i="35"/>
  <c r="E106" i="35"/>
  <c r="P105" i="35"/>
  <c r="Z104" i="35"/>
  <c r="W104" i="35"/>
  <c r="T104" i="35"/>
  <c r="Q104" i="35"/>
  <c r="P104" i="35"/>
  <c r="N104" i="35"/>
  <c r="K104" i="35"/>
  <c r="H104" i="35"/>
  <c r="E104" i="35"/>
  <c r="Z103" i="35"/>
  <c r="W103" i="35"/>
  <c r="T103" i="35"/>
  <c r="Q103" i="35"/>
  <c r="N103" i="35"/>
  <c r="K103" i="35"/>
  <c r="H103" i="35"/>
  <c r="E103" i="35"/>
  <c r="Z102" i="35"/>
  <c r="W102" i="35"/>
  <c r="T102" i="35"/>
  <c r="Q102" i="35"/>
  <c r="N102" i="35"/>
  <c r="K102" i="35"/>
  <c r="H102" i="35"/>
  <c r="E102" i="35"/>
  <c r="Z101" i="35"/>
  <c r="W101" i="35"/>
  <c r="T101" i="35"/>
  <c r="Q101" i="35"/>
  <c r="Z100" i="35"/>
  <c r="W100" i="35"/>
  <c r="T100" i="35"/>
  <c r="Q100" i="35"/>
  <c r="Z99" i="35"/>
  <c r="W99" i="35"/>
  <c r="T99" i="35"/>
  <c r="Q99" i="35"/>
  <c r="Z98" i="35"/>
  <c r="W98" i="35"/>
  <c r="T98" i="35"/>
  <c r="Q98" i="35"/>
  <c r="Z97" i="35"/>
  <c r="W97" i="35"/>
  <c r="T97" i="35"/>
  <c r="Q97" i="35"/>
  <c r="Z96" i="35"/>
  <c r="W96" i="35"/>
  <c r="T96" i="35"/>
  <c r="Q96" i="35"/>
  <c r="Z95" i="35"/>
  <c r="W95" i="35"/>
  <c r="T95" i="35"/>
  <c r="Q95" i="35"/>
  <c r="Z94" i="35"/>
  <c r="W94" i="35"/>
  <c r="T94" i="35"/>
  <c r="Q94" i="35"/>
  <c r="Z93" i="35"/>
  <c r="W93" i="35"/>
  <c r="T93" i="35"/>
  <c r="Q93" i="35"/>
  <c r="FO173" i="1"/>
  <c r="FN173" i="1"/>
  <c r="FM173" i="1"/>
  <c r="FO172" i="1"/>
  <c r="FN172" i="1"/>
  <c r="FM172" i="1"/>
  <c r="FO171" i="1"/>
  <c r="FN171" i="1"/>
  <c r="FM171" i="1"/>
  <c r="FO170" i="1"/>
  <c r="FN170" i="1"/>
  <c r="FM170" i="1"/>
  <c r="FO169" i="1"/>
  <c r="FN169" i="1"/>
  <c r="FM169" i="1"/>
  <c r="FO168" i="1"/>
  <c r="FN168" i="1"/>
  <c r="FM168" i="1"/>
  <c r="FO167" i="1"/>
  <c r="FN167" i="1"/>
  <c r="FM167" i="1"/>
  <c r="FO166" i="1"/>
  <c r="FN166" i="1"/>
  <c r="FM166" i="1"/>
  <c r="FO165" i="1"/>
  <c r="FN165" i="1"/>
  <c r="FM165" i="1"/>
  <c r="FO164" i="1"/>
  <c r="FN164" i="1"/>
  <c r="FM164" i="1"/>
  <c r="FO163" i="1"/>
  <c r="FN163" i="1"/>
  <c r="FM163" i="1"/>
  <c r="FO162" i="1"/>
  <c r="FN162" i="1"/>
  <c r="FM162" i="1"/>
  <c r="FO161" i="1"/>
  <c r="FN161" i="1"/>
  <c r="FM161" i="1"/>
  <c r="FL172" i="1"/>
  <c r="FL171" i="1"/>
  <c r="FL170" i="1"/>
  <c r="FL169" i="1"/>
  <c r="FL168" i="1"/>
  <c r="FL167" i="1"/>
  <c r="FL166" i="1"/>
  <c r="FL165" i="1"/>
  <c r="FL164" i="1"/>
  <c r="FL163" i="1"/>
  <c r="FL162" i="1"/>
  <c r="FL161" i="1"/>
  <c r="N183" i="58"/>
  <c r="K183" i="58"/>
  <c r="H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BA79" i="70"/>
  <c r="FC218" i="1"/>
  <c r="AY79" i="70"/>
  <c r="FC215" i="1"/>
  <c r="AW79" i="70"/>
  <c r="FC211" i="1"/>
  <c r="AR79" i="70"/>
  <c r="FC208" i="1"/>
  <c r="AP79" i="70"/>
  <c r="FC205" i="1"/>
  <c r="AN79" i="70"/>
  <c r="FC202" i="1"/>
  <c r="AL79" i="70"/>
  <c r="FC198" i="1"/>
  <c r="AG79" i="70"/>
  <c r="FC195" i="1"/>
  <c r="AE79" i="70"/>
  <c r="FC192" i="1"/>
  <c r="AC79" i="70"/>
  <c r="FC189" i="1"/>
  <c r="FC185" i="1"/>
  <c r="V79" i="70"/>
  <c r="FC182" i="1"/>
  <c r="T79" i="70"/>
  <c r="FC179" i="1"/>
  <c r="FC176" i="1"/>
  <c r="P79" i="70"/>
  <c r="FC172" i="1"/>
  <c r="FC169" i="1"/>
  <c r="I79" i="70"/>
  <c r="FC166" i="1"/>
  <c r="G79" i="70"/>
  <c r="FC163" i="1"/>
  <c r="E79" i="70"/>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c r="EY289" i="1"/>
  <c r="EX289" i="1"/>
  <c r="EV289" i="1"/>
  <c r="EU289" i="1"/>
  <c r="ET289" i="1"/>
  <c r="ER289" i="1"/>
  <c r="EQ289" i="1"/>
  <c r="EP289" i="1"/>
  <c r="EN289" i="1"/>
  <c r="EM289" i="1"/>
  <c r="EL289" i="1"/>
  <c r="EK289" i="1"/>
  <c r="EJ289" i="1"/>
  <c r="EI289" i="1"/>
  <c r="EH289" i="1"/>
  <c r="EG289" i="1"/>
  <c r="FB289" i="1"/>
  <c r="EF289" i="1"/>
  <c r="EE289" i="1"/>
  <c r="ED289" i="1"/>
  <c r="EC289" i="1"/>
  <c r="EZ286" i="1"/>
  <c r="EX286" i="1"/>
  <c r="EV286" i="1"/>
  <c r="ET286" i="1"/>
  <c r="ER286" i="1"/>
  <c r="EP286" i="1"/>
  <c r="EN286" i="1"/>
  <c r="EL286" i="1"/>
  <c r="EK286" i="1"/>
  <c r="EJ286" i="1"/>
  <c r="EI286" i="1"/>
  <c r="EH286" i="1"/>
  <c r="EG286" i="1"/>
  <c r="EY286" i="1"/>
  <c r="EF286" i="1"/>
  <c r="EE286" i="1"/>
  <c r="ED286" i="1"/>
  <c r="EC286" i="1"/>
  <c r="EZ283" i="1"/>
  <c r="EY283" i="1"/>
  <c r="EX283" i="1"/>
  <c r="EV283" i="1"/>
  <c r="EU283" i="1"/>
  <c r="ET283" i="1"/>
  <c r="ER283" i="1"/>
  <c r="EQ283" i="1"/>
  <c r="EP283" i="1"/>
  <c r="EN283" i="1"/>
  <c r="EM283" i="1"/>
  <c r="EL283" i="1"/>
  <c r="EK283" i="1"/>
  <c r="EJ283" i="1"/>
  <c r="EI283" i="1"/>
  <c r="EH283" i="1"/>
  <c r="EG283" i="1"/>
  <c r="FB283" i="1"/>
  <c r="EF283" i="1"/>
  <c r="EE283" i="1"/>
  <c r="ED283" i="1"/>
  <c r="EC283" i="1"/>
  <c r="EZ280" i="1"/>
  <c r="EX280" i="1"/>
  <c r="EV280" i="1"/>
  <c r="ET280" i="1"/>
  <c r="ER280" i="1"/>
  <c r="EP280" i="1"/>
  <c r="EN280" i="1"/>
  <c r="EL280" i="1"/>
  <c r="EK280" i="1"/>
  <c r="EJ280" i="1"/>
  <c r="EI280" i="1"/>
  <c r="EH280" i="1"/>
  <c r="EG280" i="1"/>
  <c r="EY280" i="1"/>
  <c r="EF280" i="1"/>
  <c r="EE280" i="1"/>
  <c r="ED280" i="1"/>
  <c r="EC280" i="1"/>
  <c r="EZ276" i="1"/>
  <c r="EY276" i="1"/>
  <c r="EX276" i="1"/>
  <c r="EV276" i="1"/>
  <c r="EU276" i="1"/>
  <c r="ET276" i="1"/>
  <c r="ER276" i="1"/>
  <c r="EQ276" i="1"/>
  <c r="EP276" i="1"/>
  <c r="EN276" i="1"/>
  <c r="EM276" i="1"/>
  <c r="EL276" i="1"/>
  <c r="EK276" i="1"/>
  <c r="EJ276" i="1"/>
  <c r="EI276" i="1"/>
  <c r="EH276" i="1"/>
  <c r="EG276" i="1"/>
  <c r="FB276" i="1"/>
  <c r="EF276" i="1"/>
  <c r="EE276" i="1"/>
  <c r="ED276" i="1"/>
  <c r="EC276" i="1"/>
  <c r="EZ273" i="1"/>
  <c r="EX273" i="1"/>
  <c r="EV273" i="1"/>
  <c r="ET273" i="1"/>
  <c r="ER273" i="1"/>
  <c r="EP273" i="1"/>
  <c r="EN273" i="1"/>
  <c r="EL273" i="1"/>
  <c r="EK273" i="1"/>
  <c r="EJ273" i="1"/>
  <c r="EI273" i="1"/>
  <c r="EH273" i="1"/>
  <c r="EG273" i="1"/>
  <c r="EW273" i="1"/>
  <c r="EF273" i="1"/>
  <c r="EE273" i="1"/>
  <c r="ED273" i="1"/>
  <c r="EC273" i="1"/>
  <c r="EZ270" i="1"/>
  <c r="EY270" i="1"/>
  <c r="EX270" i="1"/>
  <c r="EV270" i="1"/>
  <c r="EU270" i="1"/>
  <c r="ET270" i="1"/>
  <c r="ER270" i="1"/>
  <c r="EQ270" i="1"/>
  <c r="EP270" i="1"/>
  <c r="EN270" i="1"/>
  <c r="EM270" i="1"/>
  <c r="EL270" i="1"/>
  <c r="EK270" i="1"/>
  <c r="EJ270" i="1"/>
  <c r="EI270" i="1"/>
  <c r="EH270" i="1"/>
  <c r="EG270" i="1"/>
  <c r="FB270" i="1"/>
  <c r="EF270" i="1"/>
  <c r="EE270" i="1"/>
  <c r="ED270" i="1"/>
  <c r="EC270" i="1"/>
  <c r="EZ267" i="1"/>
  <c r="EX267" i="1"/>
  <c r="EV267" i="1"/>
  <c r="ET267" i="1"/>
  <c r="ER267" i="1"/>
  <c r="EP267" i="1"/>
  <c r="EN267" i="1"/>
  <c r="EL267" i="1"/>
  <c r="EK267" i="1"/>
  <c r="EJ267" i="1"/>
  <c r="EI267" i="1"/>
  <c r="EH267" i="1"/>
  <c r="EG267" i="1"/>
  <c r="FA267" i="1"/>
  <c r="EF267" i="1"/>
  <c r="EE267" i="1"/>
  <c r="ED267" i="1"/>
  <c r="EC267" i="1"/>
  <c r="EZ263" i="1"/>
  <c r="EY263" i="1"/>
  <c r="EX263" i="1"/>
  <c r="EV263" i="1"/>
  <c r="EU263" i="1"/>
  <c r="ET263" i="1"/>
  <c r="ER263" i="1"/>
  <c r="EQ263" i="1"/>
  <c r="EP263" i="1"/>
  <c r="EN263" i="1"/>
  <c r="EM263" i="1"/>
  <c r="EL263" i="1"/>
  <c r="EK263" i="1"/>
  <c r="EJ263" i="1"/>
  <c r="EI263" i="1"/>
  <c r="EH263" i="1"/>
  <c r="EG263" i="1"/>
  <c r="FB263" i="1"/>
  <c r="EF263" i="1"/>
  <c r="EE263" i="1"/>
  <c r="ED263" i="1"/>
  <c r="EC263" i="1"/>
  <c r="EZ260" i="1"/>
  <c r="EX260" i="1"/>
  <c r="EV260" i="1"/>
  <c r="ET260" i="1"/>
  <c r="ER260" i="1"/>
  <c r="EP260" i="1"/>
  <c r="EN260" i="1"/>
  <c r="EL260" i="1"/>
  <c r="EK260" i="1"/>
  <c r="EJ260" i="1"/>
  <c r="EI260" i="1"/>
  <c r="EH260" i="1"/>
  <c r="EG260" i="1"/>
  <c r="EY260" i="1"/>
  <c r="EF260" i="1"/>
  <c r="EE260" i="1"/>
  <c r="ED260" i="1"/>
  <c r="EC260" i="1"/>
  <c r="FB257" i="1"/>
  <c r="EZ257" i="1"/>
  <c r="EY257" i="1"/>
  <c r="EX257" i="1"/>
  <c r="EV257" i="1"/>
  <c r="EU257" i="1"/>
  <c r="ET257" i="1"/>
  <c r="ER257" i="1"/>
  <c r="EQ257" i="1"/>
  <c r="EP257" i="1"/>
  <c r="EN257" i="1"/>
  <c r="EM257" i="1"/>
  <c r="EL257" i="1"/>
  <c r="EK257" i="1"/>
  <c r="EJ257" i="1"/>
  <c r="EI257" i="1"/>
  <c r="EH257" i="1"/>
  <c r="EG257" i="1"/>
  <c r="FA257" i="1"/>
  <c r="EF257" i="1"/>
  <c r="EE257" i="1"/>
  <c r="ED257" i="1"/>
  <c r="EC257" i="1"/>
  <c r="EZ254" i="1"/>
  <c r="EX254" i="1"/>
  <c r="EV254" i="1"/>
  <c r="ET254" i="1"/>
  <c r="ER254" i="1"/>
  <c r="EP254" i="1"/>
  <c r="EN254" i="1"/>
  <c r="EL254" i="1"/>
  <c r="EK254" i="1"/>
  <c r="EJ254" i="1"/>
  <c r="EI254" i="1"/>
  <c r="EH254" i="1"/>
  <c r="EG254" i="1"/>
  <c r="EY254" i="1"/>
  <c r="EF254" i="1"/>
  <c r="EE254" i="1"/>
  <c r="ED254" i="1"/>
  <c r="EC254" i="1"/>
  <c r="EZ250" i="1"/>
  <c r="EY250" i="1"/>
  <c r="EX250" i="1"/>
  <c r="EV250" i="1"/>
  <c r="EU250" i="1"/>
  <c r="ET250" i="1"/>
  <c r="ER250" i="1"/>
  <c r="EQ250" i="1"/>
  <c r="EP250" i="1"/>
  <c r="EN250" i="1"/>
  <c r="EM250" i="1"/>
  <c r="EL250" i="1"/>
  <c r="EK250" i="1"/>
  <c r="EJ250" i="1"/>
  <c r="EI250" i="1"/>
  <c r="EH250" i="1"/>
  <c r="EG250" i="1"/>
  <c r="FB250" i="1"/>
  <c r="EF250" i="1"/>
  <c r="EE250" i="1"/>
  <c r="ED250" i="1"/>
  <c r="EC250" i="1"/>
  <c r="EZ247" i="1"/>
  <c r="EX247" i="1"/>
  <c r="EV247" i="1"/>
  <c r="ET247" i="1"/>
  <c r="ER247" i="1"/>
  <c r="EP247" i="1"/>
  <c r="EN247" i="1"/>
  <c r="EL247" i="1"/>
  <c r="EK247" i="1"/>
  <c r="EJ247" i="1"/>
  <c r="EI247" i="1"/>
  <c r="EH247" i="1"/>
  <c r="EG247" i="1"/>
  <c r="EY247" i="1"/>
  <c r="EF247" i="1"/>
  <c r="EE247" i="1"/>
  <c r="ED247" i="1"/>
  <c r="EC247" i="1"/>
  <c r="EZ244" i="1"/>
  <c r="EY244" i="1"/>
  <c r="EX244" i="1"/>
  <c r="EV244" i="1"/>
  <c r="EU244" i="1"/>
  <c r="ET244" i="1"/>
  <c r="ER244" i="1"/>
  <c r="EQ244" i="1"/>
  <c r="EP244" i="1"/>
  <c r="EN244" i="1"/>
  <c r="EM244" i="1"/>
  <c r="EL244" i="1"/>
  <c r="EK244" i="1"/>
  <c r="EJ244" i="1"/>
  <c r="EI244" i="1"/>
  <c r="EH244" i="1"/>
  <c r="EG244" i="1"/>
  <c r="FB244" i="1"/>
  <c r="EF244" i="1"/>
  <c r="EE244" i="1"/>
  <c r="ED244" i="1"/>
  <c r="EC244" i="1"/>
  <c r="EZ241" i="1"/>
  <c r="EX241" i="1"/>
  <c r="EV241" i="1"/>
  <c r="ET241" i="1"/>
  <c r="ER241" i="1"/>
  <c r="EP241" i="1"/>
  <c r="EN241" i="1"/>
  <c r="EL241" i="1"/>
  <c r="EK241" i="1"/>
  <c r="EJ241" i="1"/>
  <c r="EI241" i="1"/>
  <c r="EH241" i="1"/>
  <c r="EG241" i="1"/>
  <c r="EY241" i="1"/>
  <c r="EF241" i="1"/>
  <c r="EE241" i="1"/>
  <c r="ED241" i="1"/>
  <c r="EC241" i="1"/>
  <c r="EZ237" i="1"/>
  <c r="EY237" i="1"/>
  <c r="EX237" i="1"/>
  <c r="EV237" i="1"/>
  <c r="EU237" i="1"/>
  <c r="ET237" i="1"/>
  <c r="ER237" i="1"/>
  <c r="EQ237" i="1"/>
  <c r="EP237" i="1"/>
  <c r="EN237" i="1"/>
  <c r="EM237" i="1"/>
  <c r="EL237" i="1"/>
  <c r="EK237" i="1"/>
  <c r="EJ237" i="1"/>
  <c r="EI237" i="1"/>
  <c r="EH237" i="1"/>
  <c r="EG237" i="1"/>
  <c r="FB237" i="1"/>
  <c r="EF237" i="1"/>
  <c r="EE237" i="1"/>
  <c r="ED237" i="1"/>
  <c r="EC237" i="1"/>
  <c r="EZ234" i="1"/>
  <c r="EX234" i="1"/>
  <c r="EV234" i="1"/>
  <c r="ET234" i="1"/>
  <c r="ER234" i="1"/>
  <c r="EP234" i="1"/>
  <c r="EN234" i="1"/>
  <c r="EL234" i="1"/>
  <c r="EK234" i="1"/>
  <c r="EJ234" i="1"/>
  <c r="EI234" i="1"/>
  <c r="EH234" i="1"/>
  <c r="EG234" i="1"/>
  <c r="EY234" i="1"/>
  <c r="EF234" i="1"/>
  <c r="EE234" i="1"/>
  <c r="ED234" i="1"/>
  <c r="EC234" i="1"/>
  <c r="EZ231" i="1"/>
  <c r="EY231" i="1"/>
  <c r="EX231" i="1"/>
  <c r="EV231" i="1"/>
  <c r="EU231" i="1"/>
  <c r="ET231" i="1"/>
  <c r="ER231" i="1"/>
  <c r="EQ231" i="1"/>
  <c r="EP231" i="1"/>
  <c r="EN231" i="1"/>
  <c r="EM231" i="1"/>
  <c r="EL231" i="1"/>
  <c r="EK231" i="1"/>
  <c r="EJ231" i="1"/>
  <c r="EI231" i="1"/>
  <c r="EH231" i="1"/>
  <c r="EG231" i="1"/>
  <c r="FB231" i="1"/>
  <c r="EF231" i="1"/>
  <c r="EE231" i="1"/>
  <c r="ED231" i="1"/>
  <c r="EC231" i="1"/>
  <c r="EZ228" i="1"/>
  <c r="EX228" i="1"/>
  <c r="EV228" i="1"/>
  <c r="ET228" i="1"/>
  <c r="ER228" i="1"/>
  <c r="EP228" i="1"/>
  <c r="EN228" i="1"/>
  <c r="EL228" i="1"/>
  <c r="EK228" i="1"/>
  <c r="EJ228" i="1"/>
  <c r="EI228" i="1"/>
  <c r="EH228" i="1"/>
  <c r="EG228" i="1"/>
  <c r="EY228" i="1"/>
  <c r="EF228" i="1"/>
  <c r="EE228" i="1"/>
  <c r="ED228" i="1"/>
  <c r="EC228" i="1"/>
  <c r="EZ224" i="1"/>
  <c r="EY224" i="1"/>
  <c r="EX224" i="1"/>
  <c r="EV224" i="1"/>
  <c r="EU224" i="1"/>
  <c r="ET224" i="1"/>
  <c r="ER224" i="1"/>
  <c r="EQ224" i="1"/>
  <c r="EP224" i="1"/>
  <c r="EN224" i="1"/>
  <c r="EM224" i="1"/>
  <c r="EL224" i="1"/>
  <c r="EK224" i="1"/>
  <c r="EJ224" i="1"/>
  <c r="EI224" i="1"/>
  <c r="EH224" i="1"/>
  <c r="EG224" i="1"/>
  <c r="FB224" i="1"/>
  <c r="EF224" i="1"/>
  <c r="EE224" i="1"/>
  <c r="ED224" i="1"/>
  <c r="EC224"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BA82" i="70"/>
  <c r="FD221" i="1"/>
  <c r="BA81" i="70"/>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BA83" i="70"/>
  <c r="FF160" i="1"/>
  <c r="FF147" i="1"/>
  <c r="FF134" i="1"/>
  <c r="FF121" i="1"/>
  <c r="FF108" i="1"/>
  <c r="FF95" i="1"/>
  <c r="FF82" i="1"/>
  <c r="FF69" i="1"/>
  <c r="FF56" i="1"/>
  <c r="FF43" i="1"/>
  <c r="FF30" i="1"/>
  <c r="FF17" i="1"/>
  <c r="EO280" i="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24" i="1"/>
  <c r="ES224" i="1"/>
  <c r="EW224" i="1"/>
  <c r="FA224" i="1"/>
  <c r="AB181" i="1"/>
  <c r="AB180" i="1"/>
  <c r="FL17" i="1"/>
  <c r="DX17" i="1"/>
  <c r="DS17" i="1"/>
  <c r="DW17" i="1"/>
  <c r="DR17" i="1"/>
  <c r="DV17" i="1"/>
  <c r="DQ17" i="1"/>
  <c r="DU17" i="1"/>
  <c r="DP17" i="1"/>
  <c r="DG17" i="1"/>
  <c r="DO17" i="1"/>
  <c r="DF17" i="1"/>
  <c r="DN17" i="1"/>
  <c r="DE17" i="1"/>
  <c r="DM17" i="1"/>
  <c r="DD17" i="1"/>
  <c r="DH17" i="1"/>
  <c r="CU17" i="1"/>
  <c r="CY17" i="1"/>
  <c r="CT17" i="1"/>
  <c r="CX17" i="1"/>
  <c r="CS17" i="1"/>
  <c r="CW17" i="1"/>
  <c r="CM17" i="1"/>
  <c r="CQ17" i="1"/>
  <c r="CL17" i="1"/>
  <c r="CP17" i="1"/>
  <c r="CK17" i="1"/>
  <c r="CO17" i="1"/>
  <c r="CE17" i="1"/>
  <c r="CI17" i="1"/>
  <c r="CD17" i="1"/>
  <c r="CH17" i="1"/>
  <c r="CC17" i="1"/>
  <c r="CG17" i="1"/>
  <c r="BW17" i="1"/>
  <c r="CA17" i="1"/>
  <c r="BV17" i="1"/>
  <c r="BZ17" i="1"/>
  <c r="BU17" i="1"/>
  <c r="BY17" i="1"/>
  <c r="BO17" i="1"/>
  <c r="BS17" i="1"/>
  <c r="BN17" i="1"/>
  <c r="BR17" i="1"/>
  <c r="BM17" i="1"/>
  <c r="BQ17" i="1"/>
  <c r="BG17" i="1"/>
  <c r="BK17" i="1"/>
  <c r="GE17" i="1"/>
  <c r="BF17" i="1"/>
  <c r="BJ17" i="1"/>
  <c r="GD17" i="1"/>
  <c r="BE17" i="1"/>
  <c r="BI17" i="1"/>
  <c r="GC17" i="1"/>
  <c r="AY17" i="1"/>
  <c r="BC17" i="1"/>
  <c r="AX17" i="1"/>
  <c r="BB17" i="1"/>
  <c r="AW17" i="1"/>
  <c r="BA17" i="1"/>
  <c r="AQ17" i="1"/>
  <c r="AU17" i="1"/>
  <c r="AP17" i="1"/>
  <c r="AT17" i="1"/>
  <c r="AO17" i="1"/>
  <c r="AS17" i="1"/>
  <c r="AI17" i="1"/>
  <c r="AH17" i="1"/>
  <c r="AG17" i="1"/>
  <c r="AE17" i="1"/>
  <c r="AD17" i="1"/>
  <c r="AC17" i="1"/>
  <c r="S17" i="1"/>
  <c r="R17" i="1"/>
  <c r="Q17" i="1"/>
  <c r="O17" i="1"/>
  <c r="N17" i="1"/>
  <c r="M17" i="1"/>
  <c r="G17" i="1"/>
  <c r="F17" i="1"/>
  <c r="E17" i="1"/>
  <c r="FL30" i="1"/>
  <c r="DX30" i="1"/>
  <c r="DS30" i="1"/>
  <c r="DW30" i="1"/>
  <c r="DR30" i="1"/>
  <c r="DV30" i="1"/>
  <c r="DQ30" i="1"/>
  <c r="DU30" i="1"/>
  <c r="DP30" i="1"/>
  <c r="DG30" i="1"/>
  <c r="DO30" i="1"/>
  <c r="DF30" i="1"/>
  <c r="DN30" i="1"/>
  <c r="DE30" i="1"/>
  <c r="DM30" i="1"/>
  <c r="DD30" i="1"/>
  <c r="DL30" i="1"/>
  <c r="CU30" i="1"/>
  <c r="CY30" i="1"/>
  <c r="CT30" i="1"/>
  <c r="CX30" i="1"/>
  <c r="CS30" i="1"/>
  <c r="CW30" i="1"/>
  <c r="CM30" i="1"/>
  <c r="CQ30" i="1"/>
  <c r="CL30" i="1"/>
  <c r="CP30" i="1"/>
  <c r="CK30" i="1"/>
  <c r="CO30" i="1"/>
  <c r="CE30" i="1"/>
  <c r="CI30" i="1"/>
  <c r="CD30" i="1"/>
  <c r="CH30" i="1"/>
  <c r="CC30" i="1"/>
  <c r="CG30" i="1"/>
  <c r="BW30" i="1"/>
  <c r="CA30" i="1"/>
  <c r="BV30" i="1"/>
  <c r="BZ30" i="1"/>
  <c r="BU30" i="1"/>
  <c r="BY30" i="1"/>
  <c r="BO30" i="1"/>
  <c r="BS30" i="1"/>
  <c r="BN30" i="1"/>
  <c r="BR30" i="1"/>
  <c r="BM30" i="1"/>
  <c r="BQ30" i="1"/>
  <c r="BG30" i="1"/>
  <c r="BK30" i="1"/>
  <c r="GE30" i="1"/>
  <c r="BF30" i="1"/>
  <c r="BJ30" i="1"/>
  <c r="GD30" i="1"/>
  <c r="BE30" i="1"/>
  <c r="BI30" i="1"/>
  <c r="GC30" i="1"/>
  <c r="AY30" i="1"/>
  <c r="BC30" i="1"/>
  <c r="AX30" i="1"/>
  <c r="BB30" i="1"/>
  <c r="AW30" i="1"/>
  <c r="BA30" i="1"/>
  <c r="AQ30" i="1"/>
  <c r="AU30" i="1"/>
  <c r="AP30" i="1"/>
  <c r="AT30" i="1"/>
  <c r="AO30" i="1"/>
  <c r="AS30" i="1"/>
  <c r="AI30" i="1"/>
  <c r="AH30" i="1"/>
  <c r="AG30" i="1"/>
  <c r="AE30" i="1"/>
  <c r="AD30" i="1"/>
  <c r="AC30" i="1"/>
  <c r="S30" i="1"/>
  <c r="R30" i="1"/>
  <c r="Q30" i="1"/>
  <c r="O30" i="1"/>
  <c r="N30" i="1"/>
  <c r="M30" i="1"/>
  <c r="G30" i="1"/>
  <c r="F30" i="1"/>
  <c r="E30" i="1"/>
  <c r="FL43" i="1"/>
  <c r="DX43" i="1"/>
  <c r="DS43" i="1"/>
  <c r="DW43" i="1"/>
  <c r="DR43" i="1"/>
  <c r="DV43" i="1"/>
  <c r="DQ43" i="1"/>
  <c r="DU43" i="1"/>
  <c r="DP43" i="1"/>
  <c r="DG43" i="1"/>
  <c r="DO43" i="1"/>
  <c r="DF43" i="1"/>
  <c r="DN43" i="1"/>
  <c r="DE43" i="1"/>
  <c r="DM43" i="1"/>
  <c r="DD43" i="1"/>
  <c r="DL43" i="1"/>
  <c r="CU43" i="1"/>
  <c r="CY43" i="1"/>
  <c r="CT43" i="1"/>
  <c r="CX43" i="1"/>
  <c r="CS43" i="1"/>
  <c r="CW43" i="1"/>
  <c r="CM43" i="1"/>
  <c r="CQ43" i="1"/>
  <c r="CL43" i="1"/>
  <c r="CP43" i="1"/>
  <c r="CK43" i="1"/>
  <c r="CO43" i="1"/>
  <c r="CE43" i="1"/>
  <c r="CI43" i="1"/>
  <c r="CD43" i="1"/>
  <c r="CH43" i="1"/>
  <c r="CC43" i="1"/>
  <c r="CG43" i="1"/>
  <c r="BW43" i="1"/>
  <c r="CA43" i="1"/>
  <c r="BV43" i="1"/>
  <c r="BZ43" i="1"/>
  <c r="BU43" i="1"/>
  <c r="BY43" i="1"/>
  <c r="BO43" i="1"/>
  <c r="BS43" i="1"/>
  <c r="BN43" i="1"/>
  <c r="BR43" i="1"/>
  <c r="BM43" i="1"/>
  <c r="BQ43" i="1"/>
  <c r="BG43" i="1"/>
  <c r="BK43" i="1"/>
  <c r="GE43" i="1"/>
  <c r="BF43" i="1"/>
  <c r="BJ43" i="1"/>
  <c r="GD43" i="1"/>
  <c r="BE43" i="1"/>
  <c r="BI43" i="1"/>
  <c r="GC43" i="1"/>
  <c r="AY43" i="1"/>
  <c r="BC43" i="1"/>
  <c r="AX43" i="1"/>
  <c r="BB43" i="1"/>
  <c r="AW43" i="1"/>
  <c r="BA43" i="1"/>
  <c r="AQ43" i="1"/>
  <c r="AU43" i="1"/>
  <c r="AP43" i="1"/>
  <c r="AT43" i="1"/>
  <c r="AO43" i="1"/>
  <c r="AS43" i="1"/>
  <c r="AI43" i="1"/>
  <c r="AH43" i="1"/>
  <c r="AG43" i="1"/>
  <c r="AE43" i="1"/>
  <c r="AD43" i="1"/>
  <c r="AC43" i="1"/>
  <c r="S43" i="1"/>
  <c r="R43" i="1"/>
  <c r="Q43" i="1"/>
  <c r="O43" i="1"/>
  <c r="N43" i="1"/>
  <c r="M43" i="1"/>
  <c r="G43" i="1"/>
  <c r="F43" i="1"/>
  <c r="E43" i="1"/>
  <c r="FL56" i="1"/>
  <c r="DX56" i="1"/>
  <c r="DS56" i="1"/>
  <c r="DW56" i="1"/>
  <c r="DR56" i="1"/>
  <c r="DV56" i="1"/>
  <c r="DQ56" i="1"/>
  <c r="DU56" i="1"/>
  <c r="DP56" i="1"/>
  <c r="DG56" i="1"/>
  <c r="DO56" i="1"/>
  <c r="DF56" i="1"/>
  <c r="DN56" i="1"/>
  <c r="DE56" i="1"/>
  <c r="DM56" i="1"/>
  <c r="DD56" i="1"/>
  <c r="DL56" i="1"/>
  <c r="CU56" i="1"/>
  <c r="CY56" i="1"/>
  <c r="CT56" i="1"/>
  <c r="CX56" i="1"/>
  <c r="CS56" i="1"/>
  <c r="CW56" i="1"/>
  <c r="CM56" i="1"/>
  <c r="CQ56" i="1"/>
  <c r="CL56" i="1"/>
  <c r="CP56" i="1"/>
  <c r="CK56" i="1"/>
  <c r="CO56" i="1"/>
  <c r="CE56" i="1"/>
  <c r="CI56" i="1"/>
  <c r="CD56" i="1"/>
  <c r="CH56" i="1"/>
  <c r="CC56" i="1"/>
  <c r="CG56" i="1"/>
  <c r="BW56" i="1"/>
  <c r="CA56" i="1"/>
  <c r="BV56" i="1"/>
  <c r="BZ56" i="1"/>
  <c r="BU56" i="1"/>
  <c r="BY56" i="1"/>
  <c r="BO56" i="1"/>
  <c r="BS56" i="1"/>
  <c r="BN56" i="1"/>
  <c r="BR56" i="1"/>
  <c r="BM56" i="1"/>
  <c r="BQ56" i="1"/>
  <c r="BG56" i="1"/>
  <c r="BK56" i="1"/>
  <c r="GE56" i="1"/>
  <c r="BF56" i="1"/>
  <c r="BJ56" i="1"/>
  <c r="GD56" i="1"/>
  <c r="BE56" i="1"/>
  <c r="BI56" i="1"/>
  <c r="GC56" i="1"/>
  <c r="AY56" i="1"/>
  <c r="BC56" i="1"/>
  <c r="AX56" i="1"/>
  <c r="BB56" i="1"/>
  <c r="AW56" i="1"/>
  <c r="BA56" i="1"/>
  <c r="AQ56" i="1"/>
  <c r="AU56" i="1"/>
  <c r="AP56" i="1"/>
  <c r="AT56" i="1"/>
  <c r="AO56" i="1"/>
  <c r="AS56" i="1"/>
  <c r="AI56" i="1"/>
  <c r="AH56" i="1"/>
  <c r="AG56" i="1"/>
  <c r="AE56" i="1"/>
  <c r="AD56" i="1"/>
  <c r="AC56" i="1"/>
  <c r="S56" i="1"/>
  <c r="R56" i="1"/>
  <c r="Q56" i="1"/>
  <c r="O56" i="1"/>
  <c r="N56" i="1"/>
  <c r="M56" i="1"/>
  <c r="G56" i="1"/>
  <c r="F56" i="1"/>
  <c r="E56" i="1"/>
  <c r="FL69" i="1"/>
  <c r="DX69" i="1"/>
  <c r="DS69" i="1"/>
  <c r="DW69" i="1"/>
  <c r="DR69" i="1"/>
  <c r="DV69" i="1"/>
  <c r="DQ69" i="1"/>
  <c r="DU69" i="1"/>
  <c r="DP69" i="1"/>
  <c r="DG69" i="1"/>
  <c r="DO69" i="1"/>
  <c r="DF69" i="1"/>
  <c r="DN69" i="1"/>
  <c r="DE69" i="1"/>
  <c r="DM69" i="1"/>
  <c r="DD69" i="1"/>
  <c r="DL69" i="1"/>
  <c r="CU69" i="1"/>
  <c r="CY69" i="1"/>
  <c r="CT69" i="1"/>
  <c r="CX69" i="1"/>
  <c r="CS69" i="1"/>
  <c r="CW69" i="1"/>
  <c r="CM69" i="1"/>
  <c r="CQ69" i="1"/>
  <c r="CL69" i="1"/>
  <c r="CP69" i="1"/>
  <c r="CK69" i="1"/>
  <c r="CO69" i="1"/>
  <c r="CE69" i="1"/>
  <c r="CI69" i="1"/>
  <c r="CD69" i="1"/>
  <c r="CH69" i="1"/>
  <c r="CC69" i="1"/>
  <c r="CG69" i="1"/>
  <c r="BW69" i="1"/>
  <c r="CA69" i="1"/>
  <c r="BV69" i="1"/>
  <c r="BZ69" i="1"/>
  <c r="BU69" i="1"/>
  <c r="BY69" i="1"/>
  <c r="BO69" i="1"/>
  <c r="BS69" i="1"/>
  <c r="BN69" i="1"/>
  <c r="BR69" i="1"/>
  <c r="BM69" i="1"/>
  <c r="BQ69" i="1"/>
  <c r="BG69" i="1"/>
  <c r="BK69" i="1"/>
  <c r="GE69" i="1"/>
  <c r="BF69" i="1"/>
  <c r="BJ69" i="1"/>
  <c r="GD69" i="1"/>
  <c r="BE69" i="1"/>
  <c r="BI69" i="1"/>
  <c r="GC69" i="1"/>
  <c r="AY69" i="1"/>
  <c r="BC69" i="1"/>
  <c r="AX69" i="1"/>
  <c r="BB69" i="1"/>
  <c r="AW69" i="1"/>
  <c r="BA69" i="1"/>
  <c r="AQ69" i="1"/>
  <c r="AU69" i="1"/>
  <c r="AP69" i="1"/>
  <c r="AT69" i="1"/>
  <c r="AO69" i="1"/>
  <c r="AS69" i="1"/>
  <c r="AI69" i="1"/>
  <c r="AH69" i="1"/>
  <c r="AG69" i="1"/>
  <c r="AE69" i="1"/>
  <c r="AD69" i="1"/>
  <c r="AC69" i="1"/>
  <c r="S69" i="1"/>
  <c r="R69" i="1"/>
  <c r="Q69" i="1"/>
  <c r="O69" i="1"/>
  <c r="N69" i="1"/>
  <c r="M69" i="1"/>
  <c r="G69" i="1"/>
  <c r="F69" i="1"/>
  <c r="E69" i="1"/>
  <c r="FL82" i="1"/>
  <c r="DX82" i="1"/>
  <c r="DS82" i="1"/>
  <c r="DW82" i="1"/>
  <c r="DR82" i="1"/>
  <c r="DV82" i="1"/>
  <c r="DQ82" i="1"/>
  <c r="DU82" i="1"/>
  <c r="DP82" i="1"/>
  <c r="DG82" i="1"/>
  <c r="DO82" i="1"/>
  <c r="DF82" i="1"/>
  <c r="DN82" i="1"/>
  <c r="DE82" i="1"/>
  <c r="DM82" i="1"/>
  <c r="DD82" i="1"/>
  <c r="DL82" i="1"/>
  <c r="CU82" i="1"/>
  <c r="CY82" i="1"/>
  <c r="CT82" i="1"/>
  <c r="CX82" i="1"/>
  <c r="CS82" i="1"/>
  <c r="CW82" i="1"/>
  <c r="CM82" i="1"/>
  <c r="CQ82" i="1"/>
  <c r="CL82" i="1"/>
  <c r="CP82" i="1"/>
  <c r="CK82" i="1"/>
  <c r="CO82" i="1"/>
  <c r="CE82" i="1"/>
  <c r="CI82" i="1"/>
  <c r="CD82" i="1"/>
  <c r="CH82" i="1"/>
  <c r="CC82" i="1"/>
  <c r="CG82" i="1"/>
  <c r="BW82" i="1"/>
  <c r="CA82" i="1"/>
  <c r="BV82" i="1"/>
  <c r="BZ82" i="1"/>
  <c r="BU82" i="1"/>
  <c r="BY82" i="1"/>
  <c r="BO82" i="1"/>
  <c r="BS82" i="1"/>
  <c r="BN82" i="1"/>
  <c r="BR82" i="1"/>
  <c r="BM82" i="1"/>
  <c r="BQ82" i="1"/>
  <c r="BG82" i="1"/>
  <c r="BK82" i="1"/>
  <c r="GE82" i="1"/>
  <c r="BF82" i="1"/>
  <c r="BJ82" i="1"/>
  <c r="GD82" i="1"/>
  <c r="BE82" i="1"/>
  <c r="BI82" i="1"/>
  <c r="GC82" i="1"/>
  <c r="AY82" i="1"/>
  <c r="BC82" i="1"/>
  <c r="AX82" i="1"/>
  <c r="BB82" i="1"/>
  <c r="AW82" i="1"/>
  <c r="BA82" i="1"/>
  <c r="AQ82" i="1"/>
  <c r="AU82" i="1"/>
  <c r="AP82" i="1"/>
  <c r="AT82" i="1"/>
  <c r="AO82" i="1"/>
  <c r="AS82" i="1"/>
  <c r="AI82" i="1"/>
  <c r="AH82" i="1"/>
  <c r="AG82" i="1"/>
  <c r="AE82" i="1"/>
  <c r="AD82" i="1"/>
  <c r="AC82" i="1"/>
  <c r="S82" i="1"/>
  <c r="R82" i="1"/>
  <c r="Q82" i="1"/>
  <c r="O82" i="1"/>
  <c r="N82" i="1"/>
  <c r="M82" i="1"/>
  <c r="G82" i="1"/>
  <c r="F82" i="1"/>
  <c r="E82" i="1"/>
  <c r="FL95" i="1"/>
  <c r="DX95" i="1"/>
  <c r="DS95" i="1"/>
  <c r="DW95" i="1"/>
  <c r="DR95" i="1"/>
  <c r="DV95" i="1"/>
  <c r="DQ95" i="1"/>
  <c r="DU95" i="1"/>
  <c r="DP95" i="1"/>
  <c r="DG95" i="1"/>
  <c r="DO95" i="1"/>
  <c r="DF95" i="1"/>
  <c r="DN95" i="1"/>
  <c r="DE95" i="1"/>
  <c r="DM95" i="1"/>
  <c r="DD95" i="1"/>
  <c r="DL95" i="1"/>
  <c r="CU95" i="1"/>
  <c r="CY95" i="1"/>
  <c r="CT95" i="1"/>
  <c r="CX95" i="1"/>
  <c r="CS95" i="1"/>
  <c r="CW95" i="1"/>
  <c r="CM95" i="1"/>
  <c r="CQ95" i="1"/>
  <c r="CL95" i="1"/>
  <c r="CP95" i="1"/>
  <c r="CK95" i="1"/>
  <c r="CO95" i="1"/>
  <c r="CE95" i="1"/>
  <c r="CI95" i="1"/>
  <c r="CD95" i="1"/>
  <c r="CH95" i="1"/>
  <c r="CC95" i="1"/>
  <c r="CG95" i="1"/>
  <c r="BW95" i="1"/>
  <c r="CA95" i="1"/>
  <c r="BV95" i="1"/>
  <c r="BZ95" i="1"/>
  <c r="BU95" i="1"/>
  <c r="BY95" i="1"/>
  <c r="BO95" i="1"/>
  <c r="BS95" i="1"/>
  <c r="BN95" i="1"/>
  <c r="BR95" i="1"/>
  <c r="BM95" i="1"/>
  <c r="BQ95" i="1"/>
  <c r="BG95" i="1"/>
  <c r="BK95" i="1"/>
  <c r="GE95" i="1"/>
  <c r="BF95" i="1"/>
  <c r="BJ95" i="1"/>
  <c r="GD95" i="1"/>
  <c r="BE95" i="1"/>
  <c r="BI95" i="1"/>
  <c r="GC95" i="1"/>
  <c r="AY95" i="1"/>
  <c r="BC95" i="1"/>
  <c r="AX95" i="1"/>
  <c r="BB95" i="1"/>
  <c r="AW95" i="1"/>
  <c r="BA95" i="1"/>
  <c r="AQ95" i="1"/>
  <c r="AU95" i="1"/>
  <c r="AP95" i="1"/>
  <c r="AT95" i="1"/>
  <c r="AO95" i="1"/>
  <c r="AS95" i="1"/>
  <c r="AI95" i="1"/>
  <c r="AH95" i="1"/>
  <c r="AG95" i="1"/>
  <c r="AE95" i="1"/>
  <c r="AD95" i="1"/>
  <c r="AC95" i="1"/>
  <c r="S95" i="1"/>
  <c r="R95" i="1"/>
  <c r="Q95" i="1"/>
  <c r="O95" i="1"/>
  <c r="N95" i="1"/>
  <c r="M95" i="1"/>
  <c r="G95" i="1"/>
  <c r="F95" i="1"/>
  <c r="E95" i="1"/>
  <c r="FL108" i="1"/>
  <c r="DX108" i="1"/>
  <c r="DS108" i="1"/>
  <c r="DW108" i="1"/>
  <c r="DR108" i="1"/>
  <c r="DV108" i="1"/>
  <c r="DQ108" i="1"/>
  <c r="DU108" i="1"/>
  <c r="DP108" i="1"/>
  <c r="DG108" i="1"/>
  <c r="DO108" i="1"/>
  <c r="DF108" i="1"/>
  <c r="DN108" i="1"/>
  <c r="DE108" i="1"/>
  <c r="DM108" i="1"/>
  <c r="DD108" i="1"/>
  <c r="DL108" i="1"/>
  <c r="CU108" i="1"/>
  <c r="CY108" i="1"/>
  <c r="CT108" i="1"/>
  <c r="CX108" i="1"/>
  <c r="CS108" i="1"/>
  <c r="CW108" i="1"/>
  <c r="CM108" i="1"/>
  <c r="CQ108" i="1"/>
  <c r="CL108" i="1"/>
  <c r="CP108" i="1"/>
  <c r="CK108" i="1"/>
  <c r="CO108" i="1"/>
  <c r="CE108" i="1"/>
  <c r="CI108" i="1"/>
  <c r="CD108" i="1"/>
  <c r="CH108" i="1"/>
  <c r="CC108" i="1"/>
  <c r="CG108" i="1"/>
  <c r="BW108" i="1"/>
  <c r="CA108" i="1"/>
  <c r="BV108" i="1"/>
  <c r="BZ108" i="1"/>
  <c r="BU108" i="1"/>
  <c r="BY108" i="1"/>
  <c r="BO108" i="1"/>
  <c r="BS108" i="1"/>
  <c r="BN108" i="1"/>
  <c r="BR108" i="1"/>
  <c r="BM108" i="1"/>
  <c r="BQ108" i="1"/>
  <c r="BG108" i="1"/>
  <c r="BK108" i="1"/>
  <c r="GE108" i="1"/>
  <c r="BF108" i="1"/>
  <c r="BJ108" i="1"/>
  <c r="GD108" i="1"/>
  <c r="BE108" i="1"/>
  <c r="BI108" i="1"/>
  <c r="GC108" i="1"/>
  <c r="AY108" i="1"/>
  <c r="BC108" i="1"/>
  <c r="AX108" i="1"/>
  <c r="BB108" i="1"/>
  <c r="AW108" i="1"/>
  <c r="BA108" i="1"/>
  <c r="AQ108" i="1"/>
  <c r="AU108" i="1"/>
  <c r="AP108" i="1"/>
  <c r="AT108" i="1"/>
  <c r="AO108" i="1"/>
  <c r="AS108" i="1"/>
  <c r="AI108" i="1"/>
  <c r="AH108" i="1"/>
  <c r="AG108" i="1"/>
  <c r="AE108" i="1"/>
  <c r="AD108" i="1"/>
  <c r="AC108" i="1"/>
  <c r="S108" i="1"/>
  <c r="R108" i="1"/>
  <c r="Q108" i="1"/>
  <c r="O108" i="1"/>
  <c r="N108" i="1"/>
  <c r="M108" i="1"/>
  <c r="G108" i="1"/>
  <c r="F108" i="1"/>
  <c r="E108" i="1"/>
  <c r="FL121" i="1"/>
  <c r="DX121" i="1"/>
  <c r="DS121" i="1"/>
  <c r="DW121" i="1"/>
  <c r="DR121" i="1"/>
  <c r="DV121" i="1"/>
  <c r="DQ121" i="1"/>
  <c r="DU121" i="1"/>
  <c r="DP121" i="1"/>
  <c r="DG121" i="1"/>
  <c r="DO121" i="1"/>
  <c r="DF121" i="1"/>
  <c r="DN121" i="1"/>
  <c r="DE121" i="1"/>
  <c r="DM121" i="1"/>
  <c r="DD121" i="1"/>
  <c r="DL121" i="1"/>
  <c r="CU121" i="1"/>
  <c r="CY121" i="1"/>
  <c r="CT121" i="1"/>
  <c r="CX121" i="1"/>
  <c r="CS121" i="1"/>
  <c r="CW121" i="1"/>
  <c r="CM121" i="1"/>
  <c r="CQ121" i="1"/>
  <c r="CL121" i="1"/>
  <c r="CP121" i="1"/>
  <c r="CK121" i="1"/>
  <c r="CO121" i="1"/>
  <c r="CE121" i="1"/>
  <c r="CI121" i="1"/>
  <c r="CD121" i="1"/>
  <c r="CH121" i="1"/>
  <c r="CC121" i="1"/>
  <c r="CG121" i="1"/>
  <c r="BW121" i="1"/>
  <c r="CA121" i="1"/>
  <c r="BV121" i="1"/>
  <c r="BZ121" i="1"/>
  <c r="BU121" i="1"/>
  <c r="BY121" i="1"/>
  <c r="BO121" i="1"/>
  <c r="BS121" i="1"/>
  <c r="BN121" i="1"/>
  <c r="BR121" i="1"/>
  <c r="BM121" i="1"/>
  <c r="BQ121" i="1"/>
  <c r="BG121" i="1"/>
  <c r="BK121" i="1"/>
  <c r="GE121" i="1"/>
  <c r="BF121" i="1"/>
  <c r="BJ121" i="1"/>
  <c r="GD121" i="1"/>
  <c r="BE121" i="1"/>
  <c r="BI121" i="1"/>
  <c r="GC121" i="1"/>
  <c r="AY121" i="1"/>
  <c r="BC121" i="1"/>
  <c r="AX121" i="1"/>
  <c r="BB121" i="1"/>
  <c r="AW121" i="1"/>
  <c r="BA121" i="1"/>
  <c r="AQ121" i="1"/>
  <c r="AU121" i="1"/>
  <c r="AP121" i="1"/>
  <c r="AT121" i="1"/>
  <c r="AO121" i="1"/>
  <c r="AS121" i="1"/>
  <c r="AI121" i="1"/>
  <c r="AH121" i="1"/>
  <c r="AG121" i="1"/>
  <c r="AE121" i="1"/>
  <c r="AD121" i="1"/>
  <c r="AC121" i="1"/>
  <c r="S121" i="1"/>
  <c r="R121" i="1"/>
  <c r="Q121" i="1"/>
  <c r="O121" i="1"/>
  <c r="N121" i="1"/>
  <c r="M121" i="1"/>
  <c r="G121" i="1"/>
  <c r="F121" i="1"/>
  <c r="E121" i="1"/>
  <c r="FL134" i="1"/>
  <c r="DX134" i="1"/>
  <c r="DS134" i="1"/>
  <c r="DW134" i="1"/>
  <c r="DR134" i="1"/>
  <c r="DV134" i="1"/>
  <c r="DQ134" i="1"/>
  <c r="DU134" i="1"/>
  <c r="DP134" i="1"/>
  <c r="DG134" i="1"/>
  <c r="DO134" i="1"/>
  <c r="DF134" i="1"/>
  <c r="DN134" i="1"/>
  <c r="DE134" i="1"/>
  <c r="DM134" i="1"/>
  <c r="DD134" i="1"/>
  <c r="DL134" i="1"/>
  <c r="CU134" i="1"/>
  <c r="CY134" i="1"/>
  <c r="CT134" i="1"/>
  <c r="CX134" i="1"/>
  <c r="CS134" i="1"/>
  <c r="CW134" i="1"/>
  <c r="CM134" i="1"/>
  <c r="CQ134" i="1"/>
  <c r="CL134" i="1"/>
  <c r="CP134" i="1"/>
  <c r="CK134" i="1"/>
  <c r="CO134" i="1"/>
  <c r="CE134" i="1"/>
  <c r="CI134" i="1"/>
  <c r="CD134" i="1"/>
  <c r="CH134" i="1"/>
  <c r="CC134" i="1"/>
  <c r="CG134" i="1"/>
  <c r="BW134" i="1"/>
  <c r="CA134" i="1"/>
  <c r="BV134" i="1"/>
  <c r="BZ134" i="1"/>
  <c r="BU134" i="1"/>
  <c r="BY134" i="1"/>
  <c r="BO134" i="1"/>
  <c r="BS134" i="1"/>
  <c r="BN134" i="1"/>
  <c r="BR134" i="1"/>
  <c r="BM134" i="1"/>
  <c r="BQ134" i="1"/>
  <c r="BG134" i="1"/>
  <c r="BK134" i="1"/>
  <c r="GE134" i="1"/>
  <c r="BF134" i="1"/>
  <c r="BJ134" i="1"/>
  <c r="GD134" i="1"/>
  <c r="BE134" i="1"/>
  <c r="BI134" i="1"/>
  <c r="GC134" i="1"/>
  <c r="AY134" i="1"/>
  <c r="BC134" i="1"/>
  <c r="AX134" i="1"/>
  <c r="BB134" i="1"/>
  <c r="AW134" i="1"/>
  <c r="BA134" i="1"/>
  <c r="AQ134" i="1"/>
  <c r="AU134" i="1"/>
  <c r="AP134" i="1"/>
  <c r="AT134" i="1"/>
  <c r="AO134" i="1"/>
  <c r="AS134" i="1"/>
  <c r="AI134" i="1"/>
  <c r="AH134" i="1"/>
  <c r="AG134" i="1"/>
  <c r="AE134" i="1"/>
  <c r="AD134" i="1"/>
  <c r="AC134" i="1"/>
  <c r="S134" i="1"/>
  <c r="R134" i="1"/>
  <c r="Q134" i="1"/>
  <c r="O134" i="1"/>
  <c r="N134" i="1"/>
  <c r="M134" i="1"/>
  <c r="G134" i="1"/>
  <c r="F134" i="1"/>
  <c r="E134" i="1"/>
  <c r="DX277" i="1"/>
  <c r="DS277" i="1"/>
  <c r="DW277" i="1"/>
  <c r="DR277" i="1"/>
  <c r="DV277" i="1"/>
  <c r="DQ277" i="1"/>
  <c r="DU277" i="1"/>
  <c r="DP277" i="1"/>
  <c r="DG277" i="1"/>
  <c r="DO277" i="1"/>
  <c r="DF277" i="1"/>
  <c r="DN277" i="1"/>
  <c r="DE277" i="1"/>
  <c r="DM277" i="1"/>
  <c r="DD277" i="1"/>
  <c r="DL277" i="1"/>
  <c r="CU277" i="1"/>
  <c r="CY277" i="1"/>
  <c r="CT277" i="1"/>
  <c r="CX277" i="1"/>
  <c r="CS277" i="1"/>
  <c r="CW277" i="1"/>
  <c r="CM277" i="1"/>
  <c r="CQ277" i="1"/>
  <c r="CL277" i="1"/>
  <c r="CP277" i="1"/>
  <c r="CK277" i="1"/>
  <c r="CO277" i="1"/>
  <c r="CE277" i="1"/>
  <c r="CI277" i="1"/>
  <c r="CD277" i="1"/>
  <c r="CH277" i="1"/>
  <c r="CC277" i="1"/>
  <c r="CG277" i="1"/>
  <c r="BW277" i="1"/>
  <c r="CA277" i="1"/>
  <c r="BV277" i="1"/>
  <c r="BZ277" i="1"/>
  <c r="BU277" i="1"/>
  <c r="BY277" i="1"/>
  <c r="BO277" i="1"/>
  <c r="BS277" i="1"/>
  <c r="BN277" i="1"/>
  <c r="BR277" i="1"/>
  <c r="BM277" i="1"/>
  <c r="BQ277" i="1"/>
  <c r="BG277" i="1"/>
  <c r="BK277" i="1"/>
  <c r="GE277" i="1"/>
  <c r="BF277" i="1"/>
  <c r="BJ277" i="1"/>
  <c r="GD277" i="1"/>
  <c r="BE277" i="1"/>
  <c r="BI277" i="1"/>
  <c r="GC277" i="1"/>
  <c r="AY277" i="1"/>
  <c r="BC277" i="1"/>
  <c r="AX277" i="1"/>
  <c r="BB277" i="1"/>
  <c r="AW277" i="1"/>
  <c r="BA277" i="1"/>
  <c r="AQ277" i="1"/>
  <c r="AU277" i="1"/>
  <c r="AP277" i="1"/>
  <c r="AT277" i="1"/>
  <c r="AO277" i="1"/>
  <c r="AS277" i="1"/>
  <c r="AI277" i="1"/>
  <c r="AH277" i="1"/>
  <c r="AG277" i="1"/>
  <c r="AE277" i="1"/>
  <c r="AD277" i="1"/>
  <c r="AC277" i="1"/>
  <c r="S277" i="1"/>
  <c r="R277" i="1"/>
  <c r="Q277" i="1"/>
  <c r="O277" i="1"/>
  <c r="N277" i="1"/>
  <c r="M277" i="1"/>
  <c r="G277" i="1"/>
  <c r="F277" i="1"/>
  <c r="E277" i="1"/>
  <c r="DX264" i="1"/>
  <c r="DS264" i="1"/>
  <c r="DW264" i="1"/>
  <c r="DR264" i="1"/>
  <c r="DV264" i="1"/>
  <c r="DQ264" i="1"/>
  <c r="DU264" i="1"/>
  <c r="DP264" i="1"/>
  <c r="DG264" i="1"/>
  <c r="DO264" i="1"/>
  <c r="DF264" i="1"/>
  <c r="DN264" i="1"/>
  <c r="DE264" i="1"/>
  <c r="DD264" i="1"/>
  <c r="DH264" i="1"/>
  <c r="CU264" i="1"/>
  <c r="CY264" i="1"/>
  <c r="CT264" i="1"/>
  <c r="CX264" i="1"/>
  <c r="CS264" i="1"/>
  <c r="CW264" i="1"/>
  <c r="CM264" i="1"/>
  <c r="CQ264" i="1"/>
  <c r="CL264" i="1"/>
  <c r="CP264" i="1"/>
  <c r="CK264" i="1"/>
  <c r="CO264" i="1"/>
  <c r="CE264" i="1"/>
  <c r="CI264" i="1"/>
  <c r="CD264" i="1"/>
  <c r="CH264" i="1"/>
  <c r="CC264" i="1"/>
  <c r="CG264" i="1"/>
  <c r="BW264" i="1"/>
  <c r="CA264" i="1"/>
  <c r="BV264" i="1"/>
  <c r="BZ264" i="1"/>
  <c r="BU264" i="1"/>
  <c r="BY264" i="1"/>
  <c r="BO264" i="1"/>
  <c r="BS264" i="1"/>
  <c r="BN264" i="1"/>
  <c r="BR264" i="1"/>
  <c r="BM264" i="1"/>
  <c r="BQ264" i="1"/>
  <c r="BG264" i="1"/>
  <c r="BK264" i="1"/>
  <c r="GE264" i="1"/>
  <c r="BF264" i="1"/>
  <c r="BJ264" i="1"/>
  <c r="GD264" i="1"/>
  <c r="BE264" i="1"/>
  <c r="BI264" i="1"/>
  <c r="GC264" i="1"/>
  <c r="AY264" i="1"/>
  <c r="BC264" i="1"/>
  <c r="AX264" i="1"/>
  <c r="BB264" i="1"/>
  <c r="AW264" i="1"/>
  <c r="BA264" i="1"/>
  <c r="AQ264" i="1"/>
  <c r="AU264" i="1"/>
  <c r="AP264" i="1"/>
  <c r="AT264" i="1"/>
  <c r="AO264" i="1"/>
  <c r="AS264" i="1"/>
  <c r="AI264" i="1"/>
  <c r="AH264" i="1"/>
  <c r="AG264" i="1"/>
  <c r="AE264" i="1"/>
  <c r="AD264" i="1"/>
  <c r="AC264" i="1"/>
  <c r="S264" i="1"/>
  <c r="R264" i="1"/>
  <c r="Q264" i="1"/>
  <c r="O264" i="1"/>
  <c r="N264" i="1"/>
  <c r="M264" i="1"/>
  <c r="G264" i="1"/>
  <c r="F264" i="1"/>
  <c r="E264" i="1"/>
  <c r="DX251" i="1"/>
  <c r="DS251" i="1"/>
  <c r="DW251" i="1"/>
  <c r="DR251" i="1"/>
  <c r="DV251" i="1"/>
  <c r="DQ251" i="1"/>
  <c r="DU251" i="1"/>
  <c r="DP251" i="1"/>
  <c r="DG251" i="1"/>
  <c r="DO251" i="1"/>
  <c r="DF251" i="1"/>
  <c r="DE251" i="1"/>
  <c r="DM251" i="1"/>
  <c r="DD251" i="1"/>
  <c r="DL251" i="1"/>
  <c r="CU251" i="1"/>
  <c r="CY251" i="1"/>
  <c r="CT251" i="1"/>
  <c r="CX251" i="1"/>
  <c r="CS251" i="1"/>
  <c r="CW251" i="1"/>
  <c r="CM251" i="1"/>
  <c r="CQ251" i="1"/>
  <c r="CL251" i="1"/>
  <c r="CP251" i="1"/>
  <c r="CK251" i="1"/>
  <c r="CO251" i="1"/>
  <c r="CE251" i="1"/>
  <c r="CI251" i="1"/>
  <c r="CD251" i="1"/>
  <c r="CH251" i="1"/>
  <c r="CC251" i="1"/>
  <c r="CG251" i="1"/>
  <c r="BW251" i="1"/>
  <c r="CA251" i="1"/>
  <c r="BV251" i="1"/>
  <c r="BZ251" i="1"/>
  <c r="BU251" i="1"/>
  <c r="BY251" i="1"/>
  <c r="BO251" i="1"/>
  <c r="BS251" i="1"/>
  <c r="BN251" i="1"/>
  <c r="BR251" i="1"/>
  <c r="BM251" i="1"/>
  <c r="BQ251" i="1"/>
  <c r="BG251" i="1"/>
  <c r="BK251" i="1"/>
  <c r="GE251" i="1"/>
  <c r="BF251" i="1"/>
  <c r="BJ251" i="1"/>
  <c r="GD251" i="1"/>
  <c r="BE251" i="1"/>
  <c r="BI251" i="1"/>
  <c r="GC251" i="1"/>
  <c r="AY251" i="1"/>
  <c r="BC251" i="1"/>
  <c r="AX251" i="1"/>
  <c r="BB251" i="1"/>
  <c r="AW251" i="1"/>
  <c r="BA251" i="1"/>
  <c r="AQ251" i="1"/>
  <c r="AU251" i="1"/>
  <c r="AP251" i="1"/>
  <c r="AT251" i="1"/>
  <c r="AO251" i="1"/>
  <c r="AS251" i="1"/>
  <c r="AI251" i="1"/>
  <c r="AH251" i="1"/>
  <c r="AG251" i="1"/>
  <c r="AE251" i="1"/>
  <c r="AD251" i="1"/>
  <c r="AC251" i="1"/>
  <c r="S251" i="1"/>
  <c r="R251" i="1"/>
  <c r="Q251" i="1"/>
  <c r="O251" i="1"/>
  <c r="N251" i="1"/>
  <c r="M251" i="1"/>
  <c r="G251" i="1"/>
  <c r="F251" i="1"/>
  <c r="E251" i="1"/>
  <c r="DX238" i="1"/>
  <c r="DS238" i="1"/>
  <c r="DW238" i="1"/>
  <c r="DR238" i="1"/>
  <c r="DV238" i="1"/>
  <c r="DQ238" i="1"/>
  <c r="DU238" i="1"/>
  <c r="DP238" i="1"/>
  <c r="DG238" i="1"/>
  <c r="DF238" i="1"/>
  <c r="DN238" i="1"/>
  <c r="DE238" i="1"/>
  <c r="DM238" i="1"/>
  <c r="DD238" i="1"/>
  <c r="DL238" i="1"/>
  <c r="CU238" i="1"/>
  <c r="CY238" i="1"/>
  <c r="CT238" i="1"/>
  <c r="CX238" i="1"/>
  <c r="CS238" i="1"/>
  <c r="CW238" i="1"/>
  <c r="CM238" i="1"/>
  <c r="CQ238" i="1"/>
  <c r="CL238" i="1"/>
  <c r="CP238" i="1"/>
  <c r="CK238" i="1"/>
  <c r="CO238" i="1"/>
  <c r="CE238" i="1"/>
  <c r="CI238" i="1"/>
  <c r="CD238" i="1"/>
  <c r="CH238" i="1"/>
  <c r="CC238" i="1"/>
  <c r="CG238" i="1"/>
  <c r="BW238" i="1"/>
  <c r="CA238" i="1"/>
  <c r="BV238" i="1"/>
  <c r="BZ238" i="1"/>
  <c r="BU238" i="1"/>
  <c r="BY238" i="1"/>
  <c r="BO238" i="1"/>
  <c r="BS238" i="1"/>
  <c r="BN238" i="1"/>
  <c r="BR238" i="1"/>
  <c r="BM238" i="1"/>
  <c r="BQ238" i="1"/>
  <c r="BG238" i="1"/>
  <c r="BK238" i="1"/>
  <c r="GE238" i="1"/>
  <c r="BF238" i="1"/>
  <c r="BJ238" i="1"/>
  <c r="GD238" i="1"/>
  <c r="BE238" i="1"/>
  <c r="BI238" i="1"/>
  <c r="GC238" i="1"/>
  <c r="AY238" i="1"/>
  <c r="BC238" i="1"/>
  <c r="AX238" i="1"/>
  <c r="BB238" i="1"/>
  <c r="AW238" i="1"/>
  <c r="BA238" i="1"/>
  <c r="AQ238" i="1"/>
  <c r="AU238" i="1"/>
  <c r="AP238" i="1"/>
  <c r="AT238" i="1"/>
  <c r="AO238" i="1"/>
  <c r="AS238" i="1"/>
  <c r="AI238" i="1"/>
  <c r="AH238" i="1"/>
  <c r="AG238" i="1"/>
  <c r="AE238" i="1"/>
  <c r="AD238" i="1"/>
  <c r="AC238" i="1"/>
  <c r="S238" i="1"/>
  <c r="R238" i="1"/>
  <c r="Q238" i="1"/>
  <c r="O238" i="1"/>
  <c r="N238" i="1"/>
  <c r="M238" i="1"/>
  <c r="G238" i="1"/>
  <c r="F238" i="1"/>
  <c r="E238" i="1"/>
  <c r="DX225" i="1"/>
  <c r="DW225" i="1"/>
  <c r="DV225" i="1"/>
  <c r="DU225" i="1"/>
  <c r="DG225" i="1"/>
  <c r="EG79" i="64"/>
  <c r="DF225" i="1"/>
  <c r="EG79" i="63"/>
  <c r="DE225" i="1"/>
  <c r="EG79" i="60"/>
  <c r="DD225" i="1"/>
  <c r="CU225" i="1"/>
  <c r="EG72" i="64"/>
  <c r="CT225" i="1"/>
  <c r="EG72" i="63"/>
  <c r="CS225" i="1"/>
  <c r="EG72" i="60"/>
  <c r="CM225" i="1"/>
  <c r="EG69" i="64"/>
  <c r="CL225" i="1"/>
  <c r="EG69" i="63"/>
  <c r="CK225" i="1"/>
  <c r="EG69" i="60"/>
  <c r="CE225" i="1"/>
  <c r="EG66" i="64"/>
  <c r="CD225" i="1"/>
  <c r="EG66" i="63"/>
  <c r="CC225" i="1"/>
  <c r="EG66" i="60"/>
  <c r="BW225" i="1"/>
  <c r="EG63" i="64"/>
  <c r="BV225" i="1"/>
  <c r="EG63" i="63"/>
  <c r="BU225" i="1"/>
  <c r="EG63" i="60"/>
  <c r="BO225" i="1"/>
  <c r="EG60" i="64"/>
  <c r="BN225" i="1"/>
  <c r="EG60" i="63"/>
  <c r="BM225" i="1"/>
  <c r="EG60" i="60"/>
  <c r="BG225" i="1"/>
  <c r="EG57" i="64"/>
  <c r="BF225" i="1"/>
  <c r="EG57" i="63"/>
  <c r="BE225" i="1"/>
  <c r="EG57" i="60"/>
  <c r="AY225" i="1"/>
  <c r="EG54" i="64"/>
  <c r="AX225" i="1"/>
  <c r="EG54" i="63"/>
  <c r="AW225" i="1"/>
  <c r="EG54" i="60"/>
  <c r="AQ225" i="1"/>
  <c r="EG51" i="64"/>
  <c r="AP225" i="1"/>
  <c r="EG51" i="63"/>
  <c r="AO225" i="1"/>
  <c r="EG51" i="60"/>
  <c r="AI225" i="1"/>
  <c r="EG27" i="64"/>
  <c r="AH225" i="1"/>
  <c r="EG27" i="63"/>
  <c r="AG225" i="1"/>
  <c r="EG27" i="60"/>
  <c r="AE225" i="1"/>
  <c r="EG25" i="64"/>
  <c r="AD225" i="1"/>
  <c r="EG25" i="63"/>
  <c r="AC225" i="1"/>
  <c r="EG25" i="60"/>
  <c r="S225" i="1"/>
  <c r="EG18" i="64"/>
  <c r="R225" i="1"/>
  <c r="EG18" i="63"/>
  <c r="Q225" i="1"/>
  <c r="EG18" i="60"/>
  <c r="O225" i="1"/>
  <c r="EG16" i="64"/>
  <c r="N225" i="1"/>
  <c r="EG16" i="63"/>
  <c r="M225" i="1"/>
  <c r="EG16" i="60"/>
  <c r="G225" i="1"/>
  <c r="EG12" i="64"/>
  <c r="F225" i="1"/>
  <c r="EG12" i="63"/>
  <c r="E225" i="1"/>
  <c r="EG12" i="60"/>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E183" i="58"/>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c r="DW160" i="1"/>
  <c r="DR160" i="1"/>
  <c r="DV160" i="1"/>
  <c r="DQ160" i="1"/>
  <c r="DU160" i="1"/>
  <c r="DP160" i="1"/>
  <c r="DG160" i="1"/>
  <c r="DO160" i="1"/>
  <c r="DF160" i="1"/>
  <c r="DN160" i="1"/>
  <c r="DE160" i="1"/>
  <c r="DM160" i="1"/>
  <c r="DD160" i="1"/>
  <c r="DL160" i="1"/>
  <c r="CU160" i="1"/>
  <c r="CY160" i="1"/>
  <c r="CT160" i="1"/>
  <c r="CX160" i="1"/>
  <c r="CS160" i="1"/>
  <c r="CW160" i="1"/>
  <c r="CM160" i="1"/>
  <c r="CQ160" i="1"/>
  <c r="CL160" i="1"/>
  <c r="CP160" i="1"/>
  <c r="CK160" i="1"/>
  <c r="CO160" i="1"/>
  <c r="CE160" i="1"/>
  <c r="CI160" i="1"/>
  <c r="CD160" i="1"/>
  <c r="CH160" i="1"/>
  <c r="CC160" i="1"/>
  <c r="CG160" i="1"/>
  <c r="BW160" i="1"/>
  <c r="CA160" i="1"/>
  <c r="BV160" i="1"/>
  <c r="BZ160" i="1"/>
  <c r="BU160" i="1"/>
  <c r="BY160" i="1"/>
  <c r="BO160" i="1"/>
  <c r="BS160" i="1"/>
  <c r="BN160" i="1"/>
  <c r="BR160" i="1"/>
  <c r="BM160" i="1"/>
  <c r="BQ160" i="1"/>
  <c r="BG160" i="1"/>
  <c r="BK160" i="1"/>
  <c r="GE160" i="1"/>
  <c r="BF160" i="1"/>
  <c r="BJ160" i="1"/>
  <c r="GD160" i="1"/>
  <c r="BE160" i="1"/>
  <c r="BI160" i="1"/>
  <c r="GC160" i="1"/>
  <c r="AY160" i="1"/>
  <c r="BC160" i="1"/>
  <c r="AX160" i="1"/>
  <c r="BB160" i="1"/>
  <c r="AW160" i="1"/>
  <c r="BA160" i="1"/>
  <c r="AQ160" i="1"/>
  <c r="AU160" i="1"/>
  <c r="AP160" i="1"/>
  <c r="AT160" i="1"/>
  <c r="AO160" i="1"/>
  <c r="AS160" i="1"/>
  <c r="AI160" i="1"/>
  <c r="AH160" i="1"/>
  <c r="AG160" i="1"/>
  <c r="AE160" i="1"/>
  <c r="AD160" i="1"/>
  <c r="AC160" i="1"/>
  <c r="S160" i="1"/>
  <c r="R160" i="1"/>
  <c r="Q160" i="1"/>
  <c r="O160" i="1"/>
  <c r="N160" i="1"/>
  <c r="M160" i="1"/>
  <c r="G160" i="1"/>
  <c r="F160" i="1"/>
  <c r="E160" i="1"/>
  <c r="DX147" i="1"/>
  <c r="DS147" i="1"/>
  <c r="DW147" i="1"/>
  <c r="DR147" i="1"/>
  <c r="DV147" i="1"/>
  <c r="DQ147" i="1"/>
  <c r="DU147" i="1"/>
  <c r="DP147" i="1"/>
  <c r="DG147" i="1"/>
  <c r="DO147" i="1"/>
  <c r="DF147" i="1"/>
  <c r="DE147" i="1"/>
  <c r="DM147" i="1"/>
  <c r="DD147" i="1"/>
  <c r="DL147" i="1"/>
  <c r="CU147" i="1"/>
  <c r="CY147" i="1"/>
  <c r="CT147" i="1"/>
  <c r="CX147" i="1"/>
  <c r="CS147" i="1"/>
  <c r="CW147" i="1"/>
  <c r="CM147" i="1"/>
  <c r="CQ147" i="1"/>
  <c r="CL147" i="1"/>
  <c r="CP147" i="1"/>
  <c r="CK147" i="1"/>
  <c r="CO147" i="1"/>
  <c r="CE147" i="1"/>
  <c r="CI147" i="1"/>
  <c r="CD147" i="1"/>
  <c r="CH147" i="1"/>
  <c r="CC147" i="1"/>
  <c r="CG147" i="1"/>
  <c r="BW147" i="1"/>
  <c r="CA147" i="1"/>
  <c r="BV147" i="1"/>
  <c r="BZ147" i="1"/>
  <c r="BU147" i="1"/>
  <c r="BY147" i="1"/>
  <c r="BO147" i="1"/>
  <c r="BS147" i="1"/>
  <c r="BN147" i="1"/>
  <c r="BR147" i="1"/>
  <c r="BM147" i="1"/>
  <c r="BQ147" i="1"/>
  <c r="BG147" i="1"/>
  <c r="BK147" i="1"/>
  <c r="GE147" i="1"/>
  <c r="BF147" i="1"/>
  <c r="BJ147" i="1"/>
  <c r="GD147" i="1"/>
  <c r="BE147" i="1"/>
  <c r="BI147" i="1"/>
  <c r="GC147" i="1"/>
  <c r="AY147" i="1"/>
  <c r="BC147" i="1"/>
  <c r="AX147" i="1"/>
  <c r="BB147" i="1"/>
  <c r="AW147" i="1"/>
  <c r="BA147" i="1"/>
  <c r="E147" i="1"/>
  <c r="F147" i="1"/>
  <c r="G147" i="1"/>
  <c r="M147" i="1"/>
  <c r="N147" i="1"/>
  <c r="O147" i="1"/>
  <c r="Q147" i="1"/>
  <c r="R147" i="1"/>
  <c r="S147" i="1"/>
  <c r="AC147" i="1"/>
  <c r="AD147" i="1"/>
  <c r="AE147" i="1"/>
  <c r="AG147" i="1"/>
  <c r="AH147" i="1"/>
  <c r="AI147" i="1"/>
  <c r="AO147" i="1"/>
  <c r="AS147" i="1"/>
  <c r="AP147" i="1"/>
  <c r="AT147" i="1"/>
  <c r="AQ147" i="1"/>
  <c r="AU147" i="1"/>
  <c r="DH238" i="1"/>
  <c r="DH147" i="1"/>
  <c r="DL264" i="1"/>
  <c r="DH251" i="1"/>
  <c r="DM264" i="1"/>
  <c r="DI264" i="1"/>
  <c r="DN147" i="1"/>
  <c r="DJ147" i="1"/>
  <c r="DN251" i="1"/>
  <c r="DJ251" i="1"/>
  <c r="DH160" i="1"/>
  <c r="DH277" i="1"/>
  <c r="DO238" i="1"/>
  <c r="DK238" i="1"/>
  <c r="DI160" i="1"/>
  <c r="DI147" i="1"/>
  <c r="DI238" i="1"/>
  <c r="DI251" i="1"/>
  <c r="DI277" i="1"/>
  <c r="DJ160" i="1"/>
  <c r="DJ238" i="1"/>
  <c r="DJ264" i="1"/>
  <c r="DJ277" i="1"/>
  <c r="DK160" i="1"/>
  <c r="DK147"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U200" i="1"/>
  <c r="J200" i="1"/>
  <c r="K200" i="1"/>
  <c r="I201" i="1"/>
  <c r="J201" i="1"/>
  <c r="V201" i="1"/>
  <c r="K201" i="1"/>
  <c r="W201" i="1"/>
  <c r="I202" i="1"/>
  <c r="U202" i="1"/>
  <c r="CO202" i="1"/>
  <c r="CL70" i="60"/>
  <c r="J202" i="1"/>
  <c r="K202" i="1"/>
  <c r="W202" i="1"/>
  <c r="I203" i="1"/>
  <c r="U203" i="1"/>
  <c r="J203" i="1"/>
  <c r="V203" i="1"/>
  <c r="BB203" i="1"/>
  <c r="CN55" i="63"/>
  <c r="K203" i="1"/>
  <c r="I204" i="1"/>
  <c r="U204" i="1"/>
  <c r="J204" i="1"/>
  <c r="V204" i="1"/>
  <c r="K204" i="1"/>
  <c r="W204" i="1"/>
  <c r="CQ204" i="1"/>
  <c r="CP70" i="64"/>
  <c r="I205" i="1"/>
  <c r="J205" i="1"/>
  <c r="V205" i="1"/>
  <c r="K205" i="1"/>
  <c r="W205" i="1"/>
  <c r="I206" i="1"/>
  <c r="U206" i="1"/>
  <c r="BY206" i="1"/>
  <c r="CT64" i="60"/>
  <c r="J206" i="1"/>
  <c r="K206" i="1"/>
  <c r="W206" i="1"/>
  <c r="I207" i="1"/>
  <c r="U207" i="1"/>
  <c r="J207" i="1"/>
  <c r="V207" i="1"/>
  <c r="CP207" i="1"/>
  <c r="CV70" i="63"/>
  <c r="K207" i="1"/>
  <c r="I208" i="1"/>
  <c r="U208" i="1"/>
  <c r="J208" i="1"/>
  <c r="V208" i="1"/>
  <c r="K208" i="1"/>
  <c r="W208" i="1"/>
  <c r="BC208" i="1"/>
  <c r="CX55" i="64"/>
  <c r="I209" i="1"/>
  <c r="J209" i="1"/>
  <c r="V209" i="1"/>
  <c r="K209" i="1"/>
  <c r="W209" i="1"/>
  <c r="I210" i="1"/>
  <c r="U210" i="1"/>
  <c r="J210" i="1"/>
  <c r="K210" i="1"/>
  <c r="W210" i="1"/>
  <c r="I211" i="1"/>
  <c r="U211" i="1"/>
  <c r="J211" i="1"/>
  <c r="V211" i="1"/>
  <c r="BB211" i="1"/>
  <c r="DD55" i="63"/>
  <c r="K211" i="1"/>
  <c r="I213" i="1"/>
  <c r="DI14" i="60"/>
  <c r="J213" i="1"/>
  <c r="DI14" i="63"/>
  <c r="K213" i="1"/>
  <c r="DI14" i="64"/>
  <c r="I214" i="1"/>
  <c r="DK14" i="60"/>
  <c r="J214" i="1"/>
  <c r="DK14" i="63"/>
  <c r="K214" i="1"/>
  <c r="DK14" i="64"/>
  <c r="I215" i="1"/>
  <c r="DM14" i="60"/>
  <c r="J215" i="1"/>
  <c r="DM14" i="63"/>
  <c r="K215" i="1"/>
  <c r="DM14" i="64"/>
  <c r="I216" i="1"/>
  <c r="DO14" i="60"/>
  <c r="J216" i="1"/>
  <c r="DO14" i="63"/>
  <c r="K216" i="1"/>
  <c r="DO14" i="64"/>
  <c r="I217" i="1"/>
  <c r="DQ14" i="60"/>
  <c r="J217" i="1"/>
  <c r="DQ14" i="63"/>
  <c r="K217" i="1"/>
  <c r="DQ14" i="64"/>
  <c r="I218" i="1"/>
  <c r="DS14" i="60"/>
  <c r="J218" i="1"/>
  <c r="DS14" i="63"/>
  <c r="K218" i="1"/>
  <c r="DS14" i="64"/>
  <c r="I219" i="1"/>
  <c r="DU14" i="60"/>
  <c r="J219" i="1"/>
  <c r="DU14" i="63"/>
  <c r="K219" i="1"/>
  <c r="DU14" i="64"/>
  <c r="I220" i="1"/>
  <c r="DW14" i="60"/>
  <c r="J220" i="1"/>
  <c r="DW14" i="63"/>
  <c r="K220" i="1"/>
  <c r="W220" i="1"/>
  <c r="I221" i="1"/>
  <c r="DY14" i="60"/>
  <c r="J221" i="1"/>
  <c r="DY14" i="63"/>
  <c r="K221" i="1"/>
  <c r="DY14" i="64"/>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DI23" i="60"/>
  <c r="Z213" i="1"/>
  <c r="DI23" i="63"/>
  <c r="AA213" i="1"/>
  <c r="DI23" i="64"/>
  <c r="Y214" i="1"/>
  <c r="DK23" i="60"/>
  <c r="Z214" i="1"/>
  <c r="X214" i="1"/>
  <c r="AA214" i="1"/>
  <c r="DK23" i="64"/>
  <c r="Y215" i="1"/>
  <c r="DM23" i="60"/>
  <c r="Z215" i="1"/>
  <c r="DM23" i="63"/>
  <c r="AA215" i="1"/>
  <c r="DM23" i="64"/>
  <c r="Y216" i="1"/>
  <c r="DO23" i="60"/>
  <c r="Z216" i="1"/>
  <c r="DO23" i="63"/>
  <c r="AA216" i="1"/>
  <c r="DO23" i="64"/>
  <c r="Y217" i="1"/>
  <c r="DQ23" i="60"/>
  <c r="Z217" i="1"/>
  <c r="DQ23" i="63"/>
  <c r="AA217" i="1"/>
  <c r="DQ23" i="64"/>
  <c r="Y218" i="1"/>
  <c r="DS23" i="60"/>
  <c r="Z218" i="1"/>
  <c r="AA218" i="1"/>
  <c r="DS23" i="64"/>
  <c r="Y219" i="1"/>
  <c r="DU23" i="60"/>
  <c r="Z219" i="1"/>
  <c r="DU23" i="63"/>
  <c r="AA219" i="1"/>
  <c r="DU23" i="64"/>
  <c r="Y220" i="1"/>
  <c r="DW23" i="60"/>
  <c r="Z220" i="1"/>
  <c r="DW23" i="63"/>
  <c r="AA220" i="1"/>
  <c r="DW23" i="64"/>
  <c r="Y221" i="1"/>
  <c r="DY23" i="60"/>
  <c r="Z221" i="1"/>
  <c r="DY23" i="63"/>
  <c r="AA221" i="1"/>
  <c r="DY23" i="64"/>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c r="Y186" i="1"/>
  <c r="K17" i="1"/>
  <c r="J17" i="1"/>
  <c r="AA17" i="1"/>
  <c r="Z17" i="1"/>
  <c r="AA277" i="1"/>
  <c r="AA264" i="1"/>
  <c r="AA251" i="1"/>
  <c r="AA238" i="1"/>
  <c r="AA212" i="1"/>
  <c r="AA199" i="1"/>
  <c r="Z186" i="1"/>
  <c r="AA173" i="1"/>
  <c r="AA160" i="1"/>
  <c r="AA134" i="1"/>
  <c r="AA121" i="1"/>
  <c r="AA108" i="1"/>
  <c r="AA95" i="1"/>
  <c r="AA82" i="1"/>
  <c r="AA69" i="1"/>
  <c r="AA56" i="1"/>
  <c r="AA43" i="1"/>
  <c r="AA30" i="1"/>
  <c r="U5" i="1"/>
  <c r="I17" i="1"/>
  <c r="K277" i="1"/>
  <c r="K264" i="1"/>
  <c r="K251" i="1"/>
  <c r="K238" i="1"/>
  <c r="K199" i="1"/>
  <c r="K186" i="1"/>
  <c r="K173" i="1"/>
  <c r="K160" i="1"/>
  <c r="K134" i="1"/>
  <c r="K121" i="1"/>
  <c r="K108" i="1"/>
  <c r="K95" i="1"/>
  <c r="K82" i="1"/>
  <c r="K69" i="1"/>
  <c r="K56" i="1"/>
  <c r="K43" i="1"/>
  <c r="K30" i="1"/>
  <c r="Z277" i="1"/>
  <c r="Z264" i="1"/>
  <c r="Z251" i="1"/>
  <c r="Z238" i="1"/>
  <c r="Z199" i="1"/>
  <c r="Z173" i="1"/>
  <c r="Z160" i="1"/>
  <c r="Z134" i="1"/>
  <c r="Z121" i="1"/>
  <c r="Z108" i="1"/>
  <c r="Z95" i="1"/>
  <c r="Z82" i="1"/>
  <c r="Z69" i="1"/>
  <c r="Z56" i="1"/>
  <c r="Z43" i="1"/>
  <c r="Z30" i="1"/>
  <c r="J277" i="1"/>
  <c r="J264" i="1"/>
  <c r="J251" i="1"/>
  <c r="J238" i="1"/>
  <c r="J199" i="1"/>
  <c r="J186" i="1"/>
  <c r="J173" i="1"/>
  <c r="J160" i="1"/>
  <c r="J134" i="1"/>
  <c r="J121" i="1"/>
  <c r="J108" i="1"/>
  <c r="J95" i="1"/>
  <c r="J82" i="1"/>
  <c r="J69" i="1"/>
  <c r="J56" i="1"/>
  <c r="J43" i="1"/>
  <c r="J30" i="1"/>
  <c r="Y277" i="1"/>
  <c r="Y264" i="1"/>
  <c r="Y251" i="1"/>
  <c r="Y238" i="1"/>
  <c r="Y199" i="1"/>
  <c r="Y173" i="1"/>
  <c r="Y160" i="1"/>
  <c r="Y134" i="1"/>
  <c r="Y121" i="1"/>
  <c r="Y108" i="1"/>
  <c r="Y95" i="1"/>
  <c r="Y82" i="1"/>
  <c r="Y69" i="1"/>
  <c r="Y56" i="1"/>
  <c r="Y43" i="1"/>
  <c r="Y30" i="1"/>
  <c r="I277" i="1"/>
  <c r="I264" i="1"/>
  <c r="I251" i="1"/>
  <c r="I238"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U201" i="1"/>
  <c r="V202" i="1"/>
  <c r="W203" i="1"/>
  <c r="U205" i="1"/>
  <c r="V206" i="1"/>
  <c r="W207" i="1"/>
  <c r="AU207" i="1"/>
  <c r="CV52" i="64"/>
  <c r="U209" i="1"/>
  <c r="V210" i="1"/>
  <c r="AT210" i="1"/>
  <c r="DB52" i="63"/>
  <c r="W211" i="1"/>
  <c r="V213" i="1"/>
  <c r="W214" i="1"/>
  <c r="BS214" i="1"/>
  <c r="DK61" i="64"/>
  <c r="U216" i="1"/>
  <c r="AS216" i="1"/>
  <c r="DO52" i="60"/>
  <c r="V216" i="1"/>
  <c r="CX216" i="1"/>
  <c r="DO73" i="63"/>
  <c r="U217" i="1"/>
  <c r="BQ217" i="1"/>
  <c r="DQ61" i="60"/>
  <c r="V217" i="1"/>
  <c r="AT217" i="1"/>
  <c r="DQ52" i="63"/>
  <c r="U218" i="1"/>
  <c r="CW218" i="1"/>
  <c r="DS73" i="60"/>
  <c r="V218" i="1"/>
  <c r="BR218" i="1"/>
  <c r="DS61" i="63"/>
  <c r="V219" i="1"/>
  <c r="DU48" i="63"/>
  <c r="W219" i="1"/>
  <c r="DU20" i="64"/>
  <c r="U220" i="1"/>
  <c r="DW48" i="60"/>
  <c r="U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186" i="1"/>
  <c r="DQ186" i="1"/>
  <c r="W277" i="1"/>
  <c r="V134" i="1"/>
  <c r="V121" i="1"/>
  <c r="V56" i="1"/>
  <c r="V30" i="1"/>
  <c r="U199" i="1"/>
  <c r="DQ199" i="1"/>
  <c r="V17" i="1"/>
  <c r="V277" i="1"/>
  <c r="V264" i="1"/>
  <c r="V251" i="1"/>
  <c r="V238" i="1"/>
  <c r="U173" i="1"/>
  <c r="DQ173" i="1"/>
  <c r="U160" i="1"/>
  <c r="U134" i="1"/>
  <c r="U121" i="1"/>
  <c r="U108" i="1"/>
  <c r="U95" i="1"/>
  <c r="U82" i="1"/>
  <c r="U69" i="1"/>
  <c r="U56" i="1"/>
  <c r="U43" i="1"/>
  <c r="U30" i="1"/>
  <c r="W264" i="1"/>
  <c r="W251" i="1"/>
  <c r="W238" i="1"/>
  <c r="V199" i="1"/>
  <c r="V173" i="1"/>
  <c r="DR173" i="1"/>
  <c r="V95" i="1"/>
  <c r="V82" i="1"/>
  <c r="AK5" i="1"/>
  <c r="U17" i="1"/>
  <c r="W186" i="1"/>
  <c r="DS186" i="1"/>
  <c r="W17" i="1"/>
  <c r="U277" i="1"/>
  <c r="U264" i="1"/>
  <c r="U251" i="1"/>
  <c r="U238" i="1"/>
  <c r="V160" i="1"/>
  <c r="V108" i="1"/>
  <c r="V69" i="1"/>
  <c r="V43" i="1"/>
  <c r="V186" i="1"/>
  <c r="DR186" i="1"/>
  <c r="W199" i="1"/>
  <c r="DS199" i="1"/>
  <c r="W173" i="1"/>
  <c r="DS173" i="1"/>
  <c r="W160" i="1"/>
  <c r="W134" i="1"/>
  <c r="W121" i="1"/>
  <c r="W108" i="1"/>
  <c r="W95" i="1"/>
  <c r="W82" i="1"/>
  <c r="W69" i="1"/>
  <c r="W56" i="1"/>
  <c r="W43" i="1"/>
  <c r="W30" i="1"/>
  <c r="T5" i="1"/>
  <c r="V147" i="1"/>
  <c r="U147" i="1"/>
  <c r="W147" i="1"/>
  <c r="AK6" i="1"/>
  <c r="DA6" i="1"/>
  <c r="AL6" i="1"/>
  <c r="DB6" i="1"/>
  <c r="AM6" i="1"/>
  <c r="DC6" i="1"/>
  <c r="AK7" i="1"/>
  <c r="DA7" i="1"/>
  <c r="AL7" i="1"/>
  <c r="DB7" i="1"/>
  <c r="AM7" i="1"/>
  <c r="DC7" i="1"/>
  <c r="AK8" i="1"/>
  <c r="DA8" i="1"/>
  <c r="AL8" i="1"/>
  <c r="DB8" i="1"/>
  <c r="AM8" i="1"/>
  <c r="DC8" i="1"/>
  <c r="AK9" i="1"/>
  <c r="DA9" i="1"/>
  <c r="AL9" i="1"/>
  <c r="DB9" i="1"/>
  <c r="AM9" i="1"/>
  <c r="DC9" i="1"/>
  <c r="AK10" i="1"/>
  <c r="DA10" i="1"/>
  <c r="AL10" i="1"/>
  <c r="DB10" i="1"/>
  <c r="AM10" i="1"/>
  <c r="DC10" i="1"/>
  <c r="AK11" i="1"/>
  <c r="DA11" i="1"/>
  <c r="AL11" i="1"/>
  <c r="DB11" i="1"/>
  <c r="AM11" i="1"/>
  <c r="DC11" i="1"/>
  <c r="AK12" i="1"/>
  <c r="DA12" i="1"/>
  <c r="AL12" i="1"/>
  <c r="DB12" i="1"/>
  <c r="AM12" i="1"/>
  <c r="DC12" i="1"/>
  <c r="AK13" i="1"/>
  <c r="DA13" i="1"/>
  <c r="AL13" i="1"/>
  <c r="DB13" i="1"/>
  <c r="AM13" i="1"/>
  <c r="DC13" i="1"/>
  <c r="AK14" i="1"/>
  <c r="DA14" i="1"/>
  <c r="AL14" i="1"/>
  <c r="DB14" i="1"/>
  <c r="AM14" i="1"/>
  <c r="DC14" i="1"/>
  <c r="AK15" i="1"/>
  <c r="DA15" i="1"/>
  <c r="AL15" i="1"/>
  <c r="DB15" i="1"/>
  <c r="AM15" i="1"/>
  <c r="DC15" i="1"/>
  <c r="AK16" i="1"/>
  <c r="DA16" i="1"/>
  <c r="AL16" i="1"/>
  <c r="DB16" i="1"/>
  <c r="AM16" i="1"/>
  <c r="DC16" i="1"/>
  <c r="AK18" i="1"/>
  <c r="AL18" i="1"/>
  <c r="AM18" i="1"/>
  <c r="AK19" i="1"/>
  <c r="DA19" i="1"/>
  <c r="AL19" i="1"/>
  <c r="DB19" i="1"/>
  <c r="AM19" i="1"/>
  <c r="DC19" i="1"/>
  <c r="AK20" i="1"/>
  <c r="DA20" i="1"/>
  <c r="AL20" i="1"/>
  <c r="DB20" i="1"/>
  <c r="AM20" i="1"/>
  <c r="DC20" i="1"/>
  <c r="AK21" i="1"/>
  <c r="DA21" i="1"/>
  <c r="AL21" i="1"/>
  <c r="DB21" i="1"/>
  <c r="AM21" i="1"/>
  <c r="DC21" i="1"/>
  <c r="AK22" i="1"/>
  <c r="DA22" i="1"/>
  <c r="AL22" i="1"/>
  <c r="DB22" i="1"/>
  <c r="AM22" i="1"/>
  <c r="DC22" i="1"/>
  <c r="AK23" i="1"/>
  <c r="DA23" i="1"/>
  <c r="AL23" i="1"/>
  <c r="DB23" i="1"/>
  <c r="AM23" i="1"/>
  <c r="DC23" i="1"/>
  <c r="AK24" i="1"/>
  <c r="DA24" i="1"/>
  <c r="AL24" i="1"/>
  <c r="DB24" i="1"/>
  <c r="AM24" i="1"/>
  <c r="DC24" i="1"/>
  <c r="AK25" i="1"/>
  <c r="DA25" i="1"/>
  <c r="AL25" i="1"/>
  <c r="DB25" i="1"/>
  <c r="AM25" i="1"/>
  <c r="DC25" i="1"/>
  <c r="AK26" i="1"/>
  <c r="DA26" i="1"/>
  <c r="AL26" i="1"/>
  <c r="DB26" i="1"/>
  <c r="AM26" i="1"/>
  <c r="DC26" i="1"/>
  <c r="AK27" i="1"/>
  <c r="DA27" i="1"/>
  <c r="AL27" i="1"/>
  <c r="DB27" i="1"/>
  <c r="AM27" i="1"/>
  <c r="DC27" i="1"/>
  <c r="AK28" i="1"/>
  <c r="DA28" i="1"/>
  <c r="AL28" i="1"/>
  <c r="DB28" i="1"/>
  <c r="AM28" i="1"/>
  <c r="DC28" i="1"/>
  <c r="AK29" i="1"/>
  <c r="DA29" i="1"/>
  <c r="AL29" i="1"/>
  <c r="DB29" i="1"/>
  <c r="AM29" i="1"/>
  <c r="DC29" i="1"/>
  <c r="AK31" i="1"/>
  <c r="AL31" i="1"/>
  <c r="AM31" i="1"/>
  <c r="AK32" i="1"/>
  <c r="DA32" i="1"/>
  <c r="AL32" i="1"/>
  <c r="DB32" i="1"/>
  <c r="AM32" i="1"/>
  <c r="DC32" i="1"/>
  <c r="AK33" i="1"/>
  <c r="DA33" i="1"/>
  <c r="AL33" i="1"/>
  <c r="DB33" i="1"/>
  <c r="AM33" i="1"/>
  <c r="DC33" i="1"/>
  <c r="AK34" i="1"/>
  <c r="DA34" i="1"/>
  <c r="AL34" i="1"/>
  <c r="DB34" i="1"/>
  <c r="AM34" i="1"/>
  <c r="DC34" i="1"/>
  <c r="AK35" i="1"/>
  <c r="DA35" i="1"/>
  <c r="AL35" i="1"/>
  <c r="DB35" i="1"/>
  <c r="AM35" i="1"/>
  <c r="DC35" i="1"/>
  <c r="AK36" i="1"/>
  <c r="DA36" i="1"/>
  <c r="AL36" i="1"/>
  <c r="DB36" i="1"/>
  <c r="AM36" i="1"/>
  <c r="DC36" i="1"/>
  <c r="AK37" i="1"/>
  <c r="DA37" i="1"/>
  <c r="AL37" i="1"/>
  <c r="DB37" i="1"/>
  <c r="AM37" i="1"/>
  <c r="DC37" i="1"/>
  <c r="AK38" i="1"/>
  <c r="DA38" i="1"/>
  <c r="AL38" i="1"/>
  <c r="DB38" i="1"/>
  <c r="AM38" i="1"/>
  <c r="DC38" i="1"/>
  <c r="AK39" i="1"/>
  <c r="DA39" i="1"/>
  <c r="AL39" i="1"/>
  <c r="DB39" i="1"/>
  <c r="AM39" i="1"/>
  <c r="DC39" i="1"/>
  <c r="AK40" i="1"/>
  <c r="DA40" i="1"/>
  <c r="AL40" i="1"/>
  <c r="DB40" i="1"/>
  <c r="AM40" i="1"/>
  <c r="DC40" i="1"/>
  <c r="AK41" i="1"/>
  <c r="DA41" i="1"/>
  <c r="AL41" i="1"/>
  <c r="DB41" i="1"/>
  <c r="AM41" i="1"/>
  <c r="DC41" i="1"/>
  <c r="AK42" i="1"/>
  <c r="DA42" i="1"/>
  <c r="AL42" i="1"/>
  <c r="DB42" i="1"/>
  <c r="AM42" i="1"/>
  <c r="DC42" i="1"/>
  <c r="AK44" i="1"/>
  <c r="AL44" i="1"/>
  <c r="AM44" i="1"/>
  <c r="AK45" i="1"/>
  <c r="DA45" i="1"/>
  <c r="AL45" i="1"/>
  <c r="DB45" i="1"/>
  <c r="AM45" i="1"/>
  <c r="DC45" i="1"/>
  <c r="AK46" i="1"/>
  <c r="DA46" i="1"/>
  <c r="AL46" i="1"/>
  <c r="DB46" i="1"/>
  <c r="AM46" i="1"/>
  <c r="DC46" i="1"/>
  <c r="AK47" i="1"/>
  <c r="DA47" i="1"/>
  <c r="AL47" i="1"/>
  <c r="DB47" i="1"/>
  <c r="AM47" i="1"/>
  <c r="DC47" i="1"/>
  <c r="AK48" i="1"/>
  <c r="DA48" i="1"/>
  <c r="AL48" i="1"/>
  <c r="DB48" i="1"/>
  <c r="AM48" i="1"/>
  <c r="DC48" i="1"/>
  <c r="AK49" i="1"/>
  <c r="DA49" i="1"/>
  <c r="AL49" i="1"/>
  <c r="DB49" i="1"/>
  <c r="AM49" i="1"/>
  <c r="DC49" i="1"/>
  <c r="AK50" i="1"/>
  <c r="DA50" i="1"/>
  <c r="AL50" i="1"/>
  <c r="DB50" i="1"/>
  <c r="AM50" i="1"/>
  <c r="DC50" i="1"/>
  <c r="AK51" i="1"/>
  <c r="DA51" i="1"/>
  <c r="AL51" i="1"/>
  <c r="DB51" i="1"/>
  <c r="AM51" i="1"/>
  <c r="DC51" i="1"/>
  <c r="AK52" i="1"/>
  <c r="DA52" i="1"/>
  <c r="AL52" i="1"/>
  <c r="DB52" i="1"/>
  <c r="AM52" i="1"/>
  <c r="DC52" i="1"/>
  <c r="AK53" i="1"/>
  <c r="DA53" i="1"/>
  <c r="AL53" i="1"/>
  <c r="DB53" i="1"/>
  <c r="AM53" i="1"/>
  <c r="DC53" i="1"/>
  <c r="AK54" i="1"/>
  <c r="DA54" i="1"/>
  <c r="AL54" i="1"/>
  <c r="DB54" i="1"/>
  <c r="AM54" i="1"/>
  <c r="DC54" i="1"/>
  <c r="AK55" i="1"/>
  <c r="DA55" i="1"/>
  <c r="AL55" i="1"/>
  <c r="DB55" i="1"/>
  <c r="AM55" i="1"/>
  <c r="DC55" i="1"/>
  <c r="AK57" i="1"/>
  <c r="AL57" i="1"/>
  <c r="AM57" i="1"/>
  <c r="AK58" i="1"/>
  <c r="DA58" i="1"/>
  <c r="AL58" i="1"/>
  <c r="DB58" i="1"/>
  <c r="AM58" i="1"/>
  <c r="DC58" i="1"/>
  <c r="AK59" i="1"/>
  <c r="DA59" i="1"/>
  <c r="AL59" i="1"/>
  <c r="DB59" i="1"/>
  <c r="AM59" i="1"/>
  <c r="DC59" i="1"/>
  <c r="AK60" i="1"/>
  <c r="DA60" i="1"/>
  <c r="AL60" i="1"/>
  <c r="DB60" i="1"/>
  <c r="AM60" i="1"/>
  <c r="DC60" i="1"/>
  <c r="AK61" i="1"/>
  <c r="DA61" i="1"/>
  <c r="AL61" i="1"/>
  <c r="DB61" i="1"/>
  <c r="AM61" i="1"/>
  <c r="DC61" i="1"/>
  <c r="AK62" i="1"/>
  <c r="DA62" i="1"/>
  <c r="AL62" i="1"/>
  <c r="DB62" i="1"/>
  <c r="AM62" i="1"/>
  <c r="DC62" i="1"/>
  <c r="AK63" i="1"/>
  <c r="DA63" i="1"/>
  <c r="AL63" i="1"/>
  <c r="DB63" i="1"/>
  <c r="AM63" i="1"/>
  <c r="DC63" i="1"/>
  <c r="AK64" i="1"/>
  <c r="DA64" i="1"/>
  <c r="AL64" i="1"/>
  <c r="DB64" i="1"/>
  <c r="AM64" i="1"/>
  <c r="DC64" i="1"/>
  <c r="AK65" i="1"/>
  <c r="DA65" i="1"/>
  <c r="AL65" i="1"/>
  <c r="DB65" i="1"/>
  <c r="AM65" i="1"/>
  <c r="DC65" i="1"/>
  <c r="AK66" i="1"/>
  <c r="DA66" i="1"/>
  <c r="AL66" i="1"/>
  <c r="DB66" i="1"/>
  <c r="AM66" i="1"/>
  <c r="DC66" i="1"/>
  <c r="AK67" i="1"/>
  <c r="DA67" i="1"/>
  <c r="AL67" i="1"/>
  <c r="DB67" i="1"/>
  <c r="AM67" i="1"/>
  <c r="DC67" i="1"/>
  <c r="AK68" i="1"/>
  <c r="DA68" i="1"/>
  <c r="AL68" i="1"/>
  <c r="DB68" i="1"/>
  <c r="AM68" i="1"/>
  <c r="DC68" i="1"/>
  <c r="AK70" i="1"/>
  <c r="AL70" i="1"/>
  <c r="AM70" i="1"/>
  <c r="AK71" i="1"/>
  <c r="DA71" i="1"/>
  <c r="AL71" i="1"/>
  <c r="DB71" i="1"/>
  <c r="AM71" i="1"/>
  <c r="DC71" i="1"/>
  <c r="AK72" i="1"/>
  <c r="DA72" i="1"/>
  <c r="AL72" i="1"/>
  <c r="DB72" i="1"/>
  <c r="AM72" i="1"/>
  <c r="DC72" i="1"/>
  <c r="AK73" i="1"/>
  <c r="DA73" i="1"/>
  <c r="AL73" i="1"/>
  <c r="DB73" i="1"/>
  <c r="AM73" i="1"/>
  <c r="DC73" i="1"/>
  <c r="AK74" i="1"/>
  <c r="DA74" i="1"/>
  <c r="AL74" i="1"/>
  <c r="DB74" i="1"/>
  <c r="AM74" i="1"/>
  <c r="DC74" i="1"/>
  <c r="AK75" i="1"/>
  <c r="DA75" i="1"/>
  <c r="AL75" i="1"/>
  <c r="DB75" i="1"/>
  <c r="AM75" i="1"/>
  <c r="DC75" i="1"/>
  <c r="AK76" i="1"/>
  <c r="DA76" i="1"/>
  <c r="AL76" i="1"/>
  <c r="DB76" i="1"/>
  <c r="AM76" i="1"/>
  <c r="DC76" i="1"/>
  <c r="AK77" i="1"/>
  <c r="DA77" i="1"/>
  <c r="AL77" i="1"/>
  <c r="DB77" i="1"/>
  <c r="AM77" i="1"/>
  <c r="DC77" i="1"/>
  <c r="AK78" i="1"/>
  <c r="DA78" i="1"/>
  <c r="AL78" i="1"/>
  <c r="DB78" i="1"/>
  <c r="AM78" i="1"/>
  <c r="DC78" i="1"/>
  <c r="AK79" i="1"/>
  <c r="DA79" i="1"/>
  <c r="AL79" i="1"/>
  <c r="DB79" i="1"/>
  <c r="AM79" i="1"/>
  <c r="DC79" i="1"/>
  <c r="AK80" i="1"/>
  <c r="DA80" i="1"/>
  <c r="AL80" i="1"/>
  <c r="DB80" i="1"/>
  <c r="AM80" i="1"/>
  <c r="DC80" i="1"/>
  <c r="AK81" i="1"/>
  <c r="DA81" i="1"/>
  <c r="AL81" i="1"/>
  <c r="DB81" i="1"/>
  <c r="AM81" i="1"/>
  <c r="DC81" i="1"/>
  <c r="AK83" i="1"/>
  <c r="AL83" i="1"/>
  <c r="AM83" i="1"/>
  <c r="AK84" i="1"/>
  <c r="DA84" i="1"/>
  <c r="AL84" i="1"/>
  <c r="DB84" i="1"/>
  <c r="AM84" i="1"/>
  <c r="DC84" i="1"/>
  <c r="AK85" i="1"/>
  <c r="DA85" i="1"/>
  <c r="AL85" i="1"/>
  <c r="DB85" i="1"/>
  <c r="AM85" i="1"/>
  <c r="DC85" i="1"/>
  <c r="AK86" i="1"/>
  <c r="DA86" i="1"/>
  <c r="AL86" i="1"/>
  <c r="DB86" i="1"/>
  <c r="AM86" i="1"/>
  <c r="DC86" i="1"/>
  <c r="AK87" i="1"/>
  <c r="DA87" i="1"/>
  <c r="AL87" i="1"/>
  <c r="DB87" i="1"/>
  <c r="AM87" i="1"/>
  <c r="DC87" i="1"/>
  <c r="AK88" i="1"/>
  <c r="DA88" i="1"/>
  <c r="AL88" i="1"/>
  <c r="DB88" i="1"/>
  <c r="AM88" i="1"/>
  <c r="DC88" i="1"/>
  <c r="AK89" i="1"/>
  <c r="DA89" i="1"/>
  <c r="AL89" i="1"/>
  <c r="DB89" i="1"/>
  <c r="AM89" i="1"/>
  <c r="DC89" i="1"/>
  <c r="AK90" i="1"/>
  <c r="DA90" i="1"/>
  <c r="AL90" i="1"/>
  <c r="DB90" i="1"/>
  <c r="AM90" i="1"/>
  <c r="DC90" i="1"/>
  <c r="AK91" i="1"/>
  <c r="DA91" i="1"/>
  <c r="AL91" i="1"/>
  <c r="DB91" i="1"/>
  <c r="AM91" i="1"/>
  <c r="DC91" i="1"/>
  <c r="AK92" i="1"/>
  <c r="DA92" i="1"/>
  <c r="AL92" i="1"/>
  <c r="DB92" i="1"/>
  <c r="AM92" i="1"/>
  <c r="DC92" i="1"/>
  <c r="AK93" i="1"/>
  <c r="DA93" i="1"/>
  <c r="AL93" i="1"/>
  <c r="DB93" i="1"/>
  <c r="AM93" i="1"/>
  <c r="DC93" i="1"/>
  <c r="AK94" i="1"/>
  <c r="DA94" i="1"/>
  <c r="AL94" i="1"/>
  <c r="DB94" i="1"/>
  <c r="AM94" i="1"/>
  <c r="DC94" i="1"/>
  <c r="AK96" i="1"/>
  <c r="AL96" i="1"/>
  <c r="AM96" i="1"/>
  <c r="AK97" i="1"/>
  <c r="DA97" i="1"/>
  <c r="AL97" i="1"/>
  <c r="DB97" i="1"/>
  <c r="AM97" i="1"/>
  <c r="DC97" i="1"/>
  <c r="AK98" i="1"/>
  <c r="DA98" i="1"/>
  <c r="AL98" i="1"/>
  <c r="DB98" i="1"/>
  <c r="AM98" i="1"/>
  <c r="DC98" i="1"/>
  <c r="AK99" i="1"/>
  <c r="DA99" i="1"/>
  <c r="AL99" i="1"/>
  <c r="DB99" i="1"/>
  <c r="AM99" i="1"/>
  <c r="DC99" i="1"/>
  <c r="AK100" i="1"/>
  <c r="DA100" i="1"/>
  <c r="AL100" i="1"/>
  <c r="DB100" i="1"/>
  <c r="AM100" i="1"/>
  <c r="DC100" i="1"/>
  <c r="AK101" i="1"/>
  <c r="DA101" i="1"/>
  <c r="AL101" i="1"/>
  <c r="DB101" i="1"/>
  <c r="AM101" i="1"/>
  <c r="DC101" i="1"/>
  <c r="AK102" i="1"/>
  <c r="DA102" i="1"/>
  <c r="AL102" i="1"/>
  <c r="DB102" i="1"/>
  <c r="AM102" i="1"/>
  <c r="DC102" i="1"/>
  <c r="AK103" i="1"/>
  <c r="DA103" i="1"/>
  <c r="AL103" i="1"/>
  <c r="DB103" i="1"/>
  <c r="AM103" i="1"/>
  <c r="DC103" i="1"/>
  <c r="AK104" i="1"/>
  <c r="DA104" i="1"/>
  <c r="AL104" i="1"/>
  <c r="DB104" i="1"/>
  <c r="AM104" i="1"/>
  <c r="DC104" i="1"/>
  <c r="AK105" i="1"/>
  <c r="DA105" i="1"/>
  <c r="AL105" i="1"/>
  <c r="DB105" i="1"/>
  <c r="AM105" i="1"/>
  <c r="DC105" i="1"/>
  <c r="AK106" i="1"/>
  <c r="DA106" i="1"/>
  <c r="AL106" i="1"/>
  <c r="DB106" i="1"/>
  <c r="AM106" i="1"/>
  <c r="DC106" i="1"/>
  <c r="AK107" i="1"/>
  <c r="DA107" i="1"/>
  <c r="AL107" i="1"/>
  <c r="DB107" i="1"/>
  <c r="AM107" i="1"/>
  <c r="DC107" i="1"/>
  <c r="AK109" i="1"/>
  <c r="AL109" i="1"/>
  <c r="AM109" i="1"/>
  <c r="AK110" i="1"/>
  <c r="DA110" i="1"/>
  <c r="AL110" i="1"/>
  <c r="DB110" i="1"/>
  <c r="AM110" i="1"/>
  <c r="DC110" i="1"/>
  <c r="AK111" i="1"/>
  <c r="DA111" i="1"/>
  <c r="AL111" i="1"/>
  <c r="DB111" i="1"/>
  <c r="AM111" i="1"/>
  <c r="DC111" i="1"/>
  <c r="AK112" i="1"/>
  <c r="DA112" i="1"/>
  <c r="AL112" i="1"/>
  <c r="DB112" i="1"/>
  <c r="AM112" i="1"/>
  <c r="DC112" i="1"/>
  <c r="AK113" i="1"/>
  <c r="DA113" i="1"/>
  <c r="AL113" i="1"/>
  <c r="DB113" i="1"/>
  <c r="AM113" i="1"/>
  <c r="DC113" i="1"/>
  <c r="AK114" i="1"/>
  <c r="DA114" i="1"/>
  <c r="AL114" i="1"/>
  <c r="DB114" i="1"/>
  <c r="AM114" i="1"/>
  <c r="DC114" i="1"/>
  <c r="AK115" i="1"/>
  <c r="DA115" i="1"/>
  <c r="AL115" i="1"/>
  <c r="DB115" i="1"/>
  <c r="AM115" i="1"/>
  <c r="DC115" i="1"/>
  <c r="AK116" i="1"/>
  <c r="DA116" i="1"/>
  <c r="AL116" i="1"/>
  <c r="DB116" i="1"/>
  <c r="AM116" i="1"/>
  <c r="DC116" i="1"/>
  <c r="AK117" i="1"/>
  <c r="DA117" i="1"/>
  <c r="AL117" i="1"/>
  <c r="DB117" i="1"/>
  <c r="AM117" i="1"/>
  <c r="DC117" i="1"/>
  <c r="AK118" i="1"/>
  <c r="DA118" i="1"/>
  <c r="AL118" i="1"/>
  <c r="DB118" i="1"/>
  <c r="AM118" i="1"/>
  <c r="DC118" i="1"/>
  <c r="AK119" i="1"/>
  <c r="DA119" i="1"/>
  <c r="AL119" i="1"/>
  <c r="DB119" i="1"/>
  <c r="AM119" i="1"/>
  <c r="DC119" i="1"/>
  <c r="AK120" i="1"/>
  <c r="DA120" i="1"/>
  <c r="AL120" i="1"/>
  <c r="DB120" i="1"/>
  <c r="AM120" i="1"/>
  <c r="DC120" i="1"/>
  <c r="AK122" i="1"/>
  <c r="AL122" i="1"/>
  <c r="AM122" i="1"/>
  <c r="AK123" i="1"/>
  <c r="DA123" i="1"/>
  <c r="AL123" i="1"/>
  <c r="DB123" i="1"/>
  <c r="AM123" i="1"/>
  <c r="DC123" i="1"/>
  <c r="AK124" i="1"/>
  <c r="DA124" i="1"/>
  <c r="AL124" i="1"/>
  <c r="DB124" i="1"/>
  <c r="AM124" i="1"/>
  <c r="DC124" i="1"/>
  <c r="AK125" i="1"/>
  <c r="DA125" i="1"/>
  <c r="AL125" i="1"/>
  <c r="DB125" i="1"/>
  <c r="AM125" i="1"/>
  <c r="DC125" i="1"/>
  <c r="AK126" i="1"/>
  <c r="DA126" i="1"/>
  <c r="AL126" i="1"/>
  <c r="DB126" i="1"/>
  <c r="AM126" i="1"/>
  <c r="DC126" i="1"/>
  <c r="AK127" i="1"/>
  <c r="DA127" i="1"/>
  <c r="AL127" i="1"/>
  <c r="DB127" i="1"/>
  <c r="AM127" i="1"/>
  <c r="DC127" i="1"/>
  <c r="AK128" i="1"/>
  <c r="DA128" i="1"/>
  <c r="AL128" i="1"/>
  <c r="DB128" i="1"/>
  <c r="AM128" i="1"/>
  <c r="DC128" i="1"/>
  <c r="AK129" i="1"/>
  <c r="DA129" i="1"/>
  <c r="AL129" i="1"/>
  <c r="DB129" i="1"/>
  <c r="AM129" i="1"/>
  <c r="DC129" i="1"/>
  <c r="AK130" i="1"/>
  <c r="DA130" i="1"/>
  <c r="AL130" i="1"/>
  <c r="DB130" i="1"/>
  <c r="AM130" i="1"/>
  <c r="DC130" i="1"/>
  <c r="AK131" i="1"/>
  <c r="DA131" i="1"/>
  <c r="AL131" i="1"/>
  <c r="DB131" i="1"/>
  <c r="AM131" i="1"/>
  <c r="DC131" i="1"/>
  <c r="AK132" i="1"/>
  <c r="DA132" i="1"/>
  <c r="AL132" i="1"/>
  <c r="DB132" i="1"/>
  <c r="AM132" i="1"/>
  <c r="DC132" i="1"/>
  <c r="AK133" i="1"/>
  <c r="DA133" i="1"/>
  <c r="AL133" i="1"/>
  <c r="DB133" i="1"/>
  <c r="AM133" i="1"/>
  <c r="DC133" i="1"/>
  <c r="AK135" i="1"/>
  <c r="AL135" i="1"/>
  <c r="AM135" i="1"/>
  <c r="AK136" i="1"/>
  <c r="DA136" i="1"/>
  <c r="AL136" i="1"/>
  <c r="DB136" i="1"/>
  <c r="AM136" i="1"/>
  <c r="DC136" i="1"/>
  <c r="AK137" i="1"/>
  <c r="DA137" i="1"/>
  <c r="AL137" i="1"/>
  <c r="DB137" i="1"/>
  <c r="AM137" i="1"/>
  <c r="DC137" i="1"/>
  <c r="AK138" i="1"/>
  <c r="DA138" i="1"/>
  <c r="AL138" i="1"/>
  <c r="DB138" i="1"/>
  <c r="AM138" i="1"/>
  <c r="DC138" i="1"/>
  <c r="AK139" i="1"/>
  <c r="DA139" i="1"/>
  <c r="AL139" i="1"/>
  <c r="DB139" i="1"/>
  <c r="AM139" i="1"/>
  <c r="DC139" i="1"/>
  <c r="AK140" i="1"/>
  <c r="DA140" i="1"/>
  <c r="AL140" i="1"/>
  <c r="DB140" i="1"/>
  <c r="AM140" i="1"/>
  <c r="DC140" i="1"/>
  <c r="AK141" i="1"/>
  <c r="DA141" i="1"/>
  <c r="AL141" i="1"/>
  <c r="DB141" i="1"/>
  <c r="AM141" i="1"/>
  <c r="DC141" i="1"/>
  <c r="AK142" i="1"/>
  <c r="DA142" i="1"/>
  <c r="AL142" i="1"/>
  <c r="DB142" i="1"/>
  <c r="AM142" i="1"/>
  <c r="DC142" i="1"/>
  <c r="AK143" i="1"/>
  <c r="DA143" i="1"/>
  <c r="AL143" i="1"/>
  <c r="DB143" i="1"/>
  <c r="AM143" i="1"/>
  <c r="DC143" i="1"/>
  <c r="AK144" i="1"/>
  <c r="DA144" i="1"/>
  <c r="AL144" i="1"/>
  <c r="DB144" i="1"/>
  <c r="AM144" i="1"/>
  <c r="DC144" i="1"/>
  <c r="AK145" i="1"/>
  <c r="DA145" i="1"/>
  <c r="AL145" i="1"/>
  <c r="DB145" i="1"/>
  <c r="AM145" i="1"/>
  <c r="DC145" i="1"/>
  <c r="AK146" i="1"/>
  <c r="DA146" i="1"/>
  <c r="AL146" i="1"/>
  <c r="DB146" i="1"/>
  <c r="AM146" i="1"/>
  <c r="DC146" i="1"/>
  <c r="AK148" i="1"/>
  <c r="AL148" i="1"/>
  <c r="AM148" i="1"/>
  <c r="AK149" i="1"/>
  <c r="DA149" i="1"/>
  <c r="AL149" i="1"/>
  <c r="DB149" i="1"/>
  <c r="AM149" i="1"/>
  <c r="DC149" i="1"/>
  <c r="AK150" i="1"/>
  <c r="DA150" i="1"/>
  <c r="AL150" i="1"/>
  <c r="DB150" i="1"/>
  <c r="AM150" i="1"/>
  <c r="DC150" i="1"/>
  <c r="AK151" i="1"/>
  <c r="DA151" i="1"/>
  <c r="AL151" i="1"/>
  <c r="DB151" i="1"/>
  <c r="AM151" i="1"/>
  <c r="DC151" i="1"/>
  <c r="AK152" i="1"/>
  <c r="DA152" i="1"/>
  <c r="AL152" i="1"/>
  <c r="DB152" i="1"/>
  <c r="AM152" i="1"/>
  <c r="DC152" i="1"/>
  <c r="AK153" i="1"/>
  <c r="DA153" i="1"/>
  <c r="AL153" i="1"/>
  <c r="DB153" i="1"/>
  <c r="AM153" i="1"/>
  <c r="DC153" i="1"/>
  <c r="AK154" i="1"/>
  <c r="DA154" i="1"/>
  <c r="AL154" i="1"/>
  <c r="DB154" i="1"/>
  <c r="AM154" i="1"/>
  <c r="DC154" i="1"/>
  <c r="AK155" i="1"/>
  <c r="DA155" i="1"/>
  <c r="AL155" i="1"/>
  <c r="DB155" i="1"/>
  <c r="AM155" i="1"/>
  <c r="DC155" i="1"/>
  <c r="AK156" i="1"/>
  <c r="DA156" i="1"/>
  <c r="AL156" i="1"/>
  <c r="DB156" i="1"/>
  <c r="AM156" i="1"/>
  <c r="DC156" i="1"/>
  <c r="AK157" i="1"/>
  <c r="DA157" i="1"/>
  <c r="AL157" i="1"/>
  <c r="DB157" i="1"/>
  <c r="AM157" i="1"/>
  <c r="DC157" i="1"/>
  <c r="AK158" i="1"/>
  <c r="DA158" i="1"/>
  <c r="AL158" i="1"/>
  <c r="DB158" i="1"/>
  <c r="AM158" i="1"/>
  <c r="DC158" i="1"/>
  <c r="AK159" i="1"/>
  <c r="DA159" i="1"/>
  <c r="AL159" i="1"/>
  <c r="DB159" i="1"/>
  <c r="AM159" i="1"/>
  <c r="DC159"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c r="AM174" i="1"/>
  <c r="DC174" i="1"/>
  <c r="AK175" i="1"/>
  <c r="DA175" i="1"/>
  <c r="AL175" i="1"/>
  <c r="DB175" i="1"/>
  <c r="AM175" i="1"/>
  <c r="DC175" i="1"/>
  <c r="AK176" i="1"/>
  <c r="DA176" i="1"/>
  <c r="AL176" i="1"/>
  <c r="DB176" i="1"/>
  <c r="AM176" i="1"/>
  <c r="DC176" i="1"/>
  <c r="AK177" i="1"/>
  <c r="DA177" i="1"/>
  <c r="AL177" i="1"/>
  <c r="DB177" i="1"/>
  <c r="AM177" i="1"/>
  <c r="DC177" i="1"/>
  <c r="AK178" i="1"/>
  <c r="DA178" i="1"/>
  <c r="AL178" i="1"/>
  <c r="DB178" i="1"/>
  <c r="AM178" i="1"/>
  <c r="DC178" i="1"/>
  <c r="AK179" i="1"/>
  <c r="DA179" i="1"/>
  <c r="AL179" i="1"/>
  <c r="DB179" i="1"/>
  <c r="AM179" i="1"/>
  <c r="DC179" i="1"/>
  <c r="AK180" i="1"/>
  <c r="DA180" i="1"/>
  <c r="AL180" i="1"/>
  <c r="DB180" i="1"/>
  <c r="AM180" i="1"/>
  <c r="DC180" i="1"/>
  <c r="AK181" i="1"/>
  <c r="DA181" i="1"/>
  <c r="AL181" i="1"/>
  <c r="DB181" i="1"/>
  <c r="AM181" i="1"/>
  <c r="DC181" i="1"/>
  <c r="AK182" i="1"/>
  <c r="DA182" i="1"/>
  <c r="AL182" i="1"/>
  <c r="DB182" i="1"/>
  <c r="AM182" i="1"/>
  <c r="DC182" i="1"/>
  <c r="AK183" i="1"/>
  <c r="DA183" i="1"/>
  <c r="AL183" i="1"/>
  <c r="DB183" i="1"/>
  <c r="AM183" i="1"/>
  <c r="DC183" i="1"/>
  <c r="AK184" i="1"/>
  <c r="DA184" i="1"/>
  <c r="AL184" i="1"/>
  <c r="DB184" i="1"/>
  <c r="AM184" i="1"/>
  <c r="DC184" i="1"/>
  <c r="AK185" i="1"/>
  <c r="AL185" i="1"/>
  <c r="AM185" i="1"/>
  <c r="AL187" i="1"/>
  <c r="AM187" i="1"/>
  <c r="AL188" i="1"/>
  <c r="AM188" i="1"/>
  <c r="AL189" i="1"/>
  <c r="AM189" i="1"/>
  <c r="DC189" i="1"/>
  <c r="AL190" i="1"/>
  <c r="AM190" i="1"/>
  <c r="DC190" i="1"/>
  <c r="AL191" i="1"/>
  <c r="AM191" i="1"/>
  <c r="DC191" i="1"/>
  <c r="AL192" i="1"/>
  <c r="AM192" i="1"/>
  <c r="DC192" i="1"/>
  <c r="AL193" i="1"/>
  <c r="AM193" i="1"/>
  <c r="DC193" i="1"/>
  <c r="AL194" i="1"/>
  <c r="AM194" i="1"/>
  <c r="DC194" i="1"/>
  <c r="AL195" i="1"/>
  <c r="AM195" i="1"/>
  <c r="DC195" i="1"/>
  <c r="AL196" i="1"/>
  <c r="AM196" i="1"/>
  <c r="DC196" i="1"/>
  <c r="AL197" i="1"/>
  <c r="AM197" i="1"/>
  <c r="DC197" i="1"/>
  <c r="AL198" i="1"/>
  <c r="AM198" i="1"/>
  <c r="DC198" i="1"/>
  <c r="AK222" i="1"/>
  <c r="DA222" i="1"/>
  <c r="AL222" i="1"/>
  <c r="DB222" i="1"/>
  <c r="AM222" i="1"/>
  <c r="DC222" i="1"/>
  <c r="AK223" i="1"/>
  <c r="DA223" i="1"/>
  <c r="AL223" i="1"/>
  <c r="DB223" i="1"/>
  <c r="AM223" i="1"/>
  <c r="DC223" i="1"/>
  <c r="AK224" i="1"/>
  <c r="DA224" i="1"/>
  <c r="AL224" i="1"/>
  <c r="DB224" i="1"/>
  <c r="AM224" i="1"/>
  <c r="DC224" i="1"/>
  <c r="AK226" i="1"/>
  <c r="AL226" i="1"/>
  <c r="AM226" i="1"/>
  <c r="AK227" i="1"/>
  <c r="DA227" i="1"/>
  <c r="AL227" i="1"/>
  <c r="DB227" i="1"/>
  <c r="AM227" i="1"/>
  <c r="DC227" i="1"/>
  <c r="AK228" i="1"/>
  <c r="DA228" i="1"/>
  <c r="AL228" i="1"/>
  <c r="DB228" i="1"/>
  <c r="AM228" i="1"/>
  <c r="DC228" i="1"/>
  <c r="AK229" i="1"/>
  <c r="DA229" i="1"/>
  <c r="AL229" i="1"/>
  <c r="DB229" i="1"/>
  <c r="AM229" i="1"/>
  <c r="DC229" i="1"/>
  <c r="AK230" i="1"/>
  <c r="DA230" i="1"/>
  <c r="AL230" i="1"/>
  <c r="DB230" i="1"/>
  <c r="AM230" i="1"/>
  <c r="DC230" i="1"/>
  <c r="AK231" i="1"/>
  <c r="DA231" i="1"/>
  <c r="AL231" i="1"/>
  <c r="DB231" i="1"/>
  <c r="AM231" i="1"/>
  <c r="DC231" i="1"/>
  <c r="AK232" i="1"/>
  <c r="DA232" i="1"/>
  <c r="AL232" i="1"/>
  <c r="DB232" i="1"/>
  <c r="AM232" i="1"/>
  <c r="DC232" i="1"/>
  <c r="AK233" i="1"/>
  <c r="DA233" i="1"/>
  <c r="AL233" i="1"/>
  <c r="DB233" i="1"/>
  <c r="AM233" i="1"/>
  <c r="DC233" i="1"/>
  <c r="AK234" i="1"/>
  <c r="DA234" i="1"/>
  <c r="AL234" i="1"/>
  <c r="DB234" i="1"/>
  <c r="AM234" i="1"/>
  <c r="DC234" i="1"/>
  <c r="AK235" i="1"/>
  <c r="DA235" i="1"/>
  <c r="AL235" i="1"/>
  <c r="DB235" i="1"/>
  <c r="AM235" i="1"/>
  <c r="DC235" i="1"/>
  <c r="AK236" i="1"/>
  <c r="DA236" i="1"/>
  <c r="AL236" i="1"/>
  <c r="DB236" i="1"/>
  <c r="AM236" i="1"/>
  <c r="DC236" i="1"/>
  <c r="AK237" i="1"/>
  <c r="DA237" i="1"/>
  <c r="AL237" i="1"/>
  <c r="DB237" i="1"/>
  <c r="AM237" i="1"/>
  <c r="DC237" i="1"/>
  <c r="AK239" i="1"/>
  <c r="AL239" i="1"/>
  <c r="AM239" i="1"/>
  <c r="AK240" i="1"/>
  <c r="DA240" i="1"/>
  <c r="AL240" i="1"/>
  <c r="DB240" i="1"/>
  <c r="AM240" i="1"/>
  <c r="DC240" i="1"/>
  <c r="AK241" i="1"/>
  <c r="DA241" i="1"/>
  <c r="AL241" i="1"/>
  <c r="DB241" i="1"/>
  <c r="AM241" i="1"/>
  <c r="DC241" i="1"/>
  <c r="AK242" i="1"/>
  <c r="DA242" i="1"/>
  <c r="AL242" i="1"/>
  <c r="DB242" i="1"/>
  <c r="AM242" i="1"/>
  <c r="DC242" i="1"/>
  <c r="AK243" i="1"/>
  <c r="DA243" i="1"/>
  <c r="AL243" i="1"/>
  <c r="DB243" i="1"/>
  <c r="AM243" i="1"/>
  <c r="DC243" i="1"/>
  <c r="AK244" i="1"/>
  <c r="DA244" i="1"/>
  <c r="AL244" i="1"/>
  <c r="DB244" i="1"/>
  <c r="AM244" i="1"/>
  <c r="DC244" i="1"/>
  <c r="AK245" i="1"/>
  <c r="DA245" i="1"/>
  <c r="AL245" i="1"/>
  <c r="DB245" i="1"/>
  <c r="AM245" i="1"/>
  <c r="DC245" i="1"/>
  <c r="AK246" i="1"/>
  <c r="DA246" i="1"/>
  <c r="AL246" i="1"/>
  <c r="DB246" i="1"/>
  <c r="AM246" i="1"/>
  <c r="DC246" i="1"/>
  <c r="AK247" i="1"/>
  <c r="DA247" i="1"/>
  <c r="AL247" i="1"/>
  <c r="DB247" i="1"/>
  <c r="AM247" i="1"/>
  <c r="DC247" i="1"/>
  <c r="AK248" i="1"/>
  <c r="DA248" i="1"/>
  <c r="AL248" i="1"/>
  <c r="DB248" i="1"/>
  <c r="AM248" i="1"/>
  <c r="DC248" i="1"/>
  <c r="AK249" i="1"/>
  <c r="DA249" i="1"/>
  <c r="AL249" i="1"/>
  <c r="DB249" i="1"/>
  <c r="AM249" i="1"/>
  <c r="DC249" i="1"/>
  <c r="AK250" i="1"/>
  <c r="DA250" i="1"/>
  <c r="AL250" i="1"/>
  <c r="DB250" i="1"/>
  <c r="AM250" i="1"/>
  <c r="DC250" i="1"/>
  <c r="AK252" i="1"/>
  <c r="AL252" i="1"/>
  <c r="AM252" i="1"/>
  <c r="AK253" i="1"/>
  <c r="DA253" i="1"/>
  <c r="AL253" i="1"/>
  <c r="DB253" i="1"/>
  <c r="AM253" i="1"/>
  <c r="DC253" i="1"/>
  <c r="AK254" i="1"/>
  <c r="DA254" i="1"/>
  <c r="AL254" i="1"/>
  <c r="DB254" i="1"/>
  <c r="AM254" i="1"/>
  <c r="DC254" i="1"/>
  <c r="AK255" i="1"/>
  <c r="DA255" i="1"/>
  <c r="AL255" i="1"/>
  <c r="DB255" i="1"/>
  <c r="AM255" i="1"/>
  <c r="DC255" i="1"/>
  <c r="AK256" i="1"/>
  <c r="DA256" i="1"/>
  <c r="AL256" i="1"/>
  <c r="DB256" i="1"/>
  <c r="AM256" i="1"/>
  <c r="DC256" i="1"/>
  <c r="AK257" i="1"/>
  <c r="DA257" i="1"/>
  <c r="AL257" i="1"/>
  <c r="DB257" i="1"/>
  <c r="AM257" i="1"/>
  <c r="DC257" i="1"/>
  <c r="AK258" i="1"/>
  <c r="DA258" i="1"/>
  <c r="AL258" i="1"/>
  <c r="DB258" i="1"/>
  <c r="AM258" i="1"/>
  <c r="DC258" i="1"/>
  <c r="AK259" i="1"/>
  <c r="DA259" i="1"/>
  <c r="AL259" i="1"/>
  <c r="DB259" i="1"/>
  <c r="AM259" i="1"/>
  <c r="DC259" i="1"/>
  <c r="AK260" i="1"/>
  <c r="DA260" i="1"/>
  <c r="AL260" i="1"/>
  <c r="DB260" i="1"/>
  <c r="AM260" i="1"/>
  <c r="DC260" i="1"/>
  <c r="AK261" i="1"/>
  <c r="DA261" i="1"/>
  <c r="AL261" i="1"/>
  <c r="DB261" i="1"/>
  <c r="AM261" i="1"/>
  <c r="DC261" i="1"/>
  <c r="AK262" i="1"/>
  <c r="DA262" i="1"/>
  <c r="AL262" i="1"/>
  <c r="DB262" i="1"/>
  <c r="AM262" i="1"/>
  <c r="DC262" i="1"/>
  <c r="AK263" i="1"/>
  <c r="DA263" i="1"/>
  <c r="AL263" i="1"/>
  <c r="DB263" i="1"/>
  <c r="AM263" i="1"/>
  <c r="DC263" i="1"/>
  <c r="AK265" i="1"/>
  <c r="AL265" i="1"/>
  <c r="AM265" i="1"/>
  <c r="AK266" i="1"/>
  <c r="DA266" i="1"/>
  <c r="AL266" i="1"/>
  <c r="DB266" i="1"/>
  <c r="AM266" i="1"/>
  <c r="DC266" i="1"/>
  <c r="AK267" i="1"/>
  <c r="DA267" i="1"/>
  <c r="AL267" i="1"/>
  <c r="DB267" i="1"/>
  <c r="AM267" i="1"/>
  <c r="DC267" i="1"/>
  <c r="AK268" i="1"/>
  <c r="DA268" i="1"/>
  <c r="AL268" i="1"/>
  <c r="DB268" i="1"/>
  <c r="AM268" i="1"/>
  <c r="DC268" i="1"/>
  <c r="AK269" i="1"/>
  <c r="DA269" i="1"/>
  <c r="AL269" i="1"/>
  <c r="DB269" i="1"/>
  <c r="AM269" i="1"/>
  <c r="DC269" i="1"/>
  <c r="AK270" i="1"/>
  <c r="DA270" i="1"/>
  <c r="AL270" i="1"/>
  <c r="DB270" i="1"/>
  <c r="AM270" i="1"/>
  <c r="DC270" i="1"/>
  <c r="AK271" i="1"/>
  <c r="DA271" i="1"/>
  <c r="AL271" i="1"/>
  <c r="DB271" i="1"/>
  <c r="AM271" i="1"/>
  <c r="DC271" i="1"/>
  <c r="AK272" i="1"/>
  <c r="DA272" i="1"/>
  <c r="AL272" i="1"/>
  <c r="DB272" i="1"/>
  <c r="AM272" i="1"/>
  <c r="DC272" i="1"/>
  <c r="AK273" i="1"/>
  <c r="DA273" i="1"/>
  <c r="AL273" i="1"/>
  <c r="DB273" i="1"/>
  <c r="AM273" i="1"/>
  <c r="DC273" i="1"/>
  <c r="AK274" i="1"/>
  <c r="DA274" i="1"/>
  <c r="AL274" i="1"/>
  <c r="DB274" i="1"/>
  <c r="AM274" i="1"/>
  <c r="DC274" i="1"/>
  <c r="AK275" i="1"/>
  <c r="DA275" i="1"/>
  <c r="AL275" i="1"/>
  <c r="DB275" i="1"/>
  <c r="AM275" i="1"/>
  <c r="DC275" i="1"/>
  <c r="AK276" i="1"/>
  <c r="DA276" i="1"/>
  <c r="AL276" i="1"/>
  <c r="DB276" i="1"/>
  <c r="AM276" i="1"/>
  <c r="DC276" i="1"/>
  <c r="AK278" i="1"/>
  <c r="DA278" i="1"/>
  <c r="AL278" i="1"/>
  <c r="DB278" i="1"/>
  <c r="AM278" i="1"/>
  <c r="DC278" i="1"/>
  <c r="AK279" i="1"/>
  <c r="DA279" i="1"/>
  <c r="AL279" i="1"/>
  <c r="DB279" i="1"/>
  <c r="AM279" i="1"/>
  <c r="DC279" i="1"/>
  <c r="AK280" i="1"/>
  <c r="DA280" i="1"/>
  <c r="AL280" i="1"/>
  <c r="DB280" i="1"/>
  <c r="AM280" i="1"/>
  <c r="DC280" i="1"/>
  <c r="AK281" i="1"/>
  <c r="DA281" i="1"/>
  <c r="AL281" i="1"/>
  <c r="DB281" i="1"/>
  <c r="AM281" i="1"/>
  <c r="DC281" i="1"/>
  <c r="AK282" i="1"/>
  <c r="DA282" i="1"/>
  <c r="AL282" i="1"/>
  <c r="DB282" i="1"/>
  <c r="AM282" i="1"/>
  <c r="DC282" i="1"/>
  <c r="AK283" i="1"/>
  <c r="DA283" i="1"/>
  <c r="AL283" i="1"/>
  <c r="DB283" i="1"/>
  <c r="AM283" i="1"/>
  <c r="DC283" i="1"/>
  <c r="AK284" i="1"/>
  <c r="DA284" i="1"/>
  <c r="AL284" i="1"/>
  <c r="DB284" i="1"/>
  <c r="AM284" i="1"/>
  <c r="DC284" i="1"/>
  <c r="AK285" i="1"/>
  <c r="DA285" i="1"/>
  <c r="AL285" i="1"/>
  <c r="DB285" i="1"/>
  <c r="AM285" i="1"/>
  <c r="DC285" i="1"/>
  <c r="AK286" i="1"/>
  <c r="DA286" i="1"/>
  <c r="AL286" i="1"/>
  <c r="DB286" i="1"/>
  <c r="AM286" i="1"/>
  <c r="DC286" i="1"/>
  <c r="AK287" i="1"/>
  <c r="DA287" i="1"/>
  <c r="AL287" i="1"/>
  <c r="DB287" i="1"/>
  <c r="AM287" i="1"/>
  <c r="DC287" i="1"/>
  <c r="AK288" i="1"/>
  <c r="DA288" i="1"/>
  <c r="AL288" i="1"/>
  <c r="DB288" i="1"/>
  <c r="AM288" i="1"/>
  <c r="DC288" i="1"/>
  <c r="AK289" i="1"/>
  <c r="DA289" i="1"/>
  <c r="AL289" i="1"/>
  <c r="DB289" i="1"/>
  <c r="AM289" i="1"/>
  <c r="DC289" i="1"/>
  <c r="AK290" i="1"/>
  <c r="DA290" i="1"/>
  <c r="AL290" i="1"/>
  <c r="DB290" i="1"/>
  <c r="AM290" i="1"/>
  <c r="DC290" i="1"/>
  <c r="AK291" i="1"/>
  <c r="DA291" i="1"/>
  <c r="AL291" i="1"/>
  <c r="DB291" i="1"/>
  <c r="AM291" i="1"/>
  <c r="DC291" i="1"/>
  <c r="AK292" i="1"/>
  <c r="DA292" i="1"/>
  <c r="AL292" i="1"/>
  <c r="DB292" i="1"/>
  <c r="AM292" i="1"/>
  <c r="DC292" i="1"/>
  <c r="AK293" i="1"/>
  <c r="DA293" i="1"/>
  <c r="AL293" i="1"/>
  <c r="DB293" i="1"/>
  <c r="AM293" i="1"/>
  <c r="DC293" i="1"/>
  <c r="AK294" i="1"/>
  <c r="DA294" i="1"/>
  <c r="AL294" i="1"/>
  <c r="DB294" i="1"/>
  <c r="AM294" i="1"/>
  <c r="DC294" i="1"/>
  <c r="AK295" i="1"/>
  <c r="DA295" i="1"/>
  <c r="AL295" i="1"/>
  <c r="DB295" i="1"/>
  <c r="AM295" i="1"/>
  <c r="DC295" i="1"/>
  <c r="AK296" i="1"/>
  <c r="DA296" i="1"/>
  <c r="AL296" i="1"/>
  <c r="DB296" i="1"/>
  <c r="AM296" i="1"/>
  <c r="DC296" i="1"/>
  <c r="AK297" i="1"/>
  <c r="DA297" i="1"/>
  <c r="AL297" i="1"/>
  <c r="DB297" i="1"/>
  <c r="AM297" i="1"/>
  <c r="DC297" i="1"/>
  <c r="AK298" i="1"/>
  <c r="DA298" i="1"/>
  <c r="AL298" i="1"/>
  <c r="DB298" i="1"/>
  <c r="AM298" i="1"/>
  <c r="DC298" i="1"/>
  <c r="AK299" i="1"/>
  <c r="DA299" i="1"/>
  <c r="AL299" i="1"/>
  <c r="DB299" i="1"/>
  <c r="AM299" i="1"/>
  <c r="DC299" i="1"/>
  <c r="AK300" i="1"/>
  <c r="DA300" i="1"/>
  <c r="AL300" i="1"/>
  <c r="DB300" i="1"/>
  <c r="AM300" i="1"/>
  <c r="DC300" i="1"/>
  <c r="AK301" i="1"/>
  <c r="DA301" i="1"/>
  <c r="AL301" i="1"/>
  <c r="DB301" i="1"/>
  <c r="AM301" i="1"/>
  <c r="DC301" i="1"/>
  <c r="AK302" i="1"/>
  <c r="DA302" i="1"/>
  <c r="AL302" i="1"/>
  <c r="DB302" i="1"/>
  <c r="AM302" i="1"/>
  <c r="DC302" i="1"/>
  <c r="AK303" i="1"/>
  <c r="DA303" i="1"/>
  <c r="AL303" i="1"/>
  <c r="DB303" i="1"/>
  <c r="AM303" i="1"/>
  <c r="DC303" i="1"/>
  <c r="AK304" i="1"/>
  <c r="DA304" i="1"/>
  <c r="AL304" i="1"/>
  <c r="DB304" i="1"/>
  <c r="AM304" i="1"/>
  <c r="DC304" i="1"/>
  <c r="AK305" i="1"/>
  <c r="DA305" i="1"/>
  <c r="AL305" i="1"/>
  <c r="DB305" i="1"/>
  <c r="AM305" i="1"/>
  <c r="DC305" i="1"/>
  <c r="AK306" i="1"/>
  <c r="DA306" i="1"/>
  <c r="AL306" i="1"/>
  <c r="DB306" i="1"/>
  <c r="AM306" i="1"/>
  <c r="DC306" i="1"/>
  <c r="AK307" i="1"/>
  <c r="DA307" i="1"/>
  <c r="AL307" i="1"/>
  <c r="DB307" i="1"/>
  <c r="AM307" i="1"/>
  <c r="DC307" i="1"/>
  <c r="AK308" i="1"/>
  <c r="DA308" i="1"/>
  <c r="AL308" i="1"/>
  <c r="DB308" i="1"/>
  <c r="AM308" i="1"/>
  <c r="DC308" i="1"/>
  <c r="AK309" i="1"/>
  <c r="DA309" i="1"/>
  <c r="AL309" i="1"/>
  <c r="DB309" i="1"/>
  <c r="AM309" i="1"/>
  <c r="DC309" i="1"/>
  <c r="AK310" i="1"/>
  <c r="DA310" i="1"/>
  <c r="AL310" i="1"/>
  <c r="DB310" i="1"/>
  <c r="AM310" i="1"/>
  <c r="DC310" i="1"/>
  <c r="AK311" i="1"/>
  <c r="DA311" i="1"/>
  <c r="AL311" i="1"/>
  <c r="DB311" i="1"/>
  <c r="AM311" i="1"/>
  <c r="DC311" i="1"/>
  <c r="AK312" i="1"/>
  <c r="DA312" i="1"/>
  <c r="AL312" i="1"/>
  <c r="DB312" i="1"/>
  <c r="AM312" i="1"/>
  <c r="DC312" i="1"/>
  <c r="AK313" i="1"/>
  <c r="DA313" i="1"/>
  <c r="AL313" i="1"/>
  <c r="DB313" i="1"/>
  <c r="AM313" i="1"/>
  <c r="DC313" i="1"/>
  <c r="AK314" i="1"/>
  <c r="DA314" i="1"/>
  <c r="AL314" i="1"/>
  <c r="DB314" i="1"/>
  <c r="AM314" i="1"/>
  <c r="DC314" i="1"/>
  <c r="AK315" i="1"/>
  <c r="DA315" i="1"/>
  <c r="AL315" i="1"/>
  <c r="DB315" i="1"/>
  <c r="AM315" i="1"/>
  <c r="DC315" i="1"/>
  <c r="AK316" i="1"/>
  <c r="DA316" i="1"/>
  <c r="AL316" i="1"/>
  <c r="DB316" i="1"/>
  <c r="AM316" i="1"/>
  <c r="DC316" i="1"/>
  <c r="AK317" i="1"/>
  <c r="DA317" i="1"/>
  <c r="AL317" i="1"/>
  <c r="DB317" i="1"/>
  <c r="AM317" i="1"/>
  <c r="DC317" i="1"/>
  <c r="AK318" i="1"/>
  <c r="DA318" i="1"/>
  <c r="AL318" i="1"/>
  <c r="DB318" i="1"/>
  <c r="AM318" i="1"/>
  <c r="DC318" i="1"/>
  <c r="AK319" i="1"/>
  <c r="DA319" i="1"/>
  <c r="AL319" i="1"/>
  <c r="DB319" i="1"/>
  <c r="AM319" i="1"/>
  <c r="DC319" i="1"/>
  <c r="AK320" i="1"/>
  <c r="DA320" i="1"/>
  <c r="AL320" i="1"/>
  <c r="DB320" i="1"/>
  <c r="AM320" i="1"/>
  <c r="DC320" i="1"/>
  <c r="AK321" i="1"/>
  <c r="DA321" i="1"/>
  <c r="AL321" i="1"/>
  <c r="DB321" i="1"/>
  <c r="AM321" i="1"/>
  <c r="DC321" i="1"/>
  <c r="AK322" i="1"/>
  <c r="DA322" i="1"/>
  <c r="AL322" i="1"/>
  <c r="DB322" i="1"/>
  <c r="AM322" i="1"/>
  <c r="DC322" i="1"/>
  <c r="AK323" i="1"/>
  <c r="DA323" i="1"/>
  <c r="AL323" i="1"/>
  <c r="DB323" i="1"/>
  <c r="AM323" i="1"/>
  <c r="DC323" i="1"/>
  <c r="AK324" i="1"/>
  <c r="DA324" i="1"/>
  <c r="AL324" i="1"/>
  <c r="DB324" i="1"/>
  <c r="AM324" i="1"/>
  <c r="DC324" i="1"/>
  <c r="AK325" i="1"/>
  <c r="DA325" i="1"/>
  <c r="AL325" i="1"/>
  <c r="DB325" i="1"/>
  <c r="AM325" i="1"/>
  <c r="DC325" i="1"/>
  <c r="AK326" i="1"/>
  <c r="DA326" i="1"/>
  <c r="AL326" i="1"/>
  <c r="DB326" i="1"/>
  <c r="AM326" i="1"/>
  <c r="DC326" i="1"/>
  <c r="AK327" i="1"/>
  <c r="DA327" i="1"/>
  <c r="AL327" i="1"/>
  <c r="DB327" i="1"/>
  <c r="AM327" i="1"/>
  <c r="DC327" i="1"/>
  <c r="AK328" i="1"/>
  <c r="DA328" i="1"/>
  <c r="AL328" i="1"/>
  <c r="DB328" i="1"/>
  <c r="AM328" i="1"/>
  <c r="DC328" i="1"/>
  <c r="AK329" i="1"/>
  <c r="DA329" i="1"/>
  <c r="AL329" i="1"/>
  <c r="DB329" i="1"/>
  <c r="AM329" i="1"/>
  <c r="DC329" i="1"/>
  <c r="AK330" i="1"/>
  <c r="DA330" i="1"/>
  <c r="AL330" i="1"/>
  <c r="DB330" i="1"/>
  <c r="AM330" i="1"/>
  <c r="DC330" i="1"/>
  <c r="AK331" i="1"/>
  <c r="DA331" i="1"/>
  <c r="AL331" i="1"/>
  <c r="DB331" i="1"/>
  <c r="AM331" i="1"/>
  <c r="DC331" i="1"/>
  <c r="AK332" i="1"/>
  <c r="DA332" i="1"/>
  <c r="AL332" i="1"/>
  <c r="DB332" i="1"/>
  <c r="AM332" i="1"/>
  <c r="DC332" i="1"/>
  <c r="AL5" i="1"/>
  <c r="AM5"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c r="DC122" i="1"/>
  <c r="AM134" i="1"/>
  <c r="DC134" i="1"/>
  <c r="DC109" i="1"/>
  <c r="AM121" i="1"/>
  <c r="DC121" i="1"/>
  <c r="DC96" i="1"/>
  <c r="AM108" i="1"/>
  <c r="DC108" i="1"/>
  <c r="DC83" i="1"/>
  <c r="AM95" i="1"/>
  <c r="DC95" i="1"/>
  <c r="DC70" i="1"/>
  <c r="AM82" i="1"/>
  <c r="DC82" i="1"/>
  <c r="DC57" i="1"/>
  <c r="AM69" i="1"/>
  <c r="DC69" i="1"/>
  <c r="DC44" i="1"/>
  <c r="AM56" i="1"/>
  <c r="DC56" i="1"/>
  <c r="DC31" i="1"/>
  <c r="AM43" i="1"/>
  <c r="DC43" i="1"/>
  <c r="DC18" i="1"/>
  <c r="AM30" i="1"/>
  <c r="DC30" i="1"/>
  <c r="BB186" i="1"/>
  <c r="CH186" i="1"/>
  <c r="BJ186" i="1"/>
  <c r="GD186" i="1"/>
  <c r="CP186" i="1"/>
  <c r="CX186" i="1"/>
  <c r="DJ186" i="1"/>
  <c r="BR186" i="1"/>
  <c r="DN186" i="1"/>
  <c r="AT186" i="1"/>
  <c r="BZ186" i="1"/>
  <c r="DC265" i="1"/>
  <c r="AM277" i="1"/>
  <c r="DC277" i="1"/>
  <c r="DC252" i="1"/>
  <c r="AM264" i="1"/>
  <c r="DC264" i="1"/>
  <c r="DC239" i="1"/>
  <c r="AM251" i="1"/>
  <c r="DC251" i="1"/>
  <c r="DC226" i="1"/>
  <c r="AM238" i="1"/>
  <c r="DC238" i="1"/>
  <c r="DB161" i="1"/>
  <c r="AL173" i="1"/>
  <c r="DB148" i="1"/>
  <c r="AL160" i="1"/>
  <c r="DB160" i="1"/>
  <c r="DB122" i="1"/>
  <c r="AL134" i="1"/>
  <c r="DB134" i="1"/>
  <c r="DB109" i="1"/>
  <c r="AL121" i="1"/>
  <c r="DB121" i="1"/>
  <c r="DB96" i="1"/>
  <c r="AL108" i="1"/>
  <c r="DB108" i="1"/>
  <c r="DB83" i="1"/>
  <c r="AL95" i="1"/>
  <c r="DB95" i="1"/>
  <c r="DB70" i="1"/>
  <c r="AL82" i="1"/>
  <c r="DB82" i="1"/>
  <c r="DB57" i="1"/>
  <c r="AL69" i="1"/>
  <c r="DB69" i="1"/>
  <c r="DB44" i="1"/>
  <c r="AL56" i="1"/>
  <c r="DB56" i="1"/>
  <c r="DB31" i="1"/>
  <c r="AL43" i="1"/>
  <c r="DB43" i="1"/>
  <c r="DB18" i="1"/>
  <c r="AL30" i="1"/>
  <c r="DB30" i="1"/>
  <c r="AK17" i="1"/>
  <c r="DA17" i="1"/>
  <c r="DA5" i="1"/>
  <c r="DN199" i="1"/>
  <c r="BB199" i="1"/>
  <c r="CH199" i="1"/>
  <c r="DJ199" i="1"/>
  <c r="BJ199" i="1"/>
  <c r="CP199" i="1"/>
  <c r="CX199" i="1"/>
  <c r="AT199" i="1"/>
  <c r="BZ199" i="1"/>
  <c r="BR199" i="1"/>
  <c r="DB265" i="1"/>
  <c r="AL277" i="1"/>
  <c r="DB277" i="1"/>
  <c r="DB252" i="1"/>
  <c r="AL264" i="1"/>
  <c r="DB264" i="1"/>
  <c r="DB239" i="1"/>
  <c r="AL251" i="1"/>
  <c r="DB251" i="1"/>
  <c r="DB226" i="1"/>
  <c r="AL238" i="1"/>
  <c r="DB238" i="1"/>
  <c r="DC187" i="1"/>
  <c r="AM199" i="1"/>
  <c r="DC199" i="1"/>
  <c r="AJ185" i="1"/>
  <c r="DA161" i="1"/>
  <c r="AK173" i="1"/>
  <c r="DA148" i="1"/>
  <c r="AK160" i="1"/>
  <c r="DA160" i="1"/>
  <c r="DA122" i="1"/>
  <c r="AK134" i="1"/>
  <c r="DA134" i="1"/>
  <c r="DA109" i="1"/>
  <c r="AK121" i="1"/>
  <c r="DA121" i="1"/>
  <c r="DA96" i="1"/>
  <c r="AK108" i="1"/>
  <c r="DA108" i="1"/>
  <c r="DA83" i="1"/>
  <c r="AK95" i="1"/>
  <c r="DA95" i="1"/>
  <c r="DA70" i="1"/>
  <c r="AK82" i="1"/>
  <c r="DA82" i="1"/>
  <c r="DA57" i="1"/>
  <c r="AK69" i="1"/>
  <c r="DA69" i="1"/>
  <c r="DA44" i="1"/>
  <c r="AK56" i="1"/>
  <c r="DA56" i="1"/>
  <c r="DA31" i="1"/>
  <c r="AK43" i="1"/>
  <c r="DA43" i="1"/>
  <c r="DA18" i="1"/>
  <c r="AK30" i="1"/>
  <c r="DA30" i="1"/>
  <c r="DA265" i="1"/>
  <c r="AK277" i="1"/>
  <c r="DA277" i="1"/>
  <c r="DA252" i="1"/>
  <c r="AK264" i="1"/>
  <c r="DA264" i="1"/>
  <c r="DA239" i="1"/>
  <c r="AK251" i="1"/>
  <c r="DA251" i="1"/>
  <c r="DA226" i="1"/>
  <c r="AK238" i="1"/>
  <c r="DA238" i="1"/>
  <c r="DB187" i="1"/>
  <c r="AL199" i="1"/>
  <c r="BS199" i="1"/>
  <c r="CI199" i="1"/>
  <c r="BK199" i="1"/>
  <c r="GE199" i="1"/>
  <c r="CY199" i="1"/>
  <c r="DO199" i="1"/>
  <c r="CQ199" i="1"/>
  <c r="AU199" i="1"/>
  <c r="DK199" i="1"/>
  <c r="BC199" i="1"/>
  <c r="CA199" i="1"/>
  <c r="BS186" i="1"/>
  <c r="DO186" i="1"/>
  <c r="CI186" i="1"/>
  <c r="AU186" i="1"/>
  <c r="DK186" i="1"/>
  <c r="BK186" i="1"/>
  <c r="GE186" i="1"/>
  <c r="CA186" i="1"/>
  <c r="CQ186" i="1"/>
  <c r="CY186" i="1"/>
  <c r="BC186" i="1"/>
  <c r="BA199" i="1"/>
  <c r="CG199" i="1"/>
  <c r="DM199" i="1"/>
  <c r="BI199" i="1"/>
  <c r="GC199" i="1"/>
  <c r="CO199" i="1"/>
  <c r="DI199" i="1"/>
  <c r="BQ199" i="1"/>
  <c r="AS199" i="1"/>
  <c r="BY199" i="1"/>
  <c r="CW199" i="1"/>
  <c r="BA186" i="1"/>
  <c r="CG186" i="1"/>
  <c r="DM186" i="1"/>
  <c r="BI186" i="1"/>
  <c r="GC186" i="1"/>
  <c r="CO186" i="1"/>
  <c r="BQ186" i="1"/>
  <c r="CW186" i="1"/>
  <c r="AS186" i="1"/>
  <c r="BY186" i="1"/>
  <c r="DI186" i="1"/>
  <c r="DC5" i="1"/>
  <c r="AM17" i="1"/>
  <c r="DC17" i="1"/>
  <c r="DB5" i="1"/>
  <c r="AL17" i="1"/>
  <c r="DB17" i="1"/>
  <c r="DC185" i="1"/>
  <c r="AM186" i="1"/>
  <c r="DC186" i="1"/>
  <c r="DB185" i="1"/>
  <c r="AL186" i="1"/>
  <c r="DB186" i="1"/>
  <c r="DA185" i="1"/>
  <c r="DC135" i="1"/>
  <c r="AM147" i="1"/>
  <c r="DC147" i="1"/>
  <c r="DB135" i="1"/>
  <c r="AL147" i="1"/>
  <c r="DB147" i="1"/>
  <c r="DA135" i="1"/>
  <c r="AK147" i="1"/>
  <c r="DA147" i="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Y201" i="1"/>
  <c r="CW203" i="1"/>
  <c r="CX204" i="1"/>
  <c r="CY205" i="1"/>
  <c r="CW207" i="1"/>
  <c r="CX208" i="1"/>
  <c r="CY209" i="1"/>
  <c r="CW211" i="1"/>
  <c r="CW219" i="1"/>
  <c r="DU73" i="60"/>
  <c r="CX219" i="1"/>
  <c r="DU73" i="63"/>
  <c r="CY219" i="1"/>
  <c r="DU73" i="64"/>
  <c r="CW220" i="1"/>
  <c r="DW73" i="60"/>
  <c r="CX220" i="1"/>
  <c r="DW73" i="63"/>
  <c r="CY220" i="1"/>
  <c r="DW73" i="64"/>
  <c r="CW221" i="1"/>
  <c r="DY73" i="60"/>
  <c r="CX221" i="1"/>
  <c r="DY73" i="63"/>
  <c r="CY221" i="1"/>
  <c r="DY73" i="64"/>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Q201" i="1"/>
  <c r="CO203" i="1"/>
  <c r="CP204" i="1"/>
  <c r="CQ205" i="1"/>
  <c r="CO207" i="1"/>
  <c r="CP208" i="1"/>
  <c r="CQ209" i="1"/>
  <c r="CO210" i="1"/>
  <c r="CO211" i="1"/>
  <c r="CP218" i="1"/>
  <c r="DS70" i="63"/>
  <c r="CO219" i="1"/>
  <c r="DU70" i="60"/>
  <c r="CP219" i="1"/>
  <c r="DU70" i="63"/>
  <c r="CQ219" i="1"/>
  <c r="DU70" i="64"/>
  <c r="CO220" i="1"/>
  <c r="DW70" i="60"/>
  <c r="CP220" i="1"/>
  <c r="DW70" i="63"/>
  <c r="CQ220" i="1"/>
  <c r="DW70" i="64"/>
  <c r="CO221" i="1"/>
  <c r="DY70" i="60"/>
  <c r="CP221" i="1"/>
  <c r="DY70" i="63"/>
  <c r="CQ221" i="1"/>
  <c r="DY70" i="64"/>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I201" i="1"/>
  <c r="CG203" i="1"/>
  <c r="CH204" i="1"/>
  <c r="CI205" i="1"/>
  <c r="CG207" i="1"/>
  <c r="CH208" i="1"/>
  <c r="CI209" i="1"/>
  <c r="CG211" i="1"/>
  <c r="CG216" i="1"/>
  <c r="DO67" i="60"/>
  <c r="CG218" i="1"/>
  <c r="DS67" i="60"/>
  <c r="CG219" i="1"/>
  <c r="DU67" i="60"/>
  <c r="CH219" i="1"/>
  <c r="DU67" i="63"/>
  <c r="CI219" i="1"/>
  <c r="DU67" i="64"/>
  <c r="CG220" i="1"/>
  <c r="DW67" i="60"/>
  <c r="CH220" i="1"/>
  <c r="DW67" i="63"/>
  <c r="CI220" i="1"/>
  <c r="DW67" i="64"/>
  <c r="CG221" i="1"/>
  <c r="DY67" i="60"/>
  <c r="CH221" i="1"/>
  <c r="DY67" i="63"/>
  <c r="CI221" i="1"/>
  <c r="DY67" i="64"/>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CA201" i="1"/>
  <c r="BY203" i="1"/>
  <c r="BZ204" i="1"/>
  <c r="CA205" i="1"/>
  <c r="BY207" i="1"/>
  <c r="BZ208" i="1"/>
  <c r="CA208" i="1"/>
  <c r="CA209" i="1"/>
  <c r="BY211" i="1"/>
  <c r="BZ218" i="1"/>
  <c r="DS64" i="63"/>
  <c r="BY219" i="1"/>
  <c r="DU64" i="60"/>
  <c r="BZ219" i="1"/>
  <c r="DU64" i="63"/>
  <c r="CA219" i="1"/>
  <c r="DU64" i="64"/>
  <c r="BY220" i="1"/>
  <c r="DW64" i="60"/>
  <c r="BZ220" i="1"/>
  <c r="DW64" i="63"/>
  <c r="CA220" i="1"/>
  <c r="DW64" i="64"/>
  <c r="BY221" i="1"/>
  <c r="DY64" i="60"/>
  <c r="BZ221" i="1"/>
  <c r="DY64" i="63"/>
  <c r="CA221" i="1"/>
  <c r="DY64" i="64"/>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S201" i="1"/>
  <c r="BQ203" i="1"/>
  <c r="BR204" i="1"/>
  <c r="BS205" i="1"/>
  <c r="BQ207" i="1"/>
  <c r="BR208" i="1"/>
  <c r="BS209" i="1"/>
  <c r="BQ211" i="1"/>
  <c r="BQ219" i="1"/>
  <c r="DU61" i="60"/>
  <c r="BR219" i="1"/>
  <c r="DU61" i="63"/>
  <c r="BS219" i="1"/>
  <c r="DU61" i="64"/>
  <c r="BQ220" i="1"/>
  <c r="DW61" i="60"/>
  <c r="BR220" i="1"/>
  <c r="DW61" i="63"/>
  <c r="BS220" i="1"/>
  <c r="DW61" i="64"/>
  <c r="BQ221" i="1"/>
  <c r="DY61" i="60"/>
  <c r="BR221" i="1"/>
  <c r="DY61" i="63"/>
  <c r="BS221" i="1"/>
  <c r="DY61" i="64"/>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c r="BK6" i="1"/>
  <c r="GE6" i="1"/>
  <c r="BI7" i="1"/>
  <c r="GC7" i="1"/>
  <c r="BJ7" i="1"/>
  <c r="GD7" i="1"/>
  <c r="BK7" i="1"/>
  <c r="GE7" i="1"/>
  <c r="BI8" i="1"/>
  <c r="GC8" i="1"/>
  <c r="BJ8" i="1"/>
  <c r="GD8" i="1"/>
  <c r="BK8" i="1"/>
  <c r="GE8" i="1"/>
  <c r="BI9" i="1"/>
  <c r="GC9" i="1"/>
  <c r="BJ9" i="1"/>
  <c r="GD9" i="1"/>
  <c r="BK9" i="1"/>
  <c r="GE9" i="1"/>
  <c r="BI10" i="1"/>
  <c r="GC10" i="1"/>
  <c r="BJ10" i="1"/>
  <c r="GD10" i="1"/>
  <c r="BK10" i="1"/>
  <c r="GE10" i="1"/>
  <c r="BI11" i="1"/>
  <c r="GC11" i="1"/>
  <c r="BJ11" i="1"/>
  <c r="GD11" i="1"/>
  <c r="BK11" i="1"/>
  <c r="GE11" i="1"/>
  <c r="BI12" i="1"/>
  <c r="GC12" i="1"/>
  <c r="BJ12" i="1"/>
  <c r="GD12" i="1"/>
  <c r="BK12" i="1"/>
  <c r="GE12" i="1"/>
  <c r="BI13" i="1"/>
  <c r="GC13" i="1"/>
  <c r="BJ13" i="1"/>
  <c r="GD13" i="1"/>
  <c r="BK13" i="1"/>
  <c r="GE13" i="1"/>
  <c r="BI14" i="1"/>
  <c r="GC14" i="1"/>
  <c r="BJ14" i="1"/>
  <c r="GD14" i="1"/>
  <c r="BK14" i="1"/>
  <c r="GE14" i="1"/>
  <c r="BI15" i="1"/>
  <c r="GC15" i="1"/>
  <c r="BJ15" i="1"/>
  <c r="GD15" i="1"/>
  <c r="BK15" i="1"/>
  <c r="GE15" i="1"/>
  <c r="BI16" i="1"/>
  <c r="GC16" i="1"/>
  <c r="BJ16" i="1"/>
  <c r="GD16" i="1"/>
  <c r="BK16" i="1"/>
  <c r="GE16" i="1"/>
  <c r="BI18" i="1"/>
  <c r="GC18" i="1"/>
  <c r="BJ18" i="1"/>
  <c r="GD18" i="1"/>
  <c r="BK18" i="1"/>
  <c r="GE18" i="1"/>
  <c r="BI19" i="1"/>
  <c r="GC19" i="1"/>
  <c r="BJ19" i="1"/>
  <c r="GD19" i="1"/>
  <c r="BK19" i="1"/>
  <c r="GE19" i="1"/>
  <c r="BI20" i="1"/>
  <c r="GC20" i="1"/>
  <c r="BJ20" i="1"/>
  <c r="GD20" i="1"/>
  <c r="BK20" i="1"/>
  <c r="GE20" i="1"/>
  <c r="BI21" i="1"/>
  <c r="GC21" i="1"/>
  <c r="BJ21" i="1"/>
  <c r="GD21" i="1"/>
  <c r="BK21" i="1"/>
  <c r="GE21" i="1"/>
  <c r="BI22" i="1"/>
  <c r="GC22" i="1"/>
  <c r="BJ22" i="1"/>
  <c r="GD22" i="1"/>
  <c r="BK22" i="1"/>
  <c r="GE22" i="1"/>
  <c r="BI23" i="1"/>
  <c r="GC23" i="1"/>
  <c r="BJ23" i="1"/>
  <c r="GD23" i="1"/>
  <c r="BK23" i="1"/>
  <c r="GE23" i="1"/>
  <c r="BI24" i="1"/>
  <c r="GC24" i="1"/>
  <c r="BJ24" i="1"/>
  <c r="GD24" i="1"/>
  <c r="BK24" i="1"/>
  <c r="GE24" i="1"/>
  <c r="BI25" i="1"/>
  <c r="GC25" i="1"/>
  <c r="BJ25" i="1"/>
  <c r="GD25" i="1"/>
  <c r="BK25" i="1"/>
  <c r="GE25" i="1"/>
  <c r="BI26" i="1"/>
  <c r="GC26" i="1"/>
  <c r="BJ26" i="1"/>
  <c r="GD26" i="1"/>
  <c r="BK26" i="1"/>
  <c r="GE26" i="1"/>
  <c r="BI27" i="1"/>
  <c r="GC27" i="1"/>
  <c r="BJ27" i="1"/>
  <c r="GD27" i="1"/>
  <c r="BK27" i="1"/>
  <c r="GE27" i="1"/>
  <c r="BI28" i="1"/>
  <c r="GC28" i="1"/>
  <c r="BJ28" i="1"/>
  <c r="GD28" i="1"/>
  <c r="BK28" i="1"/>
  <c r="GE28" i="1"/>
  <c r="BI29" i="1"/>
  <c r="GC29" i="1"/>
  <c r="BJ29" i="1"/>
  <c r="GD29" i="1"/>
  <c r="BK29" i="1"/>
  <c r="GE29" i="1"/>
  <c r="BI31" i="1"/>
  <c r="GC31" i="1"/>
  <c r="BJ31" i="1"/>
  <c r="GD31" i="1"/>
  <c r="BK31" i="1"/>
  <c r="GE31" i="1"/>
  <c r="BI32" i="1"/>
  <c r="GC32" i="1"/>
  <c r="BJ32" i="1"/>
  <c r="GD32" i="1"/>
  <c r="BK32" i="1"/>
  <c r="GE32" i="1"/>
  <c r="BI33" i="1"/>
  <c r="GC33" i="1"/>
  <c r="BJ33" i="1"/>
  <c r="GD33" i="1"/>
  <c r="BK33" i="1"/>
  <c r="GE33" i="1"/>
  <c r="BI34" i="1"/>
  <c r="GC34" i="1"/>
  <c r="BJ34" i="1"/>
  <c r="GD34" i="1"/>
  <c r="BK34" i="1"/>
  <c r="GE34" i="1"/>
  <c r="BI35" i="1"/>
  <c r="GC35" i="1"/>
  <c r="BJ35" i="1"/>
  <c r="GD35" i="1"/>
  <c r="BK35" i="1"/>
  <c r="GE35" i="1"/>
  <c r="BI36" i="1"/>
  <c r="GC36" i="1"/>
  <c r="BJ36" i="1"/>
  <c r="GD36" i="1"/>
  <c r="BK36" i="1"/>
  <c r="GE36" i="1"/>
  <c r="BI37" i="1"/>
  <c r="GC37" i="1"/>
  <c r="BJ37" i="1"/>
  <c r="GD37" i="1"/>
  <c r="BK37" i="1"/>
  <c r="GE37" i="1"/>
  <c r="BI38" i="1"/>
  <c r="GC38" i="1"/>
  <c r="BJ38" i="1"/>
  <c r="GD38" i="1"/>
  <c r="BK38" i="1"/>
  <c r="GE38" i="1"/>
  <c r="BI39" i="1"/>
  <c r="GC39" i="1"/>
  <c r="BJ39" i="1"/>
  <c r="GD39" i="1"/>
  <c r="BK39" i="1"/>
  <c r="GE39" i="1"/>
  <c r="BI40" i="1"/>
  <c r="GC40" i="1"/>
  <c r="BJ40" i="1"/>
  <c r="GD40" i="1"/>
  <c r="BK40" i="1"/>
  <c r="GE40" i="1"/>
  <c r="BI41" i="1"/>
  <c r="GC41" i="1"/>
  <c r="BJ41" i="1"/>
  <c r="GD41" i="1"/>
  <c r="BK41" i="1"/>
  <c r="GE41" i="1"/>
  <c r="BI42" i="1"/>
  <c r="GC42" i="1"/>
  <c r="BJ42" i="1"/>
  <c r="GD42" i="1"/>
  <c r="BK42" i="1"/>
  <c r="GE42" i="1"/>
  <c r="BI44" i="1"/>
  <c r="GC44" i="1"/>
  <c r="BJ44" i="1"/>
  <c r="GD44" i="1"/>
  <c r="BK44" i="1"/>
  <c r="GE44" i="1"/>
  <c r="BI45" i="1"/>
  <c r="GC45" i="1"/>
  <c r="BJ45" i="1"/>
  <c r="GD45" i="1"/>
  <c r="BK45" i="1"/>
  <c r="GE45" i="1"/>
  <c r="BI46" i="1"/>
  <c r="GC46" i="1"/>
  <c r="BJ46" i="1"/>
  <c r="GD46" i="1"/>
  <c r="BK46" i="1"/>
  <c r="GE46" i="1"/>
  <c r="BI47" i="1"/>
  <c r="GC47" i="1"/>
  <c r="BJ47" i="1"/>
  <c r="GD47" i="1"/>
  <c r="BK47" i="1"/>
  <c r="GE47" i="1"/>
  <c r="BI48" i="1"/>
  <c r="GC48" i="1"/>
  <c r="BJ48" i="1"/>
  <c r="GD48" i="1"/>
  <c r="BK48" i="1"/>
  <c r="GE48" i="1"/>
  <c r="BI49" i="1"/>
  <c r="GC49" i="1"/>
  <c r="BJ49" i="1"/>
  <c r="GD49" i="1"/>
  <c r="BK49" i="1"/>
  <c r="GE49" i="1"/>
  <c r="BI50" i="1"/>
  <c r="GC50" i="1"/>
  <c r="BJ50" i="1"/>
  <c r="GD50" i="1"/>
  <c r="BK50" i="1"/>
  <c r="GE50" i="1"/>
  <c r="BI51" i="1"/>
  <c r="GC51" i="1"/>
  <c r="BJ51" i="1"/>
  <c r="GD51" i="1"/>
  <c r="BK51" i="1"/>
  <c r="GE51" i="1"/>
  <c r="BI52" i="1"/>
  <c r="GC52" i="1"/>
  <c r="BJ52" i="1"/>
  <c r="GD52" i="1"/>
  <c r="BK52" i="1"/>
  <c r="GE52" i="1"/>
  <c r="BI53" i="1"/>
  <c r="GC53" i="1"/>
  <c r="BJ53" i="1"/>
  <c r="GD53" i="1"/>
  <c r="BK53" i="1"/>
  <c r="GE53" i="1"/>
  <c r="BI54" i="1"/>
  <c r="GC54" i="1"/>
  <c r="BJ54" i="1"/>
  <c r="GD54" i="1"/>
  <c r="BK54" i="1"/>
  <c r="GE54" i="1"/>
  <c r="BI55" i="1"/>
  <c r="GC55" i="1"/>
  <c r="BJ55" i="1"/>
  <c r="GD55" i="1"/>
  <c r="BK55" i="1"/>
  <c r="GE55" i="1"/>
  <c r="BI57" i="1"/>
  <c r="GC57" i="1"/>
  <c r="BJ57" i="1"/>
  <c r="GD57" i="1"/>
  <c r="BK57" i="1"/>
  <c r="GE57" i="1"/>
  <c r="BI58" i="1"/>
  <c r="GC58" i="1"/>
  <c r="BJ58" i="1"/>
  <c r="GD58" i="1"/>
  <c r="BK58" i="1"/>
  <c r="GE58" i="1"/>
  <c r="BI59" i="1"/>
  <c r="GC59" i="1"/>
  <c r="BJ59" i="1"/>
  <c r="GD59" i="1"/>
  <c r="BK59" i="1"/>
  <c r="GE59" i="1"/>
  <c r="BI60" i="1"/>
  <c r="GC60" i="1"/>
  <c r="BJ60" i="1"/>
  <c r="GD60" i="1"/>
  <c r="BK60" i="1"/>
  <c r="GE60" i="1"/>
  <c r="BI61" i="1"/>
  <c r="GC61" i="1"/>
  <c r="BJ61" i="1"/>
  <c r="GD61" i="1"/>
  <c r="BK61" i="1"/>
  <c r="GE61" i="1"/>
  <c r="BI62" i="1"/>
  <c r="GC62" i="1"/>
  <c r="BJ62" i="1"/>
  <c r="GD62" i="1"/>
  <c r="BK62" i="1"/>
  <c r="GE62" i="1"/>
  <c r="BI63" i="1"/>
  <c r="GC63" i="1"/>
  <c r="BJ63" i="1"/>
  <c r="GD63" i="1"/>
  <c r="BK63" i="1"/>
  <c r="GE63" i="1"/>
  <c r="BI64" i="1"/>
  <c r="GC64" i="1"/>
  <c r="BJ64" i="1"/>
  <c r="GD64" i="1"/>
  <c r="BK64" i="1"/>
  <c r="GE64" i="1"/>
  <c r="BI65" i="1"/>
  <c r="GC65" i="1"/>
  <c r="BJ65" i="1"/>
  <c r="GD65" i="1"/>
  <c r="BK65" i="1"/>
  <c r="GE65" i="1"/>
  <c r="BI66" i="1"/>
  <c r="GC66" i="1"/>
  <c r="BJ66" i="1"/>
  <c r="GD66" i="1"/>
  <c r="BK66" i="1"/>
  <c r="GE66" i="1"/>
  <c r="BI67" i="1"/>
  <c r="GC67" i="1"/>
  <c r="BJ67" i="1"/>
  <c r="GD67" i="1"/>
  <c r="BK67" i="1"/>
  <c r="GE67" i="1"/>
  <c r="BI68" i="1"/>
  <c r="GC68" i="1"/>
  <c r="BJ68" i="1"/>
  <c r="GD68" i="1"/>
  <c r="BK68" i="1"/>
  <c r="GE68" i="1"/>
  <c r="BI70" i="1"/>
  <c r="GC70" i="1"/>
  <c r="BJ70" i="1"/>
  <c r="GD70" i="1"/>
  <c r="BK70" i="1"/>
  <c r="GE70" i="1"/>
  <c r="BI71" i="1"/>
  <c r="GC71" i="1"/>
  <c r="BJ71" i="1"/>
  <c r="GD71" i="1"/>
  <c r="BK71" i="1"/>
  <c r="GE71" i="1"/>
  <c r="BI72" i="1"/>
  <c r="GC72" i="1"/>
  <c r="BJ72" i="1"/>
  <c r="GD72" i="1"/>
  <c r="BK72" i="1"/>
  <c r="GE72" i="1"/>
  <c r="BI73" i="1"/>
  <c r="GC73" i="1"/>
  <c r="BJ73" i="1"/>
  <c r="GD73" i="1"/>
  <c r="BK73" i="1"/>
  <c r="GE73" i="1"/>
  <c r="BI74" i="1"/>
  <c r="GC74" i="1"/>
  <c r="BJ74" i="1"/>
  <c r="GD74" i="1"/>
  <c r="BK74" i="1"/>
  <c r="GE74" i="1"/>
  <c r="BI75" i="1"/>
  <c r="GC75" i="1"/>
  <c r="BJ75" i="1"/>
  <c r="GD75" i="1"/>
  <c r="BK75" i="1"/>
  <c r="GE75" i="1"/>
  <c r="BI76" i="1"/>
  <c r="GC76" i="1"/>
  <c r="BJ76" i="1"/>
  <c r="GD76" i="1"/>
  <c r="BK76" i="1"/>
  <c r="GE76" i="1"/>
  <c r="BI77" i="1"/>
  <c r="GC77" i="1"/>
  <c r="BJ77" i="1"/>
  <c r="GD77" i="1"/>
  <c r="BK77" i="1"/>
  <c r="GE77" i="1"/>
  <c r="BI78" i="1"/>
  <c r="GC78" i="1"/>
  <c r="BJ78" i="1"/>
  <c r="GD78" i="1"/>
  <c r="BK78" i="1"/>
  <c r="GE78" i="1"/>
  <c r="BI79" i="1"/>
  <c r="GC79" i="1"/>
  <c r="BJ79" i="1"/>
  <c r="GD79" i="1"/>
  <c r="BK79" i="1"/>
  <c r="GE79" i="1"/>
  <c r="BI80" i="1"/>
  <c r="GC80" i="1"/>
  <c r="BJ80" i="1"/>
  <c r="GD80" i="1"/>
  <c r="BK80" i="1"/>
  <c r="GE80" i="1"/>
  <c r="BI81" i="1"/>
  <c r="GC81" i="1"/>
  <c r="BJ81" i="1"/>
  <c r="GD81" i="1"/>
  <c r="BK81" i="1"/>
  <c r="GE81" i="1"/>
  <c r="BI83" i="1"/>
  <c r="GC83" i="1"/>
  <c r="BJ83" i="1"/>
  <c r="GD83" i="1"/>
  <c r="BK83" i="1"/>
  <c r="GE83" i="1"/>
  <c r="BI84" i="1"/>
  <c r="GC84" i="1"/>
  <c r="BJ84" i="1"/>
  <c r="GD84" i="1"/>
  <c r="BK84" i="1"/>
  <c r="GE84" i="1"/>
  <c r="BI85" i="1"/>
  <c r="GC85" i="1"/>
  <c r="BJ85" i="1"/>
  <c r="GD85" i="1"/>
  <c r="BK85" i="1"/>
  <c r="GE85" i="1"/>
  <c r="BI86" i="1"/>
  <c r="GC86" i="1"/>
  <c r="BJ86" i="1"/>
  <c r="GD86" i="1"/>
  <c r="BK86" i="1"/>
  <c r="GE86" i="1"/>
  <c r="BI87" i="1"/>
  <c r="GC87" i="1"/>
  <c r="BJ87" i="1"/>
  <c r="GD87" i="1"/>
  <c r="BK87" i="1"/>
  <c r="GE87" i="1"/>
  <c r="BI88" i="1"/>
  <c r="GC88" i="1"/>
  <c r="BJ88" i="1"/>
  <c r="GD88" i="1"/>
  <c r="BK88" i="1"/>
  <c r="GE88" i="1"/>
  <c r="BI89" i="1"/>
  <c r="GC89" i="1"/>
  <c r="BJ89" i="1"/>
  <c r="GD89" i="1"/>
  <c r="BK89" i="1"/>
  <c r="GE89" i="1"/>
  <c r="BI90" i="1"/>
  <c r="GC90" i="1"/>
  <c r="BJ90" i="1"/>
  <c r="GD90" i="1"/>
  <c r="BK90" i="1"/>
  <c r="GE90" i="1"/>
  <c r="BI91" i="1"/>
  <c r="GC91" i="1"/>
  <c r="BJ91" i="1"/>
  <c r="GD91" i="1"/>
  <c r="BK91" i="1"/>
  <c r="GE91" i="1"/>
  <c r="BI92" i="1"/>
  <c r="GC92" i="1"/>
  <c r="BJ92" i="1"/>
  <c r="GD92" i="1"/>
  <c r="BK92" i="1"/>
  <c r="GE92" i="1"/>
  <c r="BI93" i="1"/>
  <c r="GC93" i="1"/>
  <c r="BJ93" i="1"/>
  <c r="GD93" i="1"/>
  <c r="BK93" i="1"/>
  <c r="GE93" i="1"/>
  <c r="BI94" i="1"/>
  <c r="GC94" i="1"/>
  <c r="BJ94" i="1"/>
  <c r="GD94" i="1"/>
  <c r="BK94" i="1"/>
  <c r="GE94" i="1"/>
  <c r="BI96" i="1"/>
  <c r="GC96" i="1"/>
  <c r="BJ96" i="1"/>
  <c r="GD96" i="1"/>
  <c r="BK96" i="1"/>
  <c r="GE96" i="1"/>
  <c r="BI97" i="1"/>
  <c r="GC97" i="1"/>
  <c r="BJ97" i="1"/>
  <c r="GD97" i="1"/>
  <c r="BK97" i="1"/>
  <c r="GE97" i="1"/>
  <c r="BI98" i="1"/>
  <c r="GC98" i="1"/>
  <c r="BJ98" i="1"/>
  <c r="GD98" i="1"/>
  <c r="BK98" i="1"/>
  <c r="GE98" i="1"/>
  <c r="BI99" i="1"/>
  <c r="GC99" i="1"/>
  <c r="BJ99" i="1"/>
  <c r="GD99" i="1"/>
  <c r="BK99" i="1"/>
  <c r="GE99" i="1"/>
  <c r="BI100" i="1"/>
  <c r="GC100" i="1"/>
  <c r="BJ100" i="1"/>
  <c r="GD100" i="1"/>
  <c r="BK100" i="1"/>
  <c r="GE100" i="1"/>
  <c r="BI101" i="1"/>
  <c r="GC101" i="1"/>
  <c r="BJ101" i="1"/>
  <c r="GD101" i="1"/>
  <c r="BK101" i="1"/>
  <c r="GE101" i="1"/>
  <c r="BI102" i="1"/>
  <c r="GC102" i="1"/>
  <c r="BJ102" i="1"/>
  <c r="GD102" i="1"/>
  <c r="BK102" i="1"/>
  <c r="GE102" i="1"/>
  <c r="BI103" i="1"/>
  <c r="GC103" i="1"/>
  <c r="BJ103" i="1"/>
  <c r="GD103" i="1"/>
  <c r="BK103" i="1"/>
  <c r="GE103" i="1"/>
  <c r="BI104" i="1"/>
  <c r="GC104" i="1"/>
  <c r="BJ104" i="1"/>
  <c r="GD104" i="1"/>
  <c r="BK104" i="1"/>
  <c r="GE104" i="1"/>
  <c r="BI105" i="1"/>
  <c r="GC105" i="1"/>
  <c r="BJ105" i="1"/>
  <c r="GD105" i="1"/>
  <c r="BK105" i="1"/>
  <c r="GE105" i="1"/>
  <c r="BI106" i="1"/>
  <c r="GC106" i="1"/>
  <c r="BJ106" i="1"/>
  <c r="GD106" i="1"/>
  <c r="BK106" i="1"/>
  <c r="GE106" i="1"/>
  <c r="BI107" i="1"/>
  <c r="GC107" i="1"/>
  <c r="BJ107" i="1"/>
  <c r="GD107" i="1"/>
  <c r="BK107" i="1"/>
  <c r="GE107" i="1"/>
  <c r="BI109" i="1"/>
  <c r="GC109" i="1"/>
  <c r="BJ109" i="1"/>
  <c r="GD109" i="1"/>
  <c r="BK109" i="1"/>
  <c r="GE109" i="1"/>
  <c r="BI110" i="1"/>
  <c r="GC110" i="1"/>
  <c r="BJ110" i="1"/>
  <c r="GD110" i="1"/>
  <c r="BK110" i="1"/>
  <c r="GE110" i="1"/>
  <c r="BI111" i="1"/>
  <c r="GC111" i="1"/>
  <c r="BJ111" i="1"/>
  <c r="GD111" i="1"/>
  <c r="BK111" i="1"/>
  <c r="GE111" i="1"/>
  <c r="BI112" i="1"/>
  <c r="GC112" i="1"/>
  <c r="BJ112" i="1"/>
  <c r="GD112" i="1"/>
  <c r="BK112" i="1"/>
  <c r="GE112" i="1"/>
  <c r="BI113" i="1"/>
  <c r="GC113" i="1"/>
  <c r="BJ113" i="1"/>
  <c r="GD113" i="1"/>
  <c r="BK113" i="1"/>
  <c r="GE113" i="1"/>
  <c r="BI114" i="1"/>
  <c r="GC114" i="1"/>
  <c r="BJ114" i="1"/>
  <c r="GD114" i="1"/>
  <c r="BK114" i="1"/>
  <c r="GE114" i="1"/>
  <c r="BI115" i="1"/>
  <c r="GC115" i="1"/>
  <c r="BJ115" i="1"/>
  <c r="GD115" i="1"/>
  <c r="BK115" i="1"/>
  <c r="GE115" i="1"/>
  <c r="BI116" i="1"/>
  <c r="GC116" i="1"/>
  <c r="BJ116" i="1"/>
  <c r="GD116" i="1"/>
  <c r="BK116" i="1"/>
  <c r="GE116" i="1"/>
  <c r="BI117" i="1"/>
  <c r="GC117" i="1"/>
  <c r="BJ117" i="1"/>
  <c r="GD117" i="1"/>
  <c r="BK117" i="1"/>
  <c r="GE117" i="1"/>
  <c r="BI118" i="1"/>
  <c r="GC118" i="1"/>
  <c r="BJ118" i="1"/>
  <c r="GD118" i="1"/>
  <c r="BK118" i="1"/>
  <c r="GE118" i="1"/>
  <c r="BI119" i="1"/>
  <c r="GC119" i="1"/>
  <c r="BJ119" i="1"/>
  <c r="GD119" i="1"/>
  <c r="BK119" i="1"/>
  <c r="GE119" i="1"/>
  <c r="BI120" i="1"/>
  <c r="GC120" i="1"/>
  <c r="BJ120" i="1"/>
  <c r="GD120" i="1"/>
  <c r="BK120" i="1"/>
  <c r="GE120" i="1"/>
  <c r="BI122" i="1"/>
  <c r="GC122" i="1"/>
  <c r="BJ122" i="1"/>
  <c r="GD122" i="1"/>
  <c r="BK122" i="1"/>
  <c r="GE122" i="1"/>
  <c r="BI123" i="1"/>
  <c r="GC123" i="1"/>
  <c r="BJ123" i="1"/>
  <c r="GD123" i="1"/>
  <c r="BK123" i="1"/>
  <c r="GE123" i="1"/>
  <c r="BI124" i="1"/>
  <c r="GC124" i="1"/>
  <c r="BJ124" i="1"/>
  <c r="GD124" i="1"/>
  <c r="BK124" i="1"/>
  <c r="GE124" i="1"/>
  <c r="BI125" i="1"/>
  <c r="GC125" i="1"/>
  <c r="BJ125" i="1"/>
  <c r="GD125" i="1"/>
  <c r="BK125" i="1"/>
  <c r="GE125" i="1"/>
  <c r="BI126" i="1"/>
  <c r="GC126" i="1"/>
  <c r="BJ126" i="1"/>
  <c r="GD126" i="1"/>
  <c r="BK126" i="1"/>
  <c r="GE126" i="1"/>
  <c r="BI127" i="1"/>
  <c r="GC127" i="1"/>
  <c r="BJ127" i="1"/>
  <c r="GD127" i="1"/>
  <c r="BK127" i="1"/>
  <c r="GE127" i="1"/>
  <c r="BI128" i="1"/>
  <c r="GC128" i="1"/>
  <c r="BJ128" i="1"/>
  <c r="GD128" i="1"/>
  <c r="BK128" i="1"/>
  <c r="GE128" i="1"/>
  <c r="BI129" i="1"/>
  <c r="GC129" i="1"/>
  <c r="BJ129" i="1"/>
  <c r="GD129" i="1"/>
  <c r="BK129" i="1"/>
  <c r="GE129" i="1"/>
  <c r="BI130" i="1"/>
  <c r="GC130" i="1"/>
  <c r="BJ130" i="1"/>
  <c r="GD130" i="1"/>
  <c r="BK130" i="1"/>
  <c r="GE130" i="1"/>
  <c r="BI131" i="1"/>
  <c r="GC131" i="1"/>
  <c r="BJ131" i="1"/>
  <c r="GD131" i="1"/>
  <c r="BK131" i="1"/>
  <c r="GE131" i="1"/>
  <c r="BI132" i="1"/>
  <c r="GC132" i="1"/>
  <c r="BJ132" i="1"/>
  <c r="GD132" i="1"/>
  <c r="BK132" i="1"/>
  <c r="GE132" i="1"/>
  <c r="BI133" i="1"/>
  <c r="GC133" i="1"/>
  <c r="BJ133" i="1"/>
  <c r="GD133" i="1"/>
  <c r="BK133" i="1"/>
  <c r="GE133" i="1"/>
  <c r="BI135" i="1"/>
  <c r="GC135" i="1"/>
  <c r="BJ135" i="1"/>
  <c r="GD135" i="1"/>
  <c r="BK135" i="1"/>
  <c r="GE135" i="1"/>
  <c r="BI136" i="1"/>
  <c r="GC136" i="1"/>
  <c r="BJ136" i="1"/>
  <c r="GD136" i="1"/>
  <c r="BK136" i="1"/>
  <c r="GE136" i="1"/>
  <c r="BI137" i="1"/>
  <c r="GC137" i="1"/>
  <c r="BJ137" i="1"/>
  <c r="GD137" i="1"/>
  <c r="BK137" i="1"/>
  <c r="GE137" i="1"/>
  <c r="BI138" i="1"/>
  <c r="GC138" i="1"/>
  <c r="BJ138" i="1"/>
  <c r="GD138" i="1"/>
  <c r="BK138" i="1"/>
  <c r="GE138" i="1"/>
  <c r="BI139" i="1"/>
  <c r="GC139" i="1"/>
  <c r="BJ139" i="1"/>
  <c r="GD139" i="1"/>
  <c r="BK139" i="1"/>
  <c r="GE139" i="1"/>
  <c r="BI140" i="1"/>
  <c r="GC140" i="1"/>
  <c r="BJ140" i="1"/>
  <c r="GD140" i="1"/>
  <c r="BK140" i="1"/>
  <c r="GE140" i="1"/>
  <c r="BI141" i="1"/>
  <c r="GC141" i="1"/>
  <c r="BJ141" i="1"/>
  <c r="GD141" i="1"/>
  <c r="BK141" i="1"/>
  <c r="GE141" i="1"/>
  <c r="BI142" i="1"/>
  <c r="GC142" i="1"/>
  <c r="BJ142" i="1"/>
  <c r="GD142" i="1"/>
  <c r="BK142" i="1"/>
  <c r="GE142" i="1"/>
  <c r="BI143" i="1"/>
  <c r="GC143" i="1"/>
  <c r="BJ143" i="1"/>
  <c r="GD143" i="1"/>
  <c r="BK143" i="1"/>
  <c r="GE143" i="1"/>
  <c r="BI144" i="1"/>
  <c r="GC144" i="1"/>
  <c r="BJ144" i="1"/>
  <c r="GD144" i="1"/>
  <c r="BK144" i="1"/>
  <c r="GE144" i="1"/>
  <c r="BI145" i="1"/>
  <c r="GC145" i="1"/>
  <c r="BJ145" i="1"/>
  <c r="GD145" i="1"/>
  <c r="BK145" i="1"/>
  <c r="GE145" i="1"/>
  <c r="BI146" i="1"/>
  <c r="GC146" i="1"/>
  <c r="BJ146" i="1"/>
  <c r="GD146" i="1"/>
  <c r="BK146" i="1"/>
  <c r="GE146" i="1"/>
  <c r="BI148" i="1"/>
  <c r="GC148" i="1"/>
  <c r="BJ148" i="1"/>
  <c r="GD148" i="1"/>
  <c r="BK148" i="1"/>
  <c r="GE148" i="1"/>
  <c r="BI149" i="1"/>
  <c r="GC149" i="1"/>
  <c r="BJ149" i="1"/>
  <c r="GD149" i="1"/>
  <c r="BK149" i="1"/>
  <c r="GE149" i="1"/>
  <c r="BI150" i="1"/>
  <c r="GC150" i="1"/>
  <c r="BJ150" i="1"/>
  <c r="GD150" i="1"/>
  <c r="BK150" i="1"/>
  <c r="GE150" i="1"/>
  <c r="BI151" i="1"/>
  <c r="GC151" i="1"/>
  <c r="BJ151" i="1"/>
  <c r="GD151" i="1"/>
  <c r="BK151" i="1"/>
  <c r="GE151" i="1"/>
  <c r="BI152" i="1"/>
  <c r="GC152" i="1"/>
  <c r="BJ152" i="1"/>
  <c r="GD152" i="1"/>
  <c r="BK152" i="1"/>
  <c r="GE152" i="1"/>
  <c r="BI153" i="1"/>
  <c r="GC153" i="1"/>
  <c r="BJ153" i="1"/>
  <c r="GD153" i="1"/>
  <c r="BK153" i="1"/>
  <c r="GE153" i="1"/>
  <c r="BI154" i="1"/>
  <c r="GC154" i="1"/>
  <c r="BJ154" i="1"/>
  <c r="GD154" i="1"/>
  <c r="BK154" i="1"/>
  <c r="GE154" i="1"/>
  <c r="BI155" i="1"/>
  <c r="GC155" i="1"/>
  <c r="BJ155" i="1"/>
  <c r="GD155" i="1"/>
  <c r="BK155" i="1"/>
  <c r="GE155" i="1"/>
  <c r="BI156" i="1"/>
  <c r="GC156" i="1"/>
  <c r="BJ156" i="1"/>
  <c r="GD156" i="1"/>
  <c r="BK156" i="1"/>
  <c r="GE156" i="1"/>
  <c r="BI157" i="1"/>
  <c r="GC157" i="1"/>
  <c r="BJ157" i="1"/>
  <c r="GD157" i="1"/>
  <c r="BK157" i="1"/>
  <c r="GE157" i="1"/>
  <c r="BI158" i="1"/>
  <c r="GC158" i="1"/>
  <c r="BJ158" i="1"/>
  <c r="GD158" i="1"/>
  <c r="BK158" i="1"/>
  <c r="GE158" i="1"/>
  <c r="BI159" i="1"/>
  <c r="GC159" i="1"/>
  <c r="BJ159" i="1"/>
  <c r="GD159" i="1"/>
  <c r="BK159" i="1"/>
  <c r="GE159" i="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c r="BJ174" i="1"/>
  <c r="GD174" i="1"/>
  <c r="BK174" i="1"/>
  <c r="GE174" i="1"/>
  <c r="BI175" i="1"/>
  <c r="GC175" i="1"/>
  <c r="BJ175" i="1"/>
  <c r="GD175" i="1"/>
  <c r="BK175" i="1"/>
  <c r="GE175" i="1"/>
  <c r="BI176" i="1"/>
  <c r="GC176" i="1"/>
  <c r="BJ176" i="1"/>
  <c r="GD176" i="1"/>
  <c r="BK176" i="1"/>
  <c r="GE176" i="1"/>
  <c r="BI177" i="1"/>
  <c r="GC177" i="1"/>
  <c r="BJ177" i="1"/>
  <c r="GD177" i="1"/>
  <c r="BK177" i="1"/>
  <c r="GE177" i="1"/>
  <c r="BI178" i="1"/>
  <c r="GC178" i="1"/>
  <c r="BJ178" i="1"/>
  <c r="GD178" i="1"/>
  <c r="BK178" i="1"/>
  <c r="GE178" i="1"/>
  <c r="BI179" i="1"/>
  <c r="GC179" i="1"/>
  <c r="BJ179" i="1"/>
  <c r="GD179" i="1"/>
  <c r="BK179" i="1"/>
  <c r="GE179" i="1"/>
  <c r="BI180" i="1"/>
  <c r="GC180" i="1"/>
  <c r="BJ180" i="1"/>
  <c r="GD180" i="1"/>
  <c r="BK180" i="1"/>
  <c r="GE180" i="1"/>
  <c r="BI181" i="1"/>
  <c r="GC181" i="1"/>
  <c r="BJ181" i="1"/>
  <c r="GD181" i="1"/>
  <c r="BK181" i="1"/>
  <c r="GE181" i="1"/>
  <c r="BI182" i="1"/>
  <c r="GC182" i="1"/>
  <c r="BJ182" i="1"/>
  <c r="GD182" i="1"/>
  <c r="BK182" i="1"/>
  <c r="GE182" i="1"/>
  <c r="BI183" i="1"/>
  <c r="GC183" i="1"/>
  <c r="BJ183" i="1"/>
  <c r="GD183" i="1"/>
  <c r="BK183" i="1"/>
  <c r="GE183" i="1"/>
  <c r="BI184" i="1"/>
  <c r="GC184" i="1"/>
  <c r="BJ184" i="1"/>
  <c r="GD184" i="1"/>
  <c r="BK184" i="1"/>
  <c r="GE184" i="1"/>
  <c r="BI185" i="1"/>
  <c r="GC185" i="1"/>
  <c r="BJ185" i="1"/>
  <c r="GD185" i="1"/>
  <c r="BK185" i="1"/>
  <c r="GE185" i="1"/>
  <c r="BI187" i="1"/>
  <c r="GC187" i="1"/>
  <c r="BJ187" i="1"/>
  <c r="BK187" i="1"/>
  <c r="GE187" i="1"/>
  <c r="BI188" i="1"/>
  <c r="GC188" i="1"/>
  <c r="BJ188" i="1"/>
  <c r="BK188" i="1"/>
  <c r="GE188" i="1"/>
  <c r="BI189" i="1"/>
  <c r="GC189" i="1"/>
  <c r="BJ189" i="1"/>
  <c r="BK189" i="1"/>
  <c r="GE189" i="1"/>
  <c r="BI190" i="1"/>
  <c r="GC190" i="1"/>
  <c r="BJ190" i="1"/>
  <c r="BK190" i="1"/>
  <c r="GE190" i="1"/>
  <c r="BI191" i="1"/>
  <c r="GC191" i="1"/>
  <c r="BJ191" i="1"/>
  <c r="BK191" i="1"/>
  <c r="GE191" i="1"/>
  <c r="BI192" i="1"/>
  <c r="GC192" i="1"/>
  <c r="BJ192" i="1"/>
  <c r="BK192" i="1"/>
  <c r="GE192" i="1"/>
  <c r="BI193" i="1"/>
  <c r="GC193" i="1"/>
  <c r="BJ193" i="1"/>
  <c r="BK193" i="1"/>
  <c r="GE193" i="1"/>
  <c r="BI194" i="1"/>
  <c r="GC194" i="1"/>
  <c r="BJ194" i="1"/>
  <c r="BK194" i="1"/>
  <c r="GE194" i="1"/>
  <c r="BI195" i="1"/>
  <c r="GC195" i="1"/>
  <c r="BJ195" i="1"/>
  <c r="BK195" i="1"/>
  <c r="GE195" i="1"/>
  <c r="BI196" i="1"/>
  <c r="GC196" i="1"/>
  <c r="BJ196" i="1"/>
  <c r="BK196" i="1"/>
  <c r="GE196" i="1"/>
  <c r="BI197" i="1"/>
  <c r="GC197" i="1"/>
  <c r="BJ197" i="1"/>
  <c r="BK197" i="1"/>
  <c r="GE197" i="1"/>
  <c r="BI198" i="1"/>
  <c r="GC198" i="1"/>
  <c r="BJ198" i="1"/>
  <c r="BK198" i="1"/>
  <c r="GE198" i="1"/>
  <c r="BK201" i="1"/>
  <c r="GE201" i="1"/>
  <c r="BI203" i="1"/>
  <c r="GC203" i="1"/>
  <c r="BJ204" i="1"/>
  <c r="GD204" i="1"/>
  <c r="BK205" i="1"/>
  <c r="GE205" i="1"/>
  <c r="BI207" i="1"/>
  <c r="GC207" i="1"/>
  <c r="BJ208" i="1"/>
  <c r="GD208" i="1"/>
  <c r="BK209" i="1"/>
  <c r="GE209" i="1"/>
  <c r="BI211" i="1"/>
  <c r="GC211" i="1"/>
  <c r="BI216" i="1"/>
  <c r="GC216" i="1"/>
  <c r="BI219" i="1"/>
  <c r="H99" i="35"/>
  <c r="BJ219" i="1"/>
  <c r="DU58" i="63"/>
  <c r="BK219" i="1"/>
  <c r="DU58" i="64"/>
  <c r="BI220" i="1"/>
  <c r="GC220" i="1"/>
  <c r="BJ220" i="1"/>
  <c r="DW58" i="63"/>
  <c r="BK220" i="1"/>
  <c r="DW58" i="64"/>
  <c r="BI221" i="1"/>
  <c r="H101" i="35"/>
  <c r="GC221" i="1"/>
  <c r="BJ221" i="1"/>
  <c r="DY58" i="63"/>
  <c r="BK221" i="1"/>
  <c r="N101" i="35"/>
  <c r="BI222" i="1"/>
  <c r="GC222" i="1"/>
  <c r="BJ222" i="1"/>
  <c r="GD222" i="1"/>
  <c r="BK222" i="1"/>
  <c r="GE222" i="1"/>
  <c r="BI223" i="1"/>
  <c r="GC223" i="1"/>
  <c r="BJ223" i="1"/>
  <c r="GD223" i="1"/>
  <c r="BK223" i="1"/>
  <c r="GE223" i="1"/>
  <c r="BI224" i="1"/>
  <c r="GC224" i="1"/>
  <c r="BJ224" i="1"/>
  <c r="GD224" i="1"/>
  <c r="BK224" i="1"/>
  <c r="GE224" i="1"/>
  <c r="BI226" i="1"/>
  <c r="GC226" i="1"/>
  <c r="BJ226" i="1"/>
  <c r="GD226" i="1"/>
  <c r="BK226" i="1"/>
  <c r="GE226" i="1"/>
  <c r="BI227" i="1"/>
  <c r="GC227" i="1"/>
  <c r="BJ227" i="1"/>
  <c r="GD227" i="1"/>
  <c r="BK227" i="1"/>
  <c r="GE227" i="1"/>
  <c r="BI228" i="1"/>
  <c r="GC228" i="1"/>
  <c r="BJ228" i="1"/>
  <c r="GD228" i="1"/>
  <c r="BK228" i="1"/>
  <c r="GE228" i="1"/>
  <c r="BI229" i="1"/>
  <c r="GC229" i="1"/>
  <c r="BJ229" i="1"/>
  <c r="GD229" i="1"/>
  <c r="BK229" i="1"/>
  <c r="GE229" i="1"/>
  <c r="BI230" i="1"/>
  <c r="GC230" i="1"/>
  <c r="BJ230" i="1"/>
  <c r="GD230" i="1"/>
  <c r="BK230" i="1"/>
  <c r="GE230" i="1"/>
  <c r="BI231" i="1"/>
  <c r="GC231" i="1"/>
  <c r="BJ231" i="1"/>
  <c r="GD231" i="1"/>
  <c r="BK231" i="1"/>
  <c r="GE231" i="1"/>
  <c r="BI232" i="1"/>
  <c r="GC232" i="1"/>
  <c r="BJ232" i="1"/>
  <c r="GD232" i="1"/>
  <c r="BK232" i="1"/>
  <c r="GE232" i="1"/>
  <c r="BI233" i="1"/>
  <c r="GC233" i="1"/>
  <c r="BJ233" i="1"/>
  <c r="GD233" i="1"/>
  <c r="BK233" i="1"/>
  <c r="GE233" i="1"/>
  <c r="BI234" i="1"/>
  <c r="GC234" i="1"/>
  <c r="BJ234" i="1"/>
  <c r="GD234" i="1"/>
  <c r="BK234" i="1"/>
  <c r="GE234" i="1"/>
  <c r="BI235" i="1"/>
  <c r="GC235" i="1"/>
  <c r="BJ235" i="1"/>
  <c r="GD235" i="1"/>
  <c r="BK235" i="1"/>
  <c r="GE235" i="1"/>
  <c r="BI236" i="1"/>
  <c r="GC236" i="1"/>
  <c r="BJ236" i="1"/>
  <c r="GD236" i="1"/>
  <c r="BK236" i="1"/>
  <c r="GE236" i="1"/>
  <c r="BI237" i="1"/>
  <c r="GC237" i="1"/>
  <c r="BJ237" i="1"/>
  <c r="GD237" i="1"/>
  <c r="BK237" i="1"/>
  <c r="GE237" i="1"/>
  <c r="BI239" i="1"/>
  <c r="GC239" i="1"/>
  <c r="BJ239" i="1"/>
  <c r="GD239" i="1"/>
  <c r="BK239" i="1"/>
  <c r="GE239" i="1"/>
  <c r="BI240" i="1"/>
  <c r="GC240" i="1"/>
  <c r="BJ240" i="1"/>
  <c r="GD240" i="1"/>
  <c r="BK240" i="1"/>
  <c r="GE240" i="1"/>
  <c r="BI241" i="1"/>
  <c r="GC241" i="1"/>
  <c r="BJ241" i="1"/>
  <c r="GD241" i="1"/>
  <c r="BK241" i="1"/>
  <c r="GE241" i="1"/>
  <c r="BI242" i="1"/>
  <c r="GC242" i="1"/>
  <c r="BJ242" i="1"/>
  <c r="GD242" i="1"/>
  <c r="BK242" i="1"/>
  <c r="GE242" i="1"/>
  <c r="BI243" i="1"/>
  <c r="GC243" i="1"/>
  <c r="BJ243" i="1"/>
  <c r="GD243" i="1"/>
  <c r="BK243" i="1"/>
  <c r="GE243" i="1"/>
  <c r="BI244" i="1"/>
  <c r="GC244" i="1"/>
  <c r="BJ244" i="1"/>
  <c r="GD244" i="1"/>
  <c r="BK244" i="1"/>
  <c r="GE244" i="1"/>
  <c r="BI245" i="1"/>
  <c r="GC245" i="1"/>
  <c r="BJ245" i="1"/>
  <c r="GD245" i="1"/>
  <c r="BK245" i="1"/>
  <c r="GE245" i="1"/>
  <c r="BI246" i="1"/>
  <c r="GC246" i="1"/>
  <c r="BJ246" i="1"/>
  <c r="GD246" i="1"/>
  <c r="BK246" i="1"/>
  <c r="GE246" i="1"/>
  <c r="BI247" i="1"/>
  <c r="GC247" i="1"/>
  <c r="BJ247" i="1"/>
  <c r="GD247" i="1"/>
  <c r="BK247" i="1"/>
  <c r="GE247" i="1"/>
  <c r="BI248" i="1"/>
  <c r="GC248" i="1"/>
  <c r="BJ248" i="1"/>
  <c r="GD248" i="1"/>
  <c r="BK248" i="1"/>
  <c r="GE248" i="1"/>
  <c r="BI249" i="1"/>
  <c r="GC249" i="1"/>
  <c r="BJ249" i="1"/>
  <c r="GD249" i="1"/>
  <c r="BK249" i="1"/>
  <c r="GE249" i="1"/>
  <c r="BI250" i="1"/>
  <c r="GC250" i="1"/>
  <c r="BJ250" i="1"/>
  <c r="GD250" i="1"/>
  <c r="BK250" i="1"/>
  <c r="GE250" i="1"/>
  <c r="BI252" i="1"/>
  <c r="GC252" i="1"/>
  <c r="BJ252" i="1"/>
  <c r="GD252" i="1"/>
  <c r="BK252" i="1"/>
  <c r="GE252" i="1"/>
  <c r="BI253" i="1"/>
  <c r="GC253" i="1"/>
  <c r="BJ253" i="1"/>
  <c r="GD253" i="1"/>
  <c r="BK253" i="1"/>
  <c r="GE253" i="1"/>
  <c r="BI254" i="1"/>
  <c r="GC254" i="1"/>
  <c r="BJ254" i="1"/>
  <c r="GD254" i="1"/>
  <c r="BK254" i="1"/>
  <c r="GE254" i="1"/>
  <c r="BI255" i="1"/>
  <c r="GC255" i="1"/>
  <c r="BJ255" i="1"/>
  <c r="GD255" i="1"/>
  <c r="BK255" i="1"/>
  <c r="GE255" i="1"/>
  <c r="BI256" i="1"/>
  <c r="GC256" i="1"/>
  <c r="BJ256" i="1"/>
  <c r="GD256" i="1"/>
  <c r="BK256" i="1"/>
  <c r="GE256" i="1"/>
  <c r="BI257" i="1"/>
  <c r="GC257" i="1"/>
  <c r="BJ257" i="1"/>
  <c r="GD257" i="1"/>
  <c r="BK257" i="1"/>
  <c r="GE257" i="1"/>
  <c r="BI258" i="1"/>
  <c r="GC258" i="1"/>
  <c r="BJ258" i="1"/>
  <c r="GD258" i="1"/>
  <c r="BK258" i="1"/>
  <c r="GE258" i="1"/>
  <c r="BI259" i="1"/>
  <c r="GC259" i="1"/>
  <c r="BJ259" i="1"/>
  <c r="GD259" i="1"/>
  <c r="BK259" i="1"/>
  <c r="GE259" i="1"/>
  <c r="BI260" i="1"/>
  <c r="GC260" i="1"/>
  <c r="BJ260" i="1"/>
  <c r="GD260" i="1"/>
  <c r="BK260" i="1"/>
  <c r="GE260" i="1"/>
  <c r="BI261" i="1"/>
  <c r="GC261" i="1"/>
  <c r="BJ261" i="1"/>
  <c r="GD261" i="1"/>
  <c r="BK261" i="1"/>
  <c r="GE261" i="1"/>
  <c r="BI262" i="1"/>
  <c r="GC262" i="1"/>
  <c r="BJ262" i="1"/>
  <c r="GD262" i="1"/>
  <c r="BK262" i="1"/>
  <c r="GE262" i="1"/>
  <c r="BI263" i="1"/>
  <c r="GC263" i="1"/>
  <c r="BJ263" i="1"/>
  <c r="GD263" i="1"/>
  <c r="BK263" i="1"/>
  <c r="GE263" i="1"/>
  <c r="BI265" i="1"/>
  <c r="GC265" i="1"/>
  <c r="BJ265" i="1"/>
  <c r="GD265" i="1"/>
  <c r="BK265" i="1"/>
  <c r="GE265" i="1"/>
  <c r="BI266" i="1"/>
  <c r="GC266" i="1"/>
  <c r="BJ266" i="1"/>
  <c r="GD266" i="1"/>
  <c r="BK266" i="1"/>
  <c r="GE266" i="1"/>
  <c r="BI267" i="1"/>
  <c r="GC267" i="1"/>
  <c r="BJ267" i="1"/>
  <c r="GD267" i="1"/>
  <c r="BK267" i="1"/>
  <c r="GE267" i="1"/>
  <c r="BI268" i="1"/>
  <c r="GC268" i="1"/>
  <c r="BJ268" i="1"/>
  <c r="GD268" i="1"/>
  <c r="BK268" i="1"/>
  <c r="GE268" i="1"/>
  <c r="BI269" i="1"/>
  <c r="GC269" i="1"/>
  <c r="BJ269" i="1"/>
  <c r="GD269" i="1"/>
  <c r="BK269" i="1"/>
  <c r="GE269" i="1"/>
  <c r="BI270" i="1"/>
  <c r="GC270" i="1"/>
  <c r="BJ270" i="1"/>
  <c r="GD270" i="1"/>
  <c r="BK270" i="1"/>
  <c r="GE270" i="1"/>
  <c r="BI271" i="1"/>
  <c r="GC271" i="1"/>
  <c r="BJ271" i="1"/>
  <c r="GD271" i="1"/>
  <c r="BK271" i="1"/>
  <c r="GE271" i="1"/>
  <c r="BI272" i="1"/>
  <c r="GC272" i="1"/>
  <c r="BJ272" i="1"/>
  <c r="GD272" i="1"/>
  <c r="BK272" i="1"/>
  <c r="GE272" i="1"/>
  <c r="BI273" i="1"/>
  <c r="GC273" i="1"/>
  <c r="BJ273" i="1"/>
  <c r="GD273" i="1"/>
  <c r="BK273" i="1"/>
  <c r="GE273" i="1"/>
  <c r="BI274" i="1"/>
  <c r="GC274" i="1"/>
  <c r="BJ274" i="1"/>
  <c r="GD274" i="1"/>
  <c r="BK274" i="1"/>
  <c r="GE274" i="1"/>
  <c r="BI275" i="1"/>
  <c r="GC275" i="1"/>
  <c r="BJ275" i="1"/>
  <c r="GD275" i="1"/>
  <c r="BK275" i="1"/>
  <c r="GE275" i="1"/>
  <c r="BI276" i="1"/>
  <c r="GC276" i="1"/>
  <c r="BJ276" i="1"/>
  <c r="GD276" i="1"/>
  <c r="BK276" i="1"/>
  <c r="GE276" i="1"/>
  <c r="BI278" i="1"/>
  <c r="GC278" i="1"/>
  <c r="BJ278" i="1"/>
  <c r="GD278" i="1"/>
  <c r="BK278" i="1"/>
  <c r="GE278" i="1"/>
  <c r="BI279" i="1"/>
  <c r="GC279" i="1"/>
  <c r="BJ279" i="1"/>
  <c r="GD279" i="1"/>
  <c r="BK279" i="1"/>
  <c r="GE279" i="1"/>
  <c r="BI280" i="1"/>
  <c r="GC280" i="1"/>
  <c r="BJ280" i="1"/>
  <c r="GD280" i="1"/>
  <c r="BK280" i="1"/>
  <c r="GE280" i="1"/>
  <c r="BI281" i="1"/>
  <c r="GC281" i="1"/>
  <c r="BJ281" i="1"/>
  <c r="GD281" i="1"/>
  <c r="BK281" i="1"/>
  <c r="GE281" i="1"/>
  <c r="BI282" i="1"/>
  <c r="GC282" i="1"/>
  <c r="BJ282" i="1"/>
  <c r="GD282" i="1"/>
  <c r="BK282" i="1"/>
  <c r="GE282" i="1"/>
  <c r="BI283" i="1"/>
  <c r="GC283" i="1"/>
  <c r="BJ283" i="1"/>
  <c r="GD283" i="1"/>
  <c r="BK283" i="1"/>
  <c r="GE283" i="1"/>
  <c r="BI284" i="1"/>
  <c r="GC284" i="1"/>
  <c r="BJ284" i="1"/>
  <c r="GD284" i="1"/>
  <c r="BK284" i="1"/>
  <c r="GE284" i="1"/>
  <c r="BI285" i="1"/>
  <c r="GC285" i="1"/>
  <c r="BJ285" i="1"/>
  <c r="GD285" i="1"/>
  <c r="BK285" i="1"/>
  <c r="GE285" i="1"/>
  <c r="BI286" i="1"/>
  <c r="GC286" i="1"/>
  <c r="BJ286" i="1"/>
  <c r="GD286" i="1"/>
  <c r="BK286" i="1"/>
  <c r="GE286" i="1"/>
  <c r="BI287" i="1"/>
  <c r="GC287" i="1"/>
  <c r="BJ287" i="1"/>
  <c r="GD287" i="1"/>
  <c r="BK287" i="1"/>
  <c r="GE287" i="1"/>
  <c r="BI288" i="1"/>
  <c r="GC288" i="1"/>
  <c r="BJ288" i="1"/>
  <c r="GD288" i="1"/>
  <c r="BK288" i="1"/>
  <c r="GE288" i="1"/>
  <c r="BI289" i="1"/>
  <c r="GC289" i="1"/>
  <c r="BJ289" i="1"/>
  <c r="GD289" i="1"/>
  <c r="BK289" i="1"/>
  <c r="GE289" i="1"/>
  <c r="BI290" i="1"/>
  <c r="GC290" i="1"/>
  <c r="BJ290" i="1"/>
  <c r="GD290" i="1"/>
  <c r="BK290" i="1"/>
  <c r="GE290" i="1"/>
  <c r="BI291" i="1"/>
  <c r="GC291" i="1"/>
  <c r="BJ291" i="1"/>
  <c r="GD291" i="1"/>
  <c r="BK291" i="1"/>
  <c r="GE291" i="1"/>
  <c r="BI292" i="1"/>
  <c r="GC292" i="1"/>
  <c r="BJ292" i="1"/>
  <c r="GD292" i="1"/>
  <c r="BK292" i="1"/>
  <c r="GE292" i="1"/>
  <c r="BI293" i="1"/>
  <c r="GC293" i="1"/>
  <c r="BJ293" i="1"/>
  <c r="GD293" i="1"/>
  <c r="BK293" i="1"/>
  <c r="GE293" i="1"/>
  <c r="BI294" i="1"/>
  <c r="GC294" i="1"/>
  <c r="BJ294" i="1"/>
  <c r="GD294" i="1"/>
  <c r="BK294" i="1"/>
  <c r="GE294" i="1"/>
  <c r="BI295" i="1"/>
  <c r="GC295" i="1"/>
  <c r="BJ295" i="1"/>
  <c r="GD295" i="1"/>
  <c r="BK295" i="1"/>
  <c r="GE295" i="1"/>
  <c r="BI296" i="1"/>
  <c r="GC296" i="1"/>
  <c r="BJ296" i="1"/>
  <c r="GD296" i="1"/>
  <c r="BK296" i="1"/>
  <c r="GE296" i="1"/>
  <c r="BI297" i="1"/>
  <c r="GC297" i="1"/>
  <c r="BJ297" i="1"/>
  <c r="GD297" i="1"/>
  <c r="BK297" i="1"/>
  <c r="GE297" i="1"/>
  <c r="BI298" i="1"/>
  <c r="GC298" i="1"/>
  <c r="BJ298" i="1"/>
  <c r="GD298" i="1"/>
  <c r="BK298" i="1"/>
  <c r="GE298" i="1"/>
  <c r="BI299" i="1"/>
  <c r="GC299" i="1"/>
  <c r="BJ299" i="1"/>
  <c r="GD299" i="1"/>
  <c r="BK299" i="1"/>
  <c r="GE299" i="1"/>
  <c r="BI300" i="1"/>
  <c r="GC300" i="1"/>
  <c r="BJ300" i="1"/>
  <c r="GD300" i="1"/>
  <c r="BK300" i="1"/>
  <c r="GE300" i="1"/>
  <c r="BI301" i="1"/>
  <c r="GC301" i="1"/>
  <c r="BJ301" i="1"/>
  <c r="GD301" i="1"/>
  <c r="BK301" i="1"/>
  <c r="GE301" i="1"/>
  <c r="BI302" i="1"/>
  <c r="GC302" i="1"/>
  <c r="BJ302" i="1"/>
  <c r="GD302" i="1"/>
  <c r="BK302" i="1"/>
  <c r="GE302" i="1"/>
  <c r="BI303" i="1"/>
  <c r="GC303" i="1"/>
  <c r="BJ303" i="1"/>
  <c r="GD303" i="1"/>
  <c r="BK303" i="1"/>
  <c r="GE303" i="1"/>
  <c r="BI304" i="1"/>
  <c r="GC304" i="1"/>
  <c r="BJ304" i="1"/>
  <c r="GD304" i="1"/>
  <c r="BK304" i="1"/>
  <c r="GE304" i="1"/>
  <c r="BI305" i="1"/>
  <c r="GC305" i="1"/>
  <c r="BJ305" i="1"/>
  <c r="GD305" i="1"/>
  <c r="BK305" i="1"/>
  <c r="GE305" i="1"/>
  <c r="BI306" i="1"/>
  <c r="GC306" i="1"/>
  <c r="BJ306" i="1"/>
  <c r="GD306" i="1"/>
  <c r="BK306" i="1"/>
  <c r="GE306" i="1"/>
  <c r="BI307" i="1"/>
  <c r="GC307" i="1"/>
  <c r="BJ307" i="1"/>
  <c r="GD307" i="1"/>
  <c r="BK307" i="1"/>
  <c r="GE307" i="1"/>
  <c r="BI308" i="1"/>
  <c r="GC308" i="1"/>
  <c r="BJ308" i="1"/>
  <c r="GD308" i="1"/>
  <c r="BK308" i="1"/>
  <c r="GE308" i="1"/>
  <c r="BI309" i="1"/>
  <c r="GC309" i="1"/>
  <c r="BJ309" i="1"/>
  <c r="GD309" i="1"/>
  <c r="BK309" i="1"/>
  <c r="GE309" i="1"/>
  <c r="BI310" i="1"/>
  <c r="GC310" i="1"/>
  <c r="BJ310" i="1"/>
  <c r="GD310" i="1"/>
  <c r="BK310" i="1"/>
  <c r="GE310" i="1"/>
  <c r="BI311" i="1"/>
  <c r="GC311" i="1"/>
  <c r="BJ311" i="1"/>
  <c r="GD311" i="1"/>
  <c r="BK311" i="1"/>
  <c r="GE311" i="1"/>
  <c r="BI312" i="1"/>
  <c r="GC312" i="1"/>
  <c r="BJ312" i="1"/>
  <c r="GD312" i="1"/>
  <c r="BK312" i="1"/>
  <c r="GE312" i="1"/>
  <c r="BI313" i="1"/>
  <c r="GC313" i="1"/>
  <c r="BJ313" i="1"/>
  <c r="GD313" i="1"/>
  <c r="BK313" i="1"/>
  <c r="GE313" i="1"/>
  <c r="BI314" i="1"/>
  <c r="GC314" i="1"/>
  <c r="BJ314" i="1"/>
  <c r="GD314" i="1"/>
  <c r="BK314" i="1"/>
  <c r="GE314" i="1"/>
  <c r="BI315" i="1"/>
  <c r="GC315" i="1"/>
  <c r="BJ315" i="1"/>
  <c r="GD315" i="1"/>
  <c r="BK315" i="1"/>
  <c r="GE315" i="1"/>
  <c r="BI316" i="1"/>
  <c r="GC316" i="1"/>
  <c r="BJ316" i="1"/>
  <c r="GD316" i="1"/>
  <c r="BK316" i="1"/>
  <c r="GE316" i="1"/>
  <c r="BI317" i="1"/>
  <c r="GC317" i="1"/>
  <c r="BJ317" i="1"/>
  <c r="GD317" i="1"/>
  <c r="BK317" i="1"/>
  <c r="GE317" i="1"/>
  <c r="BI318" i="1"/>
  <c r="GC318" i="1"/>
  <c r="BJ318" i="1"/>
  <c r="GD318" i="1"/>
  <c r="BK318" i="1"/>
  <c r="GE318" i="1"/>
  <c r="BI319" i="1"/>
  <c r="GC319" i="1"/>
  <c r="BJ319" i="1"/>
  <c r="GD319" i="1"/>
  <c r="BK319" i="1"/>
  <c r="GE319" i="1"/>
  <c r="BI320" i="1"/>
  <c r="GC320" i="1"/>
  <c r="BJ320" i="1"/>
  <c r="GD320" i="1"/>
  <c r="BK320" i="1"/>
  <c r="GE320" i="1"/>
  <c r="BI321" i="1"/>
  <c r="GC321" i="1"/>
  <c r="BJ321" i="1"/>
  <c r="GD321" i="1"/>
  <c r="BK321" i="1"/>
  <c r="GE321" i="1"/>
  <c r="BI322" i="1"/>
  <c r="GC322" i="1"/>
  <c r="BJ322" i="1"/>
  <c r="GD322" i="1"/>
  <c r="BK322" i="1"/>
  <c r="GE322" i="1"/>
  <c r="BI323" i="1"/>
  <c r="GC323" i="1"/>
  <c r="BJ323" i="1"/>
  <c r="GD323" i="1"/>
  <c r="BK323" i="1"/>
  <c r="GE323" i="1"/>
  <c r="BI324" i="1"/>
  <c r="GC324" i="1"/>
  <c r="BJ324" i="1"/>
  <c r="GD324" i="1"/>
  <c r="BK324" i="1"/>
  <c r="GE324" i="1"/>
  <c r="BI325" i="1"/>
  <c r="GC325" i="1"/>
  <c r="BJ325" i="1"/>
  <c r="GD325" i="1"/>
  <c r="BK325" i="1"/>
  <c r="GE325" i="1"/>
  <c r="BI326" i="1"/>
  <c r="GC326" i="1"/>
  <c r="BJ326" i="1"/>
  <c r="GD326" i="1"/>
  <c r="BK326" i="1"/>
  <c r="GE326" i="1"/>
  <c r="BI327" i="1"/>
  <c r="GC327" i="1"/>
  <c r="BJ327" i="1"/>
  <c r="GD327" i="1"/>
  <c r="BK327" i="1"/>
  <c r="GE327" i="1"/>
  <c r="BI328" i="1"/>
  <c r="GC328" i="1"/>
  <c r="BJ328" i="1"/>
  <c r="GD328" i="1"/>
  <c r="BK328" i="1"/>
  <c r="GE328" i="1"/>
  <c r="BI329" i="1"/>
  <c r="GC329" i="1"/>
  <c r="BJ329" i="1"/>
  <c r="GD329" i="1"/>
  <c r="BK329" i="1"/>
  <c r="GE329" i="1"/>
  <c r="BI330" i="1"/>
  <c r="GC330" i="1"/>
  <c r="BJ330" i="1"/>
  <c r="GD330" i="1"/>
  <c r="BK330" i="1"/>
  <c r="GE330" i="1"/>
  <c r="BI331" i="1"/>
  <c r="GC331" i="1"/>
  <c r="BJ331" i="1"/>
  <c r="GD331" i="1"/>
  <c r="BK331" i="1"/>
  <c r="GE331" i="1"/>
  <c r="BI332" i="1"/>
  <c r="GC332" i="1"/>
  <c r="BJ332" i="1"/>
  <c r="GD332" i="1"/>
  <c r="BK332" i="1"/>
  <c r="GE332" i="1"/>
  <c r="BI333" i="1"/>
  <c r="GC333" i="1"/>
  <c r="BJ333" i="1"/>
  <c r="GD333" i="1"/>
  <c r="BK333" i="1"/>
  <c r="GE333" i="1"/>
  <c r="BI334" i="1"/>
  <c r="GC334" i="1"/>
  <c r="BJ334" i="1"/>
  <c r="GD334" i="1"/>
  <c r="BK334" i="1"/>
  <c r="GE334" i="1"/>
  <c r="BI335" i="1"/>
  <c r="GC335" i="1"/>
  <c r="BJ335" i="1"/>
  <c r="GD335" i="1"/>
  <c r="BK335" i="1"/>
  <c r="GE335" i="1"/>
  <c r="BI336" i="1"/>
  <c r="GC336" i="1"/>
  <c r="BJ336" i="1"/>
  <c r="GD336" i="1"/>
  <c r="BK336" i="1"/>
  <c r="GE336" i="1"/>
  <c r="BI337" i="1"/>
  <c r="GC337" i="1"/>
  <c r="BJ337" i="1"/>
  <c r="GD337" i="1"/>
  <c r="BK337" i="1"/>
  <c r="GE337" i="1"/>
  <c r="BI338" i="1"/>
  <c r="GC338" i="1"/>
  <c r="BJ338" i="1"/>
  <c r="GD338" i="1"/>
  <c r="BK338" i="1"/>
  <c r="GE338" i="1"/>
  <c r="BI339" i="1"/>
  <c r="GC339" i="1"/>
  <c r="BJ339" i="1"/>
  <c r="GD339" i="1"/>
  <c r="BK339" i="1"/>
  <c r="GE339" i="1"/>
  <c r="BI340" i="1"/>
  <c r="GC340" i="1"/>
  <c r="BJ340" i="1"/>
  <c r="GD340" i="1"/>
  <c r="BK340" i="1"/>
  <c r="GE340" i="1"/>
  <c r="BI341" i="1"/>
  <c r="GC341" i="1"/>
  <c r="BJ341" i="1"/>
  <c r="GD341" i="1"/>
  <c r="BK341" i="1"/>
  <c r="GE341" i="1"/>
  <c r="BI342" i="1"/>
  <c r="GC342" i="1"/>
  <c r="BJ342" i="1"/>
  <c r="GD342" i="1"/>
  <c r="BK342" i="1"/>
  <c r="GE342" i="1"/>
  <c r="BI343" i="1"/>
  <c r="GC343" i="1"/>
  <c r="BJ343" i="1"/>
  <c r="GD343" i="1"/>
  <c r="BK343" i="1"/>
  <c r="GE343" i="1"/>
  <c r="BI344" i="1"/>
  <c r="GC344" i="1"/>
  <c r="BJ344" i="1"/>
  <c r="GD344" i="1"/>
  <c r="BK344" i="1"/>
  <c r="GE344" i="1"/>
  <c r="BI345" i="1"/>
  <c r="GC345" i="1"/>
  <c r="BJ345" i="1"/>
  <c r="GD345" i="1"/>
  <c r="BK345" i="1"/>
  <c r="GE345" i="1"/>
  <c r="BI346" i="1"/>
  <c r="GC346" i="1"/>
  <c r="BJ346" i="1"/>
  <c r="GD346" i="1"/>
  <c r="BK346" i="1"/>
  <c r="GE346" i="1"/>
  <c r="BI347" i="1"/>
  <c r="GC347" i="1"/>
  <c r="BJ347" i="1"/>
  <c r="GD347" i="1"/>
  <c r="BK347" i="1"/>
  <c r="GE347" i="1"/>
  <c r="BI348" i="1"/>
  <c r="GC348" i="1"/>
  <c r="BJ348" i="1"/>
  <c r="GD348" i="1"/>
  <c r="BK348" i="1"/>
  <c r="GE348" i="1"/>
  <c r="BI349" i="1"/>
  <c r="GC349" i="1"/>
  <c r="BJ349" i="1"/>
  <c r="GD349" i="1"/>
  <c r="BK349" i="1"/>
  <c r="GE349" i="1"/>
  <c r="BI350" i="1"/>
  <c r="GC350" i="1"/>
  <c r="BJ350" i="1"/>
  <c r="GD350" i="1"/>
  <c r="BK350" i="1"/>
  <c r="GE350" i="1"/>
  <c r="BI351" i="1"/>
  <c r="GC351" i="1"/>
  <c r="BJ351" i="1"/>
  <c r="GD351" i="1"/>
  <c r="BK351" i="1"/>
  <c r="GE351" i="1"/>
  <c r="BI352" i="1"/>
  <c r="GC352" i="1"/>
  <c r="BJ352" i="1"/>
  <c r="GD352" i="1"/>
  <c r="BK352" i="1"/>
  <c r="GE352" i="1"/>
  <c r="BI353" i="1"/>
  <c r="GC353" i="1"/>
  <c r="BJ353" i="1"/>
  <c r="GD353" i="1"/>
  <c r="BK353" i="1"/>
  <c r="GE353" i="1"/>
  <c r="BI354" i="1"/>
  <c r="GC354" i="1"/>
  <c r="BJ354" i="1"/>
  <c r="GD354" i="1"/>
  <c r="BK354" i="1"/>
  <c r="GE354" i="1"/>
  <c r="BI355" i="1"/>
  <c r="GC355" i="1"/>
  <c r="BJ355" i="1"/>
  <c r="GD355" i="1"/>
  <c r="BK355" i="1"/>
  <c r="GE355" i="1"/>
  <c r="BI356" i="1"/>
  <c r="GC356" i="1"/>
  <c r="BJ356" i="1"/>
  <c r="GD356" i="1"/>
  <c r="BK356" i="1"/>
  <c r="GE356" i="1"/>
  <c r="BI357" i="1"/>
  <c r="GC357" i="1"/>
  <c r="BJ357" i="1"/>
  <c r="GD357" i="1"/>
  <c r="BK357" i="1"/>
  <c r="GE357" i="1"/>
  <c r="BI358" i="1"/>
  <c r="GC358" i="1"/>
  <c r="BJ358" i="1"/>
  <c r="GD358" i="1"/>
  <c r="BK358" i="1"/>
  <c r="GE358" i="1"/>
  <c r="BI359" i="1"/>
  <c r="GC359" i="1"/>
  <c r="BJ359" i="1"/>
  <c r="GD359" i="1"/>
  <c r="BK359" i="1"/>
  <c r="GE359" i="1"/>
  <c r="BI360" i="1"/>
  <c r="GC360" i="1"/>
  <c r="BJ360" i="1"/>
  <c r="GD360" i="1"/>
  <c r="BK360" i="1"/>
  <c r="GE360" i="1"/>
  <c r="BI361" i="1"/>
  <c r="GC361" i="1"/>
  <c r="BJ361" i="1"/>
  <c r="GD361" i="1"/>
  <c r="BK361" i="1"/>
  <c r="GE361" i="1"/>
  <c r="BI362" i="1"/>
  <c r="GC362" i="1"/>
  <c r="BJ362" i="1"/>
  <c r="GD362" i="1"/>
  <c r="BK362" i="1"/>
  <c r="GE362" i="1"/>
  <c r="BI363" i="1"/>
  <c r="GC363" i="1"/>
  <c r="BJ363" i="1"/>
  <c r="GD363" i="1"/>
  <c r="BK363" i="1"/>
  <c r="GE363" i="1"/>
  <c r="BI364" i="1"/>
  <c r="GC364" i="1"/>
  <c r="BJ364" i="1"/>
  <c r="GD364" i="1"/>
  <c r="BK364" i="1"/>
  <c r="GE364" i="1"/>
  <c r="BI365" i="1"/>
  <c r="GC365" i="1"/>
  <c r="BJ365" i="1"/>
  <c r="GD365" i="1"/>
  <c r="BK365" i="1"/>
  <c r="GE365" i="1"/>
  <c r="BI366" i="1"/>
  <c r="GC366" i="1"/>
  <c r="BJ366" i="1"/>
  <c r="GD366" i="1"/>
  <c r="BK366" i="1"/>
  <c r="GE366" i="1"/>
  <c r="BI367" i="1"/>
  <c r="GC367" i="1"/>
  <c r="BJ367" i="1"/>
  <c r="GD367" i="1"/>
  <c r="BK367" i="1"/>
  <c r="GE367" i="1"/>
  <c r="BI368" i="1"/>
  <c r="GC368" i="1"/>
  <c r="BJ368" i="1"/>
  <c r="GD368" i="1"/>
  <c r="BK368" i="1"/>
  <c r="GE368" i="1"/>
  <c r="BI369" i="1"/>
  <c r="GC369" i="1"/>
  <c r="BJ369" i="1"/>
  <c r="GD369" i="1"/>
  <c r="BK369" i="1"/>
  <c r="GE369" i="1"/>
  <c r="BI370" i="1"/>
  <c r="GC370" i="1"/>
  <c r="BJ370" i="1"/>
  <c r="GD370" i="1"/>
  <c r="BK370" i="1"/>
  <c r="GE370" i="1"/>
  <c r="BI371" i="1"/>
  <c r="GC371" i="1"/>
  <c r="BJ371" i="1"/>
  <c r="GD371" i="1"/>
  <c r="BK371" i="1"/>
  <c r="GE371" i="1"/>
  <c r="BI372" i="1"/>
  <c r="GC372" i="1"/>
  <c r="BJ372" i="1"/>
  <c r="GD372" i="1"/>
  <c r="BK372" i="1"/>
  <c r="GE372" i="1"/>
  <c r="BI373" i="1"/>
  <c r="GC373" i="1"/>
  <c r="BJ373" i="1"/>
  <c r="GD373" i="1"/>
  <c r="BK373" i="1"/>
  <c r="GE373" i="1"/>
  <c r="BI374" i="1"/>
  <c r="GC374" i="1"/>
  <c r="BJ374" i="1"/>
  <c r="GD374" i="1"/>
  <c r="BK374" i="1"/>
  <c r="GE374" i="1"/>
  <c r="BI375" i="1"/>
  <c r="GC375" i="1"/>
  <c r="BJ375" i="1"/>
  <c r="GD375" i="1"/>
  <c r="BK375" i="1"/>
  <c r="GE375" i="1"/>
  <c r="BI376" i="1"/>
  <c r="GC376" i="1"/>
  <c r="BJ376" i="1"/>
  <c r="GD376" i="1"/>
  <c r="BK376" i="1"/>
  <c r="GE376" i="1"/>
  <c r="BI377" i="1"/>
  <c r="GC377" i="1"/>
  <c r="BJ377" i="1"/>
  <c r="GD377" i="1"/>
  <c r="BK377" i="1"/>
  <c r="GE377" i="1"/>
  <c r="BI378" i="1"/>
  <c r="GC378" i="1"/>
  <c r="BJ378" i="1"/>
  <c r="GD378" i="1"/>
  <c r="BK378" i="1"/>
  <c r="GE378" i="1"/>
  <c r="BI379" i="1"/>
  <c r="GC379" i="1"/>
  <c r="BJ379" i="1"/>
  <c r="GD379" i="1"/>
  <c r="BK379" i="1"/>
  <c r="GE379" i="1"/>
  <c r="BI380" i="1"/>
  <c r="GC380" i="1"/>
  <c r="BJ380" i="1"/>
  <c r="GD380" i="1"/>
  <c r="BK380" i="1"/>
  <c r="GE380" i="1"/>
  <c r="BI381" i="1"/>
  <c r="GC381" i="1"/>
  <c r="BJ381" i="1"/>
  <c r="GD381" i="1"/>
  <c r="BK381" i="1"/>
  <c r="GE381" i="1"/>
  <c r="BI382" i="1"/>
  <c r="GC382" i="1"/>
  <c r="BJ382" i="1"/>
  <c r="GD382" i="1"/>
  <c r="BK382" i="1"/>
  <c r="GE382" i="1"/>
  <c r="BI383" i="1"/>
  <c r="GC383" i="1"/>
  <c r="BJ383" i="1"/>
  <c r="GD383" i="1"/>
  <c r="BK383" i="1"/>
  <c r="GE383" i="1"/>
  <c r="BI384" i="1"/>
  <c r="GC384" i="1"/>
  <c r="BJ384" i="1"/>
  <c r="GD384" i="1"/>
  <c r="BK384" i="1"/>
  <c r="GE384" i="1"/>
  <c r="BI385" i="1"/>
  <c r="GC385" i="1"/>
  <c r="BJ385" i="1"/>
  <c r="GD385" i="1"/>
  <c r="BK385" i="1"/>
  <c r="GE385" i="1"/>
  <c r="BI5" i="1"/>
  <c r="GC5" i="1"/>
  <c r="BJ5" i="1"/>
  <c r="GD5" i="1"/>
  <c r="BK5" i="1"/>
  <c r="GE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C201" i="1"/>
  <c r="BA203" i="1"/>
  <c r="BB204" i="1"/>
  <c r="BC205" i="1"/>
  <c r="BA206" i="1"/>
  <c r="BA207" i="1"/>
  <c r="BB208" i="1"/>
  <c r="BC209" i="1"/>
  <c r="BA211" i="1"/>
  <c r="BA219" i="1"/>
  <c r="DU55" i="60"/>
  <c r="BB219" i="1"/>
  <c r="DU55" i="63"/>
  <c r="BC219" i="1"/>
  <c r="DU55" i="64"/>
  <c r="BA220" i="1"/>
  <c r="DW55" i="60"/>
  <c r="BB220" i="1"/>
  <c r="DW55" i="63"/>
  <c r="BC220" i="1"/>
  <c r="DW55" i="64"/>
  <c r="BA221" i="1"/>
  <c r="DY55" i="60"/>
  <c r="BB221" i="1"/>
  <c r="DY55" i="63"/>
  <c r="BC221" i="1"/>
  <c r="DY55" i="64"/>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U201" i="1"/>
  <c r="AS203" i="1"/>
  <c r="AU203" i="1"/>
  <c r="AT204" i="1"/>
  <c r="AS205" i="1"/>
  <c r="AU205" i="1"/>
  <c r="AT206" i="1"/>
  <c r="AS207" i="1"/>
  <c r="AT208" i="1"/>
  <c r="AS209" i="1"/>
  <c r="AU209" i="1"/>
  <c r="AS211" i="1"/>
  <c r="AU211" i="1"/>
  <c r="AT218" i="1"/>
  <c r="DS52" i="63"/>
  <c r="AS219" i="1"/>
  <c r="DU52" i="60"/>
  <c r="AT219" i="1"/>
  <c r="DU52" i="63"/>
  <c r="AU219" i="1"/>
  <c r="DU52" i="64"/>
  <c r="AS220" i="1"/>
  <c r="DW52" i="60"/>
  <c r="AT220" i="1"/>
  <c r="DW52" i="63"/>
  <c r="AU220" i="1"/>
  <c r="DW52" i="64"/>
  <c r="AS221" i="1"/>
  <c r="DY52" i="60"/>
  <c r="AT221" i="1"/>
  <c r="DY52" i="63"/>
  <c r="AU221" i="1"/>
  <c r="DY52" i="64"/>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c r="AK174" i="1"/>
  <c r="DA174" i="1"/>
  <c r="AK187" i="1"/>
  <c r="AK188" i="1"/>
  <c r="AK189" i="1"/>
  <c r="DA189" i="1"/>
  <c r="AK190" i="1"/>
  <c r="DA190" i="1"/>
  <c r="AK191" i="1"/>
  <c r="DA191" i="1"/>
  <c r="AK192" i="1"/>
  <c r="DA192" i="1"/>
  <c r="AK193" i="1"/>
  <c r="DA193" i="1"/>
  <c r="AK194" i="1"/>
  <c r="DA194" i="1"/>
  <c r="AK195" i="1"/>
  <c r="DA195" i="1"/>
  <c r="AK196" i="1"/>
  <c r="DA196" i="1"/>
  <c r="AK197" i="1"/>
  <c r="DA197" i="1"/>
  <c r="AK198" i="1"/>
  <c r="DA198" i="1"/>
  <c r="AL333" i="1"/>
  <c r="DB333" i="1"/>
  <c r="AM333" i="1"/>
  <c r="DC333" i="1"/>
  <c r="AK334" i="1"/>
  <c r="DA334" i="1"/>
  <c r="AL334" i="1"/>
  <c r="DB334" i="1"/>
  <c r="AM334" i="1"/>
  <c r="DC334" i="1"/>
  <c r="AK335" i="1"/>
  <c r="DA335" i="1"/>
  <c r="AL335" i="1"/>
  <c r="DB335" i="1"/>
  <c r="AM335" i="1"/>
  <c r="DC335" i="1"/>
  <c r="AK336" i="1"/>
  <c r="DA336" i="1"/>
  <c r="AL336" i="1"/>
  <c r="DB336" i="1"/>
  <c r="AM336" i="1"/>
  <c r="DC336" i="1"/>
  <c r="AK337" i="1"/>
  <c r="DA337" i="1"/>
  <c r="AL337" i="1"/>
  <c r="DB337" i="1"/>
  <c r="AM337" i="1"/>
  <c r="DC337" i="1"/>
  <c r="AK338" i="1"/>
  <c r="DA338" i="1"/>
  <c r="AL338" i="1"/>
  <c r="DB338" i="1"/>
  <c r="AM338" i="1"/>
  <c r="DC338" i="1"/>
  <c r="AK339" i="1"/>
  <c r="DA339" i="1"/>
  <c r="AL339" i="1"/>
  <c r="DB339" i="1"/>
  <c r="AM339" i="1"/>
  <c r="DC339" i="1"/>
  <c r="AK340" i="1"/>
  <c r="DA340" i="1"/>
  <c r="AL340" i="1"/>
  <c r="DB340" i="1"/>
  <c r="AM340" i="1"/>
  <c r="DC340" i="1"/>
  <c r="AK341" i="1"/>
  <c r="DA341" i="1"/>
  <c r="AL341" i="1"/>
  <c r="DB341" i="1"/>
  <c r="AM341" i="1"/>
  <c r="DC341" i="1"/>
  <c r="AK342" i="1"/>
  <c r="DA342" i="1"/>
  <c r="AL342" i="1"/>
  <c r="DB342" i="1"/>
  <c r="AM342" i="1"/>
  <c r="DC342" i="1"/>
  <c r="AK343" i="1"/>
  <c r="DA343" i="1"/>
  <c r="AL343" i="1"/>
  <c r="DB343" i="1"/>
  <c r="AM343" i="1"/>
  <c r="DC343" i="1"/>
  <c r="AK344" i="1"/>
  <c r="DA344" i="1"/>
  <c r="AL344" i="1"/>
  <c r="DB344" i="1"/>
  <c r="AM344" i="1"/>
  <c r="DC344" i="1"/>
  <c r="AK345" i="1"/>
  <c r="DA345" i="1"/>
  <c r="AL345" i="1"/>
  <c r="DB345" i="1"/>
  <c r="AM345" i="1"/>
  <c r="DC345" i="1"/>
  <c r="AK346" i="1"/>
  <c r="DA346" i="1"/>
  <c r="AL346" i="1"/>
  <c r="DB346" i="1"/>
  <c r="AM346" i="1"/>
  <c r="DC346" i="1"/>
  <c r="AK347" i="1"/>
  <c r="DA347" i="1"/>
  <c r="AL347" i="1"/>
  <c r="DB347" i="1"/>
  <c r="AM347" i="1"/>
  <c r="DC347" i="1"/>
  <c r="AK348" i="1"/>
  <c r="DA348" i="1"/>
  <c r="AL348" i="1"/>
  <c r="DB348" i="1"/>
  <c r="AM348" i="1"/>
  <c r="DC348" i="1"/>
  <c r="AK349" i="1"/>
  <c r="DA349" i="1"/>
  <c r="AL349" i="1"/>
  <c r="DB349" i="1"/>
  <c r="AM349" i="1"/>
  <c r="DC349" i="1"/>
  <c r="AK350" i="1"/>
  <c r="DA350" i="1"/>
  <c r="AL350" i="1"/>
  <c r="DB350" i="1"/>
  <c r="AM350" i="1"/>
  <c r="DC350" i="1"/>
  <c r="AK351" i="1"/>
  <c r="DA351" i="1"/>
  <c r="AL351" i="1"/>
  <c r="DB351" i="1"/>
  <c r="AM351" i="1"/>
  <c r="DC351" i="1"/>
  <c r="AK352" i="1"/>
  <c r="DA352" i="1"/>
  <c r="AL352" i="1"/>
  <c r="DB352" i="1"/>
  <c r="AM352" i="1"/>
  <c r="DC352" i="1"/>
  <c r="AK353" i="1"/>
  <c r="DA353" i="1"/>
  <c r="AL353" i="1"/>
  <c r="DB353" i="1"/>
  <c r="AM353" i="1"/>
  <c r="DC353" i="1"/>
  <c r="AK354" i="1"/>
  <c r="DA354" i="1"/>
  <c r="AL354" i="1"/>
  <c r="DB354" i="1"/>
  <c r="AM354" i="1"/>
  <c r="DC354" i="1"/>
  <c r="AK355" i="1"/>
  <c r="DA355" i="1"/>
  <c r="AL355" i="1"/>
  <c r="DB355" i="1"/>
  <c r="AM355" i="1"/>
  <c r="DC355" i="1"/>
  <c r="AK356" i="1"/>
  <c r="DA356" i="1"/>
  <c r="AL356" i="1"/>
  <c r="DB356" i="1"/>
  <c r="AM356" i="1"/>
  <c r="DC356" i="1"/>
  <c r="AK357" i="1"/>
  <c r="DA357" i="1"/>
  <c r="AL357" i="1"/>
  <c r="DB357" i="1"/>
  <c r="AM357" i="1"/>
  <c r="DC357" i="1"/>
  <c r="AK358" i="1"/>
  <c r="DA358" i="1"/>
  <c r="AL358" i="1"/>
  <c r="DB358" i="1"/>
  <c r="AM358" i="1"/>
  <c r="DC358" i="1"/>
  <c r="AK359" i="1"/>
  <c r="DA359" i="1"/>
  <c r="AL359" i="1"/>
  <c r="DB359" i="1"/>
  <c r="AM359" i="1"/>
  <c r="DC359" i="1"/>
  <c r="AK360" i="1"/>
  <c r="DA360" i="1"/>
  <c r="AL360" i="1"/>
  <c r="DB360" i="1"/>
  <c r="AM360" i="1"/>
  <c r="DC360" i="1"/>
  <c r="AK361" i="1"/>
  <c r="DA361" i="1"/>
  <c r="AL361" i="1"/>
  <c r="DB361" i="1"/>
  <c r="AM361" i="1"/>
  <c r="DC361" i="1"/>
  <c r="AK362" i="1"/>
  <c r="DA362" i="1"/>
  <c r="AL362" i="1"/>
  <c r="DB362" i="1"/>
  <c r="AM362" i="1"/>
  <c r="DC362" i="1"/>
  <c r="AK363" i="1"/>
  <c r="DA363" i="1"/>
  <c r="AL363" i="1"/>
  <c r="DB363" i="1"/>
  <c r="AM363" i="1"/>
  <c r="DC363" i="1"/>
  <c r="AK364" i="1"/>
  <c r="DA364" i="1"/>
  <c r="AL364" i="1"/>
  <c r="DB364" i="1"/>
  <c r="AM364" i="1"/>
  <c r="DC364" i="1"/>
  <c r="AK365" i="1"/>
  <c r="DA365" i="1"/>
  <c r="AL365" i="1"/>
  <c r="DB365" i="1"/>
  <c r="AM365" i="1"/>
  <c r="DC365" i="1"/>
  <c r="AK366" i="1"/>
  <c r="DA366" i="1"/>
  <c r="AL366" i="1"/>
  <c r="DB366" i="1"/>
  <c r="AM366" i="1"/>
  <c r="DC366" i="1"/>
  <c r="AK367" i="1"/>
  <c r="DA367" i="1"/>
  <c r="AL367" i="1"/>
  <c r="DB367" i="1"/>
  <c r="AM367" i="1"/>
  <c r="DC367" i="1"/>
  <c r="AK368" i="1"/>
  <c r="DA368" i="1"/>
  <c r="AL368" i="1"/>
  <c r="DB368" i="1"/>
  <c r="AM368" i="1"/>
  <c r="DC368" i="1"/>
  <c r="AK369" i="1"/>
  <c r="DA369" i="1"/>
  <c r="AL369" i="1"/>
  <c r="DB369" i="1"/>
  <c r="AM369" i="1"/>
  <c r="DC369" i="1"/>
  <c r="AK370" i="1"/>
  <c r="DA370" i="1"/>
  <c r="AL370" i="1"/>
  <c r="DB370" i="1"/>
  <c r="AM370" i="1"/>
  <c r="DC370" i="1"/>
  <c r="AK371" i="1"/>
  <c r="DA371" i="1"/>
  <c r="AL371" i="1"/>
  <c r="DB371" i="1"/>
  <c r="AM371" i="1"/>
  <c r="DC371" i="1"/>
  <c r="AK372" i="1"/>
  <c r="DA372" i="1"/>
  <c r="AL372" i="1"/>
  <c r="DB372" i="1"/>
  <c r="AM372" i="1"/>
  <c r="DC372" i="1"/>
  <c r="AK373" i="1"/>
  <c r="DA373" i="1"/>
  <c r="AL373" i="1"/>
  <c r="DB373" i="1"/>
  <c r="AM373" i="1"/>
  <c r="DC373" i="1"/>
  <c r="AK374" i="1"/>
  <c r="DA374" i="1"/>
  <c r="AL374" i="1"/>
  <c r="DB374" i="1"/>
  <c r="AM374" i="1"/>
  <c r="DC374" i="1"/>
  <c r="AK375" i="1"/>
  <c r="DA375" i="1"/>
  <c r="AL375" i="1"/>
  <c r="DB375" i="1"/>
  <c r="AM375" i="1"/>
  <c r="DC375" i="1"/>
  <c r="AK376" i="1"/>
  <c r="DA376" i="1"/>
  <c r="AL376" i="1"/>
  <c r="DB376" i="1"/>
  <c r="AM376" i="1"/>
  <c r="DC376" i="1"/>
  <c r="AK377" i="1"/>
  <c r="DA377" i="1"/>
  <c r="AL377" i="1"/>
  <c r="DB377" i="1"/>
  <c r="AM377" i="1"/>
  <c r="DC377" i="1"/>
  <c r="AK378" i="1"/>
  <c r="DA378" i="1"/>
  <c r="AL378" i="1"/>
  <c r="DB378" i="1"/>
  <c r="AM378" i="1"/>
  <c r="DC378" i="1"/>
  <c r="AK379" i="1"/>
  <c r="DA379" i="1"/>
  <c r="AL379" i="1"/>
  <c r="DB379" i="1"/>
  <c r="AM379" i="1"/>
  <c r="DC379" i="1"/>
  <c r="AK380" i="1"/>
  <c r="DA380" i="1"/>
  <c r="AL380" i="1"/>
  <c r="DB380" i="1"/>
  <c r="AM380" i="1"/>
  <c r="DC380" i="1"/>
  <c r="AK381" i="1"/>
  <c r="DA381" i="1"/>
  <c r="AL381" i="1"/>
  <c r="DB381" i="1"/>
  <c r="AM381" i="1"/>
  <c r="DC381" i="1"/>
  <c r="AK382" i="1"/>
  <c r="DA382" i="1"/>
  <c r="AL382" i="1"/>
  <c r="DB382" i="1"/>
  <c r="AM382" i="1"/>
  <c r="DC382" i="1"/>
  <c r="AK383" i="1"/>
  <c r="DA383" i="1"/>
  <c r="AL383" i="1"/>
  <c r="DB383" i="1"/>
  <c r="AM383" i="1"/>
  <c r="DC383" i="1"/>
  <c r="AK384" i="1"/>
  <c r="DA384" i="1"/>
  <c r="AL384" i="1"/>
  <c r="DB384" i="1"/>
  <c r="AM384" i="1"/>
  <c r="DC384" i="1"/>
  <c r="AK385" i="1"/>
  <c r="DA385" i="1"/>
  <c r="AL385" i="1"/>
  <c r="DB385" i="1"/>
  <c r="AM385" i="1"/>
  <c r="DC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DY16" i="29"/>
  <c r="L220" i="1"/>
  <c r="DW16" i="29"/>
  <c r="L219" i="1"/>
  <c r="EE221" i="1"/>
  <c r="BA16" i="70"/>
  <c r="L218" i="1"/>
  <c r="DS16" i="29"/>
  <c r="L217" i="1"/>
  <c r="DQ16" i="29"/>
  <c r="L216" i="1"/>
  <c r="DO16" i="29"/>
  <c r="L215" i="1"/>
  <c r="DM16" i="29"/>
  <c r="L214" i="1"/>
  <c r="DK16" i="29"/>
  <c r="L213" i="1"/>
  <c r="DI16" i="29"/>
  <c r="L211" i="1"/>
  <c r="L210" i="1"/>
  <c r="L209" i="1"/>
  <c r="L208" i="1"/>
  <c r="L207" i="1"/>
  <c r="L206" i="1"/>
  <c r="EE208" i="1"/>
  <c r="AP16" i="70"/>
  <c r="L205" i="1"/>
  <c r="L204" i="1"/>
  <c r="L203" i="1"/>
  <c r="L202" i="1"/>
  <c r="CL16" i="29"/>
  <c r="L201" i="1"/>
  <c r="L200" i="1"/>
  <c r="EE202" i="1"/>
  <c r="AL16" i="70"/>
  <c r="L198" i="1"/>
  <c r="L197" i="1"/>
  <c r="L196" i="1"/>
  <c r="EE198" i="1"/>
  <c r="AG16" i="70"/>
  <c r="L195" i="1"/>
  <c r="L194" i="1"/>
  <c r="L193" i="1"/>
  <c r="EE195" i="1"/>
  <c r="AE16" i="70"/>
  <c r="L192" i="1"/>
  <c r="L191" i="1"/>
  <c r="L190" i="1"/>
  <c r="L189" i="1"/>
  <c r="L188" i="1"/>
  <c r="L187" i="1"/>
  <c r="L185" i="1"/>
  <c r="L184" i="1"/>
  <c r="L183" i="1"/>
  <c r="EE185" i="1"/>
  <c r="V16" i="70"/>
  <c r="L182" i="1"/>
  <c r="L181" i="1"/>
  <c r="L180" i="1"/>
  <c r="EE182" i="1"/>
  <c r="T16" i="70"/>
  <c r="L179" i="1"/>
  <c r="L178" i="1"/>
  <c r="L177" i="1"/>
  <c r="L176" i="1"/>
  <c r="L175" i="1"/>
  <c r="L174" i="1"/>
  <c r="L172" i="1"/>
  <c r="L171" i="1"/>
  <c r="L170" i="1"/>
  <c r="EE172" i="1"/>
  <c r="K16" i="70"/>
  <c r="L169" i="1"/>
  <c r="L168" i="1"/>
  <c r="L167" i="1"/>
  <c r="EE169" i="1"/>
  <c r="I16" i="70"/>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c r="AN16" i="70"/>
  <c r="EE211" i="1"/>
  <c r="AR16" i="70"/>
  <c r="EE189" i="1"/>
  <c r="AA16" i="70"/>
  <c r="EE192" i="1"/>
  <c r="AC16" i="70"/>
  <c r="EE176" i="1"/>
  <c r="P16" i="70"/>
  <c r="EE179" i="1"/>
  <c r="R16" i="70"/>
  <c r="EE163" i="1"/>
  <c r="E16" i="70"/>
  <c r="EE166" i="1"/>
  <c r="G16" i="70"/>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c r="AK186" i="1"/>
  <c r="DA186" i="1"/>
  <c r="L17" i="1"/>
  <c r="L30" i="1"/>
  <c r="L56" i="1"/>
  <c r="L82" i="1"/>
  <c r="L95" i="1"/>
  <c r="L108" i="1"/>
  <c r="L134" i="1"/>
  <c r="L147" i="1"/>
  <c r="L173" i="1"/>
  <c r="L264" i="1"/>
  <c r="L43" i="1"/>
  <c r="L69" i="1"/>
  <c r="L121" i="1"/>
  <c r="L160" i="1"/>
  <c r="L186" i="1"/>
  <c r="L199"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c r="AB377" i="1"/>
  <c r="AF377" i="1"/>
  <c r="AN377" i="1"/>
  <c r="AV377" i="1"/>
  <c r="AZ377" i="1"/>
  <c r="BD377" i="1"/>
  <c r="BL377" i="1"/>
  <c r="BP377" i="1"/>
  <c r="BT377" i="1"/>
  <c r="BX377" i="1"/>
  <c r="CB377" i="1"/>
  <c r="CF377" i="1"/>
  <c r="CJ377" i="1"/>
  <c r="CN377" i="1"/>
  <c r="CR377" i="1"/>
  <c r="CV377" i="1"/>
  <c r="H378" i="1"/>
  <c r="P378" i="1"/>
  <c r="T378" i="1"/>
  <c r="X378" i="1"/>
  <c r="FU378" i="1"/>
  <c r="AB378" i="1"/>
  <c r="AF378" i="1"/>
  <c r="AN378" i="1"/>
  <c r="AV378" i="1"/>
  <c r="AZ378" i="1"/>
  <c r="BD378" i="1"/>
  <c r="BL378" i="1"/>
  <c r="BP378" i="1"/>
  <c r="BT378" i="1"/>
  <c r="BX378" i="1"/>
  <c r="CB378" i="1"/>
  <c r="CF378" i="1"/>
  <c r="CJ378" i="1"/>
  <c r="CN378" i="1"/>
  <c r="CR378" i="1"/>
  <c r="CV378" i="1"/>
  <c r="D379" i="1"/>
  <c r="H379" i="1"/>
  <c r="P379" i="1"/>
  <c r="T379" i="1"/>
  <c r="X379" i="1"/>
  <c r="FU379" i="1"/>
  <c r="FZ379" i="1"/>
  <c r="AB379" i="1"/>
  <c r="AF379" i="1"/>
  <c r="AN379" i="1"/>
  <c r="AV379" i="1"/>
  <c r="AZ379" i="1"/>
  <c r="BD379" i="1"/>
  <c r="BL379" i="1"/>
  <c r="BP379" i="1"/>
  <c r="BT379" i="1"/>
  <c r="BX379" i="1"/>
  <c r="CB379" i="1"/>
  <c r="CF379" i="1"/>
  <c r="CJ379" i="1"/>
  <c r="CN379" i="1"/>
  <c r="CR379" i="1"/>
  <c r="CV379" i="1"/>
  <c r="H380" i="1"/>
  <c r="P380" i="1"/>
  <c r="T380" i="1"/>
  <c r="X380" i="1"/>
  <c r="FU380" i="1"/>
  <c r="FZ380" i="1"/>
  <c r="AB380" i="1"/>
  <c r="AF380" i="1"/>
  <c r="AN380" i="1"/>
  <c r="AV380" i="1"/>
  <c r="AZ380" i="1"/>
  <c r="BD380" i="1"/>
  <c r="BL380" i="1"/>
  <c r="BP380" i="1"/>
  <c r="BT380" i="1"/>
  <c r="BX380" i="1"/>
  <c r="CB380" i="1"/>
  <c r="CF380" i="1"/>
  <c r="CJ380" i="1"/>
  <c r="CN380" i="1"/>
  <c r="CR380" i="1"/>
  <c r="CV380" i="1"/>
  <c r="D381" i="1"/>
  <c r="H381" i="1"/>
  <c r="P381" i="1"/>
  <c r="T381" i="1"/>
  <c r="X381" i="1"/>
  <c r="FU381" i="1"/>
  <c r="AB381" i="1"/>
  <c r="AF381" i="1"/>
  <c r="AN381" i="1"/>
  <c r="AV381" i="1"/>
  <c r="AZ381" i="1"/>
  <c r="BD381" i="1"/>
  <c r="BL381" i="1"/>
  <c r="BP381" i="1"/>
  <c r="BT381" i="1"/>
  <c r="BX381" i="1"/>
  <c r="CB381" i="1"/>
  <c r="CF381" i="1"/>
  <c r="CJ381" i="1"/>
  <c r="CN381" i="1"/>
  <c r="CR381" i="1"/>
  <c r="CV381" i="1"/>
  <c r="H382" i="1"/>
  <c r="P382" i="1"/>
  <c r="T382" i="1"/>
  <c r="X382" i="1"/>
  <c r="FU382" i="1"/>
  <c r="AB382" i="1"/>
  <c r="AF382" i="1"/>
  <c r="AN382" i="1"/>
  <c r="AV382" i="1"/>
  <c r="AZ382" i="1"/>
  <c r="BD382" i="1"/>
  <c r="BL382" i="1"/>
  <c r="BP382" i="1"/>
  <c r="BT382" i="1"/>
  <c r="BX382" i="1"/>
  <c r="CB382" i="1"/>
  <c r="CF382" i="1"/>
  <c r="CJ382" i="1"/>
  <c r="CN382" i="1"/>
  <c r="CR382" i="1"/>
  <c r="CV382" i="1"/>
  <c r="D383" i="1"/>
  <c r="H383" i="1"/>
  <c r="P383" i="1"/>
  <c r="T383" i="1"/>
  <c r="X383" i="1"/>
  <c r="FU383" i="1"/>
  <c r="FZ383" i="1"/>
  <c r="AB383" i="1"/>
  <c r="AF383" i="1"/>
  <c r="AN383" i="1"/>
  <c r="AV383" i="1"/>
  <c r="AZ383" i="1"/>
  <c r="BD383" i="1"/>
  <c r="BL383" i="1"/>
  <c r="BP383" i="1"/>
  <c r="BT383" i="1"/>
  <c r="BX383" i="1"/>
  <c r="CB383" i="1"/>
  <c r="CF383" i="1"/>
  <c r="CJ383" i="1"/>
  <c r="CN383" i="1"/>
  <c r="CR383" i="1"/>
  <c r="CV383" i="1"/>
  <c r="H384" i="1"/>
  <c r="P384" i="1"/>
  <c r="T384" i="1"/>
  <c r="X384" i="1"/>
  <c r="FU384" i="1"/>
  <c r="FZ384" i="1"/>
  <c r="AB384" i="1"/>
  <c r="AF384" i="1"/>
  <c r="AN384" i="1"/>
  <c r="AV384" i="1"/>
  <c r="AZ384" i="1"/>
  <c r="BD384" i="1"/>
  <c r="BL384" i="1"/>
  <c r="BP384" i="1"/>
  <c r="BT384" i="1"/>
  <c r="BX384" i="1"/>
  <c r="CB384" i="1"/>
  <c r="CF384" i="1"/>
  <c r="CJ384" i="1"/>
  <c r="CN384" i="1"/>
  <c r="CR384" i="1"/>
  <c r="CV384" i="1"/>
  <c r="D385" i="1"/>
  <c r="H385" i="1"/>
  <c r="P385" i="1"/>
  <c r="T385" i="1"/>
  <c r="X385" i="1"/>
  <c r="FU385" i="1"/>
  <c r="AB385" i="1"/>
  <c r="AF385" i="1"/>
  <c r="AN385" i="1"/>
  <c r="AV385" i="1"/>
  <c r="AZ385" i="1"/>
  <c r="BD385" i="1"/>
  <c r="BL385" i="1"/>
  <c r="BP385" i="1"/>
  <c r="BT385" i="1"/>
  <c r="BX385" i="1"/>
  <c r="CB385" i="1"/>
  <c r="CF385" i="1"/>
  <c r="CJ385" i="1"/>
  <c r="CN385" i="1"/>
  <c r="CR385" i="1"/>
  <c r="CV385" i="1"/>
  <c r="D351" i="1"/>
  <c r="H351" i="1"/>
  <c r="P351" i="1"/>
  <c r="T351" i="1"/>
  <c r="X351" i="1"/>
  <c r="FU351" i="1"/>
  <c r="FZ351" i="1"/>
  <c r="AB351" i="1"/>
  <c r="AF351" i="1"/>
  <c r="AN351" i="1"/>
  <c r="AV351" i="1"/>
  <c r="AZ351" i="1"/>
  <c r="BD351" i="1"/>
  <c r="BL351" i="1"/>
  <c r="BP351" i="1"/>
  <c r="BT351" i="1"/>
  <c r="BX351" i="1"/>
  <c r="CB351" i="1"/>
  <c r="CF351" i="1"/>
  <c r="CJ351" i="1"/>
  <c r="CN351" i="1"/>
  <c r="CR351" i="1"/>
  <c r="CV351" i="1"/>
  <c r="D352" i="1"/>
  <c r="H352" i="1"/>
  <c r="P352" i="1"/>
  <c r="T352" i="1"/>
  <c r="X352" i="1"/>
  <c r="FU352" i="1"/>
  <c r="AB352" i="1"/>
  <c r="AF352" i="1"/>
  <c r="AN352" i="1"/>
  <c r="AV352" i="1"/>
  <c r="AZ352" i="1"/>
  <c r="BD352" i="1"/>
  <c r="BL352" i="1"/>
  <c r="BP352" i="1"/>
  <c r="BT352" i="1"/>
  <c r="BX352" i="1"/>
  <c r="CB352" i="1"/>
  <c r="CF352" i="1"/>
  <c r="CJ352" i="1"/>
  <c r="CN352" i="1"/>
  <c r="CR352" i="1"/>
  <c r="CV352" i="1"/>
  <c r="H353" i="1"/>
  <c r="P353" i="1"/>
  <c r="T353" i="1"/>
  <c r="X353" i="1"/>
  <c r="FU353" i="1"/>
  <c r="AB353" i="1"/>
  <c r="AF353" i="1"/>
  <c r="AN353" i="1"/>
  <c r="AV353" i="1"/>
  <c r="AZ353" i="1"/>
  <c r="BD353" i="1"/>
  <c r="BL353" i="1"/>
  <c r="BP353" i="1"/>
  <c r="BT353" i="1"/>
  <c r="BX353" i="1"/>
  <c r="CB353" i="1"/>
  <c r="CF353" i="1"/>
  <c r="CJ353" i="1"/>
  <c r="CN353" i="1"/>
  <c r="CR353" i="1"/>
  <c r="CV353" i="1"/>
  <c r="H354" i="1"/>
  <c r="P354" i="1"/>
  <c r="T354" i="1"/>
  <c r="X354" i="1"/>
  <c r="FU354" i="1"/>
  <c r="AB354" i="1"/>
  <c r="AF354" i="1"/>
  <c r="AN354" i="1"/>
  <c r="AV354" i="1"/>
  <c r="AZ354" i="1"/>
  <c r="BD354" i="1"/>
  <c r="BL354" i="1"/>
  <c r="BP354" i="1"/>
  <c r="BT354" i="1"/>
  <c r="BX354" i="1"/>
  <c r="CB354" i="1"/>
  <c r="CF354" i="1"/>
  <c r="CJ354" i="1"/>
  <c r="CN354" i="1"/>
  <c r="CR354" i="1"/>
  <c r="CV354" i="1"/>
  <c r="D355" i="1"/>
  <c r="H355" i="1"/>
  <c r="P355" i="1"/>
  <c r="T355" i="1"/>
  <c r="X355" i="1"/>
  <c r="FU355" i="1"/>
  <c r="FZ355" i="1"/>
  <c r="AB355" i="1"/>
  <c r="AF355" i="1"/>
  <c r="AN355" i="1"/>
  <c r="AV355" i="1"/>
  <c r="AZ355" i="1"/>
  <c r="BD355" i="1"/>
  <c r="BL355" i="1"/>
  <c r="BP355" i="1"/>
  <c r="BT355" i="1"/>
  <c r="BX355" i="1"/>
  <c r="CB355" i="1"/>
  <c r="CF355" i="1"/>
  <c r="CJ355" i="1"/>
  <c r="CN355" i="1"/>
  <c r="CR355" i="1"/>
  <c r="CV355" i="1"/>
  <c r="D356" i="1"/>
  <c r="H356" i="1"/>
  <c r="P356" i="1"/>
  <c r="T356" i="1"/>
  <c r="X356" i="1"/>
  <c r="FU356" i="1"/>
  <c r="AB356" i="1"/>
  <c r="AF356" i="1"/>
  <c r="AN356" i="1"/>
  <c r="AV356" i="1"/>
  <c r="AZ356" i="1"/>
  <c r="BD356" i="1"/>
  <c r="BL356" i="1"/>
  <c r="BP356" i="1"/>
  <c r="BT356" i="1"/>
  <c r="BX356" i="1"/>
  <c r="CB356" i="1"/>
  <c r="CF356" i="1"/>
  <c r="CJ356" i="1"/>
  <c r="CN356" i="1"/>
  <c r="CR356" i="1"/>
  <c r="CV356" i="1"/>
  <c r="H357" i="1"/>
  <c r="P357" i="1"/>
  <c r="T357" i="1"/>
  <c r="X357" i="1"/>
  <c r="FU357" i="1"/>
  <c r="AB357" i="1"/>
  <c r="AF357" i="1"/>
  <c r="AN357" i="1"/>
  <c r="AV357" i="1"/>
  <c r="AZ357" i="1"/>
  <c r="BD357" i="1"/>
  <c r="BL357" i="1"/>
  <c r="BP357" i="1"/>
  <c r="BT357" i="1"/>
  <c r="BX357" i="1"/>
  <c r="CB357" i="1"/>
  <c r="CF357" i="1"/>
  <c r="CJ357" i="1"/>
  <c r="CN357" i="1"/>
  <c r="CR357" i="1"/>
  <c r="CV357" i="1"/>
  <c r="H358" i="1"/>
  <c r="P358" i="1"/>
  <c r="T358" i="1"/>
  <c r="X358" i="1"/>
  <c r="FU358" i="1"/>
  <c r="AB358" i="1"/>
  <c r="AF358" i="1"/>
  <c r="AN358" i="1"/>
  <c r="AV358" i="1"/>
  <c r="AZ358" i="1"/>
  <c r="BD358" i="1"/>
  <c r="BL358" i="1"/>
  <c r="BP358" i="1"/>
  <c r="BT358" i="1"/>
  <c r="BX358" i="1"/>
  <c r="CB358" i="1"/>
  <c r="CF358" i="1"/>
  <c r="CJ358" i="1"/>
  <c r="CN358" i="1"/>
  <c r="CR358" i="1"/>
  <c r="CV358" i="1"/>
  <c r="D359" i="1"/>
  <c r="H359" i="1"/>
  <c r="P359" i="1"/>
  <c r="T359" i="1"/>
  <c r="X359" i="1"/>
  <c r="FU359" i="1"/>
  <c r="FZ359" i="1"/>
  <c r="AB359" i="1"/>
  <c r="AF359" i="1"/>
  <c r="AN359" i="1"/>
  <c r="AV359" i="1"/>
  <c r="AZ359" i="1"/>
  <c r="BD359" i="1"/>
  <c r="BL359" i="1"/>
  <c r="BP359" i="1"/>
  <c r="BT359" i="1"/>
  <c r="BX359" i="1"/>
  <c r="CB359" i="1"/>
  <c r="CF359" i="1"/>
  <c r="CJ359" i="1"/>
  <c r="CN359" i="1"/>
  <c r="CR359" i="1"/>
  <c r="CV359" i="1"/>
  <c r="D360" i="1"/>
  <c r="H360" i="1"/>
  <c r="P360" i="1"/>
  <c r="T360" i="1"/>
  <c r="X360" i="1"/>
  <c r="FU360" i="1"/>
  <c r="AB360" i="1"/>
  <c r="AF360" i="1"/>
  <c r="AN360" i="1"/>
  <c r="AV360" i="1"/>
  <c r="AZ360" i="1"/>
  <c r="BD360" i="1"/>
  <c r="BL360" i="1"/>
  <c r="BP360" i="1"/>
  <c r="BT360" i="1"/>
  <c r="BX360" i="1"/>
  <c r="CB360" i="1"/>
  <c r="CF360" i="1"/>
  <c r="CJ360" i="1"/>
  <c r="CN360" i="1"/>
  <c r="CR360" i="1"/>
  <c r="CV360" i="1"/>
  <c r="D361" i="1"/>
  <c r="H361" i="1"/>
  <c r="P361" i="1"/>
  <c r="T361" i="1"/>
  <c r="X361" i="1"/>
  <c r="FU361" i="1"/>
  <c r="FZ361" i="1"/>
  <c r="AB361" i="1"/>
  <c r="AF361" i="1"/>
  <c r="AN361" i="1"/>
  <c r="AV361" i="1"/>
  <c r="AZ361" i="1"/>
  <c r="BD361" i="1"/>
  <c r="BL361" i="1"/>
  <c r="BP361" i="1"/>
  <c r="BT361" i="1"/>
  <c r="BX361" i="1"/>
  <c r="CB361" i="1"/>
  <c r="CF361" i="1"/>
  <c r="CJ361" i="1"/>
  <c r="CN361" i="1"/>
  <c r="CR361" i="1"/>
  <c r="CV361" i="1"/>
  <c r="D362" i="1"/>
  <c r="H362" i="1"/>
  <c r="P362" i="1"/>
  <c r="T362" i="1"/>
  <c r="X362" i="1"/>
  <c r="FU362" i="1"/>
  <c r="AB362" i="1"/>
  <c r="AF362" i="1"/>
  <c r="AN362" i="1"/>
  <c r="AV362" i="1"/>
  <c r="AZ362" i="1"/>
  <c r="BD362" i="1"/>
  <c r="BL362" i="1"/>
  <c r="BP362" i="1"/>
  <c r="BT362" i="1"/>
  <c r="BX362" i="1"/>
  <c r="CB362" i="1"/>
  <c r="CF362" i="1"/>
  <c r="CJ362" i="1"/>
  <c r="CN362" i="1"/>
  <c r="CR362" i="1"/>
  <c r="CV362" i="1"/>
  <c r="D363" i="1"/>
  <c r="H363" i="1"/>
  <c r="P363" i="1"/>
  <c r="T363" i="1"/>
  <c r="X363" i="1"/>
  <c r="FU363" i="1"/>
  <c r="FZ363" i="1"/>
  <c r="AB363" i="1"/>
  <c r="AF363" i="1"/>
  <c r="AN363" i="1"/>
  <c r="AV363" i="1"/>
  <c r="AZ363" i="1"/>
  <c r="BD363" i="1"/>
  <c r="BL363" i="1"/>
  <c r="BP363" i="1"/>
  <c r="BT363" i="1"/>
  <c r="BX363" i="1"/>
  <c r="CB363" i="1"/>
  <c r="CF363" i="1"/>
  <c r="CJ363" i="1"/>
  <c r="CN363" i="1"/>
  <c r="CR363" i="1"/>
  <c r="CV363" i="1"/>
  <c r="D364" i="1"/>
  <c r="H364" i="1"/>
  <c r="P364" i="1"/>
  <c r="T364" i="1"/>
  <c r="X364" i="1"/>
  <c r="FU364" i="1"/>
  <c r="AB364" i="1"/>
  <c r="AF364" i="1"/>
  <c r="AN364" i="1"/>
  <c r="AV364" i="1"/>
  <c r="AZ364" i="1"/>
  <c r="BD364" i="1"/>
  <c r="BL364" i="1"/>
  <c r="BP364" i="1"/>
  <c r="BT364" i="1"/>
  <c r="BX364" i="1"/>
  <c r="CB364" i="1"/>
  <c r="CF364" i="1"/>
  <c r="CJ364" i="1"/>
  <c r="CN364" i="1"/>
  <c r="CR364" i="1"/>
  <c r="CV364" i="1"/>
  <c r="D365" i="1"/>
  <c r="H365" i="1"/>
  <c r="P365" i="1"/>
  <c r="T365" i="1"/>
  <c r="X365" i="1"/>
  <c r="FU365" i="1"/>
  <c r="FZ365" i="1"/>
  <c r="AB365" i="1"/>
  <c r="AF365" i="1"/>
  <c r="AN365" i="1"/>
  <c r="AV365" i="1"/>
  <c r="AZ365" i="1"/>
  <c r="BD365" i="1"/>
  <c r="BL365" i="1"/>
  <c r="BP365" i="1"/>
  <c r="BT365" i="1"/>
  <c r="BX365" i="1"/>
  <c r="CB365" i="1"/>
  <c r="CF365" i="1"/>
  <c r="CJ365" i="1"/>
  <c r="CN365" i="1"/>
  <c r="CR365" i="1"/>
  <c r="CV365" i="1"/>
  <c r="D366" i="1"/>
  <c r="H366" i="1"/>
  <c r="P366" i="1"/>
  <c r="T366" i="1"/>
  <c r="X366" i="1"/>
  <c r="FU366" i="1"/>
  <c r="AB366" i="1"/>
  <c r="AF366" i="1"/>
  <c r="AN366" i="1"/>
  <c r="AV366" i="1"/>
  <c r="AZ366" i="1"/>
  <c r="BD366" i="1"/>
  <c r="BL366" i="1"/>
  <c r="BP366" i="1"/>
  <c r="BT366" i="1"/>
  <c r="BX366" i="1"/>
  <c r="CB366" i="1"/>
  <c r="CF366" i="1"/>
  <c r="CJ366" i="1"/>
  <c r="CN366" i="1"/>
  <c r="CR366" i="1"/>
  <c r="CV366" i="1"/>
  <c r="D367" i="1"/>
  <c r="H367" i="1"/>
  <c r="P367" i="1"/>
  <c r="T367" i="1"/>
  <c r="X367" i="1"/>
  <c r="FU367" i="1"/>
  <c r="FZ367" i="1"/>
  <c r="AB367" i="1"/>
  <c r="AF367" i="1"/>
  <c r="AN367" i="1"/>
  <c r="AV367" i="1"/>
  <c r="AZ367" i="1"/>
  <c r="BD367" i="1"/>
  <c r="BL367" i="1"/>
  <c r="BP367" i="1"/>
  <c r="BT367" i="1"/>
  <c r="BX367" i="1"/>
  <c r="CB367" i="1"/>
  <c r="CF367" i="1"/>
  <c r="CJ367" i="1"/>
  <c r="CN367" i="1"/>
  <c r="CR367" i="1"/>
  <c r="CV367" i="1"/>
  <c r="D368" i="1"/>
  <c r="H368" i="1"/>
  <c r="P368" i="1"/>
  <c r="T368" i="1"/>
  <c r="X368" i="1"/>
  <c r="FU368" i="1"/>
  <c r="AB368" i="1"/>
  <c r="AF368" i="1"/>
  <c r="AN368" i="1"/>
  <c r="AV368" i="1"/>
  <c r="AZ368" i="1"/>
  <c r="BD368" i="1"/>
  <c r="BL368" i="1"/>
  <c r="BP368" i="1"/>
  <c r="BT368" i="1"/>
  <c r="BX368" i="1"/>
  <c r="CB368" i="1"/>
  <c r="CF368" i="1"/>
  <c r="CJ368" i="1"/>
  <c r="CN368" i="1"/>
  <c r="CR368" i="1"/>
  <c r="CV368" i="1"/>
  <c r="D369" i="1"/>
  <c r="H369" i="1"/>
  <c r="P369" i="1"/>
  <c r="T369" i="1"/>
  <c r="X369" i="1"/>
  <c r="FU369" i="1"/>
  <c r="FZ369" i="1"/>
  <c r="AB369" i="1"/>
  <c r="AF369" i="1"/>
  <c r="AN369" i="1"/>
  <c r="AV369" i="1"/>
  <c r="AZ369" i="1"/>
  <c r="BD369" i="1"/>
  <c r="BL369" i="1"/>
  <c r="BP369" i="1"/>
  <c r="BT369" i="1"/>
  <c r="BX369" i="1"/>
  <c r="CB369" i="1"/>
  <c r="CF369" i="1"/>
  <c r="CJ369" i="1"/>
  <c r="CN369" i="1"/>
  <c r="CR369" i="1"/>
  <c r="CV369" i="1"/>
  <c r="D370" i="1"/>
  <c r="H370" i="1"/>
  <c r="P370" i="1"/>
  <c r="T370" i="1"/>
  <c r="X370" i="1"/>
  <c r="FU370" i="1"/>
  <c r="AB370" i="1"/>
  <c r="AF370" i="1"/>
  <c r="AN370" i="1"/>
  <c r="AV370" i="1"/>
  <c r="AZ370" i="1"/>
  <c r="BD370" i="1"/>
  <c r="BL370" i="1"/>
  <c r="BP370" i="1"/>
  <c r="BT370" i="1"/>
  <c r="BX370" i="1"/>
  <c r="CB370" i="1"/>
  <c r="CF370" i="1"/>
  <c r="CJ370" i="1"/>
  <c r="CN370" i="1"/>
  <c r="CR370" i="1"/>
  <c r="CV370" i="1"/>
  <c r="D371" i="1"/>
  <c r="H371" i="1"/>
  <c r="P371" i="1"/>
  <c r="T371" i="1"/>
  <c r="X371" i="1"/>
  <c r="FU371" i="1"/>
  <c r="FZ371" i="1"/>
  <c r="AB371" i="1"/>
  <c r="AF371" i="1"/>
  <c r="AN371" i="1"/>
  <c r="AV371" i="1"/>
  <c r="AZ371" i="1"/>
  <c r="BD371" i="1"/>
  <c r="BL371" i="1"/>
  <c r="BP371" i="1"/>
  <c r="BT371" i="1"/>
  <c r="BX371" i="1"/>
  <c r="CB371" i="1"/>
  <c r="CF371" i="1"/>
  <c r="CJ371" i="1"/>
  <c r="CN371" i="1"/>
  <c r="CR371" i="1"/>
  <c r="CV371" i="1"/>
  <c r="D372" i="1"/>
  <c r="H372" i="1"/>
  <c r="P372" i="1"/>
  <c r="T372" i="1"/>
  <c r="X372" i="1"/>
  <c r="FU372" i="1"/>
  <c r="AB372" i="1"/>
  <c r="AF372" i="1"/>
  <c r="AN372" i="1"/>
  <c r="AV372" i="1"/>
  <c r="AZ372" i="1"/>
  <c r="BD372" i="1"/>
  <c r="BL372" i="1"/>
  <c r="BP372" i="1"/>
  <c r="BT372" i="1"/>
  <c r="BX372" i="1"/>
  <c r="CB372" i="1"/>
  <c r="CF372" i="1"/>
  <c r="CJ372" i="1"/>
  <c r="CN372" i="1"/>
  <c r="CR372" i="1"/>
  <c r="CV372" i="1"/>
  <c r="D373" i="1"/>
  <c r="H373" i="1"/>
  <c r="P373" i="1"/>
  <c r="T373" i="1"/>
  <c r="X373" i="1"/>
  <c r="FU373" i="1"/>
  <c r="FZ373" i="1"/>
  <c r="AB373" i="1"/>
  <c r="AF373" i="1"/>
  <c r="AN373" i="1"/>
  <c r="AV373" i="1"/>
  <c r="AZ373" i="1"/>
  <c r="BD373" i="1"/>
  <c r="BL373" i="1"/>
  <c r="BP373" i="1"/>
  <c r="BT373" i="1"/>
  <c r="BX373" i="1"/>
  <c r="CB373" i="1"/>
  <c r="CF373" i="1"/>
  <c r="CJ373" i="1"/>
  <c r="CN373" i="1"/>
  <c r="CR373" i="1"/>
  <c r="CV373" i="1"/>
  <c r="D374" i="1"/>
  <c r="H374" i="1"/>
  <c r="P374" i="1"/>
  <c r="T374" i="1"/>
  <c r="X374" i="1"/>
  <c r="FU374" i="1"/>
  <c r="AB374" i="1"/>
  <c r="AF374" i="1"/>
  <c r="AN374" i="1"/>
  <c r="AV374" i="1"/>
  <c r="AZ374" i="1"/>
  <c r="BD374" i="1"/>
  <c r="BL374" i="1"/>
  <c r="BP374" i="1"/>
  <c r="BT374" i="1"/>
  <c r="BX374" i="1"/>
  <c r="CB374" i="1"/>
  <c r="CF374" i="1"/>
  <c r="CJ374" i="1"/>
  <c r="CN374" i="1"/>
  <c r="CR374" i="1"/>
  <c r="CV374" i="1"/>
  <c r="D375" i="1"/>
  <c r="H375" i="1"/>
  <c r="P375" i="1"/>
  <c r="T375" i="1"/>
  <c r="X375" i="1"/>
  <c r="FU375" i="1"/>
  <c r="FZ375" i="1"/>
  <c r="AB375" i="1"/>
  <c r="AF375" i="1"/>
  <c r="AN375" i="1"/>
  <c r="AV375" i="1"/>
  <c r="AZ375" i="1"/>
  <c r="BD375" i="1"/>
  <c r="BL375" i="1"/>
  <c r="BP375" i="1"/>
  <c r="BT375" i="1"/>
  <c r="BX375" i="1"/>
  <c r="CB375" i="1"/>
  <c r="CF375" i="1"/>
  <c r="CJ375" i="1"/>
  <c r="CN375" i="1"/>
  <c r="CR375" i="1"/>
  <c r="CV375" i="1"/>
  <c r="D376" i="1"/>
  <c r="H376" i="1"/>
  <c r="P376" i="1"/>
  <c r="T376" i="1"/>
  <c r="X376" i="1"/>
  <c r="FU376" i="1"/>
  <c r="AB376" i="1"/>
  <c r="AF376" i="1"/>
  <c r="AN376" i="1"/>
  <c r="AV376" i="1"/>
  <c r="AZ376" i="1"/>
  <c r="BD376" i="1"/>
  <c r="BL376" i="1"/>
  <c r="BP376" i="1"/>
  <c r="BT376" i="1"/>
  <c r="BX376" i="1"/>
  <c r="CB376" i="1"/>
  <c r="CF376" i="1"/>
  <c r="CJ376" i="1"/>
  <c r="CN376" i="1"/>
  <c r="CR376" i="1"/>
  <c r="CV376" i="1"/>
  <c r="D329" i="1"/>
  <c r="H329" i="1"/>
  <c r="P329" i="1"/>
  <c r="T329" i="1"/>
  <c r="X329" i="1"/>
  <c r="FU329" i="1"/>
  <c r="FZ329" i="1"/>
  <c r="AB329" i="1"/>
  <c r="AF329" i="1"/>
  <c r="AN329" i="1"/>
  <c r="AV329" i="1"/>
  <c r="AZ329" i="1"/>
  <c r="BD329" i="1"/>
  <c r="BL329" i="1"/>
  <c r="BP329" i="1"/>
  <c r="BT329" i="1"/>
  <c r="BX329" i="1"/>
  <c r="CB329" i="1"/>
  <c r="CF329" i="1"/>
  <c r="CJ329" i="1"/>
  <c r="CN329" i="1"/>
  <c r="CR329" i="1"/>
  <c r="CV329" i="1"/>
  <c r="D330" i="1"/>
  <c r="H330" i="1"/>
  <c r="P330" i="1"/>
  <c r="T330" i="1"/>
  <c r="X330" i="1"/>
  <c r="FU330" i="1"/>
  <c r="AB330" i="1"/>
  <c r="AF330" i="1"/>
  <c r="AN330" i="1"/>
  <c r="AV330" i="1"/>
  <c r="AZ330" i="1"/>
  <c r="BD330" i="1"/>
  <c r="BL330" i="1"/>
  <c r="BP330" i="1"/>
  <c r="BT330" i="1"/>
  <c r="BX330" i="1"/>
  <c r="CB330" i="1"/>
  <c r="CF330" i="1"/>
  <c r="CJ330" i="1"/>
  <c r="CN330" i="1"/>
  <c r="CR330" i="1"/>
  <c r="CV330" i="1"/>
  <c r="D331" i="1"/>
  <c r="H331" i="1"/>
  <c r="P331" i="1"/>
  <c r="T331" i="1"/>
  <c r="X331" i="1"/>
  <c r="FU331" i="1"/>
  <c r="FZ331" i="1"/>
  <c r="AB331" i="1"/>
  <c r="AF331" i="1"/>
  <c r="AN331" i="1"/>
  <c r="AV331" i="1"/>
  <c r="AZ331" i="1"/>
  <c r="BD331" i="1"/>
  <c r="BL331" i="1"/>
  <c r="BP331" i="1"/>
  <c r="BT331" i="1"/>
  <c r="BX331" i="1"/>
  <c r="CB331" i="1"/>
  <c r="CF331" i="1"/>
  <c r="CJ331" i="1"/>
  <c r="CN331" i="1"/>
  <c r="CR331" i="1"/>
  <c r="CV331" i="1"/>
  <c r="D332" i="1"/>
  <c r="H332" i="1"/>
  <c r="P332" i="1"/>
  <c r="T332" i="1"/>
  <c r="X332" i="1"/>
  <c r="FU332" i="1"/>
  <c r="AB332" i="1"/>
  <c r="AF332" i="1"/>
  <c r="AN332" i="1"/>
  <c r="AV332" i="1"/>
  <c r="AZ332" i="1"/>
  <c r="BD332" i="1"/>
  <c r="BL332" i="1"/>
  <c r="BP332" i="1"/>
  <c r="BT332" i="1"/>
  <c r="BX332" i="1"/>
  <c r="CB332" i="1"/>
  <c r="CF332" i="1"/>
  <c r="CJ332" i="1"/>
  <c r="CN332" i="1"/>
  <c r="CR332" i="1"/>
  <c r="CV332" i="1"/>
  <c r="D333" i="1"/>
  <c r="H333" i="1"/>
  <c r="P333" i="1"/>
  <c r="T333" i="1"/>
  <c r="X333" i="1"/>
  <c r="FU333" i="1"/>
  <c r="FZ333" i="1"/>
  <c r="AB333" i="1"/>
  <c r="AF333" i="1"/>
  <c r="AN333" i="1"/>
  <c r="AV333" i="1"/>
  <c r="AZ333" i="1"/>
  <c r="BD333" i="1"/>
  <c r="BL333" i="1"/>
  <c r="BP333" i="1"/>
  <c r="BT333" i="1"/>
  <c r="BX333" i="1"/>
  <c r="CB333" i="1"/>
  <c r="CF333" i="1"/>
  <c r="CJ333" i="1"/>
  <c r="CN333" i="1"/>
  <c r="CR333" i="1"/>
  <c r="CV333" i="1"/>
  <c r="D334" i="1"/>
  <c r="H334" i="1"/>
  <c r="P334" i="1"/>
  <c r="T334" i="1"/>
  <c r="X334" i="1"/>
  <c r="FU334" i="1"/>
  <c r="AB334" i="1"/>
  <c r="AF334" i="1"/>
  <c r="AN334" i="1"/>
  <c r="AV334" i="1"/>
  <c r="AZ334" i="1"/>
  <c r="BD334" i="1"/>
  <c r="BL334" i="1"/>
  <c r="BP334" i="1"/>
  <c r="BT334" i="1"/>
  <c r="BX334" i="1"/>
  <c r="CB334" i="1"/>
  <c r="CF334" i="1"/>
  <c r="CJ334" i="1"/>
  <c r="CN334" i="1"/>
  <c r="CR334" i="1"/>
  <c r="CV334" i="1"/>
  <c r="D335" i="1"/>
  <c r="H335" i="1"/>
  <c r="P335" i="1"/>
  <c r="T335" i="1"/>
  <c r="X335" i="1"/>
  <c r="FU335" i="1"/>
  <c r="FZ335" i="1"/>
  <c r="AB335" i="1"/>
  <c r="AF335" i="1"/>
  <c r="AJ335" i="1"/>
  <c r="AN335" i="1"/>
  <c r="AV335" i="1"/>
  <c r="AZ335" i="1"/>
  <c r="BD335" i="1"/>
  <c r="BL335" i="1"/>
  <c r="BP335" i="1"/>
  <c r="BT335" i="1"/>
  <c r="BX335" i="1"/>
  <c r="CB335" i="1"/>
  <c r="CF335" i="1"/>
  <c r="CJ335" i="1"/>
  <c r="CN335" i="1"/>
  <c r="CR335" i="1"/>
  <c r="CV335" i="1"/>
  <c r="D336" i="1"/>
  <c r="H336" i="1"/>
  <c r="P336" i="1"/>
  <c r="T336" i="1"/>
  <c r="X336" i="1"/>
  <c r="FU336" i="1"/>
  <c r="FZ336" i="1"/>
  <c r="AB336" i="1"/>
  <c r="AF336" i="1"/>
  <c r="AN336" i="1"/>
  <c r="AV336" i="1"/>
  <c r="AZ336" i="1"/>
  <c r="BD336" i="1"/>
  <c r="BL336" i="1"/>
  <c r="BP336" i="1"/>
  <c r="BT336" i="1"/>
  <c r="BX336" i="1"/>
  <c r="CB336" i="1"/>
  <c r="CF336" i="1"/>
  <c r="CJ336" i="1"/>
  <c r="CN336" i="1"/>
  <c r="CR336" i="1"/>
  <c r="CV336" i="1"/>
  <c r="D337" i="1"/>
  <c r="H337" i="1"/>
  <c r="P337" i="1"/>
  <c r="T337" i="1"/>
  <c r="X337" i="1"/>
  <c r="FU337" i="1"/>
  <c r="AB337" i="1"/>
  <c r="AF337" i="1"/>
  <c r="AN337" i="1"/>
  <c r="AV337" i="1"/>
  <c r="AZ337" i="1"/>
  <c r="BD337" i="1"/>
  <c r="BL337" i="1"/>
  <c r="BP337" i="1"/>
  <c r="BT337" i="1"/>
  <c r="BX337" i="1"/>
  <c r="CB337" i="1"/>
  <c r="CF337" i="1"/>
  <c r="CJ337" i="1"/>
  <c r="CN337" i="1"/>
  <c r="CR337" i="1"/>
  <c r="CV337" i="1"/>
  <c r="D338" i="1"/>
  <c r="H338" i="1"/>
  <c r="P338" i="1"/>
  <c r="T338" i="1"/>
  <c r="X338" i="1"/>
  <c r="FU338" i="1"/>
  <c r="FZ338" i="1"/>
  <c r="AB338" i="1"/>
  <c r="AF338" i="1"/>
  <c r="AN338" i="1"/>
  <c r="AV338" i="1"/>
  <c r="AZ338" i="1"/>
  <c r="BD338" i="1"/>
  <c r="BL338" i="1"/>
  <c r="BP338" i="1"/>
  <c r="BT338" i="1"/>
  <c r="BX338" i="1"/>
  <c r="CB338" i="1"/>
  <c r="CF338" i="1"/>
  <c r="CJ338" i="1"/>
  <c r="CN338" i="1"/>
  <c r="CR338" i="1"/>
  <c r="CV338" i="1"/>
  <c r="D339" i="1"/>
  <c r="H339" i="1"/>
  <c r="P339" i="1"/>
  <c r="T339" i="1"/>
  <c r="X339" i="1"/>
  <c r="FU339" i="1"/>
  <c r="AB339" i="1"/>
  <c r="AF339" i="1"/>
  <c r="AN339" i="1"/>
  <c r="AV339" i="1"/>
  <c r="AZ339" i="1"/>
  <c r="BD339" i="1"/>
  <c r="BL339" i="1"/>
  <c r="BP339" i="1"/>
  <c r="BT339" i="1"/>
  <c r="BX339" i="1"/>
  <c r="CB339" i="1"/>
  <c r="CF339" i="1"/>
  <c r="CJ339" i="1"/>
  <c r="CN339" i="1"/>
  <c r="CR339" i="1"/>
  <c r="CV339" i="1"/>
  <c r="D340" i="1"/>
  <c r="H340" i="1"/>
  <c r="P340" i="1"/>
  <c r="T340" i="1"/>
  <c r="X340" i="1"/>
  <c r="FU340" i="1"/>
  <c r="FZ340" i="1"/>
  <c r="AB340" i="1"/>
  <c r="AF340" i="1"/>
  <c r="AN340" i="1"/>
  <c r="AV340" i="1"/>
  <c r="AZ340" i="1"/>
  <c r="BD340" i="1"/>
  <c r="BL340" i="1"/>
  <c r="BP340" i="1"/>
  <c r="BT340" i="1"/>
  <c r="BX340" i="1"/>
  <c r="CB340" i="1"/>
  <c r="CF340" i="1"/>
  <c r="CJ340" i="1"/>
  <c r="CN340" i="1"/>
  <c r="CR340" i="1"/>
  <c r="CV340" i="1"/>
  <c r="D341" i="1"/>
  <c r="H341" i="1"/>
  <c r="P341" i="1"/>
  <c r="T341" i="1"/>
  <c r="X341" i="1"/>
  <c r="FU341" i="1"/>
  <c r="AB341" i="1"/>
  <c r="AF341" i="1"/>
  <c r="AN341" i="1"/>
  <c r="AV341" i="1"/>
  <c r="AZ341" i="1"/>
  <c r="BD341" i="1"/>
  <c r="BL341" i="1"/>
  <c r="BP341" i="1"/>
  <c r="BT341" i="1"/>
  <c r="BX341" i="1"/>
  <c r="CB341" i="1"/>
  <c r="CF341" i="1"/>
  <c r="CJ341" i="1"/>
  <c r="CN341" i="1"/>
  <c r="CR341" i="1"/>
  <c r="CV341" i="1"/>
  <c r="D342" i="1"/>
  <c r="H342" i="1"/>
  <c r="P342" i="1"/>
  <c r="T342" i="1"/>
  <c r="X342" i="1"/>
  <c r="FU342" i="1"/>
  <c r="FZ342" i="1"/>
  <c r="AB342" i="1"/>
  <c r="AF342" i="1"/>
  <c r="AN342" i="1"/>
  <c r="AV342" i="1"/>
  <c r="AZ342" i="1"/>
  <c r="BD342" i="1"/>
  <c r="BL342" i="1"/>
  <c r="BP342" i="1"/>
  <c r="BT342" i="1"/>
  <c r="BX342" i="1"/>
  <c r="CB342" i="1"/>
  <c r="CF342" i="1"/>
  <c r="CJ342" i="1"/>
  <c r="CN342" i="1"/>
  <c r="CR342" i="1"/>
  <c r="CV342" i="1"/>
  <c r="D343" i="1"/>
  <c r="H343" i="1"/>
  <c r="P343" i="1"/>
  <c r="T343" i="1"/>
  <c r="X343" i="1"/>
  <c r="FU343" i="1"/>
  <c r="AB343" i="1"/>
  <c r="AF343" i="1"/>
  <c r="AN343" i="1"/>
  <c r="AV343" i="1"/>
  <c r="AZ343" i="1"/>
  <c r="BD343" i="1"/>
  <c r="BL343" i="1"/>
  <c r="BP343" i="1"/>
  <c r="BT343" i="1"/>
  <c r="BX343" i="1"/>
  <c r="CB343" i="1"/>
  <c r="CF343" i="1"/>
  <c r="CJ343" i="1"/>
  <c r="CN343" i="1"/>
  <c r="CR343" i="1"/>
  <c r="CV343" i="1"/>
  <c r="D344" i="1"/>
  <c r="H344" i="1"/>
  <c r="P344" i="1"/>
  <c r="T344" i="1"/>
  <c r="X344" i="1"/>
  <c r="FU344" i="1"/>
  <c r="FZ344" i="1"/>
  <c r="AB344" i="1"/>
  <c r="AF344" i="1"/>
  <c r="AN344" i="1"/>
  <c r="AV344" i="1"/>
  <c r="AZ344" i="1"/>
  <c r="BD344" i="1"/>
  <c r="BL344" i="1"/>
  <c r="BP344" i="1"/>
  <c r="BT344" i="1"/>
  <c r="BX344" i="1"/>
  <c r="CB344" i="1"/>
  <c r="CF344" i="1"/>
  <c r="CJ344" i="1"/>
  <c r="CN344" i="1"/>
  <c r="CR344" i="1"/>
  <c r="CV344" i="1"/>
  <c r="D345" i="1"/>
  <c r="H345" i="1"/>
  <c r="P345" i="1"/>
  <c r="T345" i="1"/>
  <c r="X345" i="1"/>
  <c r="FU345" i="1"/>
  <c r="AB345" i="1"/>
  <c r="AF345" i="1"/>
  <c r="AN345" i="1"/>
  <c r="AV345" i="1"/>
  <c r="AZ345" i="1"/>
  <c r="BD345" i="1"/>
  <c r="BL345" i="1"/>
  <c r="BP345" i="1"/>
  <c r="BT345" i="1"/>
  <c r="BX345" i="1"/>
  <c r="CB345" i="1"/>
  <c r="CF345" i="1"/>
  <c r="CJ345" i="1"/>
  <c r="CN345" i="1"/>
  <c r="CR345" i="1"/>
  <c r="CV345" i="1"/>
  <c r="D346" i="1"/>
  <c r="H346" i="1"/>
  <c r="P346" i="1"/>
  <c r="T346" i="1"/>
  <c r="X346" i="1"/>
  <c r="FU346" i="1"/>
  <c r="FZ346" i="1"/>
  <c r="AB346" i="1"/>
  <c r="AF346" i="1"/>
  <c r="AN346" i="1"/>
  <c r="AV346" i="1"/>
  <c r="AZ346" i="1"/>
  <c r="BD346" i="1"/>
  <c r="BL346" i="1"/>
  <c r="BP346" i="1"/>
  <c r="BT346" i="1"/>
  <c r="BX346" i="1"/>
  <c r="CB346" i="1"/>
  <c r="CF346" i="1"/>
  <c r="CJ346" i="1"/>
  <c r="CN346" i="1"/>
  <c r="CR346" i="1"/>
  <c r="CV346" i="1"/>
  <c r="D347" i="1"/>
  <c r="H347" i="1"/>
  <c r="P347" i="1"/>
  <c r="T347" i="1"/>
  <c r="X347" i="1"/>
  <c r="FU347" i="1"/>
  <c r="AB347" i="1"/>
  <c r="AF347" i="1"/>
  <c r="AN347" i="1"/>
  <c r="AV347" i="1"/>
  <c r="AZ347" i="1"/>
  <c r="BD347" i="1"/>
  <c r="BL347" i="1"/>
  <c r="BP347" i="1"/>
  <c r="BT347" i="1"/>
  <c r="BX347" i="1"/>
  <c r="CB347" i="1"/>
  <c r="CF347" i="1"/>
  <c r="CJ347" i="1"/>
  <c r="CN347" i="1"/>
  <c r="CR347" i="1"/>
  <c r="CV347" i="1"/>
  <c r="D348" i="1"/>
  <c r="H348" i="1"/>
  <c r="P348" i="1"/>
  <c r="T348" i="1"/>
  <c r="X348" i="1"/>
  <c r="FU348" i="1"/>
  <c r="FZ348" i="1"/>
  <c r="AB348" i="1"/>
  <c r="AF348" i="1"/>
  <c r="AN348" i="1"/>
  <c r="AV348" i="1"/>
  <c r="AZ348" i="1"/>
  <c r="BD348" i="1"/>
  <c r="BL348" i="1"/>
  <c r="BP348" i="1"/>
  <c r="BT348" i="1"/>
  <c r="BX348" i="1"/>
  <c r="CB348" i="1"/>
  <c r="CF348" i="1"/>
  <c r="CJ348" i="1"/>
  <c r="CN348" i="1"/>
  <c r="CR348" i="1"/>
  <c r="CV348" i="1"/>
  <c r="D349" i="1"/>
  <c r="H349" i="1"/>
  <c r="P349" i="1"/>
  <c r="T349" i="1"/>
  <c r="X349" i="1"/>
  <c r="FU349" i="1"/>
  <c r="AB349" i="1"/>
  <c r="AF349" i="1"/>
  <c r="AN349" i="1"/>
  <c r="AV349" i="1"/>
  <c r="AZ349" i="1"/>
  <c r="BD349" i="1"/>
  <c r="BL349" i="1"/>
  <c r="BP349" i="1"/>
  <c r="BT349" i="1"/>
  <c r="BX349" i="1"/>
  <c r="CB349" i="1"/>
  <c r="CF349" i="1"/>
  <c r="CJ349" i="1"/>
  <c r="CN349" i="1"/>
  <c r="CR349" i="1"/>
  <c r="CV349" i="1"/>
  <c r="D350" i="1"/>
  <c r="H350" i="1"/>
  <c r="P350" i="1"/>
  <c r="T350" i="1"/>
  <c r="X350" i="1"/>
  <c r="FU350" i="1"/>
  <c r="FZ350" i="1"/>
  <c r="AB350" i="1"/>
  <c r="AF350" i="1"/>
  <c r="AN350" i="1"/>
  <c r="AV350" i="1"/>
  <c r="AZ350" i="1"/>
  <c r="BD350" i="1"/>
  <c r="BL350" i="1"/>
  <c r="BP350" i="1"/>
  <c r="BT350" i="1"/>
  <c r="BX350" i="1"/>
  <c r="CB350" i="1"/>
  <c r="CF350" i="1"/>
  <c r="CJ350" i="1"/>
  <c r="CN350" i="1"/>
  <c r="CR350" i="1"/>
  <c r="CV350" i="1"/>
  <c r="D265" i="1"/>
  <c r="H265" i="1"/>
  <c r="P265" i="1"/>
  <c r="T265" i="1"/>
  <c r="X265" i="1"/>
  <c r="AB265" i="1"/>
  <c r="AF265" i="1"/>
  <c r="AN265" i="1"/>
  <c r="AV265" i="1"/>
  <c r="BD265" i="1"/>
  <c r="BL265" i="1"/>
  <c r="BT265" i="1"/>
  <c r="CB265" i="1"/>
  <c r="CJ265" i="1"/>
  <c r="CR265" i="1"/>
  <c r="D266" i="1"/>
  <c r="H266" i="1"/>
  <c r="P266" i="1"/>
  <c r="T266" i="1"/>
  <c r="X266" i="1"/>
  <c r="FU266" i="1"/>
  <c r="FZ266" i="1"/>
  <c r="AB266" i="1"/>
  <c r="AF266" i="1"/>
  <c r="AJ266" i="1"/>
  <c r="AN266" i="1"/>
  <c r="AV266" i="1"/>
  <c r="AZ266" i="1"/>
  <c r="BD266" i="1"/>
  <c r="BL266" i="1"/>
  <c r="BP266" i="1"/>
  <c r="BT266" i="1"/>
  <c r="BX266" i="1"/>
  <c r="CB266" i="1"/>
  <c r="CF266" i="1"/>
  <c r="CJ266" i="1"/>
  <c r="CN266" i="1"/>
  <c r="CR266" i="1"/>
  <c r="CV266" i="1"/>
  <c r="D267" i="1"/>
  <c r="H267" i="1"/>
  <c r="P267" i="1"/>
  <c r="T267" i="1"/>
  <c r="X267" i="1"/>
  <c r="FU267" i="1"/>
  <c r="FZ267" i="1"/>
  <c r="AB267" i="1"/>
  <c r="AF267" i="1"/>
  <c r="AN267" i="1"/>
  <c r="AV267" i="1"/>
  <c r="AZ267" i="1"/>
  <c r="BD267" i="1"/>
  <c r="BL267" i="1"/>
  <c r="BP267" i="1"/>
  <c r="BT267" i="1"/>
  <c r="BX267" i="1"/>
  <c r="CB267" i="1"/>
  <c r="CF267" i="1"/>
  <c r="CJ267" i="1"/>
  <c r="CN267" i="1"/>
  <c r="CR267" i="1"/>
  <c r="CV267" i="1"/>
  <c r="D268" i="1"/>
  <c r="H268" i="1"/>
  <c r="P268" i="1"/>
  <c r="T268" i="1"/>
  <c r="X268" i="1"/>
  <c r="FU268" i="1"/>
  <c r="AB268" i="1"/>
  <c r="AF268" i="1"/>
  <c r="AN268" i="1"/>
  <c r="AV268" i="1"/>
  <c r="AZ268" i="1"/>
  <c r="BD268" i="1"/>
  <c r="BL268" i="1"/>
  <c r="BP268" i="1"/>
  <c r="BT268" i="1"/>
  <c r="BX268" i="1"/>
  <c r="CB268" i="1"/>
  <c r="CF268" i="1"/>
  <c r="CJ268" i="1"/>
  <c r="CN268" i="1"/>
  <c r="CR268" i="1"/>
  <c r="CV268" i="1"/>
  <c r="D269" i="1"/>
  <c r="H269" i="1"/>
  <c r="P269" i="1"/>
  <c r="T269" i="1"/>
  <c r="X269" i="1"/>
  <c r="FU269" i="1"/>
  <c r="FZ269" i="1"/>
  <c r="AB269" i="1"/>
  <c r="AF269" i="1"/>
  <c r="AN269" i="1"/>
  <c r="AV269" i="1"/>
  <c r="AZ269" i="1"/>
  <c r="BD269" i="1"/>
  <c r="BL269" i="1"/>
  <c r="BP269" i="1"/>
  <c r="BT269" i="1"/>
  <c r="BX269" i="1"/>
  <c r="CB269" i="1"/>
  <c r="CF269" i="1"/>
  <c r="CJ269" i="1"/>
  <c r="CN269" i="1"/>
  <c r="CR269" i="1"/>
  <c r="CV269" i="1"/>
  <c r="D270" i="1"/>
  <c r="H270" i="1"/>
  <c r="P270" i="1"/>
  <c r="T270" i="1"/>
  <c r="X270" i="1"/>
  <c r="FU270" i="1"/>
  <c r="AB270" i="1"/>
  <c r="AF270" i="1"/>
  <c r="AN270" i="1"/>
  <c r="AV270" i="1"/>
  <c r="AZ270" i="1"/>
  <c r="BD270" i="1"/>
  <c r="BL270" i="1"/>
  <c r="BP270" i="1"/>
  <c r="BT270" i="1"/>
  <c r="BX270" i="1"/>
  <c r="CB270" i="1"/>
  <c r="CF270" i="1"/>
  <c r="CJ270" i="1"/>
  <c r="CN270" i="1"/>
  <c r="CR270" i="1"/>
  <c r="CV270" i="1"/>
  <c r="D271" i="1"/>
  <c r="H271" i="1"/>
  <c r="P271" i="1"/>
  <c r="T271" i="1"/>
  <c r="X271" i="1"/>
  <c r="FU271" i="1"/>
  <c r="FZ271" i="1"/>
  <c r="AB271" i="1"/>
  <c r="AF271" i="1"/>
  <c r="AN271" i="1"/>
  <c r="AV271" i="1"/>
  <c r="AZ271" i="1"/>
  <c r="BD271" i="1"/>
  <c r="BL271" i="1"/>
  <c r="BP271" i="1"/>
  <c r="BT271" i="1"/>
  <c r="BX271" i="1"/>
  <c r="CB271" i="1"/>
  <c r="CF271" i="1"/>
  <c r="CJ271" i="1"/>
  <c r="CN271" i="1"/>
  <c r="CR271" i="1"/>
  <c r="CV271" i="1"/>
  <c r="D272" i="1"/>
  <c r="H272" i="1"/>
  <c r="P272" i="1"/>
  <c r="T272" i="1"/>
  <c r="X272" i="1"/>
  <c r="FU272" i="1"/>
  <c r="AB272" i="1"/>
  <c r="AF272" i="1"/>
  <c r="AN272" i="1"/>
  <c r="AV272" i="1"/>
  <c r="AZ272" i="1"/>
  <c r="BD272" i="1"/>
  <c r="BL272" i="1"/>
  <c r="BP272" i="1"/>
  <c r="BT272" i="1"/>
  <c r="BX272" i="1"/>
  <c r="CB272" i="1"/>
  <c r="CF272" i="1"/>
  <c r="CJ272" i="1"/>
  <c r="CN272" i="1"/>
  <c r="CR272" i="1"/>
  <c r="CV272" i="1"/>
  <c r="D273" i="1"/>
  <c r="H273" i="1"/>
  <c r="P273" i="1"/>
  <c r="T273" i="1"/>
  <c r="X273" i="1"/>
  <c r="FU273" i="1"/>
  <c r="FZ273" i="1"/>
  <c r="AB273" i="1"/>
  <c r="AF273" i="1"/>
  <c r="AN273" i="1"/>
  <c r="AV273" i="1"/>
  <c r="AZ273" i="1"/>
  <c r="BD273" i="1"/>
  <c r="BL273" i="1"/>
  <c r="BP273" i="1"/>
  <c r="BT273" i="1"/>
  <c r="BX273" i="1"/>
  <c r="CB273" i="1"/>
  <c r="CF273" i="1"/>
  <c r="CJ273" i="1"/>
  <c r="CN273" i="1"/>
  <c r="CR273" i="1"/>
  <c r="CV273" i="1"/>
  <c r="D274" i="1"/>
  <c r="H274" i="1"/>
  <c r="P274" i="1"/>
  <c r="T274" i="1"/>
  <c r="X274" i="1"/>
  <c r="FU274" i="1"/>
  <c r="AB274" i="1"/>
  <c r="AF274" i="1"/>
  <c r="AN274" i="1"/>
  <c r="AV274" i="1"/>
  <c r="AZ274" i="1"/>
  <c r="BD274" i="1"/>
  <c r="BL274" i="1"/>
  <c r="BP274" i="1"/>
  <c r="BT274" i="1"/>
  <c r="BX274" i="1"/>
  <c r="CB274" i="1"/>
  <c r="CF274" i="1"/>
  <c r="CJ274" i="1"/>
  <c r="CN274" i="1"/>
  <c r="CR274" i="1"/>
  <c r="CV274" i="1"/>
  <c r="D275" i="1"/>
  <c r="H275" i="1"/>
  <c r="P275" i="1"/>
  <c r="T275" i="1"/>
  <c r="X275" i="1"/>
  <c r="FU275" i="1"/>
  <c r="FZ275" i="1"/>
  <c r="AB275" i="1"/>
  <c r="AF275" i="1"/>
  <c r="AN275" i="1"/>
  <c r="AV275" i="1"/>
  <c r="AZ275" i="1"/>
  <c r="BD275" i="1"/>
  <c r="BL275" i="1"/>
  <c r="BP275" i="1"/>
  <c r="BT275" i="1"/>
  <c r="BX275" i="1"/>
  <c r="CB275" i="1"/>
  <c r="CF275" i="1"/>
  <c r="CJ275" i="1"/>
  <c r="CN275" i="1"/>
  <c r="CR275" i="1"/>
  <c r="CV275" i="1"/>
  <c r="D276" i="1"/>
  <c r="H276" i="1"/>
  <c r="P276" i="1"/>
  <c r="T276" i="1"/>
  <c r="X276" i="1"/>
  <c r="FU276" i="1"/>
  <c r="AB276" i="1"/>
  <c r="AF276" i="1"/>
  <c r="AN276" i="1"/>
  <c r="AV276" i="1"/>
  <c r="AZ276" i="1"/>
  <c r="BD276" i="1"/>
  <c r="BL276" i="1"/>
  <c r="BP276" i="1"/>
  <c r="BT276" i="1"/>
  <c r="BX276" i="1"/>
  <c r="CB276" i="1"/>
  <c r="CF276" i="1"/>
  <c r="CJ276" i="1"/>
  <c r="CN276" i="1"/>
  <c r="CR276" i="1"/>
  <c r="CV276" i="1"/>
  <c r="D278" i="1"/>
  <c r="H278" i="1"/>
  <c r="P278" i="1"/>
  <c r="T278" i="1"/>
  <c r="X278" i="1"/>
  <c r="FU278" i="1"/>
  <c r="FZ278" i="1"/>
  <c r="AB278" i="1"/>
  <c r="AF278" i="1"/>
  <c r="AN278" i="1"/>
  <c r="AV278" i="1"/>
  <c r="AZ278" i="1"/>
  <c r="BD278" i="1"/>
  <c r="BL278" i="1"/>
  <c r="BP278" i="1"/>
  <c r="BT278" i="1"/>
  <c r="BX278" i="1"/>
  <c r="CB278" i="1"/>
  <c r="CF278" i="1"/>
  <c r="CJ278" i="1"/>
  <c r="CN278" i="1"/>
  <c r="CR278" i="1"/>
  <c r="CV278" i="1"/>
  <c r="D279" i="1"/>
  <c r="H279" i="1"/>
  <c r="P279" i="1"/>
  <c r="T279" i="1"/>
  <c r="X279" i="1"/>
  <c r="FU279" i="1"/>
  <c r="AB279" i="1"/>
  <c r="AF279" i="1"/>
  <c r="AN279" i="1"/>
  <c r="AV279" i="1"/>
  <c r="AZ279" i="1"/>
  <c r="BD279" i="1"/>
  <c r="BL279" i="1"/>
  <c r="BP279" i="1"/>
  <c r="BT279" i="1"/>
  <c r="BX279" i="1"/>
  <c r="CB279" i="1"/>
  <c r="CF279" i="1"/>
  <c r="CJ279" i="1"/>
  <c r="CN279" i="1"/>
  <c r="CR279" i="1"/>
  <c r="CV279" i="1"/>
  <c r="D280" i="1"/>
  <c r="H280" i="1"/>
  <c r="P280" i="1"/>
  <c r="T280" i="1"/>
  <c r="X280" i="1"/>
  <c r="FU280" i="1"/>
  <c r="FZ280" i="1"/>
  <c r="AB280" i="1"/>
  <c r="AF280" i="1"/>
  <c r="AN280" i="1"/>
  <c r="AV280" i="1"/>
  <c r="AZ280" i="1"/>
  <c r="BD280" i="1"/>
  <c r="BL280" i="1"/>
  <c r="BP280" i="1"/>
  <c r="BT280" i="1"/>
  <c r="BX280" i="1"/>
  <c r="CB280" i="1"/>
  <c r="CF280" i="1"/>
  <c r="CJ280" i="1"/>
  <c r="CN280" i="1"/>
  <c r="CR280" i="1"/>
  <c r="CV280" i="1"/>
  <c r="D281" i="1"/>
  <c r="H281" i="1"/>
  <c r="P281" i="1"/>
  <c r="T281" i="1"/>
  <c r="X281" i="1"/>
  <c r="FU281" i="1"/>
  <c r="AB281" i="1"/>
  <c r="AF281" i="1"/>
  <c r="AN281" i="1"/>
  <c r="AV281" i="1"/>
  <c r="AZ281" i="1"/>
  <c r="BD281" i="1"/>
  <c r="BL281" i="1"/>
  <c r="BP281" i="1"/>
  <c r="BT281" i="1"/>
  <c r="BX281" i="1"/>
  <c r="CB281" i="1"/>
  <c r="CF281" i="1"/>
  <c r="CJ281" i="1"/>
  <c r="CN281" i="1"/>
  <c r="CR281" i="1"/>
  <c r="CV281" i="1"/>
  <c r="D282" i="1"/>
  <c r="H282" i="1"/>
  <c r="P282" i="1"/>
  <c r="T282" i="1"/>
  <c r="X282" i="1"/>
  <c r="FU282" i="1"/>
  <c r="FZ282" i="1"/>
  <c r="AB282" i="1"/>
  <c r="AF282" i="1"/>
  <c r="AN282" i="1"/>
  <c r="AV282" i="1"/>
  <c r="AZ282" i="1"/>
  <c r="BD282" i="1"/>
  <c r="BL282" i="1"/>
  <c r="BP282" i="1"/>
  <c r="BT282" i="1"/>
  <c r="BX282" i="1"/>
  <c r="CB282" i="1"/>
  <c r="CF282" i="1"/>
  <c r="CJ282" i="1"/>
  <c r="CN282" i="1"/>
  <c r="CR282" i="1"/>
  <c r="CV282" i="1"/>
  <c r="D283" i="1"/>
  <c r="H283" i="1"/>
  <c r="P283" i="1"/>
  <c r="T283" i="1"/>
  <c r="X283" i="1"/>
  <c r="FU283" i="1"/>
  <c r="AB283" i="1"/>
  <c r="AF283" i="1"/>
  <c r="AJ283" i="1"/>
  <c r="AN283" i="1"/>
  <c r="AV283" i="1"/>
  <c r="AZ283" i="1"/>
  <c r="BD283" i="1"/>
  <c r="BL283" i="1"/>
  <c r="BP283" i="1"/>
  <c r="BT283" i="1"/>
  <c r="BX283" i="1"/>
  <c r="CB283" i="1"/>
  <c r="CF283" i="1"/>
  <c r="CJ283" i="1"/>
  <c r="CN283" i="1"/>
  <c r="CR283" i="1"/>
  <c r="CV283" i="1"/>
  <c r="D284" i="1"/>
  <c r="H284" i="1"/>
  <c r="P284" i="1"/>
  <c r="T284" i="1"/>
  <c r="X284" i="1"/>
  <c r="FU284" i="1"/>
  <c r="AB284" i="1"/>
  <c r="AF284" i="1"/>
  <c r="AN284" i="1"/>
  <c r="AV284" i="1"/>
  <c r="AZ284" i="1"/>
  <c r="BD284" i="1"/>
  <c r="BL284" i="1"/>
  <c r="BP284" i="1"/>
  <c r="BT284" i="1"/>
  <c r="BX284" i="1"/>
  <c r="CB284" i="1"/>
  <c r="CF284" i="1"/>
  <c r="CJ284" i="1"/>
  <c r="CN284" i="1"/>
  <c r="CR284" i="1"/>
  <c r="CV284" i="1"/>
  <c r="D285" i="1"/>
  <c r="H285" i="1"/>
  <c r="P285" i="1"/>
  <c r="T285" i="1"/>
  <c r="X285" i="1"/>
  <c r="FU285" i="1"/>
  <c r="FZ285" i="1"/>
  <c r="AB285" i="1"/>
  <c r="AF285" i="1"/>
  <c r="AN285" i="1"/>
  <c r="AV285" i="1"/>
  <c r="AZ285" i="1"/>
  <c r="BD285" i="1"/>
  <c r="BL285" i="1"/>
  <c r="BP285" i="1"/>
  <c r="BT285" i="1"/>
  <c r="BX285" i="1"/>
  <c r="CB285" i="1"/>
  <c r="CF285" i="1"/>
  <c r="CJ285" i="1"/>
  <c r="CN285" i="1"/>
  <c r="CR285" i="1"/>
  <c r="CV285" i="1"/>
  <c r="D286" i="1"/>
  <c r="H286" i="1"/>
  <c r="P286" i="1"/>
  <c r="T286" i="1"/>
  <c r="X286" i="1"/>
  <c r="FU286" i="1"/>
  <c r="AB286" i="1"/>
  <c r="AF286" i="1"/>
  <c r="AN286" i="1"/>
  <c r="AV286" i="1"/>
  <c r="AZ286" i="1"/>
  <c r="BD286" i="1"/>
  <c r="BL286" i="1"/>
  <c r="BP286" i="1"/>
  <c r="BT286" i="1"/>
  <c r="BX286" i="1"/>
  <c r="CB286" i="1"/>
  <c r="CF286" i="1"/>
  <c r="CJ286" i="1"/>
  <c r="CN286" i="1"/>
  <c r="CR286" i="1"/>
  <c r="CV286" i="1"/>
  <c r="D287" i="1"/>
  <c r="H287" i="1"/>
  <c r="P287" i="1"/>
  <c r="T287" i="1"/>
  <c r="X287" i="1"/>
  <c r="FU287" i="1"/>
  <c r="FZ287" i="1"/>
  <c r="AB287" i="1"/>
  <c r="AF287" i="1"/>
  <c r="AN287" i="1"/>
  <c r="AV287" i="1"/>
  <c r="AZ287" i="1"/>
  <c r="BD287" i="1"/>
  <c r="BL287" i="1"/>
  <c r="BP287" i="1"/>
  <c r="BT287" i="1"/>
  <c r="BX287" i="1"/>
  <c r="CB287" i="1"/>
  <c r="CF287" i="1"/>
  <c r="CJ287" i="1"/>
  <c r="CN287" i="1"/>
  <c r="CR287" i="1"/>
  <c r="CV287" i="1"/>
  <c r="D288" i="1"/>
  <c r="H288" i="1"/>
  <c r="P288" i="1"/>
  <c r="T288" i="1"/>
  <c r="X288" i="1"/>
  <c r="FU288" i="1"/>
  <c r="AB288" i="1"/>
  <c r="AF288" i="1"/>
  <c r="AN288" i="1"/>
  <c r="AV288" i="1"/>
  <c r="AZ288" i="1"/>
  <c r="BD288" i="1"/>
  <c r="BL288" i="1"/>
  <c r="BP288" i="1"/>
  <c r="BT288" i="1"/>
  <c r="BX288" i="1"/>
  <c r="CB288" i="1"/>
  <c r="CF288" i="1"/>
  <c r="CJ288" i="1"/>
  <c r="CN288" i="1"/>
  <c r="CR288" i="1"/>
  <c r="CV288" i="1"/>
  <c r="D289" i="1"/>
  <c r="H289" i="1"/>
  <c r="P289" i="1"/>
  <c r="T289" i="1"/>
  <c r="X289" i="1"/>
  <c r="FU289" i="1"/>
  <c r="FZ289" i="1"/>
  <c r="AB289" i="1"/>
  <c r="AF289" i="1"/>
  <c r="AN289" i="1"/>
  <c r="AV289" i="1"/>
  <c r="AZ289" i="1"/>
  <c r="BD289" i="1"/>
  <c r="BL289" i="1"/>
  <c r="BP289" i="1"/>
  <c r="BT289" i="1"/>
  <c r="BX289" i="1"/>
  <c r="CB289" i="1"/>
  <c r="CF289" i="1"/>
  <c r="CJ289" i="1"/>
  <c r="CN289" i="1"/>
  <c r="CR289" i="1"/>
  <c r="CV289" i="1"/>
  <c r="D290" i="1"/>
  <c r="H290" i="1"/>
  <c r="P290" i="1"/>
  <c r="T290" i="1"/>
  <c r="X290" i="1"/>
  <c r="FU290" i="1"/>
  <c r="AB290" i="1"/>
  <c r="AF290" i="1"/>
  <c r="AN290" i="1"/>
  <c r="AV290" i="1"/>
  <c r="AZ290" i="1"/>
  <c r="BD290" i="1"/>
  <c r="BL290" i="1"/>
  <c r="BP290" i="1"/>
  <c r="BT290" i="1"/>
  <c r="BX290" i="1"/>
  <c r="CB290" i="1"/>
  <c r="CF290" i="1"/>
  <c r="CJ290" i="1"/>
  <c r="CN290" i="1"/>
  <c r="CR290" i="1"/>
  <c r="CV290" i="1"/>
  <c r="D291" i="1"/>
  <c r="H291" i="1"/>
  <c r="P291" i="1"/>
  <c r="T291" i="1"/>
  <c r="X291" i="1"/>
  <c r="FU291" i="1"/>
  <c r="FZ291" i="1"/>
  <c r="AB291" i="1"/>
  <c r="AF291" i="1"/>
  <c r="AN291" i="1"/>
  <c r="AV291" i="1"/>
  <c r="AZ291" i="1"/>
  <c r="BD291" i="1"/>
  <c r="BL291" i="1"/>
  <c r="BP291" i="1"/>
  <c r="BT291" i="1"/>
  <c r="BX291" i="1"/>
  <c r="CB291" i="1"/>
  <c r="CF291" i="1"/>
  <c r="CJ291" i="1"/>
  <c r="CN291" i="1"/>
  <c r="CR291" i="1"/>
  <c r="CV291" i="1"/>
  <c r="D292" i="1"/>
  <c r="H292" i="1"/>
  <c r="P292" i="1"/>
  <c r="T292" i="1"/>
  <c r="X292" i="1"/>
  <c r="FU292" i="1"/>
  <c r="AB292" i="1"/>
  <c r="AF292" i="1"/>
  <c r="AN292" i="1"/>
  <c r="AV292" i="1"/>
  <c r="AZ292" i="1"/>
  <c r="BD292" i="1"/>
  <c r="BL292" i="1"/>
  <c r="BP292" i="1"/>
  <c r="BT292" i="1"/>
  <c r="BX292" i="1"/>
  <c r="CB292" i="1"/>
  <c r="CF292" i="1"/>
  <c r="CJ292" i="1"/>
  <c r="CN292" i="1"/>
  <c r="CR292" i="1"/>
  <c r="CV292" i="1"/>
  <c r="D293" i="1"/>
  <c r="H293" i="1"/>
  <c r="P293" i="1"/>
  <c r="T293" i="1"/>
  <c r="X293" i="1"/>
  <c r="FU293" i="1"/>
  <c r="FZ293" i="1"/>
  <c r="AB293" i="1"/>
  <c r="AF293" i="1"/>
  <c r="AN293" i="1"/>
  <c r="AV293" i="1"/>
  <c r="AZ293" i="1"/>
  <c r="BD293" i="1"/>
  <c r="BL293" i="1"/>
  <c r="BP293" i="1"/>
  <c r="BT293" i="1"/>
  <c r="BX293" i="1"/>
  <c r="CB293" i="1"/>
  <c r="CF293" i="1"/>
  <c r="CJ293" i="1"/>
  <c r="CN293" i="1"/>
  <c r="CR293" i="1"/>
  <c r="CV293" i="1"/>
  <c r="D294" i="1"/>
  <c r="H294" i="1"/>
  <c r="P294" i="1"/>
  <c r="T294" i="1"/>
  <c r="X294" i="1"/>
  <c r="FU294" i="1"/>
  <c r="AB294" i="1"/>
  <c r="AF294" i="1"/>
  <c r="AN294" i="1"/>
  <c r="AV294" i="1"/>
  <c r="AZ294" i="1"/>
  <c r="BD294" i="1"/>
  <c r="BL294" i="1"/>
  <c r="BP294" i="1"/>
  <c r="BT294" i="1"/>
  <c r="BX294" i="1"/>
  <c r="CB294" i="1"/>
  <c r="CF294" i="1"/>
  <c r="CJ294" i="1"/>
  <c r="CN294" i="1"/>
  <c r="CR294" i="1"/>
  <c r="CV294" i="1"/>
  <c r="D295" i="1"/>
  <c r="H295" i="1"/>
  <c r="P295" i="1"/>
  <c r="T295" i="1"/>
  <c r="X295" i="1"/>
  <c r="FU295" i="1"/>
  <c r="FZ295" i="1"/>
  <c r="AB295" i="1"/>
  <c r="AF295" i="1"/>
  <c r="AN295" i="1"/>
  <c r="AV295" i="1"/>
  <c r="AZ295" i="1"/>
  <c r="BD295" i="1"/>
  <c r="BL295" i="1"/>
  <c r="BP295" i="1"/>
  <c r="BT295" i="1"/>
  <c r="BX295" i="1"/>
  <c r="CB295" i="1"/>
  <c r="CF295" i="1"/>
  <c r="CJ295" i="1"/>
  <c r="CN295" i="1"/>
  <c r="CR295" i="1"/>
  <c r="CV295" i="1"/>
  <c r="D296" i="1"/>
  <c r="H296" i="1"/>
  <c r="P296" i="1"/>
  <c r="T296" i="1"/>
  <c r="X296" i="1"/>
  <c r="FU296" i="1"/>
  <c r="AB296" i="1"/>
  <c r="AF296" i="1"/>
  <c r="AN296" i="1"/>
  <c r="AV296" i="1"/>
  <c r="AZ296" i="1"/>
  <c r="BD296" i="1"/>
  <c r="BL296" i="1"/>
  <c r="BP296" i="1"/>
  <c r="BT296" i="1"/>
  <c r="BX296" i="1"/>
  <c r="CB296" i="1"/>
  <c r="CF296" i="1"/>
  <c r="CJ296" i="1"/>
  <c r="CN296" i="1"/>
  <c r="CR296" i="1"/>
  <c r="CV296" i="1"/>
  <c r="D297" i="1"/>
  <c r="H297" i="1"/>
  <c r="P297" i="1"/>
  <c r="T297" i="1"/>
  <c r="X297" i="1"/>
  <c r="FU297" i="1"/>
  <c r="FZ297" i="1"/>
  <c r="AB297" i="1"/>
  <c r="AF297" i="1"/>
  <c r="AN297" i="1"/>
  <c r="AV297" i="1"/>
  <c r="AZ297" i="1"/>
  <c r="BD297" i="1"/>
  <c r="BL297" i="1"/>
  <c r="BP297" i="1"/>
  <c r="BT297" i="1"/>
  <c r="BX297" i="1"/>
  <c r="CB297" i="1"/>
  <c r="CF297" i="1"/>
  <c r="CJ297" i="1"/>
  <c r="CN297" i="1"/>
  <c r="CR297" i="1"/>
  <c r="CV297" i="1"/>
  <c r="D298" i="1"/>
  <c r="H298" i="1"/>
  <c r="P298" i="1"/>
  <c r="T298" i="1"/>
  <c r="X298" i="1"/>
  <c r="FU298" i="1"/>
  <c r="AB298" i="1"/>
  <c r="AF298" i="1"/>
  <c r="AN298" i="1"/>
  <c r="AV298" i="1"/>
  <c r="AZ298" i="1"/>
  <c r="BD298" i="1"/>
  <c r="BL298" i="1"/>
  <c r="BP298" i="1"/>
  <c r="BT298" i="1"/>
  <c r="BX298" i="1"/>
  <c r="CB298" i="1"/>
  <c r="CF298" i="1"/>
  <c r="CJ298" i="1"/>
  <c r="CN298" i="1"/>
  <c r="CR298" i="1"/>
  <c r="CV298" i="1"/>
  <c r="D299" i="1"/>
  <c r="H299" i="1"/>
  <c r="P299" i="1"/>
  <c r="T299" i="1"/>
  <c r="X299" i="1"/>
  <c r="FU299" i="1"/>
  <c r="FZ299" i="1"/>
  <c r="AB299" i="1"/>
  <c r="AF299" i="1"/>
  <c r="AN299" i="1"/>
  <c r="AV299" i="1"/>
  <c r="AZ299" i="1"/>
  <c r="BD299" i="1"/>
  <c r="BL299" i="1"/>
  <c r="BP299" i="1"/>
  <c r="BT299" i="1"/>
  <c r="BX299" i="1"/>
  <c r="CB299" i="1"/>
  <c r="CF299" i="1"/>
  <c r="CJ299" i="1"/>
  <c r="CN299" i="1"/>
  <c r="CR299" i="1"/>
  <c r="CV299" i="1"/>
  <c r="D300" i="1"/>
  <c r="H300" i="1"/>
  <c r="P300" i="1"/>
  <c r="T300" i="1"/>
  <c r="X300" i="1"/>
  <c r="FU300" i="1"/>
  <c r="AB300" i="1"/>
  <c r="AF300" i="1"/>
  <c r="AN300" i="1"/>
  <c r="AV300" i="1"/>
  <c r="AZ300" i="1"/>
  <c r="BD300" i="1"/>
  <c r="BL300" i="1"/>
  <c r="BP300" i="1"/>
  <c r="BT300" i="1"/>
  <c r="BX300" i="1"/>
  <c r="CB300" i="1"/>
  <c r="CF300" i="1"/>
  <c r="CJ300" i="1"/>
  <c r="CN300" i="1"/>
  <c r="CR300" i="1"/>
  <c r="CV300" i="1"/>
  <c r="D301" i="1"/>
  <c r="H301" i="1"/>
  <c r="P301" i="1"/>
  <c r="T301" i="1"/>
  <c r="X301" i="1"/>
  <c r="FU301" i="1"/>
  <c r="FZ301" i="1"/>
  <c r="AB301" i="1"/>
  <c r="AF301" i="1"/>
  <c r="AN301" i="1"/>
  <c r="AV301" i="1"/>
  <c r="AZ301" i="1"/>
  <c r="BD301" i="1"/>
  <c r="BL301" i="1"/>
  <c r="BP301" i="1"/>
  <c r="BT301" i="1"/>
  <c r="BX301" i="1"/>
  <c r="CB301" i="1"/>
  <c r="CF301" i="1"/>
  <c r="CJ301" i="1"/>
  <c r="CN301" i="1"/>
  <c r="CR301" i="1"/>
  <c r="CV301" i="1"/>
  <c r="D302" i="1"/>
  <c r="H302" i="1"/>
  <c r="P302" i="1"/>
  <c r="T302" i="1"/>
  <c r="X302" i="1"/>
  <c r="FU302" i="1"/>
  <c r="AB302" i="1"/>
  <c r="AF302" i="1"/>
  <c r="AN302" i="1"/>
  <c r="AV302" i="1"/>
  <c r="AZ302" i="1"/>
  <c r="BD302" i="1"/>
  <c r="BL302" i="1"/>
  <c r="BP302" i="1"/>
  <c r="BT302" i="1"/>
  <c r="BX302" i="1"/>
  <c r="CB302" i="1"/>
  <c r="CF302" i="1"/>
  <c r="CJ302" i="1"/>
  <c r="CN302" i="1"/>
  <c r="CR302" i="1"/>
  <c r="CV302" i="1"/>
  <c r="D303" i="1"/>
  <c r="H303" i="1"/>
  <c r="P303" i="1"/>
  <c r="T303" i="1"/>
  <c r="X303" i="1"/>
  <c r="FU303" i="1"/>
  <c r="FZ303" i="1"/>
  <c r="AB303" i="1"/>
  <c r="AF303" i="1"/>
  <c r="AN303" i="1"/>
  <c r="AV303" i="1"/>
  <c r="AZ303" i="1"/>
  <c r="BD303" i="1"/>
  <c r="BL303" i="1"/>
  <c r="BP303" i="1"/>
  <c r="BT303" i="1"/>
  <c r="BX303" i="1"/>
  <c r="CB303" i="1"/>
  <c r="CF303" i="1"/>
  <c r="CJ303" i="1"/>
  <c r="CN303" i="1"/>
  <c r="CR303" i="1"/>
  <c r="CV303" i="1"/>
  <c r="D304" i="1"/>
  <c r="H304" i="1"/>
  <c r="P304" i="1"/>
  <c r="T304" i="1"/>
  <c r="X304" i="1"/>
  <c r="FU304" i="1"/>
  <c r="AB304" i="1"/>
  <c r="AF304" i="1"/>
  <c r="AN304" i="1"/>
  <c r="AV304" i="1"/>
  <c r="AZ304" i="1"/>
  <c r="BD304" i="1"/>
  <c r="BL304" i="1"/>
  <c r="BP304" i="1"/>
  <c r="BT304" i="1"/>
  <c r="BX304" i="1"/>
  <c r="CB304" i="1"/>
  <c r="CF304" i="1"/>
  <c r="CJ304" i="1"/>
  <c r="CN304" i="1"/>
  <c r="CR304" i="1"/>
  <c r="CV304" i="1"/>
  <c r="D305" i="1"/>
  <c r="H305" i="1"/>
  <c r="P305" i="1"/>
  <c r="T305" i="1"/>
  <c r="X305" i="1"/>
  <c r="FU305" i="1"/>
  <c r="FZ305" i="1"/>
  <c r="AB305" i="1"/>
  <c r="AF305" i="1"/>
  <c r="AN305" i="1"/>
  <c r="AV305" i="1"/>
  <c r="AZ305" i="1"/>
  <c r="BD305" i="1"/>
  <c r="BL305" i="1"/>
  <c r="BP305" i="1"/>
  <c r="BT305" i="1"/>
  <c r="BX305" i="1"/>
  <c r="CB305" i="1"/>
  <c r="CF305" i="1"/>
  <c r="CJ305" i="1"/>
  <c r="CN305" i="1"/>
  <c r="CR305" i="1"/>
  <c r="CV305" i="1"/>
  <c r="D306" i="1"/>
  <c r="H306" i="1"/>
  <c r="P306" i="1"/>
  <c r="T306" i="1"/>
  <c r="X306" i="1"/>
  <c r="FU306" i="1"/>
  <c r="AB306" i="1"/>
  <c r="AF306" i="1"/>
  <c r="AN306" i="1"/>
  <c r="AV306" i="1"/>
  <c r="AZ306" i="1"/>
  <c r="BD306" i="1"/>
  <c r="BL306" i="1"/>
  <c r="BP306" i="1"/>
  <c r="BT306" i="1"/>
  <c r="BX306" i="1"/>
  <c r="CB306" i="1"/>
  <c r="CF306" i="1"/>
  <c r="CJ306" i="1"/>
  <c r="CN306" i="1"/>
  <c r="CR306" i="1"/>
  <c r="CV306" i="1"/>
  <c r="D307" i="1"/>
  <c r="H307" i="1"/>
  <c r="P307" i="1"/>
  <c r="T307" i="1"/>
  <c r="X307" i="1"/>
  <c r="FU307" i="1"/>
  <c r="FZ307" i="1"/>
  <c r="AB307" i="1"/>
  <c r="AF307" i="1"/>
  <c r="AN307" i="1"/>
  <c r="AV307" i="1"/>
  <c r="AZ307" i="1"/>
  <c r="BD307" i="1"/>
  <c r="BL307" i="1"/>
  <c r="BP307" i="1"/>
  <c r="BT307" i="1"/>
  <c r="BX307" i="1"/>
  <c r="CB307" i="1"/>
  <c r="CF307" i="1"/>
  <c r="CJ307" i="1"/>
  <c r="CN307" i="1"/>
  <c r="CR307" i="1"/>
  <c r="CV307" i="1"/>
  <c r="D308" i="1"/>
  <c r="H308" i="1"/>
  <c r="P308" i="1"/>
  <c r="T308" i="1"/>
  <c r="X308" i="1"/>
  <c r="FU308" i="1"/>
  <c r="AB308" i="1"/>
  <c r="AF308" i="1"/>
  <c r="AN308" i="1"/>
  <c r="AV308" i="1"/>
  <c r="AZ308" i="1"/>
  <c r="BD308" i="1"/>
  <c r="BL308" i="1"/>
  <c r="BP308" i="1"/>
  <c r="BT308" i="1"/>
  <c r="BX308" i="1"/>
  <c r="CB308" i="1"/>
  <c r="CF308" i="1"/>
  <c r="CJ308" i="1"/>
  <c r="CN308" i="1"/>
  <c r="CR308" i="1"/>
  <c r="CV308" i="1"/>
  <c r="D309" i="1"/>
  <c r="H309" i="1"/>
  <c r="P309" i="1"/>
  <c r="T309" i="1"/>
  <c r="X309" i="1"/>
  <c r="FU309" i="1"/>
  <c r="FZ309" i="1"/>
  <c r="AB309" i="1"/>
  <c r="AF309" i="1"/>
  <c r="AN309" i="1"/>
  <c r="AV309" i="1"/>
  <c r="AZ309" i="1"/>
  <c r="BD309" i="1"/>
  <c r="BL309" i="1"/>
  <c r="BP309" i="1"/>
  <c r="BT309" i="1"/>
  <c r="BX309" i="1"/>
  <c r="CB309" i="1"/>
  <c r="CF309" i="1"/>
  <c r="CJ309" i="1"/>
  <c r="CN309" i="1"/>
  <c r="CR309" i="1"/>
  <c r="CV309" i="1"/>
  <c r="D310" i="1"/>
  <c r="H310" i="1"/>
  <c r="P310" i="1"/>
  <c r="T310" i="1"/>
  <c r="X310" i="1"/>
  <c r="FU310" i="1"/>
  <c r="AB310" i="1"/>
  <c r="AF310" i="1"/>
  <c r="AN310" i="1"/>
  <c r="AV310" i="1"/>
  <c r="AZ310" i="1"/>
  <c r="BD310" i="1"/>
  <c r="BL310" i="1"/>
  <c r="BP310" i="1"/>
  <c r="BT310" i="1"/>
  <c r="BX310" i="1"/>
  <c r="CB310" i="1"/>
  <c r="CF310" i="1"/>
  <c r="CJ310" i="1"/>
  <c r="CN310" i="1"/>
  <c r="CR310" i="1"/>
  <c r="CV310" i="1"/>
  <c r="D311" i="1"/>
  <c r="H311" i="1"/>
  <c r="P311" i="1"/>
  <c r="T311" i="1"/>
  <c r="X311" i="1"/>
  <c r="FU311" i="1"/>
  <c r="FZ311" i="1"/>
  <c r="AB311" i="1"/>
  <c r="AF311" i="1"/>
  <c r="AJ311" i="1"/>
  <c r="AN311" i="1"/>
  <c r="AV311" i="1"/>
  <c r="AZ311" i="1"/>
  <c r="BD311" i="1"/>
  <c r="BL311" i="1"/>
  <c r="BP311" i="1"/>
  <c r="BT311" i="1"/>
  <c r="BX311" i="1"/>
  <c r="CB311" i="1"/>
  <c r="CF311" i="1"/>
  <c r="CJ311" i="1"/>
  <c r="CN311" i="1"/>
  <c r="CR311" i="1"/>
  <c r="CV311" i="1"/>
  <c r="D312" i="1"/>
  <c r="H312" i="1"/>
  <c r="P312" i="1"/>
  <c r="T312" i="1"/>
  <c r="X312" i="1"/>
  <c r="FU312" i="1"/>
  <c r="FZ312" i="1"/>
  <c r="AB312" i="1"/>
  <c r="AF312" i="1"/>
  <c r="AN312" i="1"/>
  <c r="AV312" i="1"/>
  <c r="AZ312" i="1"/>
  <c r="BD312" i="1"/>
  <c r="BL312" i="1"/>
  <c r="BP312" i="1"/>
  <c r="BT312" i="1"/>
  <c r="BX312" i="1"/>
  <c r="CB312" i="1"/>
  <c r="CF312" i="1"/>
  <c r="CJ312" i="1"/>
  <c r="CN312" i="1"/>
  <c r="CR312" i="1"/>
  <c r="CV312" i="1"/>
  <c r="D313" i="1"/>
  <c r="H313" i="1"/>
  <c r="P313" i="1"/>
  <c r="T313" i="1"/>
  <c r="X313" i="1"/>
  <c r="FU313" i="1"/>
  <c r="AB313" i="1"/>
  <c r="AF313" i="1"/>
  <c r="AN313" i="1"/>
  <c r="AV313" i="1"/>
  <c r="AZ313" i="1"/>
  <c r="BD313" i="1"/>
  <c r="BL313" i="1"/>
  <c r="BP313" i="1"/>
  <c r="BT313" i="1"/>
  <c r="BX313" i="1"/>
  <c r="CB313" i="1"/>
  <c r="CF313" i="1"/>
  <c r="CJ313" i="1"/>
  <c r="CN313" i="1"/>
  <c r="CR313" i="1"/>
  <c r="CV313" i="1"/>
  <c r="D314" i="1"/>
  <c r="H314" i="1"/>
  <c r="P314" i="1"/>
  <c r="T314" i="1"/>
  <c r="X314" i="1"/>
  <c r="FU314" i="1"/>
  <c r="FZ314" i="1"/>
  <c r="AB314" i="1"/>
  <c r="AF314" i="1"/>
  <c r="AN314" i="1"/>
  <c r="AV314" i="1"/>
  <c r="AZ314" i="1"/>
  <c r="BD314" i="1"/>
  <c r="BL314" i="1"/>
  <c r="BP314" i="1"/>
  <c r="BT314" i="1"/>
  <c r="BX314" i="1"/>
  <c r="CB314" i="1"/>
  <c r="CF314" i="1"/>
  <c r="CJ314" i="1"/>
  <c r="CN314" i="1"/>
  <c r="CR314" i="1"/>
  <c r="CV314" i="1"/>
  <c r="D315" i="1"/>
  <c r="H315" i="1"/>
  <c r="P315" i="1"/>
  <c r="T315" i="1"/>
  <c r="X315" i="1"/>
  <c r="FU315" i="1"/>
  <c r="AB315" i="1"/>
  <c r="AF315" i="1"/>
  <c r="AN315" i="1"/>
  <c r="AV315" i="1"/>
  <c r="AZ315" i="1"/>
  <c r="BD315" i="1"/>
  <c r="BL315" i="1"/>
  <c r="BP315" i="1"/>
  <c r="BT315" i="1"/>
  <c r="BX315" i="1"/>
  <c r="CB315" i="1"/>
  <c r="CF315" i="1"/>
  <c r="CJ315" i="1"/>
  <c r="CN315" i="1"/>
  <c r="CR315" i="1"/>
  <c r="CV315" i="1"/>
  <c r="D316" i="1"/>
  <c r="H316" i="1"/>
  <c r="P316" i="1"/>
  <c r="T316" i="1"/>
  <c r="X316" i="1"/>
  <c r="FU316" i="1"/>
  <c r="FZ316" i="1"/>
  <c r="AB316" i="1"/>
  <c r="AF316" i="1"/>
  <c r="AN316" i="1"/>
  <c r="AV316" i="1"/>
  <c r="AZ316" i="1"/>
  <c r="BD316" i="1"/>
  <c r="BL316" i="1"/>
  <c r="BP316" i="1"/>
  <c r="BT316" i="1"/>
  <c r="BX316" i="1"/>
  <c r="CB316" i="1"/>
  <c r="CF316" i="1"/>
  <c r="CJ316" i="1"/>
  <c r="CN316" i="1"/>
  <c r="CR316" i="1"/>
  <c r="CV316" i="1"/>
  <c r="D317" i="1"/>
  <c r="H317" i="1"/>
  <c r="P317" i="1"/>
  <c r="T317" i="1"/>
  <c r="X317" i="1"/>
  <c r="FU317" i="1"/>
  <c r="AB317" i="1"/>
  <c r="AF317" i="1"/>
  <c r="AN317" i="1"/>
  <c r="AV317" i="1"/>
  <c r="AZ317" i="1"/>
  <c r="BD317" i="1"/>
  <c r="BL317" i="1"/>
  <c r="BP317" i="1"/>
  <c r="BT317" i="1"/>
  <c r="BX317" i="1"/>
  <c r="CB317" i="1"/>
  <c r="CF317" i="1"/>
  <c r="CJ317" i="1"/>
  <c r="CN317" i="1"/>
  <c r="CR317" i="1"/>
  <c r="CV317" i="1"/>
  <c r="D318" i="1"/>
  <c r="H318" i="1"/>
  <c r="P318" i="1"/>
  <c r="T318" i="1"/>
  <c r="X318" i="1"/>
  <c r="FU318" i="1"/>
  <c r="FZ318" i="1"/>
  <c r="AB318" i="1"/>
  <c r="AF318" i="1"/>
  <c r="AN318" i="1"/>
  <c r="AV318" i="1"/>
  <c r="AZ318" i="1"/>
  <c r="BD318" i="1"/>
  <c r="BL318" i="1"/>
  <c r="BP318" i="1"/>
  <c r="BT318" i="1"/>
  <c r="BX318" i="1"/>
  <c r="CB318" i="1"/>
  <c r="CF318" i="1"/>
  <c r="CJ318" i="1"/>
  <c r="CN318" i="1"/>
  <c r="CR318" i="1"/>
  <c r="CV318" i="1"/>
  <c r="D319" i="1"/>
  <c r="H319" i="1"/>
  <c r="P319" i="1"/>
  <c r="T319" i="1"/>
  <c r="X319" i="1"/>
  <c r="FU319" i="1"/>
  <c r="AB319" i="1"/>
  <c r="AF319" i="1"/>
  <c r="AN319" i="1"/>
  <c r="AV319" i="1"/>
  <c r="AZ319" i="1"/>
  <c r="BD319" i="1"/>
  <c r="BL319" i="1"/>
  <c r="BP319" i="1"/>
  <c r="BT319" i="1"/>
  <c r="BX319" i="1"/>
  <c r="CB319" i="1"/>
  <c r="CF319" i="1"/>
  <c r="CJ319" i="1"/>
  <c r="CN319" i="1"/>
  <c r="CR319" i="1"/>
  <c r="CV319" i="1"/>
  <c r="D320" i="1"/>
  <c r="H320" i="1"/>
  <c r="P320" i="1"/>
  <c r="T320" i="1"/>
  <c r="X320" i="1"/>
  <c r="FU320" i="1"/>
  <c r="FZ320" i="1"/>
  <c r="AB320" i="1"/>
  <c r="AF320" i="1"/>
  <c r="AN320" i="1"/>
  <c r="AV320" i="1"/>
  <c r="AZ320" i="1"/>
  <c r="BD320" i="1"/>
  <c r="BL320" i="1"/>
  <c r="BP320" i="1"/>
  <c r="BT320" i="1"/>
  <c r="BX320" i="1"/>
  <c r="CB320" i="1"/>
  <c r="CF320" i="1"/>
  <c r="CJ320" i="1"/>
  <c r="CN320" i="1"/>
  <c r="CR320" i="1"/>
  <c r="CV320" i="1"/>
  <c r="D321" i="1"/>
  <c r="H321" i="1"/>
  <c r="P321" i="1"/>
  <c r="T321" i="1"/>
  <c r="X321" i="1"/>
  <c r="FU321" i="1"/>
  <c r="AB321" i="1"/>
  <c r="AF321" i="1"/>
  <c r="AN321" i="1"/>
  <c r="AV321" i="1"/>
  <c r="AZ321" i="1"/>
  <c r="BD321" i="1"/>
  <c r="BL321" i="1"/>
  <c r="BP321" i="1"/>
  <c r="BT321" i="1"/>
  <c r="BX321" i="1"/>
  <c r="CB321" i="1"/>
  <c r="CF321" i="1"/>
  <c r="CJ321" i="1"/>
  <c r="CN321" i="1"/>
  <c r="CR321" i="1"/>
  <c r="CV321" i="1"/>
  <c r="D322" i="1"/>
  <c r="H322" i="1"/>
  <c r="P322" i="1"/>
  <c r="T322" i="1"/>
  <c r="X322" i="1"/>
  <c r="FU322" i="1"/>
  <c r="FZ322" i="1"/>
  <c r="AB322" i="1"/>
  <c r="AF322" i="1"/>
  <c r="AN322" i="1"/>
  <c r="AV322" i="1"/>
  <c r="AZ322" i="1"/>
  <c r="BD322" i="1"/>
  <c r="BL322" i="1"/>
  <c r="BP322" i="1"/>
  <c r="BT322" i="1"/>
  <c r="BX322" i="1"/>
  <c r="CB322" i="1"/>
  <c r="CF322" i="1"/>
  <c r="CJ322" i="1"/>
  <c r="CN322" i="1"/>
  <c r="CR322" i="1"/>
  <c r="CV322" i="1"/>
  <c r="D323" i="1"/>
  <c r="H323" i="1"/>
  <c r="P323" i="1"/>
  <c r="T323" i="1"/>
  <c r="X323" i="1"/>
  <c r="FU323" i="1"/>
  <c r="AB323" i="1"/>
  <c r="AF323" i="1"/>
  <c r="AN323" i="1"/>
  <c r="AV323" i="1"/>
  <c r="AZ323" i="1"/>
  <c r="BD323" i="1"/>
  <c r="BL323" i="1"/>
  <c r="BP323" i="1"/>
  <c r="BT323" i="1"/>
  <c r="BX323" i="1"/>
  <c r="CB323" i="1"/>
  <c r="CF323" i="1"/>
  <c r="CJ323" i="1"/>
  <c r="CN323" i="1"/>
  <c r="CR323" i="1"/>
  <c r="CV323" i="1"/>
  <c r="D324" i="1"/>
  <c r="H324" i="1"/>
  <c r="P324" i="1"/>
  <c r="T324" i="1"/>
  <c r="X324" i="1"/>
  <c r="FU324" i="1"/>
  <c r="FZ324" i="1"/>
  <c r="AB324" i="1"/>
  <c r="AF324" i="1"/>
  <c r="AN324" i="1"/>
  <c r="AV324" i="1"/>
  <c r="AZ324" i="1"/>
  <c r="BD324" i="1"/>
  <c r="BL324" i="1"/>
  <c r="BP324" i="1"/>
  <c r="BT324" i="1"/>
  <c r="BX324" i="1"/>
  <c r="CB324" i="1"/>
  <c r="CF324" i="1"/>
  <c r="CJ324" i="1"/>
  <c r="CN324" i="1"/>
  <c r="CR324" i="1"/>
  <c r="CV324" i="1"/>
  <c r="D325" i="1"/>
  <c r="H325" i="1"/>
  <c r="P325" i="1"/>
  <c r="T325" i="1"/>
  <c r="X325" i="1"/>
  <c r="FU325" i="1"/>
  <c r="AB325" i="1"/>
  <c r="AF325" i="1"/>
  <c r="AN325" i="1"/>
  <c r="AV325" i="1"/>
  <c r="AZ325" i="1"/>
  <c r="BD325" i="1"/>
  <c r="BL325" i="1"/>
  <c r="BP325" i="1"/>
  <c r="BT325" i="1"/>
  <c r="BX325" i="1"/>
  <c r="CB325" i="1"/>
  <c r="CF325" i="1"/>
  <c r="CJ325" i="1"/>
  <c r="CN325" i="1"/>
  <c r="CR325" i="1"/>
  <c r="CV325" i="1"/>
  <c r="D326" i="1"/>
  <c r="H326" i="1"/>
  <c r="P326" i="1"/>
  <c r="T326" i="1"/>
  <c r="X326" i="1"/>
  <c r="FU326" i="1"/>
  <c r="FZ326" i="1"/>
  <c r="AB326" i="1"/>
  <c r="AF326" i="1"/>
  <c r="AN326" i="1"/>
  <c r="AV326" i="1"/>
  <c r="AZ326" i="1"/>
  <c r="BD326" i="1"/>
  <c r="BL326" i="1"/>
  <c r="BP326" i="1"/>
  <c r="BT326" i="1"/>
  <c r="BX326" i="1"/>
  <c r="CB326" i="1"/>
  <c r="CF326" i="1"/>
  <c r="CJ326" i="1"/>
  <c r="CN326" i="1"/>
  <c r="CR326" i="1"/>
  <c r="CV326" i="1"/>
  <c r="D327" i="1"/>
  <c r="H327" i="1"/>
  <c r="P327" i="1"/>
  <c r="T327" i="1"/>
  <c r="X327" i="1"/>
  <c r="FU327" i="1"/>
  <c r="AB327" i="1"/>
  <c r="AF327" i="1"/>
  <c r="AN327" i="1"/>
  <c r="AV327" i="1"/>
  <c r="AZ327" i="1"/>
  <c r="BD327" i="1"/>
  <c r="BL327" i="1"/>
  <c r="BP327" i="1"/>
  <c r="BT327" i="1"/>
  <c r="BX327" i="1"/>
  <c r="CB327" i="1"/>
  <c r="CF327" i="1"/>
  <c r="CJ327" i="1"/>
  <c r="CN327" i="1"/>
  <c r="CR327" i="1"/>
  <c r="CV327" i="1"/>
  <c r="D328" i="1"/>
  <c r="H328" i="1"/>
  <c r="P328" i="1"/>
  <c r="T328" i="1"/>
  <c r="X328" i="1"/>
  <c r="FU328" i="1"/>
  <c r="FZ328" i="1"/>
  <c r="AB328" i="1"/>
  <c r="AF328" i="1"/>
  <c r="AN328" i="1"/>
  <c r="AV328" i="1"/>
  <c r="AZ328" i="1"/>
  <c r="BD328" i="1"/>
  <c r="BL328" i="1"/>
  <c r="BP328" i="1"/>
  <c r="BT328" i="1"/>
  <c r="BX328" i="1"/>
  <c r="CB328" i="1"/>
  <c r="CF328" i="1"/>
  <c r="CJ328" i="1"/>
  <c r="CN328" i="1"/>
  <c r="CR328" i="1"/>
  <c r="CV328" i="1"/>
  <c r="FZ327" i="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c r="BH315" i="1"/>
  <c r="GB315" i="1"/>
  <c r="FS315" i="1"/>
  <c r="FX315" i="1"/>
  <c r="BH311" i="1"/>
  <c r="GB311" i="1"/>
  <c r="FS311" i="1"/>
  <c r="FX311" i="1"/>
  <c r="AR284" i="1"/>
  <c r="FR284" i="1"/>
  <c r="FW284" i="1"/>
  <c r="AR335" i="1"/>
  <c r="FR335" i="1"/>
  <c r="FW335" i="1"/>
  <c r="AR334" i="1"/>
  <c r="FR334" i="1"/>
  <c r="FW334" i="1"/>
  <c r="BH332" i="1"/>
  <c r="GB332" i="1"/>
  <c r="FS332" i="1"/>
  <c r="FX332" i="1"/>
  <c r="AR330" i="1"/>
  <c r="FR330" i="1"/>
  <c r="FW330" i="1"/>
  <c r="BH376" i="1"/>
  <c r="GB376" i="1"/>
  <c r="FS376" i="1"/>
  <c r="FX376" i="1"/>
  <c r="AR374" i="1"/>
  <c r="FR374" i="1"/>
  <c r="FW374" i="1"/>
  <c r="BH372" i="1"/>
  <c r="GB372" i="1"/>
  <c r="FS372" i="1"/>
  <c r="FX372" i="1"/>
  <c r="AR370" i="1"/>
  <c r="FR370" i="1"/>
  <c r="FW370" i="1"/>
  <c r="BH368" i="1"/>
  <c r="GB368" i="1"/>
  <c r="FS368" i="1"/>
  <c r="FX368" i="1"/>
  <c r="AR366" i="1"/>
  <c r="FR366" i="1"/>
  <c r="FW366" i="1"/>
  <c r="BH364" i="1"/>
  <c r="GB364" i="1"/>
  <c r="FS364" i="1"/>
  <c r="FX364" i="1"/>
  <c r="AR362" i="1"/>
  <c r="FR362" i="1"/>
  <c r="FW362" i="1"/>
  <c r="BH360" i="1"/>
  <c r="GB360" i="1"/>
  <c r="FS360" i="1"/>
  <c r="FX360" i="1"/>
  <c r="AR358" i="1"/>
  <c r="FR358" i="1"/>
  <c r="FW358" i="1"/>
  <c r="BH357" i="1"/>
  <c r="GB357" i="1"/>
  <c r="FS357" i="1"/>
  <c r="FX357" i="1"/>
  <c r="AR356" i="1"/>
  <c r="FR356" i="1"/>
  <c r="FW356" i="1"/>
  <c r="BH354" i="1"/>
  <c r="GB354" i="1"/>
  <c r="FS354" i="1"/>
  <c r="FX354" i="1"/>
  <c r="AR353" i="1"/>
  <c r="FR353" i="1"/>
  <c r="FW353" i="1"/>
  <c r="BH352" i="1"/>
  <c r="GB352" i="1"/>
  <c r="FS352" i="1"/>
  <c r="FX352" i="1"/>
  <c r="AR385" i="1"/>
  <c r="FR385" i="1"/>
  <c r="FW385" i="1"/>
  <c r="AR382" i="1"/>
  <c r="FR382" i="1"/>
  <c r="FW382" i="1"/>
  <c r="BH381" i="1"/>
  <c r="GB381" i="1"/>
  <c r="FS381" i="1"/>
  <c r="FX381" i="1"/>
  <c r="BH378" i="1"/>
  <c r="GB378" i="1"/>
  <c r="FS378" i="1"/>
  <c r="FX378" i="1"/>
  <c r="AR377" i="1"/>
  <c r="FR377" i="1"/>
  <c r="FW377" i="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c r="FS323" i="1"/>
  <c r="FX323" i="1"/>
  <c r="BH319" i="1"/>
  <c r="GB319" i="1"/>
  <c r="FS319" i="1"/>
  <c r="FX319" i="1"/>
  <c r="AR313" i="1"/>
  <c r="FR313" i="1"/>
  <c r="FW313" i="1"/>
  <c r="BH306" i="1"/>
  <c r="GB306" i="1"/>
  <c r="FS306" i="1"/>
  <c r="FX306" i="1"/>
  <c r="AR296" i="1"/>
  <c r="FR296" i="1"/>
  <c r="FW296" i="1"/>
  <c r="BH281" i="1"/>
  <c r="GB281" i="1"/>
  <c r="FS281" i="1"/>
  <c r="FX281" i="1"/>
  <c r="AR279" i="1"/>
  <c r="FR279" i="1"/>
  <c r="FW279" i="1"/>
  <c r="BH276" i="1"/>
  <c r="GB276" i="1"/>
  <c r="FS276" i="1"/>
  <c r="FX276" i="1"/>
  <c r="BH283" i="1"/>
  <c r="GB283" i="1"/>
  <c r="FS283" i="1"/>
  <c r="FX283" i="1"/>
  <c r="BH282" i="1"/>
  <c r="GB282" i="1"/>
  <c r="FS282" i="1"/>
  <c r="FX282" i="1"/>
  <c r="AR280" i="1"/>
  <c r="FR280" i="1"/>
  <c r="FW280" i="1"/>
  <c r="BH278" i="1"/>
  <c r="GB278" i="1"/>
  <c r="FS278" i="1"/>
  <c r="FX278" i="1"/>
  <c r="AR275" i="1"/>
  <c r="FR275" i="1"/>
  <c r="FW275" i="1"/>
  <c r="BH273" i="1"/>
  <c r="GB273" i="1"/>
  <c r="FS273" i="1"/>
  <c r="FX273" i="1"/>
  <c r="AR271" i="1"/>
  <c r="FR271" i="1"/>
  <c r="FW271" i="1"/>
  <c r="BH269" i="1"/>
  <c r="GB269" i="1"/>
  <c r="FS269" i="1"/>
  <c r="FX269" i="1"/>
  <c r="AR267" i="1"/>
  <c r="FR267" i="1"/>
  <c r="FW267" i="1"/>
  <c r="CV265" i="1"/>
  <c r="CR277" i="1"/>
  <c r="CV277" i="1"/>
  <c r="BP265" i="1"/>
  <c r="BL277" i="1"/>
  <c r="BP277" i="1"/>
  <c r="AF277" i="1"/>
  <c r="P277" i="1"/>
  <c r="BH350" i="1"/>
  <c r="GB350" i="1"/>
  <c r="FS350" i="1"/>
  <c r="FX350" i="1"/>
  <c r="AR348" i="1"/>
  <c r="FR348" i="1"/>
  <c r="FW348" i="1"/>
  <c r="BH346" i="1"/>
  <c r="GB346" i="1"/>
  <c r="FS346" i="1"/>
  <c r="FX346" i="1"/>
  <c r="AR344" i="1"/>
  <c r="FR344" i="1"/>
  <c r="FW344" i="1"/>
  <c r="BH342" i="1"/>
  <c r="GB342" i="1"/>
  <c r="FS342" i="1"/>
  <c r="FX342" i="1"/>
  <c r="AR340" i="1"/>
  <c r="FR340" i="1"/>
  <c r="FW340" i="1"/>
  <c r="BH338" i="1"/>
  <c r="GB338" i="1"/>
  <c r="FS338" i="1"/>
  <c r="FX338" i="1"/>
  <c r="AR336" i="1"/>
  <c r="FR336" i="1"/>
  <c r="FW336" i="1"/>
  <c r="CZ335" i="1"/>
  <c r="FN335" i="1"/>
  <c r="FO335" i="1"/>
  <c r="FL335" i="1"/>
  <c r="FM335" i="1"/>
  <c r="BH333" i="1"/>
  <c r="GB333" i="1"/>
  <c r="FS333" i="1"/>
  <c r="FX333" i="1"/>
  <c r="AR331" i="1"/>
  <c r="FR331" i="1"/>
  <c r="FW331" i="1"/>
  <c r="BH329" i="1"/>
  <c r="GB329" i="1"/>
  <c r="FS329" i="1"/>
  <c r="FX329" i="1"/>
  <c r="AR375" i="1"/>
  <c r="FR375" i="1"/>
  <c r="FW375" i="1"/>
  <c r="BH373" i="1"/>
  <c r="GB373" i="1"/>
  <c r="FS373" i="1"/>
  <c r="FX373" i="1"/>
  <c r="AR371" i="1"/>
  <c r="FR371" i="1"/>
  <c r="FW371" i="1"/>
  <c r="BH369" i="1"/>
  <c r="GB369" i="1"/>
  <c r="FS369" i="1"/>
  <c r="FX369" i="1"/>
  <c r="AR367" i="1"/>
  <c r="FR367" i="1"/>
  <c r="FW367" i="1"/>
  <c r="BH365" i="1"/>
  <c r="GB365" i="1"/>
  <c r="FS365" i="1"/>
  <c r="FX365" i="1"/>
  <c r="AR363" i="1"/>
  <c r="FR363" i="1"/>
  <c r="FW363" i="1"/>
  <c r="BH361" i="1"/>
  <c r="GB361" i="1"/>
  <c r="FS361" i="1"/>
  <c r="FX361" i="1"/>
  <c r="AR359" i="1"/>
  <c r="FR359" i="1"/>
  <c r="FW359" i="1"/>
  <c r="BH355" i="1"/>
  <c r="GB355" i="1"/>
  <c r="FS355" i="1"/>
  <c r="FX355" i="1"/>
  <c r="AR351" i="1"/>
  <c r="FR351" i="1"/>
  <c r="FW351" i="1"/>
  <c r="BH384" i="1"/>
  <c r="GB384" i="1"/>
  <c r="FS384" i="1"/>
  <c r="FX384" i="1"/>
  <c r="AR383" i="1"/>
  <c r="FR383" i="1"/>
  <c r="FW383" i="1"/>
  <c r="AR380" i="1"/>
  <c r="FR380" i="1"/>
  <c r="FW380" i="1"/>
  <c r="BH379" i="1"/>
  <c r="GB379" i="1"/>
  <c r="FS379" i="1"/>
  <c r="FX379" i="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c r="FS272" i="1"/>
  <c r="FX272" i="1"/>
  <c r="AR270" i="1"/>
  <c r="FR270" i="1"/>
  <c r="FW270" i="1"/>
  <c r="BH268" i="1"/>
  <c r="GB268" i="1"/>
  <c r="FS268" i="1"/>
  <c r="FX268" i="1"/>
  <c r="AR266" i="1"/>
  <c r="FR266" i="1"/>
  <c r="FW266" i="1"/>
  <c r="AR265" i="1"/>
  <c r="FR265" i="1"/>
  <c r="FW265" i="1"/>
  <c r="AN277" i="1"/>
  <c r="BH345" i="1"/>
  <c r="GB345" i="1"/>
  <c r="FS345" i="1"/>
  <c r="FX345" i="1"/>
  <c r="AR343" i="1"/>
  <c r="FR343" i="1"/>
  <c r="FW343" i="1"/>
  <c r="BH341" i="1"/>
  <c r="GB341" i="1"/>
  <c r="FS341" i="1"/>
  <c r="FX341" i="1"/>
  <c r="AR322" i="1"/>
  <c r="FR322" i="1"/>
  <c r="FW322" i="1"/>
  <c r="BH320" i="1"/>
  <c r="GB320" i="1"/>
  <c r="FS320" i="1"/>
  <c r="FX320" i="1"/>
  <c r="AR314" i="1"/>
  <c r="FR314" i="1"/>
  <c r="FW314" i="1"/>
  <c r="AR305" i="1"/>
  <c r="FR305" i="1"/>
  <c r="FW305" i="1"/>
  <c r="BH291" i="1"/>
  <c r="GB291" i="1"/>
  <c r="FS291" i="1"/>
  <c r="FX291" i="1"/>
  <c r="AR289" i="1"/>
  <c r="FR289" i="1"/>
  <c r="FW289" i="1"/>
  <c r="BH287" i="1"/>
  <c r="GB287" i="1"/>
  <c r="FS287" i="1"/>
  <c r="FX287" i="1"/>
  <c r="AR327" i="1"/>
  <c r="FR327" i="1"/>
  <c r="FW327" i="1"/>
  <c r="AR298" i="1"/>
  <c r="FR298" i="1"/>
  <c r="FW298" i="1"/>
  <c r="BH296" i="1"/>
  <c r="GB296" i="1"/>
  <c r="FS296" i="1"/>
  <c r="FX296" i="1"/>
  <c r="AR294" i="1"/>
  <c r="FR294" i="1"/>
  <c r="FW294" i="1"/>
  <c r="BH292" i="1"/>
  <c r="GB292" i="1"/>
  <c r="FS292" i="1"/>
  <c r="FX292" i="1"/>
  <c r="AR290" i="1"/>
  <c r="FR290" i="1"/>
  <c r="FW290" i="1"/>
  <c r="BH288" i="1"/>
  <c r="GB288" i="1"/>
  <c r="FS288" i="1"/>
  <c r="FX288" i="1"/>
  <c r="AR286" i="1"/>
  <c r="FR286" i="1"/>
  <c r="FW286" i="1"/>
  <c r="BH284" i="1"/>
  <c r="GB284" i="1"/>
  <c r="FS284" i="1"/>
  <c r="FX284" i="1"/>
  <c r="AR281" i="1"/>
  <c r="FR281" i="1"/>
  <c r="FW281" i="1"/>
  <c r="BH279" i="1"/>
  <c r="GB279" i="1"/>
  <c r="FS279" i="1"/>
  <c r="FX279" i="1"/>
  <c r="AR276" i="1"/>
  <c r="FR276" i="1"/>
  <c r="FW276" i="1"/>
  <c r="BH274" i="1"/>
  <c r="GB274" i="1"/>
  <c r="FS274" i="1"/>
  <c r="FX274" i="1"/>
  <c r="AR272" i="1"/>
  <c r="FR272" i="1"/>
  <c r="FW272" i="1"/>
  <c r="BH270" i="1"/>
  <c r="GB270" i="1"/>
  <c r="FS270" i="1"/>
  <c r="FX270" i="1"/>
  <c r="AR268" i="1"/>
  <c r="FR268" i="1"/>
  <c r="FW268" i="1"/>
  <c r="BH266" i="1"/>
  <c r="GB266" i="1"/>
  <c r="FS266" i="1"/>
  <c r="FX266" i="1"/>
  <c r="CN265" i="1"/>
  <c r="CJ277" i="1"/>
  <c r="CN277" i="1"/>
  <c r="BH265" i="1"/>
  <c r="GB265" i="1"/>
  <c r="FS265" i="1"/>
  <c r="FX265" i="1"/>
  <c r="BD277" i="1"/>
  <c r="AB277" i="1"/>
  <c r="H277" i="1"/>
  <c r="AR349" i="1"/>
  <c r="FR349" i="1"/>
  <c r="FW349" i="1"/>
  <c r="BH347" i="1"/>
  <c r="GB347" i="1"/>
  <c r="FS347" i="1"/>
  <c r="FX347" i="1"/>
  <c r="AR345" i="1"/>
  <c r="FR345" i="1"/>
  <c r="FW345" i="1"/>
  <c r="BH343" i="1"/>
  <c r="GB343" i="1"/>
  <c r="FS343" i="1"/>
  <c r="FX343" i="1"/>
  <c r="AR341" i="1"/>
  <c r="FR341" i="1"/>
  <c r="FW341" i="1"/>
  <c r="BH339" i="1"/>
  <c r="GB339" i="1"/>
  <c r="FS339" i="1"/>
  <c r="FX339" i="1"/>
  <c r="AR337" i="1"/>
  <c r="FR337" i="1"/>
  <c r="FW337" i="1"/>
  <c r="BH335" i="1"/>
  <c r="GB335" i="1"/>
  <c r="FS335" i="1"/>
  <c r="FX335" i="1"/>
  <c r="BH334" i="1"/>
  <c r="GB334" i="1"/>
  <c r="FS334" i="1"/>
  <c r="FX334" i="1"/>
  <c r="AR332" i="1"/>
  <c r="FR332" i="1"/>
  <c r="FW332" i="1"/>
  <c r="BH330" i="1"/>
  <c r="GB330" i="1"/>
  <c r="FS330" i="1"/>
  <c r="FX330" i="1"/>
  <c r="AR376" i="1"/>
  <c r="FR376" i="1"/>
  <c r="FW376" i="1"/>
  <c r="BH374" i="1"/>
  <c r="GB374" i="1"/>
  <c r="FS374" i="1"/>
  <c r="FX374" i="1"/>
  <c r="AR372" i="1"/>
  <c r="FR372" i="1"/>
  <c r="FW372" i="1"/>
  <c r="BH370" i="1"/>
  <c r="GB370" i="1"/>
  <c r="FS370" i="1"/>
  <c r="FX370" i="1"/>
  <c r="AR368" i="1"/>
  <c r="FR368" i="1"/>
  <c r="FW368" i="1"/>
  <c r="BH366" i="1"/>
  <c r="GB366" i="1"/>
  <c r="FS366" i="1"/>
  <c r="FX366" i="1"/>
  <c r="AR364" i="1"/>
  <c r="FR364" i="1"/>
  <c r="FW364" i="1"/>
  <c r="BH362" i="1"/>
  <c r="GB362" i="1"/>
  <c r="FS362" i="1"/>
  <c r="FX362" i="1"/>
  <c r="AR360" i="1"/>
  <c r="FR360" i="1"/>
  <c r="FW360" i="1"/>
  <c r="BH358" i="1"/>
  <c r="GB358" i="1"/>
  <c r="FS358" i="1"/>
  <c r="FX358" i="1"/>
  <c r="AR357" i="1"/>
  <c r="FR357" i="1"/>
  <c r="FW357" i="1"/>
  <c r="BH356" i="1"/>
  <c r="GB356" i="1"/>
  <c r="FS356" i="1"/>
  <c r="FX356" i="1"/>
  <c r="AR354" i="1"/>
  <c r="FR354" i="1"/>
  <c r="FW354" i="1"/>
  <c r="BH353" i="1"/>
  <c r="GB353" i="1"/>
  <c r="FS353" i="1"/>
  <c r="FX353" i="1"/>
  <c r="AR352" i="1"/>
  <c r="FR352" i="1"/>
  <c r="FW352" i="1"/>
  <c r="BH385" i="1"/>
  <c r="GB385" i="1"/>
  <c r="FS385" i="1"/>
  <c r="FX385" i="1"/>
  <c r="BH382" i="1"/>
  <c r="GB382" i="1"/>
  <c r="FS382" i="1"/>
  <c r="FX382" i="1"/>
  <c r="AR381" i="1"/>
  <c r="FR381" i="1"/>
  <c r="FW381" i="1"/>
  <c r="AR378" i="1"/>
  <c r="FR378" i="1"/>
  <c r="FW378" i="1"/>
  <c r="BH377" i="1"/>
  <c r="GB377" i="1"/>
  <c r="FS377" i="1"/>
  <c r="FX377" i="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c r="FS327" i="1"/>
  <c r="FX327" i="1"/>
  <c r="AR325" i="1"/>
  <c r="FR325" i="1"/>
  <c r="FW325" i="1"/>
  <c r="AR321" i="1"/>
  <c r="FR321" i="1"/>
  <c r="FW321" i="1"/>
  <c r="BH310" i="1"/>
  <c r="GB310" i="1"/>
  <c r="FS310" i="1"/>
  <c r="FX310" i="1"/>
  <c r="AR308" i="1"/>
  <c r="FR308" i="1"/>
  <c r="FW308" i="1"/>
  <c r="AR304" i="1"/>
  <c r="FR304" i="1"/>
  <c r="FW304" i="1"/>
  <c r="BH302" i="1"/>
  <c r="GB302" i="1"/>
  <c r="FS302" i="1"/>
  <c r="FX302" i="1"/>
  <c r="AR300" i="1"/>
  <c r="FR300" i="1"/>
  <c r="FW300" i="1"/>
  <c r="BH298" i="1"/>
  <c r="GB298" i="1"/>
  <c r="FS298" i="1"/>
  <c r="FX298" i="1"/>
  <c r="BH294" i="1"/>
  <c r="GB294" i="1"/>
  <c r="FS294" i="1"/>
  <c r="FX294" i="1"/>
  <c r="AR292" i="1"/>
  <c r="FR292" i="1"/>
  <c r="FW292" i="1"/>
  <c r="BH290" i="1"/>
  <c r="GB290" i="1"/>
  <c r="FS290" i="1"/>
  <c r="FX290" i="1"/>
  <c r="AR288" i="1"/>
  <c r="FR288" i="1"/>
  <c r="FW288" i="1"/>
  <c r="BH286" i="1"/>
  <c r="GB286" i="1"/>
  <c r="FS286" i="1"/>
  <c r="FX286" i="1"/>
  <c r="FT284" i="1"/>
  <c r="FY284" i="1"/>
  <c r="AR274" i="1"/>
  <c r="FR274" i="1"/>
  <c r="FW274" i="1"/>
  <c r="FT266" i="1"/>
  <c r="FY266" i="1"/>
  <c r="BX265" i="1"/>
  <c r="BT277" i="1"/>
  <c r="BX277" i="1"/>
  <c r="T277" i="1"/>
  <c r="BH349" i="1"/>
  <c r="GB349" i="1"/>
  <c r="FS349" i="1"/>
  <c r="FX349" i="1"/>
  <c r="AR347" i="1"/>
  <c r="FR347" i="1"/>
  <c r="FW347" i="1"/>
  <c r="AR339" i="1"/>
  <c r="FR339" i="1"/>
  <c r="FW339" i="1"/>
  <c r="BH337" i="1"/>
  <c r="GB337" i="1"/>
  <c r="FS337" i="1"/>
  <c r="FX337" i="1"/>
  <c r="BH328" i="1"/>
  <c r="GB328" i="1"/>
  <c r="FS328" i="1"/>
  <c r="FX328" i="1"/>
  <c r="AR326" i="1"/>
  <c r="FR326" i="1"/>
  <c r="FW326" i="1"/>
  <c r="BH324" i="1"/>
  <c r="GB324" i="1"/>
  <c r="FS324" i="1"/>
  <c r="FX324" i="1"/>
  <c r="AR318" i="1"/>
  <c r="FR318" i="1"/>
  <c r="FW318" i="1"/>
  <c r="BH316" i="1"/>
  <c r="GB316" i="1"/>
  <c r="FS316" i="1"/>
  <c r="FX316" i="1"/>
  <c r="BH312" i="1"/>
  <c r="GB312" i="1"/>
  <c r="FS312" i="1"/>
  <c r="FX312" i="1"/>
  <c r="AR309" i="1"/>
  <c r="FR309" i="1"/>
  <c r="FW309" i="1"/>
  <c r="BH307" i="1"/>
  <c r="GB307" i="1"/>
  <c r="FS307" i="1"/>
  <c r="FX307" i="1"/>
  <c r="BH303" i="1"/>
  <c r="GB303" i="1"/>
  <c r="FS303" i="1"/>
  <c r="FX303" i="1"/>
  <c r="AR301" i="1"/>
  <c r="FR301" i="1"/>
  <c r="FW301" i="1"/>
  <c r="BH299" i="1"/>
  <c r="GB299" i="1"/>
  <c r="FS299" i="1"/>
  <c r="FX299" i="1"/>
  <c r="FT298" i="1"/>
  <c r="FY298" i="1"/>
  <c r="AR297" i="1"/>
  <c r="FR297" i="1"/>
  <c r="FW297" i="1"/>
  <c r="BH295" i="1"/>
  <c r="GB295" i="1"/>
  <c r="FS295" i="1"/>
  <c r="FX295" i="1"/>
  <c r="AR293" i="1"/>
  <c r="FR293" i="1"/>
  <c r="FW293" i="1"/>
  <c r="AR285" i="1"/>
  <c r="FR285" i="1"/>
  <c r="FW285" i="1"/>
  <c r="FT327" i="1"/>
  <c r="FY327" i="1"/>
  <c r="BH325" i="1"/>
  <c r="GB325" i="1"/>
  <c r="FS325" i="1"/>
  <c r="FX325" i="1"/>
  <c r="AR323" i="1"/>
  <c r="FR323" i="1"/>
  <c r="FW323" i="1"/>
  <c r="BH321" i="1"/>
  <c r="GB321" i="1"/>
  <c r="FS321" i="1"/>
  <c r="FX321" i="1"/>
  <c r="AR319" i="1"/>
  <c r="FR319" i="1"/>
  <c r="FW319" i="1"/>
  <c r="BH317" i="1"/>
  <c r="GB317" i="1"/>
  <c r="FS317" i="1"/>
  <c r="FX317" i="1"/>
  <c r="AR315" i="1"/>
  <c r="FR315" i="1"/>
  <c r="FW315" i="1"/>
  <c r="BH313" i="1"/>
  <c r="GB313" i="1"/>
  <c r="FS313" i="1"/>
  <c r="FX313" i="1"/>
  <c r="AR311" i="1"/>
  <c r="FR311" i="1"/>
  <c r="FW311" i="1"/>
  <c r="AR310" i="1"/>
  <c r="FR310" i="1"/>
  <c r="FW310" i="1"/>
  <c r="BH308" i="1"/>
  <c r="GB308" i="1"/>
  <c r="FS308" i="1"/>
  <c r="FX308" i="1"/>
  <c r="AR306" i="1"/>
  <c r="FR306" i="1"/>
  <c r="FW306" i="1"/>
  <c r="BH304" i="1"/>
  <c r="GB304" i="1"/>
  <c r="FS304" i="1"/>
  <c r="FX304" i="1"/>
  <c r="AR302" i="1"/>
  <c r="FR302" i="1"/>
  <c r="FW302" i="1"/>
  <c r="BH300" i="1"/>
  <c r="GB300" i="1"/>
  <c r="FS300" i="1"/>
  <c r="FX300" i="1"/>
  <c r="AR328" i="1"/>
  <c r="FR328" i="1"/>
  <c r="FW328" i="1"/>
  <c r="BH326" i="1"/>
  <c r="GB326" i="1"/>
  <c r="FS326" i="1"/>
  <c r="FX326" i="1"/>
  <c r="AR324" i="1"/>
  <c r="FR324" i="1"/>
  <c r="FW324" i="1"/>
  <c r="BH322" i="1"/>
  <c r="GB322" i="1"/>
  <c r="FS322" i="1"/>
  <c r="FX322" i="1"/>
  <c r="AR320" i="1"/>
  <c r="FR320" i="1"/>
  <c r="FW320" i="1"/>
  <c r="BH318" i="1"/>
  <c r="GB318" i="1"/>
  <c r="FS318" i="1"/>
  <c r="FX318" i="1"/>
  <c r="AR316" i="1"/>
  <c r="FR316" i="1"/>
  <c r="FW316" i="1"/>
  <c r="BH314" i="1"/>
  <c r="GB314" i="1"/>
  <c r="FS314" i="1"/>
  <c r="FX314" i="1"/>
  <c r="AR312" i="1"/>
  <c r="FR312" i="1"/>
  <c r="FW312" i="1"/>
  <c r="BH309" i="1"/>
  <c r="GB309" i="1"/>
  <c r="FS309" i="1"/>
  <c r="FX309" i="1"/>
  <c r="AR307" i="1"/>
  <c r="FR307" i="1"/>
  <c r="FW307" i="1"/>
  <c r="BH305" i="1"/>
  <c r="GB305" i="1"/>
  <c r="FS305" i="1"/>
  <c r="FX305" i="1"/>
  <c r="AR303" i="1"/>
  <c r="FR303" i="1"/>
  <c r="FW303" i="1"/>
  <c r="BH301" i="1"/>
  <c r="GB301" i="1"/>
  <c r="FS301" i="1"/>
  <c r="FX301" i="1"/>
  <c r="AR299" i="1"/>
  <c r="FR299" i="1"/>
  <c r="FW299" i="1"/>
  <c r="BH297" i="1"/>
  <c r="GB297" i="1"/>
  <c r="FS297" i="1"/>
  <c r="FX297" i="1"/>
  <c r="AR295" i="1"/>
  <c r="FR295" i="1"/>
  <c r="FW295" i="1"/>
  <c r="BH293" i="1"/>
  <c r="GB293" i="1"/>
  <c r="FS293" i="1"/>
  <c r="FX293" i="1"/>
  <c r="AR291" i="1"/>
  <c r="FR291" i="1"/>
  <c r="FW291" i="1"/>
  <c r="BH289" i="1"/>
  <c r="GB289" i="1"/>
  <c r="FS289" i="1"/>
  <c r="FX289" i="1"/>
  <c r="AR287" i="1"/>
  <c r="FR287" i="1"/>
  <c r="FW287" i="1"/>
  <c r="BH285" i="1"/>
  <c r="GB285" i="1"/>
  <c r="FS285" i="1"/>
  <c r="FX285" i="1"/>
  <c r="AR283" i="1"/>
  <c r="FR283" i="1"/>
  <c r="FW283" i="1"/>
  <c r="AR282" i="1"/>
  <c r="FR282" i="1"/>
  <c r="FW282" i="1"/>
  <c r="BH280" i="1"/>
  <c r="GB280" i="1"/>
  <c r="FS280" i="1"/>
  <c r="FX280" i="1"/>
  <c r="AR278" i="1"/>
  <c r="FR278" i="1"/>
  <c r="FW278" i="1"/>
  <c r="BH275" i="1"/>
  <c r="GB275" i="1"/>
  <c r="FS275" i="1"/>
  <c r="FX275" i="1"/>
  <c r="AR273" i="1"/>
  <c r="FR273" i="1"/>
  <c r="FW273" i="1"/>
  <c r="BH271" i="1"/>
  <c r="GB271" i="1"/>
  <c r="FS271" i="1"/>
  <c r="FX271" i="1"/>
  <c r="FT270" i="1"/>
  <c r="FY270" i="1"/>
  <c r="AR269" i="1"/>
  <c r="FR269" i="1"/>
  <c r="FW269" i="1"/>
  <c r="BH267" i="1"/>
  <c r="GB267" i="1"/>
  <c r="FS267" i="1"/>
  <c r="FX267" i="1"/>
  <c r="CF265" i="1"/>
  <c r="CB277" i="1"/>
  <c r="CF277" i="1"/>
  <c r="AZ265" i="1"/>
  <c r="AV277" i="1"/>
  <c r="AZ277" i="1"/>
  <c r="FU265" i="1"/>
  <c r="FZ265" i="1"/>
  <c r="X277" i="1"/>
  <c r="FU277" i="1"/>
  <c r="FZ277" i="1"/>
  <c r="D277" i="1"/>
  <c r="AR350" i="1"/>
  <c r="FR350" i="1"/>
  <c r="FW350" i="1"/>
  <c r="BH348" i="1"/>
  <c r="GB348" i="1"/>
  <c r="FS348" i="1"/>
  <c r="FX348" i="1"/>
  <c r="AR346" i="1"/>
  <c r="FR346" i="1"/>
  <c r="FW346" i="1"/>
  <c r="BH344" i="1"/>
  <c r="GB344" i="1"/>
  <c r="FS344" i="1"/>
  <c r="FX344" i="1"/>
  <c r="AR342" i="1"/>
  <c r="FR342" i="1"/>
  <c r="FW342" i="1"/>
  <c r="BH340" i="1"/>
  <c r="GB340" i="1"/>
  <c r="FS340" i="1"/>
  <c r="FX340" i="1"/>
  <c r="AR338" i="1"/>
  <c r="FR338" i="1"/>
  <c r="FW338" i="1"/>
  <c r="BH336" i="1"/>
  <c r="GB336" i="1"/>
  <c r="FS336" i="1"/>
  <c r="FX336" i="1"/>
  <c r="AR333" i="1"/>
  <c r="FR333" i="1"/>
  <c r="FW333" i="1"/>
  <c r="BH331" i="1"/>
  <c r="GB331" i="1"/>
  <c r="FS331" i="1"/>
  <c r="FX331" i="1"/>
  <c r="FT330" i="1"/>
  <c r="FY330" i="1"/>
  <c r="AR329" i="1"/>
  <c r="FR329" i="1"/>
  <c r="FW329" i="1"/>
  <c r="BH375" i="1"/>
  <c r="GB375" i="1"/>
  <c r="FS375" i="1"/>
  <c r="FX375" i="1"/>
  <c r="FT374" i="1"/>
  <c r="FY374" i="1"/>
  <c r="AR373" i="1"/>
  <c r="FR373" i="1"/>
  <c r="FW373" i="1"/>
  <c r="BH371" i="1"/>
  <c r="GB371" i="1"/>
  <c r="FS371" i="1"/>
  <c r="FX371" i="1"/>
  <c r="FT370" i="1"/>
  <c r="FY370" i="1"/>
  <c r="AR369" i="1"/>
  <c r="FR369" i="1"/>
  <c r="FW369" i="1"/>
  <c r="BH367" i="1"/>
  <c r="GB367" i="1"/>
  <c r="FS367" i="1"/>
  <c r="FX367" i="1"/>
  <c r="FT366" i="1"/>
  <c r="FY366" i="1"/>
  <c r="AR365" i="1"/>
  <c r="FR365" i="1"/>
  <c r="FW365" i="1"/>
  <c r="BH363" i="1"/>
  <c r="GB363" i="1"/>
  <c r="FS363" i="1"/>
  <c r="FX363" i="1"/>
  <c r="FT362" i="1"/>
  <c r="FY362" i="1"/>
  <c r="AR361" i="1"/>
  <c r="FR361" i="1"/>
  <c r="FW361" i="1"/>
  <c r="BH359" i="1"/>
  <c r="GB359" i="1"/>
  <c r="FS359" i="1"/>
  <c r="FX359" i="1"/>
  <c r="FT358" i="1"/>
  <c r="FY358" i="1"/>
  <c r="AR355" i="1"/>
  <c r="FR355" i="1"/>
  <c r="FW355" i="1"/>
  <c r="BH351" i="1"/>
  <c r="GB351" i="1"/>
  <c r="FS351" i="1"/>
  <c r="FX351" i="1"/>
  <c r="AR384" i="1"/>
  <c r="FR384" i="1"/>
  <c r="FW384" i="1"/>
  <c r="BH383" i="1"/>
  <c r="GB383" i="1"/>
  <c r="FS383" i="1"/>
  <c r="FX383" i="1"/>
  <c r="FT382" i="1"/>
  <c r="FY382" i="1"/>
  <c r="BH380" i="1"/>
  <c r="GB380" i="1"/>
  <c r="FS380" i="1"/>
  <c r="FX380" i="1"/>
  <c r="AR379" i="1"/>
  <c r="FR379" i="1"/>
  <c r="FW379" i="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c r="CR262" i="1"/>
  <c r="CV262" i="1"/>
  <c r="CR261" i="1"/>
  <c r="CV261" i="1"/>
  <c r="CR260" i="1"/>
  <c r="CV260" i="1"/>
  <c r="CR259" i="1"/>
  <c r="CV259" i="1"/>
  <c r="CR258" i="1"/>
  <c r="CV258" i="1"/>
  <c r="CR257" i="1"/>
  <c r="CV257" i="1"/>
  <c r="CR256" i="1"/>
  <c r="CV256" i="1"/>
  <c r="CR255" i="1"/>
  <c r="CV255" i="1"/>
  <c r="CR254" i="1"/>
  <c r="CV254" i="1"/>
  <c r="CR253" i="1"/>
  <c r="CV253" i="1"/>
  <c r="CR252" i="1"/>
  <c r="CR250" i="1"/>
  <c r="CV250" i="1"/>
  <c r="CR249" i="1"/>
  <c r="CV249" i="1"/>
  <c r="CR248" i="1"/>
  <c r="CV248" i="1"/>
  <c r="CR247" i="1"/>
  <c r="CV247" i="1"/>
  <c r="CR246" i="1"/>
  <c r="CV246" i="1"/>
  <c r="CR245" i="1"/>
  <c r="CV245" i="1"/>
  <c r="CR244" i="1"/>
  <c r="CV244" i="1"/>
  <c r="CR243" i="1"/>
  <c r="CV243" i="1"/>
  <c r="CR242" i="1"/>
  <c r="CV242" i="1"/>
  <c r="CR241" i="1"/>
  <c r="CV241" i="1"/>
  <c r="CR240" i="1"/>
  <c r="CV240" i="1"/>
  <c r="CR239" i="1"/>
  <c r="CR237" i="1"/>
  <c r="CV237" i="1"/>
  <c r="CR236" i="1"/>
  <c r="CV236" i="1"/>
  <c r="CR235" i="1"/>
  <c r="CV235" i="1"/>
  <c r="CR234" i="1"/>
  <c r="CV234" i="1"/>
  <c r="CR233" i="1"/>
  <c r="CV233" i="1"/>
  <c r="CR232" i="1"/>
  <c r="CV232" i="1"/>
  <c r="CR231" i="1"/>
  <c r="CV231" i="1"/>
  <c r="CR230" i="1"/>
  <c r="CV230" i="1"/>
  <c r="CR229" i="1"/>
  <c r="CV229" i="1"/>
  <c r="CR228" i="1"/>
  <c r="CV228" i="1"/>
  <c r="CR227" i="1"/>
  <c r="CV227" i="1"/>
  <c r="CR226" i="1"/>
  <c r="CR224" i="1"/>
  <c r="CV224" i="1"/>
  <c r="CR223" i="1"/>
  <c r="CV223" i="1"/>
  <c r="CR222" i="1"/>
  <c r="CV222" i="1"/>
  <c r="CR221" i="1"/>
  <c r="DY72" i="29"/>
  <c r="CV221" i="1"/>
  <c r="DY73" i="29"/>
  <c r="CR220" i="1"/>
  <c r="DW72" i="29"/>
  <c r="CV220" i="1"/>
  <c r="DW73" i="29"/>
  <c r="CR219" i="1"/>
  <c r="EZ221" i="1"/>
  <c r="BA72" i="70"/>
  <c r="CV219" i="1"/>
  <c r="DU73" i="29"/>
  <c r="CR218" i="1"/>
  <c r="DS72" i="29"/>
  <c r="CR217" i="1"/>
  <c r="DQ72" i="29"/>
  <c r="CR216" i="1"/>
  <c r="DO72" i="29"/>
  <c r="CR215" i="1"/>
  <c r="DM72" i="29"/>
  <c r="CR214" i="1"/>
  <c r="DK72" i="29"/>
  <c r="CR213" i="1"/>
  <c r="DI72" i="29"/>
  <c r="CR211" i="1"/>
  <c r="CR210" i="1"/>
  <c r="EZ211" i="1"/>
  <c r="AR72" i="70"/>
  <c r="CR209" i="1"/>
  <c r="CR208" i="1"/>
  <c r="CR207" i="1"/>
  <c r="CR206" i="1"/>
  <c r="EZ208" i="1"/>
  <c r="AP72" i="70"/>
  <c r="CR205" i="1"/>
  <c r="CR204" i="1"/>
  <c r="CR203" i="1"/>
  <c r="CR202" i="1"/>
  <c r="CR212" i="1"/>
  <c r="CR201" i="1"/>
  <c r="CR200" i="1"/>
  <c r="EZ202" i="1"/>
  <c r="AL72" i="70"/>
  <c r="CR198" i="1"/>
  <c r="CR197" i="1"/>
  <c r="CR196" i="1"/>
  <c r="CR195" i="1"/>
  <c r="CR194" i="1"/>
  <c r="CR193" i="1"/>
  <c r="EZ195" i="1"/>
  <c r="AE72" i="70"/>
  <c r="CR192" i="1"/>
  <c r="CR191" i="1"/>
  <c r="CR190" i="1"/>
  <c r="CR189" i="1"/>
  <c r="CR188" i="1"/>
  <c r="CR187" i="1"/>
  <c r="CR185" i="1"/>
  <c r="CR184" i="1"/>
  <c r="CR183" i="1"/>
  <c r="EZ185" i="1"/>
  <c r="V72" i="70"/>
  <c r="CR182" i="1"/>
  <c r="CR181" i="1"/>
  <c r="CR180" i="1"/>
  <c r="EZ182" i="1"/>
  <c r="T72" i="70"/>
  <c r="CR179" i="1"/>
  <c r="CR178" i="1"/>
  <c r="CR177" i="1"/>
  <c r="CR176" i="1"/>
  <c r="CR175" i="1"/>
  <c r="CR174" i="1"/>
  <c r="CR172" i="1"/>
  <c r="CR171" i="1"/>
  <c r="CR170" i="1"/>
  <c r="EZ172" i="1"/>
  <c r="K72" i="70"/>
  <c r="CR169" i="1"/>
  <c r="CR168" i="1"/>
  <c r="CR167" i="1"/>
  <c r="EZ169" i="1"/>
  <c r="I72" i="70"/>
  <c r="CR166" i="1"/>
  <c r="CR165" i="1"/>
  <c r="CR164" i="1"/>
  <c r="CR163" i="1"/>
  <c r="CR162" i="1"/>
  <c r="CR161" i="1"/>
  <c r="CR159" i="1"/>
  <c r="CV159" i="1"/>
  <c r="CR158" i="1"/>
  <c r="CV158" i="1"/>
  <c r="CR157" i="1"/>
  <c r="CV157" i="1"/>
  <c r="CR156" i="1"/>
  <c r="CV156" i="1"/>
  <c r="CR155" i="1"/>
  <c r="CV155" i="1"/>
  <c r="CR154" i="1"/>
  <c r="CV154" i="1"/>
  <c r="CR153" i="1"/>
  <c r="CV153" i="1"/>
  <c r="CR152" i="1"/>
  <c r="CV152" i="1"/>
  <c r="CR151" i="1"/>
  <c r="CV151" i="1"/>
  <c r="CR150" i="1"/>
  <c r="CV150" i="1"/>
  <c r="CR149" i="1"/>
  <c r="CV149" i="1"/>
  <c r="CR148" i="1"/>
  <c r="CR146" i="1"/>
  <c r="CV146" i="1"/>
  <c r="CR145" i="1"/>
  <c r="CV145" i="1"/>
  <c r="CR144" i="1"/>
  <c r="CV144" i="1"/>
  <c r="CR143" i="1"/>
  <c r="CV143" i="1"/>
  <c r="CR142" i="1"/>
  <c r="CV142" i="1"/>
  <c r="CR141" i="1"/>
  <c r="CV141" i="1"/>
  <c r="CR140" i="1"/>
  <c r="CV140" i="1"/>
  <c r="CR139" i="1"/>
  <c r="CV139" i="1"/>
  <c r="CR138" i="1"/>
  <c r="CV138" i="1"/>
  <c r="CR137" i="1"/>
  <c r="CV137" i="1"/>
  <c r="CR136" i="1"/>
  <c r="CV136" i="1"/>
  <c r="CR135" i="1"/>
  <c r="CR133" i="1"/>
  <c r="CV133" i="1"/>
  <c r="CR132" i="1"/>
  <c r="CV132" i="1"/>
  <c r="CR131" i="1"/>
  <c r="CV131" i="1"/>
  <c r="CR130" i="1"/>
  <c r="CV130" i="1"/>
  <c r="CR129" i="1"/>
  <c r="CV129" i="1"/>
  <c r="CR128" i="1"/>
  <c r="CV128" i="1"/>
  <c r="CR127" i="1"/>
  <c r="CV127" i="1"/>
  <c r="CR126" i="1"/>
  <c r="CV126" i="1"/>
  <c r="CR125" i="1"/>
  <c r="CV125" i="1"/>
  <c r="CR124" i="1"/>
  <c r="CV124" i="1"/>
  <c r="CR123" i="1"/>
  <c r="CV123" i="1"/>
  <c r="CR122" i="1"/>
  <c r="CR120" i="1"/>
  <c r="CV120" i="1"/>
  <c r="CR119" i="1"/>
  <c r="CV119" i="1"/>
  <c r="CR118" i="1"/>
  <c r="CV118" i="1"/>
  <c r="CR117" i="1"/>
  <c r="CV117" i="1"/>
  <c r="CR116" i="1"/>
  <c r="CV116" i="1"/>
  <c r="CR115" i="1"/>
  <c r="CV115" i="1"/>
  <c r="CR114" i="1"/>
  <c r="CV114" i="1"/>
  <c r="CR113" i="1"/>
  <c r="CV113" i="1"/>
  <c r="CR112" i="1"/>
  <c r="CV112" i="1"/>
  <c r="CR111" i="1"/>
  <c r="CV111" i="1"/>
  <c r="CR110" i="1"/>
  <c r="CV110" i="1"/>
  <c r="CR109" i="1"/>
  <c r="CR107" i="1"/>
  <c r="CV107" i="1"/>
  <c r="CR106" i="1"/>
  <c r="CV106" i="1"/>
  <c r="CR105" i="1"/>
  <c r="CV105" i="1"/>
  <c r="CR104" i="1"/>
  <c r="CV104" i="1"/>
  <c r="CR103" i="1"/>
  <c r="CV103" i="1"/>
  <c r="CR102" i="1"/>
  <c r="CV102" i="1"/>
  <c r="CR101" i="1"/>
  <c r="CV101" i="1"/>
  <c r="CR100" i="1"/>
  <c r="CV100" i="1"/>
  <c r="CR99" i="1"/>
  <c r="CV99" i="1"/>
  <c r="CR98" i="1"/>
  <c r="CV98" i="1"/>
  <c r="CR97" i="1"/>
  <c r="CV97" i="1"/>
  <c r="CR96" i="1"/>
  <c r="CR94" i="1"/>
  <c r="CV94" i="1"/>
  <c r="CR93" i="1"/>
  <c r="CV93" i="1"/>
  <c r="CR92" i="1"/>
  <c r="CV92" i="1"/>
  <c r="CR91" i="1"/>
  <c r="CV91" i="1"/>
  <c r="CR90" i="1"/>
  <c r="CV90" i="1"/>
  <c r="CR89" i="1"/>
  <c r="CV89" i="1"/>
  <c r="CR88" i="1"/>
  <c r="CV88" i="1"/>
  <c r="CR87" i="1"/>
  <c r="CV87" i="1"/>
  <c r="CR86" i="1"/>
  <c r="CV86" i="1"/>
  <c r="CR85" i="1"/>
  <c r="CV85" i="1"/>
  <c r="CR84" i="1"/>
  <c r="CV84" i="1"/>
  <c r="CR83" i="1"/>
  <c r="CR81" i="1"/>
  <c r="CV81" i="1"/>
  <c r="CR80" i="1"/>
  <c r="CV80" i="1"/>
  <c r="CR79" i="1"/>
  <c r="CV79" i="1"/>
  <c r="CR78" i="1"/>
  <c r="CV78" i="1"/>
  <c r="CR77" i="1"/>
  <c r="CV77" i="1"/>
  <c r="CR76" i="1"/>
  <c r="CV76" i="1"/>
  <c r="CR75" i="1"/>
  <c r="CV75" i="1"/>
  <c r="CR74" i="1"/>
  <c r="CV74" i="1"/>
  <c r="CR73" i="1"/>
  <c r="CV73" i="1"/>
  <c r="CR72" i="1"/>
  <c r="CV72" i="1"/>
  <c r="CR71" i="1"/>
  <c r="CV71" i="1"/>
  <c r="CR70" i="1"/>
  <c r="CR68" i="1"/>
  <c r="CV68" i="1"/>
  <c r="CR67" i="1"/>
  <c r="CV67" i="1"/>
  <c r="CR66" i="1"/>
  <c r="CV66" i="1"/>
  <c r="CR65" i="1"/>
  <c r="CV65" i="1"/>
  <c r="CR64" i="1"/>
  <c r="CV64" i="1"/>
  <c r="CR63" i="1"/>
  <c r="CV63" i="1"/>
  <c r="CR62" i="1"/>
  <c r="CV62" i="1"/>
  <c r="CR61" i="1"/>
  <c r="CV61" i="1"/>
  <c r="CR60" i="1"/>
  <c r="CV60" i="1"/>
  <c r="CR59" i="1"/>
  <c r="CV59" i="1"/>
  <c r="CR58" i="1"/>
  <c r="CV58" i="1"/>
  <c r="CR57" i="1"/>
  <c r="CR55" i="1"/>
  <c r="CV55" i="1"/>
  <c r="CR54" i="1"/>
  <c r="CV54" i="1"/>
  <c r="CR53" i="1"/>
  <c r="CV53" i="1"/>
  <c r="CR52" i="1"/>
  <c r="CV52" i="1"/>
  <c r="CR51" i="1"/>
  <c r="CV51" i="1"/>
  <c r="CR50" i="1"/>
  <c r="CV50" i="1"/>
  <c r="CR49" i="1"/>
  <c r="CV49" i="1"/>
  <c r="CR48" i="1"/>
  <c r="CV48" i="1"/>
  <c r="CR47" i="1"/>
  <c r="CV47" i="1"/>
  <c r="CR46" i="1"/>
  <c r="CV46" i="1"/>
  <c r="CR45" i="1"/>
  <c r="CV45" i="1"/>
  <c r="CR44" i="1"/>
  <c r="CR42" i="1"/>
  <c r="CV42" i="1"/>
  <c r="CR41" i="1"/>
  <c r="CV41" i="1"/>
  <c r="CR40" i="1"/>
  <c r="CV40" i="1"/>
  <c r="CR39" i="1"/>
  <c r="CV39" i="1"/>
  <c r="CR38" i="1"/>
  <c r="CV38" i="1"/>
  <c r="CR37" i="1"/>
  <c r="CV37" i="1"/>
  <c r="CR36" i="1"/>
  <c r="CV36" i="1"/>
  <c r="CR35" i="1"/>
  <c r="CV35" i="1"/>
  <c r="CR34" i="1"/>
  <c r="CV34" i="1"/>
  <c r="CR33" i="1"/>
  <c r="CV33" i="1"/>
  <c r="CR32" i="1"/>
  <c r="CV32" i="1"/>
  <c r="CR31" i="1"/>
  <c r="CR29" i="1"/>
  <c r="CV29" i="1"/>
  <c r="CR28" i="1"/>
  <c r="CV28" i="1"/>
  <c r="CR27" i="1"/>
  <c r="CV27" i="1"/>
  <c r="CR26" i="1"/>
  <c r="CV26" i="1"/>
  <c r="CR25" i="1"/>
  <c r="CV25" i="1"/>
  <c r="CR24" i="1"/>
  <c r="CV24" i="1"/>
  <c r="CR23" i="1"/>
  <c r="CV23" i="1"/>
  <c r="CR22" i="1"/>
  <c r="CV22" i="1"/>
  <c r="CR21" i="1"/>
  <c r="CV21" i="1"/>
  <c r="CR20" i="1"/>
  <c r="CV20" i="1"/>
  <c r="CR19" i="1"/>
  <c r="CV19" i="1"/>
  <c r="CR18" i="1"/>
  <c r="CR16" i="1"/>
  <c r="CV16" i="1"/>
  <c r="CR15" i="1"/>
  <c r="CV15" i="1"/>
  <c r="CR14" i="1"/>
  <c r="CV14" i="1"/>
  <c r="CR13" i="1"/>
  <c r="CV13" i="1"/>
  <c r="CR12" i="1"/>
  <c r="CV12" i="1"/>
  <c r="CR11" i="1"/>
  <c r="CV11" i="1"/>
  <c r="CR10" i="1"/>
  <c r="CV10" i="1"/>
  <c r="CR9" i="1"/>
  <c r="CV9" i="1"/>
  <c r="CR8" i="1"/>
  <c r="CV8" i="1"/>
  <c r="CR7" i="1"/>
  <c r="CV7" i="1"/>
  <c r="CR6" i="1"/>
  <c r="CV6" i="1"/>
  <c r="CR5" i="1"/>
  <c r="CJ263" i="1"/>
  <c r="CN263" i="1"/>
  <c r="CJ262" i="1"/>
  <c r="CN262" i="1"/>
  <c r="CJ261" i="1"/>
  <c r="CN261" i="1"/>
  <c r="CJ260" i="1"/>
  <c r="CN260" i="1"/>
  <c r="CJ259" i="1"/>
  <c r="CN259" i="1"/>
  <c r="CJ258" i="1"/>
  <c r="CN258" i="1"/>
  <c r="CJ257" i="1"/>
  <c r="CN257" i="1"/>
  <c r="CJ256" i="1"/>
  <c r="CN256" i="1"/>
  <c r="CJ255" i="1"/>
  <c r="CN255" i="1"/>
  <c r="CJ254" i="1"/>
  <c r="CN254" i="1"/>
  <c r="CJ253" i="1"/>
  <c r="CN253" i="1"/>
  <c r="CJ252" i="1"/>
  <c r="CJ250" i="1"/>
  <c r="CN250" i="1"/>
  <c r="CJ249" i="1"/>
  <c r="CN249" i="1"/>
  <c r="CJ248" i="1"/>
  <c r="CN248" i="1"/>
  <c r="CJ247" i="1"/>
  <c r="CN247" i="1"/>
  <c r="CJ246" i="1"/>
  <c r="CN246" i="1"/>
  <c r="CJ245" i="1"/>
  <c r="CN245" i="1"/>
  <c r="CJ244" i="1"/>
  <c r="CN244" i="1"/>
  <c r="CJ243" i="1"/>
  <c r="CN243" i="1"/>
  <c r="CJ242" i="1"/>
  <c r="CN242" i="1"/>
  <c r="CJ241" i="1"/>
  <c r="CN241" i="1"/>
  <c r="CJ240" i="1"/>
  <c r="CN240" i="1"/>
  <c r="CJ239" i="1"/>
  <c r="CJ237" i="1"/>
  <c r="CN237" i="1"/>
  <c r="CJ236" i="1"/>
  <c r="CN236" i="1"/>
  <c r="CJ235" i="1"/>
  <c r="CN235" i="1"/>
  <c r="CJ234" i="1"/>
  <c r="CN234" i="1"/>
  <c r="CJ233" i="1"/>
  <c r="CN233" i="1"/>
  <c r="CJ232" i="1"/>
  <c r="CN232" i="1"/>
  <c r="CJ231" i="1"/>
  <c r="CN231" i="1"/>
  <c r="CJ230" i="1"/>
  <c r="CN230" i="1"/>
  <c r="CJ229" i="1"/>
  <c r="CN229" i="1"/>
  <c r="CJ228" i="1"/>
  <c r="CN228" i="1"/>
  <c r="CJ227" i="1"/>
  <c r="CN227" i="1"/>
  <c r="CJ226" i="1"/>
  <c r="CJ224" i="1"/>
  <c r="CN224" i="1"/>
  <c r="CJ223" i="1"/>
  <c r="CN223" i="1"/>
  <c r="CJ222" i="1"/>
  <c r="CN222" i="1"/>
  <c r="CJ221" i="1"/>
  <c r="DY69" i="29"/>
  <c r="CN221" i="1"/>
  <c r="DY70" i="29"/>
  <c r="CJ220" i="1"/>
  <c r="DW69" i="29"/>
  <c r="CN220" i="1"/>
  <c r="DW70" i="29"/>
  <c r="CJ219" i="1"/>
  <c r="DU69" i="29"/>
  <c r="CN219" i="1"/>
  <c r="DU70" i="29"/>
  <c r="CJ218" i="1"/>
  <c r="DS69" i="29"/>
  <c r="CJ217" i="1"/>
  <c r="DQ69" i="29"/>
  <c r="CJ216" i="1"/>
  <c r="DO69" i="29"/>
  <c r="CJ215" i="1"/>
  <c r="DM69" i="29"/>
  <c r="CJ214" i="1"/>
  <c r="DK69" i="29"/>
  <c r="CJ213" i="1"/>
  <c r="DI69" i="29"/>
  <c r="CJ211" i="1"/>
  <c r="CJ210" i="1"/>
  <c r="EX211" i="1"/>
  <c r="AR69" i="70"/>
  <c r="CJ209" i="1"/>
  <c r="CJ208" i="1"/>
  <c r="CJ207" i="1"/>
  <c r="CJ206" i="1"/>
  <c r="CJ205" i="1"/>
  <c r="CJ204" i="1"/>
  <c r="CJ203" i="1"/>
  <c r="CJ202" i="1"/>
  <c r="CJ201" i="1"/>
  <c r="CJ200" i="1"/>
  <c r="CJ198" i="1"/>
  <c r="CJ197" i="1"/>
  <c r="CJ196" i="1"/>
  <c r="EX198" i="1"/>
  <c r="AG69" i="70"/>
  <c r="CJ195" i="1"/>
  <c r="CJ194" i="1"/>
  <c r="CJ193" i="1"/>
  <c r="EX195" i="1"/>
  <c r="AE69" i="70"/>
  <c r="CJ192" i="1"/>
  <c r="CJ191" i="1"/>
  <c r="CJ190" i="1"/>
  <c r="CJ189" i="1"/>
  <c r="CJ188" i="1"/>
  <c r="CJ187" i="1"/>
  <c r="CJ185" i="1"/>
  <c r="CJ184" i="1"/>
  <c r="CJ183" i="1"/>
  <c r="EX185" i="1"/>
  <c r="V69" i="70"/>
  <c r="CJ182" i="1"/>
  <c r="CJ181" i="1"/>
  <c r="CJ180" i="1"/>
  <c r="EX182" i="1"/>
  <c r="T69" i="70"/>
  <c r="CJ179" i="1"/>
  <c r="CJ178" i="1"/>
  <c r="CJ177" i="1"/>
  <c r="CJ176" i="1"/>
  <c r="CJ175" i="1"/>
  <c r="CJ174" i="1"/>
  <c r="CJ172" i="1"/>
  <c r="CJ171" i="1"/>
  <c r="CJ170" i="1"/>
  <c r="CJ169" i="1"/>
  <c r="CJ168" i="1"/>
  <c r="CJ167" i="1"/>
  <c r="EX169" i="1"/>
  <c r="I69" i="70"/>
  <c r="CJ166" i="1"/>
  <c r="CJ165" i="1"/>
  <c r="CJ164" i="1"/>
  <c r="EX166" i="1"/>
  <c r="G69" i="70"/>
  <c r="CJ163" i="1"/>
  <c r="CJ162" i="1"/>
  <c r="CJ161" i="1"/>
  <c r="CJ159" i="1"/>
  <c r="CN159" i="1"/>
  <c r="CJ158" i="1"/>
  <c r="CN158" i="1"/>
  <c r="CJ157" i="1"/>
  <c r="CN157" i="1"/>
  <c r="CJ156" i="1"/>
  <c r="CN156" i="1"/>
  <c r="CJ155" i="1"/>
  <c r="CN155" i="1"/>
  <c r="CJ154" i="1"/>
  <c r="CN154" i="1"/>
  <c r="CJ153" i="1"/>
  <c r="CN153" i="1"/>
  <c r="CJ152" i="1"/>
  <c r="CN152" i="1"/>
  <c r="CJ151" i="1"/>
  <c r="CN151" i="1"/>
  <c r="CJ150" i="1"/>
  <c r="CN150" i="1"/>
  <c r="CJ149" i="1"/>
  <c r="CN149" i="1"/>
  <c r="CJ148" i="1"/>
  <c r="CJ146" i="1"/>
  <c r="CN146" i="1"/>
  <c r="CJ145" i="1"/>
  <c r="CN145" i="1"/>
  <c r="CJ144" i="1"/>
  <c r="CN144" i="1"/>
  <c r="CJ143" i="1"/>
  <c r="CN143" i="1"/>
  <c r="CJ142" i="1"/>
  <c r="CN142" i="1"/>
  <c r="CJ141" i="1"/>
  <c r="CN141" i="1"/>
  <c r="CJ140" i="1"/>
  <c r="CN140" i="1"/>
  <c r="CJ139" i="1"/>
  <c r="CN139" i="1"/>
  <c r="CJ138" i="1"/>
  <c r="CN138" i="1"/>
  <c r="CJ137" i="1"/>
  <c r="CN137" i="1"/>
  <c r="CJ136" i="1"/>
  <c r="CN136" i="1"/>
  <c r="CJ135" i="1"/>
  <c r="CJ133" i="1"/>
  <c r="CN133" i="1"/>
  <c r="CJ132" i="1"/>
  <c r="CN132" i="1"/>
  <c r="CJ131" i="1"/>
  <c r="CN131" i="1"/>
  <c r="CJ130" i="1"/>
  <c r="CN130" i="1"/>
  <c r="CJ129" i="1"/>
  <c r="CN129" i="1"/>
  <c r="CJ128" i="1"/>
  <c r="CN128" i="1"/>
  <c r="CJ127" i="1"/>
  <c r="CN127" i="1"/>
  <c r="CJ126" i="1"/>
  <c r="CN126" i="1"/>
  <c r="CJ125" i="1"/>
  <c r="CN125" i="1"/>
  <c r="CJ124" i="1"/>
  <c r="CN124" i="1"/>
  <c r="CJ123" i="1"/>
  <c r="CN123" i="1"/>
  <c r="CJ122" i="1"/>
  <c r="CJ120" i="1"/>
  <c r="CN120" i="1"/>
  <c r="CJ119" i="1"/>
  <c r="CN119" i="1"/>
  <c r="CJ118" i="1"/>
  <c r="CN118" i="1"/>
  <c r="CJ117" i="1"/>
  <c r="CN117" i="1"/>
  <c r="CJ116" i="1"/>
  <c r="CN116" i="1"/>
  <c r="CJ115" i="1"/>
  <c r="CN115" i="1"/>
  <c r="CJ114" i="1"/>
  <c r="CN114" i="1"/>
  <c r="CJ113" i="1"/>
  <c r="CN113" i="1"/>
  <c r="CJ112" i="1"/>
  <c r="CN112" i="1"/>
  <c r="CJ111" i="1"/>
  <c r="CN111" i="1"/>
  <c r="CJ110" i="1"/>
  <c r="CN110" i="1"/>
  <c r="CJ109" i="1"/>
  <c r="CJ107" i="1"/>
  <c r="CN107" i="1"/>
  <c r="CJ106" i="1"/>
  <c r="CN106" i="1"/>
  <c r="CJ105" i="1"/>
  <c r="CN105" i="1"/>
  <c r="CJ104" i="1"/>
  <c r="CN104" i="1"/>
  <c r="CJ103" i="1"/>
  <c r="CN103" i="1"/>
  <c r="CJ102" i="1"/>
  <c r="CN102" i="1"/>
  <c r="CJ101" i="1"/>
  <c r="CN101" i="1"/>
  <c r="CJ100" i="1"/>
  <c r="CN100" i="1"/>
  <c r="CJ99" i="1"/>
  <c r="CN99" i="1"/>
  <c r="CJ98" i="1"/>
  <c r="CN98" i="1"/>
  <c r="CJ97" i="1"/>
  <c r="CN97" i="1"/>
  <c r="CJ96" i="1"/>
  <c r="CJ94" i="1"/>
  <c r="CN94" i="1"/>
  <c r="CJ93" i="1"/>
  <c r="CN93" i="1"/>
  <c r="CJ92" i="1"/>
  <c r="CN92" i="1"/>
  <c r="CJ91" i="1"/>
  <c r="CN91" i="1"/>
  <c r="CJ90" i="1"/>
  <c r="CN90" i="1"/>
  <c r="CJ89" i="1"/>
  <c r="CN89" i="1"/>
  <c r="CJ88" i="1"/>
  <c r="CN88" i="1"/>
  <c r="CJ87" i="1"/>
  <c r="CN87" i="1"/>
  <c r="CJ86" i="1"/>
  <c r="CN86" i="1"/>
  <c r="CJ85" i="1"/>
  <c r="CN85" i="1"/>
  <c r="CJ84" i="1"/>
  <c r="CN84" i="1"/>
  <c r="CJ83" i="1"/>
  <c r="CJ81" i="1"/>
  <c r="CN81" i="1"/>
  <c r="CJ80" i="1"/>
  <c r="CN80" i="1"/>
  <c r="CJ79" i="1"/>
  <c r="CN79" i="1"/>
  <c r="CJ78" i="1"/>
  <c r="CN78" i="1"/>
  <c r="CJ77" i="1"/>
  <c r="CN77" i="1"/>
  <c r="CJ76" i="1"/>
  <c r="CN76" i="1"/>
  <c r="CJ75" i="1"/>
  <c r="CN75" i="1"/>
  <c r="CJ74" i="1"/>
  <c r="CN74" i="1"/>
  <c r="CJ73" i="1"/>
  <c r="CN73" i="1"/>
  <c r="CJ72" i="1"/>
  <c r="CN72" i="1"/>
  <c r="CJ71" i="1"/>
  <c r="CN71" i="1"/>
  <c r="CJ70" i="1"/>
  <c r="CJ68" i="1"/>
  <c r="CN68" i="1"/>
  <c r="CJ67" i="1"/>
  <c r="CN67" i="1"/>
  <c r="CJ66" i="1"/>
  <c r="CN66" i="1"/>
  <c r="CJ65" i="1"/>
  <c r="CN65" i="1"/>
  <c r="CJ64" i="1"/>
  <c r="CN64" i="1"/>
  <c r="CJ63" i="1"/>
  <c r="CN63" i="1"/>
  <c r="CJ62" i="1"/>
  <c r="CN62" i="1"/>
  <c r="CJ61" i="1"/>
  <c r="CN61" i="1"/>
  <c r="CJ60" i="1"/>
  <c r="CN60" i="1"/>
  <c r="CJ59" i="1"/>
  <c r="CN59" i="1"/>
  <c r="CJ58" i="1"/>
  <c r="CN58" i="1"/>
  <c r="CJ57" i="1"/>
  <c r="CJ55" i="1"/>
  <c r="CN55" i="1"/>
  <c r="CJ54" i="1"/>
  <c r="CN54" i="1"/>
  <c r="CJ53" i="1"/>
  <c r="CN53" i="1"/>
  <c r="CJ52" i="1"/>
  <c r="CN52" i="1"/>
  <c r="CJ51" i="1"/>
  <c r="CN51" i="1"/>
  <c r="CJ50" i="1"/>
  <c r="CN50" i="1"/>
  <c r="CJ49" i="1"/>
  <c r="CN49" i="1"/>
  <c r="CJ48" i="1"/>
  <c r="CN48" i="1"/>
  <c r="CJ47" i="1"/>
  <c r="CN47" i="1"/>
  <c r="CJ46" i="1"/>
  <c r="CN46" i="1"/>
  <c r="CJ45" i="1"/>
  <c r="CN45" i="1"/>
  <c r="CJ44" i="1"/>
  <c r="CJ42" i="1"/>
  <c r="CN42" i="1"/>
  <c r="CJ41" i="1"/>
  <c r="CN41" i="1"/>
  <c r="CJ40" i="1"/>
  <c r="CN40" i="1"/>
  <c r="CJ39" i="1"/>
  <c r="CN39" i="1"/>
  <c r="CJ38" i="1"/>
  <c r="CN38" i="1"/>
  <c r="CJ37" i="1"/>
  <c r="CN37" i="1"/>
  <c r="CJ36" i="1"/>
  <c r="CN36" i="1"/>
  <c r="CJ35" i="1"/>
  <c r="CN35" i="1"/>
  <c r="CJ34" i="1"/>
  <c r="CN34" i="1"/>
  <c r="CJ33" i="1"/>
  <c r="CN33" i="1"/>
  <c r="CJ32" i="1"/>
  <c r="CN32" i="1"/>
  <c r="CJ31" i="1"/>
  <c r="CJ29" i="1"/>
  <c r="CN29" i="1"/>
  <c r="CJ28" i="1"/>
  <c r="CN28" i="1"/>
  <c r="CJ27" i="1"/>
  <c r="CN27" i="1"/>
  <c r="CJ26" i="1"/>
  <c r="CN26" i="1"/>
  <c r="CJ25" i="1"/>
  <c r="CN25" i="1"/>
  <c r="CJ24" i="1"/>
  <c r="CN24" i="1"/>
  <c r="CJ23" i="1"/>
  <c r="CN23" i="1"/>
  <c r="CJ22" i="1"/>
  <c r="CN22" i="1"/>
  <c r="CJ21" i="1"/>
  <c r="CN21" i="1"/>
  <c r="CJ20" i="1"/>
  <c r="CN20" i="1"/>
  <c r="CJ19" i="1"/>
  <c r="CN19" i="1"/>
  <c r="CJ18" i="1"/>
  <c r="CJ16" i="1"/>
  <c r="CN16" i="1"/>
  <c r="CJ15" i="1"/>
  <c r="CN15" i="1"/>
  <c r="CJ14" i="1"/>
  <c r="CN14" i="1"/>
  <c r="CJ13" i="1"/>
  <c r="CN13" i="1"/>
  <c r="CJ12" i="1"/>
  <c r="CN12" i="1"/>
  <c r="CJ11" i="1"/>
  <c r="CN11" i="1"/>
  <c r="CJ10" i="1"/>
  <c r="CN10" i="1"/>
  <c r="CJ9" i="1"/>
  <c r="CN9" i="1"/>
  <c r="CJ8" i="1"/>
  <c r="CN8" i="1"/>
  <c r="CJ7" i="1"/>
  <c r="CN7" i="1"/>
  <c r="CJ6" i="1"/>
  <c r="CN6" i="1"/>
  <c r="CJ5" i="1"/>
  <c r="CB263" i="1"/>
  <c r="CF263" i="1"/>
  <c r="CB262" i="1"/>
  <c r="CF262" i="1"/>
  <c r="CB261" i="1"/>
  <c r="CF261" i="1"/>
  <c r="CB260" i="1"/>
  <c r="CF260" i="1"/>
  <c r="CB259" i="1"/>
  <c r="CF259" i="1"/>
  <c r="CB258" i="1"/>
  <c r="CF258" i="1"/>
  <c r="CB257" i="1"/>
  <c r="CF257" i="1"/>
  <c r="CB256" i="1"/>
  <c r="CF256" i="1"/>
  <c r="CB255" i="1"/>
  <c r="CF255" i="1"/>
  <c r="CB254" i="1"/>
  <c r="CF254" i="1"/>
  <c r="CB253" i="1"/>
  <c r="CF253" i="1"/>
  <c r="CB252" i="1"/>
  <c r="CB250" i="1"/>
  <c r="CF250" i="1"/>
  <c r="CB249" i="1"/>
  <c r="CF249" i="1"/>
  <c r="CB248" i="1"/>
  <c r="CF248" i="1"/>
  <c r="CB247" i="1"/>
  <c r="CF247" i="1"/>
  <c r="CB246" i="1"/>
  <c r="CF246" i="1"/>
  <c r="CB245" i="1"/>
  <c r="CF245" i="1"/>
  <c r="CB244" i="1"/>
  <c r="CF244" i="1"/>
  <c r="CB243" i="1"/>
  <c r="CF243" i="1"/>
  <c r="CB242" i="1"/>
  <c r="CF242" i="1"/>
  <c r="CB241" i="1"/>
  <c r="CF241" i="1"/>
  <c r="CB240" i="1"/>
  <c r="CF240" i="1"/>
  <c r="CB239" i="1"/>
  <c r="CB237" i="1"/>
  <c r="CF237" i="1"/>
  <c r="CB236" i="1"/>
  <c r="CF236" i="1"/>
  <c r="CB235" i="1"/>
  <c r="CF235" i="1"/>
  <c r="CB234" i="1"/>
  <c r="CF234" i="1"/>
  <c r="CB233" i="1"/>
  <c r="CF233" i="1"/>
  <c r="CB232" i="1"/>
  <c r="CF232" i="1"/>
  <c r="CB231" i="1"/>
  <c r="CF231" i="1"/>
  <c r="CB230" i="1"/>
  <c r="CF230" i="1"/>
  <c r="CB229" i="1"/>
  <c r="CF229" i="1"/>
  <c r="CB228" i="1"/>
  <c r="CF228" i="1"/>
  <c r="CB227" i="1"/>
  <c r="CF227" i="1"/>
  <c r="CB226" i="1"/>
  <c r="CB224" i="1"/>
  <c r="CF224" i="1"/>
  <c r="CB223" i="1"/>
  <c r="CF223" i="1"/>
  <c r="CB222" i="1"/>
  <c r="CF222" i="1"/>
  <c r="CB221" i="1"/>
  <c r="DY66" i="29"/>
  <c r="CF221" i="1"/>
  <c r="DY67" i="29"/>
  <c r="CB220" i="1"/>
  <c r="CF220" i="1"/>
  <c r="DW67" i="29"/>
  <c r="CB219" i="1"/>
  <c r="EV221" i="1"/>
  <c r="BA66" i="70"/>
  <c r="CB218" i="1"/>
  <c r="DS66" i="29"/>
  <c r="CB217" i="1"/>
  <c r="DQ66" i="29"/>
  <c r="CB216" i="1"/>
  <c r="DO66" i="29"/>
  <c r="CB215" i="1"/>
  <c r="DM66" i="29"/>
  <c r="CB214" i="1"/>
  <c r="DK66" i="29"/>
  <c r="CB213" i="1"/>
  <c r="DI66" i="29"/>
  <c r="CB211" i="1"/>
  <c r="CB210" i="1"/>
  <c r="EV211" i="1"/>
  <c r="AR66" i="70"/>
  <c r="CB209" i="1"/>
  <c r="CB208" i="1"/>
  <c r="CB207" i="1"/>
  <c r="CB206" i="1"/>
  <c r="EV208" i="1"/>
  <c r="AP66" i="70"/>
  <c r="CB205" i="1"/>
  <c r="CB204" i="1"/>
  <c r="CB203" i="1"/>
  <c r="CB202" i="1"/>
  <c r="CB212" i="1"/>
  <c r="CB201" i="1"/>
  <c r="CB200" i="1"/>
  <c r="CB198" i="1"/>
  <c r="CB197" i="1"/>
  <c r="CB196" i="1"/>
  <c r="CB195" i="1"/>
  <c r="CB194" i="1"/>
  <c r="CB193" i="1"/>
  <c r="EV195" i="1"/>
  <c r="AE66" i="70"/>
  <c r="CB192" i="1"/>
  <c r="CB191" i="1"/>
  <c r="CB190" i="1"/>
  <c r="CB189" i="1"/>
  <c r="CB188" i="1"/>
  <c r="CB187" i="1"/>
  <c r="CB185" i="1"/>
  <c r="CB184" i="1"/>
  <c r="CB183" i="1"/>
  <c r="CB182" i="1"/>
  <c r="CB181" i="1"/>
  <c r="CB180" i="1"/>
  <c r="EV182" i="1"/>
  <c r="T66" i="70"/>
  <c r="CB179" i="1"/>
  <c r="CB178" i="1"/>
  <c r="CB177" i="1"/>
  <c r="CB176" i="1"/>
  <c r="CB175" i="1"/>
  <c r="CB174" i="1"/>
  <c r="CB172" i="1"/>
  <c r="CB171" i="1"/>
  <c r="CB170" i="1"/>
  <c r="CB169" i="1"/>
  <c r="CB168" i="1"/>
  <c r="CB167" i="1"/>
  <c r="EV169" i="1"/>
  <c r="I66" i="70"/>
  <c r="CB166" i="1"/>
  <c r="CB165" i="1"/>
  <c r="CB164" i="1"/>
  <c r="CB163" i="1"/>
  <c r="CB162" i="1"/>
  <c r="CB161" i="1"/>
  <c r="CB159" i="1"/>
  <c r="CF159" i="1"/>
  <c r="CB158" i="1"/>
  <c r="CF158" i="1"/>
  <c r="CB157" i="1"/>
  <c r="CF157" i="1"/>
  <c r="CB156" i="1"/>
  <c r="CF156" i="1"/>
  <c r="CB155" i="1"/>
  <c r="CF155" i="1"/>
  <c r="CB154" i="1"/>
  <c r="CF154" i="1"/>
  <c r="CB153" i="1"/>
  <c r="CF153" i="1"/>
  <c r="CB152" i="1"/>
  <c r="CF152" i="1"/>
  <c r="CB151" i="1"/>
  <c r="CF151" i="1"/>
  <c r="CB150" i="1"/>
  <c r="CF150" i="1"/>
  <c r="CB149" i="1"/>
  <c r="CF149" i="1"/>
  <c r="CB148" i="1"/>
  <c r="CB146" i="1"/>
  <c r="CF146" i="1"/>
  <c r="CB145" i="1"/>
  <c r="CF145" i="1"/>
  <c r="CB144" i="1"/>
  <c r="CF144" i="1"/>
  <c r="CB143" i="1"/>
  <c r="CF143" i="1"/>
  <c r="CB142" i="1"/>
  <c r="CF142" i="1"/>
  <c r="CB141" i="1"/>
  <c r="CF141" i="1"/>
  <c r="CB140" i="1"/>
  <c r="CF140" i="1"/>
  <c r="CB139" i="1"/>
  <c r="CF139" i="1"/>
  <c r="CB138" i="1"/>
  <c r="CF138" i="1"/>
  <c r="CB137" i="1"/>
  <c r="CF137" i="1"/>
  <c r="CB136" i="1"/>
  <c r="CF136" i="1"/>
  <c r="CB135" i="1"/>
  <c r="CB133" i="1"/>
  <c r="CF133" i="1"/>
  <c r="CB132" i="1"/>
  <c r="CF132" i="1"/>
  <c r="CB131" i="1"/>
  <c r="CF131" i="1"/>
  <c r="CB130" i="1"/>
  <c r="CF130" i="1"/>
  <c r="CB129" i="1"/>
  <c r="CF129" i="1"/>
  <c r="CB128" i="1"/>
  <c r="CF128" i="1"/>
  <c r="CB127" i="1"/>
  <c r="CF127" i="1"/>
  <c r="CB126" i="1"/>
  <c r="CF126" i="1"/>
  <c r="CB125" i="1"/>
  <c r="CF125" i="1"/>
  <c r="CB124" i="1"/>
  <c r="CF124" i="1"/>
  <c r="CB123" i="1"/>
  <c r="CF123" i="1"/>
  <c r="CB122" i="1"/>
  <c r="CB120" i="1"/>
  <c r="CF120" i="1"/>
  <c r="CB119" i="1"/>
  <c r="CF119" i="1"/>
  <c r="CB118" i="1"/>
  <c r="CF118" i="1"/>
  <c r="CB117" i="1"/>
  <c r="CF117" i="1"/>
  <c r="CB116" i="1"/>
  <c r="CF116" i="1"/>
  <c r="CB115" i="1"/>
  <c r="CF115" i="1"/>
  <c r="CB114" i="1"/>
  <c r="CF114" i="1"/>
  <c r="CB113" i="1"/>
  <c r="CF113" i="1"/>
  <c r="CB112" i="1"/>
  <c r="CF112" i="1"/>
  <c r="CB111" i="1"/>
  <c r="CF111" i="1"/>
  <c r="CB110" i="1"/>
  <c r="CF110" i="1"/>
  <c r="CB109" i="1"/>
  <c r="CB107" i="1"/>
  <c r="CF107" i="1"/>
  <c r="CB106" i="1"/>
  <c r="CF106" i="1"/>
  <c r="CB105" i="1"/>
  <c r="CF105" i="1"/>
  <c r="CB104" i="1"/>
  <c r="CF104" i="1"/>
  <c r="CB103" i="1"/>
  <c r="CF103" i="1"/>
  <c r="CB102" i="1"/>
  <c r="CF102" i="1"/>
  <c r="CB101" i="1"/>
  <c r="CF101" i="1"/>
  <c r="CB100" i="1"/>
  <c r="CF100" i="1"/>
  <c r="CB99" i="1"/>
  <c r="CF99" i="1"/>
  <c r="CB98" i="1"/>
  <c r="CF98" i="1"/>
  <c r="CB97" i="1"/>
  <c r="CF97" i="1"/>
  <c r="CB96" i="1"/>
  <c r="CB94" i="1"/>
  <c r="CF94" i="1"/>
  <c r="CB93" i="1"/>
  <c r="CF93" i="1"/>
  <c r="CB92" i="1"/>
  <c r="CF92" i="1"/>
  <c r="CB91" i="1"/>
  <c r="CF91" i="1"/>
  <c r="CB90" i="1"/>
  <c r="CF90" i="1"/>
  <c r="CB89" i="1"/>
  <c r="CF89" i="1"/>
  <c r="CB88" i="1"/>
  <c r="CF88" i="1"/>
  <c r="CB87" i="1"/>
  <c r="CF87" i="1"/>
  <c r="CB86" i="1"/>
  <c r="CF86" i="1"/>
  <c r="CB85" i="1"/>
  <c r="CF85" i="1"/>
  <c r="CB84" i="1"/>
  <c r="CF84" i="1"/>
  <c r="CB83" i="1"/>
  <c r="CB81" i="1"/>
  <c r="CF81" i="1"/>
  <c r="CB80" i="1"/>
  <c r="CF80" i="1"/>
  <c r="CB79" i="1"/>
  <c r="CF79" i="1"/>
  <c r="CB78" i="1"/>
  <c r="CF78" i="1"/>
  <c r="CB77" i="1"/>
  <c r="CF77" i="1"/>
  <c r="CB76" i="1"/>
  <c r="CF76" i="1"/>
  <c r="CB75" i="1"/>
  <c r="CF75" i="1"/>
  <c r="CB74" i="1"/>
  <c r="CF74" i="1"/>
  <c r="CB73" i="1"/>
  <c r="CF73" i="1"/>
  <c r="CB72" i="1"/>
  <c r="CF72" i="1"/>
  <c r="CB71" i="1"/>
  <c r="CF71" i="1"/>
  <c r="CB70" i="1"/>
  <c r="CB68" i="1"/>
  <c r="CF68" i="1"/>
  <c r="CB67" i="1"/>
  <c r="CF67" i="1"/>
  <c r="CB66" i="1"/>
  <c r="CF66" i="1"/>
  <c r="CB65" i="1"/>
  <c r="CF65" i="1"/>
  <c r="CB64" i="1"/>
  <c r="CF64" i="1"/>
  <c r="CB63" i="1"/>
  <c r="CF63" i="1"/>
  <c r="CB62" i="1"/>
  <c r="CF62" i="1"/>
  <c r="CB61" i="1"/>
  <c r="CF61" i="1"/>
  <c r="CB60" i="1"/>
  <c r="CF60" i="1"/>
  <c r="CB59" i="1"/>
  <c r="CF59" i="1"/>
  <c r="CB58" i="1"/>
  <c r="CF58" i="1"/>
  <c r="CB57" i="1"/>
  <c r="CB55" i="1"/>
  <c r="CF55" i="1"/>
  <c r="CB54" i="1"/>
  <c r="CF54" i="1"/>
  <c r="CB53" i="1"/>
  <c r="CF53" i="1"/>
  <c r="CB52" i="1"/>
  <c r="CF52" i="1"/>
  <c r="CB51" i="1"/>
  <c r="CF51" i="1"/>
  <c r="CB50" i="1"/>
  <c r="CF50" i="1"/>
  <c r="CB49" i="1"/>
  <c r="CF49" i="1"/>
  <c r="CB48" i="1"/>
  <c r="CF48" i="1"/>
  <c r="CB47" i="1"/>
  <c r="CF47" i="1"/>
  <c r="CB46" i="1"/>
  <c r="CF46" i="1"/>
  <c r="CB45" i="1"/>
  <c r="CF45" i="1"/>
  <c r="CB44" i="1"/>
  <c r="CB42" i="1"/>
  <c r="CF42" i="1"/>
  <c r="CB41" i="1"/>
  <c r="CF41" i="1"/>
  <c r="CB40" i="1"/>
  <c r="CF40" i="1"/>
  <c r="CB39" i="1"/>
  <c r="CF39" i="1"/>
  <c r="CB38" i="1"/>
  <c r="CF38" i="1"/>
  <c r="CB37" i="1"/>
  <c r="CF37" i="1"/>
  <c r="CB36" i="1"/>
  <c r="CF36" i="1"/>
  <c r="CB35" i="1"/>
  <c r="CF35" i="1"/>
  <c r="CB34" i="1"/>
  <c r="CF34" i="1"/>
  <c r="CB33" i="1"/>
  <c r="CF33" i="1"/>
  <c r="CB32" i="1"/>
  <c r="CF32" i="1"/>
  <c r="CB31" i="1"/>
  <c r="CB29" i="1"/>
  <c r="CF29" i="1"/>
  <c r="CB28" i="1"/>
  <c r="CF28" i="1"/>
  <c r="CB27" i="1"/>
  <c r="CF27" i="1"/>
  <c r="CB26" i="1"/>
  <c r="CF26" i="1"/>
  <c r="CB25" i="1"/>
  <c r="CF25" i="1"/>
  <c r="CB24" i="1"/>
  <c r="CF24" i="1"/>
  <c r="CB23" i="1"/>
  <c r="CF23" i="1"/>
  <c r="CB22" i="1"/>
  <c r="CF22" i="1"/>
  <c r="CB21" i="1"/>
  <c r="CF21" i="1"/>
  <c r="CB20" i="1"/>
  <c r="CF20" i="1"/>
  <c r="CB19" i="1"/>
  <c r="CF19" i="1"/>
  <c r="CB18" i="1"/>
  <c r="CB16" i="1"/>
  <c r="CF16" i="1"/>
  <c r="CB15" i="1"/>
  <c r="CF15" i="1"/>
  <c r="CB14" i="1"/>
  <c r="CF14" i="1"/>
  <c r="CB13" i="1"/>
  <c r="CF13" i="1"/>
  <c r="CB12" i="1"/>
  <c r="CF12" i="1"/>
  <c r="CB11" i="1"/>
  <c r="CF11" i="1"/>
  <c r="CB10" i="1"/>
  <c r="CF10" i="1"/>
  <c r="CB9" i="1"/>
  <c r="CF9" i="1"/>
  <c r="CB8" i="1"/>
  <c r="CF8" i="1"/>
  <c r="CB7" i="1"/>
  <c r="CF7" i="1"/>
  <c r="CB6" i="1"/>
  <c r="CF6" i="1"/>
  <c r="CB5" i="1"/>
  <c r="BT263" i="1"/>
  <c r="BX263" i="1"/>
  <c r="BT262" i="1"/>
  <c r="BX262" i="1"/>
  <c r="BT261" i="1"/>
  <c r="BX261" i="1"/>
  <c r="BT260" i="1"/>
  <c r="BX260" i="1"/>
  <c r="BT259" i="1"/>
  <c r="BX259" i="1"/>
  <c r="BT258" i="1"/>
  <c r="BX258" i="1"/>
  <c r="BT257" i="1"/>
  <c r="BX257" i="1"/>
  <c r="BT256" i="1"/>
  <c r="BX256" i="1"/>
  <c r="BT255" i="1"/>
  <c r="BX255" i="1"/>
  <c r="BT254" i="1"/>
  <c r="BX254" i="1"/>
  <c r="BT253" i="1"/>
  <c r="BX253" i="1"/>
  <c r="BT252" i="1"/>
  <c r="BT250" i="1"/>
  <c r="BX250" i="1"/>
  <c r="BT249" i="1"/>
  <c r="BX249" i="1"/>
  <c r="BT248" i="1"/>
  <c r="BX248" i="1"/>
  <c r="BT247" i="1"/>
  <c r="BX247" i="1"/>
  <c r="BT246" i="1"/>
  <c r="BX246" i="1"/>
  <c r="BT245" i="1"/>
  <c r="BX245" i="1"/>
  <c r="BT244" i="1"/>
  <c r="BX244" i="1"/>
  <c r="BT243" i="1"/>
  <c r="BX243" i="1"/>
  <c r="BT242" i="1"/>
  <c r="BX242" i="1"/>
  <c r="BT241" i="1"/>
  <c r="BX241" i="1"/>
  <c r="BT240" i="1"/>
  <c r="BX240" i="1"/>
  <c r="BT239" i="1"/>
  <c r="BT237" i="1"/>
  <c r="BX237" i="1"/>
  <c r="BT236" i="1"/>
  <c r="BX236" i="1"/>
  <c r="BT235" i="1"/>
  <c r="BX235" i="1"/>
  <c r="BT234" i="1"/>
  <c r="BX234" i="1"/>
  <c r="BT233" i="1"/>
  <c r="BX233" i="1"/>
  <c r="BT232" i="1"/>
  <c r="BX232" i="1"/>
  <c r="BT231" i="1"/>
  <c r="BX231" i="1"/>
  <c r="BT230" i="1"/>
  <c r="BX230" i="1"/>
  <c r="BT229" i="1"/>
  <c r="BX229" i="1"/>
  <c r="BT228" i="1"/>
  <c r="BX228" i="1"/>
  <c r="BT227" i="1"/>
  <c r="BX227" i="1"/>
  <c r="BT226" i="1"/>
  <c r="BT224" i="1"/>
  <c r="BX224" i="1"/>
  <c r="BT223" i="1"/>
  <c r="BX223" i="1"/>
  <c r="BT222" i="1"/>
  <c r="BX222" i="1"/>
  <c r="BT221" i="1"/>
  <c r="BX221" i="1"/>
  <c r="DY64" i="29"/>
  <c r="BT220" i="1"/>
  <c r="BX220" i="1"/>
  <c r="DW64" i="29"/>
  <c r="BT219" i="1"/>
  <c r="DU63" i="29"/>
  <c r="BT218" i="1"/>
  <c r="DS63" i="29"/>
  <c r="BT217" i="1"/>
  <c r="DQ63" i="29"/>
  <c r="BT216" i="1"/>
  <c r="DO63" i="29"/>
  <c r="BT215" i="1"/>
  <c r="DM63" i="29"/>
  <c r="BT214" i="1"/>
  <c r="DK63" i="29"/>
  <c r="BT213" i="1"/>
  <c r="DI63" i="29"/>
  <c r="BT211" i="1"/>
  <c r="BT210" i="1"/>
  <c r="BT209" i="1"/>
  <c r="ET211" i="1"/>
  <c r="AR63" i="70"/>
  <c r="BT208" i="1"/>
  <c r="BT207" i="1"/>
  <c r="BT206" i="1"/>
  <c r="BT205" i="1"/>
  <c r="BT204" i="1"/>
  <c r="ET205" i="1"/>
  <c r="AN63" i="70"/>
  <c r="BT203" i="1"/>
  <c r="BT202" i="1"/>
  <c r="BT201" i="1"/>
  <c r="BT200" i="1"/>
  <c r="BT198" i="1"/>
  <c r="BT197" i="1"/>
  <c r="BT196" i="1"/>
  <c r="BT195" i="1"/>
  <c r="BT194" i="1"/>
  <c r="BT193" i="1"/>
  <c r="ET195" i="1"/>
  <c r="AE63" i="70"/>
  <c r="BT192" i="1"/>
  <c r="BT191" i="1"/>
  <c r="BT190" i="1"/>
  <c r="BT189" i="1"/>
  <c r="BT188" i="1"/>
  <c r="BT187" i="1"/>
  <c r="BT185" i="1"/>
  <c r="BT184" i="1"/>
  <c r="BT183" i="1"/>
  <c r="BT182" i="1"/>
  <c r="BT181" i="1"/>
  <c r="BT180" i="1"/>
  <c r="ET182" i="1"/>
  <c r="T63" i="70"/>
  <c r="BT179" i="1"/>
  <c r="BT178" i="1"/>
  <c r="BT177" i="1"/>
  <c r="ET179" i="1"/>
  <c r="R63" i="70"/>
  <c r="BT176" i="1"/>
  <c r="BT175" i="1"/>
  <c r="BT174" i="1"/>
  <c r="BT172" i="1"/>
  <c r="BT171" i="1"/>
  <c r="BT170" i="1"/>
  <c r="ET172" i="1"/>
  <c r="K63" i="70"/>
  <c r="BT169" i="1"/>
  <c r="BT168" i="1"/>
  <c r="BT167" i="1"/>
  <c r="ET169" i="1"/>
  <c r="I63" i="70"/>
  <c r="BT166" i="1"/>
  <c r="BT165" i="1"/>
  <c r="BT164" i="1"/>
  <c r="BT163" i="1"/>
  <c r="BT162" i="1"/>
  <c r="BT161" i="1"/>
  <c r="BT159" i="1"/>
  <c r="BX159" i="1"/>
  <c r="BT158" i="1"/>
  <c r="BX158" i="1"/>
  <c r="BT157" i="1"/>
  <c r="BX157" i="1"/>
  <c r="BT156" i="1"/>
  <c r="BX156" i="1"/>
  <c r="BT155" i="1"/>
  <c r="BX155" i="1"/>
  <c r="BT154" i="1"/>
  <c r="BX154" i="1"/>
  <c r="BT153" i="1"/>
  <c r="BX153" i="1"/>
  <c r="BT152" i="1"/>
  <c r="BX152" i="1"/>
  <c r="BT151" i="1"/>
  <c r="BX151" i="1"/>
  <c r="BT150" i="1"/>
  <c r="BX150" i="1"/>
  <c r="BT149" i="1"/>
  <c r="BX149" i="1"/>
  <c r="BT148" i="1"/>
  <c r="BT146" i="1"/>
  <c r="BX146" i="1"/>
  <c r="BT145" i="1"/>
  <c r="BX145" i="1"/>
  <c r="BT144" i="1"/>
  <c r="BX144" i="1"/>
  <c r="BT143" i="1"/>
  <c r="BX143" i="1"/>
  <c r="BT142" i="1"/>
  <c r="BX142" i="1"/>
  <c r="BT141" i="1"/>
  <c r="BX141" i="1"/>
  <c r="BT140" i="1"/>
  <c r="BX140" i="1"/>
  <c r="BT139" i="1"/>
  <c r="BX139" i="1"/>
  <c r="BT138" i="1"/>
  <c r="BX138" i="1"/>
  <c r="BT137" i="1"/>
  <c r="BX137" i="1"/>
  <c r="BT136" i="1"/>
  <c r="BX136" i="1"/>
  <c r="BT135" i="1"/>
  <c r="BT133" i="1"/>
  <c r="BX133" i="1"/>
  <c r="BT132" i="1"/>
  <c r="BX132" i="1"/>
  <c r="BT131" i="1"/>
  <c r="BX131" i="1"/>
  <c r="BT130" i="1"/>
  <c r="BX130" i="1"/>
  <c r="BT129" i="1"/>
  <c r="BX129" i="1"/>
  <c r="BT128" i="1"/>
  <c r="BX128" i="1"/>
  <c r="BT127" i="1"/>
  <c r="BX127" i="1"/>
  <c r="BT126" i="1"/>
  <c r="BX126" i="1"/>
  <c r="BT125" i="1"/>
  <c r="BX125" i="1"/>
  <c r="BT124" i="1"/>
  <c r="BX124" i="1"/>
  <c r="BT123" i="1"/>
  <c r="BX123" i="1"/>
  <c r="BT122" i="1"/>
  <c r="BT120" i="1"/>
  <c r="BX120" i="1"/>
  <c r="BT119" i="1"/>
  <c r="BX119" i="1"/>
  <c r="BT118" i="1"/>
  <c r="BX118" i="1"/>
  <c r="BT117" i="1"/>
  <c r="BX117" i="1"/>
  <c r="BT116" i="1"/>
  <c r="BX116" i="1"/>
  <c r="BT115" i="1"/>
  <c r="BX115" i="1"/>
  <c r="BT114" i="1"/>
  <c r="BX114" i="1"/>
  <c r="BT113" i="1"/>
  <c r="BX113" i="1"/>
  <c r="BT112" i="1"/>
  <c r="BX112" i="1"/>
  <c r="BT111" i="1"/>
  <c r="BX111" i="1"/>
  <c r="BT110" i="1"/>
  <c r="BX110" i="1"/>
  <c r="BT109" i="1"/>
  <c r="BT107" i="1"/>
  <c r="BX107" i="1"/>
  <c r="BT106" i="1"/>
  <c r="BX106" i="1"/>
  <c r="BT105" i="1"/>
  <c r="BX105" i="1"/>
  <c r="BT104" i="1"/>
  <c r="BX104" i="1"/>
  <c r="BT103" i="1"/>
  <c r="BX103" i="1"/>
  <c r="BT102" i="1"/>
  <c r="BX102" i="1"/>
  <c r="BT101" i="1"/>
  <c r="BX101" i="1"/>
  <c r="BT100" i="1"/>
  <c r="BX100" i="1"/>
  <c r="BT99" i="1"/>
  <c r="BX99" i="1"/>
  <c r="BT98" i="1"/>
  <c r="BX98" i="1"/>
  <c r="BT97" i="1"/>
  <c r="BX97" i="1"/>
  <c r="BT96" i="1"/>
  <c r="BT94" i="1"/>
  <c r="BX94" i="1"/>
  <c r="BT93" i="1"/>
  <c r="BX93" i="1"/>
  <c r="BT92" i="1"/>
  <c r="BX92" i="1"/>
  <c r="BT91" i="1"/>
  <c r="BX91" i="1"/>
  <c r="BT90" i="1"/>
  <c r="BX90" i="1"/>
  <c r="BT89" i="1"/>
  <c r="BX89" i="1"/>
  <c r="BT88" i="1"/>
  <c r="BX88" i="1"/>
  <c r="BT87" i="1"/>
  <c r="BX87" i="1"/>
  <c r="BT86" i="1"/>
  <c r="BX86" i="1"/>
  <c r="BT85" i="1"/>
  <c r="BX85" i="1"/>
  <c r="BT84" i="1"/>
  <c r="BX84" i="1"/>
  <c r="BT83" i="1"/>
  <c r="BT81" i="1"/>
  <c r="BX81" i="1"/>
  <c r="BT80" i="1"/>
  <c r="BX80" i="1"/>
  <c r="BT79" i="1"/>
  <c r="BX79" i="1"/>
  <c r="BT78" i="1"/>
  <c r="BX78" i="1"/>
  <c r="BT77" i="1"/>
  <c r="BX77" i="1"/>
  <c r="BT76" i="1"/>
  <c r="BX76" i="1"/>
  <c r="BT75" i="1"/>
  <c r="BX75" i="1"/>
  <c r="BT74" i="1"/>
  <c r="BX74" i="1"/>
  <c r="BT73" i="1"/>
  <c r="BX73" i="1"/>
  <c r="BT72" i="1"/>
  <c r="BX72" i="1"/>
  <c r="BT71" i="1"/>
  <c r="BX71" i="1"/>
  <c r="BT70" i="1"/>
  <c r="BT68" i="1"/>
  <c r="BX68" i="1"/>
  <c r="BT67" i="1"/>
  <c r="BX67" i="1"/>
  <c r="BT66" i="1"/>
  <c r="BX66" i="1"/>
  <c r="BT65" i="1"/>
  <c r="BX65" i="1"/>
  <c r="BT64" i="1"/>
  <c r="BX64" i="1"/>
  <c r="BT63" i="1"/>
  <c r="BX63" i="1"/>
  <c r="BT62" i="1"/>
  <c r="BX62" i="1"/>
  <c r="BT61" i="1"/>
  <c r="BX61" i="1"/>
  <c r="BT60" i="1"/>
  <c r="BX60" i="1"/>
  <c r="BT59" i="1"/>
  <c r="BX59" i="1"/>
  <c r="BT58" i="1"/>
  <c r="BX58" i="1"/>
  <c r="BT57" i="1"/>
  <c r="BT55" i="1"/>
  <c r="BX55" i="1"/>
  <c r="BT54" i="1"/>
  <c r="BX54" i="1"/>
  <c r="BT53" i="1"/>
  <c r="BX53" i="1"/>
  <c r="BT52" i="1"/>
  <c r="BX52" i="1"/>
  <c r="BT51" i="1"/>
  <c r="BX51" i="1"/>
  <c r="BT50" i="1"/>
  <c r="BX50" i="1"/>
  <c r="BT49" i="1"/>
  <c r="BX49" i="1"/>
  <c r="BT48" i="1"/>
  <c r="BX48" i="1"/>
  <c r="BT47" i="1"/>
  <c r="BX47" i="1"/>
  <c r="BT46" i="1"/>
  <c r="BX46" i="1"/>
  <c r="BT45" i="1"/>
  <c r="BX45" i="1"/>
  <c r="BT44" i="1"/>
  <c r="BT42" i="1"/>
  <c r="BX42" i="1"/>
  <c r="BT41" i="1"/>
  <c r="BX41" i="1"/>
  <c r="BT40" i="1"/>
  <c r="BX40" i="1"/>
  <c r="BT39" i="1"/>
  <c r="BX39" i="1"/>
  <c r="BT38" i="1"/>
  <c r="BX38" i="1"/>
  <c r="BT37" i="1"/>
  <c r="BX37" i="1"/>
  <c r="BT36" i="1"/>
  <c r="BX36" i="1"/>
  <c r="BT35" i="1"/>
  <c r="BX35" i="1"/>
  <c r="BT34" i="1"/>
  <c r="BX34" i="1"/>
  <c r="BT33" i="1"/>
  <c r="BX33" i="1"/>
  <c r="BT32" i="1"/>
  <c r="BX32" i="1"/>
  <c r="BT31" i="1"/>
  <c r="BT29" i="1"/>
  <c r="BX29" i="1"/>
  <c r="BT28" i="1"/>
  <c r="BX28" i="1"/>
  <c r="BT27" i="1"/>
  <c r="BX27" i="1"/>
  <c r="BT26" i="1"/>
  <c r="BX26" i="1"/>
  <c r="BT25" i="1"/>
  <c r="BX25" i="1"/>
  <c r="BT24" i="1"/>
  <c r="BX24" i="1"/>
  <c r="BT23" i="1"/>
  <c r="BX23" i="1"/>
  <c r="BT22" i="1"/>
  <c r="BX22" i="1"/>
  <c r="BT21" i="1"/>
  <c r="BX21" i="1"/>
  <c r="BT20" i="1"/>
  <c r="BX20" i="1"/>
  <c r="BT19" i="1"/>
  <c r="BX19" i="1"/>
  <c r="BT18" i="1"/>
  <c r="BT16" i="1"/>
  <c r="BX16" i="1"/>
  <c r="BT15" i="1"/>
  <c r="BX15" i="1"/>
  <c r="BT14" i="1"/>
  <c r="BX14" i="1"/>
  <c r="BT13" i="1"/>
  <c r="BX13" i="1"/>
  <c r="BT12" i="1"/>
  <c r="BX12" i="1"/>
  <c r="BT11" i="1"/>
  <c r="BX11" i="1"/>
  <c r="BT10" i="1"/>
  <c r="BX10" i="1"/>
  <c r="BT9" i="1"/>
  <c r="BX9" i="1"/>
  <c r="BT8" i="1"/>
  <c r="BX8" i="1"/>
  <c r="BT7" i="1"/>
  <c r="BX7" i="1"/>
  <c r="BT6" i="1"/>
  <c r="BX6" i="1"/>
  <c r="BT5" i="1"/>
  <c r="BL263" i="1"/>
  <c r="BP263" i="1"/>
  <c r="BL262" i="1"/>
  <c r="BP262" i="1"/>
  <c r="BL261" i="1"/>
  <c r="BP261" i="1"/>
  <c r="BL260" i="1"/>
  <c r="BP260" i="1"/>
  <c r="BL259" i="1"/>
  <c r="BP259" i="1"/>
  <c r="BL258" i="1"/>
  <c r="BP258" i="1"/>
  <c r="BL257" i="1"/>
  <c r="BP257" i="1"/>
  <c r="BL256" i="1"/>
  <c r="BP256" i="1"/>
  <c r="BL255" i="1"/>
  <c r="BP255" i="1"/>
  <c r="BL254" i="1"/>
  <c r="BP254" i="1"/>
  <c r="BL253" i="1"/>
  <c r="BP253" i="1"/>
  <c r="BL252" i="1"/>
  <c r="BL250" i="1"/>
  <c r="BP250" i="1"/>
  <c r="BL249" i="1"/>
  <c r="BP249" i="1"/>
  <c r="BL248" i="1"/>
  <c r="BP248" i="1"/>
  <c r="BL247" i="1"/>
  <c r="BP247" i="1"/>
  <c r="BL246" i="1"/>
  <c r="BP246" i="1"/>
  <c r="BL245" i="1"/>
  <c r="BP245" i="1"/>
  <c r="BL244" i="1"/>
  <c r="BP244" i="1"/>
  <c r="BL243" i="1"/>
  <c r="BP243" i="1"/>
  <c r="BL242" i="1"/>
  <c r="BP242" i="1"/>
  <c r="BL241" i="1"/>
  <c r="BP241" i="1"/>
  <c r="BL240" i="1"/>
  <c r="BP240" i="1"/>
  <c r="BL239" i="1"/>
  <c r="BL237" i="1"/>
  <c r="BP237" i="1"/>
  <c r="BL236" i="1"/>
  <c r="BP236" i="1"/>
  <c r="BL235" i="1"/>
  <c r="BP235" i="1"/>
  <c r="BL234" i="1"/>
  <c r="BP234" i="1"/>
  <c r="BL233" i="1"/>
  <c r="BP233" i="1"/>
  <c r="BL232" i="1"/>
  <c r="BP232" i="1"/>
  <c r="BL231" i="1"/>
  <c r="BP231" i="1"/>
  <c r="BL230" i="1"/>
  <c r="BP230" i="1"/>
  <c r="BL229" i="1"/>
  <c r="BP229" i="1"/>
  <c r="BL228" i="1"/>
  <c r="BP228" i="1"/>
  <c r="BL227" i="1"/>
  <c r="BP227" i="1"/>
  <c r="BL226" i="1"/>
  <c r="BL224" i="1"/>
  <c r="BP224" i="1"/>
  <c r="BL223" i="1"/>
  <c r="BP223" i="1"/>
  <c r="BL222" i="1"/>
  <c r="BP222" i="1"/>
  <c r="BL221" i="1"/>
  <c r="BP221" i="1"/>
  <c r="DY61" i="29"/>
  <c r="BL220" i="1"/>
  <c r="DW60" i="29"/>
  <c r="BL219" i="1"/>
  <c r="DU60" i="29"/>
  <c r="BL218" i="1"/>
  <c r="DS60" i="29"/>
  <c r="BL217" i="1"/>
  <c r="DQ60" i="29"/>
  <c r="BL216" i="1"/>
  <c r="DO60" i="29"/>
  <c r="BL215" i="1"/>
  <c r="DM60" i="29"/>
  <c r="BL214" i="1"/>
  <c r="DK60" i="29"/>
  <c r="BL213" i="1"/>
  <c r="DI60" i="29"/>
  <c r="BL211" i="1"/>
  <c r="BL210" i="1"/>
  <c r="ER211" i="1"/>
  <c r="AR60" i="70"/>
  <c r="BL209" i="1"/>
  <c r="BL208" i="1"/>
  <c r="BL207" i="1"/>
  <c r="BL206" i="1"/>
  <c r="BL205" i="1"/>
  <c r="BL204" i="1"/>
  <c r="BL203" i="1"/>
  <c r="BL202" i="1"/>
  <c r="BL212" i="1"/>
  <c r="BL201" i="1"/>
  <c r="BL200" i="1"/>
  <c r="BL198" i="1"/>
  <c r="BL197" i="1"/>
  <c r="BL196" i="1"/>
  <c r="BL195" i="1"/>
  <c r="BL194" i="1"/>
  <c r="BL193" i="1"/>
  <c r="ER195" i="1"/>
  <c r="AE60" i="70"/>
  <c r="BL192" i="1"/>
  <c r="BL191" i="1"/>
  <c r="BL190" i="1"/>
  <c r="BL189" i="1"/>
  <c r="BL188" i="1"/>
  <c r="BL187" i="1"/>
  <c r="BL185" i="1"/>
  <c r="BL184" i="1"/>
  <c r="BL183" i="1"/>
  <c r="BL182" i="1"/>
  <c r="BL181" i="1"/>
  <c r="BL180" i="1"/>
  <c r="ER182" i="1"/>
  <c r="T60" i="70"/>
  <c r="BL179" i="1"/>
  <c r="BL178" i="1"/>
  <c r="BL177" i="1"/>
  <c r="BL176" i="1"/>
  <c r="BL175" i="1"/>
  <c r="BL174" i="1"/>
  <c r="BL172" i="1"/>
  <c r="BL171" i="1"/>
  <c r="BL170" i="1"/>
  <c r="ER172" i="1"/>
  <c r="K60" i="70"/>
  <c r="BL169" i="1"/>
  <c r="BL168" i="1"/>
  <c r="BL167" i="1"/>
  <c r="BL166" i="1"/>
  <c r="BL165" i="1"/>
  <c r="BL164" i="1"/>
  <c r="BL163" i="1"/>
  <c r="BL162" i="1"/>
  <c r="BL161" i="1"/>
  <c r="BL159" i="1"/>
  <c r="BP159" i="1"/>
  <c r="BL158" i="1"/>
  <c r="BP158" i="1"/>
  <c r="BL157" i="1"/>
  <c r="BP157" i="1"/>
  <c r="BL156" i="1"/>
  <c r="BP156" i="1"/>
  <c r="BL155" i="1"/>
  <c r="BP155" i="1"/>
  <c r="BL154" i="1"/>
  <c r="BP154" i="1"/>
  <c r="BL153" i="1"/>
  <c r="BP153" i="1"/>
  <c r="BL152" i="1"/>
  <c r="BP152" i="1"/>
  <c r="BL151" i="1"/>
  <c r="BP151" i="1"/>
  <c r="BL150" i="1"/>
  <c r="BP150" i="1"/>
  <c r="BL149" i="1"/>
  <c r="BP149" i="1"/>
  <c r="BL148" i="1"/>
  <c r="BL146" i="1"/>
  <c r="BP146" i="1"/>
  <c r="BL145" i="1"/>
  <c r="BP145" i="1"/>
  <c r="BL144" i="1"/>
  <c r="BP144" i="1"/>
  <c r="BL143" i="1"/>
  <c r="BP143" i="1"/>
  <c r="BL142" i="1"/>
  <c r="BP142" i="1"/>
  <c r="BL141" i="1"/>
  <c r="BP141" i="1"/>
  <c r="BL140" i="1"/>
  <c r="BP140" i="1"/>
  <c r="BL139" i="1"/>
  <c r="BP139" i="1"/>
  <c r="BL138" i="1"/>
  <c r="BP138" i="1"/>
  <c r="BL137" i="1"/>
  <c r="BP137" i="1"/>
  <c r="BL136" i="1"/>
  <c r="BP136" i="1"/>
  <c r="BL135" i="1"/>
  <c r="BL133" i="1"/>
  <c r="BP133" i="1"/>
  <c r="BL132" i="1"/>
  <c r="BP132" i="1"/>
  <c r="BL131" i="1"/>
  <c r="BP131" i="1"/>
  <c r="BL130" i="1"/>
  <c r="BP130" i="1"/>
  <c r="BL129" i="1"/>
  <c r="BP129" i="1"/>
  <c r="BL128" i="1"/>
  <c r="BP128" i="1"/>
  <c r="BL127" i="1"/>
  <c r="BP127" i="1"/>
  <c r="BL126" i="1"/>
  <c r="BP126" i="1"/>
  <c r="BL125" i="1"/>
  <c r="BP125" i="1"/>
  <c r="BL124" i="1"/>
  <c r="BP124" i="1"/>
  <c r="BL123" i="1"/>
  <c r="BP123" i="1"/>
  <c r="BL122" i="1"/>
  <c r="BL120" i="1"/>
  <c r="BP120" i="1"/>
  <c r="BL119" i="1"/>
  <c r="BP119" i="1"/>
  <c r="BL118" i="1"/>
  <c r="BP118" i="1"/>
  <c r="BL117" i="1"/>
  <c r="BP117" i="1"/>
  <c r="BL116" i="1"/>
  <c r="BP116" i="1"/>
  <c r="BL115" i="1"/>
  <c r="BP115" i="1"/>
  <c r="BL114" i="1"/>
  <c r="BP114" i="1"/>
  <c r="BL113" i="1"/>
  <c r="BP113" i="1"/>
  <c r="BL112" i="1"/>
  <c r="BP112" i="1"/>
  <c r="BL111" i="1"/>
  <c r="BP111" i="1"/>
  <c r="BL110" i="1"/>
  <c r="BP110" i="1"/>
  <c r="BL109" i="1"/>
  <c r="BL107" i="1"/>
  <c r="BP107" i="1"/>
  <c r="BL106" i="1"/>
  <c r="BP106" i="1"/>
  <c r="BL105" i="1"/>
  <c r="BP105" i="1"/>
  <c r="BL104" i="1"/>
  <c r="BP104" i="1"/>
  <c r="BL103" i="1"/>
  <c r="BP103" i="1"/>
  <c r="BL102" i="1"/>
  <c r="BP102" i="1"/>
  <c r="BL101" i="1"/>
  <c r="BP101" i="1"/>
  <c r="BL100" i="1"/>
  <c r="BP100" i="1"/>
  <c r="BL99" i="1"/>
  <c r="BP99" i="1"/>
  <c r="BL98" i="1"/>
  <c r="BP98" i="1"/>
  <c r="BL97" i="1"/>
  <c r="BP97" i="1"/>
  <c r="BL96" i="1"/>
  <c r="BL94" i="1"/>
  <c r="BP94" i="1"/>
  <c r="BL93" i="1"/>
  <c r="BP93" i="1"/>
  <c r="BL92" i="1"/>
  <c r="BP92" i="1"/>
  <c r="BL91" i="1"/>
  <c r="BP91" i="1"/>
  <c r="BL90" i="1"/>
  <c r="BP90" i="1"/>
  <c r="BL89" i="1"/>
  <c r="BP89" i="1"/>
  <c r="BL88" i="1"/>
  <c r="BP88" i="1"/>
  <c r="BL87" i="1"/>
  <c r="BP87" i="1"/>
  <c r="BL86" i="1"/>
  <c r="BP86" i="1"/>
  <c r="BL85" i="1"/>
  <c r="BP85" i="1"/>
  <c r="BL84" i="1"/>
  <c r="BP84" i="1"/>
  <c r="BL83" i="1"/>
  <c r="BL81" i="1"/>
  <c r="BP81" i="1"/>
  <c r="BL80" i="1"/>
  <c r="BP80" i="1"/>
  <c r="BL79" i="1"/>
  <c r="BP79" i="1"/>
  <c r="BL78" i="1"/>
  <c r="BP78" i="1"/>
  <c r="BL77" i="1"/>
  <c r="BP77" i="1"/>
  <c r="BL76" i="1"/>
  <c r="BP76" i="1"/>
  <c r="BL75" i="1"/>
  <c r="BP75" i="1"/>
  <c r="BL74" i="1"/>
  <c r="BP74" i="1"/>
  <c r="BL73" i="1"/>
  <c r="BP73" i="1"/>
  <c r="BL72" i="1"/>
  <c r="BP72" i="1"/>
  <c r="BL71" i="1"/>
  <c r="BP71" i="1"/>
  <c r="BL70" i="1"/>
  <c r="BL68" i="1"/>
  <c r="BP68" i="1"/>
  <c r="BL67" i="1"/>
  <c r="BP67" i="1"/>
  <c r="BL66" i="1"/>
  <c r="BP66" i="1"/>
  <c r="BL65" i="1"/>
  <c r="BP65" i="1"/>
  <c r="BL64" i="1"/>
  <c r="BP64" i="1"/>
  <c r="BL63" i="1"/>
  <c r="BP63" i="1"/>
  <c r="BL62" i="1"/>
  <c r="BP62" i="1"/>
  <c r="BL61" i="1"/>
  <c r="BP61" i="1"/>
  <c r="BL60" i="1"/>
  <c r="BP60" i="1"/>
  <c r="BL59" i="1"/>
  <c r="BP59" i="1"/>
  <c r="BL58" i="1"/>
  <c r="BP58" i="1"/>
  <c r="BL57" i="1"/>
  <c r="BL55" i="1"/>
  <c r="BP55" i="1"/>
  <c r="BL54" i="1"/>
  <c r="BP54" i="1"/>
  <c r="BL53" i="1"/>
  <c r="BP53" i="1"/>
  <c r="BL52" i="1"/>
  <c r="BP52" i="1"/>
  <c r="BL51" i="1"/>
  <c r="BP51" i="1"/>
  <c r="BL50" i="1"/>
  <c r="BP50" i="1"/>
  <c r="BL49" i="1"/>
  <c r="BP49" i="1"/>
  <c r="BL48" i="1"/>
  <c r="BP48" i="1"/>
  <c r="BL47" i="1"/>
  <c r="BP47" i="1"/>
  <c r="BL46" i="1"/>
  <c r="BP46" i="1"/>
  <c r="BL45" i="1"/>
  <c r="BP45" i="1"/>
  <c r="BL44" i="1"/>
  <c r="BL42" i="1"/>
  <c r="BP42" i="1"/>
  <c r="BL41" i="1"/>
  <c r="BP41" i="1"/>
  <c r="BL40" i="1"/>
  <c r="BP40" i="1"/>
  <c r="BL39" i="1"/>
  <c r="BP39" i="1"/>
  <c r="BL38" i="1"/>
  <c r="BP38" i="1"/>
  <c r="BL37" i="1"/>
  <c r="BP37" i="1"/>
  <c r="BL36" i="1"/>
  <c r="BP36" i="1"/>
  <c r="BL35" i="1"/>
  <c r="BP35" i="1"/>
  <c r="BL34" i="1"/>
  <c r="BP34" i="1"/>
  <c r="BL33" i="1"/>
  <c r="BP33" i="1"/>
  <c r="BL32" i="1"/>
  <c r="BP32" i="1"/>
  <c r="BL31" i="1"/>
  <c r="BL29" i="1"/>
  <c r="BP29" i="1"/>
  <c r="BL28" i="1"/>
  <c r="BP28" i="1"/>
  <c r="BL27" i="1"/>
  <c r="BP27" i="1"/>
  <c r="BL26" i="1"/>
  <c r="BP26" i="1"/>
  <c r="BL25" i="1"/>
  <c r="BP25" i="1"/>
  <c r="BL24" i="1"/>
  <c r="BP24" i="1"/>
  <c r="BL23" i="1"/>
  <c r="BP23" i="1"/>
  <c r="BL22" i="1"/>
  <c r="BP22" i="1"/>
  <c r="BL21" i="1"/>
  <c r="BP21" i="1"/>
  <c r="BL20" i="1"/>
  <c r="BP20" i="1"/>
  <c r="BL19" i="1"/>
  <c r="BP19" i="1"/>
  <c r="BL18" i="1"/>
  <c r="BL16" i="1"/>
  <c r="BP16" i="1"/>
  <c r="BL15" i="1"/>
  <c r="BP15" i="1"/>
  <c r="BL14" i="1"/>
  <c r="BP14" i="1"/>
  <c r="BL13" i="1"/>
  <c r="BP13" i="1"/>
  <c r="BL12" i="1"/>
  <c r="BP12" i="1"/>
  <c r="BL11" i="1"/>
  <c r="BP11" i="1"/>
  <c r="BL10" i="1"/>
  <c r="BP10" i="1"/>
  <c r="BL9" i="1"/>
  <c r="BP9" i="1"/>
  <c r="BL8" i="1"/>
  <c r="BP8" i="1"/>
  <c r="BL7" i="1"/>
  <c r="BP7" i="1"/>
  <c r="BL6" i="1"/>
  <c r="BP6" i="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DY57" i="29"/>
  <c r="BD220" i="1"/>
  <c r="DW57" i="29"/>
  <c r="BD219" i="1"/>
  <c r="DU57" i="29"/>
  <c r="BD218" i="1"/>
  <c r="DS57" i="29"/>
  <c r="BD217" i="1"/>
  <c r="DQ57" i="29"/>
  <c r="BD216" i="1"/>
  <c r="DO57" i="29"/>
  <c r="BD215" i="1"/>
  <c r="DM57" i="29"/>
  <c r="BD214" i="1"/>
  <c r="DK57" i="29"/>
  <c r="BD213" i="1"/>
  <c r="DI57" i="29"/>
  <c r="BD211" i="1"/>
  <c r="BD210" i="1"/>
  <c r="BD209" i="1"/>
  <c r="BD208" i="1"/>
  <c r="BD207" i="1"/>
  <c r="BD206" i="1"/>
  <c r="EP208" i="1"/>
  <c r="AP57" i="70"/>
  <c r="BD205" i="1"/>
  <c r="BD204" i="1"/>
  <c r="BD203" i="1"/>
  <c r="BD202" i="1"/>
  <c r="BD212" i="1"/>
  <c r="BD201" i="1"/>
  <c r="BD200" i="1"/>
  <c r="BD198" i="1"/>
  <c r="BD197" i="1"/>
  <c r="BD196" i="1"/>
  <c r="BD195" i="1"/>
  <c r="BD194" i="1"/>
  <c r="BD193" i="1"/>
  <c r="EP195" i="1"/>
  <c r="AE57" i="70"/>
  <c r="BD192" i="1"/>
  <c r="BD191" i="1"/>
  <c r="BD190" i="1"/>
  <c r="BD189" i="1"/>
  <c r="BD188" i="1"/>
  <c r="BD187" i="1"/>
  <c r="BD185" i="1"/>
  <c r="BD184" i="1"/>
  <c r="BD183" i="1"/>
  <c r="BD182" i="1"/>
  <c r="BD181" i="1"/>
  <c r="BD180" i="1"/>
  <c r="EP182" i="1"/>
  <c r="T57" i="70"/>
  <c r="BD179" i="1"/>
  <c r="BD178" i="1"/>
  <c r="BD177" i="1"/>
  <c r="BD176" i="1"/>
  <c r="BD175" i="1"/>
  <c r="BD174" i="1"/>
  <c r="BD172" i="1"/>
  <c r="BD171" i="1"/>
  <c r="BD170" i="1"/>
  <c r="BD169" i="1"/>
  <c r="BD168" i="1"/>
  <c r="BD167" i="1"/>
  <c r="EP169" i="1"/>
  <c r="I57" i="70"/>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c r="AV262" i="1"/>
  <c r="AZ262" i="1"/>
  <c r="AV261" i="1"/>
  <c r="AZ261" i="1"/>
  <c r="AV260" i="1"/>
  <c r="AZ260" i="1"/>
  <c r="AV259" i="1"/>
  <c r="AZ259" i="1"/>
  <c r="AV258" i="1"/>
  <c r="AZ258" i="1"/>
  <c r="AV257" i="1"/>
  <c r="AZ257" i="1"/>
  <c r="AV256" i="1"/>
  <c r="AZ256" i="1"/>
  <c r="AV255" i="1"/>
  <c r="AZ255" i="1"/>
  <c r="AV254" i="1"/>
  <c r="AZ254" i="1"/>
  <c r="AV253" i="1"/>
  <c r="AZ253" i="1"/>
  <c r="AV252" i="1"/>
  <c r="AV250" i="1"/>
  <c r="AZ250" i="1"/>
  <c r="AV249" i="1"/>
  <c r="AZ249" i="1"/>
  <c r="AV248" i="1"/>
  <c r="AZ248" i="1"/>
  <c r="AV247" i="1"/>
  <c r="AZ247" i="1"/>
  <c r="AV246" i="1"/>
  <c r="AZ246" i="1"/>
  <c r="AV245" i="1"/>
  <c r="AZ245" i="1"/>
  <c r="AV244" i="1"/>
  <c r="AZ244" i="1"/>
  <c r="AV243" i="1"/>
  <c r="AZ243" i="1"/>
  <c r="AV242" i="1"/>
  <c r="AZ242" i="1"/>
  <c r="AV241" i="1"/>
  <c r="AZ241" i="1"/>
  <c r="AV240" i="1"/>
  <c r="AZ240" i="1"/>
  <c r="AV239" i="1"/>
  <c r="AV237" i="1"/>
  <c r="AZ237" i="1"/>
  <c r="AV236" i="1"/>
  <c r="AZ236" i="1"/>
  <c r="AV235" i="1"/>
  <c r="AZ235" i="1"/>
  <c r="AV234" i="1"/>
  <c r="AZ234" i="1"/>
  <c r="AV233" i="1"/>
  <c r="AZ233" i="1"/>
  <c r="AV232" i="1"/>
  <c r="AZ232" i="1"/>
  <c r="AV231" i="1"/>
  <c r="AZ231" i="1"/>
  <c r="AV230" i="1"/>
  <c r="AZ230" i="1"/>
  <c r="AV229" i="1"/>
  <c r="AZ229" i="1"/>
  <c r="AV228" i="1"/>
  <c r="AZ228" i="1"/>
  <c r="AV227" i="1"/>
  <c r="AZ227" i="1"/>
  <c r="AV226" i="1"/>
  <c r="AV224" i="1"/>
  <c r="AZ224" i="1"/>
  <c r="AV223" i="1"/>
  <c r="AZ223" i="1"/>
  <c r="AV222" i="1"/>
  <c r="AZ222" i="1"/>
  <c r="AV221" i="1"/>
  <c r="DY54" i="29"/>
  <c r="AV220" i="1"/>
  <c r="DW54" i="29"/>
  <c r="AZ220" i="1"/>
  <c r="DW55" i="29"/>
  <c r="AV219" i="1"/>
  <c r="DU54" i="29"/>
  <c r="AV218" i="1"/>
  <c r="DS54" i="29"/>
  <c r="AV217" i="1"/>
  <c r="DQ54" i="29"/>
  <c r="AV216" i="1"/>
  <c r="DO54" i="29"/>
  <c r="AV215" i="1"/>
  <c r="DM54" i="29"/>
  <c r="AV214" i="1"/>
  <c r="DK54" i="29"/>
  <c r="AV213" i="1"/>
  <c r="AV225" i="1"/>
  <c r="AV211" i="1"/>
  <c r="AV210" i="1"/>
  <c r="AV209" i="1"/>
  <c r="EN211" i="1"/>
  <c r="AR54" i="70"/>
  <c r="AV208" i="1"/>
  <c r="AV207" i="1"/>
  <c r="AV206" i="1"/>
  <c r="AV205" i="1"/>
  <c r="AV204" i="1"/>
  <c r="EN205" i="1"/>
  <c r="AN54" i="70"/>
  <c r="AV203" i="1"/>
  <c r="AV202" i="1"/>
  <c r="AV201" i="1"/>
  <c r="AV200" i="1"/>
  <c r="AV212" i="1"/>
  <c r="AV198" i="1"/>
  <c r="AV197" i="1"/>
  <c r="AV196" i="1"/>
  <c r="AV195" i="1"/>
  <c r="AV194" i="1"/>
  <c r="AV193" i="1"/>
  <c r="EN195" i="1"/>
  <c r="AE54" i="70"/>
  <c r="AV192" i="1"/>
  <c r="AV191" i="1"/>
  <c r="AV190" i="1"/>
  <c r="AV189" i="1"/>
  <c r="AV188" i="1"/>
  <c r="AV187" i="1"/>
  <c r="AV185" i="1"/>
  <c r="AV184" i="1"/>
  <c r="AV183" i="1"/>
  <c r="AV182" i="1"/>
  <c r="AV181" i="1"/>
  <c r="AV180" i="1"/>
  <c r="EN182" i="1"/>
  <c r="T54" i="70"/>
  <c r="AV179" i="1"/>
  <c r="AV178" i="1"/>
  <c r="AV177" i="1"/>
  <c r="AV176" i="1"/>
  <c r="AV175" i="1"/>
  <c r="AV174" i="1"/>
  <c r="AV172" i="1"/>
  <c r="AV171" i="1"/>
  <c r="AV170" i="1"/>
  <c r="EN172" i="1"/>
  <c r="K54" i="70"/>
  <c r="AV169" i="1"/>
  <c r="AV168" i="1"/>
  <c r="AV167" i="1"/>
  <c r="EN169" i="1"/>
  <c r="I54" i="70"/>
  <c r="AV166" i="1"/>
  <c r="AV165" i="1"/>
  <c r="AV164" i="1"/>
  <c r="AV163" i="1"/>
  <c r="AV162" i="1"/>
  <c r="AV161" i="1"/>
  <c r="AV159" i="1"/>
  <c r="AZ159" i="1"/>
  <c r="AV158" i="1"/>
  <c r="AZ158" i="1"/>
  <c r="AV157" i="1"/>
  <c r="AZ157" i="1"/>
  <c r="AV156" i="1"/>
  <c r="AZ156" i="1"/>
  <c r="AV155" i="1"/>
  <c r="AZ155" i="1"/>
  <c r="AV154" i="1"/>
  <c r="AZ154" i="1"/>
  <c r="AV153" i="1"/>
  <c r="AZ153" i="1"/>
  <c r="AV152" i="1"/>
  <c r="AZ152" i="1"/>
  <c r="AV151" i="1"/>
  <c r="AZ151" i="1"/>
  <c r="AV150" i="1"/>
  <c r="AZ150" i="1"/>
  <c r="AV149" i="1"/>
  <c r="AZ149" i="1"/>
  <c r="AV148" i="1"/>
  <c r="AV146" i="1"/>
  <c r="AZ146" i="1"/>
  <c r="AV145" i="1"/>
  <c r="AZ145" i="1"/>
  <c r="AV144" i="1"/>
  <c r="AZ144" i="1"/>
  <c r="AV143" i="1"/>
  <c r="AZ143" i="1"/>
  <c r="AV142" i="1"/>
  <c r="AZ142" i="1"/>
  <c r="AV141" i="1"/>
  <c r="AZ141" i="1"/>
  <c r="AV140" i="1"/>
  <c r="AZ140" i="1"/>
  <c r="AV139" i="1"/>
  <c r="AZ139" i="1"/>
  <c r="AV138" i="1"/>
  <c r="AZ138" i="1"/>
  <c r="AV137" i="1"/>
  <c r="AZ137" i="1"/>
  <c r="AV136" i="1"/>
  <c r="AZ136" i="1"/>
  <c r="AV135" i="1"/>
  <c r="AV133" i="1"/>
  <c r="AZ133" i="1"/>
  <c r="AV132" i="1"/>
  <c r="AZ132" i="1"/>
  <c r="AV131" i="1"/>
  <c r="AZ131" i="1"/>
  <c r="AV130" i="1"/>
  <c r="AZ130" i="1"/>
  <c r="AV129" i="1"/>
  <c r="AZ129" i="1"/>
  <c r="AV128" i="1"/>
  <c r="AZ128" i="1"/>
  <c r="AV127" i="1"/>
  <c r="AZ127" i="1"/>
  <c r="AV126" i="1"/>
  <c r="AZ126" i="1"/>
  <c r="AV125" i="1"/>
  <c r="AZ125" i="1"/>
  <c r="AV124" i="1"/>
  <c r="AZ124" i="1"/>
  <c r="AV123" i="1"/>
  <c r="AZ123" i="1"/>
  <c r="AV122" i="1"/>
  <c r="AV120" i="1"/>
  <c r="AZ120" i="1"/>
  <c r="AV119" i="1"/>
  <c r="AZ119" i="1"/>
  <c r="AV118" i="1"/>
  <c r="AZ118" i="1"/>
  <c r="AV117" i="1"/>
  <c r="AZ117" i="1"/>
  <c r="AV116" i="1"/>
  <c r="AZ116" i="1"/>
  <c r="AV115" i="1"/>
  <c r="AZ115" i="1"/>
  <c r="AV114" i="1"/>
  <c r="AZ114" i="1"/>
  <c r="AV113" i="1"/>
  <c r="AZ113" i="1"/>
  <c r="AV112" i="1"/>
  <c r="AZ112" i="1"/>
  <c r="AV111" i="1"/>
  <c r="AZ111" i="1"/>
  <c r="AV110" i="1"/>
  <c r="AZ110" i="1"/>
  <c r="AV109" i="1"/>
  <c r="AV107" i="1"/>
  <c r="AZ107" i="1"/>
  <c r="AV106" i="1"/>
  <c r="AZ106" i="1"/>
  <c r="AV105" i="1"/>
  <c r="AZ105" i="1"/>
  <c r="AV104" i="1"/>
  <c r="AZ104" i="1"/>
  <c r="AV103" i="1"/>
  <c r="AZ103" i="1"/>
  <c r="AV102" i="1"/>
  <c r="AZ102" i="1"/>
  <c r="AV101" i="1"/>
  <c r="AZ101" i="1"/>
  <c r="AV100" i="1"/>
  <c r="AZ100" i="1"/>
  <c r="AV99" i="1"/>
  <c r="AZ99" i="1"/>
  <c r="AV98" i="1"/>
  <c r="AZ98" i="1"/>
  <c r="AV97" i="1"/>
  <c r="AZ97" i="1"/>
  <c r="AV96" i="1"/>
  <c r="AV94" i="1"/>
  <c r="AZ94" i="1"/>
  <c r="AV93" i="1"/>
  <c r="AZ93" i="1"/>
  <c r="AV92" i="1"/>
  <c r="AZ92" i="1"/>
  <c r="AV91" i="1"/>
  <c r="AZ91" i="1"/>
  <c r="AV90" i="1"/>
  <c r="AZ90" i="1"/>
  <c r="AV89" i="1"/>
  <c r="AZ89" i="1"/>
  <c r="AV88" i="1"/>
  <c r="AZ88" i="1"/>
  <c r="AV87" i="1"/>
  <c r="AZ87" i="1"/>
  <c r="AV86" i="1"/>
  <c r="AZ86" i="1"/>
  <c r="AV85" i="1"/>
  <c r="AZ85" i="1"/>
  <c r="AV84" i="1"/>
  <c r="AZ84" i="1"/>
  <c r="AV83" i="1"/>
  <c r="AV81" i="1"/>
  <c r="AZ81" i="1"/>
  <c r="AV80" i="1"/>
  <c r="AZ80" i="1"/>
  <c r="AV79" i="1"/>
  <c r="AZ79" i="1"/>
  <c r="AV78" i="1"/>
  <c r="AZ78" i="1"/>
  <c r="AV77" i="1"/>
  <c r="AZ77" i="1"/>
  <c r="AV76" i="1"/>
  <c r="AZ76" i="1"/>
  <c r="AV75" i="1"/>
  <c r="AZ75" i="1"/>
  <c r="AV74" i="1"/>
  <c r="AZ74" i="1"/>
  <c r="AV73" i="1"/>
  <c r="AZ73" i="1"/>
  <c r="AV72" i="1"/>
  <c r="AZ72" i="1"/>
  <c r="AV71" i="1"/>
  <c r="AZ71" i="1"/>
  <c r="AV70" i="1"/>
  <c r="AV68" i="1"/>
  <c r="AZ68" i="1"/>
  <c r="AV67" i="1"/>
  <c r="AZ67" i="1"/>
  <c r="AV66" i="1"/>
  <c r="AZ66" i="1"/>
  <c r="AV65" i="1"/>
  <c r="AZ65" i="1"/>
  <c r="AV64" i="1"/>
  <c r="AZ64" i="1"/>
  <c r="AV63" i="1"/>
  <c r="AZ63" i="1"/>
  <c r="AV62" i="1"/>
  <c r="AZ62" i="1"/>
  <c r="AV61" i="1"/>
  <c r="AZ61" i="1"/>
  <c r="AV60" i="1"/>
  <c r="AZ60" i="1"/>
  <c r="AV59" i="1"/>
  <c r="AZ59" i="1"/>
  <c r="AV58" i="1"/>
  <c r="AZ58" i="1"/>
  <c r="AV57" i="1"/>
  <c r="AV55" i="1"/>
  <c r="AZ55" i="1"/>
  <c r="AV54" i="1"/>
  <c r="AZ54" i="1"/>
  <c r="AV53" i="1"/>
  <c r="AZ53" i="1"/>
  <c r="AV52" i="1"/>
  <c r="AZ52" i="1"/>
  <c r="AV51" i="1"/>
  <c r="AZ51" i="1"/>
  <c r="AV50" i="1"/>
  <c r="AZ50" i="1"/>
  <c r="AV49" i="1"/>
  <c r="AZ49" i="1"/>
  <c r="AV48" i="1"/>
  <c r="AZ48" i="1"/>
  <c r="AV47" i="1"/>
  <c r="AZ47" i="1"/>
  <c r="AV46" i="1"/>
  <c r="AZ46" i="1"/>
  <c r="AV45" i="1"/>
  <c r="AZ45" i="1"/>
  <c r="AV44" i="1"/>
  <c r="AV42" i="1"/>
  <c r="AZ42" i="1"/>
  <c r="AV41" i="1"/>
  <c r="AZ41" i="1"/>
  <c r="AV40" i="1"/>
  <c r="AZ40" i="1"/>
  <c r="AV39" i="1"/>
  <c r="AZ39" i="1"/>
  <c r="AV38" i="1"/>
  <c r="AZ38" i="1"/>
  <c r="AV37" i="1"/>
  <c r="AZ37" i="1"/>
  <c r="AV36" i="1"/>
  <c r="AZ36" i="1"/>
  <c r="AV35" i="1"/>
  <c r="AZ35" i="1"/>
  <c r="AV34" i="1"/>
  <c r="AZ34" i="1"/>
  <c r="AV33" i="1"/>
  <c r="AZ33" i="1"/>
  <c r="AV32" i="1"/>
  <c r="AZ32" i="1"/>
  <c r="AV31" i="1"/>
  <c r="AV29" i="1"/>
  <c r="AZ29" i="1"/>
  <c r="AV28" i="1"/>
  <c r="AZ28" i="1"/>
  <c r="AV27" i="1"/>
  <c r="AZ27" i="1"/>
  <c r="AV26" i="1"/>
  <c r="AZ26" i="1"/>
  <c r="AV25" i="1"/>
  <c r="AZ25" i="1"/>
  <c r="AV24" i="1"/>
  <c r="AZ24" i="1"/>
  <c r="AV23" i="1"/>
  <c r="AZ23" i="1"/>
  <c r="AV22" i="1"/>
  <c r="AZ22" i="1"/>
  <c r="AV21" i="1"/>
  <c r="AZ21" i="1"/>
  <c r="AV20" i="1"/>
  <c r="AZ20" i="1"/>
  <c r="AV19" i="1"/>
  <c r="AZ19" i="1"/>
  <c r="AV18" i="1"/>
  <c r="AV16" i="1"/>
  <c r="AZ16" i="1"/>
  <c r="AV15" i="1"/>
  <c r="AZ15" i="1"/>
  <c r="AV14" i="1"/>
  <c r="AZ14" i="1"/>
  <c r="AV13" i="1"/>
  <c r="AZ13" i="1"/>
  <c r="AV12" i="1"/>
  <c r="AZ12" i="1"/>
  <c r="AV11" i="1"/>
  <c r="AZ11" i="1"/>
  <c r="AV10" i="1"/>
  <c r="AZ10" i="1"/>
  <c r="AV9" i="1"/>
  <c r="AZ9" i="1"/>
  <c r="AV8" i="1"/>
  <c r="AZ8" i="1"/>
  <c r="AV7" i="1"/>
  <c r="AZ7" i="1"/>
  <c r="AV6" i="1"/>
  <c r="AZ6" i="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DY51" i="29"/>
  <c r="AN220" i="1"/>
  <c r="DW51" i="29"/>
  <c r="AN219" i="1"/>
  <c r="DU51" i="29"/>
  <c r="AN218" i="1"/>
  <c r="DS51" i="29"/>
  <c r="AN217" i="1"/>
  <c r="DQ51" i="29"/>
  <c r="AN216" i="1"/>
  <c r="DO51" i="29"/>
  <c r="AN215" i="1"/>
  <c r="DM51" i="29"/>
  <c r="AN214" i="1"/>
  <c r="DK51" i="29"/>
  <c r="AN213" i="1"/>
  <c r="DI51" i="29"/>
  <c r="AN211" i="1"/>
  <c r="AN210" i="1"/>
  <c r="AN209" i="1"/>
  <c r="EL211" i="1"/>
  <c r="AR51" i="70"/>
  <c r="AN208" i="1"/>
  <c r="FS208" i="1"/>
  <c r="AN207" i="1"/>
  <c r="AN206" i="1"/>
  <c r="AN205" i="1"/>
  <c r="AN204" i="1"/>
  <c r="AN203" i="1"/>
  <c r="EL205" i="1"/>
  <c r="AN51" i="70"/>
  <c r="AN202" i="1"/>
  <c r="AN201" i="1"/>
  <c r="AN212" i="1"/>
  <c r="AN200" i="1"/>
  <c r="AN198" i="1"/>
  <c r="AN197" i="1"/>
  <c r="AN196" i="1"/>
  <c r="AN195" i="1"/>
  <c r="FR195" i="1"/>
  <c r="AN194" i="1"/>
  <c r="FR194" i="1"/>
  <c r="AN193" i="1"/>
  <c r="AN192" i="1"/>
  <c r="FR192" i="1"/>
  <c r="AN191" i="1"/>
  <c r="FR191" i="1"/>
  <c r="AN190" i="1"/>
  <c r="AN189" i="1"/>
  <c r="FR189" i="1"/>
  <c r="AN188" i="1"/>
  <c r="FR188" i="1"/>
  <c r="AN187" i="1"/>
  <c r="AN185" i="1"/>
  <c r="FR185" i="1"/>
  <c r="AN184" i="1"/>
  <c r="FR184" i="1"/>
  <c r="AN183" i="1"/>
  <c r="AN182" i="1"/>
  <c r="FR182" i="1"/>
  <c r="AN181" i="1"/>
  <c r="FR181" i="1"/>
  <c r="AN180" i="1"/>
  <c r="AN179" i="1"/>
  <c r="FR179" i="1"/>
  <c r="AN178" i="1"/>
  <c r="FR178" i="1"/>
  <c r="AN177" i="1"/>
  <c r="AN176" i="1"/>
  <c r="FR176" i="1"/>
  <c r="AN175" i="1"/>
  <c r="FR175" i="1"/>
  <c r="AN174" i="1"/>
  <c r="AN172" i="1"/>
  <c r="AN171" i="1"/>
  <c r="AN170" i="1"/>
  <c r="EL172" i="1"/>
  <c r="K51" i="70"/>
  <c r="AN169" i="1"/>
  <c r="AN168" i="1"/>
  <c r="AN167" i="1"/>
  <c r="EL169" i="1"/>
  <c r="I51" i="70"/>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198" i="1"/>
  <c r="AJ197" i="1"/>
  <c r="AJ196" i="1"/>
  <c r="AJ195" i="1"/>
  <c r="AJ194" i="1"/>
  <c r="AJ193" i="1"/>
  <c r="EK195"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DY27" i="29"/>
  <c r="AF220" i="1"/>
  <c r="DW27" i="29"/>
  <c r="AF219" i="1"/>
  <c r="DU27" i="29"/>
  <c r="AF218" i="1"/>
  <c r="DS27" i="29"/>
  <c r="AF217" i="1"/>
  <c r="DQ27" i="29"/>
  <c r="AF216" i="1"/>
  <c r="DO27" i="29"/>
  <c r="AF215" i="1"/>
  <c r="DM27" i="29"/>
  <c r="AF214" i="1"/>
  <c r="DK27" i="29"/>
  <c r="AF213" i="1"/>
  <c r="DI27" i="29"/>
  <c r="AF211" i="1"/>
  <c r="AF210" i="1"/>
  <c r="AF209" i="1"/>
  <c r="AF208" i="1"/>
  <c r="AF207" i="1"/>
  <c r="AF206" i="1"/>
  <c r="AF205" i="1"/>
  <c r="AF204" i="1"/>
  <c r="EJ205" i="1"/>
  <c r="AN27" i="70"/>
  <c r="AF203" i="1"/>
  <c r="AF202" i="1"/>
  <c r="AF201" i="1"/>
  <c r="AF200" i="1"/>
  <c r="EJ202" i="1"/>
  <c r="AL27" i="70"/>
  <c r="AF198" i="1"/>
  <c r="AF197" i="1"/>
  <c r="AF196" i="1"/>
  <c r="AF195" i="1"/>
  <c r="AF194" i="1"/>
  <c r="AF193" i="1"/>
  <c r="AF192" i="1"/>
  <c r="AF191" i="1"/>
  <c r="AF190" i="1"/>
  <c r="AF189" i="1"/>
  <c r="AF188" i="1"/>
  <c r="AF187" i="1"/>
  <c r="EJ189" i="1"/>
  <c r="AA27" i="70"/>
  <c r="AF185" i="1"/>
  <c r="AF184" i="1"/>
  <c r="AF183" i="1"/>
  <c r="AF182" i="1"/>
  <c r="AF181" i="1"/>
  <c r="AF180" i="1"/>
  <c r="AF179" i="1"/>
  <c r="AF178" i="1"/>
  <c r="AF177" i="1"/>
  <c r="AF176" i="1"/>
  <c r="AF175" i="1"/>
  <c r="AF174" i="1"/>
  <c r="EJ176" i="1"/>
  <c r="P27" i="70"/>
  <c r="AF172" i="1"/>
  <c r="AF171" i="1"/>
  <c r="AF170" i="1"/>
  <c r="EJ172" i="1"/>
  <c r="K27" i="70"/>
  <c r="AF169" i="1"/>
  <c r="AF168" i="1"/>
  <c r="AF167" i="1"/>
  <c r="EJ169" i="1"/>
  <c r="I27" i="70"/>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DY25" i="29"/>
  <c r="AB220" i="1"/>
  <c r="DW25" i="29"/>
  <c r="AB219" i="1"/>
  <c r="EI221" i="1"/>
  <c r="BA25" i="70"/>
  <c r="AB218" i="1"/>
  <c r="DS25" i="29"/>
  <c r="AB217" i="1"/>
  <c r="DQ25" i="29"/>
  <c r="AB216" i="1"/>
  <c r="DO25" i="29"/>
  <c r="AB215" i="1"/>
  <c r="DM25" i="29"/>
  <c r="AB214" i="1"/>
  <c r="DK25" i="29"/>
  <c r="AB213" i="1"/>
  <c r="DI25" i="29"/>
  <c r="AB211" i="1"/>
  <c r="EI211" i="1"/>
  <c r="AR25" i="70"/>
  <c r="AB210" i="1"/>
  <c r="AB209" i="1"/>
  <c r="AB208" i="1"/>
  <c r="AB207" i="1"/>
  <c r="EI208" i="1"/>
  <c r="AP25" i="70"/>
  <c r="AB206" i="1"/>
  <c r="AB205" i="1"/>
  <c r="AB204" i="1"/>
  <c r="AB203" i="1"/>
  <c r="EI205" i="1"/>
  <c r="AN25" i="70"/>
  <c r="AB202" i="1"/>
  <c r="AB201" i="1"/>
  <c r="AB200" i="1"/>
  <c r="EI202" i="1"/>
  <c r="AL25" i="70"/>
  <c r="AB198" i="1"/>
  <c r="AB197" i="1"/>
  <c r="AB196" i="1"/>
  <c r="AB195" i="1"/>
  <c r="AB194" i="1"/>
  <c r="AB193" i="1"/>
  <c r="AB192" i="1"/>
  <c r="AB191" i="1"/>
  <c r="AB190" i="1"/>
  <c r="AB189" i="1"/>
  <c r="AB188" i="1"/>
  <c r="AB187" i="1"/>
  <c r="EI189" i="1"/>
  <c r="AA25" i="70"/>
  <c r="AB185" i="1"/>
  <c r="AB184" i="1"/>
  <c r="AB183" i="1"/>
  <c r="AB182" i="1"/>
  <c r="EI182" i="1"/>
  <c r="T25" i="70"/>
  <c r="AB179" i="1"/>
  <c r="AB178" i="1"/>
  <c r="AB177" i="1"/>
  <c r="AB176" i="1"/>
  <c r="AB175" i="1"/>
  <c r="AB174" i="1"/>
  <c r="AB172" i="1"/>
  <c r="AB171" i="1"/>
  <c r="AB170" i="1"/>
  <c r="EI172" i="1"/>
  <c r="K25" i="70"/>
  <c r="AB169" i="1"/>
  <c r="AB168" i="1"/>
  <c r="AB167" i="1"/>
  <c r="EI169" i="1"/>
  <c r="I25" i="70"/>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c r="X262" i="1"/>
  <c r="FU262" i="1"/>
  <c r="X261" i="1"/>
  <c r="FU261" i="1"/>
  <c r="X260" i="1"/>
  <c r="FU260" i="1"/>
  <c r="X259" i="1"/>
  <c r="FU259" i="1"/>
  <c r="X258" i="1"/>
  <c r="FU258" i="1"/>
  <c r="X257" i="1"/>
  <c r="FU257" i="1"/>
  <c r="X256" i="1"/>
  <c r="FU256" i="1"/>
  <c r="X255" i="1"/>
  <c r="FU255" i="1"/>
  <c r="X254" i="1"/>
  <c r="FU254" i="1"/>
  <c r="X253" i="1"/>
  <c r="FU253" i="1"/>
  <c r="X252" i="1"/>
  <c r="X250" i="1"/>
  <c r="FU250" i="1"/>
  <c r="X249" i="1"/>
  <c r="FU249" i="1"/>
  <c r="X248" i="1"/>
  <c r="FU248" i="1"/>
  <c r="X247" i="1"/>
  <c r="FU247" i="1"/>
  <c r="X246" i="1"/>
  <c r="FU246" i="1"/>
  <c r="X245" i="1"/>
  <c r="FU245" i="1"/>
  <c r="X244" i="1"/>
  <c r="FU244" i="1"/>
  <c r="X243" i="1"/>
  <c r="FU243" i="1"/>
  <c r="X242" i="1"/>
  <c r="FU242" i="1"/>
  <c r="X241" i="1"/>
  <c r="FU241" i="1"/>
  <c r="X240" i="1"/>
  <c r="FU240" i="1"/>
  <c r="X239" i="1"/>
  <c r="X237" i="1"/>
  <c r="FU237" i="1"/>
  <c r="X236" i="1"/>
  <c r="FU236" i="1"/>
  <c r="X235" i="1"/>
  <c r="FU235" i="1"/>
  <c r="X234" i="1"/>
  <c r="FU234" i="1"/>
  <c r="X233" i="1"/>
  <c r="FU233" i="1"/>
  <c r="X232" i="1"/>
  <c r="FU232" i="1"/>
  <c r="X231" i="1"/>
  <c r="FU231" i="1"/>
  <c r="X230" i="1"/>
  <c r="FU230" i="1"/>
  <c r="X229" i="1"/>
  <c r="FU229" i="1"/>
  <c r="X228" i="1"/>
  <c r="FU228" i="1"/>
  <c r="X227" i="1"/>
  <c r="FU227" i="1"/>
  <c r="X226" i="1"/>
  <c r="X224" i="1"/>
  <c r="FU224" i="1"/>
  <c r="X223" i="1"/>
  <c r="FU223" i="1"/>
  <c r="X222" i="1"/>
  <c r="FU222" i="1"/>
  <c r="X221" i="1"/>
  <c r="DY23" i="29"/>
  <c r="X220" i="1"/>
  <c r="FU220" i="1"/>
  <c r="X219" i="1"/>
  <c r="FU219" i="1"/>
  <c r="X216" i="1"/>
  <c r="DO23" i="29"/>
  <c r="X211" i="1"/>
  <c r="FU211" i="1"/>
  <c r="X210" i="1"/>
  <c r="FU210" i="1"/>
  <c r="X209" i="1"/>
  <c r="X208" i="1"/>
  <c r="FU208" i="1"/>
  <c r="X207" i="1"/>
  <c r="FU207" i="1"/>
  <c r="X206" i="1"/>
  <c r="X205" i="1"/>
  <c r="FU205" i="1"/>
  <c r="X204" i="1"/>
  <c r="FU204" i="1"/>
  <c r="X203" i="1"/>
  <c r="X202" i="1"/>
  <c r="FU202" i="1"/>
  <c r="X201" i="1"/>
  <c r="FU201" i="1"/>
  <c r="X200" i="1"/>
  <c r="X198" i="1"/>
  <c r="FU198" i="1"/>
  <c r="X197" i="1"/>
  <c r="FU197" i="1"/>
  <c r="X196" i="1"/>
  <c r="X195" i="1"/>
  <c r="FU195" i="1"/>
  <c r="X194" i="1"/>
  <c r="FU194" i="1"/>
  <c r="X193" i="1"/>
  <c r="X192" i="1"/>
  <c r="FU192" i="1"/>
  <c r="X191" i="1"/>
  <c r="FU191" i="1"/>
  <c r="X190" i="1"/>
  <c r="X189" i="1"/>
  <c r="FU189" i="1"/>
  <c r="X188" i="1"/>
  <c r="FU188" i="1"/>
  <c r="X187" i="1"/>
  <c r="X185" i="1"/>
  <c r="X184" i="1"/>
  <c r="FU184" i="1"/>
  <c r="X183" i="1"/>
  <c r="X182" i="1"/>
  <c r="FU182" i="1"/>
  <c r="X181" i="1"/>
  <c r="FU181" i="1"/>
  <c r="X180" i="1"/>
  <c r="X179" i="1"/>
  <c r="FU179" i="1"/>
  <c r="X178" i="1"/>
  <c r="FU178" i="1"/>
  <c r="X177" i="1"/>
  <c r="X176" i="1"/>
  <c r="FU176" i="1"/>
  <c r="X175" i="1"/>
  <c r="FU175" i="1"/>
  <c r="X174" i="1"/>
  <c r="X172" i="1"/>
  <c r="X171" i="1"/>
  <c r="X170" i="1"/>
  <c r="EH172" i="1"/>
  <c r="K23" i="70"/>
  <c r="X169" i="1"/>
  <c r="X168" i="1"/>
  <c r="X167" i="1"/>
  <c r="X166" i="1"/>
  <c r="X165" i="1"/>
  <c r="X164" i="1"/>
  <c r="X163" i="1"/>
  <c r="X162" i="1"/>
  <c r="X161" i="1"/>
  <c r="X159" i="1"/>
  <c r="FU159" i="1"/>
  <c r="X158" i="1"/>
  <c r="FU158" i="1"/>
  <c r="X157" i="1"/>
  <c r="FU157" i="1"/>
  <c r="X156" i="1"/>
  <c r="FU156" i="1"/>
  <c r="X155" i="1"/>
  <c r="FU155" i="1"/>
  <c r="X154" i="1"/>
  <c r="FU154" i="1"/>
  <c r="X153" i="1"/>
  <c r="FU153" i="1"/>
  <c r="X152" i="1"/>
  <c r="FU152" i="1"/>
  <c r="X151" i="1"/>
  <c r="FU151" i="1"/>
  <c r="X150" i="1"/>
  <c r="FU150" i="1"/>
  <c r="X149" i="1"/>
  <c r="FU149" i="1"/>
  <c r="X148" i="1"/>
  <c r="X146" i="1"/>
  <c r="FU146" i="1"/>
  <c r="X145" i="1"/>
  <c r="FU145" i="1"/>
  <c r="X144" i="1"/>
  <c r="FU144" i="1"/>
  <c r="X143" i="1"/>
  <c r="FU143" i="1"/>
  <c r="X142" i="1"/>
  <c r="FU142" i="1"/>
  <c r="X141" i="1"/>
  <c r="FU141" i="1"/>
  <c r="X140" i="1"/>
  <c r="FU140" i="1"/>
  <c r="X139" i="1"/>
  <c r="FU139" i="1"/>
  <c r="X138" i="1"/>
  <c r="FU138" i="1"/>
  <c r="X137" i="1"/>
  <c r="FU137" i="1"/>
  <c r="X136" i="1"/>
  <c r="FU136" i="1"/>
  <c r="X135" i="1"/>
  <c r="FU135" i="1"/>
  <c r="X133" i="1"/>
  <c r="FU133" i="1"/>
  <c r="X132" i="1"/>
  <c r="FU132" i="1"/>
  <c r="X131" i="1"/>
  <c r="FU131" i="1"/>
  <c r="X130" i="1"/>
  <c r="FU130" i="1"/>
  <c r="X129" i="1"/>
  <c r="FU129" i="1"/>
  <c r="X128" i="1"/>
  <c r="FU128" i="1"/>
  <c r="X127" i="1"/>
  <c r="FU127" i="1"/>
  <c r="X126" i="1"/>
  <c r="FU126" i="1"/>
  <c r="X125" i="1"/>
  <c r="FU125" i="1"/>
  <c r="X124" i="1"/>
  <c r="FU124" i="1"/>
  <c r="X123" i="1"/>
  <c r="FU123" i="1"/>
  <c r="X122" i="1"/>
  <c r="X120" i="1"/>
  <c r="FU120" i="1"/>
  <c r="X119" i="1"/>
  <c r="FU119" i="1"/>
  <c r="X118" i="1"/>
  <c r="FU118" i="1"/>
  <c r="X117" i="1"/>
  <c r="FU117" i="1"/>
  <c r="X116" i="1"/>
  <c r="FU116" i="1"/>
  <c r="X115" i="1"/>
  <c r="FU115" i="1"/>
  <c r="X114" i="1"/>
  <c r="FU114" i="1"/>
  <c r="X113" i="1"/>
  <c r="FU113" i="1"/>
  <c r="X112" i="1"/>
  <c r="FU112" i="1"/>
  <c r="X111" i="1"/>
  <c r="FU111" i="1"/>
  <c r="X110" i="1"/>
  <c r="FU110" i="1"/>
  <c r="X109" i="1"/>
  <c r="X107" i="1"/>
  <c r="FU107" i="1"/>
  <c r="X106" i="1"/>
  <c r="FU106" i="1"/>
  <c r="X105" i="1"/>
  <c r="FU105" i="1"/>
  <c r="X104" i="1"/>
  <c r="FU104" i="1"/>
  <c r="X103" i="1"/>
  <c r="FU103" i="1"/>
  <c r="X102" i="1"/>
  <c r="FU102" i="1"/>
  <c r="X101" i="1"/>
  <c r="FU101" i="1"/>
  <c r="X100" i="1"/>
  <c r="FU100" i="1"/>
  <c r="X99" i="1"/>
  <c r="FU99" i="1"/>
  <c r="X98" i="1"/>
  <c r="FU98" i="1"/>
  <c r="X97" i="1"/>
  <c r="FU97" i="1"/>
  <c r="X96" i="1"/>
  <c r="X94" i="1"/>
  <c r="FU94" i="1"/>
  <c r="X93" i="1"/>
  <c r="FU93" i="1"/>
  <c r="X92" i="1"/>
  <c r="FU92" i="1"/>
  <c r="X91" i="1"/>
  <c r="FU91" i="1"/>
  <c r="X90" i="1"/>
  <c r="FU90" i="1"/>
  <c r="X89" i="1"/>
  <c r="FU89" i="1"/>
  <c r="X88" i="1"/>
  <c r="FU88" i="1"/>
  <c r="X87" i="1"/>
  <c r="FU87" i="1"/>
  <c r="X86" i="1"/>
  <c r="FU86" i="1"/>
  <c r="X85" i="1"/>
  <c r="FU85" i="1"/>
  <c r="X84" i="1"/>
  <c r="FU84" i="1"/>
  <c r="X83" i="1"/>
  <c r="X81" i="1"/>
  <c r="FU81" i="1"/>
  <c r="X80" i="1"/>
  <c r="FU80" i="1"/>
  <c r="X79" i="1"/>
  <c r="FU79" i="1"/>
  <c r="X78" i="1"/>
  <c r="FU78" i="1"/>
  <c r="X77" i="1"/>
  <c r="FU77" i="1"/>
  <c r="X76" i="1"/>
  <c r="FU76" i="1"/>
  <c r="X75" i="1"/>
  <c r="FU75" i="1"/>
  <c r="X74" i="1"/>
  <c r="FU74" i="1"/>
  <c r="X73" i="1"/>
  <c r="FU73" i="1"/>
  <c r="X72" i="1"/>
  <c r="FU72" i="1"/>
  <c r="X71" i="1"/>
  <c r="FU71" i="1"/>
  <c r="X70" i="1"/>
  <c r="X68" i="1"/>
  <c r="FU68" i="1"/>
  <c r="X67" i="1"/>
  <c r="FU67" i="1"/>
  <c r="X66" i="1"/>
  <c r="FU66" i="1"/>
  <c r="X65" i="1"/>
  <c r="FU65" i="1"/>
  <c r="X64" i="1"/>
  <c r="FU64" i="1"/>
  <c r="X63" i="1"/>
  <c r="FU63" i="1"/>
  <c r="X62" i="1"/>
  <c r="FU62" i="1"/>
  <c r="X61" i="1"/>
  <c r="FU61" i="1"/>
  <c r="X60" i="1"/>
  <c r="FU60" i="1"/>
  <c r="X59" i="1"/>
  <c r="FU59" i="1"/>
  <c r="X58" i="1"/>
  <c r="FU58" i="1"/>
  <c r="X57" i="1"/>
  <c r="X55" i="1"/>
  <c r="FU55" i="1"/>
  <c r="X54" i="1"/>
  <c r="FU54" i="1"/>
  <c r="X53" i="1"/>
  <c r="FU53" i="1"/>
  <c r="X52" i="1"/>
  <c r="FU52" i="1"/>
  <c r="X51" i="1"/>
  <c r="FU51" i="1"/>
  <c r="X50" i="1"/>
  <c r="FU50" i="1"/>
  <c r="X49" i="1"/>
  <c r="FU49" i="1"/>
  <c r="X48" i="1"/>
  <c r="FU48" i="1"/>
  <c r="X47" i="1"/>
  <c r="FU47" i="1"/>
  <c r="X46" i="1"/>
  <c r="FU46" i="1"/>
  <c r="X45" i="1"/>
  <c r="FU45" i="1"/>
  <c r="X44" i="1"/>
  <c r="X42" i="1"/>
  <c r="FU42" i="1"/>
  <c r="X41" i="1"/>
  <c r="FU41" i="1"/>
  <c r="X40" i="1"/>
  <c r="FU40" i="1"/>
  <c r="X39" i="1"/>
  <c r="FU39" i="1"/>
  <c r="X38" i="1"/>
  <c r="FU38" i="1"/>
  <c r="X37" i="1"/>
  <c r="FU37" i="1"/>
  <c r="X36" i="1"/>
  <c r="FU36" i="1"/>
  <c r="X35" i="1"/>
  <c r="FU35" i="1"/>
  <c r="X34" i="1"/>
  <c r="FU34" i="1"/>
  <c r="X33" i="1"/>
  <c r="FU33" i="1"/>
  <c r="X32" i="1"/>
  <c r="FU32" i="1"/>
  <c r="X31" i="1"/>
  <c r="X29" i="1"/>
  <c r="FU29" i="1"/>
  <c r="X28" i="1"/>
  <c r="FU28" i="1"/>
  <c r="X27" i="1"/>
  <c r="FU27" i="1"/>
  <c r="X26" i="1"/>
  <c r="FU26" i="1"/>
  <c r="X25" i="1"/>
  <c r="FU25" i="1"/>
  <c r="X24" i="1"/>
  <c r="FU24" i="1"/>
  <c r="X23" i="1"/>
  <c r="FU23" i="1"/>
  <c r="X22" i="1"/>
  <c r="FU22" i="1"/>
  <c r="X21" i="1"/>
  <c r="FU21" i="1"/>
  <c r="X20" i="1"/>
  <c r="FU20" i="1"/>
  <c r="X19" i="1"/>
  <c r="FU19" i="1"/>
  <c r="X18" i="1"/>
  <c r="X16" i="1"/>
  <c r="FU16" i="1"/>
  <c r="X15" i="1"/>
  <c r="FU15" i="1"/>
  <c r="X14" i="1"/>
  <c r="FU14" i="1"/>
  <c r="X13" i="1"/>
  <c r="FU13" i="1"/>
  <c r="X12" i="1"/>
  <c r="FU12" i="1"/>
  <c r="X11" i="1"/>
  <c r="FU11" i="1"/>
  <c r="X10" i="1"/>
  <c r="FU10" i="1"/>
  <c r="X9" i="1"/>
  <c r="FU9" i="1"/>
  <c r="X8" i="1"/>
  <c r="FU8" i="1"/>
  <c r="X7" i="1"/>
  <c r="FU7" i="1"/>
  <c r="X6" i="1"/>
  <c r="FU6" i="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DW18" i="29"/>
  <c r="P219" i="1"/>
  <c r="EF221" i="1"/>
  <c r="BA18" i="70"/>
  <c r="P218" i="1"/>
  <c r="DS18" i="29"/>
  <c r="P217" i="1"/>
  <c r="DQ18" i="29"/>
  <c r="P216" i="1"/>
  <c r="DO18" i="29"/>
  <c r="P215" i="1"/>
  <c r="DM18" i="29"/>
  <c r="P214" i="1"/>
  <c r="DK18" i="29"/>
  <c r="P213" i="1"/>
  <c r="DI18" i="29"/>
  <c r="P211" i="1"/>
  <c r="P210" i="1"/>
  <c r="P209" i="1"/>
  <c r="EF211" i="1"/>
  <c r="AR18" i="70"/>
  <c r="P208" i="1"/>
  <c r="P207" i="1"/>
  <c r="P206" i="1"/>
  <c r="P205" i="1"/>
  <c r="P204" i="1"/>
  <c r="P203" i="1"/>
  <c r="EF205" i="1"/>
  <c r="AN18" i="70"/>
  <c r="P202" i="1"/>
  <c r="P201" i="1"/>
  <c r="P200" i="1"/>
  <c r="P198" i="1"/>
  <c r="P197" i="1"/>
  <c r="P196" i="1"/>
  <c r="EF198" i="1"/>
  <c r="AG18" i="70"/>
  <c r="P195" i="1"/>
  <c r="P194" i="1"/>
  <c r="P193" i="1"/>
  <c r="P192" i="1"/>
  <c r="P191" i="1"/>
  <c r="P190" i="1"/>
  <c r="P189" i="1"/>
  <c r="P188" i="1"/>
  <c r="P187" i="1"/>
  <c r="P185" i="1"/>
  <c r="P184" i="1"/>
  <c r="P183" i="1"/>
  <c r="EF185" i="1"/>
  <c r="V18" i="70"/>
  <c r="P182" i="1"/>
  <c r="P181" i="1"/>
  <c r="P180" i="1"/>
  <c r="P179" i="1"/>
  <c r="P178" i="1"/>
  <c r="P177" i="1"/>
  <c r="P176" i="1"/>
  <c r="P175" i="1"/>
  <c r="P174" i="1"/>
  <c r="EF176" i="1"/>
  <c r="P18" i="70"/>
  <c r="P172" i="1"/>
  <c r="P171" i="1"/>
  <c r="P170" i="1"/>
  <c r="EF172" i="1"/>
  <c r="K18" i="70"/>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0" i="1"/>
  <c r="DW14" i="29"/>
  <c r="H209" i="1"/>
  <c r="H206" i="1"/>
  <c r="H205" i="1"/>
  <c r="H202" i="1"/>
  <c r="H201" i="1"/>
  <c r="H198" i="1"/>
  <c r="H197" i="1"/>
  <c r="H196" i="1"/>
  <c r="ED198" i="1"/>
  <c r="AG14" i="70"/>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c r="I12" i="70"/>
  <c r="D168" i="1"/>
  <c r="D169" i="1"/>
  <c r="D170" i="1"/>
  <c r="D171" i="1"/>
  <c r="D172" i="1"/>
  <c r="D175" i="1"/>
  <c r="EC176" i="1"/>
  <c r="P12" i="70"/>
  <c r="D176" i="1"/>
  <c r="D177" i="1"/>
  <c r="D178" i="1"/>
  <c r="D179" i="1"/>
  <c r="D180" i="1"/>
  <c r="D181" i="1"/>
  <c r="D182" i="1"/>
  <c r="D183" i="1"/>
  <c r="EC185" i="1"/>
  <c r="V12" i="70"/>
  <c r="D184" i="1"/>
  <c r="D185" i="1"/>
  <c r="D187" i="1"/>
  <c r="EC189" i="1"/>
  <c r="AA12" i="70"/>
  <c r="D188" i="1"/>
  <c r="D189" i="1"/>
  <c r="D190" i="1"/>
  <c r="EC192" i="1"/>
  <c r="AC12" i="70"/>
  <c r="D191" i="1"/>
  <c r="D192" i="1"/>
  <c r="D193" i="1"/>
  <c r="D194" i="1"/>
  <c r="D195" i="1"/>
  <c r="D196" i="1"/>
  <c r="D197" i="1"/>
  <c r="D198" i="1"/>
  <c r="D200" i="1"/>
  <c r="EC202" i="1"/>
  <c r="D201" i="1"/>
  <c r="D202" i="1"/>
  <c r="D203" i="1"/>
  <c r="EC205" i="1"/>
  <c r="D204" i="1"/>
  <c r="D205" i="1"/>
  <c r="D206" i="1"/>
  <c r="EC208" i="1"/>
  <c r="D207" i="1"/>
  <c r="D208" i="1"/>
  <c r="D209" i="1"/>
  <c r="D210" i="1"/>
  <c r="EC211" i="1"/>
  <c r="D211" i="1"/>
  <c r="D213" i="1"/>
  <c r="DI12" i="29"/>
  <c r="D214" i="1"/>
  <c r="DK12" i="29"/>
  <c r="D215" i="1"/>
  <c r="DM12" i="29"/>
  <c r="D216" i="1"/>
  <c r="DO12" i="29"/>
  <c r="D217" i="1"/>
  <c r="DQ12" i="29"/>
  <c r="D218" i="1"/>
  <c r="DS12" i="29"/>
  <c r="D219" i="1"/>
  <c r="DU12" i="29"/>
  <c r="D220" i="1"/>
  <c r="DW12" i="29"/>
  <c r="D221" i="1"/>
  <c r="DY12" i="29"/>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c r="C55" i="1"/>
  <c r="C68" i="1"/>
  <c r="C81" i="1"/>
  <c r="C94" i="1"/>
  <c r="C107" i="1"/>
  <c r="C120" i="1"/>
  <c r="C133" i="1"/>
  <c r="C146" i="1"/>
  <c r="C159" i="1"/>
  <c r="C172" i="1"/>
  <c r="C185" i="1"/>
  <c r="B19" i="1"/>
  <c r="B20" i="1"/>
  <c r="B21" i="1"/>
  <c r="B34" i="1"/>
  <c r="B22" i="1"/>
  <c r="B35" i="1"/>
  <c r="B23" i="1"/>
  <c r="B24" i="1"/>
  <c r="B25" i="1"/>
  <c r="B38" i="1"/>
  <c r="B51" i="1"/>
  <c r="B64" i="1"/>
  <c r="B26" i="1"/>
  <c r="B39" i="1"/>
  <c r="B27" i="1"/>
  <c r="B40" i="1"/>
  <c r="B28" i="1"/>
  <c r="B29" i="1"/>
  <c r="B42" i="1"/>
  <c r="B18" i="1"/>
  <c r="B31" i="1"/>
  <c r="C19" i="1"/>
  <c r="C32" i="1"/>
  <c r="C45" i="1"/>
  <c r="C58" i="1"/>
  <c r="C71" i="1"/>
  <c r="C84" i="1"/>
  <c r="C97" i="1"/>
  <c r="C110" i="1"/>
  <c r="C123" i="1"/>
  <c r="C136" i="1"/>
  <c r="C149" i="1"/>
  <c r="C162" i="1"/>
  <c r="C20" i="1"/>
  <c r="C33" i="1"/>
  <c r="C46" i="1"/>
  <c r="C59" i="1"/>
  <c r="C72" i="1"/>
  <c r="C85" i="1"/>
  <c r="C98" i="1"/>
  <c r="C111" i="1"/>
  <c r="C124" i="1"/>
  <c r="C137" i="1"/>
  <c r="C150" i="1"/>
  <c r="C163" i="1"/>
  <c r="C176" i="1"/>
  <c r="C189" i="1"/>
  <c r="C202" i="1"/>
  <c r="C215" i="1"/>
  <c r="C228" i="1"/>
  <c r="C241" i="1"/>
  <c r="C254" i="1"/>
  <c r="C267" i="1"/>
  <c r="C280" i="1"/>
  <c r="C292" i="1"/>
  <c r="C304" i="1"/>
  <c r="C316" i="1"/>
  <c r="C328" i="1"/>
  <c r="C340" i="1"/>
  <c r="C352" i="1"/>
  <c r="C364" i="1"/>
  <c r="C376" i="1"/>
  <c r="C21" i="1"/>
  <c r="C34" i="1"/>
  <c r="C47" i="1"/>
  <c r="C60" i="1"/>
  <c r="C73" i="1"/>
  <c r="C86" i="1"/>
  <c r="C99" i="1"/>
  <c r="C112" i="1"/>
  <c r="C125" i="1"/>
  <c r="C138" i="1"/>
  <c r="C151" i="1"/>
  <c r="C164" i="1"/>
  <c r="C177" i="1"/>
  <c r="C190" i="1"/>
  <c r="C203" i="1"/>
  <c r="C216" i="1"/>
  <c r="C229" i="1"/>
  <c r="C242" i="1"/>
  <c r="C255" i="1"/>
  <c r="C268" i="1"/>
  <c r="C281" i="1"/>
  <c r="C293" i="1"/>
  <c r="C305" i="1"/>
  <c r="C317" i="1"/>
  <c r="C329" i="1"/>
  <c r="C341" i="1"/>
  <c r="C353" i="1"/>
  <c r="C365" i="1"/>
  <c r="C377" i="1"/>
  <c r="C22" i="1"/>
  <c r="C35" i="1"/>
  <c r="C48" i="1"/>
  <c r="C61" i="1"/>
  <c r="C74" i="1"/>
  <c r="C87" i="1"/>
  <c r="C100" i="1"/>
  <c r="C113" i="1"/>
  <c r="C126" i="1"/>
  <c r="C139" i="1"/>
  <c r="C152" i="1"/>
  <c r="C165" i="1"/>
  <c r="C178" i="1"/>
  <c r="C23" i="1"/>
  <c r="C36" i="1"/>
  <c r="C49" i="1"/>
  <c r="C62" i="1"/>
  <c r="C75" i="1"/>
  <c r="C88" i="1"/>
  <c r="C101" i="1"/>
  <c r="C114" i="1"/>
  <c r="C127" i="1"/>
  <c r="C140" i="1"/>
  <c r="C153" i="1"/>
  <c r="C166" i="1"/>
  <c r="C179" i="1"/>
  <c r="C192" i="1"/>
  <c r="C205" i="1"/>
  <c r="C218" i="1"/>
  <c r="C231" i="1"/>
  <c r="C244" i="1"/>
  <c r="C257" i="1"/>
  <c r="C270" i="1"/>
  <c r="C283" i="1"/>
  <c r="C295" i="1"/>
  <c r="C307" i="1"/>
  <c r="C319" i="1"/>
  <c r="C331" i="1"/>
  <c r="C343" i="1"/>
  <c r="C355" i="1"/>
  <c r="C367" i="1"/>
  <c r="C379" i="1"/>
  <c r="C24" i="1"/>
  <c r="C37" i="1"/>
  <c r="C50" i="1"/>
  <c r="C63" i="1"/>
  <c r="C76" i="1"/>
  <c r="C89" i="1"/>
  <c r="C102" i="1"/>
  <c r="C115" i="1"/>
  <c r="C128" i="1"/>
  <c r="C141" i="1"/>
  <c r="C154" i="1"/>
  <c r="C167" i="1"/>
  <c r="C180" i="1"/>
  <c r="C193" i="1"/>
  <c r="C206" i="1"/>
  <c r="C219" i="1"/>
  <c r="C232" i="1"/>
  <c r="C245" i="1"/>
  <c r="C258" i="1"/>
  <c r="C271" i="1"/>
  <c r="C284" i="1"/>
  <c r="C296" i="1"/>
  <c r="C308" i="1"/>
  <c r="C320" i="1"/>
  <c r="C332" i="1"/>
  <c r="C344" i="1"/>
  <c r="C356" i="1"/>
  <c r="C368" i="1"/>
  <c r="C380" i="1"/>
  <c r="C25" i="1"/>
  <c r="C38" i="1"/>
  <c r="C51" i="1"/>
  <c r="C64" i="1"/>
  <c r="C77" i="1"/>
  <c r="C90" i="1"/>
  <c r="C103" i="1"/>
  <c r="C116" i="1"/>
  <c r="C129" i="1"/>
  <c r="C142" i="1"/>
  <c r="C155" i="1"/>
  <c r="C168" i="1"/>
  <c r="C181" i="1"/>
  <c r="C194" i="1"/>
  <c r="C207" i="1"/>
  <c r="C220" i="1"/>
  <c r="C233" i="1"/>
  <c r="C246" i="1"/>
  <c r="C259" i="1"/>
  <c r="C272" i="1"/>
  <c r="C285" i="1"/>
  <c r="C297" i="1"/>
  <c r="C309" i="1"/>
  <c r="C321" i="1"/>
  <c r="C333" i="1"/>
  <c r="C345" i="1"/>
  <c r="C357" i="1"/>
  <c r="C369" i="1"/>
  <c r="C381" i="1"/>
  <c r="C26" i="1"/>
  <c r="C39" i="1"/>
  <c r="C52" i="1"/>
  <c r="C65" i="1"/>
  <c r="C78" i="1"/>
  <c r="C91" i="1"/>
  <c r="C104" i="1"/>
  <c r="C117" i="1"/>
  <c r="C130" i="1"/>
  <c r="C143" i="1"/>
  <c r="C156" i="1"/>
  <c r="C169" i="1"/>
  <c r="C182" i="1"/>
  <c r="C195" i="1"/>
  <c r="C208" i="1"/>
  <c r="C221" i="1"/>
  <c r="C234" i="1"/>
  <c r="C247" i="1"/>
  <c r="C260" i="1"/>
  <c r="C273" i="1"/>
  <c r="C286" i="1"/>
  <c r="C298" i="1"/>
  <c r="C310" i="1"/>
  <c r="C322" i="1"/>
  <c r="C334" i="1"/>
  <c r="C346" i="1"/>
  <c r="C358" i="1"/>
  <c r="C370" i="1"/>
  <c r="C382" i="1"/>
  <c r="C27" i="1"/>
  <c r="C40" i="1"/>
  <c r="C53" i="1"/>
  <c r="C66" i="1"/>
  <c r="C79" i="1"/>
  <c r="C92" i="1"/>
  <c r="C105" i="1"/>
  <c r="C118" i="1"/>
  <c r="C131" i="1"/>
  <c r="C144" i="1"/>
  <c r="C157" i="1"/>
  <c r="C170" i="1"/>
  <c r="C183" i="1"/>
  <c r="C196" i="1"/>
  <c r="C209" i="1"/>
  <c r="C222" i="1"/>
  <c r="C235" i="1"/>
  <c r="C248" i="1"/>
  <c r="C261" i="1"/>
  <c r="C274" i="1"/>
  <c r="C287" i="1"/>
  <c r="C299" i="1"/>
  <c r="C311" i="1"/>
  <c r="C323" i="1"/>
  <c r="C335" i="1"/>
  <c r="C347" i="1"/>
  <c r="C359" i="1"/>
  <c r="C371" i="1"/>
  <c r="C383" i="1"/>
  <c r="C28" i="1"/>
  <c r="C41" i="1"/>
  <c r="C54" i="1"/>
  <c r="C67" i="1"/>
  <c r="C80" i="1"/>
  <c r="C93" i="1"/>
  <c r="C106" i="1"/>
  <c r="C119" i="1"/>
  <c r="C132" i="1"/>
  <c r="C145" i="1"/>
  <c r="C158" i="1"/>
  <c r="C171" i="1"/>
  <c r="C184" i="1"/>
  <c r="C197" i="1"/>
  <c r="C210" i="1"/>
  <c r="C223" i="1"/>
  <c r="C236" i="1"/>
  <c r="C249" i="1"/>
  <c r="C262" i="1"/>
  <c r="C275" i="1"/>
  <c r="C288" i="1"/>
  <c r="C300" i="1"/>
  <c r="C312" i="1"/>
  <c r="C324" i="1"/>
  <c r="C336" i="1"/>
  <c r="C348" i="1"/>
  <c r="C360" i="1"/>
  <c r="C372" i="1"/>
  <c r="C384" i="1"/>
  <c r="C18" i="1"/>
  <c r="C31" i="1"/>
  <c r="C44" i="1"/>
  <c r="C57" i="1"/>
  <c r="C70" i="1"/>
  <c r="C83" i="1"/>
  <c r="C96" i="1"/>
  <c r="C109" i="1"/>
  <c r="C122" i="1"/>
  <c r="C135" i="1"/>
  <c r="C148" i="1"/>
  <c r="C161" i="1"/>
  <c r="AL12" i="70"/>
  <c r="CH27" i="29"/>
  <c r="EZ205" i="1"/>
  <c r="AN72" i="70"/>
  <c r="EX208" i="1"/>
  <c r="AP69" i="70"/>
  <c r="EX205" i="1"/>
  <c r="AN69" i="70"/>
  <c r="EX202" i="1"/>
  <c r="AL69" i="70"/>
  <c r="EV205" i="1"/>
  <c r="AN66" i="70"/>
  <c r="EV202" i="1"/>
  <c r="AL66" i="70"/>
  <c r="ET208" i="1"/>
  <c r="AP63" i="70"/>
  <c r="ET202" i="1"/>
  <c r="AL63" i="70"/>
  <c r="ER208" i="1"/>
  <c r="AP60" i="70"/>
  <c r="ER205" i="1"/>
  <c r="AN60" i="70"/>
  <c r="ER202" i="1"/>
  <c r="AL60" i="70"/>
  <c r="EP205" i="1"/>
  <c r="AN57" i="70"/>
  <c r="EP202" i="1"/>
  <c r="AL57" i="70"/>
  <c r="EP211" i="1"/>
  <c r="AR57" i="70"/>
  <c r="EN208" i="1"/>
  <c r="AP54" i="70"/>
  <c r="EN202" i="1"/>
  <c r="AL54" i="70"/>
  <c r="EL202" i="1"/>
  <c r="AL51" i="70"/>
  <c r="EJ211" i="1"/>
  <c r="AR27" i="70"/>
  <c r="EJ208" i="1"/>
  <c r="AP27" i="70"/>
  <c r="FU203" i="1"/>
  <c r="FU206" i="1"/>
  <c r="EH208" i="1"/>
  <c r="AP23" i="70"/>
  <c r="FU209" i="1"/>
  <c r="EF208" i="1"/>
  <c r="AP18" i="70"/>
  <c r="EF202" i="1"/>
  <c r="AL18" i="70"/>
  <c r="AR12" i="70"/>
  <c r="EZ192" i="1"/>
  <c r="AC72" i="70"/>
  <c r="EZ189" i="1"/>
  <c r="AA72" i="70"/>
  <c r="EZ198" i="1"/>
  <c r="AG72" i="70"/>
  <c r="EX192" i="1"/>
  <c r="AC69" i="70"/>
  <c r="EX189" i="1"/>
  <c r="AA69" i="70"/>
  <c r="EV192" i="1"/>
  <c r="AC66" i="70"/>
  <c r="EV189" i="1"/>
  <c r="AA66" i="70"/>
  <c r="EV198" i="1"/>
  <c r="AG66" i="70"/>
  <c r="ET192" i="1"/>
  <c r="AC63" i="70"/>
  <c r="ET189" i="1"/>
  <c r="AA63" i="70"/>
  <c r="ET198" i="1"/>
  <c r="AG63" i="70"/>
  <c r="ER192" i="1"/>
  <c r="AC60" i="70"/>
  <c r="ER189" i="1"/>
  <c r="AA60" i="70"/>
  <c r="ER198" i="1"/>
  <c r="AG60" i="70"/>
  <c r="EP192" i="1"/>
  <c r="AC57" i="70"/>
  <c r="EP189" i="1"/>
  <c r="AA57" i="70"/>
  <c r="EP198" i="1"/>
  <c r="AG57" i="70"/>
  <c r="EN192" i="1"/>
  <c r="AC54" i="70"/>
  <c r="EN189" i="1"/>
  <c r="AA54" i="70"/>
  <c r="EN198" i="1"/>
  <c r="AG54" i="70"/>
  <c r="FR190" i="1"/>
  <c r="EL192" i="1"/>
  <c r="AC51" i="70"/>
  <c r="EL189" i="1"/>
  <c r="AA51" i="70"/>
  <c r="FR193" i="1"/>
  <c r="EL195" i="1"/>
  <c r="AE51" i="70"/>
  <c r="EL198" i="1"/>
  <c r="AG51" i="70"/>
  <c r="EJ198" i="1"/>
  <c r="AG27" i="70"/>
  <c r="EJ195" i="1"/>
  <c r="AE27" i="70"/>
  <c r="EJ192" i="1"/>
  <c r="AC27" i="70"/>
  <c r="FU193" i="1"/>
  <c r="EH195" i="1"/>
  <c r="AE23" i="70"/>
  <c r="FU190" i="1"/>
  <c r="EH192" i="1"/>
  <c r="AC23" i="70"/>
  <c r="EI198" i="1"/>
  <c r="AG25" i="70"/>
  <c r="EH189" i="1"/>
  <c r="AA23" i="70"/>
  <c r="EI195" i="1"/>
  <c r="AE25" i="70"/>
  <c r="FU196" i="1"/>
  <c r="EH198" i="1"/>
  <c r="AG23" i="70"/>
  <c r="EI192" i="1"/>
  <c r="AC25" i="70"/>
  <c r="ED195" i="1"/>
  <c r="AE14" i="70"/>
  <c r="EF195" i="1"/>
  <c r="AE18" i="70"/>
  <c r="EF192" i="1"/>
  <c r="AC18" i="70"/>
  <c r="EF189" i="1"/>
  <c r="AA18" i="70"/>
  <c r="ED192" i="1"/>
  <c r="AC14" i="70"/>
  <c r="ED189" i="1"/>
  <c r="AA14" i="70"/>
  <c r="FD195" i="1"/>
  <c r="AE81" i="70"/>
  <c r="EG195" i="1"/>
  <c r="AE29" i="70"/>
  <c r="AE75" i="70"/>
  <c r="EC195" i="1"/>
  <c r="AE12" i="70"/>
  <c r="EG192" i="1"/>
  <c r="FD192" i="1"/>
  <c r="AC81" i="70"/>
  <c r="FF198" i="1"/>
  <c r="AG83" i="70"/>
  <c r="FE198" i="1"/>
  <c r="AG82" i="70"/>
  <c r="EK192" i="1"/>
  <c r="FF189" i="1"/>
  <c r="AA83" i="70"/>
  <c r="FE189" i="1"/>
  <c r="AA82" i="70"/>
  <c r="EC198" i="1"/>
  <c r="AG12" i="70"/>
  <c r="EG189" i="1"/>
  <c r="FD189" i="1"/>
  <c r="AA81" i="70"/>
  <c r="FF195" i="1"/>
  <c r="AE83" i="70"/>
  <c r="FE195" i="1"/>
  <c r="AE82" i="70"/>
  <c r="EK189" i="1"/>
  <c r="FF192" i="1"/>
  <c r="AC83" i="70"/>
  <c r="FE192" i="1"/>
  <c r="AC82" i="70"/>
  <c r="FD198" i="1"/>
  <c r="AG81" i="70"/>
  <c r="EG198" i="1"/>
  <c r="EK198" i="1"/>
  <c r="EZ179" i="1"/>
  <c r="R72" i="70"/>
  <c r="EZ176" i="1"/>
  <c r="P72" i="70"/>
  <c r="EX179" i="1"/>
  <c r="R69" i="70"/>
  <c r="EX176" i="1"/>
  <c r="P69" i="70"/>
  <c r="EV179" i="1"/>
  <c r="R66" i="70"/>
  <c r="EV176" i="1"/>
  <c r="P66" i="70"/>
  <c r="EV185" i="1"/>
  <c r="V66" i="70"/>
  <c r="ET176" i="1"/>
  <c r="P63" i="70"/>
  <c r="ET185" i="1"/>
  <c r="V63" i="70"/>
  <c r="ER179" i="1"/>
  <c r="R60" i="70"/>
  <c r="ER176" i="1"/>
  <c r="P60" i="70"/>
  <c r="ER185" i="1"/>
  <c r="V60" i="70"/>
  <c r="EP179" i="1"/>
  <c r="R57" i="70"/>
  <c r="EP176" i="1"/>
  <c r="P57" i="70"/>
  <c r="EP185" i="1"/>
  <c r="V57" i="70"/>
  <c r="EN179" i="1"/>
  <c r="R54" i="70"/>
  <c r="EN176" i="1"/>
  <c r="P54" i="70"/>
  <c r="EN185" i="1"/>
  <c r="V54" i="70"/>
  <c r="FR180" i="1"/>
  <c r="EL182" i="1"/>
  <c r="T51" i="70"/>
  <c r="FR177" i="1"/>
  <c r="EL179" i="1"/>
  <c r="R51" i="70"/>
  <c r="EL176" i="1"/>
  <c r="P51" i="70"/>
  <c r="FR183" i="1"/>
  <c r="EL185" i="1"/>
  <c r="V51" i="70"/>
  <c r="EJ185" i="1"/>
  <c r="V27" i="70"/>
  <c r="EJ182" i="1"/>
  <c r="T27" i="70"/>
  <c r="EJ179" i="1"/>
  <c r="R27" i="70"/>
  <c r="FU177" i="1"/>
  <c r="EH179" i="1"/>
  <c r="R23" i="70"/>
  <c r="EI179" i="1"/>
  <c r="R25" i="70"/>
  <c r="EI185" i="1"/>
  <c r="V25" i="70"/>
  <c r="FU174" i="1"/>
  <c r="EH176" i="1"/>
  <c r="P23" i="70"/>
  <c r="EI176" i="1"/>
  <c r="P25" i="70"/>
  <c r="FU180" i="1"/>
  <c r="FZ180" i="1"/>
  <c r="EH182" i="1"/>
  <c r="T23" i="70"/>
  <c r="FU183" i="1"/>
  <c r="EH185" i="1"/>
  <c r="V23" i="70"/>
  <c r="ED182" i="1"/>
  <c r="T14" i="70"/>
  <c r="EF182" i="1"/>
  <c r="T18" i="70"/>
  <c r="EF179" i="1"/>
  <c r="R18" i="70"/>
  <c r="ED185" i="1"/>
  <c r="V14" i="70"/>
  <c r="EK185" i="1"/>
  <c r="V29" i="70"/>
  <c r="ED179" i="1"/>
  <c r="R14" i="70"/>
  <c r="ED176" i="1"/>
  <c r="P14" i="70"/>
  <c r="EC179" i="1"/>
  <c r="R12" i="70"/>
  <c r="FE176" i="1"/>
  <c r="P82" i="70"/>
  <c r="FF176" i="1"/>
  <c r="P83" i="70"/>
  <c r="EG182" i="1"/>
  <c r="FD182" i="1"/>
  <c r="T81" i="70"/>
  <c r="V75" i="70"/>
  <c r="EC182" i="1"/>
  <c r="T12" i="70"/>
  <c r="FD179" i="1"/>
  <c r="R81" i="70"/>
  <c r="EG179" i="1"/>
  <c r="FE185" i="1"/>
  <c r="V82" i="70"/>
  <c r="FF185" i="1"/>
  <c r="V83" i="70"/>
  <c r="EK182" i="1"/>
  <c r="EG176" i="1"/>
  <c r="FD176" i="1"/>
  <c r="P81" i="70"/>
  <c r="FE182" i="1"/>
  <c r="T82" i="70"/>
  <c r="FF182" i="1"/>
  <c r="T83" i="70"/>
  <c r="EK179" i="1"/>
  <c r="FF179" i="1"/>
  <c r="R83" i="70"/>
  <c r="FE179" i="1"/>
  <c r="R82" i="70"/>
  <c r="FD185" i="1"/>
  <c r="V81" i="70"/>
  <c r="EG185" i="1"/>
  <c r="EK176" i="1"/>
  <c r="EZ166" i="1"/>
  <c r="G72" i="70"/>
  <c r="EZ163" i="1"/>
  <c r="E72" i="70"/>
  <c r="EX163" i="1"/>
  <c r="E69" i="70"/>
  <c r="EX172" i="1"/>
  <c r="K69" i="70"/>
  <c r="EV166" i="1"/>
  <c r="G66" i="70"/>
  <c r="EV163" i="1"/>
  <c r="E66" i="70"/>
  <c r="EV172" i="1"/>
  <c r="K66" i="70"/>
  <c r="ET166" i="1"/>
  <c r="G63" i="70"/>
  <c r="ET163" i="1"/>
  <c r="E63" i="70"/>
  <c r="ER169" i="1"/>
  <c r="I60" i="70"/>
  <c r="ER166" i="1"/>
  <c r="G60" i="70"/>
  <c r="ER163" i="1"/>
  <c r="E60" i="70"/>
  <c r="EP166" i="1"/>
  <c r="G57" i="70"/>
  <c r="EP163" i="1"/>
  <c r="E57" i="70"/>
  <c r="EP172" i="1"/>
  <c r="K57" i="70"/>
  <c r="EN166" i="1"/>
  <c r="G54" i="70"/>
  <c r="EN163" i="1"/>
  <c r="E54" i="70"/>
  <c r="EL166" i="1"/>
  <c r="G51" i="70"/>
  <c r="EL163" i="1"/>
  <c r="E51" i="70"/>
  <c r="EH169" i="1"/>
  <c r="I23" i="70"/>
  <c r="EJ163" i="1"/>
  <c r="E27" i="70"/>
  <c r="EJ166" i="1"/>
  <c r="G27" i="70"/>
  <c r="EK172" i="1"/>
  <c r="EH166" i="1"/>
  <c r="G23" i="70"/>
  <c r="EI166" i="1"/>
  <c r="G25" i="70"/>
  <c r="EK169" i="1"/>
  <c r="EH163" i="1"/>
  <c r="E23" i="70"/>
  <c r="EI163" i="1"/>
  <c r="E25" i="70"/>
  <c r="EF169" i="1"/>
  <c r="I18" i="70"/>
  <c r="ED166" i="1"/>
  <c r="G14" i="70"/>
  <c r="EF166" i="1"/>
  <c r="G18" i="70"/>
  <c r="ED163" i="1"/>
  <c r="E14" i="70"/>
  <c r="EF163" i="1"/>
  <c r="E18" i="70"/>
  <c r="ED172" i="1"/>
  <c r="K14" i="70"/>
  <c r="ED169" i="1"/>
  <c r="I14" i="70"/>
  <c r="FF163" i="1"/>
  <c r="E83" i="70"/>
  <c r="FE163" i="1"/>
  <c r="E82" i="70"/>
  <c r="EC172" i="1"/>
  <c r="K12" i="70"/>
  <c r="FD166" i="1"/>
  <c r="G81" i="70"/>
  <c r="EG166" i="1"/>
  <c r="FF172" i="1"/>
  <c r="K83" i="70"/>
  <c r="FE172" i="1"/>
  <c r="K82" i="70"/>
  <c r="I75" i="70"/>
  <c r="I29" i="70"/>
  <c r="EG169" i="1"/>
  <c r="FD169" i="1"/>
  <c r="I81" i="70"/>
  <c r="K29" i="70"/>
  <c r="K75" i="70"/>
  <c r="EC163" i="1"/>
  <c r="E12" i="70"/>
  <c r="EG163" i="1"/>
  <c r="FD163" i="1"/>
  <c r="E81" i="70"/>
  <c r="FE169" i="1"/>
  <c r="I82" i="70"/>
  <c r="FF169" i="1"/>
  <c r="I83" i="70"/>
  <c r="EK166" i="1"/>
  <c r="EC166" i="1"/>
  <c r="G12" i="70"/>
  <c r="FE166" i="1"/>
  <c r="G82" i="70"/>
  <c r="FF166" i="1"/>
  <c r="G83" i="70"/>
  <c r="EG172" i="1"/>
  <c r="FD172" i="1"/>
  <c r="K81" i="70"/>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22" i="1"/>
  <c r="FZ227" i="1"/>
  <c r="FZ231" i="1"/>
  <c r="FZ235" i="1"/>
  <c r="FZ240" i="1"/>
  <c r="FZ244" i="1"/>
  <c r="FZ248" i="1"/>
  <c r="FZ253" i="1"/>
  <c r="FZ257" i="1"/>
  <c r="FZ261" i="1"/>
  <c r="FT294" i="1"/>
  <c r="FY294" i="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23" i="1"/>
  <c r="FZ228" i="1"/>
  <c r="FZ232" i="1"/>
  <c r="FZ236" i="1"/>
  <c r="FZ241" i="1"/>
  <c r="FZ245" i="1"/>
  <c r="FZ249" i="1"/>
  <c r="FZ254" i="1"/>
  <c r="FZ258" i="1"/>
  <c r="FZ262" i="1"/>
  <c r="FT286" i="1"/>
  <c r="FY286" i="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30" i="1"/>
  <c r="FZ234" i="1"/>
  <c r="FZ243" i="1"/>
  <c r="FZ247" i="1"/>
  <c r="FZ256" i="1"/>
  <c r="FZ260" i="1"/>
  <c r="FW135" i="1"/>
  <c r="FM174" i="1"/>
  <c r="H184" i="58"/>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c r="FU162" i="1"/>
  <c r="FZ162" i="1"/>
  <c r="FU166" i="1"/>
  <c r="FZ166" i="1"/>
  <c r="FU170" i="1"/>
  <c r="FU163" i="1"/>
  <c r="FZ163" i="1"/>
  <c r="FU167" i="1"/>
  <c r="FZ167" i="1"/>
  <c r="FU171" i="1"/>
  <c r="FZ171" i="1"/>
  <c r="FU164" i="1"/>
  <c r="FZ164" i="1"/>
  <c r="FU168" i="1"/>
  <c r="FZ168" i="1"/>
  <c r="FU172" i="1"/>
  <c r="FZ172" i="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c r="FT306" i="1"/>
  <c r="FY306" i="1"/>
  <c r="FT312" i="1"/>
  <c r="FY312" i="1"/>
  <c r="FT334" i="1"/>
  <c r="FY334" i="1"/>
  <c r="FT311" i="1"/>
  <c r="FY311" i="1"/>
  <c r="FT329" i="1"/>
  <c r="FY329" i="1"/>
  <c r="FT274" i="1"/>
  <c r="FY274" i="1"/>
  <c r="FT328" i="1"/>
  <c r="FY328" i="1"/>
  <c r="FT343" i="1"/>
  <c r="FY343" i="1"/>
  <c r="FT319" i="1"/>
  <c r="FY319" i="1"/>
  <c r="FT345" i="1"/>
  <c r="FY345" i="1"/>
  <c r="FT346" i="1"/>
  <c r="FY346" i="1"/>
  <c r="FT371" i="1"/>
  <c r="FY371" i="1"/>
  <c r="FT318" i="1"/>
  <c r="FY318" i="1"/>
  <c r="FT271" i="1"/>
  <c r="FY271" i="1"/>
  <c r="FT313" i="1"/>
  <c r="FY313" i="1"/>
  <c r="FT355" i="1"/>
  <c r="FY355" i="1"/>
  <c r="FT361" i="1"/>
  <c r="FY361" i="1"/>
  <c r="FT269" i="1"/>
  <c r="FY269" i="1"/>
  <c r="FT320" i="1"/>
  <c r="FY320" i="1"/>
  <c r="FT357" i="1"/>
  <c r="FY357" i="1"/>
  <c r="FT348" i="1"/>
  <c r="FY348" i="1"/>
  <c r="FT283" i="1"/>
  <c r="FY283" i="1"/>
  <c r="FT304" i="1"/>
  <c r="FY304" i="1"/>
  <c r="AB199" i="1"/>
  <c r="AB238" i="1"/>
  <c r="AB251" i="1"/>
  <c r="AB264" i="1"/>
  <c r="AF17" i="1"/>
  <c r="AF30" i="1"/>
  <c r="AF43" i="1"/>
  <c r="AF56" i="1"/>
  <c r="AF69" i="1"/>
  <c r="AF82" i="1"/>
  <c r="AF95" i="1"/>
  <c r="AF108" i="1"/>
  <c r="AF121" i="1"/>
  <c r="AF134" i="1"/>
  <c r="AF160" i="1"/>
  <c r="AF173" i="1"/>
  <c r="AF186" i="1"/>
  <c r="AF199" i="1"/>
  <c r="AF212" i="1"/>
  <c r="AF238" i="1"/>
  <c r="AF251" i="1"/>
  <c r="AF264" i="1"/>
  <c r="AJ17" i="1"/>
  <c r="CZ17" i="1"/>
  <c r="FT385" i="1"/>
  <c r="FY385" i="1"/>
  <c r="FT338" i="1"/>
  <c r="FY338" i="1"/>
  <c r="FT278" i="1"/>
  <c r="FY278" i="1"/>
  <c r="FT287" i="1"/>
  <c r="FY287" i="1"/>
  <c r="FT315" i="1"/>
  <c r="FY315" i="1"/>
  <c r="FT364" i="1"/>
  <c r="FY364" i="1"/>
  <c r="FT332" i="1"/>
  <c r="FY332" i="1"/>
  <c r="FT335" i="1"/>
  <c r="FY335" i="1"/>
  <c r="D186" i="1"/>
  <c r="X12" i="70"/>
  <c r="D173" i="1"/>
  <c r="D160" i="1"/>
  <c r="D134" i="1"/>
  <c r="D121" i="1"/>
  <c r="D108" i="1"/>
  <c r="D95" i="1"/>
  <c r="D82" i="1"/>
  <c r="D69" i="1"/>
  <c r="D56" i="1"/>
  <c r="D43" i="1"/>
  <c r="D30" i="1"/>
  <c r="D17" i="1"/>
  <c r="T30" i="1"/>
  <c r="T43" i="1"/>
  <c r="T56" i="1"/>
  <c r="T69" i="1"/>
  <c r="T82" i="1"/>
  <c r="T95" i="1"/>
  <c r="T108" i="1"/>
  <c r="T121" i="1"/>
  <c r="T134" i="1"/>
  <c r="T160" i="1"/>
  <c r="T173" i="1"/>
  <c r="T186" i="1"/>
  <c r="T199" i="1"/>
  <c r="AI48" i="70"/>
  <c r="T238" i="1"/>
  <c r="T251" i="1"/>
  <c r="T264" i="1"/>
  <c r="FU18" i="1"/>
  <c r="FZ18" i="1"/>
  <c r="X30" i="1"/>
  <c r="FU30" i="1"/>
  <c r="FZ30" i="1"/>
  <c r="FU31" i="1"/>
  <c r="FZ31" i="1"/>
  <c r="X43" i="1"/>
  <c r="FU43" i="1"/>
  <c r="FZ43" i="1"/>
  <c r="FU44" i="1"/>
  <c r="FZ44" i="1"/>
  <c r="X56" i="1"/>
  <c r="FU56" i="1"/>
  <c r="FZ56" i="1"/>
  <c r="FU57" i="1"/>
  <c r="FZ57" i="1"/>
  <c r="X69" i="1"/>
  <c r="FU69" i="1"/>
  <c r="FZ69" i="1"/>
  <c r="FU70" i="1"/>
  <c r="FZ70" i="1"/>
  <c r="X82" i="1"/>
  <c r="FU82" i="1"/>
  <c r="FZ82" i="1"/>
  <c r="FU83" i="1"/>
  <c r="FZ83" i="1"/>
  <c r="X95" i="1"/>
  <c r="FU95" i="1"/>
  <c r="FZ95" i="1"/>
  <c r="FT365" i="1"/>
  <c r="FY365" i="1"/>
  <c r="FT367" i="1"/>
  <c r="FY367" i="1"/>
  <c r="FT273" i="1"/>
  <c r="FY273" i="1"/>
  <c r="FT275" i="1"/>
  <c r="FY275" i="1"/>
  <c r="FT384" i="1"/>
  <c r="FY384" i="1"/>
  <c r="FT325" i="1"/>
  <c r="FY325" i="1"/>
  <c r="D264" i="1"/>
  <c r="D251" i="1"/>
  <c r="D238" i="1"/>
  <c r="D212" i="1"/>
  <c r="D199" i="1"/>
  <c r="H17" i="1"/>
  <c r="H30" i="1"/>
  <c r="H43" i="1"/>
  <c r="H56" i="1"/>
  <c r="H69" i="1"/>
  <c r="H82" i="1"/>
  <c r="H95" i="1"/>
  <c r="H108" i="1"/>
  <c r="H121" i="1"/>
  <c r="H134" i="1"/>
  <c r="H160" i="1"/>
  <c r="H173" i="1"/>
  <c r="H186" i="1"/>
  <c r="H199" i="1"/>
  <c r="H238" i="1"/>
  <c r="H251" i="1"/>
  <c r="H264" i="1"/>
  <c r="P17" i="1"/>
  <c r="P30" i="1"/>
  <c r="P43" i="1"/>
  <c r="P56" i="1"/>
  <c r="P69" i="1"/>
  <c r="P82" i="1"/>
  <c r="P95" i="1"/>
  <c r="P108" i="1"/>
  <c r="P121" i="1"/>
  <c r="P134" i="1"/>
  <c r="P160" i="1"/>
  <c r="P173" i="1"/>
  <c r="P186" i="1"/>
  <c r="P199" i="1"/>
  <c r="P212" i="1"/>
  <c r="P238" i="1"/>
  <c r="P251" i="1"/>
  <c r="P264" i="1"/>
  <c r="T17" i="1"/>
  <c r="FT333" i="1"/>
  <c r="FY333" i="1"/>
  <c r="FT336" i="1"/>
  <c r="FY336" i="1"/>
  <c r="FT322" i="1"/>
  <c r="FY322" i="1"/>
  <c r="FT295" i="1"/>
  <c r="FY295" i="1"/>
  <c r="FT303" i="1"/>
  <c r="FY303" i="1"/>
  <c r="FT372" i="1"/>
  <c r="FY372" i="1"/>
  <c r="FT279" i="1"/>
  <c r="FY279" i="1"/>
  <c r="AR277" i="1"/>
  <c r="FR277" i="1"/>
  <c r="FW277" i="1"/>
  <c r="AR7" i="1"/>
  <c r="FR7" i="1"/>
  <c r="FW7" i="1"/>
  <c r="AR11" i="1"/>
  <c r="FR11" i="1"/>
  <c r="FW11" i="1"/>
  <c r="AR15" i="1"/>
  <c r="FR15" i="1"/>
  <c r="FW15" i="1"/>
  <c r="AR20" i="1"/>
  <c r="FR20" i="1"/>
  <c r="FW20" i="1"/>
  <c r="AR24" i="1"/>
  <c r="FR24" i="1"/>
  <c r="FW24" i="1"/>
  <c r="AR28" i="1"/>
  <c r="FR28" i="1"/>
  <c r="FW28" i="1"/>
  <c r="AR33" i="1"/>
  <c r="FR33" i="1"/>
  <c r="FW33" i="1"/>
  <c r="AR37" i="1"/>
  <c r="FR37" i="1"/>
  <c r="FW37" i="1"/>
  <c r="AR41" i="1"/>
  <c r="FR41" i="1"/>
  <c r="FW41" i="1"/>
  <c r="AR46" i="1"/>
  <c r="FR46" i="1"/>
  <c r="FW46" i="1"/>
  <c r="AR50" i="1"/>
  <c r="FR50" i="1"/>
  <c r="FW50" i="1"/>
  <c r="AR54" i="1"/>
  <c r="FR54" i="1"/>
  <c r="FW54" i="1"/>
  <c r="AR59" i="1"/>
  <c r="FR59" i="1"/>
  <c r="FW59" i="1"/>
  <c r="AR63" i="1"/>
  <c r="FR63" i="1"/>
  <c r="FW63" i="1"/>
  <c r="AR67" i="1"/>
  <c r="FR67" i="1"/>
  <c r="FW67" i="1"/>
  <c r="AR72" i="1"/>
  <c r="FR72" i="1"/>
  <c r="FW72" i="1"/>
  <c r="AR76" i="1"/>
  <c r="FR76" i="1"/>
  <c r="FW76" i="1"/>
  <c r="AR80" i="1"/>
  <c r="FR80" i="1"/>
  <c r="FW80" i="1"/>
  <c r="AR85" i="1"/>
  <c r="FR85" i="1"/>
  <c r="FW85" i="1"/>
  <c r="AR89" i="1"/>
  <c r="FR89" i="1"/>
  <c r="FW89" i="1"/>
  <c r="AR93" i="1"/>
  <c r="FR93" i="1"/>
  <c r="FW93" i="1"/>
  <c r="AR98" i="1"/>
  <c r="FR98" i="1"/>
  <c r="FW98" i="1"/>
  <c r="AR102" i="1"/>
  <c r="FR102" i="1"/>
  <c r="FW102" i="1"/>
  <c r="AR106" i="1"/>
  <c r="FR106" i="1"/>
  <c r="FW106" i="1"/>
  <c r="AR111" i="1"/>
  <c r="FR111" i="1"/>
  <c r="FW111" i="1"/>
  <c r="AR115" i="1"/>
  <c r="FR115" i="1"/>
  <c r="FW115" i="1"/>
  <c r="AR119" i="1"/>
  <c r="FR119" i="1"/>
  <c r="FW119" i="1"/>
  <c r="AR124" i="1"/>
  <c r="FR124" i="1"/>
  <c r="FW124" i="1"/>
  <c r="AR128" i="1"/>
  <c r="FR128" i="1"/>
  <c r="FW128" i="1"/>
  <c r="AR132" i="1"/>
  <c r="FR132" i="1"/>
  <c r="FW132" i="1"/>
  <c r="AR137" i="1"/>
  <c r="FR137" i="1"/>
  <c r="FW137" i="1"/>
  <c r="AR141" i="1"/>
  <c r="FR141" i="1"/>
  <c r="FW141" i="1"/>
  <c r="AR145" i="1"/>
  <c r="FR145" i="1"/>
  <c r="FW145" i="1"/>
  <c r="AR150" i="1"/>
  <c r="FR150" i="1"/>
  <c r="FW150" i="1"/>
  <c r="AR154" i="1"/>
  <c r="FR154" i="1"/>
  <c r="FW154" i="1"/>
  <c r="AR158" i="1"/>
  <c r="FR158" i="1"/>
  <c r="FW158" i="1"/>
  <c r="AR163" i="1"/>
  <c r="FR163" i="1"/>
  <c r="FW163" i="1"/>
  <c r="AR167" i="1"/>
  <c r="FR167" i="1"/>
  <c r="FW167" i="1"/>
  <c r="AR171" i="1"/>
  <c r="FR171" i="1"/>
  <c r="FW171" i="1"/>
  <c r="AR197" i="1"/>
  <c r="FR197" i="1"/>
  <c r="FW197" i="1"/>
  <c r="FR206" i="1"/>
  <c r="FR210" i="1"/>
  <c r="FR215" i="1"/>
  <c r="AR219" i="1"/>
  <c r="DU52" i="29"/>
  <c r="FR219" i="1"/>
  <c r="AR223" i="1"/>
  <c r="FR223" i="1"/>
  <c r="FW223" i="1"/>
  <c r="AR228" i="1"/>
  <c r="FR228" i="1"/>
  <c r="FW228" i="1"/>
  <c r="AR232" i="1"/>
  <c r="FR232" i="1"/>
  <c r="FW232" i="1"/>
  <c r="AR236" i="1"/>
  <c r="FR236" i="1"/>
  <c r="FW236" i="1"/>
  <c r="AR241" i="1"/>
  <c r="FR241" i="1"/>
  <c r="FW241" i="1"/>
  <c r="AR245" i="1"/>
  <c r="FR245" i="1"/>
  <c r="FW245" i="1"/>
  <c r="AR249" i="1"/>
  <c r="FR249" i="1"/>
  <c r="FW249" i="1"/>
  <c r="AR254" i="1"/>
  <c r="FR254" i="1"/>
  <c r="FW254" i="1"/>
  <c r="AR258" i="1"/>
  <c r="FR258" i="1"/>
  <c r="FW258" i="1"/>
  <c r="AR262" i="1"/>
  <c r="FR262" i="1"/>
  <c r="FW262" i="1"/>
  <c r="BH7" i="1"/>
  <c r="GB7" i="1"/>
  <c r="FS7" i="1"/>
  <c r="FX7" i="1"/>
  <c r="BH11" i="1"/>
  <c r="GB11" i="1"/>
  <c r="FS11" i="1"/>
  <c r="FX11" i="1"/>
  <c r="BH15" i="1"/>
  <c r="GB15" i="1"/>
  <c r="FS15" i="1"/>
  <c r="FX15" i="1"/>
  <c r="BH20" i="1"/>
  <c r="GB20" i="1"/>
  <c r="FS20" i="1"/>
  <c r="FX20" i="1"/>
  <c r="BH24" i="1"/>
  <c r="GB24" i="1"/>
  <c r="FS24" i="1"/>
  <c r="FX24" i="1"/>
  <c r="BH28" i="1"/>
  <c r="GB28" i="1"/>
  <c r="FS28" i="1"/>
  <c r="FX28" i="1"/>
  <c r="BH33" i="1"/>
  <c r="GB33" i="1"/>
  <c r="FS33" i="1"/>
  <c r="FX33" i="1"/>
  <c r="BH37" i="1"/>
  <c r="GB37" i="1"/>
  <c r="FS37" i="1"/>
  <c r="FX37" i="1"/>
  <c r="BH41" i="1"/>
  <c r="GB41" i="1"/>
  <c r="FS41" i="1"/>
  <c r="FX41" i="1"/>
  <c r="BH46" i="1"/>
  <c r="GB46" i="1"/>
  <c r="FS46" i="1"/>
  <c r="FX46" i="1"/>
  <c r="BH50" i="1"/>
  <c r="GB50" i="1"/>
  <c r="FS50" i="1"/>
  <c r="FX50" i="1"/>
  <c r="BH54" i="1"/>
  <c r="GB54" i="1"/>
  <c r="FS54" i="1"/>
  <c r="FX54" i="1"/>
  <c r="BH59" i="1"/>
  <c r="GB59" i="1"/>
  <c r="FS59" i="1"/>
  <c r="FX59" i="1"/>
  <c r="BH63" i="1"/>
  <c r="GB63" i="1"/>
  <c r="FS63" i="1"/>
  <c r="FX63" i="1"/>
  <c r="BH67" i="1"/>
  <c r="GB67" i="1"/>
  <c r="FS67" i="1"/>
  <c r="FX67" i="1"/>
  <c r="BH72" i="1"/>
  <c r="GB72" i="1"/>
  <c r="FS72" i="1"/>
  <c r="FX72" i="1"/>
  <c r="BH76" i="1"/>
  <c r="GB76" i="1"/>
  <c r="FS76" i="1"/>
  <c r="FX76" i="1"/>
  <c r="BH80" i="1"/>
  <c r="GB80" i="1"/>
  <c r="FS80" i="1"/>
  <c r="FX80" i="1"/>
  <c r="BH85" i="1"/>
  <c r="GB85" i="1"/>
  <c r="FS85" i="1"/>
  <c r="FX85" i="1"/>
  <c r="BH89" i="1"/>
  <c r="GB89" i="1"/>
  <c r="FS89" i="1"/>
  <c r="FX89" i="1"/>
  <c r="BH93" i="1"/>
  <c r="GB93" i="1"/>
  <c r="FS93" i="1"/>
  <c r="FX93" i="1"/>
  <c r="BH98" i="1"/>
  <c r="GB98" i="1"/>
  <c r="FS98" i="1"/>
  <c r="FX98" i="1"/>
  <c r="BH102" i="1"/>
  <c r="GB102" i="1"/>
  <c r="FS102" i="1"/>
  <c r="FX102" i="1"/>
  <c r="BH106" i="1"/>
  <c r="GB106" i="1"/>
  <c r="FS106" i="1"/>
  <c r="FX106" i="1"/>
  <c r="BH111" i="1"/>
  <c r="GB111" i="1"/>
  <c r="FS111" i="1"/>
  <c r="FX111" i="1"/>
  <c r="BH115" i="1"/>
  <c r="GB115" i="1"/>
  <c r="FS115" i="1"/>
  <c r="FX115" i="1"/>
  <c r="BH119" i="1"/>
  <c r="GB119" i="1"/>
  <c r="FS119" i="1"/>
  <c r="FX119" i="1"/>
  <c r="BH124" i="1"/>
  <c r="GB124" i="1"/>
  <c r="FS124" i="1"/>
  <c r="FX124" i="1"/>
  <c r="BH128" i="1"/>
  <c r="GB128" i="1"/>
  <c r="FS128" i="1"/>
  <c r="FX128" i="1"/>
  <c r="BH132" i="1"/>
  <c r="GB132" i="1"/>
  <c r="FS132" i="1"/>
  <c r="FX132" i="1"/>
  <c r="BH137" i="1"/>
  <c r="GB137" i="1"/>
  <c r="FS137" i="1"/>
  <c r="FX137" i="1"/>
  <c r="BH141" i="1"/>
  <c r="GB141" i="1"/>
  <c r="FS141" i="1"/>
  <c r="FX141" i="1"/>
  <c r="BH145" i="1"/>
  <c r="GB145" i="1"/>
  <c r="FS145" i="1"/>
  <c r="FX145" i="1"/>
  <c r="BH150" i="1"/>
  <c r="GB150" i="1"/>
  <c r="FS150" i="1"/>
  <c r="FX150" i="1"/>
  <c r="BH154" i="1"/>
  <c r="GB154" i="1"/>
  <c r="FS154" i="1"/>
  <c r="FX154" i="1"/>
  <c r="BH158" i="1"/>
  <c r="GB158" i="1"/>
  <c r="FS158" i="1"/>
  <c r="FX158" i="1"/>
  <c r="BH163" i="1"/>
  <c r="FS163" i="1"/>
  <c r="FX163" i="1"/>
  <c r="BH167" i="1"/>
  <c r="FS167" i="1"/>
  <c r="FX167" i="1"/>
  <c r="BH171" i="1"/>
  <c r="FS171" i="1"/>
  <c r="FX171" i="1"/>
  <c r="FS176" i="1"/>
  <c r="FX176" i="1"/>
  <c r="FS180" i="1"/>
  <c r="FX180" i="1"/>
  <c r="FS184" i="1"/>
  <c r="FX184" i="1"/>
  <c r="FS189" i="1"/>
  <c r="FX189" i="1"/>
  <c r="FS193" i="1"/>
  <c r="FX193" i="1"/>
  <c r="BH197" i="1"/>
  <c r="GB197" i="1"/>
  <c r="FS197" i="1"/>
  <c r="FX197" i="1"/>
  <c r="FS206" i="1"/>
  <c r="FS210" i="1"/>
  <c r="BH219" i="1"/>
  <c r="E99" i="35"/>
  <c r="FS219" i="1"/>
  <c r="BH223" i="1"/>
  <c r="GB223" i="1"/>
  <c r="FS223" i="1"/>
  <c r="FX223" i="1"/>
  <c r="BH228" i="1"/>
  <c r="GB228" i="1"/>
  <c r="FS228" i="1"/>
  <c r="FX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FX258" i="1"/>
  <c r="BH262" i="1"/>
  <c r="GB262" i="1"/>
  <c r="FS262" i="1"/>
  <c r="FX262" i="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c r="FT378" i="1"/>
  <c r="FY378" i="1"/>
  <c r="FT276" i="1"/>
  <c r="FY276" i="1"/>
  <c r="FT354" i="1"/>
  <c r="FY354" i="1"/>
  <c r="FU96" i="1"/>
  <c r="FZ96" i="1"/>
  <c r="X108" i="1"/>
  <c r="FU108" i="1"/>
  <c r="FZ108" i="1"/>
  <c r="FU109" i="1"/>
  <c r="FZ109" i="1"/>
  <c r="X121" i="1"/>
  <c r="FU121" i="1"/>
  <c r="FZ121" i="1"/>
  <c r="FU122" i="1"/>
  <c r="FZ122" i="1"/>
  <c r="X134" i="1"/>
  <c r="FU134" i="1"/>
  <c r="FZ134" i="1"/>
  <c r="FU148" i="1"/>
  <c r="FZ148" i="1"/>
  <c r="X160" i="1"/>
  <c r="FU160" i="1"/>
  <c r="FZ160" i="1"/>
  <c r="FU161" i="1"/>
  <c r="FZ161" i="1"/>
  <c r="X173" i="1"/>
  <c r="FU187" i="1"/>
  <c r="FZ187" i="1"/>
  <c r="X199" i="1"/>
  <c r="FU199" i="1"/>
  <c r="FU200" i="1"/>
  <c r="X212" i="1"/>
  <c r="FU212" i="1"/>
  <c r="FU226" i="1"/>
  <c r="FZ226" i="1"/>
  <c r="X238" i="1"/>
  <c r="FU238" i="1"/>
  <c r="FZ238" i="1"/>
  <c r="FU239" i="1"/>
  <c r="FZ239" i="1"/>
  <c r="X251" i="1"/>
  <c r="FU251" i="1"/>
  <c r="FZ251" i="1"/>
  <c r="FU252" i="1"/>
  <c r="FZ252" i="1"/>
  <c r="X264" i="1"/>
  <c r="FU264" i="1"/>
  <c r="FZ264" i="1"/>
  <c r="AB17" i="1"/>
  <c r="AB30" i="1"/>
  <c r="AB43" i="1"/>
  <c r="AB56" i="1"/>
  <c r="AB69" i="1"/>
  <c r="AB82" i="1"/>
  <c r="AB95" i="1"/>
  <c r="AB108" i="1"/>
  <c r="AB121" i="1"/>
  <c r="AB134" i="1"/>
  <c r="AB160" i="1"/>
  <c r="AB173" i="1"/>
  <c r="AJ199" i="1"/>
  <c r="AI75" i="70"/>
  <c r="AJ238" i="1"/>
  <c r="AJ251" i="1"/>
  <c r="AJ264" i="1"/>
  <c r="AR5" i="1"/>
  <c r="FR5" i="1"/>
  <c r="FW5" i="1"/>
  <c r="AN17" i="1"/>
  <c r="AR9" i="1"/>
  <c r="FR9" i="1"/>
  <c r="FW9" i="1"/>
  <c r="AR13" i="1"/>
  <c r="FR13" i="1"/>
  <c r="FW13" i="1"/>
  <c r="AR18" i="1"/>
  <c r="FR18" i="1"/>
  <c r="FW18" i="1"/>
  <c r="AN30" i="1"/>
  <c r="AR22" i="1"/>
  <c r="FR22" i="1"/>
  <c r="FW22" i="1"/>
  <c r="AR26" i="1"/>
  <c r="FR26" i="1"/>
  <c r="FW26" i="1"/>
  <c r="AR31" i="1"/>
  <c r="FR31" i="1"/>
  <c r="FW31" i="1"/>
  <c r="AN43" i="1"/>
  <c r="AR35" i="1"/>
  <c r="FR35" i="1"/>
  <c r="FW35" i="1"/>
  <c r="AR39" i="1"/>
  <c r="FR39" i="1"/>
  <c r="FW39" i="1"/>
  <c r="AR44" i="1"/>
  <c r="FR44" i="1"/>
  <c r="FW44" i="1"/>
  <c r="AN56" i="1"/>
  <c r="AR48" i="1"/>
  <c r="FR48" i="1"/>
  <c r="FW48" i="1"/>
  <c r="AR52" i="1"/>
  <c r="FR52" i="1"/>
  <c r="FW52" i="1"/>
  <c r="AR57" i="1"/>
  <c r="FR57" i="1"/>
  <c r="FW57" i="1"/>
  <c r="AN69" i="1"/>
  <c r="AR61" i="1"/>
  <c r="FR61" i="1"/>
  <c r="FW61" i="1"/>
  <c r="AR65" i="1"/>
  <c r="FR65" i="1"/>
  <c r="FW65" i="1"/>
  <c r="AR70" i="1"/>
  <c r="FR70" i="1"/>
  <c r="FW70" i="1"/>
  <c r="AN82" i="1"/>
  <c r="AR74" i="1"/>
  <c r="FR74" i="1"/>
  <c r="FW74" i="1"/>
  <c r="AR78" i="1"/>
  <c r="FR78" i="1"/>
  <c r="FW78" i="1"/>
  <c r="AR83" i="1"/>
  <c r="FR83" i="1"/>
  <c r="FW83" i="1"/>
  <c r="AN95" i="1"/>
  <c r="AR87" i="1"/>
  <c r="FR87" i="1"/>
  <c r="FW87" i="1"/>
  <c r="AR91" i="1"/>
  <c r="FR91" i="1"/>
  <c r="FW91" i="1"/>
  <c r="AR96" i="1"/>
  <c r="FR96" i="1"/>
  <c r="FW96" i="1"/>
  <c r="AN108" i="1"/>
  <c r="AR100" i="1"/>
  <c r="FR100" i="1"/>
  <c r="FW100" i="1"/>
  <c r="AR104" i="1"/>
  <c r="FR104" i="1"/>
  <c r="FW104" i="1"/>
  <c r="AR109" i="1"/>
  <c r="FR109" i="1"/>
  <c r="FW109" i="1"/>
  <c r="AN121" i="1"/>
  <c r="AR113" i="1"/>
  <c r="FR113" i="1"/>
  <c r="FW113" i="1"/>
  <c r="AR117" i="1"/>
  <c r="FR117" i="1"/>
  <c r="FW117" i="1"/>
  <c r="AR122" i="1"/>
  <c r="FR122" i="1"/>
  <c r="FW122" i="1"/>
  <c r="AN134" i="1"/>
  <c r="AR126" i="1"/>
  <c r="FR126" i="1"/>
  <c r="FW126" i="1"/>
  <c r="AR130" i="1"/>
  <c r="FR130" i="1"/>
  <c r="FW130" i="1"/>
  <c r="AR139" i="1"/>
  <c r="FR139" i="1"/>
  <c r="FW139" i="1"/>
  <c r="AR143" i="1"/>
  <c r="FR143" i="1"/>
  <c r="FW143" i="1"/>
  <c r="AR148" i="1"/>
  <c r="FR148" i="1"/>
  <c r="FW148" i="1"/>
  <c r="AN160" i="1"/>
  <c r="AR152" i="1"/>
  <c r="FR152" i="1"/>
  <c r="FW152" i="1"/>
  <c r="AR156" i="1"/>
  <c r="FR156" i="1"/>
  <c r="FW156" i="1"/>
  <c r="AR161" i="1"/>
  <c r="FR161" i="1"/>
  <c r="FW161" i="1"/>
  <c r="AN173" i="1"/>
  <c r="AR165" i="1"/>
  <c r="FR165" i="1"/>
  <c r="FW165" i="1"/>
  <c r="AR169" i="1"/>
  <c r="FR169" i="1"/>
  <c r="FW169" i="1"/>
  <c r="FR174" i="1"/>
  <c r="FW174" i="1"/>
  <c r="AN186" i="1"/>
  <c r="FR187" i="1"/>
  <c r="FW187" i="1"/>
  <c r="AN199" i="1"/>
  <c r="AI51" i="70"/>
  <c r="FR200" i="1"/>
  <c r="FR204" i="1"/>
  <c r="FR208" i="1"/>
  <c r="FR217" i="1"/>
  <c r="AR221" i="1"/>
  <c r="DY52" i="29"/>
  <c r="FR221" i="1"/>
  <c r="AR226" i="1"/>
  <c r="FR226" i="1"/>
  <c r="FW226" i="1"/>
  <c r="AN238" i="1"/>
  <c r="AR230" i="1"/>
  <c r="FR230" i="1"/>
  <c r="FW230" i="1"/>
  <c r="AR234" i="1"/>
  <c r="FR234" i="1"/>
  <c r="FW234" i="1"/>
  <c r="AR239" i="1"/>
  <c r="FR239" i="1"/>
  <c r="FW239" i="1"/>
  <c r="AN251" i="1"/>
  <c r="AR243" i="1"/>
  <c r="FR243" i="1"/>
  <c r="FW243" i="1"/>
  <c r="AR247" i="1"/>
  <c r="FR247" i="1"/>
  <c r="FW247" i="1"/>
  <c r="AR252" i="1"/>
  <c r="FR252" i="1"/>
  <c r="FW252" i="1"/>
  <c r="AN264" i="1"/>
  <c r="AR256" i="1"/>
  <c r="FR256" i="1"/>
  <c r="FW256" i="1"/>
  <c r="AR260" i="1"/>
  <c r="FR260" i="1"/>
  <c r="FW260" i="1"/>
  <c r="AZ5" i="1"/>
  <c r="AV17" i="1"/>
  <c r="AZ17" i="1"/>
  <c r="AZ18" i="1"/>
  <c r="AV30" i="1"/>
  <c r="AZ30" i="1"/>
  <c r="AZ31" i="1"/>
  <c r="AV43" i="1"/>
  <c r="AZ43" i="1"/>
  <c r="AZ44" i="1"/>
  <c r="AV56" i="1"/>
  <c r="AZ56" i="1"/>
  <c r="AZ57" i="1"/>
  <c r="AV69" i="1"/>
  <c r="AZ69" i="1"/>
  <c r="AZ70" i="1"/>
  <c r="AV82" i="1"/>
  <c r="AZ82" i="1"/>
  <c r="AZ83" i="1"/>
  <c r="AV95" i="1"/>
  <c r="AZ95" i="1"/>
  <c r="AZ96" i="1"/>
  <c r="AV108" i="1"/>
  <c r="AZ108" i="1"/>
  <c r="AZ109" i="1"/>
  <c r="AV121" i="1"/>
  <c r="AZ121" i="1"/>
  <c r="AZ122" i="1"/>
  <c r="AV134" i="1"/>
  <c r="AZ134" i="1"/>
  <c r="AZ148" i="1"/>
  <c r="AV160" i="1"/>
  <c r="AZ160" i="1"/>
  <c r="AZ161" i="1"/>
  <c r="AV173" i="1"/>
  <c r="AV186" i="1"/>
  <c r="AZ186" i="1"/>
  <c r="AV199" i="1"/>
  <c r="AZ226" i="1"/>
  <c r="AV238" i="1"/>
  <c r="AZ238" i="1"/>
  <c r="AZ239" i="1"/>
  <c r="AV251" i="1"/>
  <c r="AZ251" i="1"/>
  <c r="AZ252" i="1"/>
  <c r="AV264" i="1"/>
  <c r="AZ264" i="1"/>
  <c r="BH5" i="1"/>
  <c r="GB5" i="1"/>
  <c r="FS5" i="1"/>
  <c r="FX5" i="1"/>
  <c r="BD17" i="1"/>
  <c r="BH9" i="1"/>
  <c r="GB9" i="1"/>
  <c r="FS9" i="1"/>
  <c r="FX9" i="1"/>
  <c r="BH13" i="1"/>
  <c r="GB13" i="1"/>
  <c r="FS13" i="1"/>
  <c r="FX13" i="1"/>
  <c r="BH18" i="1"/>
  <c r="GB18" i="1"/>
  <c r="FS18" i="1"/>
  <c r="FX18" i="1"/>
  <c r="BD30" i="1"/>
  <c r="BH22" i="1"/>
  <c r="GB22" i="1"/>
  <c r="FS22" i="1"/>
  <c r="FX22" i="1"/>
  <c r="BH26" i="1"/>
  <c r="GB26" i="1"/>
  <c r="FS26" i="1"/>
  <c r="FX26" i="1"/>
  <c r="BH31" i="1"/>
  <c r="GB31" i="1"/>
  <c r="FS31" i="1"/>
  <c r="FX31" i="1"/>
  <c r="BD43" i="1"/>
  <c r="BH35" i="1"/>
  <c r="GB35" i="1"/>
  <c r="FS35" i="1"/>
  <c r="FX35" i="1"/>
  <c r="BH39" i="1"/>
  <c r="GB39" i="1"/>
  <c r="FS39" i="1"/>
  <c r="FX39" i="1"/>
  <c r="BH44" i="1"/>
  <c r="GB44" i="1"/>
  <c r="FS44" i="1"/>
  <c r="FX44" i="1"/>
  <c r="BD56" i="1"/>
  <c r="BH48" i="1"/>
  <c r="GB48" i="1"/>
  <c r="FS48" i="1"/>
  <c r="FX48" i="1"/>
  <c r="BH52" i="1"/>
  <c r="GB52" i="1"/>
  <c r="FS52" i="1"/>
  <c r="FX52" i="1"/>
  <c r="BH57" i="1"/>
  <c r="GB57" i="1"/>
  <c r="FS57" i="1"/>
  <c r="FX57" i="1"/>
  <c r="BD69" i="1"/>
  <c r="BH61" i="1"/>
  <c r="GB61" i="1"/>
  <c r="FS61" i="1"/>
  <c r="FX61" i="1"/>
  <c r="BH65" i="1"/>
  <c r="GB65" i="1"/>
  <c r="FS65" i="1"/>
  <c r="FX65" i="1"/>
  <c r="BH70" i="1"/>
  <c r="GB70" i="1"/>
  <c r="FS70" i="1"/>
  <c r="FX70" i="1"/>
  <c r="BD82" i="1"/>
  <c r="BH74" i="1"/>
  <c r="GB74" i="1"/>
  <c r="FS74" i="1"/>
  <c r="FX74" i="1"/>
  <c r="BH78" i="1"/>
  <c r="GB78" i="1"/>
  <c r="FS78" i="1"/>
  <c r="FX78" i="1"/>
  <c r="BH83" i="1"/>
  <c r="GB83" i="1"/>
  <c r="FS83" i="1"/>
  <c r="FX83" i="1"/>
  <c r="BD95" i="1"/>
  <c r="BH87" i="1"/>
  <c r="GB87" i="1"/>
  <c r="FS87" i="1"/>
  <c r="FX87" i="1"/>
  <c r="BH91" i="1"/>
  <c r="GB91" i="1"/>
  <c r="FS91" i="1"/>
  <c r="FX91" i="1"/>
  <c r="BH96" i="1"/>
  <c r="GB96" i="1"/>
  <c r="FS96" i="1"/>
  <c r="FX96" i="1"/>
  <c r="BD108" i="1"/>
  <c r="BH100" i="1"/>
  <c r="GB100" i="1"/>
  <c r="FS100" i="1"/>
  <c r="FX100" i="1"/>
  <c r="BH104" i="1"/>
  <c r="GB104" i="1"/>
  <c r="FS104" i="1"/>
  <c r="FX104" i="1"/>
  <c r="BH109" i="1"/>
  <c r="GB109" i="1"/>
  <c r="FS109" i="1"/>
  <c r="FX109" i="1"/>
  <c r="BD121" i="1"/>
  <c r="BH113" i="1"/>
  <c r="GB113" i="1"/>
  <c r="FS113" i="1"/>
  <c r="FX113" i="1"/>
  <c r="BH117" i="1"/>
  <c r="GB117" i="1"/>
  <c r="FS117" i="1"/>
  <c r="FX117" i="1"/>
  <c r="BH122" i="1"/>
  <c r="GB122" i="1"/>
  <c r="FS122" i="1"/>
  <c r="FX122" i="1"/>
  <c r="BD134" i="1"/>
  <c r="BH126" i="1"/>
  <c r="GB126" i="1"/>
  <c r="FS126" i="1"/>
  <c r="FX126" i="1"/>
  <c r="BH130" i="1"/>
  <c r="GB130" i="1"/>
  <c r="FS130" i="1"/>
  <c r="FX130" i="1"/>
  <c r="FS135" i="1"/>
  <c r="FX135" i="1"/>
  <c r="BH139" i="1"/>
  <c r="GB139" i="1"/>
  <c r="FS139" i="1"/>
  <c r="FX139" i="1"/>
  <c r="BH143" i="1"/>
  <c r="GB143" i="1"/>
  <c r="FS143" i="1"/>
  <c r="FX143" i="1"/>
  <c r="BH148" i="1"/>
  <c r="GB148" i="1"/>
  <c r="FS148" i="1"/>
  <c r="FX148" i="1"/>
  <c r="BD160" i="1"/>
  <c r="BH152" i="1"/>
  <c r="GB152" i="1"/>
  <c r="FS152" i="1"/>
  <c r="FX152" i="1"/>
  <c r="BH156" i="1"/>
  <c r="GB156" i="1"/>
  <c r="FS156" i="1"/>
  <c r="FX156" i="1"/>
  <c r="BH161" i="1"/>
  <c r="FS161" i="1"/>
  <c r="FX161" i="1"/>
  <c r="BD173" i="1"/>
  <c r="BH165" i="1"/>
  <c r="FS165" i="1"/>
  <c r="FX165" i="1"/>
  <c r="BH169" i="1"/>
  <c r="FS169" i="1"/>
  <c r="FX169" i="1"/>
  <c r="FS174" i="1"/>
  <c r="FX174" i="1"/>
  <c r="BD186" i="1"/>
  <c r="FS178" i="1"/>
  <c r="FX178" i="1"/>
  <c r="FS182" i="1"/>
  <c r="FX182" i="1"/>
  <c r="FS187" i="1"/>
  <c r="FX187" i="1"/>
  <c r="BD199" i="1"/>
  <c r="AI57" i="70"/>
  <c r="FS191" i="1"/>
  <c r="FX191" i="1"/>
  <c r="FS195" i="1"/>
  <c r="FX195" i="1"/>
  <c r="FS200" i="1"/>
  <c r="FS204" i="1"/>
  <c r="FS217" i="1"/>
  <c r="BH226" i="1"/>
  <c r="GB226" i="1"/>
  <c r="FS226" i="1"/>
  <c r="FX226" i="1"/>
  <c r="BD238" i="1"/>
  <c r="BH230" i="1"/>
  <c r="GB230" i="1"/>
  <c r="FS230" i="1"/>
  <c r="FX230" i="1"/>
  <c r="BH234" i="1"/>
  <c r="GB234" i="1"/>
  <c r="FS234" i="1"/>
  <c r="FX234" i="1"/>
  <c r="BH239" i="1"/>
  <c r="GB239" i="1"/>
  <c r="FS239" i="1"/>
  <c r="FX239" i="1"/>
  <c r="BD251" i="1"/>
  <c r="BH243" i="1"/>
  <c r="GB243" i="1"/>
  <c r="FS243" i="1"/>
  <c r="FX243" i="1"/>
  <c r="BH247" i="1"/>
  <c r="GB247" i="1"/>
  <c r="FS247" i="1"/>
  <c r="FX247" i="1"/>
  <c r="BH252" i="1"/>
  <c r="GB252" i="1"/>
  <c r="FS252" i="1"/>
  <c r="FX252" i="1"/>
  <c r="BD264" i="1"/>
  <c r="BH256" i="1"/>
  <c r="GB256" i="1"/>
  <c r="FS256" i="1"/>
  <c r="FX256" i="1"/>
  <c r="BH260" i="1"/>
  <c r="GB260" i="1"/>
  <c r="FS260" i="1"/>
  <c r="FX260" i="1"/>
  <c r="BP5" i="1"/>
  <c r="BL17" i="1"/>
  <c r="BP17" i="1"/>
  <c r="BP18" i="1"/>
  <c r="BL30" i="1"/>
  <c r="BP30" i="1"/>
  <c r="BP31" i="1"/>
  <c r="BL43" i="1"/>
  <c r="BP43" i="1"/>
  <c r="BP44" i="1"/>
  <c r="BL56" i="1"/>
  <c r="BP56" i="1"/>
  <c r="BP57" i="1"/>
  <c r="BL69" i="1"/>
  <c r="BP69" i="1"/>
  <c r="BP70" i="1"/>
  <c r="BL82" i="1"/>
  <c r="BP82" i="1"/>
  <c r="BP83" i="1"/>
  <c r="BL95" i="1"/>
  <c r="BP95" i="1"/>
  <c r="BP96" i="1"/>
  <c r="BL108" i="1"/>
  <c r="BP108" i="1"/>
  <c r="BP109" i="1"/>
  <c r="BL121" i="1"/>
  <c r="BP121" i="1"/>
  <c r="BP122" i="1"/>
  <c r="BL134" i="1"/>
  <c r="BP134" i="1"/>
  <c r="BP148" i="1"/>
  <c r="BL160" i="1"/>
  <c r="BP160" i="1"/>
  <c r="BP161" i="1"/>
  <c r="BL173" i="1"/>
  <c r="BL186" i="1"/>
  <c r="BP186" i="1"/>
  <c r="BL199" i="1"/>
  <c r="BP226" i="1"/>
  <c r="BL238" i="1"/>
  <c r="BP238" i="1"/>
  <c r="BP239" i="1"/>
  <c r="BL251" i="1"/>
  <c r="BP251" i="1"/>
  <c r="BP252" i="1"/>
  <c r="BL264" i="1"/>
  <c r="BP264" i="1"/>
  <c r="BX5" i="1"/>
  <c r="BT17" i="1"/>
  <c r="BX17" i="1"/>
  <c r="BX18" i="1"/>
  <c r="BT30" i="1"/>
  <c r="BX30" i="1"/>
  <c r="BX31" i="1"/>
  <c r="BT43" i="1"/>
  <c r="BX43" i="1"/>
  <c r="BX44" i="1"/>
  <c r="BT56" i="1"/>
  <c r="BX56" i="1"/>
  <c r="BX57" i="1"/>
  <c r="BT69" i="1"/>
  <c r="BX69" i="1"/>
  <c r="BX70" i="1"/>
  <c r="BT82" i="1"/>
  <c r="BX82" i="1"/>
  <c r="BX83" i="1"/>
  <c r="BT95" i="1"/>
  <c r="BX95" i="1"/>
  <c r="BX96" i="1"/>
  <c r="BT108" i="1"/>
  <c r="BX108" i="1"/>
  <c r="BX109" i="1"/>
  <c r="BT121" i="1"/>
  <c r="BX121" i="1"/>
  <c r="BX122" i="1"/>
  <c r="BT134" i="1"/>
  <c r="BX134" i="1"/>
  <c r="BX148" i="1"/>
  <c r="BT160" i="1"/>
  <c r="BX160" i="1"/>
  <c r="BX161" i="1"/>
  <c r="BT173" i="1"/>
  <c r="BT186" i="1"/>
  <c r="BX186" i="1"/>
  <c r="BT199" i="1"/>
  <c r="BT212" i="1"/>
  <c r="BX226" i="1"/>
  <c r="BT238" i="1"/>
  <c r="BX238" i="1"/>
  <c r="BX239" i="1"/>
  <c r="BT251" i="1"/>
  <c r="BX251" i="1"/>
  <c r="BX252" i="1"/>
  <c r="BT264" i="1"/>
  <c r="BX264" i="1"/>
  <c r="CF5" i="1"/>
  <c r="CB17" i="1"/>
  <c r="CF17" i="1"/>
  <c r="CF18" i="1"/>
  <c r="CB30" i="1"/>
  <c r="CF30" i="1"/>
  <c r="CF31" i="1"/>
  <c r="CB43" i="1"/>
  <c r="CF43" i="1"/>
  <c r="CF44" i="1"/>
  <c r="CB56" i="1"/>
  <c r="CF56" i="1"/>
  <c r="CF57" i="1"/>
  <c r="CB69" i="1"/>
  <c r="CF69" i="1"/>
  <c r="CF70" i="1"/>
  <c r="CB82" i="1"/>
  <c r="CF82" i="1"/>
  <c r="CF83" i="1"/>
  <c r="CB95" i="1"/>
  <c r="CF95" i="1"/>
  <c r="CF96" i="1"/>
  <c r="CB108" i="1"/>
  <c r="CF108" i="1"/>
  <c r="CF109" i="1"/>
  <c r="CB121" i="1"/>
  <c r="CF121" i="1"/>
  <c r="CF122" i="1"/>
  <c r="CB134" i="1"/>
  <c r="CF134" i="1"/>
  <c r="CF148" i="1"/>
  <c r="CB160" i="1"/>
  <c r="CF160" i="1"/>
  <c r="CF161" i="1"/>
  <c r="CB173" i="1"/>
  <c r="CB186" i="1"/>
  <c r="CF186" i="1"/>
  <c r="CB199" i="1"/>
  <c r="CF226" i="1"/>
  <c r="CB238" i="1"/>
  <c r="CF238" i="1"/>
  <c r="CF239" i="1"/>
  <c r="CB251" i="1"/>
  <c r="CF251" i="1"/>
  <c r="CF252" i="1"/>
  <c r="CB264" i="1"/>
  <c r="CF264" i="1"/>
  <c r="CN5" i="1"/>
  <c r="CJ17" i="1"/>
  <c r="CN17" i="1"/>
  <c r="CN18" i="1"/>
  <c r="CJ30" i="1"/>
  <c r="CN30" i="1"/>
  <c r="CN31" i="1"/>
  <c r="CJ43" i="1"/>
  <c r="CN43" i="1"/>
  <c r="CN44" i="1"/>
  <c r="CJ56" i="1"/>
  <c r="CN56" i="1"/>
  <c r="CN57" i="1"/>
  <c r="CJ69" i="1"/>
  <c r="CN69" i="1"/>
  <c r="CN70" i="1"/>
  <c r="CJ82" i="1"/>
  <c r="CN82" i="1"/>
  <c r="CN83" i="1"/>
  <c r="CJ95" i="1"/>
  <c r="CN95" i="1"/>
  <c r="CN96" i="1"/>
  <c r="CJ108" i="1"/>
  <c r="CN108" i="1"/>
  <c r="CN109" i="1"/>
  <c r="CJ121" i="1"/>
  <c r="CN121" i="1"/>
  <c r="CN122" i="1"/>
  <c r="CJ134" i="1"/>
  <c r="CN134" i="1"/>
  <c r="CN148" i="1"/>
  <c r="CJ160" i="1"/>
  <c r="CN160" i="1"/>
  <c r="CN161" i="1"/>
  <c r="CJ173" i="1"/>
  <c r="CJ186" i="1"/>
  <c r="CJ199" i="1"/>
  <c r="CJ212" i="1"/>
  <c r="CJ225" i="1"/>
  <c r="CN226" i="1"/>
  <c r="CJ238" i="1"/>
  <c r="CN238" i="1"/>
  <c r="CN239" i="1"/>
  <c r="CJ251" i="1"/>
  <c r="CN251" i="1"/>
  <c r="CN252" i="1"/>
  <c r="CJ264" i="1"/>
  <c r="CN264" i="1"/>
  <c r="CV5" i="1"/>
  <c r="CR17" i="1"/>
  <c r="CV17" i="1"/>
  <c r="CV18" i="1"/>
  <c r="CR30" i="1"/>
  <c r="CV30" i="1"/>
  <c r="CV31" i="1"/>
  <c r="CR43" i="1"/>
  <c r="CV43" i="1"/>
  <c r="CV44" i="1"/>
  <c r="CR56" i="1"/>
  <c r="CV56" i="1"/>
  <c r="CV57" i="1"/>
  <c r="CR69" i="1"/>
  <c r="CV69" i="1"/>
  <c r="CV70" i="1"/>
  <c r="CR82" i="1"/>
  <c r="CV82" i="1"/>
  <c r="CV83" i="1"/>
  <c r="CR95" i="1"/>
  <c r="CV95" i="1"/>
  <c r="CV96" i="1"/>
  <c r="CR108" i="1"/>
  <c r="CV108" i="1"/>
  <c r="CV109" i="1"/>
  <c r="CR121" i="1"/>
  <c r="CV121" i="1"/>
  <c r="CV122" i="1"/>
  <c r="CR134" i="1"/>
  <c r="CV134" i="1"/>
  <c r="CV148" i="1"/>
  <c r="CR160" i="1"/>
  <c r="CV160" i="1"/>
  <c r="CV161" i="1"/>
  <c r="CR173" i="1"/>
  <c r="CR186" i="1"/>
  <c r="CV186" i="1"/>
  <c r="CR199" i="1"/>
  <c r="CR225" i="1"/>
  <c r="CV226" i="1"/>
  <c r="CR238" i="1"/>
  <c r="CV238" i="1"/>
  <c r="CV239" i="1"/>
  <c r="CR251" i="1"/>
  <c r="CV251" i="1"/>
  <c r="CV252" i="1"/>
  <c r="CR264" i="1"/>
  <c r="CV264" i="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c r="FT316" i="1"/>
  <c r="FY316" i="1"/>
  <c r="FT324" i="1"/>
  <c r="FY324" i="1"/>
  <c r="FT305" i="1"/>
  <c r="FY305" i="1"/>
  <c r="FT310" i="1"/>
  <c r="FY310" i="1"/>
  <c r="FT265" i="1"/>
  <c r="FY265" i="1"/>
  <c r="FT352" i="1"/>
  <c r="FY352" i="1"/>
  <c r="FT337" i="1"/>
  <c r="FY337" i="1"/>
  <c r="BH277" i="1"/>
  <c r="GB277" i="1"/>
  <c r="FS277" i="1"/>
  <c r="FX277" i="1"/>
  <c r="FT272" i="1"/>
  <c r="FY272" i="1"/>
  <c r="FT281" i="1"/>
  <c r="FY281" i="1"/>
  <c r="FT282" i="1"/>
  <c r="FY282" i="1"/>
  <c r="FT290" i="1"/>
  <c r="FY290" i="1"/>
  <c r="FT297" i="1"/>
  <c r="FY297" i="1"/>
  <c r="FT309" i="1"/>
  <c r="FY309" i="1"/>
  <c r="FT351" i="1"/>
  <c r="FY351" i="1"/>
  <c r="FT363" i="1"/>
  <c r="FY363" i="1"/>
  <c r="FT331" i="1"/>
  <c r="FY331" i="1"/>
  <c r="FT340" i="1"/>
  <c r="FY340" i="1"/>
  <c r="FT280" i="1"/>
  <c r="FY280" i="1"/>
  <c r="FT356" i="1"/>
  <c r="FY356" i="1"/>
  <c r="FT296" i="1"/>
  <c r="FY296" i="1"/>
  <c r="AB186" i="1"/>
  <c r="AJ30" i="1"/>
  <c r="CZ30" i="1"/>
  <c r="AJ43" i="1"/>
  <c r="CZ43" i="1"/>
  <c r="AJ56" i="1"/>
  <c r="CZ56" i="1"/>
  <c r="AJ69" i="1"/>
  <c r="CZ69" i="1"/>
  <c r="AJ82" i="1"/>
  <c r="CZ82" i="1"/>
  <c r="AJ95" i="1"/>
  <c r="CZ95" i="1"/>
  <c r="AJ108" i="1"/>
  <c r="CZ108" i="1"/>
  <c r="AJ121" i="1"/>
  <c r="CZ121" i="1"/>
  <c r="AJ134" i="1"/>
  <c r="CZ134" i="1"/>
  <c r="AJ160" i="1"/>
  <c r="CZ160" i="1"/>
  <c r="AJ173" i="1"/>
  <c r="AR6" i="1"/>
  <c r="FR6" i="1"/>
  <c r="FW6" i="1"/>
  <c r="AR10" i="1"/>
  <c r="FR10" i="1"/>
  <c r="FW10" i="1"/>
  <c r="AR14" i="1"/>
  <c r="FR14" i="1"/>
  <c r="FW14" i="1"/>
  <c r="AR19" i="1"/>
  <c r="FR19" i="1"/>
  <c r="FW19" i="1"/>
  <c r="AR23" i="1"/>
  <c r="FR23" i="1"/>
  <c r="FW23" i="1"/>
  <c r="AR27" i="1"/>
  <c r="FR27" i="1"/>
  <c r="FW27" i="1"/>
  <c r="AR32" i="1"/>
  <c r="FR32" i="1"/>
  <c r="FW32" i="1"/>
  <c r="AR36" i="1"/>
  <c r="FR36" i="1"/>
  <c r="FW36" i="1"/>
  <c r="AR40" i="1"/>
  <c r="FR40" i="1"/>
  <c r="FW40" i="1"/>
  <c r="AR45" i="1"/>
  <c r="FR45" i="1"/>
  <c r="FW45" i="1"/>
  <c r="AR49" i="1"/>
  <c r="FR49" i="1"/>
  <c r="FW49" i="1"/>
  <c r="AR53" i="1"/>
  <c r="FR53" i="1"/>
  <c r="FW53" i="1"/>
  <c r="AR58" i="1"/>
  <c r="FR58" i="1"/>
  <c r="FW58" i="1"/>
  <c r="AR62" i="1"/>
  <c r="FR62" i="1"/>
  <c r="FW62" i="1"/>
  <c r="AR66" i="1"/>
  <c r="FR66" i="1"/>
  <c r="FW66" i="1"/>
  <c r="AR71" i="1"/>
  <c r="FR71" i="1"/>
  <c r="FW71" i="1"/>
  <c r="AR75" i="1"/>
  <c r="FR75" i="1"/>
  <c r="FW75" i="1"/>
  <c r="AR79" i="1"/>
  <c r="FR79" i="1"/>
  <c r="FW79" i="1"/>
  <c r="AR84" i="1"/>
  <c r="FR84" i="1"/>
  <c r="FW84" i="1"/>
  <c r="AR88" i="1"/>
  <c r="FR88" i="1"/>
  <c r="FW88" i="1"/>
  <c r="AR92" i="1"/>
  <c r="FR92" i="1"/>
  <c r="FW92" i="1"/>
  <c r="AR97" i="1"/>
  <c r="FR97" i="1"/>
  <c r="FW97" i="1"/>
  <c r="AR101" i="1"/>
  <c r="FR101" i="1"/>
  <c r="FW101" i="1"/>
  <c r="AR105" i="1"/>
  <c r="FR105" i="1"/>
  <c r="FW105" i="1"/>
  <c r="AR110" i="1"/>
  <c r="FR110" i="1"/>
  <c r="FW110" i="1"/>
  <c r="AR114" i="1"/>
  <c r="FR114" i="1"/>
  <c r="FW114" i="1"/>
  <c r="AR118" i="1"/>
  <c r="FR118" i="1"/>
  <c r="FW118" i="1"/>
  <c r="AR123" i="1"/>
  <c r="FR123" i="1"/>
  <c r="FW123" i="1"/>
  <c r="AR127" i="1"/>
  <c r="FR127" i="1"/>
  <c r="FW127" i="1"/>
  <c r="AR131" i="1"/>
  <c r="FR131" i="1"/>
  <c r="FW131" i="1"/>
  <c r="AR136" i="1"/>
  <c r="FR136" i="1"/>
  <c r="FW136" i="1"/>
  <c r="AR140" i="1"/>
  <c r="FR140" i="1"/>
  <c r="FW140" i="1"/>
  <c r="AR144" i="1"/>
  <c r="FR144" i="1"/>
  <c r="FW144" i="1"/>
  <c r="AR149" i="1"/>
  <c r="FR149" i="1"/>
  <c r="FW149" i="1"/>
  <c r="AR153" i="1"/>
  <c r="FR153" i="1"/>
  <c r="FW153" i="1"/>
  <c r="AR157" i="1"/>
  <c r="FR157" i="1"/>
  <c r="FW157" i="1"/>
  <c r="AR162" i="1"/>
  <c r="FR162" i="1"/>
  <c r="FW162" i="1"/>
  <c r="AR166" i="1"/>
  <c r="FR166" i="1"/>
  <c r="FW166" i="1"/>
  <c r="AR170" i="1"/>
  <c r="FR170" i="1"/>
  <c r="FW170" i="1"/>
  <c r="AR196" i="1"/>
  <c r="FR196" i="1"/>
  <c r="FW196" i="1"/>
  <c r="FR201" i="1"/>
  <c r="FR205" i="1"/>
  <c r="FR214" i="1"/>
  <c r="FR218" i="1"/>
  <c r="AR222" i="1"/>
  <c r="FR222" i="1"/>
  <c r="FW222" i="1"/>
  <c r="AR227" i="1"/>
  <c r="FR227" i="1"/>
  <c r="FW227" i="1"/>
  <c r="AR231" i="1"/>
  <c r="FR231" i="1"/>
  <c r="FW231" i="1"/>
  <c r="AR235" i="1"/>
  <c r="FR235" i="1"/>
  <c r="FW235" i="1"/>
  <c r="AR240" i="1"/>
  <c r="FR240" i="1"/>
  <c r="FW240" i="1"/>
  <c r="AR244" i="1"/>
  <c r="FR244" i="1"/>
  <c r="FW244" i="1"/>
  <c r="AR248" i="1"/>
  <c r="FR248" i="1"/>
  <c r="FW248" i="1"/>
  <c r="AR253" i="1"/>
  <c r="FR253" i="1"/>
  <c r="FW253" i="1"/>
  <c r="AR257" i="1"/>
  <c r="FR257" i="1"/>
  <c r="FW257" i="1"/>
  <c r="AR261" i="1"/>
  <c r="FR261" i="1"/>
  <c r="FW261" i="1"/>
  <c r="BH6" i="1"/>
  <c r="GB6" i="1"/>
  <c r="FS6" i="1"/>
  <c r="FX6" i="1"/>
  <c r="BH10" i="1"/>
  <c r="GB10" i="1"/>
  <c r="FS10" i="1"/>
  <c r="FX10" i="1"/>
  <c r="BH14" i="1"/>
  <c r="GB14" i="1"/>
  <c r="FS14" i="1"/>
  <c r="FX14" i="1"/>
  <c r="BH19" i="1"/>
  <c r="GB19" i="1"/>
  <c r="FS19" i="1"/>
  <c r="FX19" i="1"/>
  <c r="BH23" i="1"/>
  <c r="GB23" i="1"/>
  <c r="FS23" i="1"/>
  <c r="FX23" i="1"/>
  <c r="BH27" i="1"/>
  <c r="GB27" i="1"/>
  <c r="FS27" i="1"/>
  <c r="FX27" i="1"/>
  <c r="BH32" i="1"/>
  <c r="GB32" i="1"/>
  <c r="FS32" i="1"/>
  <c r="FX32" i="1"/>
  <c r="BH36" i="1"/>
  <c r="GB36" i="1"/>
  <c r="FS36" i="1"/>
  <c r="FX36" i="1"/>
  <c r="BH40" i="1"/>
  <c r="GB40" i="1"/>
  <c r="FS40" i="1"/>
  <c r="FX40" i="1"/>
  <c r="BH45" i="1"/>
  <c r="GB45" i="1"/>
  <c r="FS45" i="1"/>
  <c r="FX45" i="1"/>
  <c r="BH49" i="1"/>
  <c r="GB49" i="1"/>
  <c r="FS49" i="1"/>
  <c r="FX49" i="1"/>
  <c r="BH53" i="1"/>
  <c r="GB53" i="1"/>
  <c r="FS53" i="1"/>
  <c r="FX53" i="1"/>
  <c r="BH58" i="1"/>
  <c r="GB58" i="1"/>
  <c r="FS58" i="1"/>
  <c r="FX58" i="1"/>
  <c r="BH62" i="1"/>
  <c r="GB62" i="1"/>
  <c r="FS62" i="1"/>
  <c r="FX62" i="1"/>
  <c r="BH66" i="1"/>
  <c r="GB66" i="1"/>
  <c r="FS66" i="1"/>
  <c r="FX66" i="1"/>
  <c r="BH71" i="1"/>
  <c r="GB71" i="1"/>
  <c r="FS71" i="1"/>
  <c r="FX71" i="1"/>
  <c r="BH75" i="1"/>
  <c r="GB75" i="1"/>
  <c r="FS75" i="1"/>
  <c r="FX75" i="1"/>
  <c r="BH79" i="1"/>
  <c r="GB79" i="1"/>
  <c r="FS79" i="1"/>
  <c r="FX79" i="1"/>
  <c r="BH84" i="1"/>
  <c r="GB84" i="1"/>
  <c r="FS84" i="1"/>
  <c r="FX84" i="1"/>
  <c r="BH88" i="1"/>
  <c r="GB88" i="1"/>
  <c r="FS88" i="1"/>
  <c r="FX88" i="1"/>
  <c r="BH92" i="1"/>
  <c r="GB92" i="1"/>
  <c r="FS92" i="1"/>
  <c r="FX92" i="1"/>
  <c r="BH97" i="1"/>
  <c r="GB97" i="1"/>
  <c r="FS97" i="1"/>
  <c r="FX97" i="1"/>
  <c r="BH101" i="1"/>
  <c r="GB101" i="1"/>
  <c r="FS101" i="1"/>
  <c r="FX101" i="1"/>
  <c r="BH105" i="1"/>
  <c r="GB105" i="1"/>
  <c r="FS105" i="1"/>
  <c r="FX105" i="1"/>
  <c r="BH110" i="1"/>
  <c r="GB110" i="1"/>
  <c r="FS110" i="1"/>
  <c r="FX110" i="1"/>
  <c r="BH114" i="1"/>
  <c r="GB114" i="1"/>
  <c r="FS114" i="1"/>
  <c r="FX114" i="1"/>
  <c r="BH118" i="1"/>
  <c r="GB118" i="1"/>
  <c r="FS118" i="1"/>
  <c r="FX118" i="1"/>
  <c r="BH123" i="1"/>
  <c r="GB123" i="1"/>
  <c r="FS123" i="1"/>
  <c r="FX123" i="1"/>
  <c r="BH127" i="1"/>
  <c r="GB127" i="1"/>
  <c r="FS127" i="1"/>
  <c r="FX127" i="1"/>
  <c r="BH131" i="1"/>
  <c r="GB131" i="1"/>
  <c r="FS131" i="1"/>
  <c r="FX131" i="1"/>
  <c r="BH136" i="1"/>
  <c r="GB136" i="1"/>
  <c r="FS136" i="1"/>
  <c r="FX136" i="1"/>
  <c r="BH140" i="1"/>
  <c r="GB140" i="1"/>
  <c r="FS140" i="1"/>
  <c r="FX140" i="1"/>
  <c r="BH144" i="1"/>
  <c r="GB144" i="1"/>
  <c r="FS144" i="1"/>
  <c r="FX144" i="1"/>
  <c r="BH149" i="1"/>
  <c r="GB149" i="1"/>
  <c r="FS149" i="1"/>
  <c r="FX149" i="1"/>
  <c r="BH153" i="1"/>
  <c r="GB153" i="1"/>
  <c r="FS153" i="1"/>
  <c r="FX153" i="1"/>
  <c r="BH157" i="1"/>
  <c r="GB157" i="1"/>
  <c r="FS157" i="1"/>
  <c r="FX157" i="1"/>
  <c r="BH162" i="1"/>
  <c r="FS162" i="1"/>
  <c r="FX162" i="1"/>
  <c r="BH166" i="1"/>
  <c r="FS166" i="1"/>
  <c r="FX166" i="1"/>
  <c r="BH170" i="1"/>
  <c r="FS170" i="1"/>
  <c r="FX170" i="1"/>
  <c r="FS175" i="1"/>
  <c r="FX175" i="1"/>
  <c r="FS179" i="1"/>
  <c r="FX179" i="1"/>
  <c r="FS183" i="1"/>
  <c r="FX183" i="1"/>
  <c r="FS188" i="1"/>
  <c r="FX188" i="1"/>
  <c r="FS192" i="1"/>
  <c r="FX192" i="1"/>
  <c r="BH196" i="1"/>
  <c r="GB196" i="1"/>
  <c r="FS196" i="1"/>
  <c r="FX196" i="1"/>
  <c r="FS205" i="1"/>
  <c r="FS209" i="1"/>
  <c r="FS214" i="1"/>
  <c r="BH222" i="1"/>
  <c r="GB222" i="1"/>
  <c r="FS222" i="1"/>
  <c r="FX222" i="1"/>
  <c r="BH227" i="1"/>
  <c r="GB227" i="1"/>
  <c r="FS227" i="1"/>
  <c r="FX227" i="1"/>
  <c r="BH231" i="1"/>
  <c r="GB231" i="1"/>
  <c r="FS231" i="1"/>
  <c r="FX231" i="1"/>
  <c r="BH235" i="1"/>
  <c r="GB235" i="1"/>
  <c r="FS235" i="1"/>
  <c r="FX235" i="1"/>
  <c r="BH240" i="1"/>
  <c r="GB240" i="1"/>
  <c r="FS240" i="1"/>
  <c r="FX240" i="1"/>
  <c r="BH244" i="1"/>
  <c r="GB244" i="1"/>
  <c r="FS244" i="1"/>
  <c r="FX244" i="1"/>
  <c r="BH248" i="1"/>
  <c r="GB248" i="1"/>
  <c r="FS248" i="1"/>
  <c r="FX248" i="1"/>
  <c r="BH253" i="1"/>
  <c r="GB253" i="1"/>
  <c r="FS253" i="1"/>
  <c r="FX253" i="1"/>
  <c r="BH257" i="1"/>
  <c r="GB257" i="1"/>
  <c r="FS257" i="1"/>
  <c r="FX257" i="1"/>
  <c r="BH261" i="1"/>
  <c r="GB261" i="1"/>
  <c r="FS261" i="1"/>
  <c r="FX261" i="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c r="FT381" i="1"/>
  <c r="FY381" i="1"/>
  <c r="FT349" i="1"/>
  <c r="FY349" i="1"/>
  <c r="FT350" i="1"/>
  <c r="FY350" i="1"/>
  <c r="FT301" i="1"/>
  <c r="FY301" i="1"/>
  <c r="FT347" i="1"/>
  <c r="FY347" i="1"/>
  <c r="FT380" i="1"/>
  <c r="FY380" i="1"/>
  <c r="FT344" i="1"/>
  <c r="FY344" i="1"/>
  <c r="FT267" i="1"/>
  <c r="FY267" i="1"/>
  <c r="FT377" i="1"/>
  <c r="FY377" i="1"/>
  <c r="FT300" i="1"/>
  <c r="FY300" i="1"/>
  <c r="X186" i="1"/>
  <c r="FU186" i="1"/>
  <c r="FU185" i="1"/>
  <c r="FZ185" i="1"/>
  <c r="AR8" i="1"/>
  <c r="FR8" i="1"/>
  <c r="FW8" i="1"/>
  <c r="AR12" i="1"/>
  <c r="FR12" i="1"/>
  <c r="FW12" i="1"/>
  <c r="AR16" i="1"/>
  <c r="FR16" i="1"/>
  <c r="FW16" i="1"/>
  <c r="AR21" i="1"/>
  <c r="FR21" i="1"/>
  <c r="FW21" i="1"/>
  <c r="AR25" i="1"/>
  <c r="FR25" i="1"/>
  <c r="FW25" i="1"/>
  <c r="AR29" i="1"/>
  <c r="FR29" i="1"/>
  <c r="FW29" i="1"/>
  <c r="AR34" i="1"/>
  <c r="FR34" i="1"/>
  <c r="FW34" i="1"/>
  <c r="AR38" i="1"/>
  <c r="FR38" i="1"/>
  <c r="FW38" i="1"/>
  <c r="AR42" i="1"/>
  <c r="FR42" i="1"/>
  <c r="FW42" i="1"/>
  <c r="AR47" i="1"/>
  <c r="FR47" i="1"/>
  <c r="FW47" i="1"/>
  <c r="AR51" i="1"/>
  <c r="FR51" i="1"/>
  <c r="FW51" i="1"/>
  <c r="AR55" i="1"/>
  <c r="FR55" i="1"/>
  <c r="FW55" i="1"/>
  <c r="AR60" i="1"/>
  <c r="FR60" i="1"/>
  <c r="FW60" i="1"/>
  <c r="AR64" i="1"/>
  <c r="FR64" i="1"/>
  <c r="FW64" i="1"/>
  <c r="AR68" i="1"/>
  <c r="FR68" i="1"/>
  <c r="FW68" i="1"/>
  <c r="AR73" i="1"/>
  <c r="FR73" i="1"/>
  <c r="FW73" i="1"/>
  <c r="AR77" i="1"/>
  <c r="FR77" i="1"/>
  <c r="FW77" i="1"/>
  <c r="AR81" i="1"/>
  <c r="FR81" i="1"/>
  <c r="FW81" i="1"/>
  <c r="AR86" i="1"/>
  <c r="FR86" i="1"/>
  <c r="FW86" i="1"/>
  <c r="AR90" i="1"/>
  <c r="FR90" i="1"/>
  <c r="FW90" i="1"/>
  <c r="AR94" i="1"/>
  <c r="FR94" i="1"/>
  <c r="FW94" i="1"/>
  <c r="AR99" i="1"/>
  <c r="FR99" i="1"/>
  <c r="FW99" i="1"/>
  <c r="AR103" i="1"/>
  <c r="FR103" i="1"/>
  <c r="FW103" i="1"/>
  <c r="AR107" i="1"/>
  <c r="FR107" i="1"/>
  <c r="FW107" i="1"/>
  <c r="AR112" i="1"/>
  <c r="FR112" i="1"/>
  <c r="FW112" i="1"/>
  <c r="AR116" i="1"/>
  <c r="FR116" i="1"/>
  <c r="FW116" i="1"/>
  <c r="AR120" i="1"/>
  <c r="FR120" i="1"/>
  <c r="FW120" i="1"/>
  <c r="AR125" i="1"/>
  <c r="FR125" i="1"/>
  <c r="FW125" i="1"/>
  <c r="AR129" i="1"/>
  <c r="FR129" i="1"/>
  <c r="FW129" i="1"/>
  <c r="AR133" i="1"/>
  <c r="FR133" i="1"/>
  <c r="FW133" i="1"/>
  <c r="AR138" i="1"/>
  <c r="FR138" i="1"/>
  <c r="FW138" i="1"/>
  <c r="AR142" i="1"/>
  <c r="FR142" i="1"/>
  <c r="FW142" i="1"/>
  <c r="AR146" i="1"/>
  <c r="FR146" i="1"/>
  <c r="FW146" i="1"/>
  <c r="AR151" i="1"/>
  <c r="FR151" i="1"/>
  <c r="FW151" i="1"/>
  <c r="AR155" i="1"/>
  <c r="FR155" i="1"/>
  <c r="FW155" i="1"/>
  <c r="AR159" i="1"/>
  <c r="FR159" i="1"/>
  <c r="FW159" i="1"/>
  <c r="AR164" i="1"/>
  <c r="FR164" i="1"/>
  <c r="FW164" i="1"/>
  <c r="AR168" i="1"/>
  <c r="FR168" i="1"/>
  <c r="FW168" i="1"/>
  <c r="AR172" i="1"/>
  <c r="FR172" i="1"/>
  <c r="FW172" i="1"/>
  <c r="AR198" i="1"/>
  <c r="FR198" i="1"/>
  <c r="FW198" i="1"/>
  <c r="FR203" i="1"/>
  <c r="FR207" i="1"/>
  <c r="FR211" i="1"/>
  <c r="AR220" i="1"/>
  <c r="DW52" i="29"/>
  <c r="FR220" i="1"/>
  <c r="AR224" i="1"/>
  <c r="FR224" i="1"/>
  <c r="FW224" i="1"/>
  <c r="AR229" i="1"/>
  <c r="FR229" i="1"/>
  <c r="FW229" i="1"/>
  <c r="AR233" i="1"/>
  <c r="FR233" i="1"/>
  <c r="FW233" i="1"/>
  <c r="AR237" i="1"/>
  <c r="FR237" i="1"/>
  <c r="FW237" i="1"/>
  <c r="AR242" i="1"/>
  <c r="FR242" i="1"/>
  <c r="FW242" i="1"/>
  <c r="AR246" i="1"/>
  <c r="FR246" i="1"/>
  <c r="FW246" i="1"/>
  <c r="AR250" i="1"/>
  <c r="FR250" i="1"/>
  <c r="FW250" i="1"/>
  <c r="AR255" i="1"/>
  <c r="FR255" i="1"/>
  <c r="FW255" i="1"/>
  <c r="AR259" i="1"/>
  <c r="FR259" i="1"/>
  <c r="FW259" i="1"/>
  <c r="AR263" i="1"/>
  <c r="FR263" i="1"/>
  <c r="FW263" i="1"/>
  <c r="BH8" i="1"/>
  <c r="GB8" i="1"/>
  <c r="FS8" i="1"/>
  <c r="FX8" i="1"/>
  <c r="BH12" i="1"/>
  <c r="GB12" i="1"/>
  <c r="FS12" i="1"/>
  <c r="FX12" i="1"/>
  <c r="BH16" i="1"/>
  <c r="GB16" i="1"/>
  <c r="FS16" i="1"/>
  <c r="FX16" i="1"/>
  <c r="BH21" i="1"/>
  <c r="GB21" i="1"/>
  <c r="FS21" i="1"/>
  <c r="FX21" i="1"/>
  <c r="BH25" i="1"/>
  <c r="GB25" i="1"/>
  <c r="FS25" i="1"/>
  <c r="FX25" i="1"/>
  <c r="BH29" i="1"/>
  <c r="GB29" i="1"/>
  <c r="FS29" i="1"/>
  <c r="FX29" i="1"/>
  <c r="BH34" i="1"/>
  <c r="GB34" i="1"/>
  <c r="FS34" i="1"/>
  <c r="FX34" i="1"/>
  <c r="BH38" i="1"/>
  <c r="GB38" i="1"/>
  <c r="FS38" i="1"/>
  <c r="FX38" i="1"/>
  <c r="BH42" i="1"/>
  <c r="GB42" i="1"/>
  <c r="FS42" i="1"/>
  <c r="FX42" i="1"/>
  <c r="BH47" i="1"/>
  <c r="GB47" i="1"/>
  <c r="FS47" i="1"/>
  <c r="FX47" i="1"/>
  <c r="BH51" i="1"/>
  <c r="GB51" i="1"/>
  <c r="FS51" i="1"/>
  <c r="FX51" i="1"/>
  <c r="BH55" i="1"/>
  <c r="GB55" i="1"/>
  <c r="FS55" i="1"/>
  <c r="FX55" i="1"/>
  <c r="BH60" i="1"/>
  <c r="GB60" i="1"/>
  <c r="FS60" i="1"/>
  <c r="FX60" i="1"/>
  <c r="BH64" i="1"/>
  <c r="GB64" i="1"/>
  <c r="FS64" i="1"/>
  <c r="FX64" i="1"/>
  <c r="BH68" i="1"/>
  <c r="GB68" i="1"/>
  <c r="FS68" i="1"/>
  <c r="FX68" i="1"/>
  <c r="BH73" i="1"/>
  <c r="GB73" i="1"/>
  <c r="FS73" i="1"/>
  <c r="FX73" i="1"/>
  <c r="BH77" i="1"/>
  <c r="GB77" i="1"/>
  <c r="FS77" i="1"/>
  <c r="FX77" i="1"/>
  <c r="BH81" i="1"/>
  <c r="GB81" i="1"/>
  <c r="FS81" i="1"/>
  <c r="FX81" i="1"/>
  <c r="BH86" i="1"/>
  <c r="GB86" i="1"/>
  <c r="FS86" i="1"/>
  <c r="FX86" i="1"/>
  <c r="BH90" i="1"/>
  <c r="GB90" i="1"/>
  <c r="FS90" i="1"/>
  <c r="FX90" i="1"/>
  <c r="BH94" i="1"/>
  <c r="GB94" i="1"/>
  <c r="FS94" i="1"/>
  <c r="FX94" i="1"/>
  <c r="BH99" i="1"/>
  <c r="GB99" i="1"/>
  <c r="FS99" i="1"/>
  <c r="FX99" i="1"/>
  <c r="BH103" i="1"/>
  <c r="GB103" i="1"/>
  <c r="FS103" i="1"/>
  <c r="FX103" i="1"/>
  <c r="BH107" i="1"/>
  <c r="GB107" i="1"/>
  <c r="FS107" i="1"/>
  <c r="FX107" i="1"/>
  <c r="BH112" i="1"/>
  <c r="GB112" i="1"/>
  <c r="FS112" i="1"/>
  <c r="FX112" i="1"/>
  <c r="BH116" i="1"/>
  <c r="GB116" i="1"/>
  <c r="FS116" i="1"/>
  <c r="FX116" i="1"/>
  <c r="BH120" i="1"/>
  <c r="GB120" i="1"/>
  <c r="FS120" i="1"/>
  <c r="FX120" i="1"/>
  <c r="BH125" i="1"/>
  <c r="GB125" i="1"/>
  <c r="FS125" i="1"/>
  <c r="FX125" i="1"/>
  <c r="BH129" i="1"/>
  <c r="GB129" i="1"/>
  <c r="FS129" i="1"/>
  <c r="FX129" i="1"/>
  <c r="BH133" i="1"/>
  <c r="GB133" i="1"/>
  <c r="FS133" i="1"/>
  <c r="FX133" i="1"/>
  <c r="BH138" i="1"/>
  <c r="GB138" i="1"/>
  <c r="FS138" i="1"/>
  <c r="FX138" i="1"/>
  <c r="BH142" i="1"/>
  <c r="GB142" i="1"/>
  <c r="FS142" i="1"/>
  <c r="FX142" i="1"/>
  <c r="BH146" i="1"/>
  <c r="GB146" i="1"/>
  <c r="FS146" i="1"/>
  <c r="FX146" i="1"/>
  <c r="BH151" i="1"/>
  <c r="GB151" i="1"/>
  <c r="FS151" i="1"/>
  <c r="FX151" i="1"/>
  <c r="BH155" i="1"/>
  <c r="GB155" i="1"/>
  <c r="FS155" i="1"/>
  <c r="FX155" i="1"/>
  <c r="BH159" i="1"/>
  <c r="GB159" i="1"/>
  <c r="FS159" i="1"/>
  <c r="FX159" i="1"/>
  <c r="BH164" i="1"/>
  <c r="FS164" i="1"/>
  <c r="FX164" i="1"/>
  <c r="BH168" i="1"/>
  <c r="FS168" i="1"/>
  <c r="FX168" i="1"/>
  <c r="BH172" i="1"/>
  <c r="FS172" i="1"/>
  <c r="FX172" i="1"/>
  <c r="FS177" i="1"/>
  <c r="FX177" i="1"/>
  <c r="FS181" i="1"/>
  <c r="FX181" i="1"/>
  <c r="FS185" i="1"/>
  <c r="FX185" i="1"/>
  <c r="FS190" i="1"/>
  <c r="FX190" i="1"/>
  <c r="FS194" i="1"/>
  <c r="FX194" i="1"/>
  <c r="BH198" i="1"/>
  <c r="GB198" i="1"/>
  <c r="FS198" i="1"/>
  <c r="FX198" i="1"/>
  <c r="FS203" i="1"/>
  <c r="FS207" i="1"/>
  <c r="FS211" i="1"/>
  <c r="BH220" i="1"/>
  <c r="E100" i="35"/>
  <c r="FS220" i="1"/>
  <c r="BH224" i="1"/>
  <c r="GB224" i="1"/>
  <c r="FS224" i="1"/>
  <c r="FX224" i="1"/>
  <c r="BH229" i="1"/>
  <c r="GB229" i="1"/>
  <c r="FS229" i="1"/>
  <c r="FX229" i="1"/>
  <c r="BH233" i="1"/>
  <c r="GB233" i="1"/>
  <c r="FS233" i="1"/>
  <c r="FX233" i="1"/>
  <c r="BH237" i="1"/>
  <c r="GB237" i="1"/>
  <c r="FS237" i="1"/>
  <c r="FX237" i="1"/>
  <c r="BH242" i="1"/>
  <c r="GB242" i="1"/>
  <c r="FS242" i="1"/>
  <c r="FX242" i="1"/>
  <c r="BH246" i="1"/>
  <c r="GB246" i="1"/>
  <c r="FS246" i="1"/>
  <c r="FX246" i="1"/>
  <c r="BH250" i="1"/>
  <c r="GB250" i="1"/>
  <c r="FS250" i="1"/>
  <c r="FX250" i="1"/>
  <c r="BH255" i="1"/>
  <c r="GB255" i="1"/>
  <c r="FS255" i="1"/>
  <c r="FX255" i="1"/>
  <c r="BH259" i="1"/>
  <c r="GB259" i="1"/>
  <c r="FS259" i="1"/>
  <c r="FX259" i="1"/>
  <c r="BH263" i="1"/>
  <c r="GB263" i="1"/>
  <c r="FS263" i="1"/>
  <c r="FX263" i="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c r="FT373" i="1"/>
  <c r="FY373" i="1"/>
  <c r="FT291" i="1"/>
  <c r="FY291" i="1"/>
  <c r="FT299" i="1"/>
  <c r="FY299" i="1"/>
  <c r="FT307" i="1"/>
  <c r="FY307" i="1"/>
  <c r="FT323" i="1"/>
  <c r="FY323" i="1"/>
  <c r="FT339" i="1"/>
  <c r="FY339" i="1"/>
  <c r="FT317" i="1"/>
  <c r="FY317" i="1"/>
  <c r="FT360" i="1"/>
  <c r="FY360" i="1"/>
  <c r="FT368" i="1"/>
  <c r="FY368" i="1"/>
  <c r="FT376" i="1"/>
  <c r="FY376" i="1"/>
  <c r="FT341" i="1"/>
  <c r="FY341" i="1"/>
  <c r="FT342" i="1"/>
  <c r="FY342" i="1"/>
  <c r="FT268" i="1"/>
  <c r="FY268" i="1"/>
  <c r="FT293" i="1"/>
  <c r="FY293" i="1"/>
  <c r="FT383" i="1"/>
  <c r="FY383" i="1"/>
  <c r="FT359" i="1"/>
  <c r="FY359" i="1"/>
  <c r="FT375" i="1"/>
  <c r="FY375" i="1"/>
  <c r="FT285" i="1"/>
  <c r="FY285" i="1"/>
  <c r="FT288" i="1"/>
  <c r="FY288" i="1"/>
  <c r="FT353" i="1"/>
  <c r="FY353" i="1"/>
  <c r="FT292" i="1"/>
  <c r="FY292" i="1"/>
  <c r="FT308" i="1"/>
  <c r="FY308" i="1"/>
  <c r="FT321" i="1"/>
  <c r="FY321" i="1"/>
  <c r="FT326" i="1"/>
  <c r="FY326" i="1"/>
  <c r="FU5" i="1"/>
  <c r="FZ5" i="1"/>
  <c r="X17" i="1"/>
  <c r="FU17" i="1"/>
  <c r="FZ17" i="1"/>
  <c r="FM185" i="1"/>
  <c r="H195" i="58"/>
  <c r="AJ186" i="1"/>
  <c r="D147" i="1"/>
  <c r="T147" i="1"/>
  <c r="X147" i="1"/>
  <c r="FU147" i="1"/>
  <c r="AB147" i="1"/>
  <c r="AF147" i="1"/>
  <c r="H147" i="1"/>
  <c r="P147" i="1"/>
  <c r="AJ147" i="1"/>
  <c r="AR135" i="1"/>
  <c r="AN147" i="1"/>
  <c r="AZ135" i="1"/>
  <c r="AV147" i="1"/>
  <c r="AZ147" i="1"/>
  <c r="BH135" i="1"/>
  <c r="GB135" i="1"/>
  <c r="BD147" i="1"/>
  <c r="BP135" i="1"/>
  <c r="BL147" i="1"/>
  <c r="BP147" i="1"/>
  <c r="BX135" i="1"/>
  <c r="BT147" i="1"/>
  <c r="BX147" i="1"/>
  <c r="CF135" i="1"/>
  <c r="CB147" i="1"/>
  <c r="CF147" i="1"/>
  <c r="CN135" i="1"/>
  <c r="CJ147" i="1"/>
  <c r="CN147" i="1"/>
  <c r="CV135" i="1"/>
  <c r="CR147" i="1"/>
  <c r="CV147" i="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c r="FL177" i="1"/>
  <c r="E187" i="58"/>
  <c r="FM177" i="1"/>
  <c r="H187" i="58"/>
  <c r="FN177" i="1"/>
  <c r="K187" i="58"/>
  <c r="FO181" i="1"/>
  <c r="N191" i="58"/>
  <c r="FL181" i="1"/>
  <c r="E191" i="58"/>
  <c r="FM181" i="1"/>
  <c r="H191" i="58"/>
  <c r="FN181" i="1"/>
  <c r="K191" i="58"/>
  <c r="FO185" i="1"/>
  <c r="N195" i="58"/>
  <c r="FL185" i="1"/>
  <c r="E195" i="58"/>
  <c r="FN185" i="1"/>
  <c r="K195" i="58"/>
  <c r="FN190" i="1"/>
  <c r="K200" i="58"/>
  <c r="FO190" i="1"/>
  <c r="N200" i="58"/>
  <c r="FM190" i="1"/>
  <c r="H200" i="58"/>
  <c r="FL190" i="1"/>
  <c r="E200" i="58"/>
  <c r="FN194" i="1"/>
  <c r="K204" i="58"/>
  <c r="FO194" i="1"/>
  <c r="N204" i="58"/>
  <c r="FM194" i="1"/>
  <c r="H204" i="58"/>
  <c r="FL194" i="1"/>
  <c r="E204" i="58"/>
  <c r="FN198" i="1"/>
  <c r="K208" i="58"/>
  <c r="FO198" i="1"/>
  <c r="N208" i="58"/>
  <c r="FL198" i="1"/>
  <c r="E208" i="58"/>
  <c r="FM198" i="1"/>
  <c r="H208" i="58"/>
  <c r="AR177" i="1"/>
  <c r="AR181" i="1"/>
  <c r="AR185" i="1"/>
  <c r="AR190" i="1"/>
  <c r="AR194" i="1"/>
  <c r="AZ177" i="1"/>
  <c r="AZ181" i="1"/>
  <c r="AZ185" i="1"/>
  <c r="AZ190" i="1"/>
  <c r="AZ194" i="1"/>
  <c r="BH177" i="1"/>
  <c r="GB177" i="1"/>
  <c r="BH181" i="1"/>
  <c r="GB181" i="1"/>
  <c r="BH185" i="1"/>
  <c r="GB185" i="1"/>
  <c r="BH190" i="1"/>
  <c r="GB190" i="1"/>
  <c r="BH194" i="1"/>
  <c r="GB194" i="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c r="FN174" i="1"/>
  <c r="K184" i="58"/>
  <c r="FL174" i="1"/>
  <c r="E184" i="58"/>
  <c r="FM178" i="1"/>
  <c r="H188" i="58"/>
  <c r="FL178" i="1"/>
  <c r="E188" i="58"/>
  <c r="FN178" i="1"/>
  <c r="K188" i="58"/>
  <c r="FO178" i="1"/>
  <c r="N188" i="58"/>
  <c r="FM182" i="1"/>
  <c r="H192" i="58"/>
  <c r="FL182" i="1"/>
  <c r="E192" i="58"/>
  <c r="FN182" i="1"/>
  <c r="K192" i="58"/>
  <c r="FO182" i="1"/>
  <c r="N192" i="58"/>
  <c r="FM187" i="1"/>
  <c r="H197" i="58"/>
  <c r="FL187" i="1"/>
  <c r="E197" i="58"/>
  <c r="FN187" i="1"/>
  <c r="K197" i="58"/>
  <c r="FO187" i="1"/>
  <c r="N197" i="58"/>
  <c r="FO191" i="1"/>
  <c r="N201" i="58"/>
  <c r="FL191" i="1"/>
  <c r="E201" i="58"/>
  <c r="FM191" i="1"/>
  <c r="H201" i="58"/>
  <c r="FN191" i="1"/>
  <c r="K201" i="58"/>
  <c r="FO195" i="1"/>
  <c r="N205" i="58"/>
  <c r="FL195" i="1"/>
  <c r="E205" i="58"/>
  <c r="FM195" i="1"/>
  <c r="H205" i="58"/>
  <c r="FN195" i="1"/>
  <c r="K205" i="58"/>
  <c r="AR178" i="1"/>
  <c r="AR182" i="1"/>
  <c r="AR187" i="1"/>
  <c r="AR191" i="1"/>
  <c r="AR195" i="1"/>
  <c r="AZ178" i="1"/>
  <c r="AZ182" i="1"/>
  <c r="AZ187" i="1"/>
  <c r="AZ191" i="1"/>
  <c r="AZ195" i="1"/>
  <c r="BH174" i="1"/>
  <c r="GB174" i="1"/>
  <c r="BH178" i="1"/>
  <c r="GB178" i="1"/>
  <c r="BH182" i="1"/>
  <c r="GB182" i="1"/>
  <c r="BH187" i="1"/>
  <c r="GB187" i="1"/>
  <c r="BH191" i="1"/>
  <c r="GB191" i="1"/>
  <c r="BH195" i="1"/>
  <c r="GB195" i="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c r="FN175" i="1"/>
  <c r="K185" i="58"/>
  <c r="FL175" i="1"/>
  <c r="E185" i="58"/>
  <c r="FO175" i="1"/>
  <c r="N185" i="58"/>
  <c r="FM179" i="1"/>
  <c r="H189" i="58"/>
  <c r="FN179" i="1"/>
  <c r="K189" i="58"/>
  <c r="FO179" i="1"/>
  <c r="N189" i="58"/>
  <c r="FL179" i="1"/>
  <c r="E189" i="58"/>
  <c r="FM183" i="1"/>
  <c r="H193" i="58"/>
  <c r="FN183" i="1"/>
  <c r="K193" i="58"/>
  <c r="FO183" i="1"/>
  <c r="N193" i="58"/>
  <c r="FL183" i="1"/>
  <c r="E193" i="58"/>
  <c r="FM192" i="1"/>
  <c r="H202" i="58"/>
  <c r="FL192" i="1"/>
  <c r="E202" i="58"/>
  <c r="FN192" i="1"/>
  <c r="K202" i="58"/>
  <c r="FO192" i="1"/>
  <c r="N202" i="58"/>
  <c r="FM196" i="1"/>
  <c r="H206" i="58"/>
  <c r="FL196" i="1"/>
  <c r="E206" i="58"/>
  <c r="FN196" i="1"/>
  <c r="K206" i="58"/>
  <c r="FO196" i="1"/>
  <c r="N206" i="58"/>
  <c r="AR175" i="1"/>
  <c r="AR179" i="1"/>
  <c r="AR183" i="1"/>
  <c r="AR192" i="1"/>
  <c r="AZ175" i="1"/>
  <c r="AZ179" i="1"/>
  <c r="AZ183" i="1"/>
  <c r="AZ192" i="1"/>
  <c r="BH175" i="1"/>
  <c r="GB175" i="1"/>
  <c r="BH179" i="1"/>
  <c r="GB179" i="1"/>
  <c r="BH183" i="1"/>
  <c r="GB183" i="1"/>
  <c r="BH192" i="1"/>
  <c r="GB192" i="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c r="FN176" i="1"/>
  <c r="K186" i="58"/>
  <c r="FO176" i="1"/>
  <c r="N186" i="58"/>
  <c r="FL176" i="1"/>
  <c r="E186" i="58"/>
  <c r="FN180" i="1"/>
  <c r="K190" i="58"/>
  <c r="FO180" i="1"/>
  <c r="N190" i="58"/>
  <c r="FL180" i="1"/>
  <c r="E190" i="58"/>
  <c r="FM180" i="1"/>
  <c r="H190" i="58"/>
  <c r="FN184" i="1"/>
  <c r="K194" i="58"/>
  <c r="FO184" i="1"/>
  <c r="N194" i="58"/>
  <c r="FL184" i="1"/>
  <c r="E194" i="58"/>
  <c r="FM184" i="1"/>
  <c r="H194" i="58"/>
  <c r="FM189" i="1"/>
  <c r="H199" i="58"/>
  <c r="FN189" i="1"/>
  <c r="K199" i="58"/>
  <c r="FO189" i="1"/>
  <c r="N199" i="58"/>
  <c r="FL189" i="1"/>
  <c r="E199" i="58"/>
  <c r="FM193" i="1"/>
  <c r="H203" i="58"/>
  <c r="FN193" i="1"/>
  <c r="K203" i="58"/>
  <c r="FO193" i="1"/>
  <c r="N203" i="58"/>
  <c r="FL193" i="1"/>
  <c r="E203" i="58"/>
  <c r="FM197" i="1"/>
  <c r="H207" i="58"/>
  <c r="FN197" i="1"/>
  <c r="K207" i="58"/>
  <c r="FO197" i="1"/>
  <c r="N207" i="58"/>
  <c r="FL197" i="1"/>
  <c r="E207" i="58"/>
  <c r="AR176" i="1"/>
  <c r="AR180" i="1"/>
  <c r="AR184" i="1"/>
  <c r="AR189" i="1"/>
  <c r="AR193" i="1"/>
  <c r="AZ176" i="1"/>
  <c r="AZ180" i="1"/>
  <c r="AZ184" i="1"/>
  <c r="AZ189" i="1"/>
  <c r="AZ193" i="1"/>
  <c r="BH176" i="1"/>
  <c r="GB176" i="1"/>
  <c r="BH180" i="1"/>
  <c r="GB180" i="1"/>
  <c r="BH184" i="1"/>
  <c r="GB184" i="1"/>
  <c r="BH189" i="1"/>
  <c r="GB189" i="1"/>
  <c r="BH193" i="1"/>
  <c r="GB193" i="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c r="FN188" i="1"/>
  <c r="K198" i="58"/>
  <c r="FL188" i="1"/>
  <c r="E198" i="58"/>
  <c r="FO188" i="1"/>
  <c r="N198" i="58"/>
  <c r="AR188" i="1"/>
  <c r="AZ188" i="1"/>
  <c r="BH188" i="1"/>
  <c r="GB188" i="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CV199" i="1"/>
  <c r="AI73" i="70"/>
  <c r="AI72" i="70"/>
  <c r="CN199" i="1"/>
  <c r="AI70" i="70"/>
  <c r="AI69" i="70"/>
  <c r="CF199" i="1"/>
  <c r="AI67" i="70"/>
  <c r="AI66" i="70"/>
  <c r="BX199" i="1"/>
  <c r="AI64" i="70"/>
  <c r="AI63" i="70"/>
  <c r="BP199" i="1"/>
  <c r="AI61" i="70"/>
  <c r="AI60" i="70"/>
  <c r="AZ199" i="1"/>
  <c r="AI55" i="70"/>
  <c r="AI54" i="70"/>
  <c r="AG29" i="70"/>
  <c r="AG75" i="70"/>
  <c r="FB198" i="1"/>
  <c r="AG76" i="70"/>
  <c r="AG20" i="70"/>
  <c r="AG48" i="70"/>
  <c r="EM198" i="1"/>
  <c r="AG52" i="70"/>
  <c r="EY198" i="1"/>
  <c r="AG70" i="70"/>
  <c r="EQ198" i="1"/>
  <c r="AG58" i="70"/>
  <c r="EU198" i="1"/>
  <c r="AG64" i="70"/>
  <c r="ES198" i="1"/>
  <c r="AG61" i="70"/>
  <c r="EW198" i="1"/>
  <c r="AG67" i="70"/>
  <c r="FA198" i="1"/>
  <c r="AG73" i="70"/>
  <c r="EO198" i="1"/>
  <c r="AG55" i="70"/>
  <c r="AA75" i="70"/>
  <c r="AA29" i="70"/>
  <c r="FA189" i="1"/>
  <c r="AA73" i="70"/>
  <c r="AA20" i="70"/>
  <c r="AA48" i="70"/>
  <c r="EW189" i="1"/>
  <c r="AA67" i="70"/>
  <c r="EQ189" i="1"/>
  <c r="AA58" i="70"/>
  <c r="ES189" i="1"/>
  <c r="AA61" i="70"/>
  <c r="FB189" i="1"/>
  <c r="AA76" i="70"/>
  <c r="EU189" i="1"/>
  <c r="AA64" i="70"/>
  <c r="EY189" i="1"/>
  <c r="AA70" i="70"/>
  <c r="EM189" i="1"/>
  <c r="AA52" i="70"/>
  <c r="EO189" i="1"/>
  <c r="AA55" i="70"/>
  <c r="AC75" i="70"/>
  <c r="AC29" i="70"/>
  <c r="FB192" i="1"/>
  <c r="AC76" i="70"/>
  <c r="AC48" i="70"/>
  <c r="AC20" i="70"/>
  <c r="EU192" i="1"/>
  <c r="AC64" i="70"/>
  <c r="EQ192" i="1"/>
  <c r="AC58" i="70"/>
  <c r="EY192" i="1"/>
  <c r="AC70" i="70"/>
  <c r="EM192" i="1"/>
  <c r="AC52" i="70"/>
  <c r="ES192" i="1"/>
  <c r="AC61" i="70"/>
  <c r="EW192" i="1"/>
  <c r="AC67" i="70"/>
  <c r="FA192" i="1"/>
  <c r="AC73" i="70"/>
  <c r="EO192" i="1"/>
  <c r="AC55" i="70"/>
  <c r="FA195" i="1"/>
  <c r="AE73" i="70"/>
  <c r="AE48" i="70"/>
  <c r="AE20" i="70"/>
  <c r="EQ195" i="1"/>
  <c r="AE58" i="70"/>
  <c r="EU195" i="1"/>
  <c r="AE64" i="70"/>
  <c r="EO195" i="1"/>
  <c r="AE55" i="70"/>
  <c r="FB195" i="1"/>
  <c r="AE76" i="70"/>
  <c r="EY195" i="1"/>
  <c r="AE70" i="70"/>
  <c r="ES195" i="1"/>
  <c r="AE61" i="70"/>
  <c r="EM195" i="1"/>
  <c r="AE52" i="70"/>
  <c r="EW195" i="1"/>
  <c r="AE67" i="70"/>
  <c r="EY182" i="1"/>
  <c r="T70" i="70"/>
  <c r="T48" i="70"/>
  <c r="T20" i="70"/>
  <c r="EO182" i="1"/>
  <c r="T55" i="70"/>
  <c r="ES182" i="1"/>
  <c r="T61" i="70"/>
  <c r="FB182" i="1"/>
  <c r="T76" i="70"/>
  <c r="EM182" i="1"/>
  <c r="T52" i="70"/>
  <c r="FA182" i="1"/>
  <c r="T73" i="70"/>
  <c r="EU182" i="1"/>
  <c r="T64" i="70"/>
  <c r="EW182" i="1"/>
  <c r="T67" i="70"/>
  <c r="EQ182" i="1"/>
  <c r="T58" i="70"/>
  <c r="P75" i="70"/>
  <c r="P29" i="70"/>
  <c r="FB185" i="1"/>
  <c r="V76" i="70"/>
  <c r="V20" i="70"/>
  <c r="V48" i="70"/>
  <c r="EY185" i="1"/>
  <c r="V70" i="70"/>
  <c r="EM185" i="1"/>
  <c r="V52" i="70"/>
  <c r="EQ185" i="1"/>
  <c r="V58" i="70"/>
  <c r="EU185" i="1"/>
  <c r="V64" i="70"/>
  <c r="EO185" i="1"/>
  <c r="V55" i="70"/>
  <c r="ES185" i="1"/>
  <c r="V61" i="70"/>
  <c r="FA185" i="1"/>
  <c r="V73" i="70"/>
  <c r="EW185" i="1"/>
  <c r="V67" i="70"/>
  <c r="R75" i="70"/>
  <c r="R29" i="70"/>
  <c r="EY176" i="1"/>
  <c r="P70" i="70"/>
  <c r="P48" i="70"/>
  <c r="P20" i="70"/>
  <c r="EO176" i="1"/>
  <c r="P55" i="70"/>
  <c r="FB176" i="1"/>
  <c r="P76" i="70"/>
  <c r="EU176" i="1"/>
  <c r="P64" i="70"/>
  <c r="ES176" i="1"/>
  <c r="P61" i="70"/>
  <c r="FA176" i="1"/>
  <c r="P73" i="70"/>
  <c r="EQ176" i="1"/>
  <c r="P58" i="70"/>
  <c r="EW176" i="1"/>
  <c r="P67" i="70"/>
  <c r="EM176" i="1"/>
  <c r="P52" i="70"/>
  <c r="FB179" i="1"/>
  <c r="R76" i="70"/>
  <c r="R20" i="70"/>
  <c r="R48" i="70"/>
  <c r="EQ179" i="1"/>
  <c r="R58" i="70"/>
  <c r="EU179" i="1"/>
  <c r="R64" i="70"/>
  <c r="EY179" i="1"/>
  <c r="R70" i="70"/>
  <c r="EM179" i="1"/>
  <c r="R52" i="70"/>
  <c r="FA179" i="1"/>
  <c r="R73" i="70"/>
  <c r="EO179" i="1"/>
  <c r="R55" i="70"/>
  <c r="EW179" i="1"/>
  <c r="R67" i="70"/>
  <c r="ES179" i="1"/>
  <c r="R61" i="70"/>
  <c r="T75" i="70"/>
  <c r="T29" i="70"/>
  <c r="DP173" i="1"/>
  <c r="FA172" i="1"/>
  <c r="K73" i="70"/>
  <c r="K48" i="70"/>
  <c r="K20" i="70"/>
  <c r="EU172" i="1"/>
  <c r="K64" i="70"/>
  <c r="FB172" i="1"/>
  <c r="K76" i="70"/>
  <c r="EY172" i="1"/>
  <c r="K70" i="70"/>
  <c r="EM172" i="1"/>
  <c r="K52" i="70"/>
  <c r="EQ172" i="1"/>
  <c r="K58" i="70"/>
  <c r="EO172" i="1"/>
  <c r="K55" i="70"/>
  <c r="ES172" i="1"/>
  <c r="K61" i="70"/>
  <c r="EW172" i="1"/>
  <c r="K67" i="70"/>
  <c r="G29" i="70"/>
  <c r="G75" i="70"/>
  <c r="E20" i="70"/>
  <c r="E48" i="70"/>
  <c r="EW163" i="1"/>
  <c r="E67" i="70"/>
  <c r="EO163" i="1"/>
  <c r="E55" i="70"/>
  <c r="FB163" i="1"/>
  <c r="E76" i="70"/>
  <c r="EQ163" i="1"/>
  <c r="E58" i="70"/>
  <c r="EU163" i="1"/>
  <c r="E64" i="70"/>
  <c r="FA163" i="1"/>
  <c r="E73" i="70"/>
  <c r="ES163" i="1"/>
  <c r="E61" i="70"/>
  <c r="EY163" i="1"/>
  <c r="E70" i="70"/>
  <c r="EM163" i="1"/>
  <c r="E52" i="70"/>
  <c r="FB169" i="1"/>
  <c r="I76" i="70"/>
  <c r="I48" i="70"/>
  <c r="I20" i="70"/>
  <c r="EQ169" i="1"/>
  <c r="I58" i="70"/>
  <c r="EM169" i="1"/>
  <c r="I52" i="70"/>
  <c r="EU169" i="1"/>
  <c r="I64" i="70"/>
  <c r="EY169" i="1"/>
  <c r="I70" i="70"/>
  <c r="ES169" i="1"/>
  <c r="I61" i="70"/>
  <c r="EW169" i="1"/>
  <c r="I67" i="70"/>
  <c r="FA169" i="1"/>
  <c r="I73" i="70"/>
  <c r="EO169" i="1"/>
  <c r="I55" i="70"/>
  <c r="E29" i="70"/>
  <c r="E75" i="70"/>
  <c r="FA166" i="1"/>
  <c r="G73" i="70"/>
  <c r="G48" i="70"/>
  <c r="G20" i="70"/>
  <c r="EY166" i="1"/>
  <c r="G70" i="70"/>
  <c r="EM166" i="1"/>
  <c r="G52" i="70"/>
  <c r="FB166" i="1"/>
  <c r="G76" i="70"/>
  <c r="EQ166" i="1"/>
  <c r="G58" i="70"/>
  <c r="EU166" i="1"/>
  <c r="G64" i="70"/>
  <c r="ES166" i="1"/>
  <c r="G61" i="70"/>
  <c r="EW166" i="1"/>
  <c r="G67" i="70"/>
  <c r="EO166" i="1"/>
  <c r="G55" i="70"/>
  <c r="FZ147" i="1"/>
  <c r="DP199" i="1"/>
  <c r="AI83" i="70"/>
  <c r="DP186" i="1"/>
  <c r="DH173"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c r="FT190" i="1"/>
  <c r="FY190" i="1"/>
  <c r="FT189" i="1"/>
  <c r="FY189" i="1"/>
  <c r="FT111" i="1"/>
  <c r="FY111" i="1"/>
  <c r="FT41" i="1"/>
  <c r="FY41" i="1"/>
  <c r="FT176" i="1"/>
  <c r="FY176" i="1"/>
  <c r="FT24" i="1"/>
  <c r="FY24" i="1"/>
  <c r="FT163" i="1"/>
  <c r="FY163" i="1"/>
  <c r="FT93" i="1"/>
  <c r="FY93" i="1"/>
  <c r="FT236" i="1"/>
  <c r="FY236" i="1"/>
  <c r="FT145" i="1"/>
  <c r="FY145" i="1"/>
  <c r="FT76" i="1"/>
  <c r="FY76" i="1"/>
  <c r="FT128" i="1"/>
  <c r="FY128" i="1"/>
  <c r="FT59" i="1"/>
  <c r="FY59" i="1"/>
  <c r="FL277" i="1"/>
  <c r="FT250" i="1"/>
  <c r="FY250" i="1"/>
  <c r="FT242" i="1"/>
  <c r="FY242" i="1"/>
  <c r="FT222" i="1"/>
  <c r="FY222" i="1"/>
  <c r="BH238" i="1"/>
  <c r="GB238" i="1"/>
  <c r="FS238" i="1"/>
  <c r="FX238" i="1"/>
  <c r="BH160" i="1"/>
  <c r="GB160" i="1"/>
  <c r="FS160" i="1"/>
  <c r="FX160" i="1"/>
  <c r="BH134" i="1"/>
  <c r="GB134" i="1"/>
  <c r="FS134" i="1"/>
  <c r="FX134" i="1"/>
  <c r="BH82" i="1"/>
  <c r="GB82" i="1"/>
  <c r="FS82" i="1"/>
  <c r="FX82" i="1"/>
  <c r="BH30" i="1"/>
  <c r="GB30" i="1"/>
  <c r="FS30" i="1"/>
  <c r="FX30" i="1"/>
  <c r="AR238" i="1"/>
  <c r="FR238" i="1"/>
  <c r="FW238" i="1"/>
  <c r="AR160" i="1"/>
  <c r="FR160" i="1"/>
  <c r="FW160" i="1"/>
  <c r="AR134" i="1"/>
  <c r="FR134" i="1"/>
  <c r="FW134" i="1"/>
  <c r="AR82" i="1"/>
  <c r="FR82" i="1"/>
  <c r="FW82" i="1"/>
  <c r="AR30" i="1"/>
  <c r="FR30" i="1"/>
  <c r="FW30" i="1"/>
  <c r="FO238" i="1"/>
  <c r="CZ238" i="1"/>
  <c r="FN238" i="1"/>
  <c r="FM238" i="1"/>
  <c r="FT178" i="1"/>
  <c r="FY178" i="1"/>
  <c r="FT180" i="1"/>
  <c r="FY180" i="1"/>
  <c r="FT245" i="1"/>
  <c r="FY245" i="1"/>
  <c r="FT228" i="1"/>
  <c r="FY228" i="1"/>
  <c r="FT197" i="1"/>
  <c r="FY197" i="1"/>
  <c r="FT171" i="1"/>
  <c r="FY171" i="1"/>
  <c r="FT154" i="1"/>
  <c r="FY154" i="1"/>
  <c r="FT137" i="1"/>
  <c r="FY137" i="1"/>
  <c r="FT119" i="1"/>
  <c r="FY119" i="1"/>
  <c r="FT102" i="1"/>
  <c r="FY102" i="1"/>
  <c r="FT85" i="1"/>
  <c r="FY85" i="1"/>
  <c r="FT67" i="1"/>
  <c r="FY67" i="1"/>
  <c r="FT50" i="1"/>
  <c r="FY50" i="1"/>
  <c r="FT33" i="1"/>
  <c r="FY33" i="1"/>
  <c r="FT11" i="1"/>
  <c r="FY11" i="1"/>
  <c r="FT253" i="1"/>
  <c r="FY253" i="1"/>
  <c r="FT235" i="1"/>
  <c r="FY235" i="1"/>
  <c r="FT188" i="1"/>
  <c r="FY188" i="1"/>
  <c r="FT170" i="1"/>
  <c r="FY170" i="1"/>
  <c r="FT153" i="1"/>
  <c r="FY153" i="1"/>
  <c r="FT136" i="1"/>
  <c r="FY136" i="1"/>
  <c r="FT118" i="1"/>
  <c r="FY118" i="1"/>
  <c r="FT101" i="1"/>
  <c r="FY101" i="1"/>
  <c r="FT84" i="1"/>
  <c r="FY84" i="1"/>
  <c r="FT66" i="1"/>
  <c r="FY66" i="1"/>
  <c r="FT49" i="1"/>
  <c r="FY49" i="1"/>
  <c r="FT23" i="1"/>
  <c r="FY23" i="1"/>
  <c r="FT252" i="1"/>
  <c r="FY252" i="1"/>
  <c r="FT239" i="1"/>
  <c r="FY239" i="1"/>
  <c r="DL199" i="1"/>
  <c r="AI82" i="70"/>
  <c r="DH199" i="1"/>
  <c r="AI81" i="70"/>
  <c r="FT174" i="1"/>
  <c r="FY174" i="1"/>
  <c r="FT161" i="1"/>
  <c r="FY161" i="1"/>
  <c r="FT148" i="1"/>
  <c r="FY148" i="1"/>
  <c r="FT130" i="1"/>
  <c r="FY130" i="1"/>
  <c r="FT117" i="1"/>
  <c r="FY117" i="1"/>
  <c r="FT104" i="1"/>
  <c r="FY104" i="1"/>
  <c r="FT91" i="1"/>
  <c r="FY91" i="1"/>
  <c r="FT78" i="1"/>
  <c r="FY78" i="1"/>
  <c r="FT65" i="1"/>
  <c r="FY65" i="1"/>
  <c r="FT52" i="1"/>
  <c r="FY52" i="1"/>
  <c r="FT35" i="1"/>
  <c r="FY35" i="1"/>
  <c r="FT22" i="1"/>
  <c r="FY22" i="1"/>
  <c r="FT9" i="1"/>
  <c r="FY9" i="1"/>
  <c r="FT16" i="1"/>
  <c r="FY16" i="1"/>
  <c r="FT263" i="1"/>
  <c r="FY263" i="1"/>
  <c r="FT233" i="1"/>
  <c r="FY233" i="1"/>
  <c r="FT185" i="1"/>
  <c r="FY185" i="1"/>
  <c r="FT164" i="1"/>
  <c r="FY164" i="1"/>
  <c r="FT146" i="1"/>
  <c r="FY146" i="1"/>
  <c r="FT125" i="1"/>
  <c r="FY125" i="1"/>
  <c r="FT103" i="1"/>
  <c r="FY103" i="1"/>
  <c r="FT73" i="1"/>
  <c r="FY73" i="1"/>
  <c r="FT42" i="1"/>
  <c r="FY42" i="1"/>
  <c r="FT90" i="1"/>
  <c r="FY90" i="1"/>
  <c r="FT47" i="1"/>
  <c r="FY47" i="1"/>
  <c r="FL199" i="1"/>
  <c r="E209" i="58"/>
  <c r="FL238" i="1"/>
  <c r="FT168" i="1"/>
  <c r="FY168" i="1"/>
  <c r="FO277" i="1"/>
  <c r="CZ277" i="1"/>
  <c r="FM277" i="1"/>
  <c r="FN277" i="1"/>
  <c r="BH251" i="1"/>
  <c r="GB251" i="1"/>
  <c r="FS251" i="1"/>
  <c r="FX251" i="1"/>
  <c r="BH173" i="1"/>
  <c r="FS173" i="1"/>
  <c r="FX173" i="1"/>
  <c r="BH95" i="1"/>
  <c r="GB95" i="1"/>
  <c r="FS95" i="1"/>
  <c r="FX95" i="1"/>
  <c r="BH43" i="1"/>
  <c r="GB43" i="1"/>
  <c r="FS43" i="1"/>
  <c r="FX43" i="1"/>
  <c r="AR251" i="1"/>
  <c r="FR251" i="1"/>
  <c r="FW251" i="1"/>
  <c r="AR173" i="1"/>
  <c r="FR173" i="1"/>
  <c r="FW173" i="1"/>
  <c r="AR95" i="1"/>
  <c r="FR95" i="1"/>
  <c r="FW95" i="1"/>
  <c r="AR43" i="1"/>
  <c r="FR43" i="1"/>
  <c r="FW43" i="1"/>
  <c r="FT234" i="1"/>
  <c r="FY234" i="1"/>
  <c r="FT226" i="1"/>
  <c r="FY226" i="1"/>
  <c r="FT258" i="1"/>
  <c r="FY258" i="1"/>
  <c r="FT241" i="1"/>
  <c r="FY241" i="1"/>
  <c r="FT223" i="1"/>
  <c r="FY223" i="1"/>
  <c r="FT193" i="1"/>
  <c r="FY193" i="1"/>
  <c r="FT167" i="1"/>
  <c r="FY167" i="1"/>
  <c r="FT150" i="1"/>
  <c r="FY150" i="1"/>
  <c r="FT132" i="1"/>
  <c r="FY132" i="1"/>
  <c r="FT115" i="1"/>
  <c r="FY115" i="1"/>
  <c r="FT98" i="1"/>
  <c r="FY98" i="1"/>
  <c r="FT80" i="1"/>
  <c r="FY80" i="1"/>
  <c r="FT63" i="1"/>
  <c r="FY63" i="1"/>
  <c r="FT46" i="1"/>
  <c r="FY46" i="1"/>
  <c r="FT28" i="1"/>
  <c r="FY28" i="1"/>
  <c r="FT7" i="1"/>
  <c r="FY7" i="1"/>
  <c r="FT36" i="1"/>
  <c r="FY36" i="1"/>
  <c r="FT248" i="1"/>
  <c r="FY248" i="1"/>
  <c r="FT231" i="1"/>
  <c r="FY231" i="1"/>
  <c r="FT183" i="1"/>
  <c r="FY183" i="1"/>
  <c r="FT166" i="1"/>
  <c r="FY166" i="1"/>
  <c r="FT149" i="1"/>
  <c r="FY149" i="1"/>
  <c r="FT131" i="1"/>
  <c r="FY131" i="1"/>
  <c r="FT114" i="1"/>
  <c r="FY114" i="1"/>
  <c r="FT97" i="1"/>
  <c r="FY97" i="1"/>
  <c r="FT79" i="1"/>
  <c r="FY79" i="1"/>
  <c r="FT62" i="1"/>
  <c r="FY62" i="1"/>
  <c r="FT45" i="1"/>
  <c r="FY45" i="1"/>
  <c r="FT19" i="1"/>
  <c r="FY19" i="1"/>
  <c r="FT6" i="1"/>
  <c r="FY6" i="1"/>
  <c r="FT260" i="1"/>
  <c r="FY260" i="1"/>
  <c r="FT247" i="1"/>
  <c r="FY247" i="1"/>
  <c r="FT187" i="1"/>
  <c r="FY187" i="1"/>
  <c r="FT169" i="1"/>
  <c r="FY169" i="1"/>
  <c r="FT156" i="1"/>
  <c r="FY156" i="1"/>
  <c r="FT143" i="1"/>
  <c r="FY143" i="1"/>
  <c r="FT126" i="1"/>
  <c r="FY126" i="1"/>
  <c r="FT113" i="1"/>
  <c r="FY113" i="1"/>
  <c r="FT100" i="1"/>
  <c r="FY100" i="1"/>
  <c r="FT87" i="1"/>
  <c r="FY87" i="1"/>
  <c r="FT74" i="1"/>
  <c r="FY74" i="1"/>
  <c r="FT61" i="1"/>
  <c r="FY61" i="1"/>
  <c r="FT48" i="1"/>
  <c r="FY48" i="1"/>
  <c r="FT43" i="1"/>
  <c r="FY43" i="1"/>
  <c r="FT259" i="1"/>
  <c r="FY259" i="1"/>
  <c r="FT229" i="1"/>
  <c r="FY229" i="1"/>
  <c r="FT181" i="1"/>
  <c r="FY181" i="1"/>
  <c r="FT159" i="1"/>
  <c r="FY159" i="1"/>
  <c r="FT142" i="1"/>
  <c r="FY142" i="1"/>
  <c r="FT120" i="1"/>
  <c r="FY120" i="1"/>
  <c r="FT94" i="1"/>
  <c r="FY94" i="1"/>
  <c r="FT64" i="1"/>
  <c r="FY64" i="1"/>
  <c r="FT34" i="1"/>
  <c r="FY34" i="1"/>
  <c r="FT129" i="1"/>
  <c r="FY129" i="1"/>
  <c r="FT77" i="1"/>
  <c r="FY77" i="1"/>
  <c r="FT38" i="1"/>
  <c r="FY38" i="1"/>
  <c r="FL251" i="1"/>
  <c r="BH147" i="1"/>
  <c r="GB147" i="1"/>
  <c r="FS147" i="1"/>
  <c r="FX147" i="1"/>
  <c r="AR147" i="1"/>
  <c r="FR147" i="1"/>
  <c r="FW147" i="1"/>
  <c r="FT246" i="1"/>
  <c r="FY246" i="1"/>
  <c r="BH264" i="1"/>
  <c r="GB264" i="1"/>
  <c r="FS264" i="1"/>
  <c r="FX264" i="1"/>
  <c r="BH108" i="1"/>
  <c r="GB108" i="1"/>
  <c r="FS108" i="1"/>
  <c r="FX108" i="1"/>
  <c r="BH56" i="1"/>
  <c r="GB56" i="1"/>
  <c r="FS56" i="1"/>
  <c r="FX56" i="1"/>
  <c r="AR264" i="1"/>
  <c r="FR264" i="1"/>
  <c r="FW264" i="1"/>
  <c r="AR108" i="1"/>
  <c r="FR108" i="1"/>
  <c r="FW108" i="1"/>
  <c r="AR56" i="1"/>
  <c r="FR56" i="1"/>
  <c r="FW56" i="1"/>
  <c r="FO264" i="1"/>
  <c r="FM264" i="1"/>
  <c r="FN264" i="1"/>
  <c r="CZ264" i="1"/>
  <c r="FT20" i="1"/>
  <c r="FY20" i="1"/>
  <c r="FT261" i="1"/>
  <c r="FY261" i="1"/>
  <c r="FT244" i="1"/>
  <c r="FY244" i="1"/>
  <c r="FT227" i="1"/>
  <c r="FY227" i="1"/>
  <c r="FT196" i="1"/>
  <c r="FY196" i="1"/>
  <c r="FT179" i="1"/>
  <c r="FY179" i="1"/>
  <c r="FT162" i="1"/>
  <c r="FY162" i="1"/>
  <c r="FT144" i="1"/>
  <c r="FY144" i="1"/>
  <c r="FT127" i="1"/>
  <c r="FY127" i="1"/>
  <c r="FT110" i="1"/>
  <c r="FY110" i="1"/>
  <c r="FT92" i="1"/>
  <c r="FY92" i="1"/>
  <c r="FT75" i="1"/>
  <c r="FY75" i="1"/>
  <c r="FT58" i="1"/>
  <c r="FY58" i="1"/>
  <c r="FT40" i="1"/>
  <c r="FY40" i="1"/>
  <c r="FT14" i="1"/>
  <c r="FY14" i="1"/>
  <c r="FT44" i="1"/>
  <c r="FY44" i="1"/>
  <c r="FT256" i="1"/>
  <c r="FY256" i="1"/>
  <c r="FT243" i="1"/>
  <c r="FY243" i="1"/>
  <c r="FT195" i="1"/>
  <c r="FY195" i="1"/>
  <c r="FT182" i="1"/>
  <c r="FY182" i="1"/>
  <c r="FT165" i="1"/>
  <c r="FY165" i="1"/>
  <c r="FT152" i="1"/>
  <c r="FY152" i="1"/>
  <c r="FT139" i="1"/>
  <c r="FY139" i="1"/>
  <c r="FT134" i="1"/>
  <c r="FY134" i="1"/>
  <c r="FT31" i="1"/>
  <c r="FY31" i="1"/>
  <c r="FT18" i="1"/>
  <c r="FY18" i="1"/>
  <c r="FT255" i="1"/>
  <c r="FY255" i="1"/>
  <c r="FT224" i="1"/>
  <c r="FY224" i="1"/>
  <c r="FT177" i="1"/>
  <c r="FY177" i="1"/>
  <c r="FT155" i="1"/>
  <c r="FY155" i="1"/>
  <c r="FT138" i="1"/>
  <c r="FY138" i="1"/>
  <c r="FT116" i="1"/>
  <c r="FY116" i="1"/>
  <c r="FT86" i="1"/>
  <c r="FY86" i="1"/>
  <c r="FT55" i="1"/>
  <c r="FY55" i="1"/>
  <c r="FT25" i="1"/>
  <c r="FY25" i="1"/>
  <c r="FT107" i="1"/>
  <c r="FY107" i="1"/>
  <c r="FT68" i="1"/>
  <c r="FY68" i="1"/>
  <c r="FT29" i="1"/>
  <c r="FY29" i="1"/>
  <c r="FL186" i="1"/>
  <c r="E196" i="58"/>
  <c r="FL264" i="1"/>
  <c r="FT198" i="1"/>
  <c r="FY198" i="1"/>
  <c r="BH199" i="1"/>
  <c r="FS199" i="1"/>
  <c r="FX199" i="1"/>
  <c r="BH186" i="1"/>
  <c r="GB186" i="1"/>
  <c r="FS186" i="1"/>
  <c r="FX186" i="1"/>
  <c r="BH121" i="1"/>
  <c r="GB121" i="1"/>
  <c r="FS121" i="1"/>
  <c r="FX121" i="1"/>
  <c r="BH69" i="1"/>
  <c r="GB69" i="1"/>
  <c r="FS69" i="1"/>
  <c r="FX69" i="1"/>
  <c r="BH17" i="1"/>
  <c r="GB17" i="1"/>
  <c r="FS17" i="1"/>
  <c r="FX17" i="1"/>
  <c r="AR199" i="1"/>
  <c r="AI52" i="70"/>
  <c r="FR199" i="1"/>
  <c r="FW199" i="1"/>
  <c r="AR186" i="1"/>
  <c r="FR186" i="1"/>
  <c r="FW186" i="1"/>
  <c r="AR121" i="1"/>
  <c r="FR121" i="1"/>
  <c r="FW121" i="1"/>
  <c r="AR69" i="1"/>
  <c r="FR69" i="1"/>
  <c r="FW69" i="1"/>
  <c r="AR17" i="1"/>
  <c r="FR17" i="1"/>
  <c r="FW17" i="1"/>
  <c r="FO251" i="1"/>
  <c r="FN251" i="1"/>
  <c r="CZ251" i="1"/>
  <c r="FM251" i="1"/>
  <c r="FO199" i="1"/>
  <c r="N209" i="58"/>
  <c r="FM199" i="1"/>
  <c r="H209" i="58"/>
  <c r="FN199" i="1"/>
  <c r="K209" i="58"/>
  <c r="CZ199" i="1"/>
  <c r="AI76" i="70"/>
  <c r="FT230" i="1"/>
  <c r="FY230" i="1"/>
  <c r="FT262" i="1"/>
  <c r="FY262" i="1"/>
  <c r="FT254" i="1"/>
  <c r="FY254" i="1"/>
  <c r="FT249" i="1"/>
  <c r="FY249" i="1"/>
  <c r="FT232" i="1"/>
  <c r="FY232" i="1"/>
  <c r="FT184" i="1"/>
  <c r="FY184" i="1"/>
  <c r="FT158" i="1"/>
  <c r="FY158" i="1"/>
  <c r="FT141" i="1"/>
  <c r="FY141" i="1"/>
  <c r="FT124" i="1"/>
  <c r="FY124" i="1"/>
  <c r="FT106" i="1"/>
  <c r="FY106" i="1"/>
  <c r="FT89" i="1"/>
  <c r="FY89" i="1"/>
  <c r="FT72" i="1"/>
  <c r="FY72" i="1"/>
  <c r="FT54" i="1"/>
  <c r="FY54" i="1"/>
  <c r="FT37" i="1"/>
  <c r="FY37" i="1"/>
  <c r="FT15" i="1"/>
  <c r="FY15" i="1"/>
  <c r="FT32" i="1"/>
  <c r="FY32" i="1"/>
  <c r="FT257" i="1"/>
  <c r="FY257" i="1"/>
  <c r="FT240" i="1"/>
  <c r="FY240" i="1"/>
  <c r="FT192" i="1"/>
  <c r="FY192" i="1"/>
  <c r="FT175" i="1"/>
  <c r="FY175" i="1"/>
  <c r="FT157" i="1"/>
  <c r="FY157" i="1"/>
  <c r="FT140" i="1"/>
  <c r="FY140" i="1"/>
  <c r="FT123" i="1"/>
  <c r="FY123" i="1"/>
  <c r="FT105" i="1"/>
  <c r="FY105" i="1"/>
  <c r="FT88" i="1"/>
  <c r="FY88" i="1"/>
  <c r="FT71" i="1"/>
  <c r="FY71" i="1"/>
  <c r="FT53" i="1"/>
  <c r="FY53" i="1"/>
  <c r="FT27" i="1"/>
  <c r="FY27" i="1"/>
  <c r="FT10" i="1"/>
  <c r="FY10" i="1"/>
  <c r="FT191" i="1"/>
  <c r="FY191" i="1"/>
  <c r="CN186" i="1"/>
  <c r="DL186" i="1"/>
  <c r="DH186" i="1"/>
  <c r="FT135" i="1"/>
  <c r="FY135" i="1"/>
  <c r="FT122" i="1"/>
  <c r="FY122" i="1"/>
  <c r="FT109" i="1"/>
  <c r="FY109" i="1"/>
  <c r="FT96" i="1"/>
  <c r="FY96" i="1"/>
  <c r="FT83" i="1"/>
  <c r="FY83" i="1"/>
  <c r="FT70" i="1"/>
  <c r="FY70" i="1"/>
  <c r="FT57" i="1"/>
  <c r="FY57" i="1"/>
  <c r="FT39" i="1"/>
  <c r="FY39" i="1"/>
  <c r="FT26" i="1"/>
  <c r="FY26" i="1"/>
  <c r="FT13" i="1"/>
  <c r="FY13" i="1"/>
  <c r="FT8" i="1"/>
  <c r="FY8" i="1"/>
  <c r="FT237" i="1"/>
  <c r="FY237" i="1"/>
  <c r="FT194" i="1"/>
  <c r="FY194" i="1"/>
  <c r="FT172" i="1"/>
  <c r="FY172" i="1"/>
  <c r="FT151" i="1"/>
  <c r="FY151" i="1"/>
  <c r="FT133" i="1"/>
  <c r="FY133" i="1"/>
  <c r="FT112" i="1"/>
  <c r="FY112" i="1"/>
  <c r="FT81" i="1"/>
  <c r="FY81" i="1"/>
  <c r="FT51" i="1"/>
  <c r="FY51" i="1"/>
  <c r="FT12" i="1"/>
  <c r="FY12" i="1"/>
  <c r="FT99" i="1"/>
  <c r="FY99" i="1"/>
  <c r="FT60" i="1"/>
  <c r="FY60" i="1"/>
  <c r="FT21" i="1"/>
  <c r="FY21" i="1"/>
  <c r="FT147" i="1"/>
  <c r="FY147" i="1"/>
  <c r="FT5" i="1"/>
  <c r="FY5" i="1"/>
  <c r="FO186" i="1"/>
  <c r="N196" i="58"/>
  <c r="FN186" i="1"/>
  <c r="K196" i="58"/>
  <c r="CZ186" i="1"/>
  <c r="FM186" i="1"/>
  <c r="H196" i="58"/>
  <c r="CZ147" i="1"/>
  <c r="FL147" i="1"/>
  <c r="C187" i="1"/>
  <c r="C200" i="1"/>
  <c r="C213" i="1"/>
  <c r="C226" i="1"/>
  <c r="C239" i="1"/>
  <c r="C252" i="1"/>
  <c r="C265" i="1"/>
  <c r="C278" i="1"/>
  <c r="C290" i="1"/>
  <c r="C302" i="1"/>
  <c r="C314" i="1"/>
  <c r="C326" i="1"/>
  <c r="C338" i="1"/>
  <c r="C350" i="1"/>
  <c r="C362" i="1"/>
  <c r="C374" i="1"/>
  <c r="C204" i="1"/>
  <c r="C211" i="1"/>
  <c r="C224" i="1"/>
  <c r="C237" i="1"/>
  <c r="C250" i="1"/>
  <c r="C263" i="1"/>
  <c r="C276" i="1"/>
  <c r="C289" i="1"/>
  <c r="C301" i="1"/>
  <c r="C313" i="1"/>
  <c r="C325" i="1"/>
  <c r="C337" i="1"/>
  <c r="C349" i="1"/>
  <c r="C361" i="1"/>
  <c r="C373" i="1"/>
  <c r="C385" i="1"/>
  <c r="C188" i="1"/>
  <c r="C201" i="1"/>
  <c r="C214" i="1"/>
  <c r="C227" i="1"/>
  <c r="C240" i="1"/>
  <c r="C253" i="1"/>
  <c r="C266" i="1"/>
  <c r="C279" i="1"/>
  <c r="C291" i="1"/>
  <c r="C303" i="1"/>
  <c r="C315" i="1"/>
  <c r="C327" i="1"/>
  <c r="C339" i="1"/>
  <c r="C351" i="1"/>
  <c r="C363" i="1"/>
  <c r="C375" i="1"/>
  <c r="A33" i="1"/>
  <c r="B46" i="1"/>
  <c r="A41" i="1"/>
  <c r="B54" i="1"/>
  <c r="A44" i="1"/>
  <c r="B57" i="1"/>
  <c r="A37" i="1"/>
  <c r="B50" i="1"/>
  <c r="B90" i="1"/>
  <c r="A77" i="1"/>
  <c r="A55" i="1"/>
  <c r="B68" i="1"/>
  <c r="A47" i="1"/>
  <c r="B60" i="1"/>
  <c r="A32" i="1"/>
  <c r="B45" i="1"/>
  <c r="A52" i="1"/>
  <c r="B65" i="1"/>
  <c r="A48" i="1"/>
  <c r="B61" i="1"/>
  <c r="A53" i="1"/>
  <c r="B66" i="1"/>
  <c r="A36" i="1"/>
  <c r="B49" i="1"/>
  <c r="A5" i="1"/>
  <c r="GB199" i="1"/>
  <c r="AI58" i="70"/>
  <c r="FT173" i="1"/>
  <c r="FY173" i="1"/>
  <c r="GB173" i="1"/>
  <c r="FT82" i="1"/>
  <c r="FY82" i="1"/>
  <c r="FT251" i="1"/>
  <c r="FY251" i="1"/>
  <c r="FT264" i="1"/>
  <c r="FY264" i="1"/>
  <c r="FT95" i="1"/>
  <c r="FY95" i="1"/>
  <c r="FT238" i="1"/>
  <c r="FY238" i="1"/>
  <c r="FT69" i="1"/>
  <c r="FY69" i="1"/>
  <c r="FT30" i="1"/>
  <c r="FY30" i="1"/>
  <c r="FT17" i="1"/>
  <c r="FY17" i="1"/>
  <c r="FT56" i="1"/>
  <c r="FY56" i="1"/>
  <c r="FT108" i="1"/>
  <c r="FY108" i="1"/>
  <c r="FT160" i="1"/>
  <c r="FY160" i="1"/>
  <c r="FT121" i="1"/>
  <c r="FY121" i="1"/>
  <c r="FT199" i="1"/>
  <c r="FY199" i="1"/>
  <c r="FT186" i="1"/>
  <c r="FY186" i="1"/>
  <c r="C217" i="1"/>
  <c r="C230" i="1"/>
  <c r="C243" i="1"/>
  <c r="C256" i="1"/>
  <c r="C269" i="1"/>
  <c r="C282" i="1"/>
  <c r="C294" i="1"/>
  <c r="C306" i="1"/>
  <c r="C318" i="1"/>
  <c r="C330" i="1"/>
  <c r="C342" i="1"/>
  <c r="C354" i="1"/>
  <c r="C366" i="1"/>
  <c r="C378" i="1"/>
  <c r="A65" i="1"/>
  <c r="B78" i="1"/>
  <c r="A60" i="1"/>
  <c r="B73" i="1"/>
  <c r="A46" i="1"/>
  <c r="B59" i="1"/>
  <c r="A49" i="1"/>
  <c r="B62" i="1"/>
  <c r="A61" i="1"/>
  <c r="B74" i="1"/>
  <c r="A45" i="1"/>
  <c r="B58" i="1"/>
  <c r="A68" i="1"/>
  <c r="B81" i="1"/>
  <c r="A50" i="1"/>
  <c r="B63" i="1"/>
  <c r="A54" i="1"/>
  <c r="B67" i="1"/>
  <c r="A66" i="1"/>
  <c r="B79" i="1"/>
  <c r="A57" i="1"/>
  <c r="B70" i="1"/>
  <c r="B103" i="1"/>
  <c r="A90" i="1"/>
  <c r="B92" i="1"/>
  <c r="A79" i="1"/>
  <c r="A63" i="1"/>
  <c r="B76" i="1"/>
  <c r="A58" i="1"/>
  <c r="B71" i="1"/>
  <c r="A62" i="1"/>
  <c r="B75" i="1"/>
  <c r="B86" i="1"/>
  <c r="A73" i="1"/>
  <c r="B116" i="1"/>
  <c r="A103" i="1"/>
  <c r="A70" i="1"/>
  <c r="B83" i="1"/>
  <c r="A67" i="1"/>
  <c r="B80" i="1"/>
  <c r="B94" i="1"/>
  <c r="A81" i="1"/>
  <c r="A74" i="1"/>
  <c r="B87" i="1"/>
  <c r="A59" i="1"/>
  <c r="B72" i="1"/>
  <c r="A78" i="1"/>
  <c r="B91" i="1"/>
  <c r="A72" i="1"/>
  <c r="B85" i="1"/>
  <c r="A83" i="1"/>
  <c r="B96" i="1"/>
  <c r="A91" i="1"/>
  <c r="B104" i="1"/>
  <c r="A87" i="1"/>
  <c r="B100" i="1"/>
  <c r="A80" i="1"/>
  <c r="B93" i="1"/>
  <c r="B88" i="1"/>
  <c r="A75" i="1"/>
  <c r="A76" i="1"/>
  <c r="B89" i="1"/>
  <c r="B129" i="1"/>
  <c r="A116" i="1"/>
  <c r="B84" i="1"/>
  <c r="A71" i="1"/>
  <c r="B107" i="1"/>
  <c r="A94" i="1"/>
  <c r="B99" i="1"/>
  <c r="A86" i="1"/>
  <c r="B105" i="1"/>
  <c r="A92" i="1"/>
  <c r="P221" i="58"/>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c r="B115" i="1"/>
  <c r="A98" i="1"/>
  <c r="B111" i="1"/>
  <c r="A106" i="1"/>
  <c r="B119" i="1"/>
  <c r="A113" i="1"/>
  <c r="B126" i="1"/>
  <c r="B155" i="1"/>
  <c r="A142" i="1"/>
  <c r="A117" i="1"/>
  <c r="B130" i="1"/>
  <c r="A109" i="1"/>
  <c r="B122" i="1"/>
  <c r="B125" i="1"/>
  <c r="A112" i="1"/>
  <c r="B114" i="1"/>
  <c r="A101" i="1"/>
  <c r="B133" i="1"/>
  <c r="A120" i="1"/>
  <c r="A118" i="1"/>
  <c r="B131" i="1"/>
  <c r="B110" i="1"/>
  <c r="A97" i="1"/>
  <c r="P78" i="35"/>
  <c r="A130" i="1"/>
  <c r="B143" i="1"/>
  <c r="A126" i="1"/>
  <c r="B139" i="1"/>
  <c r="A111" i="1"/>
  <c r="B124" i="1"/>
  <c r="B123" i="1"/>
  <c r="A110" i="1"/>
  <c r="B146" i="1"/>
  <c r="A133" i="1"/>
  <c r="B138" i="1"/>
  <c r="A125" i="1"/>
  <c r="A131" i="1"/>
  <c r="B144" i="1"/>
  <c r="A122" i="1"/>
  <c r="B135" i="1"/>
  <c r="A119" i="1"/>
  <c r="B132" i="1"/>
  <c r="A115" i="1"/>
  <c r="B128" i="1"/>
  <c r="B127" i="1"/>
  <c r="A114" i="1"/>
  <c r="B168" i="1"/>
  <c r="A155" i="1"/>
  <c r="A132" i="1"/>
  <c r="B145" i="1"/>
  <c r="B157" i="1"/>
  <c r="A144" i="1"/>
  <c r="A124" i="1"/>
  <c r="B137" i="1"/>
  <c r="A143" i="1"/>
  <c r="B156" i="1"/>
  <c r="B140" i="1"/>
  <c r="A127" i="1"/>
  <c r="A146" i="1"/>
  <c r="B159" i="1"/>
  <c r="A128" i="1"/>
  <c r="B141" i="1"/>
  <c r="A135" i="1"/>
  <c r="B148" i="1"/>
  <c r="A139" i="1"/>
  <c r="B152" i="1"/>
  <c r="B181" i="1"/>
  <c r="A181" i="1"/>
  <c r="A168" i="1"/>
  <c r="B151" i="1"/>
  <c r="A138" i="1"/>
  <c r="A123" i="1"/>
  <c r="B136" i="1"/>
  <c r="A152" i="1"/>
  <c r="B165" i="1"/>
  <c r="A141" i="1"/>
  <c r="B154" i="1"/>
  <c r="A136" i="1"/>
  <c r="B149" i="1"/>
  <c r="A148" i="1"/>
  <c r="B161" i="1"/>
  <c r="A159" i="1"/>
  <c r="B172" i="1"/>
  <c r="A156" i="1"/>
  <c r="B169" i="1"/>
  <c r="A169" i="1"/>
  <c r="B194" i="1"/>
  <c r="A194" i="1"/>
  <c r="A157" i="1"/>
  <c r="B170" i="1"/>
  <c r="A137" i="1"/>
  <c r="B150" i="1"/>
  <c r="A145" i="1"/>
  <c r="B158" i="1"/>
  <c r="A151" i="1"/>
  <c r="B164" i="1"/>
  <c r="A140" i="1"/>
  <c r="B153" i="1"/>
  <c r="A150" i="1"/>
  <c r="B163" i="1"/>
  <c r="B207" i="1"/>
  <c r="A207" i="1"/>
  <c r="B185" i="1"/>
  <c r="A185" i="1"/>
  <c r="A172" i="1"/>
  <c r="A149" i="1"/>
  <c r="B162" i="1"/>
  <c r="A165" i="1"/>
  <c r="B178" i="1"/>
  <c r="A178" i="1"/>
  <c r="A153" i="1"/>
  <c r="B166" i="1"/>
  <c r="A158" i="1"/>
  <c r="B171" i="1"/>
  <c r="B183" i="1"/>
  <c r="A183" i="1"/>
  <c r="A170" i="1"/>
  <c r="B182" i="1"/>
  <c r="A182" i="1"/>
  <c r="A161" i="1"/>
  <c r="B174" i="1"/>
  <c r="A174" i="1"/>
  <c r="A154" i="1"/>
  <c r="B167" i="1"/>
  <c r="B177" i="1"/>
  <c r="A177" i="1"/>
  <c r="A164" i="1"/>
  <c r="B190" i="1"/>
  <c r="A190" i="1"/>
  <c r="B196" i="1"/>
  <c r="A196" i="1"/>
  <c r="A167" i="1"/>
  <c r="B180" i="1"/>
  <c r="A180" i="1"/>
  <c r="B195" i="1"/>
  <c r="A195" i="1"/>
  <c r="A171" i="1"/>
  <c r="B184" i="1"/>
  <c r="A184" i="1"/>
  <c r="B191" i="1"/>
  <c r="A191" i="1"/>
  <c r="A163" i="1"/>
  <c r="B176" i="1"/>
  <c r="A176" i="1"/>
  <c r="B198" i="1"/>
  <c r="A198" i="1"/>
  <c r="B187" i="1"/>
  <c r="A187" i="1"/>
  <c r="A166" i="1"/>
  <c r="B179" i="1"/>
  <c r="A179" i="1"/>
  <c r="B175" i="1"/>
  <c r="A175" i="1"/>
  <c r="A162" i="1"/>
  <c r="B220" i="1"/>
  <c r="AD12" i="29"/>
  <c r="AD12" i="63"/>
  <c r="AD12" i="60"/>
  <c r="B233" i="1"/>
  <c r="A220" i="1"/>
  <c r="B211" i="1"/>
  <c r="B200" i="1"/>
  <c r="A200" i="1"/>
  <c r="B189" i="1"/>
  <c r="A189" i="1"/>
  <c r="B197" i="1"/>
  <c r="A197" i="1"/>
  <c r="B193" i="1"/>
  <c r="A193" i="1"/>
  <c r="B203" i="1"/>
  <c r="A203" i="1"/>
  <c r="B188" i="1"/>
  <c r="A188" i="1"/>
  <c r="B192" i="1"/>
  <c r="A192" i="1"/>
  <c r="B204" i="1"/>
  <c r="A204" i="1"/>
  <c r="B208" i="1"/>
  <c r="A208" i="1"/>
  <c r="B209" i="1"/>
  <c r="A209" i="1"/>
  <c r="B222" i="1"/>
  <c r="B221" i="1"/>
  <c r="B216" i="1"/>
  <c r="B213" i="1"/>
  <c r="B205" i="1"/>
  <c r="A205" i="1"/>
  <c r="B246" i="1"/>
  <c r="A233" i="1"/>
  <c r="B217" i="1"/>
  <c r="B201" i="1"/>
  <c r="A201" i="1"/>
  <c r="B206" i="1"/>
  <c r="A206" i="1"/>
  <c r="B202" i="1"/>
  <c r="A202" i="1"/>
  <c r="B224" i="1"/>
  <c r="A211" i="1"/>
  <c r="B210" i="1"/>
  <c r="B237" i="1"/>
  <c r="A224" i="1"/>
  <c r="B229" i="1"/>
  <c r="A216" i="1"/>
  <c r="A210" i="1"/>
  <c r="B223" i="1"/>
  <c r="A213" i="1"/>
  <c r="B226" i="1"/>
  <c r="A221" i="1"/>
  <c r="B234" i="1"/>
  <c r="B214" i="1"/>
  <c r="A246" i="1"/>
  <c r="B259" i="1"/>
  <c r="B215" i="1"/>
  <c r="B219" i="1"/>
  <c r="A217" i="1"/>
  <c r="B230" i="1"/>
  <c r="B218" i="1"/>
  <c r="B235" i="1"/>
  <c r="A222" i="1"/>
  <c r="A259" i="1"/>
  <c r="B272" i="1"/>
  <c r="B285" i="1"/>
  <c r="B297" i="1"/>
  <c r="B309" i="1"/>
  <c r="B321" i="1"/>
  <c r="B333" i="1"/>
  <c r="B345" i="1"/>
  <c r="B357" i="1"/>
  <c r="B369" i="1"/>
  <c r="B381" i="1"/>
  <c r="B250" i="1"/>
  <c r="A237" i="1"/>
  <c r="A230" i="1"/>
  <c r="B243" i="1"/>
  <c r="A215" i="1"/>
  <c r="B228" i="1"/>
  <c r="B227" i="1"/>
  <c r="A214" i="1"/>
  <c r="A226" i="1"/>
  <c r="B239" i="1"/>
  <c r="A235" i="1"/>
  <c r="B248" i="1"/>
  <c r="A229" i="1"/>
  <c r="B242" i="1"/>
  <c r="A218" i="1"/>
  <c r="B231" i="1"/>
  <c r="A219" i="1"/>
  <c r="B232" i="1"/>
  <c r="A234" i="1"/>
  <c r="B247" i="1"/>
  <c r="A223" i="1"/>
  <c r="B236" i="1"/>
  <c r="A236" i="1"/>
  <c r="B249" i="1"/>
  <c r="A232" i="1"/>
  <c r="B245" i="1"/>
  <c r="A242" i="1"/>
  <c r="B255" i="1"/>
  <c r="A239" i="1"/>
  <c r="B252" i="1"/>
  <c r="A228" i="1"/>
  <c r="B241" i="1"/>
  <c r="A250" i="1"/>
  <c r="B263" i="1"/>
  <c r="A247" i="1"/>
  <c r="B260" i="1"/>
  <c r="B244" i="1"/>
  <c r="A231" i="1"/>
  <c r="A248" i="1"/>
  <c r="B261" i="1"/>
  <c r="A243" i="1"/>
  <c r="B256" i="1"/>
  <c r="A227" i="1"/>
  <c r="B240" i="1"/>
  <c r="A256" i="1"/>
  <c r="B269" i="1"/>
  <c r="B282" i="1"/>
  <c r="B294" i="1"/>
  <c r="B306" i="1"/>
  <c r="B318" i="1"/>
  <c r="B330" i="1"/>
  <c r="B342" i="1"/>
  <c r="B354" i="1"/>
  <c r="B366" i="1"/>
  <c r="B378" i="1"/>
  <c r="B276" i="1"/>
  <c r="B289" i="1"/>
  <c r="B301" i="1"/>
  <c r="B313" i="1"/>
  <c r="B325" i="1"/>
  <c r="B337" i="1"/>
  <c r="B349" i="1"/>
  <c r="B361" i="1"/>
  <c r="B373" i="1"/>
  <c r="B385" i="1"/>
  <c r="A252" i="1"/>
  <c r="B265" i="1"/>
  <c r="B278" i="1"/>
  <c r="B290" i="1"/>
  <c r="B302" i="1"/>
  <c r="B314" i="1"/>
  <c r="B326" i="1"/>
  <c r="B338" i="1"/>
  <c r="B350" i="1"/>
  <c r="B362" i="1"/>
  <c r="B374" i="1"/>
  <c r="A261" i="1"/>
  <c r="B274" i="1"/>
  <c r="B287" i="1"/>
  <c r="B299" i="1"/>
  <c r="B311" i="1"/>
  <c r="B323" i="1"/>
  <c r="B335" i="1"/>
  <c r="B347" i="1"/>
  <c r="B359" i="1"/>
  <c r="B371" i="1"/>
  <c r="B383" i="1"/>
  <c r="A260" i="1"/>
  <c r="B273" i="1"/>
  <c r="B286" i="1"/>
  <c r="B298" i="1"/>
  <c r="B310" i="1"/>
  <c r="B322" i="1"/>
  <c r="B334" i="1"/>
  <c r="B346" i="1"/>
  <c r="B358" i="1"/>
  <c r="B370" i="1"/>
  <c r="B382" i="1"/>
  <c r="A255" i="1"/>
  <c r="B268" i="1"/>
  <c r="B281" i="1"/>
  <c r="B293" i="1"/>
  <c r="B305" i="1"/>
  <c r="B317" i="1"/>
  <c r="B329" i="1"/>
  <c r="B341" i="1"/>
  <c r="B353" i="1"/>
  <c r="B365" i="1"/>
  <c r="B377" i="1"/>
  <c r="A245" i="1"/>
  <c r="B258" i="1"/>
  <c r="A244" i="1"/>
  <c r="B257" i="1"/>
  <c r="A240" i="1"/>
  <c r="B253" i="1"/>
  <c r="A241" i="1"/>
  <c r="B254" i="1"/>
  <c r="A249" i="1"/>
  <c r="B262" i="1"/>
  <c r="Y23" i="60"/>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Y75" i="29"/>
  <c r="O75" i="60"/>
  <c r="S51" i="60"/>
  <c r="Y51" i="63"/>
  <c r="BS66" i="63"/>
  <c r="Y66" i="64"/>
  <c r="T84" i="35"/>
  <c r="AC69" i="60"/>
  <c r="M79" i="64"/>
  <c r="O16" i="60"/>
  <c r="E58" i="64"/>
  <c r="DF51" i="60"/>
  <c r="E25" i="64"/>
  <c r="O69" i="63"/>
  <c r="M27" i="63"/>
  <c r="I58" i="63"/>
  <c r="O67" i="29"/>
  <c r="Y60" i="60"/>
  <c r="CN25" i="63"/>
  <c r="CH23" i="64"/>
  <c r="CP23" i="64"/>
  <c r="CZ60" i="64"/>
  <c r="CZ70" i="64"/>
  <c r="DB79" i="60"/>
  <c r="CZ83" i="63"/>
  <c r="I29" i="29"/>
  <c r="Q20" i="29"/>
  <c r="M58" i="70"/>
  <c r="CV20" i="63"/>
  <c r="AI18" i="70"/>
  <c r="DD20" i="64"/>
  <c r="DB25" i="63"/>
  <c r="CJ58" i="64"/>
  <c r="CJ20" i="64"/>
  <c r="CL57" i="60"/>
  <c r="DD54" i="63"/>
  <c r="CN18" i="64"/>
  <c r="Y18" i="60"/>
  <c r="AC67" i="29"/>
  <c r="DD18" i="64"/>
  <c r="DB79" i="64"/>
  <c r="CX27" i="63"/>
  <c r="CH72" i="64"/>
  <c r="DB81" i="64"/>
  <c r="DB16" i="64"/>
  <c r="AA48" i="29"/>
  <c r="AC23" i="29"/>
  <c r="K20" i="29"/>
  <c r="AA20" i="60"/>
  <c r="CP18" i="64"/>
  <c r="CP55" i="63"/>
  <c r="CH51" i="64"/>
  <c r="CJ63" i="63"/>
  <c r="AI27" i="70"/>
  <c r="CX23" i="64"/>
  <c r="AC69" i="29"/>
  <c r="CZ83" i="60"/>
  <c r="CX70" i="63"/>
  <c r="CZ79" i="63"/>
  <c r="CT55" i="60"/>
  <c r="S60" i="63"/>
  <c r="BG72" i="63"/>
  <c r="CN73" i="60"/>
  <c r="S57" i="63"/>
  <c r="I83" i="60"/>
  <c r="I82" i="64"/>
  <c r="M18" i="63"/>
  <c r="BK81" i="63"/>
  <c r="CV64" i="60"/>
  <c r="AA18" i="63"/>
  <c r="BW57" i="63"/>
  <c r="BK79" i="63"/>
  <c r="G12" i="63"/>
  <c r="U54" i="60"/>
  <c r="K75" i="64"/>
  <c r="S12" i="63"/>
  <c r="BG27" i="63"/>
  <c r="CA66" i="63"/>
  <c r="CJ60" i="60"/>
  <c r="S83" i="60"/>
  <c r="BU79" i="63"/>
  <c r="T89" i="35"/>
  <c r="BY72" i="63"/>
  <c r="BU72" i="63"/>
  <c r="I69" i="60"/>
  <c r="AC20" i="63"/>
  <c r="I16" i="63"/>
  <c r="AC63" i="29"/>
  <c r="I60" i="63"/>
  <c r="DD61" i="60"/>
  <c r="CN60" i="29"/>
  <c r="DB57" i="60"/>
  <c r="CP25" i="63"/>
  <c r="I48" i="64"/>
  <c r="O25" i="63"/>
  <c r="G20" i="64"/>
  <c r="CV58" i="60"/>
  <c r="S63" i="64"/>
  <c r="CX60" i="29"/>
  <c r="G75" i="64"/>
  <c r="BY58" i="63"/>
  <c r="W16" i="63"/>
  <c r="BQ51" i="63"/>
  <c r="BM51" i="63"/>
  <c r="CJ57" i="60"/>
  <c r="BQ27" i="63"/>
  <c r="E83" i="29"/>
  <c r="BW16" i="63"/>
  <c r="BK57" i="63"/>
  <c r="K81" i="60"/>
  <c r="BW12" i="63"/>
  <c r="Q83" i="63"/>
  <c r="G63" i="64"/>
  <c r="U18" i="64"/>
  <c r="W20" i="60"/>
  <c r="AC81" i="29"/>
  <c r="DF69" i="60"/>
  <c r="K83" i="64"/>
  <c r="DB69" i="29"/>
  <c r="O20" i="64"/>
  <c r="Q58" i="60"/>
  <c r="CX82" i="63"/>
  <c r="S69" i="64"/>
  <c r="CT63" i="29"/>
  <c r="CT60" i="60"/>
  <c r="S66" i="64"/>
  <c r="W72" i="60"/>
  <c r="E48" i="63"/>
  <c r="Q58" i="63"/>
  <c r="CP60" i="29"/>
  <c r="CL60" i="29"/>
  <c r="CP57" i="60"/>
  <c r="K60" i="64"/>
  <c r="AC79" i="29"/>
  <c r="CV54" i="29"/>
  <c r="CX16" i="63"/>
  <c r="Y54" i="60"/>
  <c r="AC57" i="60"/>
  <c r="BG48" i="63"/>
  <c r="Y12" i="64"/>
  <c r="CV18" i="60"/>
  <c r="Q86" i="35"/>
  <c r="CZ83" i="29"/>
  <c r="CV83" i="29"/>
  <c r="G51" i="60"/>
  <c r="M69" i="64"/>
  <c r="AA18" i="60"/>
  <c r="DD54" i="64"/>
  <c r="CZ12" i="29"/>
  <c r="CR14" i="60"/>
  <c r="CR81" i="60"/>
  <c r="W83" i="35"/>
  <c r="BS75" i="63"/>
  <c r="I27" i="63"/>
  <c r="O72" i="63"/>
  <c r="S83" i="64"/>
  <c r="CP72" i="29"/>
  <c r="CL72" i="29"/>
  <c r="W79" i="64"/>
  <c r="E75" i="29"/>
  <c r="I63" i="29"/>
  <c r="W27" i="60"/>
  <c r="BK70" i="63"/>
  <c r="BO61" i="63"/>
  <c r="AA51" i="29"/>
  <c r="E12" i="63"/>
  <c r="O60" i="29"/>
  <c r="AC60" i="64"/>
  <c r="CP82" i="63"/>
  <c r="CP81" i="64"/>
  <c r="X57" i="70"/>
  <c r="CP69" i="63"/>
  <c r="AA63" i="29"/>
  <c r="CZ16" i="60"/>
  <c r="BM48" i="63"/>
  <c r="Q82" i="29"/>
  <c r="CP12" i="64"/>
  <c r="CH23" i="63"/>
  <c r="CN69" i="64"/>
  <c r="M69" i="29"/>
  <c r="DD14" i="64"/>
  <c r="CN81" i="60"/>
  <c r="M16" i="70"/>
  <c r="M54" i="70"/>
  <c r="DF79" i="63"/>
  <c r="DD51" i="64"/>
  <c r="E58" i="63"/>
  <c r="U63" i="64"/>
  <c r="X70" i="70"/>
  <c r="CJ60" i="63"/>
  <c r="CJ48" i="64"/>
  <c r="CT79" i="63"/>
  <c r="DB27" i="63"/>
  <c r="X63" i="70"/>
  <c r="DD81" i="64"/>
  <c r="CL27" i="64"/>
  <c r="DB23" i="63"/>
  <c r="CR72" i="63"/>
  <c r="CJ67" i="64"/>
  <c r="E81" i="64"/>
  <c r="M69" i="60"/>
  <c r="I58" i="29"/>
  <c r="CR69" i="63"/>
  <c r="DF60" i="64"/>
  <c r="DB16" i="63"/>
  <c r="CP25" i="64"/>
  <c r="CJ60" i="64"/>
  <c r="CV81" i="63"/>
  <c r="CN54" i="63"/>
  <c r="DD27" i="29"/>
  <c r="DB20" i="60"/>
  <c r="AA81" i="63"/>
  <c r="CJ27" i="29"/>
  <c r="G72" i="63"/>
  <c r="U16" i="63"/>
  <c r="BK75" i="63"/>
  <c r="BQ58" i="63"/>
  <c r="CP81" i="29"/>
  <c r="CP69" i="60"/>
  <c r="CH57" i="63"/>
  <c r="CR79" i="29"/>
  <c r="E63" i="64"/>
  <c r="BK48" i="63"/>
  <c r="DF27" i="64"/>
  <c r="Z91" i="35"/>
  <c r="CT18" i="60"/>
  <c r="W81" i="35"/>
  <c r="AA63" i="63"/>
  <c r="BO79" i="63"/>
  <c r="AA60" i="63"/>
  <c r="Q12" i="63"/>
  <c r="Q83" i="64"/>
  <c r="Y79" i="29"/>
  <c r="M72" i="29"/>
  <c r="AC29" i="64"/>
  <c r="BG12" i="63"/>
  <c r="CX79" i="29"/>
  <c r="CT79" i="29"/>
  <c r="CJ83" i="60"/>
  <c r="E48" i="64"/>
  <c r="K18" i="60"/>
  <c r="DB48" i="63"/>
  <c r="AA83" i="64"/>
  <c r="CT72" i="29"/>
  <c r="CT69" i="60"/>
  <c r="AA82" i="64"/>
  <c r="Q57" i="64"/>
  <c r="G79" i="29"/>
  <c r="U66" i="64"/>
  <c r="CA72" i="63"/>
  <c r="S16" i="63"/>
  <c r="BO54" i="63"/>
  <c r="CA69" i="63"/>
  <c r="W82" i="60"/>
  <c r="DD69" i="29"/>
  <c r="CH60" i="60"/>
  <c r="CV27" i="63"/>
  <c r="CV60" i="29"/>
  <c r="AA48" i="60"/>
  <c r="I69" i="64"/>
  <c r="G16" i="60"/>
  <c r="AC75" i="29"/>
  <c r="BI29" i="63"/>
  <c r="CT63" i="63"/>
  <c r="CX18" i="60"/>
  <c r="CR66" i="60"/>
  <c r="W88" i="35"/>
  <c r="DB14" i="60"/>
  <c r="Q25" i="63"/>
  <c r="W57" i="63"/>
  <c r="CA48" i="63"/>
  <c r="CN54" i="60"/>
  <c r="K57" i="63"/>
  <c r="BW66" i="63"/>
  <c r="T83" i="35"/>
  <c r="K54" i="63"/>
  <c r="Y81" i="60"/>
  <c r="Y79" i="64"/>
  <c r="E16" i="63"/>
  <c r="DD27" i="63"/>
  <c r="DD60" i="29"/>
  <c r="CN69" i="29"/>
  <c r="M18" i="64"/>
  <c r="DB72" i="29"/>
  <c r="CV72" i="60"/>
  <c r="CH72" i="29"/>
  <c r="W75" i="60"/>
  <c r="Q16" i="63"/>
  <c r="I83" i="64"/>
  <c r="M54" i="60"/>
  <c r="DF18" i="63"/>
  <c r="S63" i="60"/>
  <c r="CA18" i="63"/>
  <c r="S60" i="60"/>
  <c r="S58" i="60"/>
  <c r="W63" i="60"/>
  <c r="M25" i="60"/>
  <c r="CV81" i="60"/>
  <c r="M81" i="64"/>
  <c r="AA82" i="29"/>
  <c r="G57" i="60"/>
  <c r="CJ83" i="29"/>
  <c r="CH16" i="60"/>
  <c r="Q85" i="35"/>
  <c r="CL82" i="29"/>
  <c r="CN63" i="60"/>
  <c r="K82" i="63"/>
  <c r="CL25" i="29"/>
  <c r="CN27" i="29"/>
  <c r="DD18" i="60"/>
  <c r="K81" i="63"/>
  <c r="K75" i="29"/>
  <c r="CE29" i="63"/>
  <c r="U66" i="63"/>
  <c r="W27" i="64"/>
  <c r="I54" i="64"/>
  <c r="Y64" i="29"/>
  <c r="U25" i="29"/>
  <c r="O18" i="60"/>
  <c r="M61" i="70"/>
  <c r="DB60" i="64"/>
  <c r="CV12" i="64"/>
  <c r="CN57" i="63"/>
  <c r="CH54" i="64"/>
  <c r="DB81" i="60"/>
  <c r="CH25" i="64"/>
  <c r="CT54" i="64"/>
  <c r="CR81" i="63"/>
  <c r="E58" i="29"/>
  <c r="CR18" i="64"/>
  <c r="DD66" i="64"/>
  <c r="M51" i="60"/>
  <c r="AC72" i="64"/>
  <c r="DB69" i="63"/>
  <c r="CJ83" i="64"/>
  <c r="AC29" i="60"/>
  <c r="M52" i="70"/>
  <c r="CR51" i="63"/>
  <c r="DB12" i="64"/>
  <c r="X79" i="70"/>
  <c r="AI16" i="70"/>
  <c r="DD12" i="64"/>
  <c r="DD51" i="63"/>
  <c r="DB83" i="64"/>
  <c r="DB66" i="63"/>
  <c r="CR82" i="63"/>
  <c r="O72" i="60"/>
  <c r="S20" i="64"/>
  <c r="E48" i="29"/>
  <c r="CV83" i="60"/>
  <c r="CN63" i="63"/>
  <c r="DF57" i="64"/>
  <c r="DD83" i="63"/>
  <c r="X52" i="70"/>
  <c r="CT60" i="64"/>
  <c r="DF18" i="64"/>
  <c r="W20" i="63"/>
  <c r="G20" i="29"/>
  <c r="CV27" i="64"/>
  <c r="CT57" i="63"/>
  <c r="CJ64" i="64"/>
  <c r="G58" i="29"/>
  <c r="DD72" i="64"/>
  <c r="DB81" i="63"/>
  <c r="CV60" i="64"/>
  <c r="U23" i="29"/>
  <c r="CP83" i="60"/>
  <c r="CP79" i="63"/>
  <c r="CN48" i="60"/>
  <c r="CN82" i="60"/>
  <c r="CP27" i="29"/>
  <c r="DD23" i="60"/>
  <c r="I81" i="63"/>
  <c r="M81" i="29"/>
  <c r="Q54" i="60"/>
  <c r="CV14" i="60"/>
  <c r="CP18" i="29"/>
  <c r="U27" i="63"/>
  <c r="G16" i="64"/>
  <c r="Y27" i="60"/>
  <c r="CH63" i="63"/>
  <c r="E79" i="64"/>
  <c r="CZ16" i="29"/>
  <c r="CN14" i="60"/>
  <c r="CZ72" i="60"/>
  <c r="K48" i="60"/>
  <c r="W16" i="60"/>
  <c r="M83" i="29"/>
  <c r="O83" i="63"/>
  <c r="CL79" i="63"/>
  <c r="DB18" i="60"/>
  <c r="CL81" i="29"/>
  <c r="U82" i="64"/>
  <c r="K16" i="60"/>
  <c r="Y82" i="63"/>
  <c r="S72" i="63"/>
  <c r="BG83" i="63"/>
  <c r="S69" i="63"/>
  <c r="I25" i="63"/>
  <c r="W72" i="63"/>
  <c r="M54" i="63"/>
  <c r="BW79" i="63"/>
  <c r="K63" i="63"/>
  <c r="BW72" i="63"/>
  <c r="CP63" i="60"/>
  <c r="CP57" i="63"/>
  <c r="Q81" i="64"/>
  <c r="U81" i="60"/>
  <c r="W75" i="63"/>
  <c r="E58" i="60"/>
  <c r="AC79" i="63"/>
  <c r="CV14" i="64"/>
  <c r="CZ27" i="64"/>
  <c r="CR72" i="60"/>
  <c r="K18" i="64"/>
  <c r="DD27" i="60"/>
  <c r="K16" i="64"/>
  <c r="U83" i="64"/>
  <c r="G48" i="60"/>
  <c r="E79" i="63"/>
  <c r="CT14" i="60"/>
  <c r="Q89" i="35"/>
  <c r="CR83" i="29"/>
  <c r="AA79" i="29"/>
  <c r="M48" i="64"/>
  <c r="W12" i="64"/>
  <c r="CT63" i="60"/>
  <c r="K69" i="63"/>
  <c r="BW81" i="63"/>
  <c r="CH16" i="29"/>
  <c r="CJ81" i="60"/>
  <c r="K66" i="63"/>
  <c r="DB23" i="60"/>
  <c r="W90" i="35"/>
  <c r="CP23" i="29"/>
  <c r="CN20" i="60"/>
  <c r="Y27" i="63"/>
  <c r="G63" i="63"/>
  <c r="Y69" i="63"/>
  <c r="Y48" i="29"/>
  <c r="O66" i="64"/>
  <c r="CH60" i="64"/>
  <c r="CT52" i="63"/>
  <c r="H83" i="35"/>
  <c r="BI63" i="63"/>
  <c r="BM66" i="63"/>
  <c r="Q82" i="35"/>
  <c r="W54" i="64"/>
  <c r="AC48" i="63"/>
  <c r="CH25" i="63"/>
  <c r="K54" i="64"/>
  <c r="CX57" i="29"/>
  <c r="CV52" i="60"/>
  <c r="K51" i="64"/>
  <c r="O51" i="60"/>
  <c r="CA20" i="63"/>
  <c r="DF66" i="63"/>
  <c r="BI16" i="63"/>
  <c r="BM18" i="63"/>
  <c r="CJ51" i="60"/>
  <c r="Z88" i="35"/>
  <c r="W20" i="64"/>
  <c r="I72" i="29"/>
  <c r="K29" i="63"/>
  <c r="Q25" i="29"/>
  <c r="E66" i="29"/>
  <c r="O14" i="29"/>
  <c r="M75" i="29"/>
  <c r="CX14" i="64"/>
  <c r="AC61" i="29"/>
  <c r="CN60" i="64"/>
  <c r="AA75" i="29"/>
  <c r="DD72" i="63"/>
  <c r="G63" i="29"/>
  <c r="O58" i="29"/>
  <c r="CX58" i="63"/>
  <c r="CP16" i="64"/>
  <c r="O63" i="64"/>
  <c r="G72" i="29"/>
  <c r="AC83" i="29"/>
  <c r="CN72" i="63"/>
  <c r="Q20" i="63"/>
  <c r="CZ23" i="64"/>
  <c r="CN27" i="63"/>
  <c r="M72" i="70"/>
  <c r="CX63" i="64"/>
  <c r="X14" i="70"/>
  <c r="W12" i="63"/>
  <c r="CR79" i="64"/>
  <c r="X29" i="70"/>
  <c r="X75" i="70"/>
  <c r="Q58" i="29"/>
  <c r="AT63" i="70"/>
  <c r="AA72" i="64"/>
  <c r="AA69" i="64"/>
  <c r="CT60" i="29"/>
  <c r="CJ14" i="63"/>
  <c r="AA25" i="64"/>
  <c r="W58" i="63"/>
  <c r="CX57" i="64"/>
  <c r="CA51" i="63"/>
  <c r="I82" i="63"/>
  <c r="BM16" i="63"/>
  <c r="AA54" i="60"/>
  <c r="CV79" i="29"/>
  <c r="CC12" i="63"/>
  <c r="Q18" i="60"/>
  <c r="BI60" i="63"/>
  <c r="BI57" i="63"/>
  <c r="DB25" i="60"/>
  <c r="BK29" i="63"/>
  <c r="CH18" i="29"/>
  <c r="CL54" i="29"/>
  <c r="AA20" i="64"/>
  <c r="CZ57" i="63"/>
  <c r="CL72" i="60"/>
  <c r="E72" i="64"/>
  <c r="BI69" i="63"/>
  <c r="CN63" i="29"/>
  <c r="E81" i="63"/>
  <c r="K72" i="64"/>
  <c r="G58" i="63"/>
  <c r="G12" i="60"/>
  <c r="K20" i="60"/>
  <c r="AA57" i="63"/>
  <c r="G29" i="63"/>
  <c r="E63" i="63"/>
  <c r="O82" i="63"/>
  <c r="O81" i="60"/>
  <c r="E29" i="29"/>
  <c r="U81" i="29"/>
  <c r="BO72" i="63"/>
  <c r="U58" i="63"/>
  <c r="Q54" i="63"/>
  <c r="O75" i="64"/>
  <c r="W29" i="60"/>
  <c r="CL25" i="60"/>
  <c r="CX27" i="29"/>
  <c r="E27" i="60"/>
  <c r="CL79" i="60"/>
  <c r="I58" i="60"/>
  <c r="Q79" i="63"/>
  <c r="Y25" i="60"/>
  <c r="U18" i="29"/>
  <c r="K12" i="29"/>
  <c r="U81" i="64"/>
  <c r="E16" i="60"/>
  <c r="CT48" i="63"/>
  <c r="CJ79" i="63"/>
  <c r="DB72" i="64"/>
  <c r="CL14" i="63"/>
  <c r="CX81" i="63"/>
  <c r="CX69" i="64"/>
  <c r="CT14" i="63"/>
  <c r="Q75" i="29"/>
  <c r="CZ79" i="64"/>
  <c r="CL66" i="63"/>
  <c r="CR66" i="64"/>
  <c r="CV20" i="64"/>
  <c r="CV57" i="63"/>
  <c r="CN52" i="64"/>
  <c r="I79" i="63"/>
  <c r="X83" i="70"/>
  <c r="CJ66" i="64"/>
  <c r="CR12" i="64"/>
  <c r="CR79" i="63"/>
  <c r="CR67" i="64"/>
  <c r="AI20" i="70"/>
  <c r="CN12" i="63"/>
  <c r="CJ66" i="63"/>
  <c r="M69" i="70"/>
  <c r="CV48" i="64"/>
  <c r="CR27" i="64"/>
  <c r="M58" i="64"/>
  <c r="CV72" i="64"/>
  <c r="CZ82" i="63"/>
  <c r="CL72" i="63"/>
  <c r="CN16" i="63"/>
  <c r="DB57" i="63"/>
  <c r="X61" i="70"/>
  <c r="CP20" i="63"/>
  <c r="CX54" i="64"/>
  <c r="BW48" i="63"/>
  <c r="AC55" i="29"/>
  <c r="M20" i="70"/>
  <c r="CV60" i="63"/>
  <c r="DB23" i="64"/>
  <c r="Y60" i="29"/>
  <c r="DD79" i="60"/>
  <c r="CL81" i="64"/>
  <c r="CV63" i="63"/>
  <c r="CN51" i="63"/>
  <c r="AC82" i="29"/>
  <c r="CH18" i="63"/>
  <c r="CH12" i="64"/>
  <c r="CT16" i="29"/>
  <c r="O83" i="64"/>
  <c r="E54" i="64"/>
  <c r="W60" i="63"/>
  <c r="BI48" i="63"/>
  <c r="CT69" i="29"/>
  <c r="CP69" i="29"/>
  <c r="CN67" i="60"/>
  <c r="AA81" i="64"/>
  <c r="AC66" i="60"/>
  <c r="BW20" i="63"/>
  <c r="W58" i="60"/>
  <c r="CL66" i="29"/>
  <c r="K69" i="64"/>
  <c r="O60" i="64"/>
  <c r="DD55" i="60"/>
  <c r="CX25" i="63"/>
  <c r="E16" i="64"/>
  <c r="O81" i="64"/>
  <c r="E60" i="64"/>
  <c r="W48" i="29"/>
  <c r="E83" i="60"/>
  <c r="CT12" i="60"/>
  <c r="K25" i="63"/>
  <c r="BW54" i="63"/>
  <c r="BS79" i="63"/>
  <c r="CZ63" i="60"/>
  <c r="K18" i="63"/>
  <c r="Y66" i="60"/>
  <c r="G29" i="64"/>
  <c r="CV25" i="63"/>
  <c r="BY57" i="63"/>
  <c r="CC60" i="63"/>
  <c r="CN60" i="60"/>
  <c r="O51" i="64"/>
  <c r="Q66" i="60"/>
  <c r="AC20" i="60"/>
  <c r="CN57" i="29"/>
  <c r="CR27" i="60"/>
  <c r="DD82" i="60"/>
  <c r="DF27" i="29"/>
  <c r="AA60" i="64"/>
  <c r="CH60" i="29"/>
  <c r="CH57" i="60"/>
  <c r="AA57" i="64"/>
  <c r="G66" i="60"/>
  <c r="E51" i="60"/>
  <c r="S75" i="63"/>
  <c r="Q72" i="64"/>
  <c r="CX83" i="64"/>
  <c r="DF66" i="64"/>
  <c r="CL83" i="63"/>
  <c r="DD18" i="29"/>
  <c r="BQ81" i="63"/>
  <c r="BU82" i="63"/>
  <c r="DD70" i="60"/>
  <c r="CP16" i="29"/>
  <c r="U29" i="60"/>
  <c r="I12" i="63"/>
  <c r="Y81" i="64"/>
  <c r="CC66" i="63"/>
  <c r="CJ63" i="60"/>
  <c r="BI66" i="63"/>
  <c r="CC63" i="63"/>
  <c r="Q60" i="60"/>
  <c r="U75" i="63"/>
  <c r="Q82" i="60"/>
  <c r="CX14" i="63"/>
  <c r="BQ54" i="63"/>
  <c r="BU57" i="63"/>
  <c r="Z80" i="35"/>
  <c r="K83" i="60"/>
  <c r="BW18" i="63"/>
  <c r="BS63" i="63"/>
  <c r="DD57" i="60"/>
  <c r="K82" i="60"/>
  <c r="U79" i="63"/>
  <c r="S29" i="63"/>
  <c r="S48" i="29"/>
  <c r="CE58" i="63"/>
  <c r="DF23" i="29"/>
  <c r="CL23" i="60"/>
  <c r="CV69" i="60"/>
  <c r="CH23" i="29"/>
  <c r="U12" i="63"/>
  <c r="M75" i="64"/>
  <c r="S48" i="63"/>
  <c r="DD66" i="29"/>
  <c r="DD64" i="60"/>
  <c r="Y69" i="64"/>
  <c r="G83" i="64"/>
  <c r="E69" i="64"/>
  <c r="AA83" i="29"/>
  <c r="BI83" i="63"/>
  <c r="CC82" i="63"/>
  <c r="DD73" i="60"/>
  <c r="BI82" i="63"/>
  <c r="U63" i="60"/>
  <c r="BG75" i="63"/>
  <c r="G20" i="63"/>
  <c r="AA70" i="64"/>
  <c r="O27" i="29"/>
  <c r="BG29" i="63"/>
  <c r="U72" i="29"/>
  <c r="O58" i="60"/>
  <c r="CX52" i="63"/>
  <c r="CH16" i="64"/>
  <c r="CL79" i="64"/>
  <c r="K69" i="29"/>
  <c r="AC73" i="29"/>
  <c r="DB83" i="63"/>
  <c r="CT79" i="64"/>
  <c r="K23" i="29"/>
  <c r="DF69" i="64"/>
  <c r="CH82" i="60"/>
  <c r="CR66" i="63"/>
  <c r="U48" i="29"/>
  <c r="K79" i="29"/>
  <c r="CX66" i="63"/>
  <c r="M25" i="70"/>
  <c r="CP54" i="63"/>
  <c r="X66" i="70"/>
  <c r="CT82" i="64"/>
  <c r="AI25" i="70"/>
  <c r="CP60" i="63"/>
  <c r="CL69" i="64"/>
  <c r="S63" i="29"/>
  <c r="CH63" i="64"/>
  <c r="DB14" i="64"/>
  <c r="AA69" i="29"/>
  <c r="BO48" i="63"/>
  <c r="CP64" i="63"/>
  <c r="CT25" i="64"/>
  <c r="X58" i="70"/>
  <c r="CX51" i="64"/>
  <c r="CP57" i="64"/>
  <c r="CH82" i="63"/>
  <c r="CN82" i="64"/>
  <c r="CL27" i="60"/>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51" i="63"/>
  <c r="CL63" i="60"/>
  <c r="Q66" i="64"/>
  <c r="DB79" i="29"/>
  <c r="CX79" i="60"/>
  <c r="N85" i="35"/>
  <c r="CH79" i="29"/>
  <c r="G82" i="29"/>
  <c r="M57" i="64"/>
  <c r="G66" i="63"/>
  <c r="U25" i="63"/>
  <c r="S57" i="60"/>
  <c r="CN12" i="60"/>
  <c r="CV63" i="60"/>
  <c r="W85" i="35"/>
  <c r="BY75" i="63"/>
  <c r="Q51" i="63"/>
  <c r="W79" i="63"/>
  <c r="BM83" i="63"/>
  <c r="CX72" i="60"/>
  <c r="CN18" i="29"/>
  <c r="BQ82" i="63"/>
  <c r="BM82" i="63"/>
  <c r="Y79" i="60"/>
  <c r="G16" i="63"/>
  <c r="E79" i="60"/>
  <c r="BU29" i="63"/>
  <c r="S79" i="64"/>
  <c r="CP66" i="29"/>
  <c r="CT23" i="60"/>
  <c r="S27" i="63"/>
  <c r="BG60" i="63"/>
  <c r="CA81" i="63"/>
  <c r="CP66" i="60"/>
  <c r="S25" i="63"/>
  <c r="I72" i="60"/>
  <c r="W27" i="63"/>
  <c r="M82" i="60"/>
  <c r="Y54" i="29"/>
  <c r="Q79" i="60"/>
  <c r="CX63" i="63"/>
  <c r="CV82" i="29"/>
  <c r="CN72" i="29"/>
  <c r="CX81" i="29"/>
  <c r="M66" i="64"/>
  <c r="Y20" i="64"/>
  <c r="Q66" i="63"/>
  <c r="DF72" i="60"/>
  <c r="G82" i="64"/>
  <c r="U27" i="64"/>
  <c r="O57" i="63"/>
  <c r="BQ48" i="63"/>
  <c r="BO60" i="63"/>
  <c r="CA79" i="63"/>
  <c r="DB66" i="60"/>
  <c r="AA25" i="63"/>
  <c r="BO57" i="63"/>
  <c r="BY82" i="63"/>
  <c r="CC83" i="63"/>
  <c r="O79" i="64"/>
  <c r="M60" i="64"/>
  <c r="W63" i="63"/>
  <c r="AA75" i="64"/>
  <c r="DB54" i="29"/>
  <c r="CZ48" i="60"/>
  <c r="K25" i="64"/>
  <c r="CH54" i="29"/>
  <c r="O12" i="64"/>
  <c r="I12" i="60"/>
  <c r="AC69" i="63"/>
  <c r="O20" i="63"/>
  <c r="CZ27" i="29"/>
  <c r="CV27" i="29"/>
  <c r="CZ23" i="60"/>
  <c r="AA82" i="63"/>
  <c r="DB25" i="29"/>
  <c r="G75" i="60"/>
  <c r="Y83" i="29"/>
  <c r="Y75" i="60"/>
  <c r="DD20" i="60"/>
  <c r="W89" i="35"/>
  <c r="CJ16" i="60"/>
  <c r="Q90" i="35"/>
  <c r="O57" i="60"/>
  <c r="W82" i="64"/>
  <c r="U20" i="64"/>
  <c r="Q29" i="60"/>
  <c r="AC58" i="64"/>
  <c r="S75" i="29"/>
  <c r="G27" i="60"/>
  <c r="U63" i="29"/>
  <c r="CV54" i="64"/>
  <c r="CR23" i="64"/>
  <c r="AT79" i="70"/>
  <c r="CN81" i="63"/>
  <c r="CT27" i="64"/>
  <c r="AC20" i="29"/>
  <c r="M51" i="70"/>
  <c r="X72" i="70"/>
  <c r="CN52" i="60"/>
  <c r="X55" i="70"/>
  <c r="CL57" i="63"/>
  <c r="CT69" i="64"/>
  <c r="I29" i="60"/>
  <c r="O66" i="63"/>
  <c r="X54" i="70"/>
  <c r="DD52" i="64"/>
  <c r="CP48" i="63"/>
  <c r="CH83" i="64"/>
  <c r="CZ69" i="64"/>
  <c r="CJ57" i="63"/>
  <c r="CX82" i="64"/>
  <c r="CP25" i="60"/>
  <c r="X69" i="70"/>
  <c r="CN48" i="63"/>
  <c r="BU58" i="63"/>
  <c r="Y18" i="63"/>
  <c r="CZ51" i="64"/>
  <c r="G48" i="29"/>
  <c r="DD14" i="63"/>
  <c r="CL51" i="64"/>
  <c r="CN54" i="64"/>
  <c r="CR63" i="63"/>
  <c r="I57" i="63"/>
  <c r="DD82" i="63"/>
  <c r="CZ16" i="63"/>
  <c r="CV69" i="63"/>
  <c r="AT69" i="70"/>
  <c r="CR20" i="64"/>
  <c r="CN63" i="64"/>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5" i="60"/>
  <c r="K12" i="64"/>
  <c r="AA29" i="64"/>
  <c r="Q48" i="60"/>
  <c r="O63" i="60"/>
  <c r="CN83" i="29"/>
  <c r="T81" i="35"/>
  <c r="CT82" i="29"/>
  <c r="CP82" i="29"/>
  <c r="W18" i="60"/>
  <c r="E66" i="64"/>
  <c r="S12" i="60"/>
  <c r="CV72" i="63"/>
  <c r="CL79" i="29"/>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N81" i="29"/>
  <c r="CJ81" i="29"/>
  <c r="O12" i="60"/>
  <c r="DB83" i="29"/>
  <c r="CV73" i="60"/>
  <c r="CT60" i="63"/>
  <c r="DD82" i="29"/>
  <c r="U69" i="64"/>
  <c r="CC48" i="63"/>
  <c r="W12" i="60"/>
  <c r="M54" i="29"/>
  <c r="I75" i="29"/>
  <c r="CP14" i="64"/>
  <c r="CX60" i="60"/>
  <c r="CN18" i="63"/>
  <c r="CN54" i="29"/>
  <c r="DD63" i="29"/>
  <c r="DB51" i="60"/>
  <c r="Q18" i="64"/>
  <c r="U18" i="60"/>
  <c r="Q63" i="64"/>
  <c r="BU51" i="63"/>
  <c r="BY27" i="63"/>
  <c r="BU27" i="63"/>
  <c r="I25" i="60"/>
  <c r="M29" i="64"/>
  <c r="CC58" i="63"/>
  <c r="CV23" i="60"/>
  <c r="CR18" i="60"/>
  <c r="Q69" i="63"/>
  <c r="U60" i="64"/>
  <c r="Q16" i="64"/>
  <c r="U12" i="60"/>
  <c r="S51" i="29"/>
  <c r="Y51" i="29"/>
  <c r="U82" i="63"/>
  <c r="M79" i="70"/>
  <c r="DF63" i="64"/>
  <c r="CN27" i="64"/>
  <c r="CX61" i="63"/>
  <c r="CV48" i="63"/>
  <c r="CL57" i="64"/>
  <c r="CV23" i="64"/>
  <c r="AC29" i="63"/>
  <c r="CJ18" i="63"/>
  <c r="CR52" i="64"/>
  <c r="W66" i="29"/>
  <c r="CN60" i="63"/>
  <c r="Q60" i="29"/>
  <c r="CL82" i="63"/>
  <c r="CJ54" i="64"/>
  <c r="DB83" i="60"/>
  <c r="CT27" i="63"/>
  <c r="CZ72" i="64"/>
  <c r="AI29" i="70"/>
  <c r="I54" i="29"/>
  <c r="W81" i="64"/>
  <c r="DB14" i="63"/>
  <c r="CJ72" i="63"/>
  <c r="CP63" i="64"/>
  <c r="M18" i="70"/>
  <c r="CR57" i="64"/>
  <c r="CH27" i="63"/>
  <c r="CX73" i="63"/>
  <c r="CP69" i="64"/>
  <c r="CX82" i="60"/>
  <c r="CH72" i="63"/>
  <c r="DF23" i="64"/>
  <c r="Y75" i="64"/>
  <c r="I66" i="29"/>
  <c r="W58" i="29"/>
  <c r="CR57" i="63"/>
  <c r="CJ14" i="64"/>
  <c r="CZ81" i="64"/>
  <c r="CJ25" i="63"/>
  <c r="CL18" i="63"/>
  <c r="CR82" i="60"/>
  <c r="CN14" i="64"/>
  <c r="CZ69" i="63"/>
  <c r="BM72" i="63"/>
  <c r="T85" i="35"/>
  <c r="BQ69" i="63"/>
  <c r="BM69" i="63"/>
  <c r="Y63" i="60"/>
  <c r="AC66" i="64"/>
  <c r="S48" i="64"/>
  <c r="K58" i="63"/>
  <c r="BY54" i="63"/>
  <c r="BU54" i="63"/>
  <c r="BY51" i="63"/>
  <c r="M12" i="60"/>
  <c r="E69" i="63"/>
  <c r="O69" i="64"/>
  <c r="BM27" i="63"/>
  <c r="CR18" i="29"/>
  <c r="BQ25" i="63"/>
  <c r="BM25" i="63"/>
  <c r="Y16" i="60"/>
  <c r="BK54" i="63"/>
  <c r="AA69" i="60"/>
  <c r="BK51" i="63"/>
  <c r="W60" i="60"/>
  <c r="U82" i="29"/>
  <c r="Y57" i="60"/>
  <c r="AC54" i="60"/>
  <c r="Y58" i="64"/>
  <c r="CP12" i="63"/>
  <c r="CR51" i="64"/>
  <c r="DF51" i="63"/>
  <c r="S57" i="64"/>
  <c r="DB57" i="29"/>
  <c r="DB54" i="60"/>
  <c r="S54" i="64"/>
  <c r="G60" i="60"/>
  <c r="U25" i="60"/>
  <c r="S54" i="29"/>
  <c r="CL23" i="29"/>
  <c r="CV51" i="29"/>
  <c r="CZ18" i="60"/>
  <c r="M20" i="60"/>
  <c r="Y81" i="63"/>
  <c r="G54" i="64"/>
  <c r="S83" i="63"/>
  <c r="CR27" i="29"/>
  <c r="CR23" i="60"/>
  <c r="S82" i="63"/>
  <c r="CX18" i="29"/>
  <c r="CN51" i="29"/>
  <c r="CL16" i="60"/>
  <c r="I66" i="63"/>
  <c r="O81" i="63"/>
  <c r="M63" i="63"/>
  <c r="Q75" i="63"/>
  <c r="CN57" i="64"/>
  <c r="DF54" i="60"/>
  <c r="CZ60" i="29"/>
  <c r="DD48" i="60"/>
  <c r="CR14" i="63"/>
  <c r="CR51" i="29"/>
  <c r="BS20" i="63"/>
  <c r="Q27" i="64"/>
  <c r="U60" i="60"/>
  <c r="BS25" i="63"/>
  <c r="K63" i="60"/>
  <c r="BS18" i="63"/>
  <c r="G25" i="60"/>
  <c r="E79" i="29"/>
  <c r="E72" i="63"/>
  <c r="DF16" i="60"/>
  <c r="CT72" i="63"/>
  <c r="CT81" i="29"/>
  <c r="BK12" i="63"/>
  <c r="CN25" i="60"/>
  <c r="K51" i="60"/>
  <c r="CC18" i="63"/>
  <c r="CZ51" i="60"/>
  <c r="Z90" i="35"/>
  <c r="BI18" i="63"/>
  <c r="CC16" i="63"/>
  <c r="Q12" i="60"/>
  <c r="BO75" i="63"/>
  <c r="O58" i="64"/>
  <c r="W72" i="29"/>
  <c r="CP14" i="60"/>
  <c r="W80" i="35"/>
  <c r="BY83" i="63"/>
  <c r="BU83" i="63"/>
  <c r="I82" i="60"/>
  <c r="Y60" i="64"/>
  <c r="M81" i="60"/>
  <c r="Y29" i="60"/>
  <c r="CR66" i="29"/>
  <c r="CV55" i="60"/>
  <c r="CJ23" i="63"/>
  <c r="CJ57" i="29"/>
  <c r="BG20" i="63"/>
  <c r="G18" i="63"/>
  <c r="Q48" i="64"/>
  <c r="BG25" i="63"/>
  <c r="BS60" i="63"/>
  <c r="S82" i="60"/>
  <c r="BG18" i="63"/>
  <c r="CR60" i="63"/>
  <c r="T86" i="35"/>
  <c r="BQ66" i="63"/>
  <c r="BU69" i="63"/>
  <c r="DF63" i="60"/>
  <c r="E83" i="63"/>
  <c r="W60" i="64"/>
  <c r="Q12" i="64"/>
  <c r="CE75" i="63"/>
  <c r="CZ25" i="29"/>
  <c r="BK27" i="63"/>
  <c r="AA66" i="60"/>
  <c r="CX60" i="63"/>
  <c r="X60" i="70"/>
  <c r="CJ27" i="64"/>
  <c r="CJ51" i="63"/>
  <c r="CN23" i="63"/>
  <c r="G81" i="60"/>
  <c r="O27" i="64"/>
  <c r="AA27" i="64"/>
  <c r="CP51" i="60"/>
  <c r="W18" i="64"/>
  <c r="O75" i="29"/>
  <c r="BO12" i="63"/>
  <c r="BQ16" i="63"/>
  <c r="BQ12" i="63"/>
  <c r="BM58" i="63"/>
  <c r="CL66" i="60"/>
  <c r="CV60" i="60"/>
  <c r="M72" i="63"/>
  <c r="CJ25" i="29"/>
  <c r="G12" i="64"/>
  <c r="S25" i="64"/>
  <c r="S18" i="64"/>
  <c r="CH66" i="63"/>
  <c r="CX72" i="29"/>
  <c r="K58" i="64"/>
  <c r="CC69" i="63"/>
  <c r="Q60" i="64"/>
  <c r="CL51" i="60"/>
  <c r="U27" i="60"/>
  <c r="O27" i="63"/>
  <c r="G60" i="64"/>
  <c r="W82" i="35"/>
  <c r="I63" i="60"/>
  <c r="I18" i="60"/>
  <c r="E75" i="60"/>
  <c r="AA63" i="60"/>
  <c r="CV66" i="29"/>
  <c r="O12" i="63"/>
  <c r="BI25" i="63"/>
  <c r="O63" i="29"/>
  <c r="G27" i="64"/>
  <c r="G20" i="60"/>
  <c r="W25" i="63"/>
  <c r="AC79" i="60"/>
  <c r="S27" i="64"/>
  <c r="CH57" i="29"/>
  <c r="Q83" i="60"/>
  <c r="W83" i="60"/>
  <c r="U69" i="60"/>
  <c r="BQ20" i="63"/>
  <c r="CA61" i="63"/>
  <c r="S76" i="60"/>
  <c r="S64" i="60"/>
  <c r="U55" i="29"/>
  <c r="AA48" i="64"/>
  <c r="BQ75" i="63"/>
  <c r="CP83" i="63"/>
  <c r="CV66" i="64"/>
  <c r="X82" i="70"/>
  <c r="DF12" i="64"/>
  <c r="CR63" i="64"/>
  <c r="CR14" i="64"/>
  <c r="CL23" i="63"/>
  <c r="Y58" i="29"/>
  <c r="M23" i="70"/>
  <c r="CH27" i="64"/>
  <c r="M51" i="63"/>
  <c r="CJ70" i="64"/>
  <c r="DB57" i="64"/>
  <c r="CZ72" i="63"/>
  <c r="CZ61" i="64"/>
  <c r="CL23" i="64"/>
  <c r="CX83" i="63"/>
  <c r="CP70" i="63"/>
  <c r="CR83" i="64"/>
  <c r="E54" i="60"/>
  <c r="G69" i="63"/>
  <c r="AA58" i="29"/>
  <c r="CP82" i="64"/>
  <c r="CT23" i="63"/>
  <c r="CH69" i="64"/>
  <c r="CX57" i="63"/>
  <c r="DD81" i="63"/>
  <c r="I57" i="64"/>
  <c r="CH83" i="60"/>
  <c r="DD79" i="64"/>
  <c r="CN51" i="64"/>
  <c r="CT69" i="63"/>
  <c r="CP79" i="64"/>
  <c r="CP27" i="64"/>
  <c r="AC64" i="29"/>
  <c r="CZ66" i="60"/>
  <c r="CZ20" i="60"/>
  <c r="CL82" i="60"/>
  <c r="K84" i="35"/>
  <c r="CJ12" i="29"/>
  <c r="M72" i="60"/>
  <c r="S29" i="64"/>
  <c r="K20" i="63"/>
  <c r="CZ14" i="29"/>
  <c r="BI79" i="63"/>
  <c r="BM81" i="63"/>
  <c r="CL69" i="60"/>
  <c r="Q91" i="35"/>
  <c r="AC20" i="64"/>
  <c r="Y82" i="60"/>
  <c r="Q79" i="64"/>
  <c r="BY66" i="63"/>
  <c r="BU66" i="63"/>
  <c r="BY63" i="63"/>
  <c r="M27" i="60"/>
  <c r="BG57" i="63"/>
  <c r="BS72" i="63"/>
  <c r="S18" i="63"/>
  <c r="BG54" i="63"/>
  <c r="Y27" i="64"/>
  <c r="M66" i="60"/>
  <c r="AA75" i="60"/>
  <c r="Y23" i="29"/>
  <c r="E20" i="60"/>
  <c r="CX69" i="29"/>
  <c r="CH66" i="60"/>
  <c r="AA79" i="64"/>
  <c r="G69" i="64"/>
  <c r="U12" i="64"/>
  <c r="W82" i="29"/>
  <c r="CH16" i="63"/>
  <c r="CV48" i="60"/>
  <c r="I16" i="64"/>
  <c r="M16" i="60"/>
  <c r="M12" i="64"/>
  <c r="K72" i="60"/>
  <c r="BS51" i="63"/>
  <c r="K69" i="60"/>
  <c r="BM60" i="63"/>
  <c r="BQ57" i="63"/>
  <c r="BM57" i="63"/>
  <c r="Y51" i="60"/>
  <c r="AC72" i="63"/>
  <c r="Y48" i="63"/>
  <c r="Q23" i="29"/>
  <c r="M25" i="64"/>
  <c r="DB72" i="63"/>
  <c r="DF25" i="64"/>
  <c r="CT82" i="60"/>
  <c r="Y57" i="64"/>
  <c r="G72" i="64"/>
  <c r="E57" i="64"/>
  <c r="O60" i="63"/>
  <c r="CR52" i="60"/>
  <c r="CL20" i="63"/>
  <c r="CV63" i="29"/>
  <c r="M82" i="63"/>
  <c r="W69" i="64"/>
  <c r="M51" i="64"/>
  <c r="CZ52" i="60"/>
  <c r="DB12" i="63"/>
  <c r="CR60" i="29"/>
  <c r="Y83" i="63"/>
  <c r="DF63" i="29"/>
  <c r="DD58" i="60"/>
  <c r="AA63" i="64"/>
  <c r="CL63" i="29"/>
  <c r="CH63" i="29"/>
  <c r="G57" i="64"/>
  <c r="Y51" i="64"/>
  <c r="G81" i="64"/>
  <c r="E27" i="64"/>
  <c r="AC54" i="29"/>
  <c r="CH81" i="64"/>
  <c r="CH23" i="60"/>
  <c r="CT83" i="29"/>
  <c r="CL60" i="63"/>
  <c r="Y48" i="60"/>
  <c r="K25" i="60"/>
  <c r="Y12" i="60"/>
  <c r="K60" i="63"/>
  <c r="BG79" i="63"/>
  <c r="H87" i="35"/>
  <c r="O51" i="63"/>
  <c r="E72" i="60"/>
  <c r="E75" i="64"/>
  <c r="O48" i="63"/>
  <c r="CZ63" i="29"/>
  <c r="CJ72" i="29"/>
  <c r="CN61" i="60"/>
  <c r="CX64" i="63"/>
  <c r="K82" i="29"/>
  <c r="K54" i="60"/>
  <c r="M63" i="64"/>
  <c r="AC76" i="64"/>
  <c r="S25" i="29"/>
  <c r="S12" i="29"/>
  <c r="AA58" i="63"/>
  <c r="BI58" i="63"/>
  <c r="CN23" i="64"/>
  <c r="M57" i="70"/>
  <c r="CJ18" i="64"/>
  <c r="CN72" i="64"/>
  <c r="CX55" i="63"/>
  <c r="DD82" i="64"/>
  <c r="CP23" i="63"/>
  <c r="AC52" i="29"/>
  <c r="CZ63" i="64"/>
  <c r="M27" i="70"/>
  <c r="I72" i="64"/>
  <c r="M63" i="29"/>
  <c r="M75" i="60"/>
  <c r="CT18" i="63"/>
  <c r="CR72" i="64"/>
  <c r="CL54" i="63"/>
  <c r="CJ82" i="63"/>
  <c r="CR12" i="63"/>
  <c r="AC72" i="29"/>
  <c r="X67" i="70"/>
  <c r="CZ63" i="63"/>
  <c r="O48" i="29"/>
  <c r="W54" i="29"/>
  <c r="X48" i="70"/>
  <c r="M64" i="70"/>
  <c r="CJ82" i="60"/>
  <c r="CR82" i="64"/>
  <c r="CR25" i="64"/>
  <c r="CP52" i="63"/>
  <c r="Y69" i="29"/>
  <c r="CJ51" i="64"/>
  <c r="M14" i="70"/>
  <c r="DF16" i="64"/>
  <c r="CP72" i="64"/>
  <c r="CL51" i="63"/>
  <c r="AA60" i="29"/>
  <c r="I60" i="60"/>
  <c r="CZ12" i="64"/>
  <c r="CV57" i="64"/>
  <c r="CP16" i="63"/>
  <c r="M82" i="70"/>
  <c r="CP82" i="60"/>
  <c r="CZ55" i="64"/>
  <c r="CL60" i="60"/>
  <c r="AT12" i="70"/>
  <c r="CL81" i="60"/>
  <c r="CZ66" i="64"/>
  <c r="DB82" i="64"/>
  <c r="CJ18" i="60"/>
  <c r="CT14" i="29"/>
  <c r="DD25" i="29"/>
  <c r="CH12" i="60"/>
  <c r="CV12" i="29"/>
  <c r="E48" i="60"/>
  <c r="Y66" i="63"/>
  <c r="E82" i="29"/>
  <c r="CT81" i="63"/>
  <c r="DB16" i="29"/>
  <c r="CP79" i="29"/>
  <c r="CR81" i="29"/>
  <c r="DD81" i="60"/>
  <c r="N89" i="35"/>
  <c r="Y72" i="64"/>
  <c r="O54" i="60"/>
  <c r="E83" i="64"/>
  <c r="CT72" i="60"/>
  <c r="AA54" i="63"/>
  <c r="BW69" i="63"/>
  <c r="T82" i="35"/>
  <c r="G27" i="63"/>
  <c r="CN16" i="29"/>
  <c r="CP16" i="60"/>
  <c r="DD63" i="60"/>
  <c r="U79" i="60"/>
  <c r="O29" i="64"/>
  <c r="G81" i="29"/>
  <c r="G23" i="29"/>
  <c r="Q29" i="63"/>
  <c r="CZ81" i="63"/>
  <c r="CV57" i="60"/>
  <c r="CJ69" i="29"/>
  <c r="CZ79" i="29"/>
  <c r="I79" i="64"/>
  <c r="O81" i="29"/>
  <c r="M72" i="64"/>
  <c r="S18" i="60"/>
  <c r="CR72" i="29"/>
  <c r="CP60" i="60"/>
  <c r="CJ63" i="29"/>
  <c r="U25" i="64"/>
  <c r="W48" i="63"/>
  <c r="CP67" i="63"/>
  <c r="T90" i="35"/>
  <c r="BY69" i="63"/>
  <c r="CC72" i="63"/>
  <c r="CV66" i="60"/>
  <c r="T87" i="35"/>
  <c r="K82" i="64"/>
  <c r="DF69" i="29"/>
  <c r="O72" i="64"/>
  <c r="E18" i="64"/>
  <c r="AC57" i="64"/>
  <c r="I48" i="60"/>
  <c r="U54" i="29"/>
  <c r="I48" i="29"/>
  <c r="CR81" i="64"/>
  <c r="CJ23" i="60"/>
  <c r="BO83" i="63"/>
  <c r="CL18" i="60"/>
  <c r="AA69" i="63"/>
  <c r="BO82" i="63"/>
  <c r="BQ29" i="63"/>
  <c r="G63" i="60"/>
  <c r="W81" i="29"/>
  <c r="CJ12" i="60"/>
  <c r="BQ83" i="63"/>
  <c r="E69" i="60"/>
  <c r="Y29" i="64"/>
  <c r="I20" i="64"/>
  <c r="DD20" i="63"/>
  <c r="S82" i="64"/>
  <c r="CL69" i="29"/>
  <c r="DD66" i="60"/>
  <c r="S81" i="64"/>
  <c r="CR63" i="29"/>
  <c r="DF60" i="60"/>
  <c r="I63" i="64"/>
  <c r="M63" i="60"/>
  <c r="AC83" i="60"/>
  <c r="U20" i="60"/>
  <c r="AA29" i="29"/>
  <c r="CZ57" i="60"/>
  <c r="BY18" i="63"/>
  <c r="BU18" i="63"/>
  <c r="BY16" i="63"/>
  <c r="M79" i="29"/>
  <c r="E57" i="63"/>
  <c r="W29" i="63"/>
  <c r="CL25" i="63"/>
  <c r="Q80" i="35"/>
  <c r="CP18" i="60"/>
  <c r="AA81" i="29"/>
  <c r="U54" i="63"/>
  <c r="CV72" i="29"/>
  <c r="CL83" i="29"/>
  <c r="DB72" i="60"/>
  <c r="Y82" i="64"/>
  <c r="CL27" i="29"/>
  <c r="CX27" i="60"/>
  <c r="DB70" i="60"/>
  <c r="DD12" i="29"/>
  <c r="CN25" i="29"/>
  <c r="E18" i="63"/>
  <c r="W23" i="29"/>
  <c r="E51" i="63"/>
  <c r="K63" i="29"/>
  <c r="Q72" i="29"/>
  <c r="AC63" i="60"/>
  <c r="DD23" i="63"/>
  <c r="CT51" i="64"/>
  <c r="CT81" i="60"/>
  <c r="CJ16" i="64"/>
  <c r="CJ54" i="63"/>
  <c r="CZ58" i="64"/>
  <c r="CV14" i="63"/>
  <c r="CP83" i="64"/>
  <c r="Q48" i="29"/>
  <c r="DF63" i="63"/>
  <c r="CZ12" i="63"/>
  <c r="Q66" i="29"/>
  <c r="CX27" i="64"/>
  <c r="CV54" i="63"/>
  <c r="CT12" i="64"/>
  <c r="CP72" i="63"/>
  <c r="DF79" i="64"/>
  <c r="DB51" i="64"/>
  <c r="CV79" i="60"/>
  <c r="CV69" i="64"/>
  <c r="DD16" i="64"/>
  <c r="M48" i="29"/>
  <c r="U66" i="60"/>
  <c r="CL63" i="64"/>
  <c r="DD48" i="64"/>
  <c r="DD25" i="64"/>
  <c r="X73" i="70"/>
  <c r="CV23" i="63"/>
  <c r="DF27" i="63"/>
  <c r="CN82" i="63"/>
  <c r="O82" i="64"/>
  <c r="X64" i="70"/>
  <c r="AC70" i="29"/>
  <c r="CL16" i="64"/>
  <c r="CX64" i="64"/>
  <c r="CR73" i="64"/>
  <c r="CV12" i="63"/>
  <c r="DD69" i="63"/>
  <c r="CJ61" i="64"/>
  <c r="M75" i="70"/>
  <c r="DF69" i="63"/>
  <c r="CH14" i="63"/>
  <c r="CP61" i="63"/>
  <c r="CP51" i="64"/>
  <c r="DF57" i="60"/>
  <c r="DD52" i="60"/>
  <c r="S51" i="64"/>
  <c r="U75" i="64"/>
  <c r="AC58" i="63"/>
  <c r="I27" i="64"/>
  <c r="AA12" i="64"/>
  <c r="CX25" i="60"/>
  <c r="AA83" i="63"/>
  <c r="M82" i="64"/>
  <c r="M20" i="63"/>
  <c r="CN14" i="63"/>
  <c r="W91" i="35"/>
  <c r="DD12" i="60"/>
  <c r="Q88" i="35"/>
  <c r="CH25" i="60"/>
  <c r="K83" i="63"/>
  <c r="O79" i="63"/>
  <c r="E25" i="63"/>
  <c r="BM75" i="63"/>
  <c r="K58" i="60"/>
  <c r="CX23" i="63"/>
  <c r="CJ82" i="64"/>
  <c r="Z83" i="35"/>
  <c r="CJ25" i="60"/>
  <c r="AA12" i="60"/>
  <c r="I16" i="60"/>
  <c r="AC63" i="63"/>
  <c r="CH18" i="60"/>
  <c r="DB18" i="29"/>
  <c r="M83" i="60"/>
  <c r="BI75" i="63"/>
  <c r="U48" i="60"/>
  <c r="CN18" i="60"/>
  <c r="CR83" i="60"/>
  <c r="W84" i="35"/>
  <c r="CL12" i="60"/>
  <c r="Y12" i="63"/>
  <c r="DD81" i="29"/>
  <c r="CZ81" i="29"/>
  <c r="CR20" i="60"/>
  <c r="DF79" i="29"/>
  <c r="O48" i="64"/>
  <c r="Y54" i="63"/>
  <c r="AA27" i="60"/>
  <c r="AC58" i="60"/>
  <c r="O23" i="29"/>
  <c r="CV82" i="60"/>
  <c r="DD51" i="29"/>
  <c r="DB16" i="60"/>
  <c r="E54" i="63"/>
  <c r="O18" i="64"/>
  <c r="Q58" i="64"/>
  <c r="DD72" i="60"/>
  <c r="DB60" i="63"/>
  <c r="O79" i="29"/>
  <c r="O27" i="60"/>
  <c r="M83" i="64"/>
  <c r="G48" i="64"/>
  <c r="CT18" i="29"/>
  <c r="CV12" i="60"/>
  <c r="CJ66" i="60"/>
  <c r="K88" i="35"/>
  <c r="CV16" i="29"/>
  <c r="E82" i="60"/>
  <c r="CN23" i="29"/>
  <c r="CJ23" i="29"/>
  <c r="CZ14" i="60"/>
  <c r="K79" i="63"/>
  <c r="BW83" i="63"/>
  <c r="Q75" i="60"/>
  <c r="I81" i="29"/>
  <c r="AC51" i="63"/>
  <c r="S72" i="29"/>
  <c r="K54" i="29"/>
  <c r="CX25" i="64"/>
  <c r="BK66" i="63"/>
  <c r="AA82" i="60"/>
  <c r="BW25" i="63"/>
  <c r="BK63" i="63"/>
  <c r="G79" i="60"/>
  <c r="Y69" i="60"/>
  <c r="G25" i="63"/>
  <c r="CV57" i="29"/>
  <c r="CT25" i="60"/>
  <c r="CL83" i="60"/>
  <c r="E66" i="63"/>
  <c r="O54" i="64"/>
  <c r="I66" i="60"/>
  <c r="BK18" i="63"/>
  <c r="K57" i="60"/>
  <c r="CX83" i="29"/>
  <c r="BK16" i="63"/>
  <c r="Q18" i="63"/>
  <c r="K81" i="29"/>
  <c r="U29" i="64"/>
  <c r="O29" i="29"/>
  <c r="K18" i="29"/>
  <c r="K14" i="29"/>
  <c r="BK20" i="63"/>
  <c r="CL81" i="63"/>
  <c r="CZ57" i="64"/>
  <c r="DD66" i="63"/>
  <c r="CR83" i="63"/>
  <c r="CL18" i="64"/>
  <c r="DB20" i="63"/>
  <c r="DB27" i="64"/>
  <c r="AC69" i="64"/>
  <c r="W25" i="60"/>
  <c r="CR60" i="64"/>
  <c r="CX79" i="63"/>
  <c r="X27" i="70"/>
  <c r="CX20" i="63"/>
  <c r="CN48" i="64"/>
  <c r="AC60" i="29"/>
  <c r="CH18" i="64"/>
  <c r="CZ60" i="63"/>
  <c r="DF51" i="64"/>
  <c r="CJ54" i="60"/>
  <c r="M66" i="70"/>
  <c r="CZ51" i="63"/>
  <c r="CP81" i="63"/>
  <c r="Y16" i="64"/>
  <c r="M66" i="29"/>
  <c r="AC12" i="29"/>
  <c r="M48" i="70"/>
  <c r="CR69" i="64"/>
  <c r="CJ57" i="64"/>
  <c r="CZ27" i="63"/>
  <c r="DD79" i="63"/>
  <c r="CJ63" i="64"/>
  <c r="CJ69" i="60"/>
  <c r="CJ55" i="64"/>
  <c r="AI14" i="70"/>
  <c r="DB79" i="63"/>
  <c r="CV51" i="63"/>
  <c r="S60" i="29"/>
  <c r="CP20" i="64"/>
  <c r="CX16" i="64"/>
  <c r="CR25" i="63"/>
  <c r="K58" i="29"/>
  <c r="CP66" i="63"/>
  <c r="CX79" i="64"/>
  <c r="CR64" i="64"/>
  <c r="CZ66" i="29"/>
  <c r="CX54" i="60"/>
  <c r="CR23" i="63"/>
  <c r="CR57" i="29"/>
  <c r="U83" i="63"/>
  <c r="CA29" i="63"/>
  <c r="Y83" i="60"/>
  <c r="Q29" i="29"/>
  <c r="CJ51" i="29"/>
  <c r="CL12" i="63"/>
  <c r="Y20" i="60"/>
  <c r="I25" i="64"/>
  <c r="M57" i="60"/>
  <c r="CN23" i="60"/>
  <c r="CR54" i="29"/>
  <c r="U60" i="63"/>
  <c r="AA54" i="64"/>
  <c r="CL57" i="29"/>
  <c r="AC60" i="63"/>
  <c r="K20" i="64"/>
  <c r="U81" i="63"/>
  <c r="K75" i="63"/>
  <c r="E82" i="64"/>
  <c r="CZ18" i="63"/>
  <c r="CC54" i="63"/>
  <c r="CR57" i="60"/>
  <c r="BI54" i="63"/>
  <c r="CC51" i="63"/>
  <c r="Q27" i="60"/>
  <c r="AC57" i="63"/>
  <c r="Q20" i="60"/>
  <c r="CV27" i="60"/>
  <c r="AA57" i="60"/>
  <c r="CZ82" i="29"/>
  <c r="BS16" i="63"/>
  <c r="CT27" i="60"/>
  <c r="AA51" i="60"/>
  <c r="U58" i="60"/>
  <c r="W57" i="60"/>
  <c r="E18" i="60"/>
  <c r="CV20" i="60"/>
  <c r="Q79" i="29"/>
  <c r="CA12" i="63"/>
  <c r="DD25" i="60"/>
  <c r="S27" i="60"/>
  <c r="CR82" i="29"/>
  <c r="W79" i="29"/>
  <c r="S25" i="60"/>
  <c r="I12" i="64"/>
  <c r="Q54" i="29"/>
  <c r="DD63" i="63"/>
  <c r="DB63" i="60"/>
  <c r="AA81" i="60"/>
  <c r="BO16" i="63"/>
  <c r="BK60" i="63"/>
  <c r="AA79" i="60"/>
  <c r="BO58" i="63"/>
  <c r="G82" i="60"/>
  <c r="I48" i="63"/>
  <c r="CX54" i="29"/>
  <c r="CT54" i="29"/>
  <c r="CX51" i="60"/>
  <c r="K27" i="64"/>
  <c r="AC63" i="64"/>
  <c r="E20" i="64"/>
  <c r="Y18" i="64"/>
  <c r="CP51" i="29"/>
  <c r="CN27" i="60"/>
  <c r="S12" i="64"/>
  <c r="W81" i="63"/>
  <c r="CJ54" i="29"/>
  <c r="CZ79" i="60"/>
  <c r="DB23" i="29"/>
  <c r="M57" i="63"/>
  <c r="W25" i="64"/>
  <c r="Q57" i="60"/>
  <c r="O69" i="60"/>
  <c r="CV61" i="60"/>
  <c r="CP51" i="63"/>
  <c r="CZ72" i="29"/>
  <c r="E51" i="64"/>
  <c r="O18" i="63"/>
  <c r="M48" i="63"/>
  <c r="CX14" i="60"/>
  <c r="AA16" i="63"/>
  <c r="BO51" i="63"/>
  <c r="BK72" i="63"/>
  <c r="AA12" i="63"/>
  <c r="Q63" i="60"/>
  <c r="K29" i="64"/>
  <c r="K66" i="64"/>
  <c r="CP63" i="29"/>
  <c r="CN58" i="60"/>
  <c r="K63" i="64"/>
  <c r="CT20" i="63"/>
  <c r="CJ66" i="29"/>
  <c r="CH54" i="60"/>
  <c r="M20" i="64"/>
  <c r="Y29" i="63"/>
  <c r="M60" i="63"/>
  <c r="W48" i="64"/>
  <c r="DD54" i="60"/>
  <c r="BI27" i="63"/>
  <c r="CT83" i="64"/>
  <c r="CH12" i="63"/>
  <c r="CN81" i="64"/>
  <c r="CV16" i="64"/>
  <c r="CZ82" i="64"/>
  <c r="DF72" i="64"/>
  <c r="CN83" i="64"/>
  <c r="DD12" i="63"/>
  <c r="CX18" i="64"/>
  <c r="E29" i="63"/>
  <c r="BW29" i="63"/>
  <c r="CT83" i="60"/>
  <c r="Q82" i="63"/>
  <c r="G75" i="29"/>
  <c r="CZ54" i="60"/>
  <c r="W57" i="64"/>
  <c r="CR51" i="60"/>
  <c r="U51" i="63"/>
  <c r="CV16" i="60"/>
  <c r="Z87" i="35"/>
  <c r="AA25" i="60"/>
  <c r="W72" i="64"/>
  <c r="CZ54" i="29"/>
  <c r="I51" i="60"/>
  <c r="CJ79" i="60"/>
  <c r="CJ48" i="60"/>
  <c r="Y63" i="29"/>
  <c r="BI72" i="63"/>
  <c r="U51" i="60"/>
  <c r="DF16" i="63"/>
  <c r="CH66" i="29"/>
  <c r="Y54" i="64"/>
  <c r="Y25" i="64"/>
  <c r="AA29" i="63"/>
  <c r="BM29" i="63"/>
  <c r="K72" i="29"/>
  <c r="E12" i="60"/>
  <c r="I58" i="64"/>
  <c r="U72" i="64"/>
  <c r="BO69" i="63"/>
  <c r="AA29" i="60"/>
  <c r="CR12" i="29"/>
  <c r="M60" i="29"/>
  <c r="O75" i="63"/>
  <c r="U82" i="60"/>
  <c r="I66" i="64"/>
  <c r="W16" i="64"/>
  <c r="CX81" i="60"/>
  <c r="AC54" i="64"/>
  <c r="CN16" i="60"/>
  <c r="BS29" i="63"/>
  <c r="Y20" i="63"/>
  <c r="G72" i="60"/>
  <c r="W25" i="29"/>
  <c r="Y27" i="29"/>
  <c r="I70" i="29"/>
  <c r="U73" i="29"/>
  <c r="Q69" i="64"/>
  <c r="CH79" i="64"/>
  <c r="CZ64" i="64"/>
  <c r="CH66" i="64"/>
  <c r="S58" i="29"/>
  <c r="CX20" i="64"/>
  <c r="CJ69" i="64"/>
  <c r="CN79" i="63"/>
  <c r="X25" i="70"/>
  <c r="M55" i="70"/>
  <c r="CT57" i="64"/>
  <c r="X16" i="70"/>
  <c r="W51" i="63"/>
  <c r="U20" i="63"/>
  <c r="CP14" i="63"/>
  <c r="CV63" i="64"/>
  <c r="CJ12" i="64"/>
  <c r="M83" i="70"/>
  <c r="CT51" i="63"/>
  <c r="DB63" i="64"/>
  <c r="CV83" i="63"/>
  <c r="CX48" i="63"/>
  <c r="CV82" i="64"/>
  <c r="S29" i="60"/>
  <c r="CL83" i="64"/>
  <c r="M12" i="70"/>
  <c r="CX69" i="63"/>
  <c r="DD69" i="64"/>
  <c r="U58" i="29"/>
  <c r="CH83" i="63"/>
  <c r="Y58" i="60"/>
  <c r="X81" i="70"/>
  <c r="CL48" i="63"/>
  <c r="CT83" i="63"/>
  <c r="CZ73" i="64"/>
  <c r="CH14" i="60"/>
  <c r="CN69" i="63"/>
  <c r="W83" i="63"/>
  <c r="E82" i="63"/>
  <c r="CT82" i="63"/>
  <c r="CL69" i="63"/>
  <c r="DD57" i="63"/>
  <c r="DD27" i="64"/>
  <c r="S23" i="29"/>
  <c r="X18" i="70"/>
  <c r="CX12" i="63"/>
  <c r="DF60" i="63"/>
  <c r="CJ72" i="64"/>
  <c r="CP72" i="60"/>
  <c r="CN66" i="60"/>
  <c r="CN66" i="29"/>
  <c r="M48" i="60"/>
  <c r="AA58" i="64"/>
  <c r="O60" i="60"/>
  <c r="DF25" i="63"/>
  <c r="CV69" i="29"/>
  <c r="CT57" i="60"/>
  <c r="Q54" i="64"/>
  <c r="W66" i="64"/>
  <c r="U51" i="64"/>
  <c r="G57" i="63"/>
  <c r="CP54" i="60"/>
  <c r="DD18" i="63"/>
  <c r="DD54" i="29"/>
  <c r="DD83" i="60"/>
  <c r="K81" i="64"/>
  <c r="CH69" i="29"/>
  <c r="CN64" i="60"/>
  <c r="K79" i="64"/>
  <c r="O82" i="60"/>
  <c r="BU20" i="63"/>
  <c r="BK58" i="63"/>
  <c r="Q20" i="64"/>
  <c r="AA23" i="29"/>
  <c r="BQ79" i="63"/>
  <c r="BM79" i="63"/>
  <c r="CX69" i="60"/>
  <c r="CT12" i="29"/>
  <c r="BQ72" i="63"/>
  <c r="E57" i="60"/>
  <c r="Y63" i="64"/>
  <c r="E81" i="60"/>
  <c r="CA60" i="63"/>
  <c r="CN57" i="60"/>
  <c r="S81" i="60"/>
  <c r="BO18" i="63"/>
  <c r="CA57" i="63"/>
  <c r="W69" i="60"/>
  <c r="BY20" i="63"/>
  <c r="I60" i="64"/>
  <c r="CL54" i="60"/>
  <c r="AA51" i="64"/>
  <c r="CT57" i="29"/>
  <c r="CP57" i="29"/>
  <c r="G25" i="64"/>
  <c r="CZ14" i="63"/>
  <c r="CZ51" i="29"/>
  <c r="CJ60" i="29"/>
  <c r="U72" i="63"/>
  <c r="G29" i="60"/>
  <c r="Y72" i="60"/>
  <c r="U20" i="29"/>
  <c r="U48" i="64"/>
  <c r="CR16" i="63"/>
  <c r="BS82" i="63"/>
  <c r="K27" i="63"/>
  <c r="BG63" i="63"/>
  <c r="BS81" i="63"/>
  <c r="O16" i="63"/>
  <c r="E60" i="60"/>
  <c r="M29" i="63"/>
  <c r="I20" i="63"/>
  <c r="BO27" i="63"/>
  <c r="CA63" i="63"/>
  <c r="CR60" i="60"/>
  <c r="AA83" i="60"/>
  <c r="BO25" i="63"/>
  <c r="I18" i="64"/>
  <c r="U57" i="60"/>
  <c r="I29" i="63"/>
  <c r="BS57" i="63"/>
  <c r="K79" i="60"/>
  <c r="BG16" i="63"/>
  <c r="BS54" i="63"/>
  <c r="O66" i="60"/>
  <c r="BQ63" i="63"/>
  <c r="BM63" i="63"/>
  <c r="CX12" i="29"/>
  <c r="BQ60" i="63"/>
  <c r="E25" i="60"/>
  <c r="O83" i="60"/>
  <c r="E66" i="60"/>
  <c r="BO20" i="63"/>
  <c r="CV79" i="63"/>
  <c r="CZ14" i="64"/>
  <c r="AA79" i="63"/>
  <c r="CH25" i="29"/>
  <c r="DB12" i="60"/>
  <c r="AA72" i="63"/>
  <c r="Q27" i="63"/>
  <c r="G81" i="63"/>
  <c r="U57" i="63"/>
  <c r="CH79" i="60"/>
  <c r="AC66" i="63"/>
  <c r="G48" i="63"/>
  <c r="S83" i="29"/>
  <c r="DF27" i="60"/>
  <c r="AA51" i="63"/>
  <c r="BO63" i="63"/>
  <c r="BK83" i="63"/>
  <c r="CH69" i="60"/>
  <c r="AA27" i="63"/>
  <c r="AC60" i="60"/>
  <c r="I82" i="29"/>
  <c r="AC75" i="64"/>
  <c r="K75" i="60"/>
  <c r="AA25" i="29"/>
  <c r="O23" i="63"/>
  <c r="Y57" i="63"/>
  <c r="O20" i="29"/>
  <c r="G51" i="64"/>
  <c r="CL82" i="64"/>
  <c r="CZ83" i="64"/>
  <c r="CR70" i="64"/>
  <c r="DD60" i="63"/>
  <c r="CV18" i="64"/>
  <c r="CH54" i="63"/>
  <c r="CX60" i="64"/>
  <c r="M27" i="64"/>
  <c r="E29" i="64"/>
  <c r="AC66" i="29"/>
  <c r="CV83" i="64"/>
  <c r="CZ25" i="63"/>
  <c r="CH81" i="63"/>
  <c r="AT27" i="70"/>
  <c r="CX54" i="63"/>
  <c r="CT63" i="64"/>
  <c r="M76" i="70"/>
  <c r="CV82" i="63"/>
  <c r="CX18" i="63"/>
  <c r="CJ27" i="63"/>
  <c r="CZ52" i="64"/>
  <c r="G66" i="64"/>
  <c r="S79" i="29"/>
  <c r="CV81" i="64"/>
  <c r="CX83" i="60"/>
  <c r="CN79" i="64"/>
  <c r="CR18" i="63"/>
  <c r="DB25" i="64"/>
  <c r="CV16" i="63"/>
  <c r="G58" i="64"/>
  <c r="W60" i="29"/>
  <c r="M23" i="29"/>
  <c r="CZ67" i="64"/>
  <c r="CT23" i="64"/>
  <c r="CR55" i="64"/>
  <c r="CN66" i="63"/>
  <c r="CX66" i="64"/>
  <c r="CT25" i="63"/>
  <c r="CP54" i="64"/>
  <c r="AC29" i="29"/>
  <c r="CZ16" i="64"/>
  <c r="CP63" i="63"/>
  <c r="CP79" i="60"/>
  <c r="S82" i="29"/>
  <c r="W54" i="60"/>
  <c r="O82" i="29"/>
  <c r="I20" i="60"/>
  <c r="CL14" i="60"/>
  <c r="W86" i="35"/>
  <c r="DD16" i="29"/>
  <c r="CL20" i="60"/>
  <c r="I18" i="63"/>
  <c r="O54" i="63"/>
  <c r="M16" i="63"/>
  <c r="E75" i="63"/>
  <c r="CH12" i="29"/>
  <c r="AC51" i="64"/>
  <c r="CR69" i="29"/>
  <c r="DD67" i="60"/>
  <c r="CT54" i="63"/>
  <c r="AA48" i="63"/>
  <c r="U58" i="64"/>
  <c r="E20" i="63"/>
  <c r="K66" i="29"/>
  <c r="G18" i="60"/>
  <c r="CP27" i="63"/>
  <c r="DB12" i="29"/>
  <c r="S63" i="63"/>
  <c r="BO81" i="63"/>
  <c r="H91" i="35"/>
  <c r="W54" i="63"/>
  <c r="M79" i="60"/>
  <c r="AA75" i="63"/>
  <c r="U48" i="63"/>
  <c r="BW63" i="63"/>
  <c r="BK82" i="63"/>
  <c r="CR69" i="60"/>
  <c r="K51" i="63"/>
  <c r="BW60" i="63"/>
  <c r="G75" i="63"/>
  <c r="Q29" i="64"/>
  <c r="Y25" i="63"/>
  <c r="CZ69" i="60"/>
  <c r="CZ23" i="63"/>
  <c r="CZ57" i="29"/>
  <c r="CN55" i="60"/>
  <c r="I51" i="64"/>
  <c r="BY81" i="63"/>
  <c r="BU81" i="63"/>
  <c r="CN72" i="60"/>
  <c r="CX16" i="29"/>
  <c r="BY79" i="63"/>
  <c r="M60" i="60"/>
  <c r="I75" i="60"/>
  <c r="AC83" i="64"/>
  <c r="U29" i="29"/>
  <c r="U83" i="60"/>
  <c r="DF72" i="63"/>
  <c r="CT16" i="64"/>
  <c r="Q83" i="35"/>
  <c r="CV81" i="29"/>
  <c r="CX82" i="29"/>
  <c r="DD16" i="60"/>
  <c r="I81" i="64"/>
  <c r="U18" i="63"/>
  <c r="W29" i="64"/>
  <c r="CX63" i="60"/>
  <c r="CH51" i="63"/>
  <c r="CC20" i="63"/>
  <c r="G58" i="60"/>
  <c r="W51" i="60"/>
  <c r="CC81" i="63"/>
  <c r="CJ14" i="29"/>
  <c r="BI81" i="63"/>
  <c r="CC79" i="63"/>
  <c r="Q72" i="60"/>
  <c r="CA83" i="63"/>
  <c r="DB69" i="60"/>
  <c r="S51" i="63"/>
  <c r="BO66" i="63"/>
  <c r="CA82" i="63"/>
  <c r="W18" i="63"/>
  <c r="K48" i="63"/>
  <c r="CA58" i="63"/>
  <c r="I81" i="60"/>
  <c r="CL60" i="64"/>
  <c r="CP48" i="64"/>
  <c r="CR25" i="29"/>
  <c r="CR79" i="60"/>
  <c r="CT23" i="29"/>
  <c r="AA20" i="63"/>
  <c r="I83" i="63"/>
  <c r="O57" i="64"/>
  <c r="CX12" i="60"/>
  <c r="CJ72" i="60"/>
  <c r="CL14" i="29"/>
  <c r="DB27" i="29"/>
  <c r="Q57" i="63"/>
  <c r="W69" i="63"/>
  <c r="Q81" i="63"/>
  <c r="CR23" i="29"/>
  <c r="CJ20" i="60"/>
  <c r="K72" i="63"/>
  <c r="O63" i="63"/>
  <c r="DF79" i="60"/>
  <c r="BS48" i="63"/>
  <c r="Y16" i="63"/>
  <c r="I69" i="29"/>
  <c r="O58" i="63"/>
  <c r="W75" i="64"/>
  <c r="CX48" i="64"/>
  <c r="CP81" i="60"/>
  <c r="CP58" i="63"/>
  <c r="DD23" i="64"/>
  <c r="DD83" i="64"/>
  <c r="M60" i="70"/>
  <c r="CH14" i="64"/>
  <c r="CX72" i="63"/>
  <c r="CL12" i="64"/>
  <c r="CJ73" i="64"/>
  <c r="Q81" i="60"/>
  <c r="AA20" i="29"/>
  <c r="DF12" i="63"/>
  <c r="CT81" i="64"/>
  <c r="CZ18" i="64"/>
  <c r="CJ81" i="63"/>
  <c r="CL27" i="63"/>
  <c r="CJ79" i="64"/>
  <c r="CH79" i="63"/>
  <c r="CN25" i="64"/>
  <c r="CL66" i="64"/>
  <c r="AA54" i="29"/>
  <c r="S75" i="60"/>
  <c r="AT23" i="70"/>
  <c r="CT18" i="64"/>
  <c r="DB54" i="64"/>
  <c r="CN12" i="64"/>
  <c r="DD63" i="64"/>
  <c r="CJ83" i="63"/>
  <c r="CV51" i="64"/>
  <c r="CV79" i="64"/>
  <c r="M66" i="63"/>
  <c r="AC72" i="60"/>
  <c r="DF54" i="63"/>
  <c r="X20" i="70"/>
  <c r="G29" i="29"/>
  <c r="AC76" i="29"/>
  <c r="CJ81" i="64"/>
  <c r="AI23" i="70"/>
  <c r="CN20" i="63"/>
  <c r="DB66" i="64"/>
  <c r="CN70" i="60"/>
  <c r="M73" i="70"/>
  <c r="CV66" i="63"/>
  <c r="CJ25" i="64"/>
  <c r="CP73" i="63"/>
  <c r="CJ52" i="64"/>
  <c r="DB82" i="63"/>
  <c r="BY25" i="63"/>
  <c r="CC27" i="63"/>
  <c r="CV54" i="60"/>
  <c r="T80" i="35"/>
  <c r="O16" i="64"/>
  <c r="AC75" i="63"/>
  <c r="W81" i="60"/>
  <c r="BM12" i="63"/>
  <c r="CP27" i="60"/>
  <c r="Z82" i="35"/>
  <c r="Y81" i="29"/>
  <c r="S75" i="64"/>
  <c r="AC75" i="60"/>
  <c r="DD69" i="60"/>
  <c r="CV25" i="29"/>
  <c r="CR25" i="60"/>
  <c r="I54" i="63"/>
  <c r="CZ25" i="60"/>
  <c r="Z81" i="35"/>
  <c r="AA16" i="60"/>
  <c r="I72" i="63"/>
  <c r="O25" i="64"/>
  <c r="Y58" i="63"/>
  <c r="DD14" i="60"/>
  <c r="CR16" i="29"/>
  <c r="DF12" i="60"/>
  <c r="Y60" i="63"/>
  <c r="G79" i="63"/>
  <c r="E60" i="63"/>
  <c r="U75" i="60"/>
  <c r="DD72" i="29"/>
  <c r="CN82" i="29"/>
  <c r="DF57" i="63"/>
  <c r="Q48" i="63"/>
  <c r="K12" i="60"/>
  <c r="Q83" i="29"/>
  <c r="CJ79" i="29"/>
  <c r="CX66" i="60"/>
  <c r="DB54" i="63"/>
  <c r="U57" i="64"/>
  <c r="CL18" i="29"/>
  <c r="CR16"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H81" i="29"/>
  <c r="CV70" i="60"/>
  <c r="CZ69" i="29"/>
  <c r="CN79" i="60"/>
  <c r="Q87" i="35"/>
  <c r="DB82" i="29"/>
  <c r="DD83" i="29"/>
  <c r="CJ14" i="60"/>
  <c r="Q84" i="35"/>
  <c r="Q82" i="64"/>
  <c r="E27" i="63"/>
  <c r="CE48" i="63"/>
  <c r="O29" i="63"/>
  <c r="Q69" i="29"/>
  <c r="CT66" i="60"/>
  <c r="DB63" i="29"/>
  <c r="CX63" i="29"/>
  <c r="DB60" i="60"/>
  <c r="AA66" i="64"/>
  <c r="AC83" i="63"/>
  <c r="U16" i="64"/>
  <c r="Y75" i="63"/>
  <c r="BS27" i="63"/>
  <c r="S69" i="60"/>
  <c r="Y79" i="63"/>
  <c r="M18" i="60"/>
  <c r="E12" i="64"/>
  <c r="CR48" i="60"/>
  <c r="AA18" i="64"/>
  <c r="CT51" i="29"/>
  <c r="CA75" i="63"/>
  <c r="I60" i="29"/>
  <c r="Q81" i="29"/>
  <c r="AA23" i="63"/>
  <c r="BY76" i="63"/>
  <c r="K61" i="64"/>
  <c r="G51" i="63"/>
  <c r="Q72" i="63"/>
  <c r="CP60" i="64"/>
  <c r="O54" i="29"/>
  <c r="M70" i="70"/>
  <c r="CT66" i="64"/>
  <c r="CN20" i="64"/>
  <c r="CL54" i="64"/>
  <c r="X76" i="70"/>
  <c r="CL72" i="64"/>
  <c r="CN83" i="60"/>
  <c r="CX67" i="63"/>
  <c r="CR54" i="63"/>
  <c r="CX81" i="64"/>
  <c r="AI12" i="70"/>
  <c r="Q75" i="64"/>
  <c r="Y83" i="64"/>
  <c r="CH57" i="64"/>
  <c r="CT14" i="64"/>
  <c r="CZ54" i="63"/>
  <c r="AC48" i="29"/>
  <c r="CZ25" i="64"/>
  <c r="O72" i="29"/>
  <c r="CX12" i="64"/>
  <c r="U63" i="63"/>
  <c r="S81" i="29"/>
  <c r="CP66" i="64"/>
  <c r="CR27" i="63"/>
  <c r="CJ12" i="63"/>
  <c r="AA72" i="29"/>
  <c r="M63" i="70"/>
  <c r="Q25" i="60"/>
  <c r="W69" i="29"/>
  <c r="M67" i="70"/>
  <c r="CV25" i="64"/>
  <c r="DB63" i="63"/>
  <c r="CX72" i="64"/>
  <c r="CL25" i="64"/>
  <c r="CR48" i="64"/>
  <c r="DD25" i="63"/>
  <c r="X51" i="70"/>
  <c r="CZ20" i="64"/>
  <c r="DD57" i="64"/>
  <c r="CV67" i="60"/>
  <c r="BW51" i="63"/>
  <c r="BK69" i="63"/>
  <c r="K16" i="63"/>
  <c r="BW27" i="63"/>
  <c r="Q25" i="64"/>
  <c r="G79" i="64"/>
  <c r="U54" i="64"/>
  <c r="S79" i="60"/>
  <c r="CA54" i="63"/>
  <c r="CR54" i="60"/>
  <c r="S72" i="60"/>
  <c r="AA58" i="60"/>
  <c r="W79" i="60"/>
  <c r="Y48" i="64"/>
  <c r="BK25" i="63"/>
  <c r="CN51" i="60"/>
  <c r="K66" i="60"/>
  <c r="DB18" i="64"/>
  <c r="CZ18" i="29"/>
  <c r="BI51" i="63"/>
  <c r="BM54" i="63"/>
  <c r="M29" i="60"/>
  <c r="BW58" i="63"/>
  <c r="Q51" i="64"/>
  <c r="Y66" i="29"/>
  <c r="K48" i="64"/>
  <c r="CV18" i="63"/>
  <c r="CZ27" i="60"/>
  <c r="CT12" i="63"/>
  <c r="DD57" i="29"/>
  <c r="M69" i="63"/>
  <c r="I29" i="64"/>
  <c r="Q69" i="60"/>
  <c r="AA16" i="64"/>
  <c r="DB51" i="29"/>
  <c r="CX51" i="29"/>
  <c r="G83" i="63"/>
  <c r="Y82" i="29"/>
  <c r="AC51" i="60"/>
  <c r="BI20" i="63"/>
  <c r="CP12" i="60"/>
  <c r="CJ16" i="29"/>
  <c r="CT27" i="29"/>
  <c r="M25" i="63"/>
  <c r="CL51" i="29"/>
  <c r="CH51" i="29"/>
  <c r="S16" i="64"/>
  <c r="U29" i="63"/>
  <c r="O20" i="60"/>
  <c r="W66" i="60"/>
  <c r="U66" i="29"/>
  <c r="CJ69" i="63"/>
  <c r="CX57" i="60"/>
  <c r="S60" i="64"/>
  <c r="DB60" i="29"/>
  <c r="W51" i="64"/>
  <c r="Q51" i="60"/>
  <c r="CC29" i="63"/>
  <c r="N81" i="35"/>
  <c r="BQ18" i="63"/>
  <c r="BU25" i="63"/>
  <c r="DF12" i="29"/>
  <c r="CC75" i="63"/>
  <c r="M58" i="63"/>
  <c r="O79" i="60"/>
  <c r="BI12" i="63"/>
  <c r="CL48" i="60"/>
  <c r="Z85" i="35"/>
  <c r="K27" i="60"/>
  <c r="CA16" i="63"/>
  <c r="AA60" i="60"/>
  <c r="CP83" i="29"/>
  <c r="I69" i="63"/>
  <c r="U83" i="29"/>
  <c r="M81" i="63"/>
  <c r="U69" i="29"/>
  <c r="CT72" i="64"/>
  <c r="CT79" i="60"/>
  <c r="BG69" i="63"/>
  <c r="BS83" i="63"/>
  <c r="CH72" i="60"/>
  <c r="S54" i="63"/>
  <c r="BG66" i="63"/>
  <c r="AC48" i="60"/>
  <c r="O29" i="60"/>
  <c r="I51" i="63"/>
  <c r="CR63" i="60"/>
  <c r="S72" i="64"/>
  <c r="CX66" i="29"/>
  <c r="CT66" i="29"/>
  <c r="W63" i="64"/>
  <c r="M83" i="63"/>
  <c r="W83" i="64"/>
  <c r="BU63" i="63"/>
  <c r="DD60" i="60"/>
  <c r="CP12" i="29"/>
  <c r="BY60" i="63"/>
  <c r="BU60" i="63"/>
  <c r="I57" i="60"/>
  <c r="BS69" i="63"/>
  <c r="CZ60" i="60"/>
  <c r="K12" i="63"/>
  <c r="BG51" i="63"/>
  <c r="W82" i="63"/>
  <c r="O48" i="60"/>
  <c r="Q16" i="60"/>
  <c r="M54" i="64"/>
  <c r="CT54" i="60"/>
  <c r="CN83" i="63"/>
  <c r="DF54" i="64"/>
  <c r="CE20" i="63"/>
  <c r="CP18" i="63"/>
  <c r="DB18" i="63"/>
  <c r="CL16" i="63"/>
  <c r="K60" i="60"/>
  <c r="DD16" i="63"/>
  <c r="M29" i="29"/>
  <c r="DB66" i="29"/>
  <c r="E63" i="60"/>
  <c r="K57" i="64"/>
  <c r="I27" i="60"/>
  <c r="CP54" i="29"/>
  <c r="CT51" i="60"/>
  <c r="CJ27" i="60"/>
  <c r="G83" i="60"/>
  <c r="AA72" i="60"/>
  <c r="M16" i="64"/>
  <c r="Z89" i="35"/>
  <c r="E29" i="60"/>
  <c r="CH60" i="63"/>
  <c r="Z84" i="35"/>
  <c r="G54" i="63"/>
  <c r="CC57" i="63"/>
  <c r="U16" i="60"/>
  <c r="CH81" i="60"/>
  <c r="Y72" i="63"/>
  <c r="DF18" i="29"/>
  <c r="CT16" i="60"/>
  <c r="O83" i="29"/>
  <c r="CN66" i="64"/>
  <c r="G83" i="29"/>
  <c r="DF66" i="60"/>
  <c r="T88" i="35"/>
  <c r="U72" i="60"/>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c r="B295" i="1"/>
  <c r="B307" i="1"/>
  <c r="B319" i="1"/>
  <c r="B331" i="1"/>
  <c r="B343" i="1"/>
  <c r="B355" i="1"/>
  <c r="B367" i="1"/>
  <c r="B379" i="1"/>
  <c r="A254" i="1"/>
  <c r="B267" i="1"/>
  <c r="B280" i="1"/>
  <c r="B292" i="1"/>
  <c r="B304" i="1"/>
  <c r="B316" i="1"/>
  <c r="B328" i="1"/>
  <c r="B340" i="1"/>
  <c r="B352" i="1"/>
  <c r="B364" i="1"/>
  <c r="B376" i="1"/>
  <c r="A262" i="1"/>
  <c r="B275" i="1"/>
  <c r="B288" i="1"/>
  <c r="B300" i="1"/>
  <c r="B312" i="1"/>
  <c r="B324" i="1"/>
  <c r="B336" i="1"/>
  <c r="B348" i="1"/>
  <c r="B360" i="1"/>
  <c r="B372" i="1"/>
  <c r="B384" i="1"/>
  <c r="A253" i="1"/>
  <c r="B266" i="1"/>
  <c r="B279" i="1"/>
  <c r="B291" i="1"/>
  <c r="B303" i="1"/>
  <c r="B315" i="1"/>
  <c r="B327" i="1"/>
  <c r="B339" i="1"/>
  <c r="B351" i="1"/>
  <c r="B363" i="1"/>
  <c r="B375" i="1"/>
  <c r="A258" i="1"/>
  <c r="BS27" i="29"/>
  <c r="B271" i="1"/>
  <c r="B284" i="1"/>
  <c r="B296" i="1"/>
  <c r="B308" i="1"/>
  <c r="B320" i="1"/>
  <c r="B332" i="1"/>
  <c r="B344" i="1"/>
  <c r="B356" i="1"/>
  <c r="B368" i="1"/>
  <c r="B380" i="1"/>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 r="EZ218" i="1"/>
  <c r="AY72" i="70"/>
  <c r="EX218" i="1"/>
  <c r="AY69" i="70"/>
  <c r="EV218" i="1"/>
  <c r="AY66" i="70"/>
  <c r="ET218" i="1"/>
  <c r="AY63" i="70"/>
  <c r="BL225" i="1"/>
  <c r="BE60" i="70"/>
  <c r="ER218" i="1"/>
  <c r="AY60" i="70"/>
  <c r="EP218" i="1"/>
  <c r="AY57" i="70"/>
  <c r="EN218" i="1"/>
  <c r="AY54" i="70"/>
  <c r="EL218" i="1"/>
  <c r="AY51" i="70"/>
  <c r="EJ218" i="1"/>
  <c r="AY27" i="70"/>
  <c r="AB225" i="1"/>
  <c r="AL217" i="1"/>
  <c r="DB217" i="1"/>
  <c r="DQ76" i="63"/>
  <c r="AM214" i="1"/>
  <c r="DC214" i="1"/>
  <c r="DK76" i="64"/>
  <c r="FU216" i="1"/>
  <c r="AK216" i="1"/>
  <c r="DA216" i="1"/>
  <c r="DO76" i="60"/>
  <c r="EI218" i="1"/>
  <c r="AY25" i="70"/>
  <c r="EF218" i="1"/>
  <c r="AY18" i="70"/>
  <c r="P225" i="1"/>
  <c r="BC214" i="1"/>
  <c r="DK55" i="64"/>
  <c r="CQ214" i="1"/>
  <c r="DK70" i="64"/>
  <c r="EE218" i="1"/>
  <c r="AY16" i="70"/>
  <c r="DO20" i="63"/>
  <c r="DO48" i="63"/>
  <c r="DO58" i="60"/>
  <c r="H96" i="35"/>
  <c r="AL216" i="1"/>
  <c r="DQ20" i="63"/>
  <c r="DQ48" i="63"/>
  <c r="DO48" i="60"/>
  <c r="DO20" i="60"/>
  <c r="DS48" i="63"/>
  <c r="DS20" i="63"/>
  <c r="DQ20" i="60"/>
  <c r="DQ48" i="60"/>
  <c r="EC218" i="1"/>
  <c r="AY12" i="70"/>
  <c r="BB213" i="1"/>
  <c r="DI55" i="63"/>
  <c r="CP213" i="1"/>
  <c r="DI70" i="63"/>
  <c r="DS20" i="60"/>
  <c r="DS48" i="60"/>
  <c r="CB225" i="1"/>
  <c r="EG66" i="29"/>
  <c r="BD225" i="1"/>
  <c r="EG57" i="29"/>
  <c r="FS213" i="1"/>
  <c r="AN225" i="1"/>
  <c r="BE51" i="70"/>
  <c r="FR213" i="1"/>
  <c r="BK214" i="1"/>
  <c r="DK58" i="64"/>
  <c r="CI214" i="1"/>
  <c r="DK67" i="64"/>
  <c r="CA214" i="1"/>
  <c r="DK64" i="64"/>
  <c r="V215" i="1"/>
  <c r="BB215" i="1"/>
  <c r="DM55" i="63"/>
  <c r="CH213" i="1"/>
  <c r="DI67" i="63"/>
  <c r="AT213" i="1"/>
  <c r="DI52" i="63"/>
  <c r="CY214" i="1"/>
  <c r="DK73" i="64"/>
  <c r="CX213" i="1"/>
  <c r="DI73" i="63"/>
  <c r="BJ213" i="1"/>
  <c r="K93" i="35"/>
  <c r="BR213" i="1"/>
  <c r="DI61" i="63"/>
  <c r="BZ213" i="1"/>
  <c r="DI64" i="63"/>
  <c r="EG79" i="29"/>
  <c r="BE79" i="70"/>
  <c r="EZ215" i="1"/>
  <c r="AW72" i="70"/>
  <c r="EG72" i="29"/>
  <c r="BE72" i="70"/>
  <c r="EX215" i="1"/>
  <c r="AW69" i="70"/>
  <c r="EG69" i="29"/>
  <c r="BE69" i="70"/>
  <c r="EV215" i="1"/>
  <c r="AW66" i="70"/>
  <c r="ET215" i="1"/>
  <c r="AW63" i="70"/>
  <c r="EG60" i="29"/>
  <c r="ER215" i="1"/>
  <c r="AW60" i="70"/>
  <c r="EP215" i="1"/>
  <c r="AW57" i="70"/>
  <c r="BE57" i="70"/>
  <c r="EN215" i="1"/>
  <c r="AW54" i="70"/>
  <c r="EL215" i="1"/>
  <c r="AW51" i="70"/>
  <c r="AF225" i="1"/>
  <c r="X213" i="1"/>
  <c r="EJ215" i="1"/>
  <c r="AW27" i="70"/>
  <c r="EI215" i="1"/>
  <c r="AW25" i="70"/>
  <c r="EG25" i="29"/>
  <c r="BE25" i="70"/>
  <c r="Y225" i="1"/>
  <c r="EG23" i="60"/>
  <c r="AA225" i="1"/>
  <c r="EG23" i="64"/>
  <c r="I225" i="1"/>
  <c r="EG14" i="60"/>
  <c r="EF215" i="1"/>
  <c r="AW18" i="70"/>
  <c r="EG18" i="29"/>
  <c r="BE18" i="70"/>
  <c r="H213" i="1"/>
  <c r="W215" i="1"/>
  <c r="DM48" i="64"/>
  <c r="V214" i="1"/>
  <c r="DK20" i="63"/>
  <c r="U213" i="1"/>
  <c r="DI20" i="60"/>
  <c r="EE215" i="1"/>
  <c r="AW16" i="70"/>
  <c r="H214" i="1"/>
  <c r="K225" i="1"/>
  <c r="EG14" i="64"/>
  <c r="H215" i="1"/>
  <c r="DM14" i="29"/>
  <c r="L225" i="1"/>
  <c r="BE16" i="70"/>
  <c r="U215" i="1"/>
  <c r="DM20" i="60"/>
  <c r="W213" i="1"/>
  <c r="DI48" i="64"/>
  <c r="J225" i="1"/>
  <c r="EG14" i="63"/>
  <c r="EC215" i="1"/>
  <c r="AW12" i="70"/>
  <c r="AL215" i="1"/>
  <c r="DM75" i="63"/>
  <c r="DK48" i="64"/>
  <c r="DK20" i="64"/>
  <c r="DI48" i="63"/>
  <c r="DI20" i="63"/>
  <c r="AM213" i="1"/>
  <c r="DI75" i="64"/>
  <c r="DK48" i="63"/>
  <c r="DF72" i="29"/>
  <c r="AT72" i="70"/>
  <c r="AT66" i="70"/>
  <c r="DF66" i="29"/>
  <c r="AT60" i="70"/>
  <c r="DF60" i="29"/>
  <c r="DF57" i="29"/>
  <c r="AT57" i="70"/>
  <c r="FS202" i="1"/>
  <c r="DF54" i="29"/>
  <c r="AT54" i="70"/>
  <c r="AT51" i="70"/>
  <c r="FS212" i="1"/>
  <c r="FR212" i="1"/>
  <c r="DF51" i="29"/>
  <c r="FR202" i="1"/>
  <c r="EL208" i="1"/>
  <c r="AP51" i="70"/>
  <c r="FS201" i="1"/>
  <c r="FR209" i="1"/>
  <c r="Z212" i="1"/>
  <c r="DF23" i="63"/>
  <c r="Y212" i="1"/>
  <c r="DF23" i="60"/>
  <c r="EH211" i="1"/>
  <c r="AR23" i="70"/>
  <c r="EH202" i="1"/>
  <c r="AL23" i="70"/>
  <c r="AB212" i="1"/>
  <c r="EH205" i="1"/>
  <c r="AN23" i="70"/>
  <c r="AK211" i="1"/>
  <c r="AM209" i="1"/>
  <c r="AL208" i="1"/>
  <c r="AK207" i="1"/>
  <c r="AM205" i="1"/>
  <c r="AL204" i="1"/>
  <c r="AK203" i="1"/>
  <c r="AM201" i="1"/>
  <c r="BK210" i="1"/>
  <c r="DB48" i="64"/>
  <c r="AU210" i="1"/>
  <c r="DB52" i="64"/>
  <c r="AM210" i="1"/>
  <c r="CY210" i="1"/>
  <c r="DB73" i="64"/>
  <c r="DB20" i="64"/>
  <c r="CZ48" i="63"/>
  <c r="CZ20" i="63"/>
  <c r="CW208" i="1"/>
  <c r="CX73" i="60"/>
  <c r="AK208" i="1"/>
  <c r="BI208" i="1"/>
  <c r="AS208" i="1"/>
  <c r="CX52" i="60"/>
  <c r="CX20" i="60"/>
  <c r="CX48" i="60"/>
  <c r="CT20" i="64"/>
  <c r="CT48" i="64"/>
  <c r="AT205" i="1"/>
  <c r="CR52" i="63"/>
  <c r="CR48" i="63"/>
  <c r="CX205" i="1"/>
  <c r="CR73" i="63"/>
  <c r="T205" i="1"/>
  <c r="CR20" i="63"/>
  <c r="BJ205" i="1"/>
  <c r="AL205" i="1"/>
  <c r="CP48" i="60"/>
  <c r="CP20" i="60"/>
  <c r="AM202" i="1"/>
  <c r="CL48" i="64"/>
  <c r="CY202" i="1"/>
  <c r="CL73" i="64"/>
  <c r="CL20" i="64"/>
  <c r="BK202" i="1"/>
  <c r="CJ20" i="63"/>
  <c r="CJ48" i="63"/>
  <c r="CW200" i="1"/>
  <c r="CH73" i="60"/>
  <c r="CG200" i="1"/>
  <c r="CH67" i="60"/>
  <c r="BI200" i="1"/>
  <c r="BA200" i="1"/>
  <c r="CH55" i="60"/>
  <c r="BY200" i="1"/>
  <c r="CH64" i="60"/>
  <c r="AS200" i="1"/>
  <c r="CH52" i="60"/>
  <c r="CH48" i="60"/>
  <c r="BQ200" i="1"/>
  <c r="CH61" i="60"/>
  <c r="CH20" i="60"/>
  <c r="BZ211" i="1"/>
  <c r="DD64" i="63"/>
  <c r="BZ203" i="1"/>
  <c r="CN64" i="63"/>
  <c r="CP209" i="1"/>
  <c r="CZ70" i="63"/>
  <c r="CH209" i="1"/>
  <c r="CZ67" i="63"/>
  <c r="BZ209" i="1"/>
  <c r="CZ64" i="63"/>
  <c r="BR209" i="1"/>
  <c r="CZ61" i="63"/>
  <c r="BB209" i="1"/>
  <c r="CZ55" i="63"/>
  <c r="CQ206" i="1"/>
  <c r="CT70" i="64"/>
  <c r="CI206" i="1"/>
  <c r="CT67" i="64"/>
  <c r="CA206" i="1"/>
  <c r="CT64" i="64"/>
  <c r="BS206" i="1"/>
  <c r="CT61" i="64"/>
  <c r="BC206" i="1"/>
  <c r="CT55" i="64"/>
  <c r="CO204" i="1"/>
  <c r="CP70" i="60"/>
  <c r="CG204" i="1"/>
  <c r="CP67" i="60"/>
  <c r="BY204" i="1"/>
  <c r="CP64" i="60"/>
  <c r="BQ204" i="1"/>
  <c r="CP61" i="60"/>
  <c r="BA204" i="1"/>
  <c r="CP55" i="60"/>
  <c r="CP201" i="1"/>
  <c r="CJ70" i="63"/>
  <c r="CH201" i="1"/>
  <c r="CJ67" i="63"/>
  <c r="BZ201" i="1"/>
  <c r="CJ64" i="63"/>
  <c r="BR201" i="1"/>
  <c r="CJ61" i="63"/>
  <c r="BB201" i="1"/>
  <c r="CJ55" i="63"/>
  <c r="AT201" i="1"/>
  <c r="CJ52" i="63"/>
  <c r="AL211" i="1"/>
  <c r="CX211" i="1"/>
  <c r="DD73" i="63"/>
  <c r="BJ211" i="1"/>
  <c r="AK210" i="1"/>
  <c r="CW210" i="1"/>
  <c r="DB73" i="60"/>
  <c r="BI210" i="1"/>
  <c r="AM208" i="1"/>
  <c r="CY208" i="1"/>
  <c r="CX73" i="64"/>
  <c r="BK208" i="1"/>
  <c r="AL207" i="1"/>
  <c r="CX207" i="1"/>
  <c r="CV73" i="63"/>
  <c r="BJ207" i="1"/>
  <c r="AK206" i="1"/>
  <c r="CW206" i="1"/>
  <c r="CT73" i="60"/>
  <c r="BI206" i="1"/>
  <c r="AM204" i="1"/>
  <c r="CY204" i="1"/>
  <c r="CP73" i="64"/>
  <c r="BK204" i="1"/>
  <c r="AL203" i="1"/>
  <c r="CX203" i="1"/>
  <c r="CN73" i="63"/>
  <c r="BJ203" i="1"/>
  <c r="AK202" i="1"/>
  <c r="CW202" i="1"/>
  <c r="CL73" i="60"/>
  <c r="BI202" i="1"/>
  <c r="K212" i="1"/>
  <c r="DF14" i="64"/>
  <c r="W200" i="1"/>
  <c r="FT205" i="1"/>
  <c r="FY205" i="1"/>
  <c r="AR205" i="1"/>
  <c r="CR52" i="29"/>
  <c r="FZ205" i="1"/>
  <c r="H203" i="1"/>
  <c r="H207" i="1"/>
  <c r="CV14" i="29"/>
  <c r="T208" i="1"/>
  <c r="AT211" i="1"/>
  <c r="DD52" i="63"/>
  <c r="AS210" i="1"/>
  <c r="DB52" i="60"/>
  <c r="AU208" i="1"/>
  <c r="CX52" i="64"/>
  <c r="AT207" i="1"/>
  <c r="CV52" i="63"/>
  <c r="AS206" i="1"/>
  <c r="CT52" i="60"/>
  <c r="AU204" i="1"/>
  <c r="CP52" i="64"/>
  <c r="AT203" i="1"/>
  <c r="CN52" i="63"/>
  <c r="BJ209" i="1"/>
  <c r="BK206" i="1"/>
  <c r="BI204" i="1"/>
  <c r="BJ201" i="1"/>
  <c r="BR211" i="1"/>
  <c r="DD61" i="63"/>
  <c r="BS208" i="1"/>
  <c r="CX61" i="64"/>
  <c r="BQ206" i="1"/>
  <c r="CT61" i="60"/>
  <c r="BR203" i="1"/>
  <c r="CN61" i="63"/>
  <c r="CG210" i="1"/>
  <c r="DB67" i="60"/>
  <c r="CH207" i="1"/>
  <c r="CV67" i="63"/>
  <c r="CI204" i="1"/>
  <c r="CP67" i="64"/>
  <c r="CG202" i="1"/>
  <c r="CL67" i="60"/>
  <c r="U212" i="1"/>
  <c r="CQ211" i="1"/>
  <c r="DD70" i="64"/>
  <c r="CI211" i="1"/>
  <c r="DD67" i="64"/>
  <c r="CA211" i="1"/>
  <c r="DD64" i="64"/>
  <c r="BS211" i="1"/>
  <c r="DD61" i="64"/>
  <c r="BC211" i="1"/>
  <c r="DD55" i="64"/>
  <c r="CY211" i="1"/>
  <c r="DD73" i="64"/>
  <c r="BK211" i="1"/>
  <c r="AK209" i="1"/>
  <c r="CO209" i="1"/>
  <c r="CZ70" i="60"/>
  <c r="CG209" i="1"/>
  <c r="CZ67" i="60"/>
  <c r="BY209" i="1"/>
  <c r="CZ64" i="60"/>
  <c r="BQ209" i="1"/>
  <c r="CZ61" i="60"/>
  <c r="BA209" i="1"/>
  <c r="CZ55" i="60"/>
  <c r="CW209" i="1"/>
  <c r="CZ73" i="60"/>
  <c r="BI209" i="1"/>
  <c r="CP206" i="1"/>
  <c r="CT70" i="63"/>
  <c r="CH206" i="1"/>
  <c r="CT67" i="63"/>
  <c r="BZ206" i="1"/>
  <c r="CT64" i="63"/>
  <c r="BR206" i="1"/>
  <c r="CT61" i="63"/>
  <c r="BB206" i="1"/>
  <c r="CT55" i="63"/>
  <c r="CX206" i="1"/>
  <c r="CT73" i="63"/>
  <c r="BJ206" i="1"/>
  <c r="CQ203" i="1"/>
  <c r="CN70" i="64"/>
  <c r="CI203" i="1"/>
  <c r="CN67" i="64"/>
  <c r="CA203" i="1"/>
  <c r="CN64" i="64"/>
  <c r="BS203" i="1"/>
  <c r="CN61" i="64"/>
  <c r="BC203" i="1"/>
  <c r="CN55" i="64"/>
  <c r="CY203" i="1"/>
  <c r="CN73" i="64"/>
  <c r="BK203" i="1"/>
  <c r="AK201" i="1"/>
  <c r="CO201" i="1"/>
  <c r="CJ70" i="60"/>
  <c r="CG201" i="1"/>
  <c r="CJ67" i="60"/>
  <c r="BY201" i="1"/>
  <c r="CJ64" i="60"/>
  <c r="BQ201" i="1"/>
  <c r="CJ61" i="60"/>
  <c r="BA201" i="1"/>
  <c r="CJ55" i="60"/>
  <c r="AS201" i="1"/>
  <c r="CJ52" i="60"/>
  <c r="CW201" i="1"/>
  <c r="CJ73" i="60"/>
  <c r="BI201" i="1"/>
  <c r="V200" i="1"/>
  <c r="J212" i="1"/>
  <c r="DF14" i="63"/>
  <c r="CF205" i="1"/>
  <c r="CR67" i="29"/>
  <c r="H200" i="1"/>
  <c r="H204" i="1"/>
  <c r="CP14" i="29"/>
  <c r="H208" i="1"/>
  <c r="CX14" i="29"/>
  <c r="H210" i="1"/>
  <c r="T201" i="1"/>
  <c r="T209" i="1"/>
  <c r="L212" i="1"/>
  <c r="BA210" i="1"/>
  <c r="DB55" i="60"/>
  <c r="BB207" i="1"/>
  <c r="CV55" i="63"/>
  <c r="BC204" i="1"/>
  <c r="CP55" i="64"/>
  <c r="BA202" i="1"/>
  <c r="CL55" i="60"/>
  <c r="BY210" i="1"/>
  <c r="DB64" i="60"/>
  <c r="BZ207" i="1"/>
  <c r="CV64" i="63"/>
  <c r="CA204" i="1"/>
  <c r="CP64" i="64"/>
  <c r="BY202" i="1"/>
  <c r="CL64" i="60"/>
  <c r="CP211" i="1"/>
  <c r="DD70" i="63"/>
  <c r="CQ208" i="1"/>
  <c r="CX70" i="64"/>
  <c r="CO206" i="1"/>
  <c r="CT70" i="60"/>
  <c r="CP203" i="1"/>
  <c r="CN70" i="63"/>
  <c r="CQ210" i="1"/>
  <c r="DB70" i="64"/>
  <c r="CI210" i="1"/>
  <c r="DB67" i="64"/>
  <c r="CA210" i="1"/>
  <c r="DB64" i="64"/>
  <c r="BS210" i="1"/>
  <c r="DB61" i="64"/>
  <c r="BC210" i="1"/>
  <c r="DB55" i="64"/>
  <c r="CO208" i="1"/>
  <c r="CX70" i="60"/>
  <c r="CG208" i="1"/>
  <c r="CX67" i="60"/>
  <c r="BY208" i="1"/>
  <c r="CX64" i="60"/>
  <c r="BQ208" i="1"/>
  <c r="CX61" i="60"/>
  <c r="BA208" i="1"/>
  <c r="CX55" i="60"/>
  <c r="CP205" i="1"/>
  <c r="CR70" i="63"/>
  <c r="CH205" i="1"/>
  <c r="CR67" i="63"/>
  <c r="BZ205" i="1"/>
  <c r="CR64" i="63"/>
  <c r="BR205" i="1"/>
  <c r="CR61" i="63"/>
  <c r="BB205" i="1"/>
  <c r="CR55" i="63"/>
  <c r="CQ202" i="1"/>
  <c r="CL70" i="64"/>
  <c r="CI202" i="1"/>
  <c r="CL67" i="64"/>
  <c r="CA202" i="1"/>
  <c r="CL64" i="64"/>
  <c r="BS202" i="1"/>
  <c r="CL61" i="64"/>
  <c r="BC202" i="1"/>
  <c r="CL55" i="64"/>
  <c r="AU202" i="1"/>
  <c r="CL52" i="64"/>
  <c r="H211" i="1"/>
  <c r="DD14" i="29"/>
  <c r="T204" i="1"/>
  <c r="AT209" i="1"/>
  <c r="CZ52" i="63"/>
  <c r="AU206" i="1"/>
  <c r="CT52" i="64"/>
  <c r="AS204" i="1"/>
  <c r="CP52" i="60"/>
  <c r="AS202" i="1"/>
  <c r="CL52" i="60"/>
  <c r="BQ210" i="1"/>
  <c r="DB61" i="60"/>
  <c r="BR207" i="1"/>
  <c r="CV61" i="63"/>
  <c r="BS204" i="1"/>
  <c r="CP61" i="64"/>
  <c r="BQ202" i="1"/>
  <c r="CL61" i="60"/>
  <c r="CH211" i="1"/>
  <c r="DD67" i="63"/>
  <c r="CI208" i="1"/>
  <c r="CX67" i="64"/>
  <c r="CG206" i="1"/>
  <c r="CT67" i="60"/>
  <c r="CH203" i="1"/>
  <c r="CN67" i="63"/>
  <c r="CX209" i="1"/>
  <c r="CZ73" i="63"/>
  <c r="CY206" i="1"/>
  <c r="CT73" i="64"/>
  <c r="CW204" i="1"/>
  <c r="CP73" i="60"/>
  <c r="CX201" i="1"/>
  <c r="CJ73" i="63"/>
  <c r="AL209" i="1"/>
  <c r="AM206" i="1"/>
  <c r="AK204" i="1"/>
  <c r="AL201" i="1"/>
  <c r="CP210" i="1"/>
  <c r="DB70" i="63"/>
  <c r="CH210" i="1"/>
  <c r="DB67" i="63"/>
  <c r="BZ210" i="1"/>
  <c r="DB64" i="63"/>
  <c r="BR210" i="1"/>
  <c r="DB61" i="63"/>
  <c r="BB210" i="1"/>
  <c r="DB55" i="63"/>
  <c r="CX210" i="1"/>
  <c r="DB73" i="63"/>
  <c r="BJ210" i="1"/>
  <c r="CQ207" i="1"/>
  <c r="CV70" i="64"/>
  <c r="CI207" i="1"/>
  <c r="CV67" i="64"/>
  <c r="CA207" i="1"/>
  <c r="CV64" i="64"/>
  <c r="BS207" i="1"/>
  <c r="CV61" i="64"/>
  <c r="BC207" i="1"/>
  <c r="CV55" i="64"/>
  <c r="CY207" i="1"/>
  <c r="CV73" i="64"/>
  <c r="BK207" i="1"/>
  <c r="AK205" i="1"/>
  <c r="CO205" i="1"/>
  <c r="CR70" i="60"/>
  <c r="CG205" i="1"/>
  <c r="CR67" i="60"/>
  <c r="BY205" i="1"/>
  <c r="CR64" i="60"/>
  <c r="BQ205" i="1"/>
  <c r="CR61" i="60"/>
  <c r="BA205" i="1"/>
  <c r="CR55" i="60"/>
  <c r="CW205" i="1"/>
  <c r="CR73" i="60"/>
  <c r="BI205" i="1"/>
  <c r="CP202" i="1"/>
  <c r="CL70" i="63"/>
  <c r="CH202" i="1"/>
  <c r="CL67" i="63"/>
  <c r="BZ202" i="1"/>
  <c r="CL64" i="63"/>
  <c r="BR202" i="1"/>
  <c r="CL61" i="63"/>
  <c r="BB202" i="1"/>
  <c r="CL55" i="63"/>
  <c r="AT202" i="1"/>
  <c r="CL52" i="63"/>
  <c r="CX202" i="1"/>
  <c r="CL73" i="63"/>
  <c r="BJ202" i="1"/>
  <c r="I212" i="1"/>
  <c r="DF14" i="60"/>
  <c r="AZ205" i="1"/>
  <c r="CR55" i="29"/>
  <c r="CN205" i="1"/>
  <c r="CR70" i="29"/>
  <c r="BP205" i="1"/>
  <c r="CR61" i="29"/>
  <c r="CV205" i="1"/>
  <c r="CR73" i="29"/>
  <c r="BH205" i="1"/>
  <c r="BX205" i="1"/>
  <c r="CR64" i="29"/>
  <c r="FW205" i="1"/>
  <c r="DQ212" i="1"/>
  <c r="CO212" i="1"/>
  <c r="DF70" i="60"/>
  <c r="CG212" i="1"/>
  <c r="DF67" i="60"/>
  <c r="BA212" i="1"/>
  <c r="DF55" i="60"/>
  <c r="CW212" i="1"/>
  <c r="DF73" i="60"/>
  <c r="BY212" i="1"/>
  <c r="DF64" i="60"/>
  <c r="AS212" i="1"/>
  <c r="DF52" i="60"/>
  <c r="DM212" i="1"/>
  <c r="DF82" i="60"/>
  <c r="AM211" i="1"/>
  <c r="T211" i="1"/>
  <c r="AL210" i="1"/>
  <c r="T210" i="1"/>
  <c r="FD211" i="1"/>
  <c r="AR81" i="70"/>
  <c r="DA209" i="1"/>
  <c r="CZ76" i="60"/>
  <c r="AJ209" i="1"/>
  <c r="AM207" i="1"/>
  <c r="T207" i="1"/>
  <c r="AL206" i="1"/>
  <c r="T206" i="1"/>
  <c r="DA205" i="1"/>
  <c r="CR76" i="60"/>
  <c r="AJ205" i="1"/>
  <c r="AM203" i="1"/>
  <c r="T203" i="1"/>
  <c r="AL202" i="1"/>
  <c r="T202" i="1"/>
  <c r="DA201" i="1"/>
  <c r="CJ76" i="60"/>
  <c r="AJ201" i="1"/>
  <c r="CF201" i="1"/>
  <c r="CJ67" i="29"/>
  <c r="AZ201" i="1"/>
  <c r="CJ55" i="29"/>
  <c r="CN201" i="1"/>
  <c r="CJ70" i="29"/>
  <c r="AR201" i="1"/>
  <c r="CJ52" i="29"/>
  <c r="BH201" i="1"/>
  <c r="BP201" i="1"/>
  <c r="CJ61" i="29"/>
  <c r="CV201" i="1"/>
  <c r="CJ73" i="29"/>
  <c r="CN209" i="1"/>
  <c r="CZ70" i="29"/>
  <c r="CV209" i="1"/>
  <c r="CZ73" i="29"/>
  <c r="BP209" i="1"/>
  <c r="CZ61" i="29"/>
  <c r="FZ209" i="1"/>
  <c r="FW209" i="1"/>
  <c r="BH209" i="1"/>
  <c r="BX209" i="1"/>
  <c r="CZ64" i="29"/>
  <c r="AZ209" i="1"/>
  <c r="CZ55" i="29"/>
  <c r="W212" i="1"/>
  <c r="DB208" i="1"/>
  <c r="CX76" i="63"/>
  <c r="AJ208" i="1"/>
  <c r="AJ203" i="1"/>
  <c r="DA203" i="1"/>
  <c r="CN76" i="60"/>
  <c r="CV204" i="1"/>
  <c r="CP73" i="29"/>
  <c r="CV208" i="1"/>
  <c r="CX73" i="29"/>
  <c r="AK200" i="1"/>
  <c r="CO200" i="1"/>
  <c r="CH70" i="60"/>
  <c r="DO75" i="63"/>
  <c r="DO29" i="63"/>
  <c r="DB216" i="1"/>
  <c r="DO76" i="63"/>
  <c r="FS225" i="1"/>
  <c r="FR225" i="1"/>
  <c r="CH215" i="1"/>
  <c r="DM67" i="63"/>
  <c r="BJ215" i="1"/>
  <c r="GD215" i="1"/>
  <c r="BR215" i="1"/>
  <c r="DM61" i="63"/>
  <c r="AT215" i="1"/>
  <c r="DM52" i="63"/>
  <c r="CX215" i="1"/>
  <c r="DM73" i="63"/>
  <c r="CP215" i="1"/>
  <c r="DM70" i="63"/>
  <c r="BZ215" i="1"/>
  <c r="DM64" i="63"/>
  <c r="BQ213" i="1"/>
  <c r="DI61" i="60"/>
  <c r="BA213" i="1"/>
  <c r="DI55" i="60"/>
  <c r="CW213" i="1"/>
  <c r="DI73" i="60"/>
  <c r="AU213" i="1"/>
  <c r="DI52" i="64"/>
  <c r="CQ213" i="1"/>
  <c r="DI70" i="64"/>
  <c r="CI213" i="1"/>
  <c r="DI67" i="64"/>
  <c r="BS213" i="1"/>
  <c r="DI61" i="64"/>
  <c r="BK213" i="1"/>
  <c r="BC213" i="1"/>
  <c r="DI55" i="64"/>
  <c r="BZ214" i="1"/>
  <c r="DK64" i="63"/>
  <c r="BR214" i="1"/>
  <c r="DK61" i="63"/>
  <c r="BJ214" i="1"/>
  <c r="DK58" i="63"/>
  <c r="BB214" i="1"/>
  <c r="DK55" i="63"/>
  <c r="AT214" i="1"/>
  <c r="DK52" i="63"/>
  <c r="CP214" i="1"/>
  <c r="DK70" i="63"/>
  <c r="CH214" i="1"/>
  <c r="DK67" i="63"/>
  <c r="CW215" i="1"/>
  <c r="DM73" i="60"/>
  <c r="BI215" i="1"/>
  <c r="GC215" i="1"/>
  <c r="BY215" i="1"/>
  <c r="DM64" i="60"/>
  <c r="BA215" i="1"/>
  <c r="DM55" i="60"/>
  <c r="BS215" i="1"/>
  <c r="DM61" i="64"/>
  <c r="CY215" i="1"/>
  <c r="DM73" i="64"/>
  <c r="CQ215" i="1"/>
  <c r="DM70" i="64"/>
  <c r="DI23" i="29"/>
  <c r="FU213" i="1"/>
  <c r="EG27" i="29"/>
  <c r="BE27" i="70"/>
  <c r="T213" i="1"/>
  <c r="CN213" i="1"/>
  <c r="DI70" i="29"/>
  <c r="AL214" i="1"/>
  <c r="EG16" i="29"/>
  <c r="DI14" i="29"/>
  <c r="DM29" i="63"/>
  <c r="DB215" i="1"/>
  <c r="DM76" i="63"/>
  <c r="DI29" i="64"/>
  <c r="DC213" i="1"/>
  <c r="DI76" i="64"/>
  <c r="DB204" i="1"/>
  <c r="CP76" i="63"/>
  <c r="CP75" i="63"/>
  <c r="CP29" i="63"/>
  <c r="DC209" i="1"/>
  <c r="CZ76" i="64"/>
  <c r="CZ29" i="64"/>
  <c r="CZ75" i="64"/>
  <c r="DC205" i="1"/>
  <c r="CR76" i="64"/>
  <c r="CR75" i="64"/>
  <c r="CR29" i="64"/>
  <c r="DA211" i="1"/>
  <c r="DD76" i="60"/>
  <c r="DD75" i="60"/>
  <c r="DD29" i="60"/>
  <c r="DC201" i="1"/>
  <c r="CJ76" i="64"/>
  <c r="CJ75" i="64"/>
  <c r="CJ29" i="64"/>
  <c r="DA207" i="1"/>
  <c r="CV76" i="60"/>
  <c r="CV75" i="60"/>
  <c r="CV29" i="60"/>
  <c r="CN75" i="60"/>
  <c r="CN29" i="60"/>
  <c r="CX75" i="63"/>
  <c r="CX29" i="63"/>
  <c r="AT25" i="70"/>
  <c r="DF25" i="29"/>
  <c r="FX205" i="1"/>
  <c r="CR48" i="29"/>
  <c r="CR20" i="29"/>
  <c r="DC210" i="1"/>
  <c r="DB76" i="64"/>
  <c r="DB29" i="64"/>
  <c r="DB75" i="64"/>
  <c r="GC200" i="1"/>
  <c r="CH58" i="60"/>
  <c r="H80" i="35"/>
  <c r="DB205" i="1"/>
  <c r="CR76" i="63"/>
  <c r="CR29" i="63"/>
  <c r="CR75" i="63"/>
  <c r="GC208" i="1"/>
  <c r="H88" i="35"/>
  <c r="CX58" i="60"/>
  <c r="GE202" i="1"/>
  <c r="N82" i="35"/>
  <c r="CL58" i="64"/>
  <c r="CL75" i="64"/>
  <c r="DC202" i="1"/>
  <c r="CL76" i="64"/>
  <c r="CL29" i="64"/>
  <c r="GD205" i="1"/>
  <c r="K85" i="35"/>
  <c r="CR58" i="63"/>
  <c r="DA208" i="1"/>
  <c r="CX76" i="60"/>
  <c r="CX29" i="60"/>
  <c r="CX75" i="60"/>
  <c r="GE210" i="1"/>
  <c r="DB58" i="64"/>
  <c r="N90" i="35"/>
  <c r="EG211" i="1"/>
  <c r="CR75" i="60"/>
  <c r="CR29" i="60"/>
  <c r="GD210" i="1"/>
  <c r="DB58" i="63"/>
  <c r="K90" i="35"/>
  <c r="DA204" i="1"/>
  <c r="CP76" i="60"/>
  <c r="AJ204" i="1"/>
  <c r="CP75" i="60"/>
  <c r="CP29" i="60"/>
  <c r="BX201" i="1"/>
  <c r="CJ64" i="29"/>
  <c r="FZ201" i="1"/>
  <c r="FW201" i="1"/>
  <c r="FT201" i="1"/>
  <c r="FY201" i="1"/>
  <c r="FX201" i="1"/>
  <c r="CJ20" i="29"/>
  <c r="CJ48" i="29"/>
  <c r="ED202" i="1"/>
  <c r="H212" i="1"/>
  <c r="CH14" i="29"/>
  <c r="GC201" i="1"/>
  <c r="CJ58" i="60"/>
  <c r="H81" i="35"/>
  <c r="CJ29" i="60"/>
  <c r="CJ75" i="60"/>
  <c r="GD206" i="1"/>
  <c r="CT58" i="63"/>
  <c r="K86" i="35"/>
  <c r="GC204" i="1"/>
  <c r="H84" i="35"/>
  <c r="CP58" i="60"/>
  <c r="ED205" i="1"/>
  <c r="AN14" i="70"/>
  <c r="CN14" i="29"/>
  <c r="CY200" i="1"/>
  <c r="CH73" i="64"/>
  <c r="BK200" i="1"/>
  <c r="AM200" i="1"/>
  <c r="CI200" i="1"/>
  <c r="CH67" i="64"/>
  <c r="CH48" i="64"/>
  <c r="CQ200" i="1"/>
  <c r="CH70" i="64"/>
  <c r="BS200" i="1"/>
  <c r="CH61" i="64"/>
  <c r="AU200" i="1"/>
  <c r="CH52" i="64"/>
  <c r="CA200" i="1"/>
  <c r="CH64" i="64"/>
  <c r="BC200" i="1"/>
  <c r="CH55" i="64"/>
  <c r="CH20" i="64"/>
  <c r="DA202" i="1"/>
  <c r="CL76" i="60"/>
  <c r="CL75" i="60"/>
  <c r="CL29" i="60"/>
  <c r="GE204" i="1"/>
  <c r="N84" i="35"/>
  <c r="CP58" i="64"/>
  <c r="DB207" i="1"/>
  <c r="CV76" i="63"/>
  <c r="CV29" i="63"/>
  <c r="CV75" i="63"/>
  <c r="GC210" i="1"/>
  <c r="DB58" i="60"/>
  <c r="H90" i="35"/>
  <c r="GD202" i="1"/>
  <c r="CL58" i="63"/>
  <c r="K82" i="35"/>
  <c r="GC205" i="1"/>
  <c r="H85" i="35"/>
  <c r="CR58" i="60"/>
  <c r="GE207" i="1"/>
  <c r="CV58" i="64"/>
  <c r="N87" i="35"/>
  <c r="DC206" i="1"/>
  <c r="CT76" i="64"/>
  <c r="CT29" i="64"/>
  <c r="CT75" i="64"/>
  <c r="ED211" i="1"/>
  <c r="AR14" i="70"/>
  <c r="DB14" i="29"/>
  <c r="GE203" i="1"/>
  <c r="N83" i="35"/>
  <c r="CN58" i="64"/>
  <c r="GE206" i="1"/>
  <c r="CT58" i="64"/>
  <c r="N86" i="35"/>
  <c r="GD203" i="1"/>
  <c r="CN58" i="63"/>
  <c r="K83" i="35"/>
  <c r="DA206" i="1"/>
  <c r="CT76" i="60"/>
  <c r="CT75" i="60"/>
  <c r="CT29" i="60"/>
  <c r="GE208" i="1"/>
  <c r="CX58" i="64"/>
  <c r="N88" i="35"/>
  <c r="DB211" i="1"/>
  <c r="DD76" i="63"/>
  <c r="DD75" i="63"/>
  <c r="DD29" i="63"/>
  <c r="DB209" i="1"/>
  <c r="CZ76" i="63"/>
  <c r="CZ29" i="63"/>
  <c r="CZ75" i="63"/>
  <c r="DF16" i="29"/>
  <c r="AT16" i="70"/>
  <c r="CZ29" i="60"/>
  <c r="CZ75" i="60"/>
  <c r="BI212" i="1"/>
  <c r="BQ212" i="1"/>
  <c r="DF61" i="60"/>
  <c r="DI212" i="1"/>
  <c r="DF81" i="60"/>
  <c r="DF48" i="60"/>
  <c r="DF20" i="60"/>
  <c r="GD209" i="1"/>
  <c r="CZ58" i="63"/>
  <c r="K89" i="35"/>
  <c r="BP208" i="1"/>
  <c r="CX61" i="29"/>
  <c r="AZ208" i="1"/>
  <c r="CX55" i="29"/>
  <c r="FZ208" i="1"/>
  <c r="FX208" i="1"/>
  <c r="BX208" i="1"/>
  <c r="CX64" i="29"/>
  <c r="FW208" i="1"/>
  <c r="BH208" i="1"/>
  <c r="CF208" i="1"/>
  <c r="CX67" i="29"/>
  <c r="FT208" i="1"/>
  <c r="FY208" i="1"/>
  <c r="CN208" i="1"/>
  <c r="CX70" i="29"/>
  <c r="AR208" i="1"/>
  <c r="CX52" i="29"/>
  <c r="CX20" i="29"/>
  <c r="CX48" i="29"/>
  <c r="GC202" i="1"/>
  <c r="H82" i="35"/>
  <c r="CL58" i="60"/>
  <c r="DC204" i="1"/>
  <c r="CP76" i="64"/>
  <c r="CP75" i="64"/>
  <c r="CP29" i="64"/>
  <c r="GD207" i="1"/>
  <c r="K87" i="35"/>
  <c r="CV58" i="63"/>
  <c r="DA210" i="1"/>
  <c r="DB76" i="60"/>
  <c r="DB75" i="60"/>
  <c r="DB29" i="60"/>
  <c r="DB201" i="1"/>
  <c r="CJ76" i="63"/>
  <c r="CJ29" i="63"/>
  <c r="CJ75" i="63"/>
  <c r="BP204" i="1"/>
  <c r="CP61" i="29"/>
  <c r="AZ204" i="1"/>
  <c r="CP55" i="29"/>
  <c r="AR204" i="1"/>
  <c r="CP52" i="29"/>
  <c r="FX204" i="1"/>
  <c r="BX204" i="1"/>
  <c r="CP64" i="29"/>
  <c r="BH204" i="1"/>
  <c r="CF204" i="1"/>
  <c r="CP67" i="29"/>
  <c r="FW204" i="1"/>
  <c r="FT204" i="1"/>
  <c r="FY204" i="1"/>
  <c r="CN204" i="1"/>
  <c r="CP70" i="29"/>
  <c r="FZ204" i="1"/>
  <c r="CP48" i="29"/>
  <c r="CP20" i="29"/>
  <c r="AR209" i="1"/>
  <c r="CZ52" i="29"/>
  <c r="FT209" i="1"/>
  <c r="FY209" i="1"/>
  <c r="CF209" i="1"/>
  <c r="CZ67" i="29"/>
  <c r="FX209" i="1"/>
  <c r="CZ20" i="29"/>
  <c r="CZ48" i="29"/>
  <c r="AL200" i="1"/>
  <c r="CP200" i="1"/>
  <c r="CH70" i="63"/>
  <c r="BR200" i="1"/>
  <c r="CH61" i="63"/>
  <c r="BJ200" i="1"/>
  <c r="AT200" i="1"/>
  <c r="CH52" i="63"/>
  <c r="BZ200" i="1"/>
  <c r="CH64" i="63"/>
  <c r="BB200" i="1"/>
  <c r="CH55" i="63"/>
  <c r="T200" i="1"/>
  <c r="V212" i="1"/>
  <c r="CX200" i="1"/>
  <c r="CH73" i="63"/>
  <c r="CH200" i="1"/>
  <c r="CH67" i="63"/>
  <c r="CH20" i="63"/>
  <c r="CH48" i="63"/>
  <c r="GC209" i="1"/>
  <c r="H89" i="35"/>
  <c r="CZ58" i="60"/>
  <c r="GE211" i="1"/>
  <c r="N91" i="35"/>
  <c r="DD58" i="64"/>
  <c r="GD201" i="1"/>
  <c r="K81" i="35"/>
  <c r="CJ58" i="63"/>
  <c r="DB203" i="1"/>
  <c r="CN76" i="63"/>
  <c r="CN29" i="63"/>
  <c r="CN75" i="63"/>
  <c r="GC206" i="1"/>
  <c r="H86" i="35"/>
  <c r="CT58" i="60"/>
  <c r="DC208" i="1"/>
  <c r="CX76" i="64"/>
  <c r="CX29" i="64"/>
  <c r="CX75" i="64"/>
  <c r="GD211" i="1"/>
  <c r="DD58" i="63"/>
  <c r="K91" i="35"/>
  <c r="ED208" i="1"/>
  <c r="AP14" i="70"/>
  <c r="DB202" i="1"/>
  <c r="CL76" i="63"/>
  <c r="AJ202" i="1"/>
  <c r="CL75" i="63"/>
  <c r="CL29" i="63"/>
  <c r="DC207" i="1"/>
  <c r="CV76" i="64"/>
  <c r="AJ207" i="1"/>
  <c r="CV29" i="64"/>
  <c r="CV75" i="64"/>
  <c r="AJ210" i="1"/>
  <c r="DB210" i="1"/>
  <c r="DB76" i="63"/>
  <c r="DB75" i="63"/>
  <c r="DB29" i="63"/>
  <c r="DA200" i="1"/>
  <c r="CH76" i="60"/>
  <c r="AK212" i="1"/>
  <c r="AJ200" i="1"/>
  <c r="CH75" i="60"/>
  <c r="CH29" i="60"/>
  <c r="EK205" i="1"/>
  <c r="FO203" i="1"/>
  <c r="N213" i="58"/>
  <c r="FM203" i="1"/>
  <c r="H213" i="58"/>
  <c r="CZ203" i="1"/>
  <c r="CN76" i="29"/>
  <c r="FN203" i="1"/>
  <c r="K213" i="58"/>
  <c r="FL203" i="1"/>
  <c r="E213" i="58"/>
  <c r="CN75" i="29"/>
  <c r="CN29" i="29"/>
  <c r="GB209" i="1"/>
  <c r="CZ58" i="29"/>
  <c r="E89" i="35"/>
  <c r="CZ201" i="1"/>
  <c r="CJ76" i="29"/>
  <c r="FM201" i="1"/>
  <c r="H211" i="58"/>
  <c r="FN201" i="1"/>
  <c r="K211" i="58"/>
  <c r="FL201" i="1"/>
  <c r="E211" i="58"/>
  <c r="FO201" i="1"/>
  <c r="N211" i="58"/>
  <c r="CJ29" i="29"/>
  <c r="CJ75" i="29"/>
  <c r="BP203" i="1"/>
  <c r="CN61" i="29"/>
  <c r="EG205" i="1"/>
  <c r="BX203" i="1"/>
  <c r="CN64" i="29"/>
  <c r="AZ203" i="1"/>
  <c r="CN55" i="29"/>
  <c r="FZ203" i="1"/>
  <c r="AR203" i="1"/>
  <c r="CN52" i="29"/>
  <c r="BH203" i="1"/>
  <c r="FD205" i="1"/>
  <c r="AN81" i="70"/>
  <c r="CV203" i="1"/>
  <c r="CN73" i="29"/>
  <c r="CN203" i="1"/>
  <c r="CN70" i="29"/>
  <c r="FW203" i="1"/>
  <c r="FX203" i="1"/>
  <c r="FT203" i="1"/>
  <c r="FY203" i="1"/>
  <c r="CF203" i="1"/>
  <c r="CN67" i="29"/>
  <c r="CN48" i="29"/>
  <c r="CN20" i="29"/>
  <c r="FD208" i="1"/>
  <c r="AP81" i="70"/>
  <c r="CN206" i="1"/>
  <c r="CT70" i="29"/>
  <c r="BP206" i="1"/>
  <c r="CT61" i="29"/>
  <c r="AR206" i="1"/>
  <c r="CT52" i="29"/>
  <c r="BH206" i="1"/>
  <c r="CF206" i="1"/>
  <c r="CT67" i="29"/>
  <c r="BX206" i="1"/>
  <c r="CT64" i="29"/>
  <c r="AZ206" i="1"/>
  <c r="CT55" i="29"/>
  <c r="EG208" i="1"/>
  <c r="FW206" i="1"/>
  <c r="FZ206" i="1"/>
  <c r="FX206" i="1"/>
  <c r="FT206" i="1"/>
  <c r="FY206" i="1"/>
  <c r="CV206" i="1"/>
  <c r="CT73" i="29"/>
  <c r="CT48" i="29"/>
  <c r="CT20" i="29"/>
  <c r="FL209" i="1"/>
  <c r="E219" i="58"/>
  <c r="FO209" i="1"/>
  <c r="N219" i="58"/>
  <c r="CZ209" i="1"/>
  <c r="CZ76" i="29"/>
  <c r="FM209" i="1"/>
  <c r="H219" i="58"/>
  <c r="FN209" i="1"/>
  <c r="K219" i="58"/>
  <c r="CZ75" i="29"/>
  <c r="CZ29" i="29"/>
  <c r="FE211" i="1"/>
  <c r="AR82" i="70"/>
  <c r="FF211" i="1"/>
  <c r="AR83" i="70"/>
  <c r="CV211" i="1"/>
  <c r="DD73" i="29"/>
  <c r="CF211" i="1"/>
  <c r="DD67" i="29"/>
  <c r="BX211" i="1"/>
  <c r="DD64" i="29"/>
  <c r="BP211" i="1"/>
  <c r="DD61" i="29"/>
  <c r="AZ211" i="1"/>
  <c r="DD55" i="29"/>
  <c r="FW211" i="1"/>
  <c r="BH211" i="1"/>
  <c r="CN211" i="1"/>
  <c r="DD70" i="29"/>
  <c r="FX211" i="1"/>
  <c r="FZ211" i="1"/>
  <c r="AR211" i="1"/>
  <c r="DD52" i="29"/>
  <c r="FT211" i="1"/>
  <c r="FY211" i="1"/>
  <c r="DD20" i="29"/>
  <c r="DD48" i="29"/>
  <c r="FF205" i="1"/>
  <c r="AN83" i="70"/>
  <c r="FO208" i="1"/>
  <c r="N218" i="58"/>
  <c r="FM208" i="1"/>
  <c r="H218" i="58"/>
  <c r="FL208" i="1"/>
  <c r="E218" i="58"/>
  <c r="FN208" i="1"/>
  <c r="K218" i="58"/>
  <c r="CZ208" i="1"/>
  <c r="CX76" i="29"/>
  <c r="CX75" i="29"/>
  <c r="CX29" i="29"/>
  <c r="DK212" i="1"/>
  <c r="DF81" i="64"/>
  <c r="BK212" i="1"/>
  <c r="DO212" i="1"/>
  <c r="DF82" i="64"/>
  <c r="BS212" i="1"/>
  <c r="DF61" i="64"/>
  <c r="DS212" i="1"/>
  <c r="CQ212" i="1"/>
  <c r="DF70" i="64"/>
  <c r="AU212" i="1"/>
  <c r="DF52" i="64"/>
  <c r="BC212" i="1"/>
  <c r="DF55" i="64"/>
  <c r="CA212" i="1"/>
  <c r="DF64" i="64"/>
  <c r="DF48" i="64"/>
  <c r="DF20" i="64"/>
  <c r="CI212" i="1"/>
  <c r="DF67" i="64"/>
  <c r="CY212" i="1"/>
  <c r="DF73" i="64"/>
  <c r="AR48" i="70"/>
  <c r="EU211" i="1"/>
  <c r="AR64" i="70"/>
  <c r="EO211" i="1"/>
  <c r="AR55" i="70"/>
  <c r="EW211" i="1"/>
  <c r="AR67" i="70"/>
  <c r="AR20" i="70"/>
  <c r="FA211" i="1"/>
  <c r="AR73" i="70"/>
  <c r="EM211" i="1"/>
  <c r="AR52" i="70"/>
  <c r="EQ211" i="1"/>
  <c r="AR58" i="70"/>
  <c r="EY211" i="1"/>
  <c r="AR70" i="70"/>
  <c r="ES211" i="1"/>
  <c r="AR61" i="70"/>
  <c r="GB201" i="1"/>
  <c r="CJ58" i="29"/>
  <c r="E81" i="35"/>
  <c r="DC203" i="1"/>
  <c r="CN76" i="64"/>
  <c r="CN29" i="64"/>
  <c r="CN75" i="64"/>
  <c r="AJ206" i="1"/>
  <c r="DB206" i="1"/>
  <c r="CT76" i="63"/>
  <c r="CT29" i="63"/>
  <c r="CT75" i="63"/>
  <c r="DC211" i="1"/>
  <c r="DD76" i="64"/>
  <c r="AJ211" i="1"/>
  <c r="DD29" i="64"/>
  <c r="DD75" i="64"/>
  <c r="DF83" i="60"/>
  <c r="T92" i="35"/>
  <c r="GB205" i="1"/>
  <c r="CR58" i="29"/>
  <c r="E85" i="35"/>
  <c r="CF202" i="1"/>
  <c r="CL67" i="29"/>
  <c r="AZ202" i="1"/>
  <c r="CL55" i="29"/>
  <c r="CN202" i="1"/>
  <c r="CL70" i="29"/>
  <c r="FE202" i="1"/>
  <c r="AL82" i="70"/>
  <c r="BP202" i="1"/>
  <c r="CL61" i="29"/>
  <c r="CV202" i="1"/>
  <c r="CL73" i="29"/>
  <c r="FZ202" i="1"/>
  <c r="AR202" i="1"/>
  <c r="CL52" i="29"/>
  <c r="BH202" i="1"/>
  <c r="FF202" i="1"/>
  <c r="AL83" i="70"/>
  <c r="FD202" i="1"/>
  <c r="AL81" i="70"/>
  <c r="FW202" i="1"/>
  <c r="BX202" i="1"/>
  <c r="CL64" i="29"/>
  <c r="FX202" i="1"/>
  <c r="FT202" i="1"/>
  <c r="FY202" i="1"/>
  <c r="CL48" i="29"/>
  <c r="CL20" i="29"/>
  <c r="FL205" i="1"/>
  <c r="E215" i="58"/>
  <c r="FO205" i="1"/>
  <c r="N215" i="58"/>
  <c r="CZ205" i="1"/>
  <c r="CR76" i="29"/>
  <c r="FM205" i="1"/>
  <c r="H215" i="58"/>
  <c r="FN205" i="1"/>
  <c r="K215" i="58"/>
  <c r="CR75" i="29"/>
  <c r="CR29" i="29"/>
  <c r="FF208" i="1"/>
  <c r="AP83" i="70"/>
  <c r="BX207" i="1"/>
  <c r="CV64" i="29"/>
  <c r="CF207" i="1"/>
  <c r="CV67" i="29"/>
  <c r="BH207" i="1"/>
  <c r="FE208" i="1"/>
  <c r="AP82" i="70"/>
  <c r="AZ207" i="1"/>
  <c r="CV55" i="29"/>
  <c r="CN207" i="1"/>
  <c r="CV70" i="29"/>
  <c r="FZ207" i="1"/>
  <c r="FW207" i="1"/>
  <c r="AR207" i="1"/>
  <c r="CV52" i="29"/>
  <c r="FT207" i="1"/>
  <c r="FY207" i="1"/>
  <c r="BP207" i="1"/>
  <c r="CV61" i="29"/>
  <c r="CV207" i="1"/>
  <c r="CV73" i="29"/>
  <c r="FX207" i="1"/>
  <c r="CV48" i="29"/>
  <c r="CV20" i="29"/>
  <c r="CN210" i="1"/>
  <c r="DB70" i="29"/>
  <c r="BH210" i="1"/>
  <c r="FW210" i="1"/>
  <c r="AZ210" i="1"/>
  <c r="DB55" i="29"/>
  <c r="CV210" i="1"/>
  <c r="DB73" i="29"/>
  <c r="BP210" i="1"/>
  <c r="DB61" i="29"/>
  <c r="AR210" i="1"/>
  <c r="DB52" i="29"/>
  <c r="BX210" i="1"/>
  <c r="DB64" i="29"/>
  <c r="FZ210" i="1"/>
  <c r="CF210" i="1"/>
  <c r="DB67" i="29"/>
  <c r="FX210" i="1"/>
  <c r="FT210" i="1"/>
  <c r="FY210" i="1"/>
  <c r="DB48" i="29"/>
  <c r="DB20" i="29"/>
  <c r="FE205" i="1"/>
  <c r="AN82" i="70"/>
  <c r="GD214" i="1"/>
  <c r="GE213" i="1"/>
  <c r="DI58" i="64"/>
  <c r="N93" i="35"/>
  <c r="AR213" i="1"/>
  <c r="DI52" i="29"/>
  <c r="BP213" i="1"/>
  <c r="DI61" i="29"/>
  <c r="AZ213" i="1"/>
  <c r="DI55" i="29"/>
  <c r="DK75" i="63"/>
  <c r="DK29" i="63"/>
  <c r="DB214" i="1"/>
  <c r="DK76" i="63"/>
  <c r="FZ213" i="1"/>
  <c r="FT213" i="1"/>
  <c r="FY213" i="1"/>
  <c r="DI20" i="29"/>
  <c r="GC212" i="1"/>
  <c r="H92" i="35"/>
  <c r="DF58" i="60"/>
  <c r="CH75" i="64"/>
  <c r="CH29" i="64"/>
  <c r="DC200" i="1"/>
  <c r="CH76" i="64"/>
  <c r="AM212" i="1"/>
  <c r="FO204" i="1"/>
  <c r="N214" i="58"/>
  <c r="FL204" i="1"/>
  <c r="E214" i="58"/>
  <c r="FM204" i="1"/>
  <c r="H214" i="58"/>
  <c r="CP75" i="29"/>
  <c r="CZ204" i="1"/>
  <c r="CP76" i="29"/>
  <c r="FN204" i="1"/>
  <c r="K214" i="58"/>
  <c r="CP29" i="29"/>
  <c r="DF48" i="63"/>
  <c r="BZ212" i="1"/>
  <c r="DF64" i="63"/>
  <c r="DF20" i="63"/>
  <c r="CX212" i="1"/>
  <c r="DF73" i="63"/>
  <c r="DJ212" i="1"/>
  <c r="DF81" i="63"/>
  <c r="BJ212" i="1"/>
  <c r="AT212" i="1"/>
  <c r="DF52" i="63"/>
  <c r="BR212" i="1"/>
  <c r="DF61" i="63"/>
  <c r="BB212" i="1"/>
  <c r="DF55" i="63"/>
  <c r="CP212" i="1"/>
  <c r="DF70" i="63"/>
  <c r="CH212" i="1"/>
  <c r="DF67" i="63"/>
  <c r="DR212" i="1"/>
  <c r="DN212" i="1"/>
  <c r="DF82" i="63"/>
  <c r="DB200" i="1"/>
  <c r="CH76" i="63"/>
  <c r="CH29" i="63"/>
  <c r="CH75" i="63"/>
  <c r="AL212" i="1"/>
  <c r="GE200" i="1"/>
  <c r="N80" i="35"/>
  <c r="CH58" i="64"/>
  <c r="DF14" i="29"/>
  <c r="AT14" i="70"/>
  <c r="AR200" i="1"/>
  <c r="CH52" i="29"/>
  <c r="AZ200" i="1"/>
  <c r="CH55" i="29"/>
  <c r="BH200" i="1"/>
  <c r="FZ200" i="1"/>
  <c r="FW200" i="1"/>
  <c r="CN200" i="1"/>
  <c r="CH70" i="29"/>
  <c r="CV200" i="1"/>
  <c r="CH73" i="29"/>
  <c r="FT200" i="1"/>
  <c r="FY200" i="1"/>
  <c r="CH20" i="29"/>
  <c r="FX200" i="1"/>
  <c r="BP200" i="1"/>
  <c r="CH61" i="29"/>
  <c r="BX200" i="1"/>
  <c r="CH64" i="29"/>
  <c r="CF200" i="1"/>
  <c r="CH67" i="29"/>
  <c r="CH48" i="29"/>
  <c r="T212" i="1"/>
  <c r="EG202" i="1"/>
  <c r="GD200" i="1"/>
  <c r="K80" i="35"/>
  <c r="CH58" i="63"/>
  <c r="CX58" i="29"/>
  <c r="GB208" i="1"/>
  <c r="E88" i="35"/>
  <c r="E84" i="35"/>
  <c r="GB204" i="1"/>
  <c r="CP58" i="29"/>
  <c r="GB202" i="1"/>
  <c r="CL58" i="29"/>
  <c r="E82" i="35"/>
  <c r="CZ211" i="1"/>
  <c r="DD76" i="29"/>
  <c r="DD75" i="29"/>
  <c r="FN211" i="1"/>
  <c r="K221" i="58"/>
  <c r="FM211" i="1"/>
  <c r="H221" i="58"/>
  <c r="FO211" i="1"/>
  <c r="N221" i="58"/>
  <c r="FL211" i="1"/>
  <c r="E221" i="58"/>
  <c r="DD29" i="29"/>
  <c r="GB203" i="1"/>
  <c r="E83" i="35"/>
  <c r="CN58" i="29"/>
  <c r="CZ210" i="1"/>
  <c r="DB76" i="29"/>
  <c r="FM210" i="1"/>
  <c r="H220" i="58"/>
  <c r="FO210" i="1"/>
  <c r="N220" i="58"/>
  <c r="FN210" i="1"/>
  <c r="K220" i="58"/>
  <c r="FL210" i="1"/>
  <c r="E220" i="58"/>
  <c r="DB29" i="29"/>
  <c r="DB75" i="29"/>
  <c r="GB207" i="1"/>
  <c r="E87" i="35"/>
  <c r="CV58" i="29"/>
  <c r="EK208" i="1"/>
  <c r="FM206" i="1"/>
  <c r="H216" i="58"/>
  <c r="FO206" i="1"/>
  <c r="N216" i="58"/>
  <c r="FN206" i="1"/>
  <c r="K216" i="58"/>
  <c r="FL206" i="1"/>
  <c r="E216" i="58"/>
  <c r="CZ206" i="1"/>
  <c r="CT76" i="29"/>
  <c r="CT29" i="29"/>
  <c r="CT75" i="29"/>
  <c r="AN48" i="70"/>
  <c r="EY205" i="1"/>
  <c r="AN70" i="70"/>
  <c r="FB205" i="1"/>
  <c r="AN76" i="70"/>
  <c r="EM205" i="1"/>
  <c r="AN52" i="70"/>
  <c r="EO205" i="1"/>
  <c r="AN55" i="70"/>
  <c r="EW205" i="1"/>
  <c r="AN67" i="70"/>
  <c r="FA205" i="1"/>
  <c r="AN73" i="70"/>
  <c r="AN20" i="70"/>
  <c r="EU205" i="1"/>
  <c r="AN64" i="70"/>
  <c r="EQ205" i="1"/>
  <c r="AN58" i="70"/>
  <c r="ES205" i="1"/>
  <c r="AN61" i="70"/>
  <c r="GE212" i="1"/>
  <c r="N92" i="35"/>
  <c r="DF58" i="64"/>
  <c r="GB211" i="1"/>
  <c r="E91" i="35"/>
  <c r="DD58" i="29"/>
  <c r="AP48" i="70"/>
  <c r="EM208" i="1"/>
  <c r="AP52" i="70"/>
  <c r="EU208" i="1"/>
  <c r="AP64" i="70"/>
  <c r="EY208" i="1"/>
  <c r="AP70" i="70"/>
  <c r="AP20" i="70"/>
  <c r="FA208" i="1"/>
  <c r="AP73" i="70"/>
  <c r="FB208" i="1"/>
  <c r="AP76" i="70"/>
  <c r="EQ208" i="1"/>
  <c r="AP58" i="70"/>
  <c r="EO208" i="1"/>
  <c r="AP55" i="70"/>
  <c r="ES208" i="1"/>
  <c r="AP61" i="70"/>
  <c r="EW208" i="1"/>
  <c r="AP67" i="70"/>
  <c r="GB206" i="1"/>
  <c r="CT58" i="29"/>
  <c r="E86" i="35"/>
  <c r="EK202" i="1"/>
  <c r="FL200" i="1"/>
  <c r="FN200" i="1"/>
  <c r="K210" i="58"/>
  <c r="CZ200" i="1"/>
  <c r="CH76" i="29"/>
  <c r="AJ212" i="1"/>
  <c r="FO200" i="1"/>
  <c r="N210" i="58"/>
  <c r="FM200" i="1"/>
  <c r="H210" i="58"/>
  <c r="CH75" i="29"/>
  <c r="CH29" i="29"/>
  <c r="GB210" i="1"/>
  <c r="E90" i="35"/>
  <c r="DB58" i="29"/>
  <c r="Z92" i="35"/>
  <c r="DF83" i="64"/>
  <c r="EK211" i="1"/>
  <c r="AN75" i="70"/>
  <c r="AN29" i="70"/>
  <c r="DA212" i="1"/>
  <c r="DF76" i="60"/>
  <c r="DF75" i="60"/>
  <c r="DF29" i="60"/>
  <c r="FN207" i="1"/>
  <c r="K217" i="58"/>
  <c r="FM207" i="1"/>
  <c r="H217" i="58"/>
  <c r="FO207" i="1"/>
  <c r="N217" i="58"/>
  <c r="FL207" i="1"/>
  <c r="E217" i="58"/>
  <c r="CZ207" i="1"/>
  <c r="CV76" i="29"/>
  <c r="CV75" i="29"/>
  <c r="CV29" i="29"/>
  <c r="FN202" i="1"/>
  <c r="K212" i="58"/>
  <c r="FL202" i="1"/>
  <c r="E212" i="58"/>
  <c r="CZ202" i="1"/>
  <c r="CL76" i="29"/>
  <c r="FM202" i="1"/>
  <c r="H212" i="58"/>
  <c r="FO202" i="1"/>
  <c r="N212" i="58"/>
  <c r="CL29" i="29"/>
  <c r="CL75" i="29"/>
  <c r="EM202" i="1"/>
  <c r="AL52" i="70"/>
  <c r="AL48" i="70"/>
  <c r="EO202" i="1"/>
  <c r="AL55" i="70"/>
  <c r="EQ202" i="1"/>
  <c r="AL58" i="70"/>
  <c r="FA202" i="1"/>
  <c r="AL73" i="70"/>
  <c r="EU202" i="1"/>
  <c r="AL64" i="70"/>
  <c r="EY202" i="1"/>
  <c r="AL70" i="70"/>
  <c r="AL20" i="70"/>
  <c r="ES202" i="1"/>
  <c r="AL61" i="70"/>
  <c r="EW202" i="1"/>
  <c r="AL67" i="70"/>
  <c r="GD212" i="1"/>
  <c r="K92" i="35"/>
  <c r="DF58" i="63"/>
  <c r="CF212" i="1"/>
  <c r="DH212" i="1"/>
  <c r="CV212" i="1"/>
  <c r="AT48" i="70"/>
  <c r="CN212" i="1"/>
  <c r="FZ212" i="1"/>
  <c r="FX212" i="1"/>
  <c r="BP212" i="1"/>
  <c r="AT20" i="70"/>
  <c r="AZ212" i="1"/>
  <c r="FT212" i="1"/>
  <c r="FY212" i="1"/>
  <c r="AR212" i="1"/>
  <c r="DL212" i="1"/>
  <c r="DF20" i="29"/>
  <c r="FW212" i="1"/>
  <c r="BX212" i="1"/>
  <c r="DP212" i="1"/>
  <c r="BH212" i="1"/>
  <c r="DF48" i="29"/>
  <c r="GB200" i="1"/>
  <c r="CH58" i="29"/>
  <c r="E80" i="35"/>
  <c r="DF29" i="63"/>
  <c r="DB212" i="1"/>
  <c r="DF76" i="63"/>
  <c r="DF75" i="63"/>
  <c r="DC212" i="1"/>
  <c r="DF76" i="64"/>
  <c r="DF29" i="64"/>
  <c r="DF75" i="64"/>
  <c r="DF83" i="63"/>
  <c r="W92" i="35"/>
  <c r="E210" i="58"/>
  <c r="FL212" i="1"/>
  <c r="E222" i="58"/>
  <c r="AR75" i="70"/>
  <c r="AR29" i="70"/>
  <c r="FB211" i="1"/>
  <c r="AR76" i="70"/>
  <c r="FM212" i="1"/>
  <c r="H222" i="58"/>
  <c r="CZ212" i="1"/>
  <c r="FO212" i="1"/>
  <c r="N222" i="58"/>
  <c r="FN212" i="1"/>
  <c r="K222" i="58"/>
  <c r="DF75" i="29"/>
  <c r="AT75" i="70"/>
  <c r="AT29" i="70"/>
  <c r="DF29" i="29"/>
  <c r="AL75" i="70"/>
  <c r="AL29" i="70"/>
  <c r="FB202" i="1"/>
  <c r="AL76" i="70"/>
  <c r="AP75" i="70"/>
  <c r="AP29" i="70"/>
  <c r="AT58" i="70"/>
  <c r="GB212" i="1"/>
  <c r="E92" i="35"/>
  <c r="DF58" i="29"/>
  <c r="AT55" i="70"/>
  <c r="DF55" i="29"/>
  <c r="AT81" i="70"/>
  <c r="DF81" i="29"/>
  <c r="DF73" i="29"/>
  <c r="AT73" i="70"/>
  <c r="AT83" i="70"/>
  <c r="Q92" i="35"/>
  <c r="DF83" i="29"/>
  <c r="DF82" i="29"/>
  <c r="AT82" i="70"/>
  <c r="AT70" i="70"/>
  <c r="DF70" i="29"/>
  <c r="AT67" i="70"/>
  <c r="DF67" i="29"/>
  <c r="DF64" i="29"/>
  <c r="AT64" i="70"/>
  <c r="AT52" i="70"/>
  <c r="DF52" i="29"/>
  <c r="DF61" i="29"/>
  <c r="AT61" i="70"/>
  <c r="AT76" i="70"/>
  <c r="DF76" i="29"/>
  <c r="DU72" i="29"/>
  <c r="EX221" i="1"/>
  <c r="BA69" i="70"/>
  <c r="CF219" i="1"/>
  <c r="DU67" i="29"/>
  <c r="DU66" i="29"/>
  <c r="BE66" i="70"/>
  <c r="DW66" i="29"/>
  <c r="DW63" i="29"/>
  <c r="DY63" i="29"/>
  <c r="BT225" i="1"/>
  <c r="BX219" i="1"/>
  <c r="DU64" i="29"/>
  <c r="ET221" i="1"/>
  <c r="BA63" i="70"/>
  <c r="DY60" i="29"/>
  <c r="BP219" i="1"/>
  <c r="DU61" i="29"/>
  <c r="ER221" i="1"/>
  <c r="BA60" i="70"/>
  <c r="BP220" i="1"/>
  <c r="DW61" i="29"/>
  <c r="BH221" i="1"/>
  <c r="GB221" i="1"/>
  <c r="K94" i="35"/>
  <c r="EP221" i="1"/>
  <c r="BA57" i="70"/>
  <c r="K95" i="35"/>
  <c r="FS221" i="1"/>
  <c r="EG54" i="29"/>
  <c r="BE54" i="70"/>
  <c r="EN221" i="1"/>
  <c r="BA54" i="70"/>
  <c r="AZ219" i="1"/>
  <c r="DU55" i="29"/>
  <c r="DI54" i="29"/>
  <c r="AZ221" i="1"/>
  <c r="DY55" i="29"/>
  <c r="FR216" i="1"/>
  <c r="FS218" i="1"/>
  <c r="FS215" i="1"/>
  <c r="EL221" i="1"/>
  <c r="BA51" i="70"/>
  <c r="EG51" i="29"/>
  <c r="FS216" i="1"/>
  <c r="X215" i="1"/>
  <c r="X218" i="1"/>
  <c r="FU218" i="1"/>
  <c r="X217" i="1"/>
  <c r="EH218" i="1"/>
  <c r="AY23" i="70"/>
  <c r="EH221" i="1"/>
  <c r="BA23" i="70"/>
  <c r="EJ221" i="1"/>
  <c r="BA27" i="70"/>
  <c r="AL213" i="1"/>
  <c r="DS23" i="29"/>
  <c r="EH215" i="1"/>
  <c r="AW23" i="70"/>
  <c r="FU214" i="1"/>
  <c r="X225" i="1"/>
  <c r="DK23" i="29"/>
  <c r="FU221" i="1"/>
  <c r="DS23" i="63"/>
  <c r="DK23" i="63"/>
  <c r="DU25" i="29"/>
  <c r="DU23" i="29"/>
  <c r="DW23" i="29"/>
  <c r="Z225" i="1"/>
  <c r="EG23" i="63"/>
  <c r="DI48" i="29"/>
  <c r="BX213" i="1"/>
  <c r="DI64" i="29"/>
  <c r="DM58" i="63"/>
  <c r="ED215" i="1"/>
  <c r="AW14" i="70"/>
  <c r="CO213" i="1"/>
  <c r="DI70" i="60"/>
  <c r="CV213" i="1"/>
  <c r="DI73" i="29"/>
  <c r="BC215" i="1"/>
  <c r="DM55" i="64"/>
  <c r="AS215" i="1"/>
  <c r="DM52" i="60"/>
  <c r="CX214" i="1"/>
  <c r="DK73" i="63"/>
  <c r="AS213" i="1"/>
  <c r="DI52" i="60"/>
  <c r="DI58" i="63"/>
  <c r="GB219" i="1"/>
  <c r="H219" i="1"/>
  <c r="GE221" i="1"/>
  <c r="GE219" i="1"/>
  <c r="CO217" i="1"/>
  <c r="DQ70" i="60"/>
  <c r="CW216" i="1"/>
  <c r="DO73" i="60"/>
  <c r="V220" i="1"/>
  <c r="FW213" i="1"/>
  <c r="CF213" i="1"/>
  <c r="DI67" i="29"/>
  <c r="CA215" i="1"/>
  <c r="DM64" i="64"/>
  <c r="DI48" i="60"/>
  <c r="DK14" i="29"/>
  <c r="H221" i="1"/>
  <c r="DY14" i="29"/>
  <c r="AS217" i="1"/>
  <c r="DQ52" i="60"/>
  <c r="BY218" i="1"/>
  <c r="DS64" i="60"/>
  <c r="CO216" i="1"/>
  <c r="DO70" i="60"/>
  <c r="W216" i="1"/>
  <c r="BY217" i="1"/>
  <c r="DQ64" i="60"/>
  <c r="BH213" i="1"/>
  <c r="GB213" i="1"/>
  <c r="CI215" i="1"/>
  <c r="DM67" i="64"/>
  <c r="BQ215" i="1"/>
  <c r="DM61" i="60"/>
  <c r="T215" i="1"/>
  <c r="BI213" i="1"/>
  <c r="AT216" i="1"/>
  <c r="DO52" i="63"/>
  <c r="BQ218" i="1"/>
  <c r="DS61" i="60"/>
  <c r="W218" i="1"/>
  <c r="H216" i="1"/>
  <c r="BA218" i="1"/>
  <c r="DS55" i="60"/>
  <c r="BI218" i="1"/>
  <c r="AL219" i="1"/>
  <c r="DU75" i="63"/>
  <c r="H95" i="35"/>
  <c r="FX213" i="1"/>
  <c r="AK213" i="1"/>
  <c r="BK215" i="1"/>
  <c r="CG215" i="1"/>
  <c r="DM67" i="60"/>
  <c r="CG213" i="1"/>
  <c r="DI67" i="60"/>
  <c r="BY213" i="1"/>
  <c r="DI64" i="60"/>
  <c r="GE214" i="1"/>
  <c r="H217" i="1"/>
  <c r="DQ14" i="29"/>
  <c r="BQ216" i="1"/>
  <c r="DO61" i="60"/>
  <c r="V221" i="1"/>
  <c r="DY20" i="63"/>
  <c r="AK218" i="1"/>
  <c r="U214" i="1"/>
  <c r="CO215" i="1"/>
  <c r="DM70" i="60"/>
  <c r="H218" i="1"/>
  <c r="DS14" i="29"/>
  <c r="DW20" i="64"/>
  <c r="AM220" i="1"/>
  <c r="DW75" i="64"/>
  <c r="T220" i="1"/>
  <c r="DI75" i="63"/>
  <c r="DI29" i="63"/>
  <c r="DB213" i="1"/>
  <c r="DI76" i="63"/>
  <c r="FX215" i="1"/>
  <c r="DM48" i="60"/>
  <c r="DQ29" i="63"/>
  <c r="AL220" i="1"/>
  <c r="DQ75" i="63"/>
  <c r="BJ217" i="1"/>
  <c r="BZ216" i="1"/>
  <c r="DO64" i="63"/>
  <c r="CH217" i="1"/>
  <c r="DQ67" i="63"/>
  <c r="AK220" i="1"/>
  <c r="DA220" i="1"/>
  <c r="DW76" i="60"/>
  <c r="W217" i="1"/>
  <c r="E93" i="35"/>
  <c r="DU16" i="29"/>
  <c r="DI58" i="29"/>
  <c r="DM20" i="29"/>
  <c r="AU215" i="1"/>
  <c r="DM52" i="64"/>
  <c r="AM215" i="1"/>
  <c r="GB220" i="1"/>
  <c r="AS218" i="1"/>
  <c r="DS52" i="60"/>
  <c r="BC216" i="1"/>
  <c r="DO55" i="64"/>
  <c r="GC219" i="1"/>
  <c r="CO218" i="1"/>
  <c r="DS70" i="60"/>
  <c r="W221" i="1"/>
  <c r="AM221" i="1"/>
  <c r="U219" i="1"/>
  <c r="AK217" i="1"/>
  <c r="DW14" i="64"/>
  <c r="DM48" i="29"/>
  <c r="DO75" i="60"/>
  <c r="BB216" i="1"/>
  <c r="DO55" i="63"/>
  <c r="BJ216" i="1"/>
  <c r="BR217" i="1"/>
  <c r="DQ61" i="63"/>
  <c r="CH216" i="1"/>
  <c r="DO67" i="63"/>
  <c r="CP217" i="1"/>
  <c r="DQ70" i="63"/>
  <c r="DU14" i="29"/>
  <c r="GD213" i="1"/>
  <c r="DK29" i="64"/>
  <c r="AK215" i="1"/>
  <c r="DO29" i="60"/>
  <c r="GD220" i="1"/>
  <c r="CI218" i="1"/>
  <c r="DS67" i="64"/>
  <c r="AL221" i="1"/>
  <c r="DB221" i="1"/>
  <c r="DY76" i="63"/>
  <c r="T221" i="1"/>
  <c r="AL218" i="1"/>
  <c r="DK75" i="64"/>
  <c r="BR216" i="1"/>
  <c r="DO61" i="63"/>
  <c r="CX217" i="1"/>
  <c r="DQ73" i="63"/>
  <c r="W225" i="1"/>
  <c r="DM48" i="63"/>
  <c r="DM20" i="63"/>
  <c r="DM58" i="60"/>
  <c r="DC221" i="1"/>
  <c r="DY76" i="64"/>
  <c r="DY29" i="64"/>
  <c r="DY75" i="64"/>
  <c r="DM20" i="64"/>
  <c r="DY48" i="29"/>
  <c r="FW221" i="1"/>
  <c r="FX221" i="1"/>
  <c r="FT221" i="1"/>
  <c r="FY221" i="1"/>
  <c r="DY20" i="29"/>
  <c r="FZ221" i="1"/>
  <c r="D225" i="1"/>
  <c r="AJ220" i="1"/>
  <c r="AU214" i="1"/>
  <c r="DK52" i="64"/>
  <c r="DU58" i="29"/>
  <c r="DU20" i="60"/>
  <c r="DU58" i="60"/>
  <c r="DY20" i="64"/>
  <c r="DU48" i="64"/>
  <c r="DY58" i="64"/>
  <c r="DU29" i="63"/>
  <c r="DY48" i="63"/>
  <c r="DI20" i="64"/>
  <c r="N94" i="35"/>
  <c r="FW220" i="1"/>
  <c r="BC218" i="1"/>
  <c r="DS55" i="64"/>
  <c r="BB217" i="1"/>
  <c r="DQ55" i="63"/>
  <c r="BA216" i="1"/>
  <c r="DO55" i="60"/>
  <c r="BJ218" i="1"/>
  <c r="BI217" i="1"/>
  <c r="CH218" i="1"/>
  <c r="DS67" i="63"/>
  <c r="CG217" i="1"/>
  <c r="DQ67" i="60"/>
  <c r="CQ217" i="1"/>
  <c r="DQ70" i="64"/>
  <c r="CP216" i="1"/>
  <c r="DO70" i="63"/>
  <c r="AM218" i="1"/>
  <c r="EC221" i="1"/>
  <c r="BA12" i="70"/>
  <c r="DW58" i="29"/>
  <c r="DW20" i="60"/>
  <c r="DW58" i="60"/>
  <c r="DW75" i="60"/>
  <c r="DW48" i="64"/>
  <c r="DW29" i="63"/>
  <c r="CA213" i="1"/>
  <c r="DI64" i="64"/>
  <c r="CY213" i="1"/>
  <c r="DI73" i="64"/>
  <c r="FX220" i="1"/>
  <c r="T218" i="1"/>
  <c r="GE220" i="1"/>
  <c r="GD219" i="1"/>
  <c r="CA218" i="1"/>
  <c r="DS64" i="64"/>
  <c r="BZ217" i="1"/>
  <c r="DQ64" i="63"/>
  <c r="BY216" i="1"/>
  <c r="DO64" i="60"/>
  <c r="CX218" i="1"/>
  <c r="DS73" i="63"/>
  <c r="CW217" i="1"/>
  <c r="DQ73" i="60"/>
  <c r="AK221" i="1"/>
  <c r="AM219" i="1"/>
  <c r="E101" i="35"/>
  <c r="DY58" i="29"/>
  <c r="DY20" i="60"/>
  <c r="DU48" i="60"/>
  <c r="DY58" i="60"/>
  <c r="DY48" i="64"/>
  <c r="DY29" i="63"/>
  <c r="BB218" i="1"/>
  <c r="DS55" i="63"/>
  <c r="BA217" i="1"/>
  <c r="DQ55" i="60"/>
  <c r="DC220" i="1"/>
  <c r="DW76" i="64"/>
  <c r="DB219" i="1"/>
  <c r="DU76" i="63"/>
  <c r="H100" i="35"/>
  <c r="DW29" i="64"/>
  <c r="K99" i="35"/>
  <c r="K100" i="35"/>
  <c r="K101" i="35"/>
  <c r="DY48" i="60"/>
  <c r="DU20" i="63"/>
  <c r="FT220" i="1"/>
  <c r="FY220" i="1"/>
  <c r="N99" i="35"/>
  <c r="N100" i="35"/>
  <c r="DW48" i="29"/>
  <c r="DW29" i="60"/>
  <c r="DW20" i="63"/>
  <c r="GD221" i="1"/>
  <c r="DY75" i="63"/>
  <c r="BE63" i="70"/>
  <c r="EG63" i="29"/>
  <c r="DQ23" i="29"/>
  <c r="FU217" i="1"/>
  <c r="DM23" i="29"/>
  <c r="FU215" i="1"/>
  <c r="FU225" i="1"/>
  <c r="EG23" i="29"/>
  <c r="BE23" i="70"/>
  <c r="CW214" i="1"/>
  <c r="DK73" i="60"/>
  <c r="DK48" i="60"/>
  <c r="AK214" i="1"/>
  <c r="T214" i="1"/>
  <c r="BI214" i="1"/>
  <c r="DK20" i="60"/>
  <c r="BA214" i="1"/>
  <c r="DK55" i="60"/>
  <c r="CG214" i="1"/>
  <c r="DK67" i="60"/>
  <c r="BY214" i="1"/>
  <c r="DK64" i="60"/>
  <c r="CO214" i="1"/>
  <c r="DK70" i="60"/>
  <c r="AS214" i="1"/>
  <c r="DK52" i="60"/>
  <c r="BQ214" i="1"/>
  <c r="DK61" i="60"/>
  <c r="ED218" i="1"/>
  <c r="AY14" i="70"/>
  <c r="DO14" i="29"/>
  <c r="DA218" i="1"/>
  <c r="DS76" i="60"/>
  <c r="DS75" i="60"/>
  <c r="DS29" i="60"/>
  <c r="GE215" i="1"/>
  <c r="N95" i="35"/>
  <c r="DM58" i="64"/>
  <c r="AU218" i="1"/>
  <c r="DS52" i="64"/>
  <c r="CY218" i="1"/>
  <c r="DS73" i="64"/>
  <c r="CQ218" i="1"/>
  <c r="DS70" i="64"/>
  <c r="DS20" i="64"/>
  <c r="BK218" i="1"/>
  <c r="DS48" i="64"/>
  <c r="BS218" i="1"/>
  <c r="DS61" i="64"/>
  <c r="AJ213" i="1"/>
  <c r="DI75" i="60"/>
  <c r="DA213" i="1"/>
  <c r="DI76" i="60"/>
  <c r="DI29" i="60"/>
  <c r="AM216" i="1"/>
  <c r="CY216" i="1"/>
  <c r="DO73" i="64"/>
  <c r="BK216" i="1"/>
  <c r="CA216" i="1"/>
  <c r="DO64" i="64"/>
  <c r="BS216" i="1"/>
  <c r="DO61" i="64"/>
  <c r="AU216" i="1"/>
  <c r="DO52" i="64"/>
  <c r="CI216" i="1"/>
  <c r="DO67" i="64"/>
  <c r="DO20" i="64"/>
  <c r="CQ216" i="1"/>
  <c r="DO70" i="64"/>
  <c r="DO48" i="64"/>
  <c r="T216" i="1"/>
  <c r="ED221" i="1"/>
  <c r="BA14" i="70"/>
  <c r="GC213" i="1"/>
  <c r="DI58" i="60"/>
  <c r="H93" i="35"/>
  <c r="FT215" i="1"/>
  <c r="FY215" i="1"/>
  <c r="BX215" i="1"/>
  <c r="DM64" i="29"/>
  <c r="CN215" i="1"/>
  <c r="DM70" i="29"/>
  <c r="FZ215" i="1"/>
  <c r="FW215" i="1"/>
  <c r="AR215" i="1"/>
  <c r="DM52" i="29"/>
  <c r="BH215" i="1"/>
  <c r="AZ215" i="1"/>
  <c r="DM55" i="29"/>
  <c r="BP215" i="1"/>
  <c r="DM61" i="29"/>
  <c r="CF215" i="1"/>
  <c r="DM67" i="29"/>
  <c r="CV215" i="1"/>
  <c r="DM73" i="29"/>
  <c r="DW48" i="63"/>
  <c r="V225" i="1"/>
  <c r="GC218" i="1"/>
  <c r="DS58" i="60"/>
  <c r="H98" i="35"/>
  <c r="H225" i="1"/>
  <c r="DM29" i="60"/>
  <c r="DM75" i="60"/>
  <c r="DA215" i="1"/>
  <c r="DM76" i="60"/>
  <c r="AJ215" i="1"/>
  <c r="DS29" i="63"/>
  <c r="DS75" i="63"/>
  <c r="DB218" i="1"/>
  <c r="DS76" i="63"/>
  <c r="AL225" i="1"/>
  <c r="GD217" i="1"/>
  <c r="K97" i="35"/>
  <c r="DQ58" i="63"/>
  <c r="DQ29" i="60"/>
  <c r="DQ75" i="60"/>
  <c r="DA217" i="1"/>
  <c r="DQ76" i="60"/>
  <c r="AK219" i="1"/>
  <c r="U225" i="1"/>
  <c r="T219" i="1"/>
  <c r="DM75" i="64"/>
  <c r="DM29" i="64"/>
  <c r="DC215" i="1"/>
  <c r="DM76" i="64"/>
  <c r="DW75" i="63"/>
  <c r="DB220" i="1"/>
  <c r="DW76" i="63"/>
  <c r="DW20" i="29"/>
  <c r="FZ220" i="1"/>
  <c r="K96" i="35"/>
  <c r="DO58" i="63"/>
  <c r="GD216" i="1"/>
  <c r="CY217" i="1"/>
  <c r="DQ73" i="64"/>
  <c r="DQ20" i="64"/>
  <c r="CA217" i="1"/>
  <c r="DQ64" i="64"/>
  <c r="AU217" i="1"/>
  <c r="DQ52" i="64"/>
  <c r="T217" i="1"/>
  <c r="FF218" i="1"/>
  <c r="AY83" i="70"/>
  <c r="BS217" i="1"/>
  <c r="DQ61" i="64"/>
  <c r="AM217" i="1"/>
  <c r="AJ217" i="1"/>
  <c r="BC217" i="1"/>
  <c r="DQ55" i="64"/>
  <c r="CI217" i="1"/>
  <c r="DQ67" i="64"/>
  <c r="BK217" i="1"/>
  <c r="DQ48" i="64"/>
  <c r="BP218" i="1"/>
  <c r="DS61" i="29"/>
  <c r="FW218" i="1"/>
  <c r="FE218" i="1"/>
  <c r="AY82" i="70"/>
  <c r="AR218" i="1"/>
  <c r="DS52" i="29"/>
  <c r="CF218" i="1"/>
  <c r="DS67" i="29"/>
  <c r="BX218" i="1"/>
  <c r="DS64" i="29"/>
  <c r="CV218" i="1"/>
  <c r="DS73" i="29"/>
  <c r="CN218" i="1"/>
  <c r="DS70" i="29"/>
  <c r="DS48" i="29"/>
  <c r="BH218" i="1"/>
  <c r="FT218" i="1"/>
  <c r="FY218" i="1"/>
  <c r="DS20" i="29"/>
  <c r="FZ218" i="1"/>
  <c r="EG218" i="1"/>
  <c r="AZ218" i="1"/>
  <c r="DS55" i="29"/>
  <c r="FX218" i="1"/>
  <c r="DQ58" i="60"/>
  <c r="H97" i="35"/>
  <c r="GC217" i="1"/>
  <c r="DS58" i="63"/>
  <c r="GD218" i="1"/>
  <c r="K98" i="35"/>
  <c r="DW29" i="29"/>
  <c r="FM220" i="1"/>
  <c r="H230" i="58"/>
  <c r="FL220" i="1"/>
  <c r="E230" i="58"/>
  <c r="DW75" i="29"/>
  <c r="CZ220" i="1"/>
  <c r="DW76" i="29"/>
  <c r="FO220" i="1"/>
  <c r="N230" i="58"/>
  <c r="FN220" i="1"/>
  <c r="K230" i="58"/>
  <c r="T225" i="1"/>
  <c r="DC218" i="1"/>
  <c r="DS76" i="64"/>
  <c r="AJ218" i="1"/>
  <c r="DS29" i="64"/>
  <c r="DS75" i="64"/>
  <c r="EG12" i="29"/>
  <c r="BE12" i="70"/>
  <c r="FD218" i="1"/>
  <c r="AY81" i="70"/>
  <c r="AU225" i="1"/>
  <c r="EG52" i="64"/>
  <c r="CA225" i="1"/>
  <c r="EG64" i="64"/>
  <c r="CY225" i="1"/>
  <c r="EG73" i="64"/>
  <c r="EG48" i="64"/>
  <c r="EG20" i="64"/>
  <c r="DK225" i="1"/>
  <c r="EG81" i="64"/>
  <c r="CI225" i="1"/>
  <c r="EG67" i="64"/>
  <c r="BC225" i="1"/>
  <c r="EG55" i="64"/>
  <c r="BK225" i="1"/>
  <c r="BS225" i="1"/>
  <c r="EG61" i="64"/>
  <c r="DS225" i="1"/>
  <c r="CQ225" i="1"/>
  <c r="EG70" i="64"/>
  <c r="DO225" i="1"/>
  <c r="EG82" i="64"/>
  <c r="DU75" i="64"/>
  <c r="DU29" i="64"/>
  <c r="DC219" i="1"/>
  <c r="DU76" i="64"/>
  <c r="DY29" i="60"/>
  <c r="DY75" i="60"/>
  <c r="DA221" i="1"/>
  <c r="DY76" i="60"/>
  <c r="AJ221" i="1"/>
  <c r="AK225" i="1"/>
  <c r="AM225" i="1"/>
  <c r="DC216" i="1"/>
  <c r="DO76" i="64"/>
  <c r="DO75" i="64"/>
  <c r="DO29" i="64"/>
  <c r="AJ216" i="1"/>
  <c r="EG14" i="29"/>
  <c r="BE14" i="70"/>
  <c r="GB215" i="1"/>
  <c r="DM58" i="29"/>
  <c r="E95" i="35"/>
  <c r="H94" i="35"/>
  <c r="GC214" i="1"/>
  <c r="DK58" i="60"/>
  <c r="FO213" i="1"/>
  <c r="N223" i="58"/>
  <c r="FL213" i="1"/>
  <c r="E223" i="58"/>
  <c r="FM213" i="1"/>
  <c r="H223" i="58"/>
  <c r="CZ213" i="1"/>
  <c r="DI76" i="29"/>
  <c r="DI75" i="29"/>
  <c r="DI29" i="29"/>
  <c r="FN213" i="1"/>
  <c r="K223" i="58"/>
  <c r="FF215" i="1"/>
  <c r="AW83" i="70"/>
  <c r="DK20" i="29"/>
  <c r="FZ214" i="1"/>
  <c r="AR214" i="1"/>
  <c r="DK52" i="29"/>
  <c r="FT214" i="1"/>
  <c r="FY214" i="1"/>
  <c r="FE215" i="1"/>
  <c r="AW82" i="70"/>
  <c r="FD215" i="1"/>
  <c r="AW81" i="70"/>
  <c r="BX214" i="1"/>
  <c r="DK64" i="29"/>
  <c r="BH214" i="1"/>
  <c r="CN214" i="1"/>
  <c r="DK70" i="29"/>
  <c r="FX214" i="1"/>
  <c r="BP214" i="1"/>
  <c r="DK61" i="29"/>
  <c r="CF214" i="1"/>
  <c r="DK67" i="29"/>
  <c r="EG215" i="1"/>
  <c r="CV214" i="1"/>
  <c r="DK73" i="29"/>
  <c r="FW214" i="1"/>
  <c r="AZ214" i="1"/>
  <c r="DK55" i="29"/>
  <c r="DK48" i="29"/>
  <c r="AT225" i="1"/>
  <c r="EG52" i="63"/>
  <c r="CH225" i="1"/>
  <c r="EG67" i="63"/>
  <c r="CX225" i="1"/>
  <c r="EG73" i="63"/>
  <c r="BZ225" i="1"/>
  <c r="EG64" i="63"/>
  <c r="EG20" i="63"/>
  <c r="DJ225" i="1"/>
  <c r="EG81" i="63"/>
  <c r="EG48" i="63"/>
  <c r="BJ225" i="1"/>
  <c r="BR225" i="1"/>
  <c r="EG61" i="63"/>
  <c r="DN225" i="1"/>
  <c r="EG82" i="63"/>
  <c r="BB225" i="1"/>
  <c r="EG55" i="63"/>
  <c r="DR225" i="1"/>
  <c r="CP225" i="1"/>
  <c r="EG70" i="63"/>
  <c r="DK75" i="60"/>
  <c r="DA214" i="1"/>
  <c r="DK76" i="60"/>
  <c r="DK29" i="60"/>
  <c r="AJ214" i="1"/>
  <c r="AR216" i="1"/>
  <c r="DO52" i="29"/>
  <c r="DO48" i="29"/>
  <c r="FZ216" i="1"/>
  <c r="FW216" i="1"/>
  <c r="DO20" i="29"/>
  <c r="FX216" i="1"/>
  <c r="BH216" i="1"/>
  <c r="FT216" i="1"/>
  <c r="FY216" i="1"/>
  <c r="BP216" i="1"/>
  <c r="DO61" i="29"/>
  <c r="AZ216" i="1"/>
  <c r="DO55" i="29"/>
  <c r="CN216" i="1"/>
  <c r="DO70" i="29"/>
  <c r="BX216" i="1"/>
  <c r="DO64" i="29"/>
  <c r="CV216" i="1"/>
  <c r="DO73" i="29"/>
  <c r="CF216" i="1"/>
  <c r="DO67" i="29"/>
  <c r="GE216" i="1"/>
  <c r="N96" i="35"/>
  <c r="DO58" i="64"/>
  <c r="GE218" i="1"/>
  <c r="DS58" i="64"/>
  <c r="N98" i="35"/>
  <c r="FO217" i="1"/>
  <c r="N227" i="58"/>
  <c r="CZ217" i="1"/>
  <c r="DQ76" i="29"/>
  <c r="FN217" i="1"/>
  <c r="K227" i="58"/>
  <c r="FL217" i="1"/>
  <c r="E227" i="58"/>
  <c r="DQ75" i="29"/>
  <c r="FM217" i="1"/>
  <c r="H227" i="58"/>
  <c r="DQ29" i="29"/>
  <c r="GE217" i="1"/>
  <c r="DQ58" i="64"/>
  <c r="N97" i="35"/>
  <c r="DQ75" i="64"/>
  <c r="DC217" i="1"/>
  <c r="DQ76" i="64"/>
  <c r="DQ29" i="64"/>
  <c r="DM75" i="29"/>
  <c r="CZ215" i="1"/>
  <c r="DM76" i="29"/>
  <c r="DM29" i="29"/>
  <c r="FL215" i="1"/>
  <c r="E225" i="58"/>
  <c r="FN215" i="1"/>
  <c r="K225" i="58"/>
  <c r="FO215" i="1"/>
  <c r="N225" i="58"/>
  <c r="FM215" i="1"/>
  <c r="H225" i="58"/>
  <c r="EK215" i="1"/>
  <c r="DU20" i="29"/>
  <c r="FX219" i="1"/>
  <c r="FZ219" i="1"/>
  <c r="FW219" i="1"/>
  <c r="FT219" i="1"/>
  <c r="FY219" i="1"/>
  <c r="EG221" i="1"/>
  <c r="DU48" i="29"/>
  <c r="CV217" i="1"/>
  <c r="DQ73" i="29"/>
  <c r="DQ48" i="29"/>
  <c r="DQ20" i="29"/>
  <c r="BX217" i="1"/>
  <c r="DQ64" i="29"/>
  <c r="FT217" i="1"/>
  <c r="FY217" i="1"/>
  <c r="FZ217" i="1"/>
  <c r="FW217" i="1"/>
  <c r="FX217" i="1"/>
  <c r="CF217" i="1"/>
  <c r="DQ67" i="29"/>
  <c r="BP217" i="1"/>
  <c r="DQ61" i="29"/>
  <c r="BH217" i="1"/>
  <c r="AR217" i="1"/>
  <c r="DQ52" i="29"/>
  <c r="AZ217" i="1"/>
  <c r="DQ55" i="29"/>
  <c r="CN217" i="1"/>
  <c r="DQ70" i="29"/>
  <c r="CO225" i="1"/>
  <c r="EG70" i="60"/>
  <c r="BQ225" i="1"/>
  <c r="EG61" i="60"/>
  <c r="CW225" i="1"/>
  <c r="EG73" i="60"/>
  <c r="BY225" i="1"/>
  <c r="EG64" i="60"/>
  <c r="DM225" i="1"/>
  <c r="EG82" i="60"/>
  <c r="CG225" i="1"/>
  <c r="EG67" i="60"/>
  <c r="BI225" i="1"/>
  <c r="BA225" i="1"/>
  <c r="EG55" i="60"/>
  <c r="DI225" i="1"/>
  <c r="EG81" i="60"/>
  <c r="EG20" i="60"/>
  <c r="EG48" i="60"/>
  <c r="DQ225" i="1"/>
  <c r="AS225" i="1"/>
  <c r="EG52" i="60"/>
  <c r="EG75" i="63"/>
  <c r="EG29" i="63"/>
  <c r="DB225" i="1"/>
  <c r="EG76" i="63"/>
  <c r="DA219" i="1"/>
  <c r="DU76" i="60"/>
  <c r="DU29" i="60"/>
  <c r="DU75" i="60"/>
  <c r="AJ219" i="1"/>
  <c r="EG75" i="60"/>
  <c r="EG29" i="60"/>
  <c r="DA225" i="1"/>
  <c r="EG76" i="60"/>
  <c r="FO221" i="1"/>
  <c r="N231" i="58"/>
  <c r="FN221" i="1"/>
  <c r="K231" i="58"/>
  <c r="DY75" i="29"/>
  <c r="CZ221" i="1"/>
  <c r="DY76" i="29"/>
  <c r="FL221" i="1"/>
  <c r="E231" i="58"/>
  <c r="DY29" i="29"/>
  <c r="FM221" i="1"/>
  <c r="H231" i="58"/>
  <c r="DC225" i="1"/>
  <c r="EG76" i="64"/>
  <c r="EG75" i="64"/>
  <c r="EG29" i="64"/>
  <c r="BH225" i="1"/>
  <c r="BE48" i="70"/>
  <c r="AR225" i="1"/>
  <c r="EG20" i="29"/>
  <c r="BP225" i="1"/>
  <c r="EG48" i="29"/>
  <c r="FW225" i="1"/>
  <c r="AZ225" i="1"/>
  <c r="BE20" i="70"/>
  <c r="CN225" i="1"/>
  <c r="FX225" i="1"/>
  <c r="DH225" i="1"/>
  <c r="BX225" i="1"/>
  <c r="FZ225" i="1"/>
  <c r="DP225" i="1"/>
  <c r="CV225" i="1"/>
  <c r="FT225" i="1"/>
  <c r="FY225" i="1"/>
  <c r="DL225" i="1"/>
  <c r="CF225" i="1"/>
  <c r="DS29" i="29"/>
  <c r="FO218" i="1"/>
  <c r="N228" i="58"/>
  <c r="EK218" i="1"/>
  <c r="FM218" i="1"/>
  <c r="H228" i="58"/>
  <c r="DS75" i="29"/>
  <c r="FN218" i="1"/>
  <c r="K228" i="58"/>
  <c r="FL218" i="1"/>
  <c r="CZ218" i="1"/>
  <c r="DS76" i="29"/>
  <c r="AJ225" i="1"/>
  <c r="EG83" i="64"/>
  <c r="Z105" i="35"/>
  <c r="GE225" i="1"/>
  <c r="N105" i="35"/>
  <c r="EG58" i="64"/>
  <c r="GB218" i="1"/>
  <c r="DS58" i="29"/>
  <c r="E98" i="35"/>
  <c r="ES218" i="1"/>
  <c r="AY61" i="70"/>
  <c r="EM218" i="1"/>
  <c r="AY52" i="70"/>
  <c r="EY218" i="1"/>
  <c r="AY70" i="70"/>
  <c r="FA218" i="1"/>
  <c r="AY73" i="70"/>
  <c r="AY20" i="70"/>
  <c r="FB218" i="1"/>
  <c r="AY76" i="70"/>
  <c r="EQ218" i="1"/>
  <c r="AY58" i="70"/>
  <c r="AY48" i="70"/>
  <c r="EU218" i="1"/>
  <c r="AY64" i="70"/>
  <c r="EW218" i="1"/>
  <c r="AY67" i="70"/>
  <c r="EO218" i="1"/>
  <c r="AY55" i="70"/>
  <c r="FL214" i="1"/>
  <c r="E224" i="58"/>
  <c r="FM214" i="1"/>
  <c r="H224" i="58"/>
  <c r="FO214" i="1"/>
  <c r="N224" i="58"/>
  <c r="DK75" i="29"/>
  <c r="FN214" i="1"/>
  <c r="K224" i="58"/>
  <c r="DK29" i="29"/>
  <c r="CZ214" i="1"/>
  <c r="DK76" i="29"/>
  <c r="DO58" i="29"/>
  <c r="E96" i="35"/>
  <c r="GB216" i="1"/>
  <c r="EG58" i="63"/>
  <c r="K105" i="35"/>
  <c r="GD225" i="1"/>
  <c r="E94" i="35"/>
  <c r="DK58" i="29"/>
  <c r="GB214" i="1"/>
  <c r="FL216" i="1"/>
  <c r="E226" i="58"/>
  <c r="FO216" i="1"/>
  <c r="N226" i="58"/>
  <c r="FN216" i="1"/>
  <c r="K226" i="58"/>
  <c r="DO29" i="29"/>
  <c r="FM216" i="1"/>
  <c r="H226" i="58"/>
  <c r="DO75" i="29"/>
  <c r="CZ216" i="1"/>
  <c r="DO76" i="29"/>
  <c r="W105" i="35"/>
  <c r="EG83" i="63"/>
  <c r="FA215" i="1"/>
  <c r="AW73" i="70"/>
  <c r="EW215" i="1"/>
  <c r="AW67" i="70"/>
  <c r="EY215" i="1"/>
  <c r="AW70" i="70"/>
  <c r="EU215" i="1"/>
  <c r="AW64" i="70"/>
  <c r="EQ215" i="1"/>
  <c r="AW58" i="70"/>
  <c r="EO215" i="1"/>
  <c r="AW55" i="70"/>
  <c r="ES215" i="1"/>
  <c r="AW61" i="70"/>
  <c r="AW48" i="70"/>
  <c r="EM215" i="1"/>
  <c r="AW52" i="70"/>
  <c r="AW20" i="70"/>
  <c r="E97" i="35"/>
  <c r="GB217" i="1"/>
  <c r="DQ58" i="29"/>
  <c r="FL219" i="1"/>
  <c r="E229" i="58"/>
  <c r="DU29" i="29"/>
  <c r="CZ219" i="1"/>
  <c r="DU76" i="29"/>
  <c r="DU75" i="29"/>
  <c r="FN219" i="1"/>
  <c r="K229" i="58"/>
  <c r="FO219" i="1"/>
  <c r="N229" i="58"/>
  <c r="FM219" i="1"/>
  <c r="H229" i="58"/>
  <c r="EG83" i="60"/>
  <c r="T105" i="35"/>
  <c r="AW75" i="70"/>
  <c r="AW29" i="70"/>
  <c r="FB215" i="1"/>
  <c r="AW76" i="70"/>
  <c r="EU221" i="1"/>
  <c r="BA64" i="70"/>
  <c r="EY221" i="1"/>
  <c r="BA70" i="70"/>
  <c r="EO221" i="1"/>
  <c r="BA55" i="70"/>
  <c r="ES221" i="1"/>
  <c r="BA61" i="70"/>
  <c r="BA20" i="70"/>
  <c r="EM221" i="1"/>
  <c r="BA52" i="70"/>
  <c r="EW221" i="1"/>
  <c r="BA67" i="70"/>
  <c r="FA221" i="1"/>
  <c r="BA73" i="70"/>
  <c r="EQ221" i="1"/>
  <c r="BA58" i="70"/>
  <c r="BA48" i="70"/>
  <c r="EK221" i="1"/>
  <c r="GC225" i="1"/>
  <c r="H105" i="35"/>
  <c r="EG58" i="60"/>
  <c r="EG58" i="29"/>
  <c r="E105" i="35"/>
  <c r="BE58" i="70"/>
  <c r="GB225" i="1"/>
  <c r="BE73" i="70"/>
  <c r="EG73" i="29"/>
  <c r="BE55" i="70"/>
  <c r="EG55" i="29"/>
  <c r="EG83" i="29"/>
  <c r="Q105" i="35"/>
  <c r="BE83" i="70"/>
  <c r="E228" i="58"/>
  <c r="BE82" i="70"/>
  <c r="EG82" i="29"/>
  <c r="BE70" i="70"/>
  <c r="EG70" i="29"/>
  <c r="AY75" i="70"/>
  <c r="AY29" i="70"/>
  <c r="EG64" i="29"/>
  <c r="BE64" i="70"/>
  <c r="EG61" i="29"/>
  <c r="BE61" i="70"/>
  <c r="BA29" i="70"/>
  <c r="BA75" i="70"/>
  <c r="FB221" i="1"/>
  <c r="BA76" i="70"/>
  <c r="FM225" i="1"/>
  <c r="H235" i="58"/>
  <c r="FN225" i="1"/>
  <c r="K235" i="58"/>
  <c r="EG75" i="29"/>
  <c r="EG29" i="29"/>
  <c r="FO225" i="1"/>
  <c r="N235" i="58"/>
  <c r="BE75" i="70"/>
  <c r="CZ225" i="1"/>
  <c r="BE29" i="70"/>
  <c r="BE81" i="70"/>
  <c r="EG81" i="29"/>
  <c r="BE67" i="70"/>
  <c r="EG67" i="29"/>
  <c r="EG52" i="29"/>
  <c r="BE52" i="70"/>
  <c r="FL225" i="1"/>
  <c r="E235" i="58"/>
  <c r="EG76" i="29"/>
  <c r="BE76" i="70"/>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authors>
    <author>Broberg Anders, PLes</author>
  </authors>
  <commentList>
    <comment ref="DM202" authorId="0" shapeId="0">
      <text>
        <r>
          <rPr>
            <sz val="9"/>
            <color indexed="81"/>
            <rFont val="Tahoma"/>
            <family val="2"/>
          </rPr>
          <t>Uppdaterad från 4 till 5 2017-01-13, pga fel i formel.</t>
        </r>
      </text>
    </comment>
    <comment ref="DM205" authorId="0" shapeId="0">
      <text>
        <r>
          <rPr>
            <sz val="9"/>
            <color indexed="81"/>
            <rFont val="Tahoma"/>
            <family val="2"/>
          </rPr>
          <t>Uppdaterad från 5 till 6 2017-01-13, pga fel i formel.</t>
        </r>
      </text>
    </comment>
    <comment ref="DM208" authorId="0" shapeId="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<sst xmlns="http://schemas.openxmlformats.org/spreadsheetml/2006/main" count="2798" uniqueCount="614">
  <si>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</si>
  <si>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</si>
  <si>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</si>
  <si>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</si>
  <si>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</si>
  <si>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</si>
  <si>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</si>
  <si>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</si>
  <si>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</si>
  <si>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</si>
  <si>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</si>
  <si>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</si>
  <si>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</si>
  <si>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</si>
  <si>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</si>
  <si>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</si>
  <si>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</si>
  <si>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</si>
  <si>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</si>
  <si>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</si>
  <si>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</si>
  <si>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</si>
  <si>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</si>
  <si>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</si>
  <si>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</si>
  <si>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</si>
  <si>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</si>
  <si>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</si>
  <si>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</si>
  <si>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</si>
  <si>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</si>
  <si>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</si>
  <si>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</si>
  <si>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</si>
  <si>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under april nästkommande år för fjärde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</si>
  <si>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</si>
  <si>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</si>
  <si>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</si>
  <si>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</si>
  <si>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</si>
  <si>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</si>
  <si>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</si>
  <si>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</si>
  <si>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</si>
  <si>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</si>
  <si>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</si>
  <si>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</si>
  <si>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</si>
  <si>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</si>
  <si>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</si>
  <si>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</si>
  <si>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</si>
  <si>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</si>
  <si>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</si>
  <si>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</si>
  <si>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</si>
  <si>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</si>
  <si>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</si>
  <si>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</si>
  <si>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</si>
  <si>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</si>
  <si>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</si>
  <si>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</si>
  <si>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</si>
  <si>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</si>
  <si>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</si>
  <si>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</si>
  <si>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</si>
  <si>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</si>
  <si>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</si>
  <si>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</si>
  <si>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</si>
  <si>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</si>
  <si>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</si>
  <si>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</si>
  <si>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</si>
  <si>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</si>
  <si>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</si>
  <si>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</si>
  <si>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</si>
  <si>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</si>
  <si>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</si>
  <si>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</si>
  <si>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</si>
  <si>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</si>
  <si>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</si>
  <si>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</si>
  <si>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</si>
  <si>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</si>
  <si>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</si>
  <si>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</si>
  <si>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</si>
  <si>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</si>
  <si>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</si>
  <si>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</si>
  <si>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</si>
  <si>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</si>
  <si>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</si>
  <si>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</si>
  <si>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</si>
  <si>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</si>
  <si>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</si>
  <si>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</si>
  <si>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</si>
  <si>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</si>
  <si>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</si>
  <si>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</si>
  <si>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</si>
  <si>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</si>
  <si>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</si>
  <si>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</si>
  <si>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</si>
  <si>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</si>
  <si>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</si>
  <si>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</si>
  <si>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</si>
  <si>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</si>
  <si>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</si>
  <si>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</si>
  <si>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</si>
  <si>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</si>
  <si>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</si>
  <si>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</si>
  <si>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</si>
  <si>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</si>
  <si>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</si>
  <si>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</si>
  <si>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</si>
  <si>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</si>
  <si>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</si>
  <si>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</si>
  <si>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</si>
  <si>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</si>
  <si>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</si>
  <si>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</si>
  <si>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</si>
  <si>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</si>
  <si>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</si>
  <si>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</si>
  <si>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</si>
  <si>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</si>
  <si>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</si>
  <si>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</si>
  <si>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</si>
  <si>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</si>
  <si>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</si>
  <si>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</si>
  <si>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</si>
  <si>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</si>
  <si>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</si>
  <si>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</si>
  <si>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</si>
  <si>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</si>
  <si>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</si>
  <si>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</si>
  <si>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</si>
  <si>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</si>
  <si>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</si>
  <si>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</si>
  <si>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</si>
  <si>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</si>
  <si>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</si>
  <si>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</si>
  <si>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</si>
  <si>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</si>
  <si>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</si>
  <si>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</si>
  <si>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</si>
  <si>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</si>
  <si>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</si>
  <si>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</si>
  <si>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</si>
  <si>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</si>
  <si>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</si>
  <si>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</si>
  <si>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</si>
  <si>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</si>
  <si>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</si>
  <si>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</si>
  <si>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</si>
  <si>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</si>
  <si>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</si>
  <si>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</si>
  <si>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</si>
  <si>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</si>
  <si>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</si>
  <si>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</si>
  <si>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</si>
  <si>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</si>
  <si>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</si>
  <si>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</si>
  <si>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</si>
  <si>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</si>
  <si>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</si>
  <si>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</si>
  <si>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</si>
  <si>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</si>
  <si>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</si>
  <si>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</si>
  <si>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</si>
  <si>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</si>
  <si>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</si>
  <si>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</si>
  <si>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</si>
  <si>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</si>
  <si>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</si>
  <si>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</si>
  <si>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</si>
  <si>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</si>
  <si>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</si>
  <si>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</si>
  <si>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</si>
  <si>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</si>
  <si>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</si>
  <si>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</si>
  <si>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</si>
  <si>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</si>
  <si>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</si>
  <si>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</si>
  <si>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</si>
  <si>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</si>
  <si>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</si>
  <si>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</si>
  <si>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</si>
  <si>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</si>
  <si>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</si>
  <si>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</si>
  <si>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</si>
  <si>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</si>
  <si>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</si>
  <si>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</si>
  <si>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</si>
  <si>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</si>
  <si>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</si>
  <si>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</si>
  <si>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</si>
  <si>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</si>
  <si>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</si>
  <si>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</si>
  <si>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</si>
  <si>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</si>
  <si>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</si>
  <si>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</si>
  <si>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</si>
  <si>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</si>
  <si>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</si>
  <si>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</si>
  <si>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</si>
  <si>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</si>
  <si>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</si>
  <si>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</si>
  <si>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</si>
  <si>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</si>
  <si>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</si>
  <si>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</si>
  <si>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</si>
  <si>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</si>
  <si>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</si>
  <si>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</si>
  <si>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</si>
  <si>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</si>
  <si>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</si>
  <si>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</si>
  <si>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</si>
  <si>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</si>
  <si>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</si>
  <si>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</si>
  <si>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</si>
  <si>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</si>
  <si>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</si>
  <si>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</si>
  <si>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</si>
  <si>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</si>
  <si>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</si>
  <si>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</si>
  <si>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</si>
  <si>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</si>
  <si>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</si>
  <si>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</si>
  <si>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</si>
  <si>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</si>
  <si>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</si>
  <si>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</si>
  <si>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</si>
  <si>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</si>
  <si>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</si>
  <si>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</si>
  <si>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</si>
  <si>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</si>
  <si>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</si>
  <si>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</si>
  <si>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</si>
  <si>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</si>
  <si>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</si>
  <si>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</si>
  <si>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</si>
  <si>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</si>
  <si>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</si>
  <si>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</si>
  <si>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</si>
  <si>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</si>
  <si>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</si>
  <si>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</si>
  <si>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</si>
  <si>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</si>
  <si>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</si>
  <si>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</si>
  <si>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</si>
  <si>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</si>
  <si>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</si>
  <si>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</si>
  <si>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</si>
  <si>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</si>
  <si>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</si>
  <si>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</si>
  <si>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</si>
  <si>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</si>
  <si>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</si>
  <si>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</si>
  <si>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</si>
  <si>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</si>
  <si>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</si>
  <si>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</si>
  <si>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</si>
  <si>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</si>
  <si>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</si>
  <si>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</si>
  <si>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</si>
  <si>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</si>
  <si>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</si>
  <si>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</si>
  <si>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</si>
  <si>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</si>
  <si>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</si>
  <si>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</si>
  <si>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</si>
  <si>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</si>
  <si>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</si>
  <si>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</si>
  <si>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</si>
  <si>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</si>
  <si>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</si>
  <si>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</si>
  <si>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</si>
  <si>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</si>
  <si>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</si>
  <si>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</si>
  <si>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</si>
  <si>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</si>
  <si>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</si>
  <si>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</si>
  <si>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</si>
  <si>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</si>
  <si>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</si>
  <si>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</si>
  <si>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</si>
  <si>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</si>
  <si>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</si>
  <si>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</si>
  <si>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</si>
  <si>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</si>
  <si>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</si>
  <si>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</si>
  <si>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</si>
  <si>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</si>
  <si>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</si>
  <si>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</si>
  <si>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</si>
  <si>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</si>
  <si>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</si>
  <si>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</si>
  <si>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</si>
  <si>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</si>
  <si>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</si>
  <si>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</si>
  <si>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</si>
  <si>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</si>
  <si>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</si>
  <si>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</si>
  <si>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</si>
  <si>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</si>
  <si>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</si>
  <si>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</si>
  <si>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</si>
  <si>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</si>
  <si>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</si>
  <si>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</si>
  <si>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</si>
  <si>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</si>
  <si>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</si>
  <si>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</si>
  <si>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</si>
  <si>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</si>
  <si>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</si>
  <si>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</si>
  <si>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</si>
  <si>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</si>
  <si>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</si>
  <si>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</si>
  <si>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</si>
  <si>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</si>
  <si>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</si>
  <si>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</si>
  <si>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</si>
  <si>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</si>
  <si>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</si>
  <si>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</si>
  <si>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</si>
  <si>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</si>
  <si>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</si>
  <si>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</si>
  <si>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</si>
  <si>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</si>
  <si>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</si>
  <si>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</si>
  <si>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</si>
  <si>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</si>
  <si>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</si>
  <si>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</si>
  <si>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</si>
  <si>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</si>
  <si>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</si>
  <si>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</si>
  <si>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</si>
  <si>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</si>
  <si>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</si>
  <si>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</si>
  <si>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</si>
  <si>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</si>
  <si>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</si>
  <si>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</si>
  <si>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</si>
  <si>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</si>
  <si>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</si>
  <si>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</si>
  <si>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</si>
  <si>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</si>
  <si>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</si>
  <si>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</si>
  <si>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</si>
  <si>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</si>
  <si>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</si>
  <si>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</si>
  <si>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</si>
  <si>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</si>
  <si>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</si>
  <si>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</si>
  <si>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</si>
  <si>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</si>
  <si>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</si>
  <si>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</si>
  <si>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</si>
  <si>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</si>
  <si>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</si>
  <si>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</si>
  <si>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</si>
  <si>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</si>
  <si>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</si>
  <si>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</si>
  <si>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</si>
  <si>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</si>
  <si>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</si>
  <si>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</si>
  <si>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</si>
  <si>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</si>
  <si>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</si>
  <si>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</si>
  <si>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</si>
  <si>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</si>
  <si>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</si>
  <si>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</si>
  <si>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</si>
  <si>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</si>
  <si>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</si>
  <si>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</si>
  <si>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</si>
  <si>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</si>
  <si>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</si>
  <si>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</si>
  <si>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</si>
  <si>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</si>
  <si>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</si>
  <si>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</si>
  <si>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</si>
  <si>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</si>
  <si>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</si>
  <si>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</si>
  <si>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</si>
  <si>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</si>
  <si>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</si>
  <si>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</si>
  <si>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</si>
  <si>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</si>
  <si>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</si>
  <si>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</si>
  <si>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</si>
  <si>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</si>
  <si>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</si>
  <si>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</si>
  <si>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</si>
  <si>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</si>
  <si>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</si>
  <si>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</si>
  <si>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</si>
  <si>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</si>
  <si>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</si>
  <si>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</si>
  <si>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</si>
  <si>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</si>
  <si>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</si>
  <si>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</si>
  <si>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</si>
  <si>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</si>
  <si>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</si>
  <si>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</si>
  <si>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</si>
  <si>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</si>
  <si>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</si>
  <si>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</si>
  <si>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</si>
  <si>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</si>
  <si>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</si>
  <si>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</si>
  <si>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</si>
  <si>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</si>
  <si>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</si>
  <si>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</si>
  <si>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</si>
  <si>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</si>
  <si>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</si>
  <si>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</si>
  <si>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</si>
  <si>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Andreas Holmström</t>
  </si>
  <si>
    <t>tel: 010-414 42 13, e-post: andreas.holmstrom@trafa.se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</si>
  <si>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</si>
  <si>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</si>
  <si>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</si>
  <si>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</si>
  <si>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</si>
  <si>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</si>
  <si>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</si>
  <si>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</si>
  <si>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</si>
  <si>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</si>
  <si>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</si>
  <si>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</si>
  <si>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</si>
  <si>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</si>
  <si>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</si>
  <si>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</si>
  <si>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</si>
  <si>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</si>
  <si>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</si>
  <si>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</si>
  <si>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</si>
  <si>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</si>
  <si>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</si>
  <si>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</si>
  <si>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</si>
  <si>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</si>
  <si>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</si>
  <si>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</si>
  <si>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</si>
  <si>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</si>
  <si>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</si>
  <si>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</si>
  <si>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</si>
  <si>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</si>
  <si>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</si>
  <si>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</si>
  <si>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</si>
  <si>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</si>
  <si>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</si>
  <si>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</si>
  <si>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</si>
  <si>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</si>
  <si>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</si>
  <si>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</si>
  <si>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</si>
  <si>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</si>
  <si>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</si>
  <si>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</si>
  <si>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</si>
  <si>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r>
      <rPr>
        <sz val="12"/>
        <rFont val="Calibri"/>
        <family val="2"/>
      </rPr>
      <t>Förändring mot</t>
    </r>
    <r>
      <rPr>
        <sz val="10"/>
        <rFont val="Arial"/>
        <family val="2"/>
      </rPr>
      <t xml:space="preserve"> 2016**</t>
    </r>
  </si>
  <si>
    <t>Förändring mot 2016*</t>
  </si>
  <si>
    <t>under augusti för andra kvartalet</t>
  </si>
  <si>
    <t>under augusti för första kvartalet</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</si>
  <si>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</si>
  <si>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</si>
  <si>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</si>
  <si>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</si>
  <si>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</si>
  <si>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</si>
  <si>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t>Kvartalsuppgifter revideras (markeras med r):</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</si>
  <si>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</si>
  <si>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</si>
  <si>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</si>
  <si>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</si>
  <si>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</si>
  <si>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</si>
  <si>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Punktlighet på järnväg 2017 kvartal 3</t>
  </si>
  <si>
    <t>Train performance 2017 quarter 3</t>
  </si>
  <si>
    <t>Statistik 2017:33</t>
  </si>
  <si>
    <r>
      <t xml:space="preserve">Publiceringsdatum: </t>
    </r>
    <r>
      <rPr>
        <sz val="8"/>
        <rFont val="Arial"/>
        <family val="2"/>
      </rPr>
      <t>2017-10-20</t>
    </r>
  </si>
  <si>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tredje kvartalet 2017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av de planerade tågen som framförts) till ett tillförlitlighetsmått. Siffran inom parentes efter STM anger hur många minuter efter tidtabell ett tåg kan anlända och fortsatt räknas vara i tid.</t>
  </si>
  <si>
    <t>Sammanvägd tillförlitlighet vid slutstation, tredje kvartalet 2017</t>
  </si>
  <si>
    <t>Alla persontåg</t>
  </si>
  <si>
    <t>– härav kortdistanståg</t>
  </si>
  <si>
    <t>– härav medeldistanståg</t>
  </si>
  <si>
    <t>– härav långdistanståg</t>
  </si>
  <si>
    <r>
      <t xml:space="preserve">Under tredje kvartalet 2017 framfördes 98,5 procent av de planerade persontågen (i tidtabellen dagen före avgång) till sin slutstation. Av dessa anlände 92,5 procent högst 5 minuter efter tidtabell. Detta ger ett sammanvägt tillförlitlighetsmått, STM(5), på 91,1 procent. I förhållande till samma period året innan är det 0,4 procentenheter lägre.
Uppdelat på månad hade juli kvartalets högsta STM(5) på 92,5 procent, följt av augusti med 90,8 procent. Under september uppmättes STM(5) till 90,2 procent. Jämfört med samma perioder året innan var STM(5) 1,4 procentenheter lägre under augusti 2017. För övrigt var skillnaderna små. Ett medeltal av STM(5) för de tolv senaste månaderna resulterar i 90,4 procent. Det är nästintill samma nivå som uppmätts varje gång årssiffrorna har summerats sedan 2013, vilket tyder på att tågens tillförlitlighet är stabil över en längre period.
Generellt har tåg som framförts längre sträckor haft svårare att komma fram i tid. Långdistanstågens STM(5) uppmättes till 79,3 procent under tredje kvartalet, vilket är betydligt lägre än kortdistanstågens 94,4 procent. Medeldistanstågens STM(5) var 89,2 procent. Tillsammans utgjorde kort- och medeldistanstågen majoriteten av alla tåg som var planerade att avgå (93 procent). I jämförelse med 2016 har utvecklingen av STM(5) varit -0,6 procentenheter för kortdistanståg, +0,1 procentenheter för medeldistanståg och -1,3 procentenheter för långdistandstågen.
De allra flesta tågen som fanns med i planeringen dagen före avgång framfördes också till sin slutstation. Under tredje kvartalet 2017 hade 98,5 procent framförts, vilket betyder att 1,5 procent av tågen blev inställda med kort varsel. Nästan lika stor andel av kort- och långdistanstågen har blivit framförda, drygt 99 procent. Störst andel inställda tåg återfanns bland medeldistanstågen, drygt 2 procent. Dock beaktas inte avvikelser längs tågens färdvägar i dessa siffror.
Utan att räkna med tidsmarginaler, STM(0), ankom 68,3 procent av de planerade tågen före eller på utsatt tidtabellstid. Samma period året innan var motsvarande uppgift 68,7 procent.
</t>
    </r>
    <r>
      <rPr>
        <sz val="8"/>
        <rFont val="Arial"/>
        <family val="2"/>
      </rPr>
      <t xml:space="preserve">
* Avser förändring mot tredje kvartalet 2016. Pilen pekar uppåt om skillnaden är större än 0,5 procentenheter. Pilen pekar nedåt om skillnaden är mindre än -0,5 procentenheter. För övrigt pekar pilen till höger.</t>
    </r>
    <r>
      <rPr>
        <sz val="10"/>
        <rFont val="Arial"/>
        <family val="2"/>
      </rPr>
      <t xml:space="preserve">
</t>
    </r>
  </si>
  <si>
    <t>Genomsnittlig försening för planerade tåg till slutstation, tredje kvartalet 2017</t>
  </si>
  <si>
    <t xml:space="preserve">Under tredje kvartalet 2017 var tågen som inte ankom enligt tidtabell försenade i drygt 10 000 timmar, vilket var nästan 300 timmar mer än året innan. Utslaget på alla planerade tåg (dagen innan avgång) var de i genomsnitt 3 minuter försenade. Enbart räknat på de tåg som anlänt efter tidtabell eller blivit inställda var de i genomsnitt 8 minuter försenade, samma nivå som tredje kvartalet 2016.
Långdistanståg är inte bara oftare försenade än kort- och medeldistanståg, utan även i tid räknat längre försenade. I genomsnitt var ett långdistanståg 6 minuter sent till slutstation under tredje kvartalet, 5 respektive 3 minuter mer än kort- respektive medeldistanstågen.
</t>
  </si>
  <si>
    <t>** Avser förändring mot tredje kvartalet 2016. Pilen pekar uppåt om skillnaden är mindre än -1 (förseningarna minskar). Pilen pekar nedåt om skillnaden är större än 1 (förseningarna ökar). För övrigt pekar pilen till höger.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</si>
</sst>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5">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2" borderId="0" xfId="6" applyFont="1" applyFill="1" applyAlignment="1">
      <alignment horizontal="left" vertical="top" wrapText="1"/>
    </xf>
    <xf numFmtId="0" fontId="13" fillId="2" borderId="0" xfId="6" applyFont="1" applyFill="1" applyAlignment="1">
      <alignment horizontal="left" vertical="top"/>
    </xf>
    <xf numFmtId="0" fontId="2" fillId="2" borderId="0" xfId="6" applyFont="1" applyFill="1" applyAlignment="1">
      <alignment horizontal="lef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('-RÅDATA_KVARTAL-'!$GC$193:$GC$198,'-RÅDATA_KVARTAL-'!$GC$200:$GC$211,'-RÅDATA_KVARTAL-'!$GC$213:$GC$221)</c:f>
              <c:numCache>
                <c:formatCode>#,##0</c:formatCode>
                <c:ptCount val="27"/>
                <c:pt idx="0">
                  <c:v>0.92893590873874599</c:v>
                </c:pt>
                <c:pt idx="1">
                  <c:v>0.92166297512665796</c:v>
                </c:pt>
                <c:pt idx="2">
                  <c:v>0.94414722346064295</c:v>
                </c:pt>
                <c:pt idx="3">
                  <c:v>0.9430557609821032</c:v>
                </c:pt>
                <c:pt idx="4">
                  <c:v>0.92021032211955689</c:v>
                </c:pt>
                <c:pt idx="5">
                  <c:v>0.9467118778308542</c:v>
                </c:pt>
                <c:pt idx="6">
                  <c:v>0.92460015232292458</c:v>
                </c:pt>
                <c:pt idx="7">
                  <c:v>0.94953927161035556</c:v>
                </c:pt>
                <c:pt idx="8">
                  <c:v>0.94026494598425969</c:v>
                </c:pt>
                <c:pt idx="9">
                  <c:v>0.94671703364978366</c:v>
                </c:pt>
                <c:pt idx="10">
                  <c:v>0.94383525006686275</c:v>
                </c:pt>
                <c:pt idx="11">
                  <c:v>0.93083059357239339</c:v>
                </c:pt>
                <c:pt idx="12">
                  <c:v>0.95452830188679239</c:v>
                </c:pt>
                <c:pt idx="13">
                  <c:v>0.95774088687064196</c:v>
                </c:pt>
                <c:pt idx="14">
                  <c:v>0.94022100263332764</c:v>
                </c:pt>
                <c:pt idx="15">
                  <c:v>0.94078851302019961</c:v>
                </c:pt>
                <c:pt idx="16">
                  <c:v>0.91553023619268492</c:v>
                </c:pt>
                <c:pt idx="17">
                  <c:v>0.93549567125960253</c:v>
                </c:pt>
                <c:pt idx="18">
                  <c:v>0.94406266519294535</c:v>
                </c:pt>
                <c:pt idx="19">
                  <c:v>0.94474274096856592</c:v>
                </c:pt>
                <c:pt idx="20">
                  <c:v>0.94831629303067255</c:v>
                </c:pt>
                <c:pt idx="21">
                  <c:v>0.9222512763043208</c:v>
                </c:pt>
                <c:pt idx="22">
                  <c:v>0.92093333969556712</c:v>
                </c:pt>
                <c:pt idx="23">
                  <c:v>0.92912480631778882</c:v>
                </c:pt>
                <c:pt idx="24">
                  <c:v>0.95443741153219563</c:v>
                </c:pt>
                <c:pt idx="25">
                  <c:v>0.94425398718139808</c:v>
                </c:pt>
                <c:pt idx="26">
                  <c:v>0.93498376425205687</c:v>
                </c:pt>
              </c:numCache>
            </c:numRef>
          </c:val>
          <c:smooth val="0"/>
        </c:ser>
        <c:ser>
          <c:idx val="1"/>
          <c:order val="1"/>
          <c:tx>
            <c:v>Persontåg</c:v>
          </c:tx>
          <c:spPr>
            <a:ln w="38100">
              <a:solidFill>
                <a:schemeClr val="tx1"/>
              </a:solidFill>
              <a:prstDash val="solid"/>
            </a:ln>
          </c:spPr>
          <c:marker>
            <c:symbol val="none"/>
          </c:marker>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('-RÅDATA_KVARTAL-'!$GB$193:$GB$198,'-RÅDATA_KVARTAL-'!$GB$200:$GB$211,'-RÅDATA_KVARTAL-'!$GB$213:$GB$221)</c:f>
              <c:numCache>
                <c:formatCode>#,##0</c:formatCode>
                <c:ptCount val="27"/>
                <c:pt idx="0">
                  <c:v>0.89660362899915158</c:v>
                </c:pt>
                <c:pt idx="1">
                  <c:v>0.89244106936903078</c:v>
                </c:pt>
                <c:pt idx="2">
                  <c:v>0.90312987881941864</c:v>
                </c:pt>
                <c:pt idx="3">
                  <c:v>0.89928636779505955</c:v>
                </c:pt>
                <c:pt idx="4">
                  <c:v>0.88206168422113596</c:v>
                </c:pt>
                <c:pt idx="5">
                  <c:v>0.89877388080980891</c:v>
                </c:pt>
                <c:pt idx="6">
                  <c:v>0.8691941246526399</c:v>
                </c:pt>
                <c:pt idx="7">
                  <c:v>0.91291080411634029</c:v>
                </c:pt>
                <c:pt idx="8">
                  <c:v>0.91209004935210169</c:v>
                </c:pt>
                <c:pt idx="9">
                  <c:v>0.91797188383258677</c:v>
                </c:pt>
                <c:pt idx="10">
                  <c:v>0.90652716101952668</c:v>
                </c:pt>
                <c:pt idx="11">
                  <c:v>0.89564008012963658</c:v>
                </c:pt>
                <c:pt idx="12">
                  <c:v>0.92105514801305954</c:v>
                </c:pt>
                <c:pt idx="13">
                  <c:v>0.92184956445018829</c:v>
                </c:pt>
                <c:pt idx="14">
                  <c:v>0.90156307241421418</c:v>
                </c:pt>
                <c:pt idx="15">
                  <c:v>0.88549868766404205</c:v>
                </c:pt>
                <c:pt idx="16">
                  <c:v>0.86206680689102566</c:v>
                </c:pt>
                <c:pt idx="17">
                  <c:v>0.91249509707785836</c:v>
                </c:pt>
                <c:pt idx="18">
                  <c:v>0.91236727268403472</c:v>
                </c:pt>
                <c:pt idx="19">
                  <c:v>0.92310642868102077</c:v>
                </c:pt>
                <c:pt idx="20">
                  <c:v>0.91774088205974347</c:v>
                </c:pt>
                <c:pt idx="21">
                  <c:v>0.89783907238229088</c:v>
                </c:pt>
                <c:pt idx="22">
                  <c:v>0.87809362183566686</c:v>
                </c:pt>
                <c:pt idx="23">
                  <c:v>0.89416300524490855</c:v>
                </c:pt>
                <c:pt idx="24">
                  <c:v>0.92534009106225368</c:v>
                </c:pt>
                <c:pt idx="25">
                  <c:v>0.90817721015753117</c:v>
                </c:pt>
                <c:pt idx="26">
                  <c:v>0.90213618810187224</c:v>
                </c:pt>
              </c:numCache>
            </c:numRef>
          </c:val>
          <c:smooth val="0"/>
        </c:ser>
        <c:ser>
          <c:idx val="2"/>
          <c:order val="2"/>
          <c:tx>
            <c:v>Medeldistanståg</c:v>
          </c:tx>
          <c:spPr>
            <a:ln w="38100">
              <a:solidFill>
                <a:schemeClr val="bg1">
                  <a:lumMod val="75000"/>
                </a:schemeClr>
              </a:solidFill>
            </a:ln>
          </c:spPr>
          <c:marker>
            <c:symbol val="none"/>
          </c:marker>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('-RÅDATA_KVARTAL-'!$GD$193:$GD$198,'-RÅDATA_KVARTAL-'!$GD$200:$GD$211,'-RÅDATA_KVARTAL-'!$GD$213:$GD$221)</c:f>
              <c:numCache>
                <c:formatCode>#,##0</c:formatCode>
                <c:ptCount val="27"/>
                <c:pt idx="0">
                  <c:v>0.88588936734017887</c:v>
                </c:pt>
                <c:pt idx="1">
                  <c:v>0.887188690532414</c:v>
                </c:pt>
                <c:pt idx="2">
                  <c:v>0.88627830576088229</c:v>
                </c:pt>
                <c:pt idx="3">
                  <c:v>0.87453066332916141</c:v>
                </c:pt>
                <c:pt idx="4">
                  <c:v>0.86186770428015569</c:v>
                </c:pt>
                <c:pt idx="5">
                  <c:v>0.86120298551148833</c:v>
                </c:pt>
                <c:pt idx="6">
                  <c:v>0.83151646930919976</c:v>
                </c:pt>
                <c:pt idx="7">
                  <c:v>0.89230541141586361</c:v>
                </c:pt>
                <c:pt idx="8">
                  <c:v>0.89847310847766637</c:v>
                </c:pt>
                <c:pt idx="9">
                  <c:v>0.90512857765509225</c:v>
                </c:pt>
                <c:pt idx="10">
                  <c:v>0.88746295283860388</c:v>
                </c:pt>
                <c:pt idx="11">
                  <c:v>0.87592341323684608</c:v>
                </c:pt>
                <c:pt idx="12">
                  <c:v>0.89993847349502931</c:v>
                </c:pt>
                <c:pt idx="13">
                  <c:v>0.89674024265458252</c:v>
                </c:pt>
                <c:pt idx="14">
                  <c:v>0.87646138529369932</c:v>
                </c:pt>
                <c:pt idx="15">
                  <c:v>0.84741589119541871</c:v>
                </c:pt>
                <c:pt idx="16">
                  <c:v>0.83229904572331814</c:v>
                </c:pt>
                <c:pt idx="17">
                  <c:v>0.90151250727166954</c:v>
                </c:pt>
                <c:pt idx="18">
                  <c:v>0.89117980793180751</c:v>
                </c:pt>
                <c:pt idx="19">
                  <c:v>0.9114637095584982</c:v>
                </c:pt>
                <c:pt idx="20">
                  <c:v>0.90373234435413874</c:v>
                </c:pt>
                <c:pt idx="21">
                  <c:v>0.89522793921620902</c:v>
                </c:pt>
                <c:pt idx="22">
                  <c:v>0.86188357940124982</c:v>
                </c:pt>
                <c:pt idx="23">
                  <c:v>0.88343829085986703</c:v>
                </c:pt>
                <c:pt idx="24">
                  <c:v>0.90815322498558004</c:v>
                </c:pt>
                <c:pt idx="25">
                  <c:v>0.88666724875578451</c:v>
                </c:pt>
                <c:pt idx="26">
                  <c:v>0.88270917245122404</c:v>
                </c:pt>
              </c:numCache>
            </c:numRef>
          </c:val>
          <c:smooth val="0"/>
        </c:ser>
        <c:ser>
          <c:idx val="3"/>
          <c:order val="3"/>
          <c:tx>
            <c:v>Långdistanståg</c:v>
          </c:tx>
          <c:spPr>
            <a:ln w="38100">
              <a:solidFill>
                <a:srgbClr val="52AF32">
                  <a:alpha val="40000"/>
                </a:srgbClr>
              </a:solidFill>
            </a:ln>
          </c:spPr>
          <c:marker>
            <c:symbol val="none"/>
          </c:marker>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('-RÅDATA_KVARTAL-'!$GE$193:$GE$198,'-RÅDATA_KVARTAL-'!$GE$200:$GE$211,'-RÅDATA_KVARTAL-'!$GE$213:$GE$221)</c:f>
              <c:numCache>
                <c:formatCode>#,##0</c:formatCode>
                <c:ptCount val="27"/>
                <c:pt idx="0">
                  <c:v>0.73410298698918819</c:v>
                </c:pt>
                <c:pt idx="1">
                  <c:v>0.73233229965725466</c:v>
                </c:pt>
                <c:pt idx="2">
                  <c:v>0.72980769230769227</c:v>
                </c:pt>
                <c:pt idx="3">
                  <c:v>0.75451783144090845</c:v>
                </c:pt>
                <c:pt idx="4">
                  <c:v>0.75295055821371615</c:v>
                </c:pt>
                <c:pt idx="5">
                  <c:v>0.79156408993927452</c:v>
                </c:pt>
                <c:pt idx="6">
                  <c:v>0.70350817438692093</c:v>
                </c:pt>
                <c:pt idx="7">
                  <c:v>0.78920396310215235</c:v>
                </c:pt>
                <c:pt idx="8">
                  <c:v>0.80409731113956473</c:v>
                </c:pt>
                <c:pt idx="9">
                  <c:v>0.80574748743718605</c:v>
                </c:pt>
                <c:pt idx="10">
                  <c:v>0.76841438301916687</c:v>
                </c:pt>
                <c:pt idx="11">
                  <c:v>0.7739072182214034</c:v>
                </c:pt>
                <c:pt idx="12">
                  <c:v>0.80811949444657216</c:v>
                </c:pt>
                <c:pt idx="13">
                  <c:v>0.82342100854414479</c:v>
                </c:pt>
                <c:pt idx="14">
                  <c:v>0.78875778433300558</c:v>
                </c:pt>
                <c:pt idx="15">
                  <c:v>0.735551663747811</c:v>
                </c:pt>
                <c:pt idx="16">
                  <c:v>0.67925153171054797</c:v>
                </c:pt>
                <c:pt idx="17">
                  <c:v>0.82126149378932078</c:v>
                </c:pt>
                <c:pt idx="18">
                  <c:v>0.82519685039370083</c:v>
                </c:pt>
                <c:pt idx="19">
                  <c:v>0.84980636470786342</c:v>
                </c:pt>
                <c:pt idx="20">
                  <c:v>0.80105900151285936</c:v>
                </c:pt>
                <c:pt idx="21">
                  <c:v>0.74333217873224799</c:v>
                </c:pt>
                <c:pt idx="22">
                  <c:v>0.687212073073868</c:v>
                </c:pt>
                <c:pt idx="23">
                  <c:v>0.71855372602274659</c:v>
                </c:pt>
                <c:pt idx="24">
                  <c:v>0.80644503365286557</c:v>
                </c:pt>
                <c:pt idx="25">
                  <c:v>0.78686851505358069</c:v>
                </c:pt>
                <c:pt idx="26">
                  <c:v>0.78863868986693964</c:v>
                </c:pt>
              </c:numCache>
            </c:numRef>
          </c:val>
          <c:smooth val="0"/>
        </c:ser>
        <c:dLbls>
          <c:showLegendKey val="0"/>
          <c:showVal val="0"/>
          <c:showCatName val="0"/>
          <c:showSerName val="0"/>
          <c:showPercent val="0"/>
          <c:showBubbleSize val="0"/>
        </c:dLbls>
        <c:smooth val="0"/>
        <c:axId val="615590320"/>
        <c:axId val="615595808"/>
      </c:lineChart>
      <c:dateAx>
        <c:axId val="61559032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615595808"/>
        <c:crosses val="autoZero"/>
        <c:auto val="0"/>
        <c:lblOffset val="100"/>
        <c:baseTimeUnit val="days"/>
      </c:dateAx>
      <c:valAx>
        <c:axId val="61559580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61559032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6513152961143016"/>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('-RÅDATA_KVARTAL-'!$FW$193:$FW$198,'-RÅDATA_KVARTAL-'!$FW$200:$FW$211,'-RÅDATA_KVARTAL-'!$FW$213:$FW$221)</c:f>
              <c:numCache>
                <c:formatCode>_-* #\ ##0.0\ _k_r_-;\-* #\ ##0.0\ _k_r_-;_-* "-"??\ _k_r_-;_-@_-</c:formatCode>
                <c:ptCount val="27"/>
                <c:pt idx="0">
                  <c:v>0.67519636552724482</c:v>
                </c:pt>
                <c:pt idx="1">
                  <c:v>0.65079632485388828</c:v>
                </c:pt>
                <c:pt idx="2">
                  <c:v>0.64571407330310016</c:v>
                </c:pt>
                <c:pt idx="3">
                  <c:v>0.63523025312595305</c:v>
                </c:pt>
                <c:pt idx="4">
                  <c:v>0.60387794184347121</c:v>
                </c:pt>
                <c:pt idx="5">
                  <c:v>0.65121930052937604</c:v>
                </c:pt>
                <c:pt idx="6">
                  <c:v>0.61457919809448192</c:v>
                </c:pt>
                <c:pt idx="7">
                  <c:v>0.67526365516713061</c:v>
                </c:pt>
                <c:pt idx="8">
                  <c:v>0.65455959934845498</c:v>
                </c:pt>
                <c:pt idx="9">
                  <c:v>0.66374149911751279</c:v>
                </c:pt>
                <c:pt idx="10">
                  <c:v>0.65716892755033762</c:v>
                </c:pt>
                <c:pt idx="11">
                  <c:v>0.6475827134344736</c:v>
                </c:pt>
                <c:pt idx="12">
                  <c:v>0.70766225427919616</c:v>
                </c:pt>
                <c:pt idx="13">
                  <c:v>0.69842058827184272</c:v>
                </c:pt>
                <c:pt idx="14">
                  <c:v>0.65685675906704111</c:v>
                </c:pt>
                <c:pt idx="15">
                  <c:v>0.59916642364148931</c:v>
                </c:pt>
                <c:pt idx="16">
                  <c:v>0.57081330128205132</c:v>
                </c:pt>
                <c:pt idx="17">
                  <c:v>0.65943077073936063</c:v>
                </c:pt>
                <c:pt idx="18">
                  <c:v>0.67470065754271646</c:v>
                </c:pt>
                <c:pt idx="19">
                  <c:v>0.68875620109446123</c:v>
                </c:pt>
                <c:pt idx="20">
                  <c:v>0.67473330812507881</c:v>
                </c:pt>
                <c:pt idx="21">
                  <c:v>0.65077552454572829</c:v>
                </c:pt>
                <c:pt idx="22">
                  <c:v>0.63127563286663835</c:v>
                </c:pt>
                <c:pt idx="23">
                  <c:v>0.64925457208306736</c:v>
                </c:pt>
                <c:pt idx="24">
                  <c:v>0.71979559726534759</c:v>
                </c:pt>
                <c:pt idx="25">
                  <c:v>0.67465089698355118</c:v>
                </c:pt>
                <c:pt idx="26">
                  <c:v>0.65845431881507555</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('-RÅDATA_KVARTAL-'!$FX$193:$FX$198,'-RÅDATA_KVARTAL-'!$FX$200:$FX$211,'-RÅDATA_KVARTAL-'!$FX$213:$FX$221)</c:f>
              <c:numCache>
                <c:formatCode>_-* #\ ##0.0\ _k_r_-;\-* #\ ##0.0\ _k_r_-;_-* "-"??\ _k_r_-;_-@_-</c:formatCode>
                <c:ptCount val="27"/>
                <c:pt idx="0">
                  <c:v>0.22140726347190673</c:v>
                </c:pt>
                <c:pt idx="1">
                  <c:v>0.24164474451514248</c:v>
                </c:pt>
                <c:pt idx="2">
                  <c:v>0.25741580551631849</c:v>
                </c:pt>
                <c:pt idx="3">
                  <c:v>0.26405611466910645</c:v>
                </c:pt>
                <c:pt idx="4">
                  <c:v>0.27818374237766469</c:v>
                </c:pt>
                <c:pt idx="5">
                  <c:v>0.24755458028043292</c:v>
                </c:pt>
                <c:pt idx="6">
                  <c:v>0.25461492655815798</c:v>
                </c:pt>
                <c:pt idx="7">
                  <c:v>0.23764714894920969</c:v>
                </c:pt>
                <c:pt idx="8">
                  <c:v>0.25753045000364672</c:v>
                </c:pt>
                <c:pt idx="9">
                  <c:v>0.25423038471507386</c:v>
                </c:pt>
                <c:pt idx="10">
                  <c:v>0.24935823346918912</c:v>
                </c:pt>
                <c:pt idx="11">
                  <c:v>0.24805736669516287</c:v>
                </c:pt>
                <c:pt idx="12">
                  <c:v>0.21339289373386336</c:v>
                </c:pt>
                <c:pt idx="13">
                  <c:v>0.22342897617834553</c:v>
                </c:pt>
                <c:pt idx="14">
                  <c:v>0.24470631334717305</c:v>
                </c:pt>
                <c:pt idx="15">
                  <c:v>0.28633226402255274</c:v>
                </c:pt>
                <c:pt idx="16">
                  <c:v>0.29125350560897434</c:v>
                </c:pt>
                <c:pt idx="17">
                  <c:v>0.25306432633849774</c:v>
                </c:pt>
                <c:pt idx="18">
                  <c:v>0.23766661514131818</c:v>
                </c:pt>
                <c:pt idx="19">
                  <c:v>0.2343502275865596</c:v>
                </c:pt>
                <c:pt idx="20">
                  <c:v>0.24300757393466479</c:v>
                </c:pt>
                <c:pt idx="21">
                  <c:v>0.24706354783656259</c:v>
                </c:pt>
                <c:pt idx="22">
                  <c:v>0.24681798896902843</c:v>
                </c:pt>
                <c:pt idx="23">
                  <c:v>0.2449084331618411</c:v>
                </c:pt>
                <c:pt idx="24">
                  <c:v>0.20554449379690612</c:v>
                </c:pt>
                <c:pt idx="25">
                  <c:v>0.23352631317398001</c:v>
                </c:pt>
                <c:pt idx="26">
                  <c:v>0.24368186928679669</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('-RÅDATA_KVARTAL-'!$FY$193:$FY$198,'-RÅDATA_KVARTAL-'!$FY$200:$FY$211,'-RÅDATA_KVARTAL-'!$FY$213:$FY$221)</c:f>
              <c:numCache>
                <c:formatCode>_-* #\ ##0.0\ _k_r_-;\-* #\ ##0.0\ _k_r_-;_-* "-"??\ _k_r_-;_-@_-</c:formatCode>
                <c:ptCount val="27"/>
                <c:pt idx="0">
                  <c:v>9.1901803552368697E-2</c:v>
                </c:pt>
                <c:pt idx="1">
                  <c:v>9.6530900514468623E-2</c:v>
                </c:pt>
                <c:pt idx="2">
                  <c:v>8.737888137189305E-2</c:v>
                </c:pt>
                <c:pt idx="3">
                  <c:v>8.7563281488258621E-2</c:v>
                </c:pt>
                <c:pt idx="4">
                  <c:v>0.10281963412790404</c:v>
                </c:pt>
                <c:pt idx="5">
                  <c:v>8.1365219870817365E-2</c:v>
                </c:pt>
                <c:pt idx="6">
                  <c:v>0.10709855101230648</c:v>
                </c:pt>
                <c:pt idx="7">
                  <c:v>7.4678889711702973E-2</c:v>
                </c:pt>
                <c:pt idx="8">
                  <c:v>7.9011985510417423E-2</c:v>
                </c:pt>
                <c:pt idx="9">
                  <c:v>7.5276780094049686E-2</c:v>
                </c:pt>
                <c:pt idx="10">
                  <c:v>8.4871342539083891E-2</c:v>
                </c:pt>
                <c:pt idx="11">
                  <c:v>8.9074043356768273E-2</c:v>
                </c:pt>
                <c:pt idx="12">
                  <c:v>6.9286777864295185E-2</c:v>
                </c:pt>
                <c:pt idx="13">
                  <c:v>6.4580666807500658E-2</c:v>
                </c:pt>
                <c:pt idx="14">
                  <c:v>8.2855049456588101E-2</c:v>
                </c:pt>
                <c:pt idx="15">
                  <c:v>9.7793331389131918E-2</c:v>
                </c:pt>
                <c:pt idx="16">
                  <c:v>0.11334385016025642</c:v>
                </c:pt>
                <c:pt idx="17">
                  <c:v>7.3078054520494221E-2</c:v>
                </c:pt>
                <c:pt idx="18">
                  <c:v>6.9761358366725729E-2</c:v>
                </c:pt>
                <c:pt idx="19">
                  <c:v>6.38137370224518E-2</c:v>
                </c:pt>
                <c:pt idx="20">
                  <c:v>6.9528949388699829E-2</c:v>
                </c:pt>
                <c:pt idx="21">
                  <c:v>7.9936753338018265E-2</c:v>
                </c:pt>
                <c:pt idx="22">
                  <c:v>0.10066940083910809</c:v>
                </c:pt>
                <c:pt idx="23">
                  <c:v>9.5422283976116268E-2</c:v>
                </c:pt>
                <c:pt idx="24">
                  <c:v>6.1320820395717013E-2</c:v>
                </c:pt>
                <c:pt idx="25">
                  <c:v>7.7200218655270089E-2</c:v>
                </c:pt>
                <c:pt idx="26">
                  <c:v>8.1842401134086126E-2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('-RÅDATA_KVARTAL-'!$A$193:$A$198,'-RÅDATA_KVARTAL-'!$A$200:$A$211,'-RÅDATA_KVARTAL-'!$A$213:$A$221)</c:f>
              <c:strCache>
                <c:ptCount val="27"/>
                <c:pt idx="0">
                  <c:v>2015 Jul</c:v>
                </c:pt>
                <c:pt idx="1">
                  <c:v>2015 Aug</c:v>
                </c:pt>
                <c:pt idx="2">
                  <c:v>2015 Sep</c:v>
                </c:pt>
                <c:pt idx="3">
                  <c:v>2015 Okt</c:v>
                </c:pt>
                <c:pt idx="4">
                  <c:v>2015 Nov</c:v>
                </c:pt>
                <c:pt idx="5">
                  <c:v>2015 Dec</c:v>
                </c:pt>
                <c:pt idx="6">
                  <c:v>2016 Jan</c:v>
                </c:pt>
                <c:pt idx="7">
                  <c:v>2016 Feb</c:v>
                </c:pt>
                <c:pt idx="8">
                  <c:v>2016 Mar</c:v>
                </c:pt>
                <c:pt idx="9">
                  <c:v>2016 Apr</c:v>
                </c:pt>
                <c:pt idx="10">
                  <c:v>2016 Maj</c:v>
                </c:pt>
                <c:pt idx="11">
                  <c:v>2016 Jun</c:v>
                </c:pt>
                <c:pt idx="12">
                  <c:v>2016 Jul</c:v>
                </c:pt>
                <c:pt idx="13">
                  <c:v>2016 Aug</c:v>
                </c:pt>
                <c:pt idx="14">
                  <c:v>2016 Sep</c:v>
                </c:pt>
                <c:pt idx="15">
                  <c:v>2016 Okt</c:v>
                </c:pt>
                <c:pt idx="16">
                  <c:v>2016 Nov</c:v>
                </c:pt>
                <c:pt idx="17">
                  <c:v>2016 Dec</c:v>
                </c:pt>
                <c:pt idx="18">
                  <c:v>2017 Jan</c:v>
                </c:pt>
                <c:pt idx="19">
                  <c:v>2017 Feb</c:v>
                </c:pt>
                <c:pt idx="20">
                  <c:v>2017 Mar</c:v>
                </c:pt>
                <c:pt idx="21">
                  <c:v>2017 Apr</c:v>
                </c:pt>
                <c:pt idx="22">
                  <c:v>2017 Maj</c:v>
                </c:pt>
                <c:pt idx="23">
                  <c:v>2017 Jun</c:v>
                </c:pt>
                <c:pt idx="24">
                  <c:v>2017 Jul</c:v>
                </c:pt>
                <c:pt idx="25">
                  <c:v>2017 Aug</c:v>
                </c:pt>
                <c:pt idx="26">
                  <c:v>2017 Sep</c:v>
                </c:pt>
              </c:strCache>
            </c:strRef>
          </c:cat>
          <c:val>
            <c:numRef>
              <c:f>('-RÅDATA_KVARTAL-'!$FZ$193:$FZ$198,'-RÅDATA_KVARTAL-'!$FZ$200:$FZ$211,'-RÅDATA_KVARTAL-'!$FZ$213:$FZ$221)</c:f>
              <c:numCache>
                <c:formatCode>_-* #\ ##0.0\ _k_r_-;\-* #\ ##0.0\ _k_r_-;_-* "-"??\ _k_r_-;_-@_-</c:formatCode>
                <c:ptCount val="27"/>
                <c:pt idx="0">
                  <c:v>1.1494567448479707E-2</c:v>
                </c:pt>
                <c:pt idx="1">
                  <c:v>1.1028030116500576E-2</c:v>
                </c:pt>
                <c:pt idx="2">
                  <c:v>9.4912398086883249E-3</c:v>
                </c:pt>
                <c:pt idx="3">
                  <c:v>1.3150350716681915E-2</c:v>
                </c:pt>
                <c:pt idx="4">
                  <c:v>1.5118681650960036E-2</c:v>
                </c:pt>
                <c:pt idx="5">
                  <c:v>1.9860899319373675E-2</c:v>
                </c:pt>
                <c:pt idx="6">
                  <c:v>2.3707324335053594E-2</c:v>
                </c:pt>
                <c:pt idx="7">
                  <c:v>1.2410306171956794E-2</c:v>
                </c:pt>
                <c:pt idx="8">
                  <c:v>8.8979651374808556E-3</c:v>
                </c:pt>
                <c:pt idx="9">
                  <c:v>6.7513360733636955E-3</c:v>
                </c:pt>
                <c:pt idx="10">
                  <c:v>8.6014964413893783E-3</c:v>
                </c:pt>
                <c:pt idx="11">
                  <c:v>1.5285876513595243E-2</c:v>
                </c:pt>
                <c:pt idx="12">
                  <c:v>9.6580741226452473E-3</c:v>
                </c:pt>
                <c:pt idx="13">
                  <c:v>1.3569768742311085E-2</c:v>
                </c:pt>
                <c:pt idx="14">
                  <c:v>1.5581878129197705E-2</c:v>
                </c:pt>
                <c:pt idx="15">
                  <c:v>1.6707980946826091E-2</c:v>
                </c:pt>
                <c:pt idx="16">
                  <c:v>2.4589342948717948E-2</c:v>
                </c:pt>
                <c:pt idx="17">
                  <c:v>1.4426848401647381E-2</c:v>
                </c:pt>
                <c:pt idx="18">
                  <c:v>1.7871368949239606E-2</c:v>
                </c:pt>
                <c:pt idx="19">
                  <c:v>1.3079834296527388E-2</c:v>
                </c:pt>
                <c:pt idx="20">
                  <c:v>1.2730168551556609E-2</c:v>
                </c:pt>
                <c:pt idx="21">
                  <c:v>2.2224174279690794E-2</c:v>
                </c:pt>
                <c:pt idx="22">
                  <c:v>2.1236977325225097E-2</c:v>
                </c:pt>
                <c:pt idx="23">
                  <c:v>1.0414710778975303E-2</c:v>
                </c:pt>
                <c:pt idx="24">
                  <c:v>1.3339088542029268E-2</c:v>
                </c:pt>
                <c:pt idx="25">
                  <c:v>1.4622571187198728E-2</c:v>
                </c:pt>
                <c:pt idx="26">
                  <c:v>1.6021410764041649E-2</c:v>
                </c:pt>
              </c:numCache>
            </c:numRef>
          </c:val>
        </c:ser>
        <c:dLbls>
          <c:showLegendKey val="0"/>
          <c:showVal val="0"/>
          <c:showCatName val="0"/>
          <c:showSerName val="0"/>
          <c:showPercent val="0"/>
          <c:showBubbleSize val="0"/>
        </c:dLbls>
        <c:gapWidth val="160"/>
        <c:overlap val="100"/>
        <c:axId val="615596592"/>
        <c:axId val="615598944"/>
      </c:barChart>
      <c:dateAx>
        <c:axId val="61559659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615598944"/>
        <c:crosses val="autoZero"/>
        <c:auto val="0"/>
        <c:lblOffset val="100"/>
        <c:baseTimeUnit val="days"/>
      </c:dateAx>
      <c:valAx>
        <c:axId val="6155989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615596592"/>
        <c:crosses val="autoZero"/>
        <c:crossBetween val="between"/>
      </c:valAx>
      <c:spPr>
        <a:noFill/>
        <a:ln w="12700">
          <a:solidFill>
            <a:srgbClr val="808080"/>
          </a:solidFill>
          <a:prstDash val="solid"/>
        </a:ln>
      </c:spPr>
    </c:plotArea>
    <c:legend>
      <c:legendPos val="r"/>
      <c:layout>
        <c:manualLayout>
          <c:xMode val="edge"/>
          <c:yMode val="edge"/>
          <c:x val="0.83098779623350005"/>
          <c:y val="0.18666808301576135"/>
          <c:w val="0.16536256873000363"/>
          <c:h val="0.1454944607472127"/>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Punktlighet på järnväg 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5" name="textruta 4"/>
        <xdr:cNvSpPr txBox="1"/>
      </xdr:nvSpPr>
      <xdr:spPr>
        <a:xfrm>
          <a:off x="0" y="552450"/>
          <a:ext cx="10172700" cy="662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r>
            <a:rPr lang="sv-SE" sz="1000" b="0" i="0" u="none" strike="noStrike">
              <a:solidFill>
                <a:schemeClr val="dk1"/>
              </a:solidFill>
              <a:effectLst/>
              <a:latin typeface="Arial" panose="020B0604020202020204" pitchFamily="34" charset="0"/>
              <a:ea typeface="+mn-ea"/>
              <a:cs typeface="Arial" panose="020B0604020202020204" pitchFamily="34" charset="0"/>
            </a:rPr>
            <a:t>.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Under 2015 inleddes ett arbete med att ta fram uppgifter för 2011–2012 som fortgår. Tidsserier om punktligheten för framförda tåg för åren 2001–2012 förekommer i den historiska tabellen men ingår inte i den officiella statistiken. Materialet är framställt enligt samma principer för alla rapporterade år.</a:t>
          </a:r>
        </a:p>
        <a:p>
          <a:pPr>
            <a:lnSpc>
              <a:spcPct val="100000"/>
            </a:lnSpc>
            <a:spcAft>
              <a:spcPts val="700"/>
            </a:spcAft>
          </a:pP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Under hösten 2017</a:t>
          </a:r>
          <a:r>
            <a:rPr lang="sv-SE" sz="1000" b="0" i="0" u="none" strike="noStrike" baseline="0">
              <a:solidFill>
                <a:sysClr val="windowText" lastClr="000000"/>
              </a:solidFill>
              <a:effectLst/>
              <a:latin typeface="Arial" panose="020B0604020202020204" pitchFamily="34" charset="0"/>
              <a:ea typeface="+mn-ea"/>
              <a:cs typeface="Arial" panose="020B0604020202020204" pitchFamily="34" charset="0"/>
            </a:rPr>
            <a:t> påbörjades ett utvecklingsarbete med att komplettera rapporten </a:t>
          </a:r>
          <a:r>
            <a:rPr lang="sv-SE" sz="1000" b="0" i="1" u="none" strike="noStrike" baseline="0">
              <a:solidFill>
                <a:sysClr val="windowText" lastClr="000000"/>
              </a:solidFill>
              <a:effectLst/>
              <a:latin typeface="Arial" panose="020B0604020202020204" pitchFamily="34" charset="0"/>
              <a:ea typeface="+mn-ea"/>
              <a:cs typeface="Arial" panose="020B0604020202020204" pitchFamily="34" charset="0"/>
            </a:rPr>
            <a:t>Punktlighet på Järnväg</a:t>
          </a:r>
          <a:r>
            <a:rPr lang="sv-SE" sz="1000" b="0" i="0" u="none" strike="noStrike" baseline="0">
              <a:solidFill>
                <a:sysClr val="windowText" lastClr="000000"/>
              </a:solidFill>
              <a:effectLst/>
              <a:latin typeface="Arial" panose="020B0604020202020204" pitchFamily="34" charset="0"/>
              <a:ea typeface="+mn-ea"/>
              <a:cs typeface="Arial" panose="020B0604020202020204" pitchFamily="34" charset="0"/>
            </a:rPr>
            <a:t> med uppgifter om godstågens tillförlitlighet. Förhoppningen är att ny statistik ska redovisas under 2018. </a:t>
          </a:r>
          <a:endParaRPr lang="sv-SE" sz="1000">
            <a:solidFill>
              <a:sysClr val="windowText" lastClr="000000"/>
            </a:solidFill>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Andreas Holmström på Trafikanalys, (010-414 42 13, andreas.holmstrom@trafa.se).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17153" name="Object 1" hidden="1">
              <a:extLst>
                <a:ext uri="{63B3BB69-23CF-44E3-9099-C40C66FF867C}">
                  <a14:compatExt spid="_x0000_s817153"/>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7559" y="10743755"/>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4</xdr:col>
      <xdr:colOff>638176</xdr:colOff>
      <xdr:row>158</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2" t="s">
        <v>602</v>
      </c>
      <c r="C1" s="323"/>
      <c r="D1" s="323"/>
      <c r="E1" s="323"/>
      <c r="F1" s="323"/>
      <c r="G1" s="323"/>
      <c r="H1" s="323"/>
      <c r="I1" s="323"/>
      <c r="J1" s="323"/>
      <c r="K1" s="323"/>
      <c r="L1" s="323"/>
      <c r="M1" s="323"/>
      <c r="N1" s="323"/>
      <c r="O1" s="323"/>
      <c r="P1" s="323"/>
      <c r="Q1" s="323"/>
      <c r="R1" s="323"/>
      <c r="S1" s="323"/>
      <c r="T1" s="323"/>
      <c r="U1" s="323"/>
      <c r="V1" s="323"/>
      <c r="W1" s="323"/>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4"/>
      <c r="C3" s="325"/>
      <c r="D3" s="325"/>
      <c r="E3" s="325"/>
      <c r="F3" s="325"/>
      <c r="G3" s="325"/>
      <c r="H3" s="325"/>
      <c r="I3" s="325"/>
      <c r="J3" s="325"/>
      <c r="K3" s="325"/>
      <c r="L3" s="325"/>
      <c r="M3" s="325"/>
      <c r="N3" s="325"/>
      <c r="O3" s="325"/>
      <c r="P3" s="325"/>
      <c r="Q3" s="325"/>
      <c r="R3" s="325"/>
      <c r="S3" s="325"/>
      <c r="T3" s="325"/>
      <c r="U3" s="325"/>
      <c r="V3" s="325"/>
    </row>
    <row r="12" spans="2:23" ht="65.25" customHeight="1" x14ac:dyDescent="0.4">
      <c r="C12" s="45" t="s">
        <v>600</v>
      </c>
    </row>
    <row r="13" spans="2:23" ht="20.25" x14ac:dyDescent="0.3">
      <c r="C13" s="52" t="s">
        <v>601</v>
      </c>
    </row>
    <row r="14" spans="2:23" ht="18.75" x14ac:dyDescent="0.3">
      <c r="C14" s="46"/>
    </row>
    <row r="15" spans="2:23" ht="14.25" customHeight="1" x14ac:dyDescent="0.2">
      <c r="C15" s="47" t="s">
        <v>603</v>
      </c>
    </row>
    <row r="16" spans="2:23" ht="16.5" customHeight="1" x14ac:dyDescent="0.3">
      <c r="C16" s="46"/>
    </row>
    <row r="17" spans="3:3" ht="16.5" customHeight="1" x14ac:dyDescent="0.2">
      <c r="C17" s="47" t="s">
        <v>28</v>
      </c>
    </row>
    <row r="18" spans="3:3" x14ac:dyDescent="0.2">
      <c r="C18" s="189" t="s">
        <v>26</v>
      </c>
    </row>
    <row r="19" spans="3:3" x14ac:dyDescent="0.2">
      <c r="C19" s="189" t="s">
        <v>27</v>
      </c>
    </row>
    <row r="20" spans="3:3" x14ac:dyDescent="0.2">
      <c r="C20" s="189"/>
    </row>
    <row r="21" spans="3:3" x14ac:dyDescent="0.2">
      <c r="C21" s="189" t="s">
        <v>532</v>
      </c>
    </row>
    <row r="22" spans="3:3" x14ac:dyDescent="0.2">
      <c r="C22" s="189" t="s">
        <v>533</v>
      </c>
    </row>
    <row r="23" spans="3:3" ht="12.75" x14ac:dyDescent="0.2">
      <c r="C23" s="85"/>
    </row>
    <row r="24" spans="3:3" ht="12.75" x14ac:dyDescent="0.2">
      <c r="C24" s="47" t="s">
        <v>413</v>
      </c>
    </row>
    <row r="25" spans="3:3" x14ac:dyDescent="0.2">
      <c r="C25" s="189" t="s">
        <v>414</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591</v>
      </c>
      <c r="D36" s="10"/>
      <c r="E36" s="10"/>
      <c r="F36" s="10" t="s">
        <v>31</v>
      </c>
      <c r="G36" s="10"/>
      <c r="H36" s="10"/>
      <c r="I36" s="10"/>
      <c r="J36" s="10" t="s">
        <v>593</v>
      </c>
      <c r="K36" s="10"/>
      <c r="L36" s="10"/>
      <c r="M36" s="10"/>
      <c r="N36" s="10" t="s">
        <v>586</v>
      </c>
      <c r="O36" s="10"/>
      <c r="P36" s="10"/>
      <c r="Q36" s="10"/>
      <c r="R36" s="10"/>
      <c r="S36" s="10"/>
      <c r="T36" s="10"/>
    </row>
    <row r="37" spans="2:22" x14ac:dyDescent="0.2">
      <c r="C37" s="10"/>
      <c r="D37" s="10"/>
      <c r="E37" s="10"/>
      <c r="F37" s="10" t="s">
        <v>585</v>
      </c>
      <c r="G37" s="10"/>
      <c r="H37" s="10"/>
      <c r="I37" s="10"/>
      <c r="J37" s="10"/>
      <c r="K37" s="10"/>
      <c r="L37" s="10"/>
      <c r="M37" s="10"/>
      <c r="N37" s="10" t="s">
        <v>32</v>
      </c>
      <c r="O37" s="10"/>
      <c r="P37" s="10"/>
      <c r="Q37" s="10"/>
      <c r="R37" s="10"/>
      <c r="S37" s="10"/>
      <c r="T37" s="10"/>
    </row>
    <row r="38" spans="2:22" x14ac:dyDescent="0.2">
      <c r="C38" s="10"/>
      <c r="D38" s="10"/>
      <c r="E38" s="10"/>
      <c r="F38" s="10" t="s">
        <v>30</v>
      </c>
      <c r="G38" s="10"/>
      <c r="H38" s="10"/>
      <c r="I38" s="10"/>
      <c r="J38" s="10"/>
      <c r="K38" s="10"/>
      <c r="L38" s="10"/>
      <c r="M38" s="10"/>
      <c r="N38" s="10" t="s">
        <v>33</v>
      </c>
      <c r="O38" s="10"/>
      <c r="P38" s="10"/>
      <c r="Q38" s="10"/>
      <c r="R38" s="10"/>
      <c r="S38" s="10"/>
      <c r="T38" s="10"/>
    </row>
    <row r="39" spans="2:22" x14ac:dyDescent="0.2">
      <c r="C39" s="10"/>
      <c r="D39" s="10"/>
      <c r="E39" s="10"/>
      <c r="F39" s="10" t="s">
        <v>29</v>
      </c>
      <c r="G39" s="10"/>
      <c r="H39" s="10"/>
      <c r="I39" s="10"/>
      <c r="J39" s="10"/>
      <c r="K39" s="10"/>
      <c r="L39" s="10"/>
      <c r="M39" s="10"/>
      <c r="N39" s="10" t="s">
        <v>34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592</v>
      </c>
      <c r="D43" s="10"/>
      <c r="E43" s="10"/>
      <c r="F43" s="10" t="s">
        <v>590</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459</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52</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84022</v>
      </c>
      <c r="CM12" s="37"/>
      <c r="CN12" s="37">
        <f>IF(VLOOKUP(CONCATENATE($CH$6," ",CN$9),'-RÅDATA_KVARTAL-'!$A$5:$DO$385,4,FALSE)&gt;0,VLOOKUP(CONCATENATE($CH$6," ",CN$9),'-RÅDATA_KVARTAL-'!$A$5:$DO$385,4,FALSE),"")</f>
        <v>82564</v>
      </c>
      <c r="CO12" s="37"/>
      <c r="CP12" s="37">
        <f>IF(VLOOKUP(CONCATENATE($CH$6," ",CP$9),'-RÅDATA_KVARTAL-'!$A$5:$DO$385,4,FALSE)&gt;0,VLOOKUP(CONCATENATE($CH$6," ",CP$9),'-RÅDATA_KVARTAL-'!$A$5:$DO$385,4,FALSE),"")</f>
        <v>84530</v>
      </c>
      <c r="CQ12" s="37"/>
      <c r="CR12" s="37">
        <f>IF(VLOOKUP(CONCATENATE($CH$6," ",CR$9),'-RÅDATA_KVARTAL-'!$A$5:$DO$385,4,FALSE)&gt;0,VLOOKUP(CONCATENATE($CH$6," ",CR$9),'-RÅDATA_KVARTAL-'!$A$5:$DO$385,4,FALSE),"")</f>
        <v>79907</v>
      </c>
      <c r="CS12" s="37"/>
      <c r="CT12" s="37">
        <f>IF(VLOOKUP(CONCATENATE($CH$6," ",CT$9),'-RÅDATA_KVARTAL-'!$A$5:$DO$385,4,FALSE)&gt;0,VLOOKUP(CONCATENATE($CH$6," ",CT$9),'-RÅDATA_KVARTAL-'!$A$5:$DO$385,4,FALSE),"")</f>
        <v>74698</v>
      </c>
      <c r="CU12" s="37"/>
      <c r="CV12" s="37">
        <f>IF(VLOOKUP(CONCATENATE($CH$6," ",CV$9),'-RÅDATA_KVARTAL-'!$A$5:$DO$385,4,FALSE)&gt;0,VLOOKUP(CONCATENATE($CH$6," ",CV$9),'-RÅDATA_KVARTAL-'!$A$5:$DO$385,4,FALSE),"")</f>
        <v>82045</v>
      </c>
      <c r="CW12" s="37"/>
      <c r="CX12" s="37">
        <f>IF(VLOOKUP(CONCATENATE($CH$6," ",CX$9),'-RÅDATA_KVARTAL-'!$A$5:$DO$385,4,FALSE)&gt;0,VLOOKUP(CONCATENATE($CH$6," ",CX$9),'-RÅDATA_KVARTAL-'!$A$5:$DO$385,4,FALSE),"")</f>
        <v>83963</v>
      </c>
      <c r="CY12" s="37"/>
      <c r="CZ12" s="37">
        <f>IF(VLOOKUP(CONCATENATE($CH$6," ",CZ$9),'-RÅDATA_KVARTAL-'!$A$5:$DO$385,4,FALSE)&gt;0,VLOOKUP(CONCATENATE($CH$6," ",CZ$9),'-RÅDATA_KVARTAL-'!$A$5:$DO$385,4,FALSE),"")</f>
        <v>84754</v>
      </c>
      <c r="DA12" s="37"/>
      <c r="DB12" s="37">
        <f>IF(VLOOKUP(CONCATENATE($CH$6," ",DB$9),'-RÅDATA_KVARTAL-'!$A$5:$DO$385,4,FALSE)&gt;0,VLOOKUP(CONCATENATE($CH$6," ",DB$9),'-RÅDATA_KVARTAL-'!$A$5:$DO$385,4,FALSE),"")</f>
        <v>83698</v>
      </c>
      <c r="DC12" s="37"/>
      <c r="DD12" s="37">
        <f>IF(VLOOKUP(CONCATENATE($CH$6," ",DD$9),'-RÅDATA_KVARTAL-'!$A$5:$DO$385,4,FALSE)&gt;0,VLOOKUP(CONCATENATE($CH$6," ",DD$9),'-RÅDATA_KVARTAL-'!$A$5:$DO$385,4,FALSE),"")</f>
        <v>84145</v>
      </c>
      <c r="DE12" s="37"/>
      <c r="DF12" s="37">
        <f>IF(VLOOKUP(CONCATENATE($CH$6," ",DF$9),'-RÅDATA_KVARTAL-'!$A$5:$DO$385,4,FALSE)&gt;0,VLOOKUP(CONCATENATE($CH$6," ",DF$9),'-RÅDATA_KVARTAL-'!$A$5:$DO$385,4,FALSE),"")</f>
        <v>986884</v>
      </c>
      <c r="DG12" s="91"/>
      <c r="DH12" s="37"/>
      <c r="DI12" s="37">
        <f>IF(VLOOKUP(CONCATENATE($DI$6," ",DI$9),'-RÅDATA_KVARTAL-'!$A$5:$DO$385,4,FALSE)&gt;0,VLOOKUP(CONCATENATE($DI$6," ",DI$9),'-RÅDATA_KVARTAL-'!$A$5:$DO$385,4,FALSE),"")</f>
        <v>85263</v>
      </c>
      <c r="DJ12" s="37"/>
      <c r="DK12" s="37">
        <f>IF(VLOOKUP(CONCATENATE($DI$6," ",DK$9),'-RÅDATA_KVARTAL-'!$A$5:$DO$385,4,FALSE)&gt;0,VLOOKUP(CONCATENATE($DI$6," ",DK$9),'-RÅDATA_KVARTAL-'!$A$5:$DO$385,4,FALSE),"")</f>
        <v>79040</v>
      </c>
      <c r="DL12" s="37"/>
      <c r="DM12" s="37">
        <f>IF(VLOOKUP(CONCATENATE($DI$6," ",DM$9),'-RÅDATA_KVARTAL-'!$A$5:$DO$385,4,FALSE)&gt;0,VLOOKUP(CONCATENATE($DI$6," ",DM$9),'-RÅDATA_KVARTAL-'!$A$5:$DO$385,4,FALSE),"")</f>
        <v>88584</v>
      </c>
      <c r="DN12" s="37"/>
      <c r="DO12" s="37">
        <f>IF(VLOOKUP(CONCATENATE($DI$6," ",DO$9),'-RÅDATA_KVARTAL-'!$A$5:$DO$385,4,FALSE)&gt;0,VLOOKUP(CONCATENATE($DI$6," ",DO$9),'-RÅDATA_KVARTAL-'!$A$5:$DO$385,4,FALSE),"")</f>
        <v>81141</v>
      </c>
      <c r="DP12" s="37"/>
      <c r="DQ12" s="37">
        <f>IF(VLOOKUP(CONCATENATE($DI$6," ",DQ$9),'-RÅDATA_KVARTAL-'!$A$5:$DO$385,4,FALSE)&gt;0,VLOOKUP(CONCATENATE($DI$6," ",DQ$9),'-RÅDATA_KVARTAL-'!$A$5:$DO$385,4,FALSE),"")</f>
        <v>86871</v>
      </c>
      <c r="DR12" s="37"/>
      <c r="DS12" s="37">
        <f>IF(VLOOKUP(CONCATENATE($DI$6," ",DS$9),'-RÅDATA_KVARTAL-'!$A$5:$DO$385,4,FALSE)&gt;0,VLOOKUP(CONCATENATE($DI$6," ",DS$9),'-RÅDATA_KVARTAL-'!$A$5:$DO$385,4,FALSE),"")</f>
        <v>81617</v>
      </c>
      <c r="DT12" s="37"/>
      <c r="DU12" s="37">
        <f>IF(VLOOKUP(CONCATENATE($DI$6," ",DU$9),'-RÅDATA_KVARTAL-'!$A$5:$DO$385,4,FALSE)&gt;0,VLOOKUP(CONCATENATE($DI$6," ",DU$9),'-RÅDATA_KVARTAL-'!$A$5:$DO$385,4,FALSE),"")</f>
        <v>76054</v>
      </c>
      <c r="DV12" s="37"/>
      <c r="DW12" s="37">
        <f>IF(VLOOKUP(CONCATENATE($DI$6," ",DW$9),'-RÅDATA_KVARTAL-'!$A$5:$DO$385,4,FALSE)&gt;0,VLOOKUP(CONCATENATE($DI$6," ",DW$9),'-RÅDATA_KVARTAL-'!$A$5:$DO$385,4,FALSE),"")</f>
        <v>83628</v>
      </c>
      <c r="DX12" s="37"/>
      <c r="DY12" s="37">
        <f>IF(VLOOKUP(CONCATENATE($DI$6," ",DY$9),'-RÅDATA_KVARTAL-'!$A$5:$DO$385,4,FALSE)&gt;0,VLOOKUP(CONCATENATE($DI$6," ",DY$9),'-RÅDATA_KVARTAL-'!$A$5:$DO$385,4,FALSE),"")</f>
        <v>84405</v>
      </c>
      <c r="DZ12" s="37"/>
      <c r="EA12" s="37" t="str">
        <f>IF(VLOOKUP(CONCATENATE($DI$6," ",EA$9),'-RÅDATA_KVARTAL-'!$A$5:$DO$385,4,FALSE)&gt;0,VLOOKUP(CONCATENATE($DI$6," ",EA$9),'-RÅDATA_KVARTAL-'!$A$5:$DO$385,4,FALSE),"")</f>
        <v/>
      </c>
      <c r="EB12" s="37"/>
      <c r="EC12" s="37" t="str">
        <f>IF(VLOOKUP(CONCATENATE($DI$6," ",EC$9),'-RÅDATA_KVARTAL-'!$A$5:$DO$385,4,FALSE)&gt;0,VLOOKUP(CONCATENATE($DI$6," ",EC$9),'-RÅDATA_KVARTAL-'!$A$5:$DO$385,4,FALSE),"")</f>
        <v/>
      </c>
      <c r="ED12" s="37"/>
      <c r="EE12" s="37" t="str">
        <f>IF(VLOOKUP(CONCATENATE($DI$6," ",EE$9),'-RÅDATA_KVARTAL-'!$A$5:$DO$385,4,FALSE)&gt;0,VLOOKUP(CONCATENATE($DI$6," ",EE$9),'-RÅDATA_KVARTAL-'!$A$5:$DO$385,4,FALSE),"")</f>
        <v/>
      </c>
      <c r="EF12" s="37"/>
      <c r="EG12" s="37">
        <f>IF(VLOOKUP(CONCATENATE($DI$6," ",EG$9),'-RÅDATA_KVARTAL-'!$A$5:$DO$385,4,FALSE)&gt;0,VLOOKUP(CONCATENATE($DI$6," ",EG$9),'-RÅDATA_KVARTAL-'!$A$5:$DO$385,4,FALSE),"")</f>
        <v>746603</v>
      </c>
      <c r="EH12" s="91"/>
      <c r="EI12" s="37"/>
      <c r="EJ12" s="37" t="str">
        <f>IF(VLOOKUP(CONCATENATE($EJ$6," ",EJ$9),'-RÅDATA_KVARTAL-'!$A$5:$DO$385,4,FALSE)&gt;0,VLOOKUP(CONCATENATE($EJ$6," ",EJ$9),'-RÅDATA_KVARTAL-'!$A$5:$DO$385,4,FALSE),"")</f>
        <v/>
      </c>
      <c r="EK12" s="37"/>
      <c r="EL12" s="37" t="str">
        <f>IF(VLOOKUP(CONCATENATE($EJ$6," ",EL$9),'-RÅDATA_KVARTAL-'!$A$5:$DO$385,4,FALSE)&gt;0,VLOOKUP(CONCATENATE($EJ$6," ",EL$9),'-RÅDATA_KVARTAL-'!$A$5:$DO$385,4,FALSE),"")</f>
        <v/>
      </c>
      <c r="EM12" s="37"/>
      <c r="EN12" s="37" t="str">
        <f>IF(VLOOKUP(CONCATENATE($EJ$6," ",EN$9),'-RÅDATA_KVARTAL-'!$A$5:$DO$385,4,FALSE)&gt;0,VLOOKUP(CONCATENATE($EJ$6," ",EN$9),'-RÅDATA_KVARTAL-'!$A$5:$DO$385,4,FALSE),"")</f>
        <v/>
      </c>
      <c r="EO12" s="37"/>
      <c r="EP12" s="37" t="str">
        <f>IF(VLOOKUP(CONCATENATE($EJ$6," ",EP$9),'-RÅDATA_KVARTAL-'!$A$5:$DO$385,4,FALSE)&gt;0,VLOOKUP(CONCATENATE($EJ$6," ",EP$9),'-RÅDATA_KVARTAL-'!$A$5:$DO$385,4,FALSE),"")</f>
        <v/>
      </c>
      <c r="EQ12" s="37"/>
      <c r="ER12" s="37" t="str">
        <f>IF(VLOOKUP(CONCATENATE($EJ$6," ",ER$9),'-RÅDATA_KVARTAL-'!$A$5:$DO$385,4,FALSE)&gt;0,VLOOKUP(CONCATENATE($EJ$6," ",ER$9),'-RÅDATA_KVARTAL-'!$A$5:$DO$385,4,FALSE),"")</f>
        <v/>
      </c>
      <c r="ES12" s="37"/>
      <c r="ET12" s="37" t="str">
        <f>IF(VLOOKUP(CONCATENATE($EJ$6," ",ET$9),'-RÅDATA_KVARTAL-'!$A$5:$DO$385,4,FALSE)&gt;0,VLOOKUP(CONCATENATE($EJ$6," ",ET$9),'-RÅDATA_KVARTAL-'!$A$5:$DO$385,4,FALSE),"")</f>
        <v/>
      </c>
      <c r="EU12" s="37"/>
      <c r="EV12" s="37" t="str">
        <f>IF(VLOOKUP(CONCATENATE($EJ$6," ",EV$9),'-RÅDATA_KVARTAL-'!$A$5:$DO$385,4,FALSE)&gt;0,VLOOKUP(CONCATENATE($EJ$6," ",EV$9),'-RÅDATA_KVARTAL-'!$A$5:$DO$385,4,FALSE),"")</f>
        <v/>
      </c>
      <c r="EW12" s="37"/>
      <c r="EX12" s="37" t="str">
        <f>IF(VLOOKUP(CONCATENATE($EJ$6," ",EX$9),'-RÅDATA_KVARTAL-'!$A$5:$DO$385,4,FALSE)&gt;0,VLOOKUP(CONCATENATE($EJ$6," ",EX$9),'-RÅDATA_KVARTAL-'!$A$5:$DO$385,4,FALSE),"")</f>
        <v/>
      </c>
      <c r="EY12" s="37"/>
      <c r="EZ12" s="37" t="str">
        <f>IF(VLOOKUP(CONCATENATE($EJ$6," ",EZ$9),'-RÅDATA_KVARTAL-'!$A$5:$DO$385,4,FALSE)&gt;0,VLOOKUP(CONCATENATE($EJ$6," ",EZ$9),'-RÅDATA_KVARTAL-'!$A$5:$DO$385,4,FALSE),"")</f>
        <v/>
      </c>
      <c r="FA12" s="37"/>
      <c r="FB12" s="37" t="str">
        <f>IF(VLOOKUP(CONCATENATE($EJ$6," ",FB$9),'-RÅDATA_KVARTAL-'!$A$5:$DO$385,4,FALSE)&gt;0,VLOOKUP(CONCATENATE($EJ$6," ",FB$9),'-RÅDATA_KVARTAL-'!$A$5:$DO$385,4,FALSE),"")</f>
        <v/>
      </c>
      <c r="FC12" s="37"/>
      <c r="FD12" s="37" t="str">
        <f>IF(VLOOKUP(CONCATENATE($EJ$6," ",FD$9),'-RÅDATA_KVARTAL-'!$A$5:$DO$385,4,FALSE)&gt;0,VLOOKUP(CONCATENATE($EJ$6," ",FD$9),'-RÅDATA_KVARTAL-'!$A$5:$DO$385,4,FALSE),"")</f>
        <v/>
      </c>
      <c r="FE12" s="37"/>
      <c r="FF12" s="37" t="str">
        <f>IF(VLOOKUP(CONCATENATE($EJ$6," ",FF$9),'-RÅDATA_KVARTAL-'!$A$5:$DO$385,4,FALSE)&gt;0,VLOOKUP(CONCATENATE($EJ$6," ",FF$9),'-RÅDATA_KVARTAL-'!$A$5:$DO$385,4,FALSE),"")</f>
        <v/>
      </c>
      <c r="FG12" s="37"/>
      <c r="FH12" s="37" t="str">
        <f>IF(VLOOKUP(CONCATENATE($EJ$6," ",FH$9),'-RÅDATA_KVARTAL-'!$A$5:$DO$385,4,FALSE)&gt;0,VLOOKUP(CONCATENATE($EJ$6," ",FH$9),'-RÅDATA_KVARTAL-'!$A$5:$DO$385,4,FALSE),"")</f>
        <v/>
      </c>
      <c r="FI12" s="91"/>
      <c r="FJ12" s="37"/>
      <c r="FK12" s="37" t="str">
        <f>IF(VLOOKUP(CONCATENATE($FK$6," ",FK$9),'-RÅDATA_KVARTAL-'!$A$5:$DO$385,4,FALSE)&gt;0,VLOOKUP(CONCATENATE($FK$6," ",FK$9),'-RÅDATA_KVARTAL-'!$A$5:$DO$385,4,FALSE),"")</f>
        <v/>
      </c>
      <c r="FL12" s="37"/>
      <c r="FM12" s="37" t="str">
        <f>IF(VLOOKUP(CONCATENATE($FK$6," ",FM$9),'-RÅDATA_KVARTAL-'!$A$5:$DO$385,4,FALSE)&gt;0,VLOOKUP(CONCATENATE($FK$6," ",FM$9),'-RÅDATA_KVARTAL-'!$A$5:$DO$385,4,FALSE),"")</f>
        <v/>
      </c>
      <c r="FN12" s="37"/>
      <c r="FO12" s="37" t="str">
        <f>IF(VLOOKUP(CONCATENATE($FK$6," ",FO$9),'-RÅDATA_KVARTAL-'!$A$5:$DO$385,4,FALSE)&gt;0,VLOOKUP(CONCATENATE($FK$6," ",FO$9),'-RÅDATA_KVARTAL-'!$A$5:$DO$385,4,FALSE),"")</f>
        <v/>
      </c>
      <c r="FP12" s="37"/>
      <c r="FQ12" s="37" t="str">
        <f>IF(VLOOKUP(CONCATENATE($FK$6," ",FQ$9),'-RÅDATA_KVARTAL-'!$A$5:$DO$385,4,FALSE)&gt;0,VLOOKUP(CONCATENATE($FK$6," ",FQ$9),'-RÅDATA_KVARTAL-'!$A$5:$DO$385,4,FALSE),"")</f>
        <v/>
      </c>
      <c r="FR12" s="37"/>
      <c r="FS12" s="37" t="str">
        <f>IF(VLOOKUP(CONCATENATE($FK$6," ",FS$9),'-RÅDATA_KVARTAL-'!$A$5:$DO$385,4,FALSE)&gt;0,VLOOKUP(CONCATENATE($FK$6," ",FS$9),'-RÅDATA_KVARTAL-'!$A$5:$DO$385,4,FALSE),"")</f>
        <v/>
      </c>
      <c r="FT12" s="37"/>
      <c r="FU12" s="37" t="str">
        <f>IF(VLOOKUP(CONCATENATE($FK$6," ",FU$9),'-RÅDATA_KVARTAL-'!$A$5:$DO$385,4,FALSE)&gt;0,VLOOKUP(CONCATENATE($FK$6," ",FU$9),'-RÅDATA_KVARTAL-'!$A$5:$DO$385,4,FALSE),"")</f>
        <v/>
      </c>
      <c r="FV12" s="37"/>
      <c r="FW12" s="37" t="str">
        <f>IF(VLOOKUP(CONCATENATE($FK$6," ",FW$9),'-RÅDATA_KVARTAL-'!$A$5:$DO$385,4,FALSE)&gt;0,VLOOKUP(CONCATENATE($FK$6," ",FW$9),'-RÅDATA_KVARTAL-'!$A$5:$DO$385,4,FALSE),"")</f>
        <v/>
      </c>
      <c r="FX12" s="37"/>
      <c r="FY12" s="37" t="str">
        <f>IF(VLOOKUP(CONCATENATE($FK$6," ",FY$9),'-RÅDATA_KVARTAL-'!$A$5:$DO$385,4,FALSE)&gt;0,VLOOKUP(CONCATENATE($FK$6," ",FY$9),'-RÅDATA_KVARTAL-'!$A$5:$DO$385,4,FALSE),"")</f>
        <v/>
      </c>
      <c r="FZ12" s="37"/>
      <c r="GA12" s="37" t="str">
        <f>IF(VLOOKUP(CONCATENATE($FK$6," ",GA$9),'-RÅDATA_KVARTAL-'!$A$5:$DO$385,4,FALSE)&gt;0,VLOOKUP(CONCATENATE($FK$6," ",GA$9),'-RÅDATA_KVARTAL-'!$A$5:$DO$385,4,FALSE),"")</f>
        <v/>
      </c>
      <c r="GB12" s="37"/>
      <c r="GC12" s="37" t="str">
        <f>IF(VLOOKUP(CONCATENATE($FK$6," ",GC$9),'-RÅDATA_KVARTAL-'!$A$5:$DO$385,4,FALSE)&gt;0,VLOOKUP(CONCATENATE($FK$6," ",GC$9),'-RÅDATA_KVARTAL-'!$A$5:$DO$385,4,FALSE),"")</f>
        <v/>
      </c>
      <c r="GD12" s="37"/>
      <c r="GE12" s="37" t="str">
        <f>IF(VLOOKUP(CONCATENATE($FK$6," ",GE$9),'-RÅDATA_KVARTAL-'!$A$5:$DO$385,4,FALSE)&gt;0,VLOOKUP(CONCATENATE($FK$6," ",GE$9),'-RÅDATA_KVARTAL-'!$A$5:$DO$385,4,FALSE),"")</f>
        <v/>
      </c>
      <c r="GF12" s="37"/>
      <c r="GG12" s="37" t="str">
        <f>IF(VLOOKUP(CONCATENATE($FK$6," ",GG$9),'-RÅDATA_KVARTAL-'!$A$5:$DO$385,4,FALSE)&gt;0,VLOOKUP(CONCATENATE($FK$6," ",GG$9),'-RÅDATA_KVARTAL-'!$A$5:$DO$385,4,FALSE),"")</f>
        <v/>
      </c>
      <c r="GH12" s="37"/>
      <c r="GI12" s="37" t="str">
        <f>IF(VLOOKUP(CONCATENATE($FK$6," ",GI$9),'-RÅDATA_KVARTAL-'!$A$5:$DO$385,4,FALSE)&gt;0,VLOOKUP(CONCATENATE($FK$6," ",GI$9),'-RÅDATA_KVARTAL-'!$A$5:$DO$385,4,FALSE),"")</f>
        <v/>
      </c>
      <c r="GJ12" s="91"/>
      <c r="GK12" s="37"/>
      <c r="GL12" s="37" t="str">
        <f>IF(VLOOKUP(CONCATENATE($GL$6," ",GL$9),'-RÅDATA_KVARTAL-'!$A$5:$DO$385,4,FALSE)&gt;0,VLOOKUP(CONCATENATE($GL$6," ",GL$9),'-RÅDATA_KVARTAL-'!$A$5:$DO$385,4,FALSE),"")</f>
        <v/>
      </c>
      <c r="GM12" s="37"/>
      <c r="GN12" s="37" t="str">
        <f>IF(VLOOKUP(CONCATENATE($GL$6," ",GN$9),'-RÅDATA_KVARTAL-'!$A$5:$DO$385,4,FALSE)&gt;0,VLOOKUP(CONCATENATE($GL$6," ",GN$9),'-RÅDATA_KVARTAL-'!$A$5:$DO$385,4,FALSE),"")</f>
        <v/>
      </c>
      <c r="GO12" s="37"/>
      <c r="GP12" s="37" t="str">
        <f>IF(VLOOKUP(CONCATENATE($GL$6," ",GP$9),'-RÅDATA_KVARTAL-'!$A$5:$DO$385,4,FALSE)&gt;0,VLOOKUP(CONCATENATE($GL$6," ",GP$9),'-RÅDATA_KVARTAL-'!$A$5:$DO$385,4,FALSE),"")</f>
        <v/>
      </c>
      <c r="GQ12" s="37"/>
      <c r="GR12" s="37" t="str">
        <f>IF(VLOOKUP(CONCATENATE($GL$6," ",GR$9),'-RÅDATA_KVARTAL-'!$A$5:$DO$385,4,FALSE)&gt;0,VLOOKUP(CONCATENATE($GL$6," ",GR$9),'-RÅDATA_KVARTAL-'!$A$5:$DO$385,4,FALSE),"")</f>
        <v/>
      </c>
      <c r="GS12" s="37"/>
      <c r="GT12" s="37" t="str">
        <f>IF(VLOOKUP(CONCATENATE($GL$6," ",GT$9),'-RÅDATA_KVARTAL-'!$A$5:$DO$385,4,FALSE)&gt;0,VLOOKUP(CONCATENATE($GL$6," ",GT$9),'-RÅDATA_KVARTAL-'!$A$5:$DO$385,4,FALSE),"")</f>
        <v/>
      </c>
      <c r="GU12" s="37"/>
      <c r="GV12" s="37" t="str">
        <f>IF(VLOOKUP(CONCATENATE($GL$6," ",GV$9),'-RÅDATA_KVARTAL-'!$A$5:$DO$385,4,FALSE)&gt;0,VLOOKUP(CONCATENATE($GL$6," ",GV$9),'-RÅDATA_KVARTAL-'!$A$5:$DO$385,4,FALSE),"")</f>
        <v/>
      </c>
      <c r="GW12" s="37"/>
      <c r="GX12" s="37" t="str">
        <f>IF(VLOOKUP(CONCATENATE($GL$6," ",GX$9),'-RÅDATA_KVARTAL-'!$A$5:$DO$385,4,FALSE)&gt;0,VLOOKUP(CONCATENATE($GL$6," ",GX$9),'-RÅDATA_KVARTAL-'!$A$5:$DO$385,4,FALSE),"")</f>
        <v/>
      </c>
      <c r="GY12" s="37"/>
      <c r="GZ12" s="37" t="str">
        <f>IF(VLOOKUP(CONCATENATE($GL$6," ",GZ$9),'-RÅDATA_KVARTAL-'!$A$5:$DO$385,4,FALSE)&gt;0,VLOOKUP(CONCATENATE($GL$6," ",GZ$9),'-RÅDATA_KVARTAL-'!$A$5:$DO$385,4,FALSE),"")</f>
        <v/>
      </c>
      <c r="HA12" s="37"/>
      <c r="HB12" s="37" t="str">
        <f>IF(VLOOKUP(CONCATENATE($GL$6," ",HB$9),'-RÅDATA_KVARTAL-'!$A$5:$DO$385,4,FALSE)&gt;0,VLOOKUP(CONCATENATE($GL$6," ",HB$9),'-RÅDATA_KVARTAL-'!$A$5:$DO$385,4,FALSE),"")</f>
        <v/>
      </c>
      <c r="HC12" s="37"/>
      <c r="HD12" s="37" t="str">
        <f>IF(VLOOKUP(CONCATENATE($GL$6," ",HD$9),'-RÅDATA_KVARTAL-'!$A$5:$DO$385,4,FALSE)&gt;0,VLOOKUP(CONCATENATE($GL$6," ",HD$9),'-RÅDATA_KVARTAL-'!$A$5:$DO$385,4,FALSE),"")</f>
        <v/>
      </c>
      <c r="HE12" s="37"/>
      <c r="HF12" s="37" t="str">
        <f>IF(VLOOKUP(CONCATENATE($GL$6," ",HF$9),'-RÅDATA_KVARTAL-'!$A$5:$DO$385,4,FALSE)&gt;0,VLOOKUP(CONCATENATE($GL$6," ",HF$9),'-RÅDATA_KVARTAL-'!$A$5:$DO$385,4,FALSE),"")</f>
        <v/>
      </c>
      <c r="HG12" s="37"/>
      <c r="HH12" s="37" t="str">
        <f>IF(VLOOKUP(CONCATENATE($GL$6," ",HH$9),'-RÅDATA_KVARTAL-'!$A$5:$DO$385,4,FALSE)&gt;0,VLOOKUP(CONCATENATE($GL$6," ",HH$9),'-RÅDATA_KVARTAL-'!$A$5:$DO$385,4,FALSE),"")</f>
        <v/>
      </c>
      <c r="HI12" s="37"/>
      <c r="HJ12" s="37" t="str">
        <f>IF(VLOOKUP(CONCATENATE($GL$6," ",HJ$9),'-RÅDATA_KVARTAL-'!$A$5:$DO$385,4,FALSE)&gt;0,VLOOKUP(CONCATENATE($GL$6," ",HJ$9),'-RÅDATA_KVARTAL-'!$A$5:$DO$385,4,FALSE),"")</f>
        <v/>
      </c>
      <c r="HK12" s="91"/>
      <c r="HL12" s="57"/>
      <c r="HM12" s="103" t="s">
        <v>351</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53</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-1756</v>
      </c>
      <c r="CM14" s="37"/>
      <c r="CN14" s="37">
        <f>IF(VLOOKUP(CONCATENATE($CH$6," ",CN$9),'-RÅDATA_KVARTAL-'!$A$5:$DO$385,8,FALSE)&lt;&gt;0,VLOOKUP(CONCATENATE($CH$6," ",CN$9),'-RÅDATA_KVARTAL-'!$A$5:$DO$385,8,FALSE),"")</f>
        <v>-1543</v>
      </c>
      <c r="CO14" s="37"/>
      <c r="CP14" s="37">
        <f>IF(VLOOKUP(CONCATENATE($CH$6," ",CP$9),'-RÅDATA_KVARTAL-'!$A$5:$DO$385,8,FALSE)&lt;&gt;0,VLOOKUP(CONCATENATE($CH$6," ",CP$9),'-RÅDATA_KVARTAL-'!$A$5:$DO$385,8,FALSE),"")</f>
        <v>-2335</v>
      </c>
      <c r="CQ14" s="37"/>
      <c r="CR14" s="37">
        <f>IF(VLOOKUP(CONCATENATE($CH$6," ",CR$9),'-RÅDATA_KVARTAL-'!$A$5:$DO$385,8,FALSE)&lt;&gt;0,VLOOKUP(CONCATENATE($CH$6," ",CR$9),'-RÅDATA_KVARTAL-'!$A$5:$DO$385,8,FALSE),"")</f>
        <v>-1534</v>
      </c>
      <c r="CS14" s="37"/>
      <c r="CT14" s="37">
        <f>IF(VLOOKUP(CONCATENATE($CH$6," ",CT$9),'-RÅDATA_KVARTAL-'!$A$5:$DO$385,8,FALSE)&lt;&gt;0,VLOOKUP(CONCATENATE($CH$6," ",CT$9),'-RÅDATA_KVARTAL-'!$A$5:$DO$385,8,FALSE),"")</f>
        <v>-1495</v>
      </c>
      <c r="CU14" s="37"/>
      <c r="CV14" s="37">
        <f>IF(VLOOKUP(CONCATENATE($CH$6," ",CV$9),'-RÅDATA_KVARTAL-'!$A$5:$DO$385,8,FALSE)&lt;&gt;0,VLOOKUP(CONCATENATE($CH$6," ",CV$9),'-RÅDATA_KVARTAL-'!$A$5:$DO$385,8,FALSE),"")</f>
        <v>-1572</v>
      </c>
      <c r="CW14" s="37"/>
      <c r="CX14" s="37">
        <f>IF(VLOOKUP(CONCATENATE($CH$6," ",CX$9),'-RÅDATA_KVARTAL-'!$A$5:$DO$385,8,FALSE)&lt;&gt;0,VLOOKUP(CONCATENATE($CH$6," ",CX$9),'-RÅDATA_KVARTAL-'!$A$5:$DO$385,8,FALSE),"")</f>
        <v>-2073</v>
      </c>
      <c r="CY14" s="37"/>
      <c r="CZ14" s="37">
        <f>IF(VLOOKUP(CONCATENATE($CH$6," ",CZ$9),'-RÅDATA_KVARTAL-'!$A$5:$DO$385,8,FALSE)&lt;&gt;0,VLOOKUP(CONCATENATE($CH$6," ",CZ$9),'-RÅDATA_KVARTAL-'!$A$5:$DO$385,8,FALSE),"")</f>
        <v>-2458</v>
      </c>
      <c r="DA14" s="37"/>
      <c r="DB14" s="37">
        <f>IF(VLOOKUP(CONCATENATE($CH$6," ",DB$9),'-RÅDATA_KVARTAL-'!$A$5:$DO$385,8,FALSE)&lt;&gt;0,VLOOKUP(CONCATENATE($CH$6," ",DB$9),'-RÅDATA_KVARTAL-'!$A$5:$DO$385,8,FALSE),"")</f>
        <v>-3826</v>
      </c>
      <c r="DC14" s="37"/>
      <c r="DD14" s="37">
        <f>IF(VLOOKUP(CONCATENATE($CH$6," ",DD$9),'-RÅDATA_KVARTAL-'!$A$5:$DO$385,8,FALSE)&lt;&gt;0,VLOOKUP(CONCATENATE($CH$6," ",DD$9),'-RÅDATA_KVARTAL-'!$A$5:$DO$385,8,FALSE),"")</f>
        <v>-2561</v>
      </c>
      <c r="DE14" s="37"/>
      <c r="DF14" s="37">
        <f>IF(VLOOKUP(CONCATENATE($CH$6," ",DF$9),'-RÅDATA_KVARTAL-'!$A$5:$DO$385,8,FALSE)&lt;&gt;0,VLOOKUP(CONCATENATE($CH$6," ",DF$9),'-RÅDATA_KVARTAL-'!$A$5:$DO$385,8,FALSE),"")</f>
        <v>-24781</v>
      </c>
      <c r="DG14" s="91"/>
      <c r="DH14" s="91"/>
      <c r="DI14" s="37">
        <f>IF(VLOOKUP(CONCATENATE($DI$6," ",DI$9),'-RÅDATA_KVARTAL-'!$A$5:$DO$385,8,FALSE)&lt;&gt;0,VLOOKUP(CONCATENATE($DI$6," ",DI$9),'-RÅDATA_KVARTAL-'!$A$5:$DO$385,8,FALSE),"")</f>
        <v>-1162</v>
      </c>
      <c r="DJ14" s="37"/>
      <c r="DK14" s="37">
        <f>IF(VLOOKUP(CONCATENATE($DI$6," ",DK$9),'-RÅDATA_KVARTAL-'!$A$5:$DO$385,8,FALSE)&lt;&gt;0,VLOOKUP(CONCATENATE($DI$6," ",DK$9),'-RÅDATA_KVARTAL-'!$A$5:$DO$385,8,FALSE),"")</f>
        <v>-828</v>
      </c>
      <c r="DL14" s="37"/>
      <c r="DM14" s="37">
        <f>IF(VLOOKUP(CONCATENATE($DI$6," ",DM$9),'-RÅDATA_KVARTAL-'!$A$5:$DO$385,8,FALSE)&lt;&gt;0,VLOOKUP(CONCATENATE($DI$6," ",DM$9),'-RÅDATA_KVARTAL-'!$A$5:$DO$385,8,FALSE),"")</f>
        <v>-1311</v>
      </c>
      <c r="DN14" s="37"/>
      <c r="DO14" s="37">
        <f>IF(VLOOKUP(CONCATENATE($DI$6," ",DO$9),'-RÅDATA_KVARTAL-'!$A$5:$DO$385,8,FALSE)&lt;&gt;0,VLOOKUP(CONCATENATE($DI$6," ",DO$9),'-RÅDATA_KVARTAL-'!$A$5:$DO$385,8,FALSE),"")</f>
        <v>-1453</v>
      </c>
      <c r="DP14" s="37"/>
      <c r="DQ14" s="37">
        <f>IF(VLOOKUP(CONCATENATE($DI$6," ",DQ$9),'-RÅDATA_KVARTAL-'!$A$5:$DO$385,8,FALSE)&lt;&gt;0,VLOOKUP(CONCATENATE($DI$6," ",DQ$9),'-RÅDATA_KVARTAL-'!$A$5:$DO$385,8,FALSE),"")</f>
        <v>-2019</v>
      </c>
      <c r="DR14" s="37"/>
      <c r="DS14" s="37">
        <f>IF(VLOOKUP(CONCATENATE($DI$6," ",DS$9),'-RÅDATA_KVARTAL-'!$A$5:$DO$385,8,FALSE)&lt;&gt;0,VLOOKUP(CONCATENATE($DI$6," ",DS$9),'-RÅDATA_KVARTAL-'!$A$5:$DO$385,8,FALSE),"")</f>
        <v>-1730</v>
      </c>
      <c r="DT14" s="37"/>
      <c r="DU14" s="37">
        <f>IF(VLOOKUP(CONCATENATE($DI$6," ",DU$9),'-RÅDATA_KVARTAL-'!$A$5:$DO$385,8,FALSE)&lt;&gt;0,VLOOKUP(CONCATENATE($DI$6," ",DU$9),'-RÅDATA_KVARTAL-'!$A$5:$DO$385,8,FALSE),"")</f>
        <v>-4235</v>
      </c>
      <c r="DV14" s="37"/>
      <c r="DW14" s="37">
        <f>IF(VLOOKUP(CONCATENATE($DI$6," ",DW$9),'-RÅDATA_KVARTAL-'!$A$5:$DO$385,8,FALSE)&lt;&gt;0,VLOOKUP(CONCATENATE($DI$6," ",DW$9),'-RÅDATA_KVARTAL-'!$A$5:$DO$385,8,FALSE),"")</f>
        <v>-3136</v>
      </c>
      <c r="DX14" s="37"/>
      <c r="DY14" s="37">
        <f>IF(VLOOKUP(CONCATENATE($DI$6," ",DY$9),'-RÅDATA_KVARTAL-'!$A$5:$DO$385,8,FALSE)&lt;&gt;0,VLOOKUP(CONCATENATE($DI$6," ",DY$9),'-RÅDATA_KVARTAL-'!$A$5:$DO$385,8,FALSE),"")</f>
        <v>-2577</v>
      </c>
      <c r="DZ14" s="37"/>
      <c r="EA14" s="37" t="str">
        <f>IF(VLOOKUP(CONCATENATE($DI$6," ",EA$9),'-RÅDATA_KVARTAL-'!$A$5:$DO$385,8,FALSE)&lt;&gt;0,VLOOKUP(CONCATENATE($DI$6," ",EA$9),'-RÅDATA_KVARTAL-'!$A$5:$DO$385,8,FALSE),"")</f>
        <v/>
      </c>
      <c r="EB14" s="37"/>
      <c r="EC14" s="37" t="str">
        <f>IF(VLOOKUP(CONCATENATE($DI$6," ",EC$9),'-RÅDATA_KVARTAL-'!$A$5:$DO$385,8,FALSE)&lt;&gt;0,VLOOKUP(CONCATENATE($DI$6," ",EC$9),'-RÅDATA_KVARTAL-'!$A$5:$DO$385,8,FALSE),"")</f>
        <v/>
      </c>
      <c r="ED14" s="37"/>
      <c r="EE14" s="37" t="str">
        <f>IF(VLOOKUP(CONCATENATE($DI$6," ",EE$9),'-RÅDATA_KVARTAL-'!$A$5:$DO$385,8,FALSE)&lt;&gt;0,VLOOKUP(CONCATENATE($DI$6," ",EE$9),'-RÅDATA_KVARTAL-'!$A$5:$DO$385,8,FALSE),"")</f>
        <v/>
      </c>
      <c r="EF14" s="37"/>
      <c r="EG14" s="37">
        <f>IF(VLOOKUP(CONCATENATE($DI$6," ",EG$9),'-RÅDATA_KVARTAL-'!$A$5:$DO$385,8,FALSE)&lt;&gt;0,VLOOKUP(CONCATENATE($DI$6," ",EG$9),'-RÅDATA_KVARTAL-'!$A$5:$DO$385,8,FALSE),"")</f>
        <v>-18451</v>
      </c>
      <c r="EH14" s="91"/>
      <c r="EI14" s="91"/>
      <c r="EJ14" s="37" t="str">
        <f>IF(VLOOKUP(CONCATENATE($EJ$6," ",EJ$9),'-RÅDATA_KVARTAL-'!$A$5:$DO$385,8,FALSE)&lt;&gt;0,VLOOKUP(CONCATENATE($EJ$6," ",EJ$9),'-RÅDATA_KVARTAL-'!$A$5:$DO$385,8,FALSE),"")</f>
        <v/>
      </c>
      <c r="EK14" s="37"/>
      <c r="EL14" s="37" t="str">
        <f>IF(VLOOKUP(CONCATENATE($EJ$6," ",EL$9),'-RÅDATA_KVARTAL-'!$A$5:$DO$385,8,FALSE)&lt;&gt;0,VLOOKUP(CONCATENATE($EJ$6," ",EL$9),'-RÅDATA_KVARTAL-'!$A$5:$DO$385,8,FALSE),"")</f>
        <v/>
      </c>
      <c r="EM14" s="37"/>
      <c r="EN14" s="37" t="str">
        <f>IF(VLOOKUP(CONCATENATE($EJ$6," ",EN$9),'-RÅDATA_KVARTAL-'!$A$5:$DO$385,8,FALSE)&lt;&gt;0,VLOOKUP(CONCATENATE($EJ$6," ",EN$9),'-RÅDATA_KVARTAL-'!$A$5:$DO$385,8,FALSE),"")</f>
        <v/>
      </c>
      <c r="EO14" s="37"/>
      <c r="EP14" s="37" t="str">
        <f>IF(VLOOKUP(CONCATENATE($EJ$6," ",EP$9),'-RÅDATA_KVARTAL-'!$A$5:$DO$385,8,FALSE)&lt;&gt;0,VLOOKUP(CONCATENATE($EJ$6," ",EP$9),'-RÅDATA_KVARTAL-'!$A$5:$DO$385,8,FALSE),"")</f>
        <v/>
      </c>
      <c r="EQ14" s="37"/>
      <c r="ER14" s="37" t="str">
        <f>IF(VLOOKUP(CONCATENATE($EJ$6," ",ER$9),'-RÅDATA_KVARTAL-'!$A$5:$DO$385,8,FALSE)&lt;&gt;0,VLOOKUP(CONCATENATE($EJ$6," ",ER$9),'-RÅDATA_KVARTAL-'!$A$5:$DO$385,8,FALSE),"")</f>
        <v/>
      </c>
      <c r="ES14" s="37"/>
      <c r="ET14" s="37" t="str">
        <f>IF(VLOOKUP(CONCATENATE($EJ$6," ",ET$9),'-RÅDATA_KVARTAL-'!$A$5:$DO$385,8,FALSE)&lt;&gt;0,VLOOKUP(CONCATENATE($EJ$6," ",ET$9),'-RÅDATA_KVARTAL-'!$A$5:$DO$385,8,FALSE),"")</f>
        <v/>
      </c>
      <c r="EU14" s="37"/>
      <c r="EV14" s="37" t="str">
        <f>IF(VLOOKUP(CONCATENATE($EJ$6," ",EV$9),'-RÅDATA_KVARTAL-'!$A$5:$DO$385,8,FALSE)&lt;&gt;0,VLOOKUP(CONCATENATE($EJ$6," ",EV$9),'-RÅDATA_KVARTAL-'!$A$5:$DO$385,8,FALSE),"")</f>
        <v/>
      </c>
      <c r="EW14" s="37"/>
      <c r="EX14" s="37" t="str">
        <f>IF(VLOOKUP(CONCATENATE($EJ$6," ",EX$9),'-RÅDATA_KVARTAL-'!$A$5:$DO$385,8,FALSE)&lt;&gt;0,VLOOKUP(CONCATENATE($EJ$6," ",EX$9),'-RÅDATA_KVARTAL-'!$A$5:$DO$385,8,FALSE),"")</f>
        <v/>
      </c>
      <c r="EY14" s="37"/>
      <c r="EZ14" s="37" t="str">
        <f>IF(VLOOKUP(CONCATENATE($EJ$6," ",EZ$9),'-RÅDATA_KVARTAL-'!$A$5:$DO$385,8,FALSE)&lt;&gt;0,VLOOKUP(CONCATENATE($EJ$6," ",EZ$9),'-RÅDATA_KVARTAL-'!$A$5:$DO$385,8,FALSE),"")</f>
        <v/>
      </c>
      <c r="FA14" s="37"/>
      <c r="FB14" s="37" t="str">
        <f>IF(VLOOKUP(CONCATENATE($EJ$6," ",FB$9),'-RÅDATA_KVARTAL-'!$A$5:$DO$385,8,FALSE)&lt;&gt;0,VLOOKUP(CONCATENATE($EJ$6," ",FB$9),'-RÅDATA_KVARTAL-'!$A$5:$DO$385,8,FALSE),"")</f>
        <v/>
      </c>
      <c r="FC14" s="37"/>
      <c r="FD14" s="37" t="str">
        <f>IF(VLOOKUP(CONCATENATE($EJ$6," ",FD$9),'-RÅDATA_KVARTAL-'!$A$5:$DO$385,8,FALSE)&lt;&gt;0,VLOOKUP(CONCATENATE($EJ$6," ",FD$9),'-RÅDATA_KVARTAL-'!$A$5:$DO$385,8,FALSE),"")</f>
        <v/>
      </c>
      <c r="FE14" s="37"/>
      <c r="FF14" s="37" t="str">
        <f>IF(VLOOKUP(CONCATENATE($EJ$6," ",FF$9),'-RÅDATA_KVARTAL-'!$A$5:$DO$385,8,FALSE)&lt;&gt;0,VLOOKUP(CONCATENATE($EJ$6," ",FF$9),'-RÅDATA_KVARTAL-'!$A$5:$DO$385,8,FALSE),"")</f>
        <v/>
      </c>
      <c r="FG14" s="37"/>
      <c r="FH14" s="37" t="str">
        <f>IF(VLOOKUP(CONCATENATE($EJ$6," ",FH$9),'-RÅDATA_KVARTAL-'!$A$5:$DO$385,8,FALSE)&lt;&gt;0,VLOOKUP(CONCATENATE($EJ$6," ",FH$9),'-RÅDATA_KVARTAL-'!$A$5:$DO$385,8,FALSE),"")</f>
        <v/>
      </c>
      <c r="FI14" s="91"/>
      <c r="FJ14" s="91"/>
      <c r="FK14" s="37" t="str">
        <f>IF(VLOOKUP(CONCATENATE($FK$6," ",FK$9),'-RÅDATA_KVARTAL-'!$A$5:$DO$385,8,FALSE)&lt;&gt;0,VLOOKUP(CONCATENATE($FK$6," ",FK$9),'-RÅDATA_KVARTAL-'!$A$5:$DO$385,8,FALSE),"")</f>
        <v/>
      </c>
      <c r="FL14" s="37"/>
      <c r="FM14" s="37" t="str">
        <f>IF(VLOOKUP(CONCATENATE($FK$6," ",FM$9),'-RÅDATA_KVARTAL-'!$A$5:$DO$385,8,FALSE)&lt;&gt;0,VLOOKUP(CONCATENATE($FK$6," ",FM$9),'-RÅDATA_KVARTAL-'!$A$5:$DO$385,8,FALSE),"")</f>
        <v/>
      </c>
      <c r="FN14" s="37"/>
      <c r="FO14" s="37" t="str">
        <f>IF(VLOOKUP(CONCATENATE($FK$6," ",FO$9),'-RÅDATA_KVARTAL-'!$A$5:$DO$385,8,FALSE)&lt;&gt;0,VLOOKUP(CONCATENATE($FK$6," ",FO$9),'-RÅDATA_KVARTAL-'!$A$5:$DO$385,8,FALSE),"")</f>
        <v/>
      </c>
      <c r="FP14" s="37"/>
      <c r="FQ14" s="37" t="str">
        <f>IF(VLOOKUP(CONCATENATE($FK$6," ",FQ$9),'-RÅDATA_KVARTAL-'!$A$5:$DO$385,8,FALSE)&lt;&gt;0,VLOOKUP(CONCATENATE($FK$6," ",FQ$9),'-RÅDATA_KVARTAL-'!$A$5:$DO$385,8,FALSE),"")</f>
        <v/>
      </c>
      <c r="FR14" s="37"/>
      <c r="FS14" s="37" t="str">
        <f>IF(VLOOKUP(CONCATENATE($FK$6," ",FS$9),'-RÅDATA_KVARTAL-'!$A$5:$DO$385,8,FALSE)&lt;&gt;0,VLOOKUP(CONCATENATE($FK$6," ",FS$9),'-RÅDATA_KVARTAL-'!$A$5:$DO$385,8,FALSE),"")</f>
        <v/>
      </c>
      <c r="FT14" s="37"/>
      <c r="FU14" s="37" t="str">
        <f>IF(VLOOKUP(CONCATENATE($FK$6," ",FU$9),'-RÅDATA_KVARTAL-'!$A$5:$DO$385,8,FALSE)&lt;&gt;0,VLOOKUP(CONCATENATE($FK$6," ",FU$9),'-RÅDATA_KVARTAL-'!$A$5:$DO$385,8,FALSE),"")</f>
        <v/>
      </c>
      <c r="FV14" s="37"/>
      <c r="FW14" s="37" t="str">
        <f>IF(VLOOKUP(CONCATENATE($FK$6," ",FW$9),'-RÅDATA_KVARTAL-'!$A$5:$DO$385,8,FALSE)&lt;&gt;0,VLOOKUP(CONCATENATE($FK$6," ",FW$9),'-RÅDATA_KVARTAL-'!$A$5:$DO$385,8,FALSE),"")</f>
        <v/>
      </c>
      <c r="FX14" s="37"/>
      <c r="FY14" s="37" t="str">
        <f>IF(VLOOKUP(CONCATENATE($FK$6," ",FY$9),'-RÅDATA_KVARTAL-'!$A$5:$DO$385,8,FALSE)&lt;&gt;0,VLOOKUP(CONCATENATE($FK$6," ",FY$9),'-RÅDATA_KVARTAL-'!$A$5:$DO$385,8,FALSE),"")</f>
        <v/>
      </c>
      <c r="FZ14" s="37"/>
      <c r="GA14" s="37" t="str">
        <f>IF(VLOOKUP(CONCATENATE($FK$6," ",GA$9),'-RÅDATA_KVARTAL-'!$A$5:$DO$385,8,FALSE)&lt;&gt;0,VLOOKUP(CONCATENATE($FK$6," ",GA$9),'-RÅDATA_KVARTAL-'!$A$5:$DO$385,8,FALSE),"")</f>
        <v/>
      </c>
      <c r="GB14" s="37"/>
      <c r="GC14" s="37" t="str">
        <f>IF(VLOOKUP(CONCATENATE($FK$6," ",GC$9),'-RÅDATA_KVARTAL-'!$A$5:$DO$385,8,FALSE)&lt;&gt;0,VLOOKUP(CONCATENATE($FK$6," ",GC$9),'-RÅDATA_KVARTAL-'!$A$5:$DO$385,8,FALSE),"")</f>
        <v/>
      </c>
      <c r="GD14" s="37"/>
      <c r="GE14" s="37" t="str">
        <f>IF(VLOOKUP(CONCATENATE($FK$6," ",GE$9),'-RÅDATA_KVARTAL-'!$A$5:$DO$385,8,FALSE)&lt;&gt;0,VLOOKUP(CONCATENATE($FK$6," ",GE$9),'-RÅDATA_KVARTAL-'!$A$5:$DO$385,8,FALSE),"")</f>
        <v/>
      </c>
      <c r="GF14" s="37"/>
      <c r="GG14" s="37" t="str">
        <f>IF(VLOOKUP(CONCATENATE($FK$6," ",GG$9),'-RÅDATA_KVARTAL-'!$A$5:$DO$385,8,FALSE)&lt;&gt;0,VLOOKUP(CONCATENATE($FK$6," ",GG$9),'-RÅDATA_KVARTAL-'!$A$5:$DO$385,8,FALSE),"")</f>
        <v/>
      </c>
      <c r="GH14" s="37"/>
      <c r="GI14" s="37" t="str">
        <f>IF(VLOOKUP(CONCATENATE($FK$6," ",GI$9),'-RÅDATA_KVARTAL-'!$A$5:$DO$385,8,FALSE)&lt;&gt;0,VLOOKUP(CONCATENATE($FK$6," ",GI$9),'-RÅDATA_KVARTAL-'!$A$5:$DO$385,8,FALSE),"")</f>
        <v/>
      </c>
      <c r="GJ14" s="91"/>
      <c r="GK14" s="91"/>
      <c r="GL14" s="37" t="str">
        <f>IF(VLOOKUP(CONCATENATE($GL$6," ",GL$9),'-RÅDATA_KVARTAL-'!$A$5:$DO$385,8,FALSE)&lt;&gt;0,VLOOKUP(CONCATENATE($GL$6," ",GL$9),'-RÅDATA_KVARTAL-'!$A$5:$DO$385,8,FALSE),"")</f>
        <v/>
      </c>
      <c r="GM14" s="37"/>
      <c r="GN14" s="37" t="str">
        <f>IF(VLOOKUP(CONCATENATE($GL$6," ",GN$9),'-RÅDATA_KVARTAL-'!$A$5:$DO$385,8,FALSE)&lt;&gt;0,VLOOKUP(CONCATENATE($GL$6," ",GN$9),'-RÅDATA_KVARTAL-'!$A$5:$DO$385,8,FALSE),"")</f>
        <v/>
      </c>
      <c r="GO14" s="37"/>
      <c r="GP14" s="37" t="str">
        <f>IF(VLOOKUP(CONCATENATE($GL$6," ",GP$9),'-RÅDATA_KVARTAL-'!$A$5:$DO$385,8,FALSE)&lt;&gt;0,VLOOKUP(CONCATENATE($GL$6," ",GP$9),'-RÅDATA_KVARTAL-'!$A$5:$DO$385,8,FALSE),"")</f>
        <v/>
      </c>
      <c r="GQ14" s="37"/>
      <c r="GR14" s="37" t="str">
        <f>IF(VLOOKUP(CONCATENATE($GL$6," ",GR$9),'-RÅDATA_KVARTAL-'!$A$5:$DO$385,8,FALSE)&lt;&gt;0,VLOOKUP(CONCATENATE($GL$6," ",GR$9),'-RÅDATA_KVARTAL-'!$A$5:$DO$385,8,FALSE),"")</f>
        <v/>
      </c>
      <c r="GS14" s="37"/>
      <c r="GT14" s="37" t="str">
        <f>IF(VLOOKUP(CONCATENATE($GL$6," ",GT$9),'-RÅDATA_KVARTAL-'!$A$5:$DO$385,8,FALSE)&lt;&gt;0,VLOOKUP(CONCATENATE($GL$6," ",GT$9),'-RÅDATA_KVARTAL-'!$A$5:$DO$385,8,FALSE),"")</f>
        <v/>
      </c>
      <c r="GU14" s="37"/>
      <c r="GV14" s="37" t="str">
        <f>IF(VLOOKUP(CONCATENATE($GL$6," ",GV$9),'-RÅDATA_KVARTAL-'!$A$5:$DO$385,8,FALSE)&lt;&gt;0,VLOOKUP(CONCATENATE($GL$6," ",GV$9),'-RÅDATA_KVARTAL-'!$A$5:$DO$385,8,FALSE),"")</f>
        <v/>
      </c>
      <c r="GW14" s="37"/>
      <c r="GX14" s="37" t="str">
        <f>IF(VLOOKUP(CONCATENATE($GL$6," ",GX$9),'-RÅDATA_KVARTAL-'!$A$5:$DO$385,8,FALSE)&lt;&gt;0,VLOOKUP(CONCATENATE($GL$6," ",GX$9),'-RÅDATA_KVARTAL-'!$A$5:$DO$385,8,FALSE),"")</f>
        <v/>
      </c>
      <c r="GY14" s="37"/>
      <c r="GZ14" s="37" t="str">
        <f>IF(VLOOKUP(CONCATENATE($GL$6," ",GZ$9),'-RÅDATA_KVARTAL-'!$A$5:$DO$385,8,FALSE)&lt;&gt;0,VLOOKUP(CONCATENATE($GL$6," ",GZ$9),'-RÅDATA_KVARTAL-'!$A$5:$DO$385,8,FALSE),"")</f>
        <v/>
      </c>
      <c r="HA14" s="37"/>
      <c r="HB14" s="37" t="str">
        <f>IF(VLOOKUP(CONCATENATE($GL$6," ",HB$9),'-RÅDATA_KVARTAL-'!$A$5:$DO$385,8,FALSE)&lt;&gt;0,VLOOKUP(CONCATENATE($GL$6," ",HB$9),'-RÅDATA_KVARTAL-'!$A$5:$DO$385,8,FALSE),"")</f>
        <v/>
      </c>
      <c r="HC14" s="37"/>
      <c r="HD14" s="37" t="str">
        <f>IF(VLOOKUP(CONCATENATE($GL$6," ",HD$9),'-RÅDATA_KVARTAL-'!$A$5:$DO$385,8,FALSE)&lt;&gt;0,VLOOKUP(CONCATENATE($GL$6," ",HD$9),'-RÅDATA_KVARTAL-'!$A$5:$DO$385,8,FALSE),"")</f>
        <v/>
      </c>
      <c r="HE14" s="37"/>
      <c r="HF14" s="37" t="str">
        <f>IF(VLOOKUP(CONCATENATE($GL$6," ",HF$9),'-RÅDATA_KVARTAL-'!$A$5:$DO$385,8,FALSE)&lt;&gt;0,VLOOKUP(CONCATENATE($GL$6," ",HF$9),'-RÅDATA_KVARTAL-'!$A$5:$DO$385,8,FALSE),"")</f>
        <v/>
      </c>
      <c r="HG14" s="37"/>
      <c r="HH14" s="37" t="str">
        <f>IF(VLOOKUP(CONCATENATE($GL$6," ",HH$9),'-RÅDATA_KVARTAL-'!$A$5:$DO$385,8,FALSE)&lt;&gt;0,VLOOKUP(CONCATENATE($GL$6," ",HH$9),'-RÅDATA_KVARTAL-'!$A$5:$DO$385,8,FALSE),"")</f>
        <v/>
      </c>
      <c r="HI14" s="37"/>
      <c r="HJ14" s="37" t="str">
        <f>IF(VLOOKUP(CONCATENATE($GL$6," ",HJ$9),'-RÅDATA_KVARTAL-'!$A$5:$DO$385,8,FALSE)&lt;&gt;0,VLOOKUP(CONCATENATE($GL$6," ",HJ$9),'-RÅDATA_KVARTAL-'!$A$5:$DO$385,8,FALSE),"")</f>
        <v/>
      </c>
      <c r="HK14" s="91"/>
      <c r="HL14" s="57"/>
      <c r="HM14" s="103" t="s">
        <v>352</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54</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2189</v>
      </c>
      <c r="CM16" s="29"/>
      <c r="CN16" s="29">
        <f>IF(VLOOKUP(CONCATENATE($CH$6," ",CN$9),'-RÅDATA_KVARTAL-'!$A$5:$DO$385,12,FALSE)&lt;&gt;0,VLOOKUP(CONCATENATE($CH$6," ",CN$9),'-RÅDATA_KVARTAL-'!$A$5:$DO$385,12,FALSE),"")</f>
        <v>1467</v>
      </c>
      <c r="CO16" s="29"/>
      <c r="CP16" s="29">
        <f>IF(VLOOKUP(CONCATENATE($CH$6," ",CP$9),'-RÅDATA_KVARTAL-'!$A$5:$DO$385,12,FALSE)&lt;&gt;0,VLOOKUP(CONCATENATE($CH$6," ",CP$9),'-RÅDATA_KVARTAL-'!$A$5:$DO$385,12,FALSE),"")</f>
        <v>1285</v>
      </c>
      <c r="CQ16" s="29"/>
      <c r="CR16" s="29">
        <f>IF(VLOOKUP(CONCATENATE($CH$6," ",CR$9),'-RÅDATA_KVARTAL-'!$A$5:$DO$385,12,FALSE)&lt;&gt;0,VLOOKUP(CONCATENATE($CH$6," ",CR$9),'-RÅDATA_KVARTAL-'!$A$5:$DO$385,12,FALSE),"")</f>
        <v>1183</v>
      </c>
      <c r="CS16" s="29"/>
      <c r="CT16" s="29">
        <f>IF(VLOOKUP(CONCATENATE($CH$6," ",CT$9),'-RÅDATA_KVARTAL-'!$A$5:$DO$385,12,FALSE)&lt;&gt;0,VLOOKUP(CONCATENATE($CH$6," ",CT$9),'-RÅDATA_KVARTAL-'!$A$5:$DO$385,12,FALSE),"")</f>
        <v>2117</v>
      </c>
      <c r="CU16" s="29"/>
      <c r="CV16" s="29">
        <f>IF(VLOOKUP(CONCATENATE($CH$6," ",CV$9),'-RÅDATA_KVARTAL-'!$A$5:$DO$385,12,FALSE)&lt;&gt;0,VLOOKUP(CONCATENATE($CH$6," ",CV$9),'-RÅDATA_KVARTAL-'!$A$5:$DO$385,12,FALSE),"")</f>
        <v>1708</v>
      </c>
      <c r="CW16" s="29"/>
      <c r="CX16" s="29">
        <f>IF(VLOOKUP(CONCATENATE($CH$6," ",CX$9),'-RÅDATA_KVARTAL-'!$A$5:$DO$385,12,FALSE)&lt;&gt;0,VLOOKUP(CONCATENATE($CH$6," ",CX$9),'-RÅDATA_KVARTAL-'!$A$5:$DO$385,12,FALSE),"")</f>
        <v>1560</v>
      </c>
      <c r="CY16" s="29"/>
      <c r="CZ16" s="29">
        <f>IF(VLOOKUP(CONCATENATE($CH$6," ",CZ$9),'-RÅDATA_KVARTAL-'!$A$5:$DO$385,12,FALSE)&lt;&gt;0,VLOOKUP(CONCATENATE($CH$6," ",CZ$9),'-RÅDATA_KVARTAL-'!$A$5:$DO$385,12,FALSE),"")</f>
        <v>1441</v>
      </c>
      <c r="DA16" s="29"/>
      <c r="DB16" s="29">
        <f>IF(VLOOKUP(CONCATENATE($CH$6," ",DB$9),'-RÅDATA_KVARTAL-'!$A$5:$DO$385,12,FALSE)&lt;&gt;0,VLOOKUP(CONCATENATE($CH$6," ",DB$9),'-RÅDATA_KVARTAL-'!$A$5:$DO$385,12,FALSE),"")</f>
        <v>1536</v>
      </c>
      <c r="DC16" s="29"/>
      <c r="DD16" s="29">
        <f>IF(VLOOKUP(CONCATENATE($CH$6," ",DD$9),'-RÅDATA_KVARTAL-'!$A$5:$DO$385,12,FALSE)&lt;&gt;0,VLOOKUP(CONCATENATE($CH$6," ",DD$9),'-RÅDATA_KVARTAL-'!$A$5:$DO$385,12,FALSE),"")</f>
        <v>1218</v>
      </c>
      <c r="DE16" s="29"/>
      <c r="DF16" s="29">
        <f>IF(VLOOKUP(CONCATENATE($CH$6," ",DF$9),'-RÅDATA_KVARTAL-'!$A$5:$DO$385,12,FALSE)&lt;&gt;0,VLOOKUP(CONCATENATE($CH$6," ",DF$9),'-RÅDATA_KVARTAL-'!$A$5:$DO$385,12,FALSE),"")</f>
        <v>16619</v>
      </c>
      <c r="DG16" s="91"/>
      <c r="DH16" s="91"/>
      <c r="DI16" s="29">
        <f>IF(VLOOKUP(CONCATENATE($DI$6," ",DI$9),'-RÅDATA_KVARTAL-'!$A$5:$DO$385,12,FALSE)&lt;&gt;0,VLOOKUP(CONCATENATE($DI$6," ",DI$9),'-RÅDATA_KVARTAL-'!$A$5:$DO$385,12,FALSE),"")</f>
        <v>1187</v>
      </c>
      <c r="DJ16" s="29"/>
      <c r="DK16" s="29">
        <f>IF(VLOOKUP(CONCATENATE($DI$6," ",DK$9),'-RÅDATA_KVARTAL-'!$A$5:$DO$385,12,FALSE)&lt;&gt;0,VLOOKUP(CONCATENATE($DI$6," ",DK$9),'-RÅDATA_KVARTAL-'!$A$5:$DO$385,12,FALSE),"")</f>
        <v>1336</v>
      </c>
      <c r="DL16" s="29"/>
      <c r="DM16" s="29">
        <f>IF(VLOOKUP(CONCATENATE($DI$6," ",DM$9),'-RÅDATA_KVARTAL-'!$A$5:$DO$385,12,FALSE)&lt;&gt;0,VLOOKUP(CONCATENATE($DI$6," ",DM$9),'-RÅDATA_KVARTAL-'!$A$5:$DO$385,12,FALSE),"")</f>
        <v>1923</v>
      </c>
      <c r="DN16" s="29"/>
      <c r="DO16" s="29">
        <f>IF(VLOOKUP(CONCATENATE($DI$6," ",DO$9),'-RÅDATA_KVARTAL-'!$A$5:$DO$385,12,FALSE)&lt;&gt;0,VLOOKUP(CONCATENATE($DI$6," ",DO$9),'-RÅDATA_KVARTAL-'!$A$5:$DO$385,12,FALSE),"")</f>
        <v>3429</v>
      </c>
      <c r="DP16" s="29"/>
      <c r="DQ16" s="29">
        <f>IF(VLOOKUP(CONCATENATE($DI$6," ",DQ$9),'-RÅDATA_KVARTAL-'!$A$5:$DO$385,12,FALSE)&lt;&gt;0,VLOOKUP(CONCATENATE($DI$6," ",DQ$9),'-RÅDATA_KVARTAL-'!$A$5:$DO$385,12,FALSE),"")</f>
        <v>2233</v>
      </c>
      <c r="DR16" s="29"/>
      <c r="DS16" s="29">
        <f>IF(VLOOKUP(CONCATENATE($DI$6," ",DS$9),'-RÅDATA_KVARTAL-'!$A$5:$DO$385,12,FALSE)&lt;&gt;0,VLOOKUP(CONCATENATE($DI$6," ",DS$9),'-RÅDATA_KVARTAL-'!$A$5:$DO$385,12,FALSE),"")</f>
        <v>3381</v>
      </c>
      <c r="DT16" s="29"/>
      <c r="DU16" s="29">
        <f>IF(VLOOKUP(CONCATENATE($DI$6," ",DU$9),'-RÅDATA_KVARTAL-'!$A$5:$DO$385,12,FALSE)&lt;&gt;0,VLOOKUP(CONCATENATE($DI$6," ",DU$9),'-RÅDATA_KVARTAL-'!$A$5:$DO$385,12,FALSE),"")</f>
        <v>4990</v>
      </c>
      <c r="DV16" s="29"/>
      <c r="DW16" s="29">
        <f>IF(VLOOKUP(CONCATENATE($DI$6," ",DW$9),'-RÅDATA_KVARTAL-'!$A$5:$DO$385,12,FALSE)&lt;&gt;0,VLOOKUP(CONCATENATE($DI$6," ",DW$9),'-RÅDATA_KVARTAL-'!$A$5:$DO$385,12,FALSE),"")</f>
        <v>2592</v>
      </c>
      <c r="DX16" s="29"/>
      <c r="DY16" s="29">
        <f>IF(VLOOKUP(CONCATENATE($DI$6," ",DY$9),'-RÅDATA_KVARTAL-'!$A$5:$DO$385,12,FALSE)&lt;&gt;0,VLOOKUP(CONCATENATE($DI$6," ",DY$9),'-RÅDATA_KVARTAL-'!$A$5:$DO$385,12,FALSE),"")</f>
        <v>2487</v>
      </c>
      <c r="DZ16" s="29"/>
      <c r="EA16" s="29" t="str">
        <f>IF(VLOOKUP(CONCATENATE($DI$6," ",EA$9),'-RÅDATA_KVARTAL-'!$A$5:$DO$385,12,FALSE)&lt;&gt;0,VLOOKUP(CONCATENATE($DI$6," ",EA$9),'-RÅDATA_KVARTAL-'!$A$5:$DO$385,12,FALSE),"")</f>
        <v/>
      </c>
      <c r="EB16" s="29"/>
      <c r="EC16" s="29" t="str">
        <f>IF(VLOOKUP(CONCATENATE($DI$6," ",EC$9),'-RÅDATA_KVARTAL-'!$A$5:$DO$385,12,FALSE)&lt;&gt;0,VLOOKUP(CONCATENATE($DI$6," ",EC$9),'-RÅDATA_KVARTAL-'!$A$5:$DO$385,12,FALSE),"")</f>
        <v/>
      </c>
      <c r="ED16" s="29"/>
      <c r="EE16" s="29" t="str">
        <f>IF(VLOOKUP(CONCATENATE($DI$6," ",EE$9),'-RÅDATA_KVARTAL-'!$A$5:$DO$385,12,FALSE)&lt;&gt;0,VLOOKUP(CONCATENATE($DI$6," ",EE$9),'-RÅDATA_KVARTAL-'!$A$5:$DO$385,12,FALSE),"")</f>
        <v/>
      </c>
      <c r="EF16" s="29"/>
      <c r="EG16" s="29">
        <f>IF(VLOOKUP(CONCATENATE($DI$6," ",EG$9),'-RÅDATA_KVARTAL-'!$A$5:$DO$385,12,FALSE)&lt;&gt;0,VLOOKUP(CONCATENATE($DI$6," ",EG$9),'-RÅDATA_KVARTAL-'!$A$5:$DO$385,12,FALSE),"")</f>
        <v>23558</v>
      </c>
      <c r="EH16" s="91"/>
      <c r="EI16" s="91"/>
      <c r="EJ16" s="29" t="str">
        <f>IF(VLOOKUP(CONCATENATE($EJ$6," ",EJ$9),'-RÅDATA_KVARTAL-'!$A$5:$DO$385,12,FALSE)&lt;&gt;0,VLOOKUP(CONCATENATE($EJ$6," ",EJ$9),'-RÅDATA_KVARTAL-'!$A$5:$DO$385,12,FALSE),"")</f>
        <v/>
      </c>
      <c r="EK16" s="29"/>
      <c r="EL16" s="29" t="str">
        <f>IF(VLOOKUP(CONCATENATE($EJ$6," ",EL$9),'-RÅDATA_KVARTAL-'!$A$5:$DO$385,12,FALSE)&lt;&gt;0,VLOOKUP(CONCATENATE($EJ$6," ",EL$9),'-RÅDATA_KVARTAL-'!$A$5:$DO$385,12,FALSE),"")</f>
        <v/>
      </c>
      <c r="EM16" s="29"/>
      <c r="EN16" s="29" t="str">
        <f>IF(VLOOKUP(CONCATENATE($EJ$6," ",EN$9),'-RÅDATA_KVARTAL-'!$A$5:$DO$385,12,FALSE)&lt;&gt;0,VLOOKUP(CONCATENATE($EJ$6," ",EN$9),'-RÅDATA_KVARTAL-'!$A$5:$DO$385,12,FALSE),"")</f>
        <v/>
      </c>
      <c r="EO16" s="29"/>
      <c r="EP16" s="29" t="str">
        <f>IF(VLOOKUP(CONCATENATE($EJ$6," ",EP$9),'-RÅDATA_KVARTAL-'!$A$5:$DO$385,12,FALSE)&lt;&gt;0,VLOOKUP(CONCATENATE($EJ$6," ",EP$9),'-RÅDATA_KVARTAL-'!$A$5:$DO$385,12,FALSE),"")</f>
        <v/>
      </c>
      <c r="EQ16" s="29"/>
      <c r="ER16" s="29" t="str">
        <f>IF(VLOOKUP(CONCATENATE($EJ$6," ",ER$9),'-RÅDATA_KVARTAL-'!$A$5:$DO$385,12,FALSE)&lt;&gt;0,VLOOKUP(CONCATENATE($EJ$6," ",ER$9),'-RÅDATA_KVARTAL-'!$A$5:$DO$385,12,FALSE),"")</f>
        <v/>
      </c>
      <c r="ES16" s="29"/>
      <c r="ET16" s="29" t="str">
        <f>IF(VLOOKUP(CONCATENATE($EJ$6," ",ET$9),'-RÅDATA_KVARTAL-'!$A$5:$DO$385,12,FALSE)&lt;&gt;0,VLOOKUP(CONCATENATE($EJ$6," ",ET$9),'-RÅDATA_KVARTAL-'!$A$5:$DO$385,12,FALSE),"")</f>
        <v/>
      </c>
      <c r="EU16" s="29"/>
      <c r="EV16" s="29" t="str">
        <f>IF(VLOOKUP(CONCATENATE($EJ$6," ",EV$9),'-RÅDATA_KVARTAL-'!$A$5:$DO$385,12,FALSE)&lt;&gt;0,VLOOKUP(CONCATENATE($EJ$6," ",EV$9),'-RÅDATA_KVARTAL-'!$A$5:$DO$385,12,FALSE),"")</f>
        <v/>
      </c>
      <c r="EW16" s="29"/>
      <c r="EX16" s="29" t="str">
        <f>IF(VLOOKUP(CONCATENATE($EJ$6," ",EX$9),'-RÅDATA_KVARTAL-'!$A$5:$DO$385,12,FALSE)&lt;&gt;0,VLOOKUP(CONCATENATE($EJ$6," ",EX$9),'-RÅDATA_KVARTAL-'!$A$5:$DO$385,12,FALSE),"")</f>
        <v/>
      </c>
      <c r="EY16" s="29"/>
      <c r="EZ16" s="29" t="str">
        <f>IF(VLOOKUP(CONCATENATE($EJ$6," ",EZ$9),'-RÅDATA_KVARTAL-'!$A$5:$DO$385,12,FALSE)&lt;&gt;0,VLOOKUP(CONCATENATE($EJ$6," ",EZ$9),'-RÅDATA_KVARTAL-'!$A$5:$DO$385,12,FALSE),"")</f>
        <v/>
      </c>
      <c r="FA16" s="29"/>
      <c r="FB16" s="29" t="str">
        <f>IF(VLOOKUP(CONCATENATE($EJ$6," ",FB$9),'-RÅDATA_KVARTAL-'!$A$5:$DO$385,12,FALSE)&lt;&gt;0,VLOOKUP(CONCATENATE($EJ$6," ",FB$9),'-RÅDATA_KVARTAL-'!$A$5:$DO$385,12,FALSE),"")</f>
        <v/>
      </c>
      <c r="FC16" s="29"/>
      <c r="FD16" s="29" t="str">
        <f>IF(VLOOKUP(CONCATENATE($EJ$6," ",FD$9),'-RÅDATA_KVARTAL-'!$A$5:$DO$385,12,FALSE)&lt;&gt;0,VLOOKUP(CONCATENATE($EJ$6," ",FD$9),'-RÅDATA_KVARTAL-'!$A$5:$DO$385,12,FALSE),"")</f>
        <v/>
      </c>
      <c r="FE16" s="29"/>
      <c r="FF16" s="29" t="str">
        <f>IF(VLOOKUP(CONCATENATE($EJ$6," ",FF$9),'-RÅDATA_KVARTAL-'!$A$5:$DO$385,12,FALSE)&lt;&gt;0,VLOOKUP(CONCATENATE($EJ$6," ",FF$9),'-RÅDATA_KVARTAL-'!$A$5:$DO$385,12,FALSE),"")</f>
        <v/>
      </c>
      <c r="FG16" s="29"/>
      <c r="FH16" s="29" t="str">
        <f>IF(VLOOKUP(CONCATENATE($EJ$6," ",FH$9),'-RÅDATA_KVARTAL-'!$A$5:$DO$385,12,FALSE)&lt;&gt;0,VLOOKUP(CONCATENATE($EJ$6," ",FH$9),'-RÅDATA_KVARTAL-'!$A$5:$DO$385,12,FALSE),"")</f>
        <v/>
      </c>
      <c r="FI16" s="91"/>
      <c r="FJ16" s="91"/>
      <c r="FK16" s="29" t="str">
        <f>IF(VLOOKUP(CONCATENATE($FK$6," ",FK$9),'-RÅDATA_KVARTAL-'!$A$5:$DO$385,12,FALSE)&lt;&gt;0,VLOOKUP(CONCATENATE($FK$6," ",FK$9),'-RÅDATA_KVARTAL-'!$A$5:$DO$385,12,FALSE),"")</f>
        <v/>
      </c>
      <c r="FL16" s="29"/>
      <c r="FM16" s="29" t="str">
        <f>IF(VLOOKUP(CONCATENATE($FK$6," ",FM$9),'-RÅDATA_KVARTAL-'!$A$5:$DO$385,12,FALSE)&lt;&gt;0,VLOOKUP(CONCATENATE($FK$6," ",FM$9),'-RÅDATA_KVARTAL-'!$A$5:$DO$385,12,FALSE),"")</f>
        <v/>
      </c>
      <c r="FN16" s="29"/>
      <c r="FO16" s="29" t="str">
        <f>IF(VLOOKUP(CONCATENATE($FK$6," ",FO$9),'-RÅDATA_KVARTAL-'!$A$5:$DO$385,12,FALSE)&lt;&gt;0,VLOOKUP(CONCATENATE($FK$6," ",FO$9),'-RÅDATA_KVARTAL-'!$A$5:$DO$385,12,FALSE),"")</f>
        <v/>
      </c>
      <c r="FP16" s="29"/>
      <c r="FQ16" s="29" t="str">
        <f>IF(VLOOKUP(CONCATENATE($FK$6," ",FQ$9),'-RÅDATA_KVARTAL-'!$A$5:$DO$385,12,FALSE)&lt;&gt;0,VLOOKUP(CONCATENATE($FK$6," ",FQ$9),'-RÅDATA_KVARTAL-'!$A$5:$DO$385,12,FALSE),"")</f>
        <v/>
      </c>
      <c r="FR16" s="29"/>
      <c r="FS16" s="29" t="str">
        <f>IF(VLOOKUP(CONCATENATE($FK$6," ",FS$9),'-RÅDATA_KVARTAL-'!$A$5:$DO$385,12,FALSE)&lt;&gt;0,VLOOKUP(CONCATENATE($FK$6," ",FS$9),'-RÅDATA_KVARTAL-'!$A$5:$DO$385,12,FALSE),"")</f>
        <v/>
      </c>
      <c r="FT16" s="29"/>
      <c r="FU16" s="29" t="str">
        <f>IF(VLOOKUP(CONCATENATE($FK$6," ",FU$9),'-RÅDATA_KVARTAL-'!$A$5:$DO$385,12,FALSE)&lt;&gt;0,VLOOKUP(CONCATENATE($FK$6," ",FU$9),'-RÅDATA_KVARTAL-'!$A$5:$DO$385,12,FALSE),"")</f>
        <v/>
      </c>
      <c r="FV16" s="29"/>
      <c r="FW16" s="29" t="str">
        <f>IF(VLOOKUP(CONCATENATE($FK$6," ",FW$9),'-RÅDATA_KVARTAL-'!$A$5:$DO$385,12,FALSE)&lt;&gt;0,VLOOKUP(CONCATENATE($FK$6," ",FW$9),'-RÅDATA_KVARTAL-'!$A$5:$DO$385,12,FALSE),"")</f>
        <v/>
      </c>
      <c r="FX16" s="29"/>
      <c r="FY16" s="29" t="str">
        <f>IF(VLOOKUP(CONCATENATE($FK$6," ",FY$9),'-RÅDATA_KVARTAL-'!$A$5:$DO$385,12,FALSE)&lt;&gt;0,VLOOKUP(CONCATENATE($FK$6," ",FY$9),'-RÅDATA_KVARTAL-'!$A$5:$DO$385,12,FALSE),"")</f>
        <v/>
      </c>
      <c r="FZ16" s="29"/>
      <c r="GA16" s="29" t="str">
        <f>IF(VLOOKUP(CONCATENATE($FK$6," ",GA$9),'-RÅDATA_KVARTAL-'!$A$5:$DO$385,12,FALSE)&lt;&gt;0,VLOOKUP(CONCATENATE($FK$6," ",GA$9),'-RÅDATA_KVARTAL-'!$A$5:$DO$385,12,FALSE),"")</f>
        <v/>
      </c>
      <c r="GB16" s="29"/>
      <c r="GC16" s="29" t="str">
        <f>IF(VLOOKUP(CONCATENATE($FK$6," ",GC$9),'-RÅDATA_KVARTAL-'!$A$5:$DO$385,12,FALSE)&lt;&gt;0,VLOOKUP(CONCATENATE($FK$6," ",GC$9),'-RÅDATA_KVARTAL-'!$A$5:$DO$385,12,FALSE),"")</f>
        <v/>
      </c>
      <c r="GD16" s="29"/>
      <c r="GE16" s="29" t="str">
        <f>IF(VLOOKUP(CONCATENATE($FK$6," ",GE$9),'-RÅDATA_KVARTAL-'!$A$5:$DO$385,12,FALSE)&lt;&gt;0,VLOOKUP(CONCATENATE($FK$6," ",GE$9),'-RÅDATA_KVARTAL-'!$A$5:$DO$385,12,FALSE),"")</f>
        <v/>
      </c>
      <c r="GF16" s="29"/>
      <c r="GG16" s="29" t="str">
        <f>IF(VLOOKUP(CONCATENATE($FK$6," ",GG$9),'-RÅDATA_KVARTAL-'!$A$5:$DO$385,12,FALSE)&lt;&gt;0,VLOOKUP(CONCATENATE($FK$6," ",GG$9),'-RÅDATA_KVARTAL-'!$A$5:$DO$385,12,FALSE),"")</f>
        <v/>
      </c>
      <c r="GH16" s="29"/>
      <c r="GI16" s="29" t="str">
        <f>IF(VLOOKUP(CONCATENATE($FK$6," ",GI$9),'-RÅDATA_KVARTAL-'!$A$5:$DO$385,12,FALSE)&lt;&gt;0,VLOOKUP(CONCATENATE($FK$6," ",GI$9),'-RÅDATA_KVARTAL-'!$A$5:$DO$385,12,FALSE),"")</f>
        <v/>
      </c>
      <c r="GJ16" s="91"/>
      <c r="GK16" s="91"/>
      <c r="GL16" s="29" t="str">
        <f>IF(VLOOKUP(CONCATENATE($GL$6," ",GL$9),'-RÅDATA_KVARTAL-'!$A$5:$DO$385,12,FALSE)&lt;&gt;0,VLOOKUP(CONCATENATE($GL$6," ",GL$9),'-RÅDATA_KVARTAL-'!$A$5:$DO$385,12,FALSE),"")</f>
        <v/>
      </c>
      <c r="GM16" s="29"/>
      <c r="GN16" s="29" t="str">
        <f>IF(VLOOKUP(CONCATENATE($GL$6," ",GN$9),'-RÅDATA_KVARTAL-'!$A$5:$DO$385,12,FALSE)&lt;&gt;0,VLOOKUP(CONCATENATE($GL$6," ",GN$9),'-RÅDATA_KVARTAL-'!$A$5:$DO$385,12,FALSE),"")</f>
        <v/>
      </c>
      <c r="GO16" s="29"/>
      <c r="GP16" s="29" t="str">
        <f>IF(VLOOKUP(CONCATENATE($GL$6," ",GP$9),'-RÅDATA_KVARTAL-'!$A$5:$DO$385,12,FALSE)&lt;&gt;0,VLOOKUP(CONCATENATE($GL$6," ",GP$9),'-RÅDATA_KVARTAL-'!$A$5:$DO$385,12,FALSE),"")</f>
        <v/>
      </c>
      <c r="GQ16" s="29"/>
      <c r="GR16" s="29" t="str">
        <f>IF(VLOOKUP(CONCATENATE($GL$6," ",GR$9),'-RÅDATA_KVARTAL-'!$A$5:$DO$385,12,FALSE)&lt;&gt;0,VLOOKUP(CONCATENATE($GL$6," ",GR$9),'-RÅDATA_KVARTAL-'!$A$5:$DO$385,12,FALSE),"")</f>
        <v/>
      </c>
      <c r="GS16" s="29"/>
      <c r="GT16" s="29" t="str">
        <f>IF(VLOOKUP(CONCATENATE($GL$6," ",GT$9),'-RÅDATA_KVARTAL-'!$A$5:$DO$385,12,FALSE)&lt;&gt;0,VLOOKUP(CONCATENATE($GL$6," ",GT$9),'-RÅDATA_KVARTAL-'!$A$5:$DO$385,12,FALSE),"")</f>
        <v/>
      </c>
      <c r="GU16" s="29"/>
      <c r="GV16" s="29" t="str">
        <f>IF(VLOOKUP(CONCATENATE($GL$6," ",GV$9),'-RÅDATA_KVARTAL-'!$A$5:$DO$385,12,FALSE)&lt;&gt;0,VLOOKUP(CONCATENATE($GL$6," ",GV$9),'-RÅDATA_KVARTAL-'!$A$5:$DO$385,12,FALSE),"")</f>
        <v/>
      </c>
      <c r="GW16" s="29"/>
      <c r="GX16" s="29" t="str">
        <f>IF(VLOOKUP(CONCATENATE($GL$6," ",GX$9),'-RÅDATA_KVARTAL-'!$A$5:$DO$385,12,FALSE)&lt;&gt;0,VLOOKUP(CONCATENATE($GL$6," ",GX$9),'-RÅDATA_KVARTAL-'!$A$5:$DO$385,12,FALSE),"")</f>
        <v/>
      </c>
      <c r="GY16" s="29"/>
      <c r="GZ16" s="29" t="str">
        <f>IF(VLOOKUP(CONCATENATE($GL$6," ",GZ$9),'-RÅDATA_KVARTAL-'!$A$5:$DO$385,12,FALSE)&lt;&gt;0,VLOOKUP(CONCATENATE($GL$6," ",GZ$9),'-RÅDATA_KVARTAL-'!$A$5:$DO$385,12,FALSE),"")</f>
        <v/>
      </c>
      <c r="HA16" s="29"/>
      <c r="HB16" s="29" t="str">
        <f>IF(VLOOKUP(CONCATENATE($GL$6," ",HB$9),'-RÅDATA_KVARTAL-'!$A$5:$DO$385,12,FALSE)&lt;&gt;0,VLOOKUP(CONCATENATE($GL$6," ",HB$9),'-RÅDATA_KVARTAL-'!$A$5:$DO$385,12,FALSE),"")</f>
        <v/>
      </c>
      <c r="HC16" s="29"/>
      <c r="HD16" s="29" t="str">
        <f>IF(VLOOKUP(CONCATENATE($GL$6," ",HD$9),'-RÅDATA_KVARTAL-'!$A$5:$DO$385,12,FALSE)&lt;&gt;0,VLOOKUP(CONCATENATE($GL$6," ",HD$9),'-RÅDATA_KVARTAL-'!$A$5:$DO$385,12,FALSE),"")</f>
        <v/>
      </c>
      <c r="HE16" s="29"/>
      <c r="HF16" s="29" t="str">
        <f>IF(VLOOKUP(CONCATENATE($GL$6," ",HF$9),'-RÅDATA_KVARTAL-'!$A$5:$DO$385,12,FALSE)&lt;&gt;0,VLOOKUP(CONCATENATE($GL$6," ",HF$9),'-RÅDATA_KVARTAL-'!$A$5:$DO$385,12,FALSE),"")</f>
        <v/>
      </c>
      <c r="HG16" s="29"/>
      <c r="HH16" s="29" t="str">
        <f>IF(VLOOKUP(CONCATENATE($GL$6," ",HH$9),'-RÅDATA_KVARTAL-'!$A$5:$DO$385,12,FALSE)&lt;&gt;0,VLOOKUP(CONCATENATE($GL$6," ",HH$9),'-RÅDATA_KVARTAL-'!$A$5:$DO$385,12,FALSE),"")</f>
        <v/>
      </c>
      <c r="HI16" s="29"/>
      <c r="HJ16" s="29" t="str">
        <f>IF(VLOOKUP(CONCATENATE($GL$6," ",HJ$9),'-RÅDATA_KVARTAL-'!$A$5:$DO$385,12,FALSE)&lt;&gt;0,VLOOKUP(CONCATENATE($GL$6," ",HJ$9),'-RÅDATA_KVARTAL-'!$A$5:$DO$385,12,FALSE),"")</f>
        <v/>
      </c>
      <c r="HK16" s="91"/>
      <c r="HL16" s="57"/>
      <c r="HM16" s="92" t="s">
        <v>353</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55</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-3945</v>
      </c>
      <c r="CM18" s="29"/>
      <c r="CN18" s="29">
        <f>IF(VLOOKUP(CONCATENATE($CH$6," ",CN$9),'-RÅDATA_KVARTAL-'!$A$5:$DO$385,16,FALSE)&lt;&gt;0,VLOOKUP(CONCATENATE($CH$6," ",CN$9),'-RÅDATA_KVARTAL-'!$A$5:$DO$385,16,FALSE),"")</f>
        <v>-3010</v>
      </c>
      <c r="CO18" s="29"/>
      <c r="CP18" s="29">
        <f>IF(VLOOKUP(CONCATENATE($CH$6," ",CP$9),'-RÅDATA_KVARTAL-'!$A$5:$DO$385,16,FALSE)&lt;&gt;0,VLOOKUP(CONCATENATE($CH$6," ",CP$9),'-RÅDATA_KVARTAL-'!$A$5:$DO$385,16,FALSE),"")</f>
        <v>-3620</v>
      </c>
      <c r="CQ18" s="29"/>
      <c r="CR18" s="29">
        <f>IF(VLOOKUP(CONCATENATE($CH$6," ",CR$9),'-RÅDATA_KVARTAL-'!$A$5:$DO$385,16,FALSE)&lt;&gt;0,VLOOKUP(CONCATENATE($CH$6," ",CR$9),'-RÅDATA_KVARTAL-'!$A$5:$DO$385,16,FALSE),"")</f>
        <v>-2717</v>
      </c>
      <c r="CS18" s="29"/>
      <c r="CT18" s="29">
        <f>IF(VLOOKUP(CONCATENATE($CH$6," ",CT$9),'-RÅDATA_KVARTAL-'!$A$5:$DO$385,16,FALSE)&lt;&gt;0,VLOOKUP(CONCATENATE($CH$6," ",CT$9),'-RÅDATA_KVARTAL-'!$A$5:$DO$385,16,FALSE),"")</f>
        <v>-3612</v>
      </c>
      <c r="CU18" s="29"/>
      <c r="CV18" s="29">
        <f>IF(VLOOKUP(CONCATENATE($CH$6," ",CV$9),'-RÅDATA_KVARTAL-'!$A$5:$DO$385,16,FALSE)&lt;&gt;0,VLOOKUP(CONCATENATE($CH$6," ",CV$9),'-RÅDATA_KVARTAL-'!$A$5:$DO$385,16,FALSE),"")</f>
        <v>-3280</v>
      </c>
      <c r="CW18" s="29"/>
      <c r="CX18" s="29">
        <f>IF(VLOOKUP(CONCATENATE($CH$6," ",CX$9),'-RÅDATA_KVARTAL-'!$A$5:$DO$385,16,FALSE)&lt;&gt;0,VLOOKUP(CONCATENATE($CH$6," ",CX$9),'-RÅDATA_KVARTAL-'!$A$5:$DO$385,16,FALSE),"")</f>
        <v>-3633</v>
      </c>
      <c r="CY18" s="29"/>
      <c r="CZ18" s="29">
        <f>IF(VLOOKUP(CONCATENATE($CH$6," ",CZ$9),'-RÅDATA_KVARTAL-'!$A$5:$DO$385,16,FALSE)&lt;&gt;0,VLOOKUP(CONCATENATE($CH$6," ",CZ$9),'-RÅDATA_KVARTAL-'!$A$5:$DO$385,16,FALSE),"")</f>
        <v>-3899</v>
      </c>
      <c r="DA18" s="29"/>
      <c r="DB18" s="29">
        <f>IF(VLOOKUP(CONCATENATE($CH$6," ",DB$9),'-RÅDATA_KVARTAL-'!$A$5:$DO$385,16,FALSE)&lt;&gt;0,VLOOKUP(CONCATENATE($CH$6," ",DB$9),'-RÅDATA_KVARTAL-'!$A$5:$DO$385,16,FALSE),"")</f>
        <v>-5362</v>
      </c>
      <c r="DC18" s="29"/>
      <c r="DD18" s="29">
        <f>IF(VLOOKUP(CONCATENATE($CH$6," ",DD$9),'-RÅDATA_KVARTAL-'!$A$5:$DO$385,16,FALSE)&lt;&gt;0,VLOOKUP(CONCATENATE($CH$6," ",DD$9),'-RÅDATA_KVARTAL-'!$A$5:$DO$385,16,FALSE),"")</f>
        <v>-3779</v>
      </c>
      <c r="DE18" s="29"/>
      <c r="DF18" s="29">
        <f>IF(VLOOKUP(CONCATENATE($CH$6," ",DF$9),'-RÅDATA_KVARTAL-'!$A$5:$DO$385,16,FALSE)&lt;&gt;0,VLOOKUP(CONCATENATE($CH$6," ",DF$9),'-RÅDATA_KVARTAL-'!$A$5:$DO$385,16,FALSE),"")</f>
        <v>-41400</v>
      </c>
      <c r="DG18" s="93"/>
      <c r="DH18" s="93"/>
      <c r="DI18" s="29">
        <f>IF(VLOOKUP(CONCATENATE($DI$6," ",DI$9),'-RÅDATA_KVARTAL-'!$A$5:$DO$385,16,FALSE)&lt;&gt;0,VLOOKUP(CONCATENATE($DI$6," ",DI$9),'-RÅDATA_KVARTAL-'!$A$5:$DO$385,16,FALSE),"")</f>
        <v>-2349</v>
      </c>
      <c r="DJ18" s="29"/>
      <c r="DK18" s="29">
        <f>IF(VLOOKUP(CONCATENATE($DI$6," ",DK$9),'-RÅDATA_KVARTAL-'!$A$5:$DO$385,16,FALSE)&lt;&gt;0,VLOOKUP(CONCATENATE($DI$6," ",DK$9),'-RÅDATA_KVARTAL-'!$A$5:$DO$385,16,FALSE),"")</f>
        <v>-2164</v>
      </c>
      <c r="DL18" s="29"/>
      <c r="DM18" s="29">
        <f>IF(VLOOKUP(CONCATENATE($DI$6," ",DM$9),'-RÅDATA_KVARTAL-'!$A$5:$DO$385,16,FALSE)&lt;&gt;0,VLOOKUP(CONCATENATE($DI$6," ",DM$9),'-RÅDATA_KVARTAL-'!$A$5:$DO$385,16,FALSE),"")</f>
        <v>-3234</v>
      </c>
      <c r="DN18" s="29"/>
      <c r="DO18" s="29">
        <f>IF(VLOOKUP(CONCATENATE($DI$6," ",DO$9),'-RÅDATA_KVARTAL-'!$A$5:$DO$385,16,FALSE)&lt;&gt;0,VLOOKUP(CONCATENATE($DI$6," ",DO$9),'-RÅDATA_KVARTAL-'!$A$5:$DO$385,16,FALSE),"")</f>
        <v>-4882</v>
      </c>
      <c r="DP18" s="29"/>
      <c r="DQ18" s="29">
        <f>IF(VLOOKUP(CONCATENATE($DI$6," ",DQ$9),'-RÅDATA_KVARTAL-'!$A$5:$DO$385,16,FALSE)&lt;&gt;0,VLOOKUP(CONCATENATE($DI$6," ",DQ$9),'-RÅDATA_KVARTAL-'!$A$5:$DO$385,16,FALSE),"")</f>
        <v>-4252</v>
      </c>
      <c r="DR18" s="29"/>
      <c r="DS18" s="29">
        <f>IF(VLOOKUP(CONCATENATE($DI$6," ",DS$9),'-RÅDATA_KVARTAL-'!$A$5:$DO$385,16,FALSE)&lt;&gt;0,VLOOKUP(CONCATENATE($DI$6," ",DS$9),'-RÅDATA_KVARTAL-'!$A$5:$DO$385,16,FALSE),"")</f>
        <v>-5111</v>
      </c>
      <c r="DT18" s="29"/>
      <c r="DU18" s="29">
        <f>IF(VLOOKUP(CONCATENATE($DI$6," ",DU$9),'-RÅDATA_KVARTAL-'!$A$5:$DO$385,16,FALSE)&lt;&gt;0,VLOOKUP(CONCATENATE($DI$6," ",DU$9),'-RÅDATA_KVARTAL-'!$A$5:$DO$385,16,FALSE),"")</f>
        <v>-9225</v>
      </c>
      <c r="DV18" s="29"/>
      <c r="DW18" s="29">
        <f>IF(VLOOKUP(CONCATENATE($DI$6," ",DW$9),'-RÅDATA_KVARTAL-'!$A$5:$DO$385,16,FALSE)&lt;&gt;0,VLOOKUP(CONCATENATE($DI$6," ",DW$9),'-RÅDATA_KVARTAL-'!$A$5:$DO$385,16,FALSE),"")</f>
        <v>-5728</v>
      </c>
      <c r="DX18" s="29"/>
      <c r="DY18" s="29">
        <f>IF(VLOOKUP(CONCATENATE($DI$6," ",DY$9),'-RÅDATA_KVARTAL-'!$A$5:$DO$385,16,FALSE)&lt;&gt;0,VLOOKUP(CONCATENATE($DI$6," ",DY$9),'-RÅDATA_KVARTAL-'!$A$5:$DO$385,16,FALSE),"")</f>
        <v>-5064</v>
      </c>
      <c r="DZ18" s="29"/>
      <c r="EA18" s="29" t="str">
        <f>IF(VLOOKUP(CONCATENATE($DI$6," ",EA$9),'-RÅDATA_KVARTAL-'!$A$5:$DO$385,16,FALSE)&lt;&gt;0,VLOOKUP(CONCATENATE($DI$6," ",EA$9),'-RÅDATA_KVARTAL-'!$A$5:$DO$385,16,FALSE),"")</f>
        <v/>
      </c>
      <c r="EB18" s="29"/>
      <c r="EC18" s="29" t="str">
        <f>IF(VLOOKUP(CONCATENATE($DI$6," ",EC$9),'-RÅDATA_KVARTAL-'!$A$5:$DO$385,16,FALSE)&lt;&gt;0,VLOOKUP(CONCATENATE($DI$6," ",EC$9),'-RÅDATA_KVARTAL-'!$A$5:$DO$385,16,FALSE),"")</f>
        <v/>
      </c>
      <c r="ED18" s="29"/>
      <c r="EE18" s="29" t="str">
        <f>IF(VLOOKUP(CONCATENATE($DI$6," ",EE$9),'-RÅDATA_KVARTAL-'!$A$5:$DO$385,16,FALSE)&lt;&gt;0,VLOOKUP(CONCATENATE($DI$6," ",EE$9),'-RÅDATA_KVARTAL-'!$A$5:$DO$385,16,FALSE),"")</f>
        <v/>
      </c>
      <c r="EF18" s="29"/>
      <c r="EG18" s="29">
        <f>IF(VLOOKUP(CONCATENATE($DI$6," ",EG$9),'-RÅDATA_KVARTAL-'!$A$5:$DO$385,16,FALSE)&lt;&gt;0,VLOOKUP(CONCATENATE($DI$6," ",EG$9),'-RÅDATA_KVARTAL-'!$A$5:$DO$385,16,FALSE),"")</f>
        <v>-42009</v>
      </c>
      <c r="EH18" s="93"/>
      <c r="EI18" s="93"/>
      <c r="EJ18" s="29" t="str">
        <f>IF(VLOOKUP(CONCATENATE($EJ$6," ",EJ$9),'-RÅDATA_KVARTAL-'!$A$5:$DO$385,16,FALSE)&lt;&gt;0,VLOOKUP(CONCATENATE($EJ$6," ",EJ$9),'-RÅDATA_KVARTAL-'!$A$5:$DO$385,16,FALSE),"")</f>
        <v/>
      </c>
      <c r="EK18" s="29"/>
      <c r="EL18" s="29" t="str">
        <f>IF(VLOOKUP(CONCATENATE($EJ$6," ",EL$9),'-RÅDATA_KVARTAL-'!$A$5:$DO$385,16,FALSE)&lt;&gt;0,VLOOKUP(CONCATENATE($EJ$6," ",EL$9),'-RÅDATA_KVARTAL-'!$A$5:$DO$385,16,FALSE),"")</f>
        <v/>
      </c>
      <c r="EM18" s="29"/>
      <c r="EN18" s="29" t="str">
        <f>IF(VLOOKUP(CONCATENATE($EJ$6," ",EN$9),'-RÅDATA_KVARTAL-'!$A$5:$DO$385,16,FALSE)&lt;&gt;0,VLOOKUP(CONCATENATE($EJ$6," ",EN$9),'-RÅDATA_KVARTAL-'!$A$5:$DO$385,16,FALSE),"")</f>
        <v/>
      </c>
      <c r="EO18" s="29"/>
      <c r="EP18" s="29" t="str">
        <f>IF(VLOOKUP(CONCATENATE($EJ$6," ",EP$9),'-RÅDATA_KVARTAL-'!$A$5:$DO$385,16,FALSE)&lt;&gt;0,VLOOKUP(CONCATENATE($EJ$6," ",EP$9),'-RÅDATA_KVARTAL-'!$A$5:$DO$385,16,FALSE),"")</f>
        <v/>
      </c>
      <c r="EQ18" s="29"/>
      <c r="ER18" s="29" t="str">
        <f>IF(VLOOKUP(CONCATENATE($EJ$6," ",ER$9),'-RÅDATA_KVARTAL-'!$A$5:$DO$385,16,FALSE)&lt;&gt;0,VLOOKUP(CONCATENATE($EJ$6," ",ER$9),'-RÅDATA_KVARTAL-'!$A$5:$DO$385,16,FALSE),"")</f>
        <v/>
      </c>
      <c r="ES18" s="29"/>
      <c r="ET18" s="29" t="str">
        <f>IF(VLOOKUP(CONCATENATE($EJ$6," ",ET$9),'-RÅDATA_KVARTAL-'!$A$5:$DO$385,16,FALSE)&lt;&gt;0,VLOOKUP(CONCATENATE($EJ$6," ",ET$9),'-RÅDATA_KVARTAL-'!$A$5:$DO$385,16,FALSE),"")</f>
        <v/>
      </c>
      <c r="EU18" s="29"/>
      <c r="EV18" s="29" t="str">
        <f>IF(VLOOKUP(CONCATENATE($EJ$6," ",EV$9),'-RÅDATA_KVARTAL-'!$A$5:$DO$385,16,FALSE)&lt;&gt;0,VLOOKUP(CONCATENATE($EJ$6," ",EV$9),'-RÅDATA_KVARTAL-'!$A$5:$DO$385,16,FALSE),"")</f>
        <v/>
      </c>
      <c r="EW18" s="29"/>
      <c r="EX18" s="29" t="str">
        <f>IF(VLOOKUP(CONCATENATE($EJ$6," ",EX$9),'-RÅDATA_KVARTAL-'!$A$5:$DO$385,16,FALSE)&lt;&gt;0,VLOOKUP(CONCATENATE($EJ$6," ",EX$9),'-RÅDATA_KVARTAL-'!$A$5:$DO$385,16,FALSE),"")</f>
        <v/>
      </c>
      <c r="EY18" s="29"/>
      <c r="EZ18" s="29" t="str">
        <f>IF(VLOOKUP(CONCATENATE($EJ$6," ",EZ$9),'-RÅDATA_KVARTAL-'!$A$5:$DO$385,16,FALSE)&lt;&gt;0,VLOOKUP(CONCATENATE($EJ$6," ",EZ$9),'-RÅDATA_KVARTAL-'!$A$5:$DO$385,16,FALSE),"")</f>
        <v/>
      </c>
      <c r="FA18" s="29"/>
      <c r="FB18" s="29" t="str">
        <f>IF(VLOOKUP(CONCATENATE($EJ$6," ",FB$9),'-RÅDATA_KVARTAL-'!$A$5:$DO$385,16,FALSE)&lt;&gt;0,VLOOKUP(CONCATENATE($EJ$6," ",FB$9),'-RÅDATA_KVARTAL-'!$A$5:$DO$385,16,FALSE),"")</f>
        <v/>
      </c>
      <c r="FC18" s="29"/>
      <c r="FD18" s="29" t="str">
        <f>IF(VLOOKUP(CONCATENATE($EJ$6," ",FD$9),'-RÅDATA_KVARTAL-'!$A$5:$DO$385,16,FALSE)&lt;&gt;0,VLOOKUP(CONCATENATE($EJ$6," ",FD$9),'-RÅDATA_KVARTAL-'!$A$5:$DO$385,16,FALSE),"")</f>
        <v/>
      </c>
      <c r="FE18" s="29"/>
      <c r="FF18" s="29" t="str">
        <f>IF(VLOOKUP(CONCATENATE($EJ$6," ",FF$9),'-RÅDATA_KVARTAL-'!$A$5:$DO$385,16,FALSE)&lt;&gt;0,VLOOKUP(CONCATENATE($EJ$6," ",FF$9),'-RÅDATA_KVARTAL-'!$A$5:$DO$385,16,FALSE),"")</f>
        <v/>
      </c>
      <c r="FG18" s="29"/>
      <c r="FH18" s="29" t="str">
        <f>IF(VLOOKUP(CONCATENATE($EJ$6," ",FH$9),'-RÅDATA_KVARTAL-'!$A$5:$DO$385,16,FALSE)&lt;&gt;0,VLOOKUP(CONCATENATE($EJ$6," ",FH$9),'-RÅDATA_KVARTAL-'!$A$5:$DO$385,16,FALSE),"")</f>
        <v/>
      </c>
      <c r="FI18" s="93"/>
      <c r="FJ18" s="93"/>
      <c r="FK18" s="29" t="str">
        <f>IF(VLOOKUP(CONCATENATE($FK$6," ",FK$9),'-RÅDATA_KVARTAL-'!$A$5:$DO$385,16,FALSE)&lt;&gt;0,VLOOKUP(CONCATENATE($FK$6," ",FK$9),'-RÅDATA_KVARTAL-'!$A$5:$DO$385,16,FALSE),"")</f>
        <v/>
      </c>
      <c r="FL18" s="29"/>
      <c r="FM18" s="29" t="str">
        <f>IF(VLOOKUP(CONCATENATE($FK$6," ",FM$9),'-RÅDATA_KVARTAL-'!$A$5:$DO$385,16,FALSE)&lt;&gt;0,VLOOKUP(CONCATENATE($FK$6," ",FM$9),'-RÅDATA_KVARTAL-'!$A$5:$DO$385,16,FALSE),"")</f>
        <v/>
      </c>
      <c r="FN18" s="29"/>
      <c r="FO18" s="29" t="str">
        <f>IF(VLOOKUP(CONCATENATE($FK$6," ",FO$9),'-RÅDATA_KVARTAL-'!$A$5:$DO$385,16,FALSE)&lt;&gt;0,VLOOKUP(CONCATENATE($FK$6," ",FO$9),'-RÅDATA_KVARTAL-'!$A$5:$DO$385,16,FALSE),"")</f>
        <v/>
      </c>
      <c r="FP18" s="29"/>
      <c r="FQ18" s="29" t="str">
        <f>IF(VLOOKUP(CONCATENATE($FK$6," ",FQ$9),'-RÅDATA_KVARTAL-'!$A$5:$DO$385,16,FALSE)&lt;&gt;0,VLOOKUP(CONCATENATE($FK$6," ",FQ$9),'-RÅDATA_KVARTAL-'!$A$5:$DO$385,16,FALSE),"")</f>
        <v/>
      </c>
      <c r="FR18" s="29"/>
      <c r="FS18" s="29" t="str">
        <f>IF(VLOOKUP(CONCATENATE($FK$6," ",FS$9),'-RÅDATA_KVARTAL-'!$A$5:$DO$385,16,FALSE)&lt;&gt;0,VLOOKUP(CONCATENATE($FK$6," ",FS$9),'-RÅDATA_KVARTAL-'!$A$5:$DO$385,16,FALSE),"")</f>
        <v/>
      </c>
      <c r="FT18" s="29"/>
      <c r="FU18" s="29" t="str">
        <f>IF(VLOOKUP(CONCATENATE($FK$6," ",FU$9),'-RÅDATA_KVARTAL-'!$A$5:$DO$385,16,FALSE)&lt;&gt;0,VLOOKUP(CONCATENATE($FK$6," ",FU$9),'-RÅDATA_KVARTAL-'!$A$5:$DO$385,16,FALSE),"")</f>
        <v/>
      </c>
      <c r="FV18" s="29"/>
      <c r="FW18" s="29" t="str">
        <f>IF(VLOOKUP(CONCATENATE($FK$6," ",FW$9),'-RÅDATA_KVARTAL-'!$A$5:$DO$385,16,FALSE)&lt;&gt;0,VLOOKUP(CONCATENATE($FK$6," ",FW$9),'-RÅDATA_KVARTAL-'!$A$5:$DO$385,16,FALSE),"")</f>
        <v/>
      </c>
      <c r="FX18" s="29"/>
      <c r="FY18" s="29" t="str">
        <f>IF(VLOOKUP(CONCATENATE($FK$6," ",FY$9),'-RÅDATA_KVARTAL-'!$A$5:$DO$385,16,FALSE)&lt;&gt;0,VLOOKUP(CONCATENATE($FK$6," ",FY$9),'-RÅDATA_KVARTAL-'!$A$5:$DO$385,16,FALSE),"")</f>
        <v/>
      </c>
      <c r="FZ18" s="29"/>
      <c r="GA18" s="29" t="str">
        <f>IF(VLOOKUP(CONCATENATE($FK$6," ",GA$9),'-RÅDATA_KVARTAL-'!$A$5:$DO$385,16,FALSE)&lt;&gt;0,VLOOKUP(CONCATENATE($FK$6," ",GA$9),'-RÅDATA_KVARTAL-'!$A$5:$DO$385,16,FALSE),"")</f>
        <v/>
      </c>
      <c r="GB18" s="29"/>
      <c r="GC18" s="29" t="str">
        <f>IF(VLOOKUP(CONCATENATE($FK$6," ",GC$9),'-RÅDATA_KVARTAL-'!$A$5:$DO$385,16,FALSE)&lt;&gt;0,VLOOKUP(CONCATENATE($FK$6," ",GC$9),'-RÅDATA_KVARTAL-'!$A$5:$DO$385,16,FALSE),"")</f>
        <v/>
      </c>
      <c r="GD18" s="29"/>
      <c r="GE18" s="29" t="str">
        <f>IF(VLOOKUP(CONCATENATE($FK$6," ",GE$9),'-RÅDATA_KVARTAL-'!$A$5:$DO$385,16,FALSE)&lt;&gt;0,VLOOKUP(CONCATENATE($FK$6," ",GE$9),'-RÅDATA_KVARTAL-'!$A$5:$DO$385,16,FALSE),"")</f>
        <v/>
      </c>
      <c r="GF18" s="29"/>
      <c r="GG18" s="29" t="str">
        <f>IF(VLOOKUP(CONCATENATE($FK$6," ",GG$9),'-RÅDATA_KVARTAL-'!$A$5:$DO$385,16,FALSE)&lt;&gt;0,VLOOKUP(CONCATENATE($FK$6," ",GG$9),'-RÅDATA_KVARTAL-'!$A$5:$DO$385,16,FALSE),"")</f>
        <v/>
      </c>
      <c r="GH18" s="29"/>
      <c r="GI18" s="29" t="str">
        <f>IF(VLOOKUP(CONCATENATE($FK$6," ",GI$9),'-RÅDATA_KVARTAL-'!$A$5:$DO$385,16,FALSE)&lt;&gt;0,VLOOKUP(CONCATENATE($FK$6," ",GI$9),'-RÅDATA_KVARTAL-'!$A$5:$DO$385,16,FALSE),"")</f>
        <v/>
      </c>
      <c r="GJ18" s="93"/>
      <c r="GK18" s="93"/>
      <c r="GL18" s="29" t="str">
        <f>IF(VLOOKUP(CONCATENATE($GL$6," ",GL$9),'-RÅDATA_KVARTAL-'!$A$5:$DO$385,16,FALSE)&lt;&gt;0,VLOOKUP(CONCATENATE($GL$6," ",GL$9),'-RÅDATA_KVARTAL-'!$A$5:$DO$385,16,FALSE),"")</f>
        <v/>
      </c>
      <c r="GM18" s="29"/>
      <c r="GN18" s="29" t="str">
        <f>IF(VLOOKUP(CONCATENATE($GL$6," ",GN$9),'-RÅDATA_KVARTAL-'!$A$5:$DO$385,16,FALSE)&lt;&gt;0,VLOOKUP(CONCATENATE($GL$6," ",GN$9),'-RÅDATA_KVARTAL-'!$A$5:$DO$385,16,FALSE),"")</f>
        <v/>
      </c>
      <c r="GO18" s="29"/>
      <c r="GP18" s="29" t="str">
        <f>IF(VLOOKUP(CONCATENATE($GL$6," ",GP$9),'-RÅDATA_KVARTAL-'!$A$5:$DO$385,16,FALSE)&lt;&gt;0,VLOOKUP(CONCATENATE($GL$6," ",GP$9),'-RÅDATA_KVARTAL-'!$A$5:$DO$385,16,FALSE),"")</f>
        <v/>
      </c>
      <c r="GQ18" s="29"/>
      <c r="GR18" s="29" t="str">
        <f>IF(VLOOKUP(CONCATENATE($GL$6," ",GR$9),'-RÅDATA_KVARTAL-'!$A$5:$DO$385,16,FALSE)&lt;&gt;0,VLOOKUP(CONCATENATE($GL$6," ",GR$9),'-RÅDATA_KVARTAL-'!$A$5:$DO$385,16,FALSE),"")</f>
        <v/>
      </c>
      <c r="GS18" s="29"/>
      <c r="GT18" s="29" t="str">
        <f>IF(VLOOKUP(CONCATENATE($GL$6," ",GT$9),'-RÅDATA_KVARTAL-'!$A$5:$DO$385,16,FALSE)&lt;&gt;0,VLOOKUP(CONCATENATE($GL$6," ",GT$9),'-RÅDATA_KVARTAL-'!$A$5:$DO$385,16,FALSE),"")</f>
        <v/>
      </c>
      <c r="GU18" s="29"/>
      <c r="GV18" s="29" t="str">
        <f>IF(VLOOKUP(CONCATENATE($GL$6," ",GV$9),'-RÅDATA_KVARTAL-'!$A$5:$DO$385,16,FALSE)&lt;&gt;0,VLOOKUP(CONCATENATE($GL$6," ",GV$9),'-RÅDATA_KVARTAL-'!$A$5:$DO$385,16,FALSE),"")</f>
        <v/>
      </c>
      <c r="GW18" s="29"/>
      <c r="GX18" s="29" t="str">
        <f>IF(VLOOKUP(CONCATENATE($GL$6," ",GX$9),'-RÅDATA_KVARTAL-'!$A$5:$DO$385,16,FALSE)&lt;&gt;0,VLOOKUP(CONCATENATE($GL$6," ",GX$9),'-RÅDATA_KVARTAL-'!$A$5:$DO$385,16,FALSE),"")</f>
        <v/>
      </c>
      <c r="GY18" s="29"/>
      <c r="GZ18" s="29" t="str">
        <f>IF(VLOOKUP(CONCATENATE($GL$6," ",GZ$9),'-RÅDATA_KVARTAL-'!$A$5:$DO$385,16,FALSE)&lt;&gt;0,VLOOKUP(CONCATENATE($GL$6," ",GZ$9),'-RÅDATA_KVARTAL-'!$A$5:$DO$385,16,FALSE),"")</f>
        <v/>
      </c>
      <c r="HA18" s="29"/>
      <c r="HB18" s="29" t="str">
        <f>IF(VLOOKUP(CONCATENATE($GL$6," ",HB$9),'-RÅDATA_KVARTAL-'!$A$5:$DO$385,16,FALSE)&lt;&gt;0,VLOOKUP(CONCATENATE($GL$6," ",HB$9),'-RÅDATA_KVARTAL-'!$A$5:$DO$385,16,FALSE),"")</f>
        <v/>
      </c>
      <c r="HC18" s="29"/>
      <c r="HD18" s="29" t="str">
        <f>IF(VLOOKUP(CONCATENATE($GL$6," ",HD$9),'-RÅDATA_KVARTAL-'!$A$5:$DO$385,16,FALSE)&lt;&gt;0,VLOOKUP(CONCATENATE($GL$6," ",HD$9),'-RÅDATA_KVARTAL-'!$A$5:$DO$385,16,FALSE),"")</f>
        <v/>
      </c>
      <c r="HE18" s="29"/>
      <c r="HF18" s="29" t="str">
        <f>IF(VLOOKUP(CONCATENATE($GL$6," ",HF$9),'-RÅDATA_KVARTAL-'!$A$5:$DO$385,16,FALSE)&lt;&gt;0,VLOOKUP(CONCATENATE($GL$6," ",HF$9),'-RÅDATA_KVARTAL-'!$A$5:$DO$385,16,FALSE),"")</f>
        <v/>
      </c>
      <c r="HG18" s="29"/>
      <c r="HH18" s="29" t="str">
        <f>IF(VLOOKUP(CONCATENATE($GL$6," ",HH$9),'-RÅDATA_KVARTAL-'!$A$5:$DO$385,16,FALSE)&lt;&gt;0,VLOOKUP(CONCATENATE($GL$6," ",HH$9),'-RÅDATA_KVARTAL-'!$A$5:$DO$385,16,FALSE),"")</f>
        <v/>
      </c>
      <c r="HI18" s="29"/>
      <c r="HJ18" s="29" t="str">
        <f>IF(VLOOKUP(CONCATENATE($GL$6," ",HJ$9),'-RÅDATA_KVARTAL-'!$A$5:$DO$385,16,FALSE)&lt;&gt;0,VLOOKUP(CONCATENATE($GL$6," ",HJ$9),'-RÅDATA_KVARTAL-'!$A$5:$DO$385,16,FALSE),"")</f>
        <v/>
      </c>
      <c r="HK18" s="93"/>
      <c r="HL18" s="96"/>
      <c r="HM18" s="92" t="s">
        <v>354</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375</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82266</v>
      </c>
      <c r="CM20" s="37"/>
      <c r="CN20" s="37">
        <f>IF(VLOOKUP(CONCATENATE($CH$6," ",CN$9),'-RÅDATA_KVARTAL-'!$A$5:$DO$385,20,FALSE)&lt;&gt;0,VLOOKUP(CONCATENATE($CH$6," ",CN$9),'-RÅDATA_KVARTAL-'!$A$5:$DO$385,20,FALSE),"")</f>
        <v>81021</v>
      </c>
      <c r="CO20" s="37"/>
      <c r="CP20" s="37">
        <f>IF(VLOOKUP(CONCATENATE($CH$6," ",CP$9),'-RÅDATA_KVARTAL-'!$A$5:$DO$385,20,FALSE)&lt;&gt;0,VLOOKUP(CONCATENATE($CH$6," ",CP$9),'-RÅDATA_KVARTAL-'!$A$5:$DO$385,20,FALSE),"")</f>
        <v>82195</v>
      </c>
      <c r="CQ20" s="37"/>
      <c r="CR20" s="37">
        <f>IF(VLOOKUP(CONCATENATE($CH$6," ",CR$9),'-RÅDATA_KVARTAL-'!$A$5:$DO$385,20,FALSE)&lt;&gt;0,VLOOKUP(CONCATENATE($CH$6," ",CR$9),'-RÅDATA_KVARTAL-'!$A$5:$DO$385,20,FALSE),"")</f>
        <v>78373</v>
      </c>
      <c r="CS20" s="37"/>
      <c r="CT20" s="37">
        <f>IF(VLOOKUP(CONCATENATE($CH$6," ",CT$9),'-RÅDATA_KVARTAL-'!$A$5:$DO$385,20,FALSE)&lt;&gt;0,VLOOKUP(CONCATENATE($CH$6," ",CT$9),'-RÅDATA_KVARTAL-'!$A$5:$DO$385,20,FALSE),"")</f>
        <v>73203</v>
      </c>
      <c r="CU20" s="37"/>
      <c r="CV20" s="37">
        <f>IF(VLOOKUP(CONCATENATE($CH$6," ",CV$9),'-RÅDATA_KVARTAL-'!$A$5:$DO$385,20,FALSE)&lt;&gt;0,VLOOKUP(CONCATENATE($CH$6," ",CV$9),'-RÅDATA_KVARTAL-'!$A$5:$DO$385,20,FALSE),"")</f>
        <v>80473</v>
      </c>
      <c r="CW20" s="37"/>
      <c r="CX20" s="37">
        <f>IF(VLOOKUP(CONCATENATE($CH$6," ",CX$9),'-RÅDATA_KVARTAL-'!$A$5:$DO$385,20,FALSE)&lt;&gt;0,VLOOKUP(CONCATENATE($CH$6," ",CX$9),'-RÅDATA_KVARTAL-'!$A$5:$DO$385,20,FALSE),"")</f>
        <v>81890</v>
      </c>
      <c r="CY20" s="37"/>
      <c r="CZ20" s="37">
        <f>IF(VLOOKUP(CONCATENATE($CH$6," ",CZ$9),'-RÅDATA_KVARTAL-'!$A$5:$DO$385,20,FALSE)&lt;&gt;0,VLOOKUP(CONCATENATE($CH$6," ",CZ$9),'-RÅDATA_KVARTAL-'!$A$5:$DO$385,20,FALSE),"")</f>
        <v>82296</v>
      </c>
      <c r="DA20" s="37"/>
      <c r="DB20" s="37">
        <f>IF(VLOOKUP(CONCATENATE($CH$6," ",DB$9),'-RÅDATA_KVARTAL-'!$A$5:$DO$385,20,FALSE)&lt;&gt;0,VLOOKUP(CONCATENATE($CH$6," ",DB$9),'-RÅDATA_KVARTAL-'!$A$5:$DO$385,20,FALSE),"")</f>
        <v>79872</v>
      </c>
      <c r="DC20" s="37"/>
      <c r="DD20" s="37">
        <f>IF(VLOOKUP(CONCATENATE($CH$6," ",DD$9),'-RÅDATA_KVARTAL-'!$A$5:$DO$385,20,FALSE)&lt;&gt;0,VLOOKUP(CONCATENATE($CH$6," ",DD$9),'-RÅDATA_KVARTAL-'!$A$5:$DO$385,20,FALSE),"")</f>
        <v>81584</v>
      </c>
      <c r="DE20" s="37"/>
      <c r="DF20" s="37">
        <f>IF(VLOOKUP(CONCATENATE($CH$6," ",DF$9),'-RÅDATA_KVARTAL-'!$A$5:$DO$385,20,FALSE)&lt;&gt;0,VLOOKUP(CONCATENATE($CH$6," ",DF$9),'-RÅDATA_KVARTAL-'!$A$5:$DO$385,20,FALSE),"")</f>
        <v>962103</v>
      </c>
      <c r="DG20" s="104"/>
      <c r="DH20" s="104"/>
      <c r="DI20" s="37">
        <f>IF(VLOOKUP(CONCATENATE($DI$6," ",DI$9),'-RÅDATA_KVARTAL-'!$A$5:$DO$385,20,FALSE)&lt;&gt;0,VLOOKUP(CONCATENATE($DI$6," ",DI$9),'-RÅDATA_KVARTAL-'!$A$5:$DO$385,20,FALSE),"")</f>
        <v>84101</v>
      </c>
      <c r="DJ20" s="37"/>
      <c r="DK20" s="37">
        <f>IF(VLOOKUP(CONCATENATE($DI$6," ",DK$9),'-RÅDATA_KVARTAL-'!$A$5:$DO$385,20,FALSE)&lt;&gt;0,VLOOKUP(CONCATENATE($DI$6," ",DK$9),'-RÅDATA_KVARTAL-'!$A$5:$DO$385,20,FALSE),"")</f>
        <v>78212</v>
      </c>
      <c r="DL20" s="37"/>
      <c r="DM20" s="37">
        <f>IF(VLOOKUP(CONCATENATE($DI$6," ",DM$9),'-RÅDATA_KVARTAL-'!$A$5:$DO$385,20,FALSE)&lt;&gt;0,VLOOKUP(CONCATENATE($DI$6," ",DM$9),'-RÅDATA_KVARTAL-'!$A$5:$DO$385,20,FALSE),"")</f>
        <v>87273</v>
      </c>
      <c r="DN20" s="37"/>
      <c r="DO20" s="37">
        <f>IF(VLOOKUP(CONCATENATE($DI$6," ",DO$9),'-RÅDATA_KVARTAL-'!$A$5:$DO$385,20,FALSE)&lt;&gt;0,VLOOKUP(CONCATENATE($DI$6," ",DO$9),'-RÅDATA_KVARTAL-'!$A$5:$DO$385,20,FALSE),"")</f>
        <v>79688</v>
      </c>
      <c r="DP20" s="37"/>
      <c r="DQ20" s="37">
        <f>IF(VLOOKUP(CONCATENATE($DI$6," ",DQ$9),'-RÅDATA_KVARTAL-'!$A$5:$DO$385,20,FALSE)&lt;&gt;0,VLOOKUP(CONCATENATE($DI$6," ",DQ$9),'-RÅDATA_KVARTAL-'!$A$5:$DO$385,20,FALSE),"")</f>
        <v>84852</v>
      </c>
      <c r="DR20" s="37"/>
      <c r="DS20" s="37">
        <f>IF(VLOOKUP(CONCATENATE($DI$6," ",DS$9),'-RÅDATA_KVARTAL-'!$A$5:$DO$385,20,FALSE)&lt;&gt;0,VLOOKUP(CONCATENATE($DI$6," ",DS$9),'-RÅDATA_KVARTAL-'!$A$5:$DO$385,20,FALSE),"")</f>
        <v>79887</v>
      </c>
      <c r="DT20" s="37"/>
      <c r="DU20" s="37">
        <f>IF(VLOOKUP(CONCATENATE($DI$6," ",DU$9),'-RÅDATA_KVARTAL-'!$A$5:$DO$385,20,FALSE)&lt;&gt;0,VLOOKUP(CONCATENATE($DI$6," ",DU$9),'-RÅDATA_KVARTAL-'!$A$5:$DO$385,20,FALSE),"")</f>
        <v>71819</v>
      </c>
      <c r="DV20" s="37"/>
      <c r="DW20" s="37">
        <f>IF(VLOOKUP(CONCATENATE($DI$6," ",DW$9),'-RÅDATA_KVARTAL-'!$A$5:$DO$385,20,FALSE)&lt;&gt;0,VLOOKUP(CONCATENATE($DI$6," ",DW$9),'-RÅDATA_KVARTAL-'!$A$5:$DO$385,20,FALSE),"")</f>
        <v>80492</v>
      </c>
      <c r="DX20" s="37"/>
      <c r="DY20" s="37">
        <f>IF(VLOOKUP(CONCATENATE($DI$6," ",DY$9),'-RÅDATA_KVARTAL-'!$A$5:$DO$385,20,FALSE)&lt;&gt;0,VLOOKUP(CONCATENATE($DI$6," ",DY$9),'-RÅDATA_KVARTAL-'!$A$5:$DO$385,20,FALSE),"")</f>
        <v>81828</v>
      </c>
      <c r="DZ20" s="37"/>
      <c r="EA20" s="37" t="str">
        <f>IF(VLOOKUP(CONCATENATE($DI$6," ",EA$9),'-RÅDATA_KVARTAL-'!$A$5:$DO$385,20,FALSE)&lt;&gt;0,VLOOKUP(CONCATENATE($DI$6," ",EA$9),'-RÅDATA_KVARTAL-'!$A$5:$DO$385,20,FALSE),"")</f>
        <v/>
      </c>
      <c r="EB20" s="37"/>
      <c r="EC20" s="37" t="str">
        <f>IF(VLOOKUP(CONCATENATE($DI$6," ",EC$9),'-RÅDATA_KVARTAL-'!$A$5:$DO$385,20,FALSE)&lt;&gt;0,VLOOKUP(CONCATENATE($DI$6," ",EC$9),'-RÅDATA_KVARTAL-'!$A$5:$DO$385,20,FALSE),"")</f>
        <v/>
      </c>
      <c r="ED20" s="37"/>
      <c r="EE20" s="37" t="str">
        <f>IF(VLOOKUP(CONCATENATE($DI$6," ",EE$9),'-RÅDATA_KVARTAL-'!$A$5:$DO$385,20,FALSE)&lt;&gt;0,VLOOKUP(CONCATENATE($DI$6," ",EE$9),'-RÅDATA_KVARTAL-'!$A$5:$DO$385,20,FALSE),"")</f>
        <v/>
      </c>
      <c r="EF20" s="37"/>
      <c r="EG20" s="37">
        <f>IF(VLOOKUP(CONCATENATE($DI$6," ",EG$9),'-RÅDATA_KVARTAL-'!$A$5:$DO$385,20,FALSE)&lt;&gt;0,VLOOKUP(CONCATENATE($DI$6," ",EG$9),'-RÅDATA_KVARTAL-'!$A$5:$DO$385,20,FALSE),"")</f>
        <v>728152</v>
      </c>
      <c r="EH20" s="104"/>
      <c r="EI20" s="104"/>
      <c r="EJ20" s="37" t="str">
        <f>IF(VLOOKUP(CONCATENATE($EJ$6," ",EJ$9),'-RÅDATA_KVARTAL-'!$A$5:$DO$385,20,FALSE)&lt;&gt;0,VLOOKUP(CONCATENATE($EJ$6," ",EJ$9),'-RÅDATA_KVARTAL-'!$A$5:$DO$385,20,FALSE),"")</f>
        <v/>
      </c>
      <c r="EK20" s="37"/>
      <c r="EL20" s="37" t="str">
        <f>IF(VLOOKUP(CONCATENATE($EJ$6," ",EL$9),'-RÅDATA_KVARTAL-'!$A$5:$DO$385,20,FALSE)&lt;&gt;0,VLOOKUP(CONCATENATE($EJ$6," ",EL$9),'-RÅDATA_KVARTAL-'!$A$5:$DO$385,20,FALSE),"")</f>
        <v/>
      </c>
      <c r="EM20" s="37"/>
      <c r="EN20" s="37" t="str">
        <f>IF(VLOOKUP(CONCATENATE($EJ$6," ",EN$9),'-RÅDATA_KVARTAL-'!$A$5:$DO$385,20,FALSE)&lt;&gt;0,VLOOKUP(CONCATENATE($EJ$6," ",EN$9),'-RÅDATA_KVARTAL-'!$A$5:$DO$385,20,FALSE),"")</f>
        <v/>
      </c>
      <c r="EO20" s="37"/>
      <c r="EP20" s="37" t="str">
        <f>IF(VLOOKUP(CONCATENATE($EJ$6," ",EP$9),'-RÅDATA_KVARTAL-'!$A$5:$DO$385,20,FALSE)&lt;&gt;0,VLOOKUP(CONCATENATE($EJ$6," ",EP$9),'-RÅDATA_KVARTAL-'!$A$5:$DO$385,20,FALSE),"")</f>
        <v/>
      </c>
      <c r="EQ20" s="37"/>
      <c r="ER20" s="37" t="str">
        <f>IF(VLOOKUP(CONCATENATE($EJ$6," ",ER$9),'-RÅDATA_KVARTAL-'!$A$5:$DO$385,20,FALSE)&lt;&gt;0,VLOOKUP(CONCATENATE($EJ$6," ",ER$9),'-RÅDATA_KVARTAL-'!$A$5:$DO$385,20,FALSE),"")</f>
        <v/>
      </c>
      <c r="ES20" s="37"/>
      <c r="ET20" s="37" t="str">
        <f>IF(VLOOKUP(CONCATENATE($EJ$6," ",ET$9),'-RÅDATA_KVARTAL-'!$A$5:$DO$385,20,FALSE)&lt;&gt;0,VLOOKUP(CONCATENATE($EJ$6," ",ET$9),'-RÅDATA_KVARTAL-'!$A$5:$DO$385,20,FALSE),"")</f>
        <v/>
      </c>
      <c r="EU20" s="37"/>
      <c r="EV20" s="37" t="str">
        <f>IF(VLOOKUP(CONCATENATE($EJ$6," ",EV$9),'-RÅDATA_KVARTAL-'!$A$5:$DO$385,20,FALSE)&lt;&gt;0,VLOOKUP(CONCATENATE($EJ$6," ",EV$9),'-RÅDATA_KVARTAL-'!$A$5:$DO$385,20,FALSE),"")</f>
        <v/>
      </c>
      <c r="EW20" s="37"/>
      <c r="EX20" s="37" t="str">
        <f>IF(VLOOKUP(CONCATENATE($EJ$6," ",EX$9),'-RÅDATA_KVARTAL-'!$A$5:$DO$385,20,FALSE)&lt;&gt;0,VLOOKUP(CONCATENATE($EJ$6," ",EX$9),'-RÅDATA_KVARTAL-'!$A$5:$DO$385,20,FALSE),"")</f>
        <v/>
      </c>
      <c r="EY20" s="37"/>
      <c r="EZ20" s="37" t="str">
        <f>IF(VLOOKUP(CONCATENATE($EJ$6," ",EZ$9),'-RÅDATA_KVARTAL-'!$A$5:$DO$385,20,FALSE)&lt;&gt;0,VLOOKUP(CONCATENATE($EJ$6," ",EZ$9),'-RÅDATA_KVARTAL-'!$A$5:$DO$385,20,FALSE),"")</f>
        <v/>
      </c>
      <c r="FA20" s="37"/>
      <c r="FB20" s="37" t="str">
        <f>IF(VLOOKUP(CONCATENATE($EJ$6," ",FB$9),'-RÅDATA_KVARTAL-'!$A$5:$DO$385,20,FALSE)&lt;&gt;0,VLOOKUP(CONCATENATE($EJ$6," ",FB$9),'-RÅDATA_KVARTAL-'!$A$5:$DO$385,20,FALSE),"")</f>
        <v/>
      </c>
      <c r="FC20" s="37"/>
      <c r="FD20" s="37" t="str">
        <f>IF(VLOOKUP(CONCATENATE($EJ$6," ",FD$9),'-RÅDATA_KVARTAL-'!$A$5:$DO$385,20,FALSE)&lt;&gt;0,VLOOKUP(CONCATENATE($EJ$6," ",FD$9),'-RÅDATA_KVARTAL-'!$A$5:$DO$385,20,FALSE),"")</f>
        <v/>
      </c>
      <c r="FE20" s="37"/>
      <c r="FF20" s="37" t="str">
        <f>IF(VLOOKUP(CONCATENATE($EJ$6," ",FF$9),'-RÅDATA_KVARTAL-'!$A$5:$DO$385,20,FALSE)&lt;&gt;0,VLOOKUP(CONCATENATE($EJ$6," ",FF$9),'-RÅDATA_KVARTAL-'!$A$5:$DO$385,20,FALSE),"")</f>
        <v/>
      </c>
      <c r="FG20" s="37"/>
      <c r="FH20" s="37" t="str">
        <f>IF(VLOOKUP(CONCATENATE($EJ$6," ",FH$9),'-RÅDATA_KVARTAL-'!$A$5:$DO$385,20,FALSE)&lt;&gt;0,VLOOKUP(CONCATENATE($EJ$6," ",FH$9),'-RÅDATA_KVARTAL-'!$A$5:$DO$385,20,FALSE),"")</f>
        <v/>
      </c>
      <c r="FI20" s="104"/>
      <c r="FJ20" s="104"/>
      <c r="FK20" s="37" t="str">
        <f>IF(VLOOKUP(CONCATENATE($FK$6," ",FK$9),'-RÅDATA_KVARTAL-'!$A$5:$DO$385,20,FALSE)&lt;&gt;0,VLOOKUP(CONCATENATE($FK$6," ",FK$9),'-RÅDATA_KVARTAL-'!$A$5:$DO$385,20,FALSE),"")</f>
        <v/>
      </c>
      <c r="FL20" s="37"/>
      <c r="FM20" s="37" t="str">
        <f>IF(VLOOKUP(CONCATENATE($FK$6," ",FM$9),'-RÅDATA_KVARTAL-'!$A$5:$DO$385,20,FALSE)&lt;&gt;0,VLOOKUP(CONCATENATE($FK$6," ",FM$9),'-RÅDATA_KVARTAL-'!$A$5:$DO$385,20,FALSE),"")</f>
        <v/>
      </c>
      <c r="FN20" s="37"/>
      <c r="FO20" s="37" t="str">
        <f>IF(VLOOKUP(CONCATENATE($FK$6," ",FO$9),'-RÅDATA_KVARTAL-'!$A$5:$DO$385,20,FALSE)&lt;&gt;0,VLOOKUP(CONCATENATE($FK$6," ",FO$9),'-RÅDATA_KVARTAL-'!$A$5:$DO$385,20,FALSE),"")</f>
        <v/>
      </c>
      <c r="FP20" s="37"/>
      <c r="FQ20" s="37" t="str">
        <f>IF(VLOOKUP(CONCATENATE($FK$6," ",FQ$9),'-RÅDATA_KVARTAL-'!$A$5:$DO$385,20,FALSE)&lt;&gt;0,VLOOKUP(CONCATENATE($FK$6," ",FQ$9),'-RÅDATA_KVARTAL-'!$A$5:$DO$385,20,FALSE),"")</f>
        <v/>
      </c>
      <c r="FR20" s="37"/>
      <c r="FS20" s="37" t="str">
        <f>IF(VLOOKUP(CONCATENATE($FK$6," ",FS$9),'-RÅDATA_KVARTAL-'!$A$5:$DO$385,20,FALSE)&lt;&gt;0,VLOOKUP(CONCATENATE($FK$6," ",FS$9),'-RÅDATA_KVARTAL-'!$A$5:$DO$385,20,FALSE),"")</f>
        <v/>
      </c>
      <c r="FT20" s="37"/>
      <c r="FU20" s="37" t="str">
        <f>IF(VLOOKUP(CONCATENATE($FK$6," ",FU$9),'-RÅDATA_KVARTAL-'!$A$5:$DO$385,20,FALSE)&lt;&gt;0,VLOOKUP(CONCATENATE($FK$6," ",FU$9),'-RÅDATA_KVARTAL-'!$A$5:$DO$385,20,FALSE),"")</f>
        <v/>
      </c>
      <c r="FV20" s="37"/>
      <c r="FW20" s="37" t="str">
        <f>IF(VLOOKUP(CONCATENATE($FK$6," ",FW$9),'-RÅDATA_KVARTAL-'!$A$5:$DO$385,20,FALSE)&lt;&gt;0,VLOOKUP(CONCATENATE($FK$6," ",FW$9),'-RÅDATA_KVARTAL-'!$A$5:$DO$385,20,FALSE),"")</f>
        <v/>
      </c>
      <c r="FX20" s="37"/>
      <c r="FY20" s="37" t="str">
        <f>IF(VLOOKUP(CONCATENATE($FK$6," ",FY$9),'-RÅDATA_KVARTAL-'!$A$5:$DO$385,20,FALSE)&lt;&gt;0,VLOOKUP(CONCATENATE($FK$6," ",FY$9),'-RÅDATA_KVARTAL-'!$A$5:$DO$385,20,FALSE),"")</f>
        <v/>
      </c>
      <c r="FZ20" s="37"/>
      <c r="GA20" s="37" t="str">
        <f>IF(VLOOKUP(CONCATENATE($FK$6," ",GA$9),'-RÅDATA_KVARTAL-'!$A$5:$DO$385,20,FALSE)&lt;&gt;0,VLOOKUP(CONCATENATE($FK$6," ",GA$9),'-RÅDATA_KVARTAL-'!$A$5:$DO$385,20,FALSE),"")</f>
        <v/>
      </c>
      <c r="GB20" s="37"/>
      <c r="GC20" s="37" t="str">
        <f>IF(VLOOKUP(CONCATENATE($FK$6," ",GC$9),'-RÅDATA_KVARTAL-'!$A$5:$DO$385,20,FALSE)&lt;&gt;0,VLOOKUP(CONCATENATE($FK$6," ",GC$9),'-RÅDATA_KVARTAL-'!$A$5:$DO$385,20,FALSE),"")</f>
        <v/>
      </c>
      <c r="GD20" s="37"/>
      <c r="GE20" s="37" t="str">
        <f>IF(VLOOKUP(CONCATENATE($FK$6," ",GE$9),'-RÅDATA_KVARTAL-'!$A$5:$DO$385,20,FALSE)&lt;&gt;0,VLOOKUP(CONCATENATE($FK$6," ",GE$9),'-RÅDATA_KVARTAL-'!$A$5:$DO$385,20,FALSE),"")</f>
        <v/>
      </c>
      <c r="GF20" s="37"/>
      <c r="GG20" s="37" t="str">
        <f>IF(VLOOKUP(CONCATENATE($FK$6," ",GG$9),'-RÅDATA_KVARTAL-'!$A$5:$DO$385,20,FALSE)&lt;&gt;0,VLOOKUP(CONCATENATE($FK$6," ",GG$9),'-RÅDATA_KVARTAL-'!$A$5:$DO$385,20,FALSE),"")</f>
        <v/>
      </c>
      <c r="GH20" s="37"/>
      <c r="GI20" s="37" t="str">
        <f>IF(VLOOKUP(CONCATENATE($FK$6," ",GI$9),'-RÅDATA_KVARTAL-'!$A$5:$DO$385,20,FALSE)&lt;&gt;0,VLOOKUP(CONCATENATE($FK$6," ",GI$9),'-RÅDATA_KVARTAL-'!$A$5:$DO$385,20,FALSE),"")</f>
        <v/>
      </c>
      <c r="GJ20" s="104"/>
      <c r="GK20" s="104"/>
      <c r="GL20" s="37" t="str">
        <f>IF(VLOOKUP(CONCATENATE($GL$6," ",GL$9),'-RÅDATA_KVARTAL-'!$A$5:$DO$385,20,FALSE)&lt;&gt;0,VLOOKUP(CONCATENATE($GL$6," ",GL$9),'-RÅDATA_KVARTAL-'!$A$5:$DO$385,20,FALSE),"")</f>
        <v/>
      </c>
      <c r="GM20" s="37"/>
      <c r="GN20" s="37" t="str">
        <f>IF(VLOOKUP(CONCATENATE($GL$6," ",GN$9),'-RÅDATA_KVARTAL-'!$A$5:$DO$385,20,FALSE)&lt;&gt;0,VLOOKUP(CONCATENATE($GL$6," ",GN$9),'-RÅDATA_KVARTAL-'!$A$5:$DO$385,20,FALSE),"")</f>
        <v/>
      </c>
      <c r="GO20" s="37"/>
      <c r="GP20" s="37" t="str">
        <f>IF(VLOOKUP(CONCATENATE($GL$6," ",GP$9),'-RÅDATA_KVARTAL-'!$A$5:$DO$385,20,FALSE)&lt;&gt;0,VLOOKUP(CONCATENATE($GL$6," ",GP$9),'-RÅDATA_KVARTAL-'!$A$5:$DO$385,20,FALSE),"")</f>
        <v/>
      </c>
      <c r="GQ20" s="37"/>
      <c r="GR20" s="37" t="str">
        <f>IF(VLOOKUP(CONCATENATE($GL$6," ",GR$9),'-RÅDATA_KVARTAL-'!$A$5:$DO$385,20,FALSE)&lt;&gt;0,VLOOKUP(CONCATENATE($GL$6," ",GR$9),'-RÅDATA_KVARTAL-'!$A$5:$DO$385,20,FALSE),"")</f>
        <v/>
      </c>
      <c r="GS20" s="37"/>
      <c r="GT20" s="37" t="str">
        <f>IF(VLOOKUP(CONCATENATE($GL$6," ",GT$9),'-RÅDATA_KVARTAL-'!$A$5:$DO$385,20,FALSE)&lt;&gt;0,VLOOKUP(CONCATENATE($GL$6," ",GT$9),'-RÅDATA_KVARTAL-'!$A$5:$DO$385,20,FALSE),"")</f>
        <v/>
      </c>
      <c r="GU20" s="37"/>
      <c r="GV20" s="37" t="str">
        <f>IF(VLOOKUP(CONCATENATE($GL$6," ",GV$9),'-RÅDATA_KVARTAL-'!$A$5:$DO$385,20,FALSE)&lt;&gt;0,VLOOKUP(CONCATENATE($GL$6," ",GV$9),'-RÅDATA_KVARTAL-'!$A$5:$DO$385,20,FALSE),"")</f>
        <v/>
      </c>
      <c r="GW20" s="37"/>
      <c r="GX20" s="37" t="str">
        <f>IF(VLOOKUP(CONCATENATE($GL$6," ",GX$9),'-RÅDATA_KVARTAL-'!$A$5:$DO$385,20,FALSE)&lt;&gt;0,VLOOKUP(CONCATENATE($GL$6," ",GX$9),'-RÅDATA_KVARTAL-'!$A$5:$DO$385,20,FALSE),"")</f>
        <v/>
      </c>
      <c r="GY20" s="37"/>
      <c r="GZ20" s="37" t="str">
        <f>IF(VLOOKUP(CONCATENATE($GL$6," ",GZ$9),'-RÅDATA_KVARTAL-'!$A$5:$DO$385,20,FALSE)&lt;&gt;0,VLOOKUP(CONCATENATE($GL$6," ",GZ$9),'-RÅDATA_KVARTAL-'!$A$5:$DO$385,20,FALSE),"")</f>
        <v/>
      </c>
      <c r="HA20" s="37"/>
      <c r="HB20" s="37" t="str">
        <f>IF(VLOOKUP(CONCATENATE($GL$6," ",HB$9),'-RÅDATA_KVARTAL-'!$A$5:$DO$385,20,FALSE)&lt;&gt;0,VLOOKUP(CONCATENATE($GL$6," ",HB$9),'-RÅDATA_KVARTAL-'!$A$5:$DO$385,20,FALSE),"")</f>
        <v/>
      </c>
      <c r="HC20" s="37"/>
      <c r="HD20" s="37" t="str">
        <f>IF(VLOOKUP(CONCATENATE($GL$6," ",HD$9),'-RÅDATA_KVARTAL-'!$A$5:$DO$385,20,FALSE)&lt;&gt;0,VLOOKUP(CONCATENATE($GL$6," ",HD$9),'-RÅDATA_KVARTAL-'!$A$5:$DO$385,20,FALSE),"")</f>
        <v/>
      </c>
      <c r="HE20" s="37"/>
      <c r="HF20" s="37" t="str">
        <f>IF(VLOOKUP(CONCATENATE($GL$6," ",HF$9),'-RÅDATA_KVARTAL-'!$A$5:$DO$385,20,FALSE)&lt;&gt;0,VLOOKUP(CONCATENATE($GL$6," ",HF$9),'-RÅDATA_KVARTAL-'!$A$5:$DO$385,20,FALSE),"")</f>
        <v/>
      </c>
      <c r="HG20" s="37"/>
      <c r="HH20" s="37" t="str">
        <f>IF(VLOOKUP(CONCATENATE($GL$6," ",HH$9),'-RÅDATA_KVARTAL-'!$A$5:$DO$385,20,FALSE)&lt;&gt;0,VLOOKUP(CONCATENATE($GL$6," ",HH$9),'-RÅDATA_KVARTAL-'!$A$5:$DO$385,20,FALSE),"")</f>
        <v/>
      </c>
      <c r="HI20" s="37"/>
      <c r="HJ20" s="37" t="str">
        <f>IF(VLOOKUP(CONCATENATE($GL$6," ",HJ$9),'-RÅDATA_KVARTAL-'!$A$5:$DO$385,20,FALSE)&lt;&gt;0,VLOOKUP(CONCATENATE($GL$6," ",HJ$9),'-RÅDATA_KVARTAL-'!$A$5:$DO$385,20,FALSE),"")</f>
        <v/>
      </c>
      <c r="HK20" s="104"/>
      <c r="HL20" s="84"/>
      <c r="HM20" s="103" t="s">
        <v>355</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57</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-732</v>
      </c>
      <c r="CM23" s="37"/>
      <c r="CN23" s="37">
        <f>IF(VLOOKUP(CONCATENATE($CH$6," ",CN$9),'-RÅDATA_KVARTAL-'!$A$5:$DO$385,24,FALSE)&lt;&gt;0,VLOOKUP(CONCATENATE($CH$6," ",CN$9),'-RÅDATA_KVARTAL-'!$A$5:$DO$385,24,FALSE),"")</f>
        <v>-547</v>
      </c>
      <c r="CO23" s="37"/>
      <c r="CP23" s="37">
        <f>IF(VLOOKUP(CONCATENATE($CH$6," ",CP$9),'-RÅDATA_KVARTAL-'!$A$5:$DO$385,24,FALSE)&lt;&gt;0,VLOOKUP(CONCATENATE($CH$6," ",CP$9),'-RÅDATA_KVARTAL-'!$A$5:$DO$385,24,FALSE),"")</f>
        <v>-707</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-707</v>
      </c>
      <c r="CU23" s="37"/>
      <c r="CV23" s="37">
        <f>IF(VLOOKUP(CONCATENATE($CH$6," ",CV$9),'-RÅDATA_KVARTAL-'!$A$5:$DO$385,24,FALSE)&lt;&gt;0,VLOOKUP(CONCATENATE($CH$6," ",CV$9),'-RÅDATA_KVARTAL-'!$A$5:$DO$385,24,FALSE),"")</f>
        <v>-1092</v>
      </c>
      <c r="CW23" s="37"/>
      <c r="CX23" s="37">
        <f>IF(VLOOKUP(CONCATENATE($CH$6," ",CX$9),'-RÅDATA_KVARTAL-'!$A$5:$DO$385,24,FALSE)&lt;&gt;0,VLOOKUP(CONCATENATE($CH$6," ",CX$9),'-RÅDATA_KVARTAL-'!$A$5:$DO$385,24,FALSE),"")</f>
        <v>-1276</v>
      </c>
      <c r="CY23" s="37"/>
      <c r="CZ23" s="37">
        <f>IF(VLOOKUP(CONCATENATE($CH$6," ",CZ$9),'-RÅDATA_KVARTAL-'!$A$5:$DO$385,24,FALSE)&lt;&gt;0,VLOOKUP(CONCATENATE($CH$6," ",CZ$9),'-RÅDATA_KVARTAL-'!$A$5:$DO$385,24,FALSE),"")</f>
        <v>-1375</v>
      </c>
      <c r="DA23" s="37"/>
      <c r="DB23" s="37">
        <f>IF(VLOOKUP(CONCATENATE($CH$6," ",DB$9),'-RÅDATA_KVARTAL-'!$A$5:$DO$385,24,FALSE)&lt;&gt;0,VLOOKUP(CONCATENATE($CH$6," ",DB$9),'-RÅDATA_KVARTAL-'!$A$5:$DO$385,24,FALSE),"")</f>
        <v>-1964</v>
      </c>
      <c r="DC23" s="37"/>
      <c r="DD23" s="37">
        <f>IF(VLOOKUP(CONCATENATE($CH$6," ",DD$9),'-RÅDATA_KVARTAL-'!$A$5:$DO$385,24,FALSE)&lt;&gt;0,VLOOKUP(CONCATENATE($CH$6," ",DD$9),'-RÅDATA_KVARTAL-'!$A$5:$DO$385,24,FALSE),"")</f>
        <v>-1177</v>
      </c>
      <c r="DE23" s="37"/>
      <c r="DF23" s="37">
        <f>IF(VLOOKUP(CONCATENATE($CH$6," ",DF$9),'-RÅDATA_KVARTAL-'!$A$5:$DO$385,24,FALSE)&lt;&gt;0,VLOOKUP(CONCATENATE($CH$6," ",DF$9),'-RÅDATA_KVARTAL-'!$A$5:$DO$385,24,FALSE),"")</f>
        <v>-13658</v>
      </c>
      <c r="DG23" s="91"/>
      <c r="DH23" s="91"/>
      <c r="DI23" s="37">
        <f>IF(VLOOKUP(CONCATENATE($DI$6," ",DI$9),'-RÅDATA_KVARTAL-'!$A$5:$DO$385,24,FALSE)&lt;&gt;0,VLOOKUP(CONCATENATE($DI$6," ",DI$9),'-RÅDATA_KVARTAL-'!$A$5:$DO$385,24,FALSE),"")</f>
        <v>-1503</v>
      </c>
      <c r="DJ23" s="37"/>
      <c r="DK23" s="37">
        <f>IF(VLOOKUP(CONCATENATE($DI$6," ",DK$9),'-RÅDATA_KVARTAL-'!$A$5:$DO$385,24,FALSE)&lt;&gt;0,VLOOKUP(CONCATENATE($DI$6," ",DK$9),'-RÅDATA_KVARTAL-'!$A$5:$DO$385,24,FALSE),"")</f>
        <v>-1023</v>
      </c>
      <c r="DL23" s="37"/>
      <c r="DM23" s="37">
        <f>IF(VLOOKUP(CONCATENATE($DI$6," ",DM$9),'-RÅDATA_KVARTAL-'!$A$5:$DO$385,24,FALSE)&lt;&gt;0,VLOOKUP(CONCATENATE($DI$6," ",DM$9),'-RÅDATA_KVARTAL-'!$A$5:$DO$385,24,FALSE),"")</f>
        <v>-1111</v>
      </c>
      <c r="DN23" s="37"/>
      <c r="DO23" s="37">
        <f>IF(VLOOKUP(CONCATENATE($DI$6," ",DO$9),'-RÅDATA_KVARTAL-'!$A$5:$DO$385,24,FALSE)&lt;&gt;0,VLOOKUP(CONCATENATE($DI$6," ",DO$9),'-RÅDATA_KVARTAL-'!$A$5:$DO$385,24,FALSE),"")</f>
        <v>-1771</v>
      </c>
      <c r="DP23" s="37"/>
      <c r="DQ23" s="37">
        <f>IF(VLOOKUP(CONCATENATE($DI$6," ",DQ$9),'-RÅDATA_KVARTAL-'!$A$5:$DO$385,24,FALSE)&lt;&gt;0,VLOOKUP(CONCATENATE($DI$6," ",DQ$9),'-RÅDATA_KVARTAL-'!$A$5:$DO$385,24,FALSE),"")</f>
        <v>-1802</v>
      </c>
      <c r="DR23" s="37"/>
      <c r="DS23" s="37">
        <f>IF(VLOOKUP(CONCATENATE($DI$6," ",DS$9),'-RÅDATA_KVARTAL-'!$A$5:$DO$385,24,FALSE)&lt;&gt;0,VLOOKUP(CONCATENATE($DI$6," ",DS$9),'-RÅDATA_KVARTAL-'!$A$5:$DO$385,24,FALSE),"")</f>
        <v>-832</v>
      </c>
      <c r="DT23" s="37"/>
      <c r="DU23" s="37">
        <f>IF(VLOOKUP(CONCATENATE($DI$6," ",DU$9),'-RÅDATA_KVARTAL-'!$A$5:$DO$385,24,FALSE)&lt;&gt;0,VLOOKUP(CONCATENATE($DI$6," ",DU$9),'-RÅDATA_KVARTAL-'!$A$5:$DO$385,24,FALSE),"")</f>
        <v>-958</v>
      </c>
      <c r="DV23" s="37"/>
      <c r="DW23" s="37">
        <f>IF(VLOOKUP(CONCATENATE($DI$6," ",DW$9),'-RÅDATA_KVARTAL-'!$A$5:$DO$385,24,FALSE)&lt;&gt;0,VLOOKUP(CONCATENATE($DI$6," ",DW$9),'-RÅDATA_KVARTAL-'!$A$5:$DO$385,24,FALSE),"")</f>
        <v>-1177</v>
      </c>
      <c r="DX23" s="37"/>
      <c r="DY23" s="37">
        <f>IF(VLOOKUP(CONCATENATE($DI$6," ",DY$9),'-RÅDATA_KVARTAL-'!$A$5:$DO$385,24,FALSE)&lt;&gt;0,VLOOKUP(CONCATENATE($DI$6," ",DY$9),'-RÅDATA_KVARTAL-'!$A$5:$DO$385,24,FALSE),"")</f>
        <v>-1311</v>
      </c>
      <c r="DZ23" s="37"/>
      <c r="EA23" s="37" t="str">
        <f>IF(VLOOKUP(CONCATENATE($DI$6," ",EA$9),'-RÅDATA_KVARTAL-'!$A$5:$DO$385,24,FALSE)&lt;&gt;0,VLOOKUP(CONCATENATE($DI$6," ",EA$9),'-RÅDATA_KVARTAL-'!$A$5:$DO$385,24,FALSE),"")</f>
        <v/>
      </c>
      <c r="EB23" s="37"/>
      <c r="EC23" s="37" t="str">
        <f>IF(VLOOKUP(CONCATENATE($DI$6," ",EC$9),'-RÅDATA_KVARTAL-'!$A$5:$DO$385,24,FALSE)&lt;&gt;0,VLOOKUP(CONCATENATE($DI$6," ",EC$9),'-RÅDATA_KVARTAL-'!$A$5:$DO$385,24,FALSE),"")</f>
        <v/>
      </c>
      <c r="ED23" s="37"/>
      <c r="EE23" s="37" t="str">
        <f>IF(VLOOKUP(CONCATENATE($DI$6," ",EE$9),'-RÅDATA_KVARTAL-'!$A$5:$DO$385,24,FALSE)&lt;&gt;0,VLOOKUP(CONCATENATE($DI$6," ",EE$9),'-RÅDATA_KVARTAL-'!$A$5:$DO$385,24,FALSE),"")</f>
        <v/>
      </c>
      <c r="EF23" s="37"/>
      <c r="EG23" s="37">
        <f>IF(VLOOKUP(CONCATENATE($DI$6," ",EG$9),'-RÅDATA_KVARTAL-'!$A$5:$DO$385,24,FALSE)&lt;&gt;0,VLOOKUP(CONCATENATE($DI$6," ",EG$9),'-RÅDATA_KVARTAL-'!$A$5:$DO$385,24,FALSE),"")</f>
        <v>-11488</v>
      </c>
      <c r="EH23" s="91"/>
      <c r="EI23" s="91"/>
      <c r="EJ23" s="37" t="str">
        <f>IF(VLOOKUP(CONCATENATE($EJ$6," ",EJ$9),'-RÅDATA_KVARTAL-'!$A$5:$DO$385,24,FALSE)&lt;&gt;0,VLOOKUP(CONCATENATE($EJ$6," ",EJ$9),'-RÅDATA_KVARTAL-'!$A$5:$DO$385,24,FALSE),"")</f>
        <v/>
      </c>
      <c r="EK23" s="37"/>
      <c r="EL23" s="37" t="str">
        <f>IF(VLOOKUP(CONCATENATE($EJ$6," ",EL$9),'-RÅDATA_KVARTAL-'!$A$5:$DO$385,24,FALSE)&lt;&gt;0,VLOOKUP(CONCATENATE($EJ$6," ",EL$9),'-RÅDATA_KVARTAL-'!$A$5:$DO$385,24,FALSE),"")</f>
        <v/>
      </c>
      <c r="EM23" s="37"/>
      <c r="EN23" s="37" t="str">
        <f>IF(VLOOKUP(CONCATENATE($EJ$6," ",EN$9),'-RÅDATA_KVARTAL-'!$A$5:$DO$385,24,FALSE)&lt;&gt;0,VLOOKUP(CONCATENATE($EJ$6," ",EN$9),'-RÅDATA_KVARTAL-'!$A$5:$DO$385,24,FALSE),"")</f>
        <v/>
      </c>
      <c r="EO23" s="37"/>
      <c r="EP23" s="37" t="str">
        <f>IF(VLOOKUP(CONCATENATE($EJ$6," ",EP$9),'-RÅDATA_KVARTAL-'!$A$5:$DO$385,24,FALSE)&lt;&gt;0,VLOOKUP(CONCATENATE($EJ$6," ",EP$9),'-RÅDATA_KVARTAL-'!$A$5:$DO$385,24,FALSE),"")</f>
        <v/>
      </c>
      <c r="EQ23" s="37"/>
      <c r="ER23" s="37" t="str">
        <f>IF(VLOOKUP(CONCATENATE($EJ$6," ",ER$9),'-RÅDATA_KVARTAL-'!$A$5:$DO$385,24,FALSE)&lt;&gt;0,VLOOKUP(CONCATENATE($EJ$6," ",ER$9),'-RÅDATA_KVARTAL-'!$A$5:$DO$385,24,FALSE),"")</f>
        <v/>
      </c>
      <c r="ES23" s="37"/>
      <c r="ET23" s="37" t="str">
        <f>IF(VLOOKUP(CONCATENATE($EJ$6," ",ET$9),'-RÅDATA_KVARTAL-'!$A$5:$DO$385,24,FALSE)&lt;&gt;0,VLOOKUP(CONCATENATE($EJ$6," ",ET$9),'-RÅDATA_KVARTAL-'!$A$5:$DO$385,24,FALSE),"")</f>
        <v/>
      </c>
      <c r="EU23" s="37"/>
      <c r="EV23" s="37" t="str">
        <f>IF(VLOOKUP(CONCATENATE($EJ$6," ",EV$9),'-RÅDATA_KVARTAL-'!$A$5:$DO$385,24,FALSE)&lt;&gt;0,VLOOKUP(CONCATENATE($EJ$6," ",EV$9),'-RÅDATA_KVARTAL-'!$A$5:$DO$385,24,FALSE),"")</f>
        <v/>
      </c>
      <c r="EW23" s="37"/>
      <c r="EX23" s="37" t="str">
        <f>IF(VLOOKUP(CONCATENATE($EJ$6," ",EX$9),'-RÅDATA_KVARTAL-'!$A$5:$DO$385,24,FALSE)&lt;&gt;0,VLOOKUP(CONCATENATE($EJ$6," ",EX$9),'-RÅDATA_KVARTAL-'!$A$5:$DO$385,24,FALSE),"")</f>
        <v/>
      </c>
      <c r="EY23" s="37"/>
      <c r="EZ23" s="37" t="str">
        <f>IF(VLOOKUP(CONCATENATE($EJ$6," ",EZ$9),'-RÅDATA_KVARTAL-'!$A$5:$DO$385,24,FALSE)&lt;&gt;0,VLOOKUP(CONCATENATE($EJ$6," ",EZ$9),'-RÅDATA_KVARTAL-'!$A$5:$DO$385,24,FALSE),"")</f>
        <v/>
      </c>
      <c r="FA23" s="37"/>
      <c r="FB23" s="37" t="str">
        <f>IF(VLOOKUP(CONCATENATE($EJ$6," ",FB$9),'-RÅDATA_KVARTAL-'!$A$5:$DO$385,24,FALSE)&lt;&gt;0,VLOOKUP(CONCATENATE($EJ$6," ",FB$9),'-RÅDATA_KVARTAL-'!$A$5:$DO$385,24,FALSE),"")</f>
        <v/>
      </c>
      <c r="FC23" s="37"/>
      <c r="FD23" s="37" t="str">
        <f>IF(VLOOKUP(CONCATENATE($EJ$6," ",FD$9),'-RÅDATA_KVARTAL-'!$A$5:$DO$385,24,FALSE)&lt;&gt;0,VLOOKUP(CONCATENATE($EJ$6," ",FD$9),'-RÅDATA_KVARTAL-'!$A$5:$DO$385,24,FALSE),"")</f>
        <v/>
      </c>
      <c r="FE23" s="37"/>
      <c r="FF23" s="37" t="str">
        <f>IF(VLOOKUP(CONCATENATE($EJ$6," ",FF$9),'-RÅDATA_KVARTAL-'!$A$5:$DO$385,24,FALSE)&lt;&gt;0,VLOOKUP(CONCATENATE($EJ$6," ",FF$9),'-RÅDATA_KVARTAL-'!$A$5:$DO$385,24,FALSE),"")</f>
        <v/>
      </c>
      <c r="FG23" s="37"/>
      <c r="FH23" s="37" t="str">
        <f>IF(VLOOKUP(CONCATENATE($EJ$6," ",FH$9),'-RÅDATA_KVARTAL-'!$A$5:$DO$385,24,FALSE)&lt;&gt;0,VLOOKUP(CONCATENATE($EJ$6," ",FH$9),'-RÅDATA_KVARTAL-'!$A$5:$DO$385,24,FALSE),"")</f>
        <v/>
      </c>
      <c r="FI23" s="91"/>
      <c r="FJ23" s="91"/>
      <c r="FK23" s="37" t="str">
        <f>IF(VLOOKUP(CONCATENATE($FK$6," ",FK$9),'-RÅDATA_KVARTAL-'!$A$5:$DO$385,24,FALSE)&lt;&gt;0,VLOOKUP(CONCATENATE($FK$6," ",FK$9),'-RÅDATA_KVARTAL-'!$A$5:$DO$385,24,FALSE),"")</f>
        <v/>
      </c>
      <c r="FL23" s="37"/>
      <c r="FM23" s="37" t="str">
        <f>IF(VLOOKUP(CONCATENATE($FK$6," ",FM$9),'-RÅDATA_KVARTAL-'!$A$5:$DO$385,24,FALSE)&lt;&gt;0,VLOOKUP(CONCATENATE($FK$6," ",FM$9),'-RÅDATA_KVARTAL-'!$A$5:$DO$385,24,FALSE),"")</f>
        <v/>
      </c>
      <c r="FN23" s="37"/>
      <c r="FO23" s="37" t="str">
        <f>IF(VLOOKUP(CONCATENATE($FK$6," ",FO$9),'-RÅDATA_KVARTAL-'!$A$5:$DO$385,24,FALSE)&lt;&gt;0,VLOOKUP(CONCATENATE($FK$6," ",FO$9),'-RÅDATA_KVARTAL-'!$A$5:$DO$385,24,FALSE),"")</f>
        <v/>
      </c>
      <c r="FP23" s="37"/>
      <c r="FQ23" s="37" t="str">
        <f>IF(VLOOKUP(CONCATENATE($FK$6," ",FQ$9),'-RÅDATA_KVARTAL-'!$A$5:$DO$385,24,FALSE)&lt;&gt;0,VLOOKUP(CONCATENATE($FK$6," ",FQ$9),'-RÅDATA_KVARTAL-'!$A$5:$DO$385,24,FALSE),"")</f>
        <v/>
      </c>
      <c r="FR23" s="37"/>
      <c r="FS23" s="37" t="str">
        <f>IF(VLOOKUP(CONCATENATE($FK$6," ",FS$9),'-RÅDATA_KVARTAL-'!$A$5:$DO$385,24,FALSE)&lt;&gt;0,VLOOKUP(CONCATENATE($FK$6," ",FS$9),'-RÅDATA_KVARTAL-'!$A$5:$DO$385,24,FALSE),"")</f>
        <v/>
      </c>
      <c r="FT23" s="37"/>
      <c r="FU23" s="37" t="str">
        <f>IF(VLOOKUP(CONCATENATE($FK$6," ",FU$9),'-RÅDATA_KVARTAL-'!$A$5:$DO$385,24,FALSE)&lt;&gt;0,VLOOKUP(CONCATENATE($FK$6," ",FU$9),'-RÅDATA_KVARTAL-'!$A$5:$DO$385,24,FALSE),"")</f>
        <v/>
      </c>
      <c r="FV23" s="37"/>
      <c r="FW23" s="37" t="str">
        <f>IF(VLOOKUP(CONCATENATE($FK$6," ",FW$9),'-RÅDATA_KVARTAL-'!$A$5:$DO$385,24,FALSE)&lt;&gt;0,VLOOKUP(CONCATENATE($FK$6," ",FW$9),'-RÅDATA_KVARTAL-'!$A$5:$DO$385,24,FALSE),"")</f>
        <v/>
      </c>
      <c r="FX23" s="37"/>
      <c r="FY23" s="37" t="str">
        <f>IF(VLOOKUP(CONCATENATE($FK$6," ",FY$9),'-RÅDATA_KVARTAL-'!$A$5:$DO$385,24,FALSE)&lt;&gt;0,VLOOKUP(CONCATENATE($FK$6," ",FY$9),'-RÅDATA_KVARTAL-'!$A$5:$DO$385,24,FALSE),"")</f>
        <v/>
      </c>
      <c r="FZ23" s="37"/>
      <c r="GA23" s="37" t="str">
        <f>IF(VLOOKUP(CONCATENATE($FK$6," ",GA$9),'-RÅDATA_KVARTAL-'!$A$5:$DO$385,24,FALSE)&lt;&gt;0,VLOOKUP(CONCATENATE($FK$6," ",GA$9),'-RÅDATA_KVARTAL-'!$A$5:$DO$385,24,FALSE),"")</f>
        <v/>
      </c>
      <c r="GB23" s="37"/>
      <c r="GC23" s="37" t="str">
        <f>IF(VLOOKUP(CONCATENATE($FK$6," ",GC$9),'-RÅDATA_KVARTAL-'!$A$5:$DO$385,24,FALSE)&lt;&gt;0,VLOOKUP(CONCATENATE($FK$6," ",GC$9),'-RÅDATA_KVARTAL-'!$A$5:$DO$385,24,FALSE),"")</f>
        <v/>
      </c>
      <c r="GD23" s="37"/>
      <c r="GE23" s="37" t="str">
        <f>IF(VLOOKUP(CONCATENATE($FK$6," ",GE$9),'-RÅDATA_KVARTAL-'!$A$5:$DO$385,24,FALSE)&lt;&gt;0,VLOOKUP(CONCATENATE($FK$6," ",GE$9),'-RÅDATA_KVARTAL-'!$A$5:$DO$385,24,FALSE),"")</f>
        <v/>
      </c>
      <c r="GF23" s="37"/>
      <c r="GG23" s="37" t="str">
        <f>IF(VLOOKUP(CONCATENATE($FK$6," ",GG$9),'-RÅDATA_KVARTAL-'!$A$5:$DO$385,24,FALSE)&lt;&gt;0,VLOOKUP(CONCATENATE($FK$6," ",GG$9),'-RÅDATA_KVARTAL-'!$A$5:$DO$385,24,FALSE),"")</f>
        <v/>
      </c>
      <c r="GH23" s="37"/>
      <c r="GI23" s="37" t="str">
        <f>IF(VLOOKUP(CONCATENATE($FK$6," ",GI$9),'-RÅDATA_KVARTAL-'!$A$5:$DO$385,24,FALSE)&lt;&gt;0,VLOOKUP(CONCATENATE($FK$6," ",GI$9),'-RÅDATA_KVARTAL-'!$A$5:$DO$385,24,FALSE),"")</f>
        <v/>
      </c>
      <c r="GJ23" s="91"/>
      <c r="GK23" s="91"/>
      <c r="GL23" s="37" t="str">
        <f>IF(VLOOKUP(CONCATENATE($GL$6," ",GL$9),'-RÅDATA_KVARTAL-'!$A$5:$DO$385,24,FALSE)&lt;&gt;0,VLOOKUP(CONCATENATE($GL$6," ",GL$9),'-RÅDATA_KVARTAL-'!$A$5:$DO$385,24,FALSE),"")</f>
        <v/>
      </c>
      <c r="GM23" s="37"/>
      <c r="GN23" s="37" t="str">
        <f>IF(VLOOKUP(CONCATENATE($GL$6," ",GN$9),'-RÅDATA_KVARTAL-'!$A$5:$DO$385,24,FALSE)&lt;&gt;0,VLOOKUP(CONCATENATE($GL$6," ",GN$9),'-RÅDATA_KVARTAL-'!$A$5:$DO$385,24,FALSE),"")</f>
        <v/>
      </c>
      <c r="GO23" s="37"/>
      <c r="GP23" s="37" t="str">
        <f>IF(VLOOKUP(CONCATENATE($GL$6," ",GP$9),'-RÅDATA_KVARTAL-'!$A$5:$DO$385,24,FALSE)&lt;&gt;0,VLOOKUP(CONCATENATE($GL$6," ",GP$9),'-RÅDATA_KVARTAL-'!$A$5:$DO$385,24,FALSE),"")</f>
        <v/>
      </c>
      <c r="GQ23" s="37"/>
      <c r="GR23" s="37" t="str">
        <f>IF(VLOOKUP(CONCATENATE($GL$6," ",GR$9),'-RÅDATA_KVARTAL-'!$A$5:$DO$385,24,FALSE)&lt;&gt;0,VLOOKUP(CONCATENATE($GL$6," ",GR$9),'-RÅDATA_KVARTAL-'!$A$5:$DO$385,24,FALSE),"")</f>
        <v/>
      </c>
      <c r="GS23" s="37"/>
      <c r="GT23" s="37" t="str">
        <f>IF(VLOOKUP(CONCATENATE($GL$6," ",GT$9),'-RÅDATA_KVARTAL-'!$A$5:$DO$385,24,FALSE)&lt;&gt;0,VLOOKUP(CONCATENATE($GL$6," ",GT$9),'-RÅDATA_KVARTAL-'!$A$5:$DO$385,24,FALSE),"")</f>
        <v/>
      </c>
      <c r="GU23" s="37"/>
      <c r="GV23" s="37" t="str">
        <f>IF(VLOOKUP(CONCATENATE($GL$6," ",GV$9),'-RÅDATA_KVARTAL-'!$A$5:$DO$385,24,FALSE)&lt;&gt;0,VLOOKUP(CONCATENATE($GL$6," ",GV$9),'-RÅDATA_KVARTAL-'!$A$5:$DO$385,24,FALSE),"")</f>
        <v/>
      </c>
      <c r="GW23" s="37"/>
      <c r="GX23" s="37" t="str">
        <f>IF(VLOOKUP(CONCATENATE($GL$6," ",GX$9),'-RÅDATA_KVARTAL-'!$A$5:$DO$385,24,FALSE)&lt;&gt;0,VLOOKUP(CONCATENATE($GL$6," ",GX$9),'-RÅDATA_KVARTAL-'!$A$5:$DO$385,24,FALSE),"")</f>
        <v/>
      </c>
      <c r="GY23" s="37"/>
      <c r="GZ23" s="37" t="str">
        <f>IF(VLOOKUP(CONCATENATE($GL$6," ",GZ$9),'-RÅDATA_KVARTAL-'!$A$5:$DO$385,24,FALSE)&lt;&gt;0,VLOOKUP(CONCATENATE($GL$6," ",GZ$9),'-RÅDATA_KVARTAL-'!$A$5:$DO$385,24,FALSE),"")</f>
        <v/>
      </c>
      <c r="HA23" s="37"/>
      <c r="HB23" s="37" t="str">
        <f>IF(VLOOKUP(CONCATENATE($GL$6," ",HB$9),'-RÅDATA_KVARTAL-'!$A$5:$DO$385,24,FALSE)&lt;&gt;0,VLOOKUP(CONCATENATE($GL$6," ",HB$9),'-RÅDATA_KVARTAL-'!$A$5:$DO$385,24,FALSE),"")</f>
        <v/>
      </c>
      <c r="HC23" s="37"/>
      <c r="HD23" s="37" t="str">
        <f>IF(VLOOKUP(CONCATENATE($GL$6," ",HD$9),'-RÅDATA_KVARTAL-'!$A$5:$DO$385,24,FALSE)&lt;&gt;0,VLOOKUP(CONCATENATE($GL$6," ",HD$9),'-RÅDATA_KVARTAL-'!$A$5:$DO$385,24,FALSE),"")</f>
        <v/>
      </c>
      <c r="HE23" s="37"/>
      <c r="HF23" s="37" t="str">
        <f>IF(VLOOKUP(CONCATENATE($GL$6," ",HF$9),'-RÅDATA_KVARTAL-'!$A$5:$DO$385,24,FALSE)&lt;&gt;0,VLOOKUP(CONCATENATE($GL$6," ",HF$9),'-RÅDATA_KVARTAL-'!$A$5:$DO$385,24,FALSE),"")</f>
        <v/>
      </c>
      <c r="HG23" s="37"/>
      <c r="HH23" s="37" t="str">
        <f>IF(VLOOKUP(CONCATENATE($GL$6," ",HH$9),'-RÅDATA_KVARTAL-'!$A$5:$DO$385,24,FALSE)&lt;&gt;0,VLOOKUP(CONCATENATE($GL$6," ",HH$9),'-RÅDATA_KVARTAL-'!$A$5:$DO$385,24,FALSE),"")</f>
        <v/>
      </c>
      <c r="HI23" s="37"/>
      <c r="HJ23" s="37" t="str">
        <f>IF(VLOOKUP(CONCATENATE($GL$6," ",HJ$9),'-RÅDATA_KVARTAL-'!$A$5:$DO$385,24,FALSE)&lt;&gt;0,VLOOKUP(CONCATENATE($GL$6," ",HJ$9),'-RÅDATA_KVARTAL-'!$A$5:$DO$385,24,FALSE),"")</f>
        <v/>
      </c>
      <c r="HK23" s="91"/>
      <c r="HL23" s="57"/>
      <c r="HM23" s="103" t="s">
        <v>356</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54</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331</v>
      </c>
      <c r="CO25" s="29"/>
      <c r="CP25" s="29">
        <f>IF(VLOOKUP(CONCATENATE($CH$6," ",CP$9),'-RÅDATA_KVARTAL-'!$A$5:$DO$385,28,FALSE)&lt;&gt;0,VLOOKUP(CONCATENATE($CH$6," ",CP$9),'-RÅDATA_KVARTAL-'!$A$5:$DO$385,28,FALSE),"")</f>
        <v>327</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268</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247</v>
      </c>
      <c r="DE25" s="29"/>
      <c r="DF25" s="29">
        <f>IF(VLOOKUP(CONCATENATE($CH$6," ",DF$9),'-RÅDATA_KVARTAL-'!$A$5:$DO$385,28,FALSE)&lt;&gt;0,VLOOKUP(CONCATENATE($CH$6," ",DF$9),'-RÅDATA_KVARTAL-'!$A$5:$DO$385,28,FALSE),"")</f>
        <v>3744</v>
      </c>
      <c r="DG25" s="25"/>
      <c r="DH25" s="25"/>
      <c r="DI25" s="29">
        <f>IF(VLOOKUP(CONCATENATE($DI$6," ",DI$9),'-RÅDATA_KVARTAL-'!$A$5:$DO$385,28,FALSE)&lt;&gt;0,VLOOKUP(CONCATENATE($DI$6," ",DI$9),'-RÅDATA_KVARTAL-'!$A$5:$DO$385,28,FALSE),"")</f>
        <v>278</v>
      </c>
      <c r="DJ25" s="29"/>
      <c r="DK25" s="29">
        <f>IF(VLOOKUP(CONCATENATE($DI$6," ",DK$9),'-RÅDATA_KVARTAL-'!$A$5:$DO$385,28,FALSE)&lt;&gt;0,VLOOKUP(CONCATENATE($DI$6," ",DK$9),'-RÅDATA_KVARTAL-'!$A$5:$DO$385,28,FALSE),"")</f>
        <v>247</v>
      </c>
      <c r="DL25" s="29"/>
      <c r="DM25" s="29">
        <f>IF(VLOOKUP(CONCATENATE($DI$6," ",DM$9),'-RÅDATA_KVARTAL-'!$A$5:$DO$385,28,FALSE)&lt;&gt;0,VLOOKUP(CONCATENATE($DI$6," ",DM$9),'-RÅDATA_KVARTAL-'!$A$5:$DO$385,28,FALSE),"")</f>
        <v>383</v>
      </c>
      <c r="DN25" s="29"/>
      <c r="DO25" s="29">
        <f>IF(VLOOKUP(CONCATENATE($DI$6," ",DO$9),'-RÅDATA_KVARTAL-'!$A$5:$DO$385,28,FALSE)&lt;&gt;0,VLOOKUP(CONCATENATE($DI$6," ",DO$9),'-RÅDATA_KVARTAL-'!$A$5:$DO$385,28,FALSE),"")</f>
        <v>281</v>
      </c>
      <c r="DP25" s="29"/>
      <c r="DQ25" s="29">
        <f>IF(VLOOKUP(CONCATENATE($DI$6," ",DQ$9),'-RÅDATA_KVARTAL-'!$A$5:$DO$385,28,FALSE)&lt;&gt;0,VLOOKUP(CONCATENATE($DI$6," ",DQ$9),'-RÅDATA_KVARTAL-'!$A$5:$DO$385,28,FALSE),"")</f>
        <v>293</v>
      </c>
      <c r="DR25" s="29"/>
      <c r="DS25" s="29">
        <f>IF(VLOOKUP(CONCATENATE($DI$6," ",DS$9),'-RÅDATA_KVARTAL-'!$A$5:$DO$385,28,FALSE)&lt;&gt;0,VLOOKUP(CONCATENATE($DI$6," ",DS$9),'-RÅDATA_KVARTAL-'!$A$5:$DO$385,28,FALSE),"")</f>
        <v>635</v>
      </c>
      <c r="DT25" s="29"/>
      <c r="DU25" s="29">
        <f>IF(VLOOKUP(CONCATENATE($DI$6," ",DU$9),'-RÅDATA_KVARTAL-'!$A$5:$DO$385,28,FALSE)&lt;&gt;0,VLOOKUP(CONCATENATE($DI$6," ",DU$9),'-RÅDATA_KVARTAL-'!$A$5:$DO$385,28,FALSE),"")</f>
        <v>235</v>
      </c>
      <c r="DV25" s="29"/>
      <c r="DW25" s="29">
        <f>IF(VLOOKUP(CONCATENATE($DI$6," ",DW$9),'-RÅDATA_KVARTAL-'!$A$5:$DO$385,28,FALSE)&lt;&gt;0,VLOOKUP(CONCATENATE($DI$6," ",DW$9),'-RÅDATA_KVARTAL-'!$A$5:$DO$385,28,FALSE),"")</f>
        <v>376</v>
      </c>
      <c r="DX25" s="29"/>
      <c r="DY25" s="29">
        <f>IF(VLOOKUP(CONCATENATE($DI$6," ",DY$9),'-RÅDATA_KVARTAL-'!$A$5:$DO$385,28,FALSE)&lt;&gt;0,VLOOKUP(CONCATENATE($DI$6," ",DY$9),'-RÅDATA_KVARTAL-'!$A$5:$DO$385,28,FALSE),"")</f>
        <v>291</v>
      </c>
      <c r="DZ25" s="29"/>
      <c r="EA25" s="29" t="str">
        <f>IF(VLOOKUP(CONCATENATE($DI$6," ",EA$9),'-RÅDATA_KVARTAL-'!$A$5:$DO$385,28,FALSE)&lt;&gt;0,VLOOKUP(CONCATENATE($DI$6," ",EA$9),'-RÅDATA_KVARTAL-'!$A$5:$DO$385,28,FALSE),"")</f>
        <v/>
      </c>
      <c r="EB25" s="29"/>
      <c r="EC25" s="29" t="str">
        <f>IF(VLOOKUP(CONCATENATE($DI$6," ",EC$9),'-RÅDATA_KVARTAL-'!$A$5:$DO$385,28,FALSE)&lt;&gt;0,VLOOKUP(CONCATENATE($DI$6," ",EC$9),'-RÅDATA_KVARTAL-'!$A$5:$DO$385,28,FALSE),"")</f>
        <v/>
      </c>
      <c r="ED25" s="29"/>
      <c r="EE25" s="29" t="str">
        <f>IF(VLOOKUP(CONCATENATE($DI$6," ",EE$9),'-RÅDATA_KVARTAL-'!$A$5:$DO$385,28,FALSE)&lt;&gt;0,VLOOKUP(CONCATENATE($DI$6," ",EE$9),'-RÅDATA_KVARTAL-'!$A$5:$DO$385,28,FALSE),"")</f>
        <v/>
      </c>
      <c r="EF25" s="29"/>
      <c r="EG25" s="29">
        <f>IF(VLOOKUP(CONCATENATE($DI$6," ",EG$9),'-RÅDATA_KVARTAL-'!$A$5:$DO$385,28,FALSE)&lt;&gt;0,VLOOKUP(CONCATENATE($DI$6," ",EG$9),'-RÅDATA_KVARTAL-'!$A$5:$DO$385,28,FALSE),"")</f>
        <v>3019</v>
      </c>
      <c r="EH25" s="25"/>
      <c r="EI25" s="25"/>
      <c r="EJ25" s="29" t="str">
        <f>IF(VLOOKUP(CONCATENATE($EJ$6," ",EJ$9),'-RÅDATA_KVARTAL-'!$A$5:$DO$385,28,FALSE)&lt;&gt;0,VLOOKUP(CONCATENATE($EJ$6," ",EJ$9),'-RÅDATA_KVARTAL-'!$A$5:$DO$385,28,FALSE),"")</f>
        <v/>
      </c>
      <c r="EK25" s="29"/>
      <c r="EL25" s="29" t="str">
        <f>IF(VLOOKUP(CONCATENATE($EJ$6," ",EL$9),'-RÅDATA_KVARTAL-'!$A$5:$DO$385,28,FALSE)&lt;&gt;0,VLOOKUP(CONCATENATE($EJ$6," ",EL$9),'-RÅDATA_KVARTAL-'!$A$5:$DO$385,28,FALSE),"")</f>
        <v/>
      </c>
      <c r="EM25" s="29"/>
      <c r="EN25" s="29" t="str">
        <f>IF(VLOOKUP(CONCATENATE($EJ$6," ",EN$9),'-RÅDATA_KVARTAL-'!$A$5:$DO$385,28,FALSE)&lt;&gt;0,VLOOKUP(CONCATENATE($EJ$6," ",EN$9),'-RÅDATA_KVARTAL-'!$A$5:$DO$385,28,FALSE),"")</f>
        <v/>
      </c>
      <c r="EO25" s="29"/>
      <c r="EP25" s="29" t="str">
        <f>IF(VLOOKUP(CONCATENATE($EJ$6," ",EP$9),'-RÅDATA_KVARTAL-'!$A$5:$DO$385,28,FALSE)&lt;&gt;0,VLOOKUP(CONCATENATE($EJ$6," ",EP$9),'-RÅDATA_KVARTAL-'!$A$5:$DO$385,28,FALSE),"")</f>
        <v/>
      </c>
      <c r="EQ25" s="29"/>
      <c r="ER25" s="29" t="str">
        <f>IF(VLOOKUP(CONCATENATE($EJ$6," ",ER$9),'-RÅDATA_KVARTAL-'!$A$5:$DO$385,28,FALSE)&lt;&gt;0,VLOOKUP(CONCATENATE($EJ$6," ",ER$9),'-RÅDATA_KVARTAL-'!$A$5:$DO$385,28,FALSE),"")</f>
        <v/>
      </c>
      <c r="ES25" s="29"/>
      <c r="ET25" s="29" t="str">
        <f>IF(VLOOKUP(CONCATENATE($EJ$6," ",ET$9),'-RÅDATA_KVARTAL-'!$A$5:$DO$385,28,FALSE)&lt;&gt;0,VLOOKUP(CONCATENATE($EJ$6," ",ET$9),'-RÅDATA_KVARTAL-'!$A$5:$DO$385,28,FALSE),"")</f>
        <v/>
      </c>
      <c r="EU25" s="29"/>
      <c r="EV25" s="29" t="str">
        <f>IF(VLOOKUP(CONCATENATE($EJ$6," ",EV$9),'-RÅDATA_KVARTAL-'!$A$5:$DO$385,28,FALSE)&lt;&gt;0,VLOOKUP(CONCATENATE($EJ$6," ",EV$9),'-RÅDATA_KVARTAL-'!$A$5:$DO$385,28,FALSE),"")</f>
        <v/>
      </c>
      <c r="EW25" s="29"/>
      <c r="EX25" s="29" t="str">
        <f>IF(VLOOKUP(CONCATENATE($EJ$6," ",EX$9),'-RÅDATA_KVARTAL-'!$A$5:$DO$385,28,FALSE)&lt;&gt;0,VLOOKUP(CONCATENATE($EJ$6," ",EX$9),'-RÅDATA_KVARTAL-'!$A$5:$DO$385,28,FALSE),"")</f>
        <v/>
      </c>
      <c r="EY25" s="29"/>
      <c r="EZ25" s="29" t="str">
        <f>IF(VLOOKUP(CONCATENATE($EJ$6," ",EZ$9),'-RÅDATA_KVARTAL-'!$A$5:$DO$385,28,FALSE)&lt;&gt;0,VLOOKUP(CONCATENATE($EJ$6," ",EZ$9),'-RÅDATA_KVARTAL-'!$A$5:$DO$385,28,FALSE),"")</f>
        <v/>
      </c>
      <c r="FA25" s="29"/>
      <c r="FB25" s="29" t="str">
        <f>IF(VLOOKUP(CONCATENATE($EJ$6," ",FB$9),'-RÅDATA_KVARTAL-'!$A$5:$DO$385,28,FALSE)&lt;&gt;0,VLOOKUP(CONCATENATE($EJ$6," ",FB$9),'-RÅDATA_KVARTAL-'!$A$5:$DO$385,28,FALSE),"")</f>
        <v/>
      </c>
      <c r="FC25" s="29"/>
      <c r="FD25" s="29" t="str">
        <f>IF(VLOOKUP(CONCATENATE($EJ$6," ",FD$9),'-RÅDATA_KVARTAL-'!$A$5:$DO$385,28,FALSE)&lt;&gt;0,VLOOKUP(CONCATENATE($EJ$6," ",FD$9),'-RÅDATA_KVARTAL-'!$A$5:$DO$385,28,FALSE),"")</f>
        <v/>
      </c>
      <c r="FE25" s="29"/>
      <c r="FF25" s="29" t="str">
        <f>IF(VLOOKUP(CONCATENATE($EJ$6," ",FF$9),'-RÅDATA_KVARTAL-'!$A$5:$DO$385,28,FALSE)&lt;&gt;0,VLOOKUP(CONCATENATE($EJ$6," ",FF$9),'-RÅDATA_KVARTAL-'!$A$5:$DO$385,28,FALSE),"")</f>
        <v/>
      </c>
      <c r="FG25" s="29"/>
      <c r="FH25" s="29" t="str">
        <f>IF(VLOOKUP(CONCATENATE($EJ$6," ",FH$9),'-RÅDATA_KVARTAL-'!$A$5:$DO$385,28,FALSE)&lt;&gt;0,VLOOKUP(CONCATENATE($EJ$6," ",FH$9),'-RÅDATA_KVARTAL-'!$A$5:$DO$385,28,FALSE),"")</f>
        <v/>
      </c>
      <c r="FI25" s="25"/>
      <c r="FJ25" s="25"/>
      <c r="FK25" s="29" t="str">
        <f>IF(VLOOKUP(CONCATENATE($FK$6," ",FK$9),'-RÅDATA_KVARTAL-'!$A$5:$DO$385,28,FALSE)&lt;&gt;0,VLOOKUP(CONCATENATE($FK$6," ",FK$9),'-RÅDATA_KVARTAL-'!$A$5:$DO$385,28,FALSE),"")</f>
        <v/>
      </c>
      <c r="FL25" s="29"/>
      <c r="FM25" s="29" t="str">
        <f>IF(VLOOKUP(CONCATENATE($FK$6," ",FM$9),'-RÅDATA_KVARTAL-'!$A$5:$DO$385,28,FALSE)&lt;&gt;0,VLOOKUP(CONCATENATE($FK$6," ",FM$9),'-RÅDATA_KVARTAL-'!$A$5:$DO$385,28,FALSE),"")</f>
        <v/>
      </c>
      <c r="FN25" s="29"/>
      <c r="FO25" s="29" t="str">
        <f>IF(VLOOKUP(CONCATENATE($FK$6," ",FO$9),'-RÅDATA_KVARTAL-'!$A$5:$DO$385,28,FALSE)&lt;&gt;0,VLOOKUP(CONCATENATE($FK$6," ",FO$9),'-RÅDATA_KVARTAL-'!$A$5:$DO$385,28,FALSE),"")</f>
        <v/>
      </c>
      <c r="FP25" s="29"/>
      <c r="FQ25" s="29" t="str">
        <f>IF(VLOOKUP(CONCATENATE($FK$6," ",FQ$9),'-RÅDATA_KVARTAL-'!$A$5:$DO$385,28,FALSE)&lt;&gt;0,VLOOKUP(CONCATENATE($FK$6," ",FQ$9),'-RÅDATA_KVARTAL-'!$A$5:$DO$385,28,FALSE),"")</f>
        <v/>
      </c>
      <c r="FR25" s="29"/>
      <c r="FS25" s="29" t="str">
        <f>IF(VLOOKUP(CONCATENATE($FK$6," ",FS$9),'-RÅDATA_KVARTAL-'!$A$5:$DO$385,28,FALSE)&lt;&gt;0,VLOOKUP(CONCATENATE($FK$6," ",FS$9),'-RÅDATA_KVARTAL-'!$A$5:$DO$385,28,FALSE),"")</f>
        <v/>
      </c>
      <c r="FT25" s="29"/>
      <c r="FU25" s="29" t="str">
        <f>IF(VLOOKUP(CONCATENATE($FK$6," ",FU$9),'-RÅDATA_KVARTAL-'!$A$5:$DO$385,28,FALSE)&lt;&gt;0,VLOOKUP(CONCATENATE($FK$6," ",FU$9),'-RÅDATA_KVARTAL-'!$A$5:$DO$385,28,FALSE),"")</f>
        <v/>
      </c>
      <c r="FV25" s="29"/>
      <c r="FW25" s="29" t="str">
        <f>IF(VLOOKUP(CONCATENATE($FK$6," ",FW$9),'-RÅDATA_KVARTAL-'!$A$5:$DO$385,28,FALSE)&lt;&gt;0,VLOOKUP(CONCATENATE($FK$6," ",FW$9),'-RÅDATA_KVARTAL-'!$A$5:$DO$385,28,FALSE),"")</f>
        <v/>
      </c>
      <c r="FX25" s="29"/>
      <c r="FY25" s="29" t="str">
        <f>IF(VLOOKUP(CONCATENATE($FK$6," ",FY$9),'-RÅDATA_KVARTAL-'!$A$5:$DO$385,28,FALSE)&lt;&gt;0,VLOOKUP(CONCATENATE($FK$6," ",FY$9),'-RÅDATA_KVARTAL-'!$A$5:$DO$385,28,FALSE),"")</f>
        <v/>
      </c>
      <c r="FZ25" s="29"/>
      <c r="GA25" s="29" t="str">
        <f>IF(VLOOKUP(CONCATENATE($FK$6," ",GA$9),'-RÅDATA_KVARTAL-'!$A$5:$DO$385,28,FALSE)&lt;&gt;0,VLOOKUP(CONCATENATE($FK$6," ",GA$9),'-RÅDATA_KVARTAL-'!$A$5:$DO$385,28,FALSE),"")</f>
        <v/>
      </c>
      <c r="GB25" s="29"/>
      <c r="GC25" s="29" t="str">
        <f>IF(VLOOKUP(CONCATENATE($FK$6," ",GC$9),'-RÅDATA_KVARTAL-'!$A$5:$DO$385,28,FALSE)&lt;&gt;0,VLOOKUP(CONCATENATE($FK$6," ",GC$9),'-RÅDATA_KVARTAL-'!$A$5:$DO$385,28,FALSE),"")</f>
        <v/>
      </c>
      <c r="GD25" s="29"/>
      <c r="GE25" s="29" t="str">
        <f>IF(VLOOKUP(CONCATENATE($FK$6," ",GE$9),'-RÅDATA_KVARTAL-'!$A$5:$DO$385,28,FALSE)&lt;&gt;0,VLOOKUP(CONCATENATE($FK$6," ",GE$9),'-RÅDATA_KVARTAL-'!$A$5:$DO$385,28,FALSE),"")</f>
        <v/>
      </c>
      <c r="GF25" s="29"/>
      <c r="GG25" s="29" t="str">
        <f>IF(VLOOKUP(CONCATENATE($FK$6," ",GG$9),'-RÅDATA_KVARTAL-'!$A$5:$DO$385,28,FALSE)&lt;&gt;0,VLOOKUP(CONCATENATE($FK$6," ",GG$9),'-RÅDATA_KVARTAL-'!$A$5:$DO$385,28,FALSE),"")</f>
        <v/>
      </c>
      <c r="GH25" s="29"/>
      <c r="GI25" s="29" t="str">
        <f>IF(VLOOKUP(CONCATENATE($FK$6," ",GI$9),'-RÅDATA_KVARTAL-'!$A$5:$DO$385,28,FALSE)&lt;&gt;0,VLOOKUP(CONCATENATE($FK$6," ",GI$9),'-RÅDATA_KVARTAL-'!$A$5:$DO$385,28,FALSE),"")</f>
        <v/>
      </c>
      <c r="GJ25" s="25"/>
      <c r="GK25" s="25"/>
      <c r="GL25" s="29" t="str">
        <f>IF(VLOOKUP(CONCATENATE($GL$6," ",GL$9),'-RÅDATA_KVARTAL-'!$A$5:$DO$385,28,FALSE)&lt;&gt;0,VLOOKUP(CONCATENATE($GL$6," ",GL$9),'-RÅDATA_KVARTAL-'!$A$5:$DO$385,28,FALSE),"")</f>
        <v/>
      </c>
      <c r="GM25" s="29"/>
      <c r="GN25" s="29" t="str">
        <f>IF(VLOOKUP(CONCATENATE($GL$6," ",GN$9),'-RÅDATA_KVARTAL-'!$A$5:$DO$385,28,FALSE)&lt;&gt;0,VLOOKUP(CONCATENATE($GL$6," ",GN$9),'-RÅDATA_KVARTAL-'!$A$5:$DO$385,28,FALSE),"")</f>
        <v/>
      </c>
      <c r="GO25" s="29"/>
      <c r="GP25" s="29" t="str">
        <f>IF(VLOOKUP(CONCATENATE($GL$6," ",GP$9),'-RÅDATA_KVARTAL-'!$A$5:$DO$385,28,FALSE)&lt;&gt;0,VLOOKUP(CONCATENATE($GL$6," ",GP$9),'-RÅDATA_KVARTAL-'!$A$5:$DO$385,28,FALSE),"")</f>
        <v/>
      </c>
      <c r="GQ25" s="29"/>
      <c r="GR25" s="29" t="str">
        <f>IF(VLOOKUP(CONCATENATE($GL$6," ",GR$9),'-RÅDATA_KVARTAL-'!$A$5:$DO$385,28,FALSE)&lt;&gt;0,VLOOKUP(CONCATENATE($GL$6," ",GR$9),'-RÅDATA_KVARTAL-'!$A$5:$DO$385,28,FALSE),"")</f>
        <v/>
      </c>
      <c r="GS25" s="29"/>
      <c r="GT25" s="29" t="str">
        <f>IF(VLOOKUP(CONCATENATE($GL$6," ",GT$9),'-RÅDATA_KVARTAL-'!$A$5:$DO$385,28,FALSE)&lt;&gt;0,VLOOKUP(CONCATENATE($GL$6," ",GT$9),'-RÅDATA_KVARTAL-'!$A$5:$DO$385,28,FALSE),"")</f>
        <v/>
      </c>
      <c r="GU25" s="29"/>
      <c r="GV25" s="29" t="str">
        <f>IF(VLOOKUP(CONCATENATE($GL$6," ",GV$9),'-RÅDATA_KVARTAL-'!$A$5:$DO$385,28,FALSE)&lt;&gt;0,VLOOKUP(CONCATENATE($GL$6," ",GV$9),'-RÅDATA_KVARTAL-'!$A$5:$DO$385,28,FALSE),"")</f>
        <v/>
      </c>
      <c r="GW25" s="29"/>
      <c r="GX25" s="29" t="str">
        <f>IF(VLOOKUP(CONCATENATE($GL$6," ",GX$9),'-RÅDATA_KVARTAL-'!$A$5:$DO$385,28,FALSE)&lt;&gt;0,VLOOKUP(CONCATENATE($GL$6," ",GX$9),'-RÅDATA_KVARTAL-'!$A$5:$DO$385,28,FALSE),"")</f>
        <v/>
      </c>
      <c r="GY25" s="29"/>
      <c r="GZ25" s="29" t="str">
        <f>IF(VLOOKUP(CONCATENATE($GL$6," ",GZ$9),'-RÅDATA_KVARTAL-'!$A$5:$DO$385,28,FALSE)&lt;&gt;0,VLOOKUP(CONCATENATE($GL$6," ",GZ$9),'-RÅDATA_KVARTAL-'!$A$5:$DO$385,28,FALSE),"")</f>
        <v/>
      </c>
      <c r="HA25" s="29"/>
      <c r="HB25" s="29" t="str">
        <f>IF(VLOOKUP(CONCATENATE($GL$6," ",HB$9),'-RÅDATA_KVARTAL-'!$A$5:$DO$385,28,FALSE)&lt;&gt;0,VLOOKUP(CONCATENATE($GL$6," ",HB$9),'-RÅDATA_KVARTAL-'!$A$5:$DO$385,28,FALSE),"")</f>
        <v/>
      </c>
      <c r="HC25" s="29"/>
      <c r="HD25" s="29" t="str">
        <f>IF(VLOOKUP(CONCATENATE($GL$6," ",HD$9),'-RÅDATA_KVARTAL-'!$A$5:$DO$385,28,FALSE)&lt;&gt;0,VLOOKUP(CONCATENATE($GL$6," ",HD$9),'-RÅDATA_KVARTAL-'!$A$5:$DO$385,28,FALSE),"")</f>
        <v/>
      </c>
      <c r="HE25" s="29"/>
      <c r="HF25" s="29" t="str">
        <f>IF(VLOOKUP(CONCATENATE($GL$6," ",HF$9),'-RÅDATA_KVARTAL-'!$A$5:$DO$385,28,FALSE)&lt;&gt;0,VLOOKUP(CONCATENATE($GL$6," ",HF$9),'-RÅDATA_KVARTAL-'!$A$5:$DO$385,28,FALSE),"")</f>
        <v/>
      </c>
      <c r="HG25" s="29"/>
      <c r="HH25" s="29" t="str">
        <f>IF(VLOOKUP(CONCATENATE($GL$6," ",HH$9),'-RÅDATA_KVARTAL-'!$A$5:$DO$385,28,FALSE)&lt;&gt;0,VLOOKUP(CONCATENATE($GL$6," ",HH$9),'-RÅDATA_KVARTAL-'!$A$5:$DO$385,28,FALSE),"")</f>
        <v/>
      </c>
      <c r="HI25" s="29"/>
      <c r="HJ25" s="29" t="str">
        <f>IF(VLOOKUP(CONCATENATE($GL$6," ",HJ$9),'-RÅDATA_KVARTAL-'!$A$5:$DO$385,28,FALSE)&lt;&gt;0,VLOOKUP(CONCATENATE($GL$6," ",HJ$9),'-RÅDATA_KVARTAL-'!$A$5:$DO$385,28,FALSE),"")</f>
        <v/>
      </c>
      <c r="HK25" s="25"/>
      <c r="HL25" s="57"/>
      <c r="HM25" s="92" t="s">
        <v>353</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55</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-943</v>
      </c>
      <c r="CM27" s="29"/>
      <c r="CN27" s="29">
        <f>IF(VLOOKUP(CONCATENATE($CH$6," ",CN$9),'-RÅDATA_KVARTAL-'!$A$5:$DO$385,32,FALSE)&lt;&gt;0,VLOOKUP(CONCATENATE($CH$6," ",CN$9),'-RÅDATA_KVARTAL-'!$A$5:$DO$385,32,FALSE),"")</f>
        <v>-878</v>
      </c>
      <c r="CO27" s="29"/>
      <c r="CP27" s="29">
        <f>IF(VLOOKUP(CONCATENATE($CH$6," ",CP$9),'-RÅDATA_KVARTAL-'!$A$5:$DO$385,32,FALSE)&lt;&gt;0,VLOOKUP(CONCATENATE($CH$6," ",CP$9),'-RÅDATA_KVARTAL-'!$A$5:$DO$385,32,FALSE),"")</f>
        <v>-1034</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-975</v>
      </c>
      <c r="CU27" s="29"/>
      <c r="CV27" s="29">
        <f>IF(VLOOKUP(CONCATENATE($CH$6," ",CV$9),'-RÅDATA_KVARTAL-'!$A$5:$DO$385,32,FALSE)&lt;&gt;0,VLOOKUP(CONCATENATE($CH$6," ",CV$9),'-RÅDATA_KVARTAL-'!$A$5:$DO$385,32,FALSE),"")</f>
        <v>-1436</v>
      </c>
      <c r="CW27" s="29"/>
      <c r="CX27" s="29">
        <f>IF(VLOOKUP(CONCATENATE($CH$6," ",CX$9),'-RÅDATA_KVARTAL-'!$A$5:$DO$385,32,FALSE)&lt;&gt;0,VLOOKUP(CONCATENATE($CH$6," ",CX$9),'-RÅDATA_KVARTAL-'!$A$5:$DO$385,32,FALSE),"")</f>
        <v>-1547</v>
      </c>
      <c r="CY27" s="29"/>
      <c r="CZ27" s="29">
        <f>IF(VLOOKUP(CONCATENATE($CH$6," ",CZ$9),'-RÅDATA_KVARTAL-'!$A$5:$DO$385,32,FALSE)&lt;&gt;0,VLOOKUP(CONCATENATE($CH$6," ",CZ$9),'-RÅDATA_KVARTAL-'!$A$5:$DO$385,32,FALSE),"")</f>
        <v>-1591</v>
      </c>
      <c r="DA27" s="29"/>
      <c r="DB27" s="29">
        <f>IF(VLOOKUP(CONCATENATE($CH$6," ",DB$9),'-RÅDATA_KVARTAL-'!$A$5:$DO$385,32,FALSE)&lt;&gt;0,VLOOKUP(CONCATENATE($CH$6," ",DB$9),'-RÅDATA_KVARTAL-'!$A$5:$DO$385,32,FALSE),"")</f>
        <v>-2488</v>
      </c>
      <c r="DC27" s="29"/>
      <c r="DD27" s="29">
        <f>IF(VLOOKUP(CONCATENATE($CH$6," ",DD$9),'-RÅDATA_KVARTAL-'!$A$5:$DO$385,32,FALSE)&lt;&gt;0,VLOOKUP(CONCATENATE($CH$6," ",DD$9),'-RÅDATA_KVARTAL-'!$A$5:$DO$385,32,FALSE),"")</f>
        <v>-1424</v>
      </c>
      <c r="DE27" s="29"/>
      <c r="DF27" s="29">
        <f>IF(VLOOKUP(CONCATENATE($CH$6," ",DF$9),'-RÅDATA_KVARTAL-'!$A$5:$DO$385,32,FALSE)&lt;&gt;0,VLOOKUP(CONCATENATE($CH$6," ",DF$9),'-RÅDATA_KVARTAL-'!$A$5:$DO$385,32,FALSE),"")</f>
        <v>-17402</v>
      </c>
      <c r="DG27" s="93"/>
      <c r="DH27" s="93"/>
      <c r="DI27" s="29">
        <f>IF(VLOOKUP(CONCATENATE($DI$6," ",DI$9),'-RÅDATA_KVARTAL-'!$A$5:$DO$385,32,FALSE)&lt;&gt;0,VLOOKUP(CONCATENATE($DI$6," ",DI$9),'-RÅDATA_KVARTAL-'!$A$5:$DO$385,32,FALSE),"")</f>
        <v>-1781</v>
      </c>
      <c r="DJ27" s="29"/>
      <c r="DK27" s="29">
        <f>IF(VLOOKUP(CONCATENATE($DI$6," ",DK$9),'-RÅDATA_KVARTAL-'!$A$5:$DO$385,32,FALSE)&lt;&gt;0,VLOOKUP(CONCATENATE($DI$6," ",DK$9),'-RÅDATA_KVARTAL-'!$A$5:$DO$385,32,FALSE),"")</f>
        <v>-1270</v>
      </c>
      <c r="DL27" s="29"/>
      <c r="DM27" s="29">
        <f>IF(VLOOKUP(CONCATENATE($DI$6," ",DM$9),'-RÅDATA_KVARTAL-'!$A$5:$DO$385,32,FALSE)&lt;&gt;0,VLOOKUP(CONCATENATE($DI$6," ",DM$9),'-RÅDATA_KVARTAL-'!$A$5:$DO$385,32,FALSE),"")</f>
        <v>-1494</v>
      </c>
      <c r="DN27" s="29"/>
      <c r="DO27" s="29">
        <f>IF(VLOOKUP(CONCATENATE($DI$6," ",DO$9),'-RÅDATA_KVARTAL-'!$A$5:$DO$385,32,FALSE)&lt;&gt;0,VLOOKUP(CONCATENATE($DI$6," ",DO$9),'-RÅDATA_KVARTAL-'!$A$5:$DO$385,32,FALSE),"")</f>
        <v>-2052</v>
      </c>
      <c r="DP27" s="29"/>
      <c r="DQ27" s="29">
        <f>IF(VLOOKUP(CONCATENATE($DI$6," ",DQ$9),'-RÅDATA_KVARTAL-'!$A$5:$DO$385,32,FALSE)&lt;&gt;0,VLOOKUP(CONCATENATE($DI$6," ",DQ$9),'-RÅDATA_KVARTAL-'!$A$5:$DO$385,32,FALSE),"")</f>
        <v>-2095</v>
      </c>
      <c r="DR27" s="29"/>
      <c r="DS27" s="29">
        <f>IF(VLOOKUP(CONCATENATE($DI$6," ",DS$9),'-RÅDATA_KVARTAL-'!$A$5:$DO$385,32,FALSE)&lt;&gt;0,VLOOKUP(CONCATENATE($DI$6," ",DS$9),'-RÅDATA_KVARTAL-'!$A$5:$DO$385,32,FALSE),"")</f>
        <v>-1467</v>
      </c>
      <c r="DT27" s="29"/>
      <c r="DU27" s="29">
        <f>IF(VLOOKUP(CONCATENATE($DI$6," ",DU$9),'-RÅDATA_KVARTAL-'!$A$5:$DO$385,32,FALSE)&lt;&gt;0,VLOOKUP(CONCATENATE($DI$6," ",DU$9),'-RÅDATA_KVARTAL-'!$A$5:$DO$385,32,FALSE),"")</f>
        <v>-1193</v>
      </c>
      <c r="DV27" s="29"/>
      <c r="DW27" s="29">
        <f>IF(VLOOKUP(CONCATENATE($DI$6," ",DW$9),'-RÅDATA_KVARTAL-'!$A$5:$DO$385,32,FALSE)&lt;&gt;0,VLOOKUP(CONCATENATE($DI$6," ",DW$9),'-RÅDATA_KVARTAL-'!$A$5:$DO$385,32,FALSE),"")</f>
        <v>-1553</v>
      </c>
      <c r="DX27" s="29"/>
      <c r="DY27" s="29">
        <f>IF(VLOOKUP(CONCATENATE($DI$6," ",DY$9),'-RÅDATA_KVARTAL-'!$A$5:$DO$385,32,FALSE)&lt;&gt;0,VLOOKUP(CONCATENATE($DI$6," ",DY$9),'-RÅDATA_KVARTAL-'!$A$5:$DO$385,32,FALSE),"")</f>
        <v>-1602</v>
      </c>
      <c r="DZ27" s="29"/>
      <c r="EA27" s="29" t="str">
        <f>IF(VLOOKUP(CONCATENATE($DI$6," ",EA$9),'-RÅDATA_KVARTAL-'!$A$5:$DO$385,32,FALSE)&lt;&gt;0,VLOOKUP(CONCATENATE($DI$6," ",EA$9),'-RÅDATA_KVARTAL-'!$A$5:$DO$385,32,FALSE),"")</f>
        <v/>
      </c>
      <c r="EB27" s="29"/>
      <c r="EC27" s="29" t="str">
        <f>IF(VLOOKUP(CONCATENATE($DI$6," ",EC$9),'-RÅDATA_KVARTAL-'!$A$5:$DO$385,32,FALSE)&lt;&gt;0,VLOOKUP(CONCATENATE($DI$6," ",EC$9),'-RÅDATA_KVARTAL-'!$A$5:$DO$385,32,FALSE),"")</f>
        <v/>
      </c>
      <c r="ED27" s="29"/>
      <c r="EE27" s="29" t="str">
        <f>IF(VLOOKUP(CONCATENATE($DI$6," ",EE$9),'-RÅDATA_KVARTAL-'!$A$5:$DO$385,32,FALSE)&lt;&gt;0,VLOOKUP(CONCATENATE($DI$6," ",EE$9),'-RÅDATA_KVARTAL-'!$A$5:$DO$385,32,FALSE),"")</f>
        <v/>
      </c>
      <c r="EF27" s="29"/>
      <c r="EG27" s="29">
        <f>IF(VLOOKUP(CONCATENATE($DI$6," ",EG$9),'-RÅDATA_KVARTAL-'!$A$5:$DO$385,32,FALSE)&lt;&gt;0,VLOOKUP(CONCATENATE($DI$6," ",EG$9),'-RÅDATA_KVARTAL-'!$A$5:$DO$385,32,FALSE),"")</f>
        <v>-14507</v>
      </c>
      <c r="EH27" s="93"/>
      <c r="EI27" s="93"/>
      <c r="EJ27" s="29" t="str">
        <f>IF(VLOOKUP(CONCATENATE($EJ$6," ",EJ$9),'-RÅDATA_KVARTAL-'!$A$5:$DO$385,32,FALSE)&lt;&gt;0,VLOOKUP(CONCATENATE($EJ$6," ",EJ$9),'-RÅDATA_KVARTAL-'!$A$5:$DO$385,32,FALSE),"")</f>
        <v/>
      </c>
      <c r="EK27" s="29"/>
      <c r="EL27" s="29" t="str">
        <f>IF(VLOOKUP(CONCATENATE($EJ$6," ",EL$9),'-RÅDATA_KVARTAL-'!$A$5:$DO$385,32,FALSE)&lt;&gt;0,VLOOKUP(CONCATENATE($EJ$6," ",EL$9),'-RÅDATA_KVARTAL-'!$A$5:$DO$385,32,FALSE),"")</f>
        <v/>
      </c>
      <c r="EM27" s="29"/>
      <c r="EN27" s="29" t="str">
        <f>IF(VLOOKUP(CONCATENATE($EJ$6," ",EN$9),'-RÅDATA_KVARTAL-'!$A$5:$DO$385,32,FALSE)&lt;&gt;0,VLOOKUP(CONCATENATE($EJ$6," ",EN$9),'-RÅDATA_KVARTAL-'!$A$5:$DO$385,32,FALSE),"")</f>
        <v/>
      </c>
      <c r="EO27" s="29"/>
      <c r="EP27" s="29" t="str">
        <f>IF(VLOOKUP(CONCATENATE($EJ$6," ",EP$9),'-RÅDATA_KVARTAL-'!$A$5:$DO$385,32,FALSE)&lt;&gt;0,VLOOKUP(CONCATENATE($EJ$6," ",EP$9),'-RÅDATA_KVARTAL-'!$A$5:$DO$385,32,FALSE),"")</f>
        <v/>
      </c>
      <c r="EQ27" s="29"/>
      <c r="ER27" s="29" t="str">
        <f>IF(VLOOKUP(CONCATENATE($EJ$6," ",ER$9),'-RÅDATA_KVARTAL-'!$A$5:$DO$385,32,FALSE)&lt;&gt;0,VLOOKUP(CONCATENATE($EJ$6," ",ER$9),'-RÅDATA_KVARTAL-'!$A$5:$DO$385,32,FALSE),"")</f>
        <v/>
      </c>
      <c r="ES27" s="29"/>
      <c r="ET27" s="29" t="str">
        <f>IF(VLOOKUP(CONCATENATE($EJ$6," ",ET$9),'-RÅDATA_KVARTAL-'!$A$5:$DO$385,32,FALSE)&lt;&gt;0,VLOOKUP(CONCATENATE($EJ$6," ",ET$9),'-RÅDATA_KVARTAL-'!$A$5:$DO$385,32,FALSE),"")</f>
        <v/>
      </c>
      <c r="EU27" s="29"/>
      <c r="EV27" s="29" t="str">
        <f>IF(VLOOKUP(CONCATENATE($EJ$6," ",EV$9),'-RÅDATA_KVARTAL-'!$A$5:$DO$385,32,FALSE)&lt;&gt;0,VLOOKUP(CONCATENATE($EJ$6," ",EV$9),'-RÅDATA_KVARTAL-'!$A$5:$DO$385,32,FALSE),"")</f>
        <v/>
      </c>
      <c r="EW27" s="29"/>
      <c r="EX27" s="29" t="str">
        <f>IF(VLOOKUP(CONCATENATE($EJ$6," ",EX$9),'-RÅDATA_KVARTAL-'!$A$5:$DO$385,32,FALSE)&lt;&gt;0,VLOOKUP(CONCATENATE($EJ$6," ",EX$9),'-RÅDATA_KVARTAL-'!$A$5:$DO$385,32,FALSE),"")</f>
        <v/>
      </c>
      <c r="EY27" s="29"/>
      <c r="EZ27" s="29" t="str">
        <f>IF(VLOOKUP(CONCATENATE($EJ$6," ",EZ$9),'-RÅDATA_KVARTAL-'!$A$5:$DO$385,32,FALSE)&lt;&gt;0,VLOOKUP(CONCATENATE($EJ$6," ",EZ$9),'-RÅDATA_KVARTAL-'!$A$5:$DO$385,32,FALSE),"")</f>
        <v/>
      </c>
      <c r="FA27" s="29"/>
      <c r="FB27" s="29" t="str">
        <f>IF(VLOOKUP(CONCATENATE($EJ$6," ",FB$9),'-RÅDATA_KVARTAL-'!$A$5:$DO$385,32,FALSE)&lt;&gt;0,VLOOKUP(CONCATENATE($EJ$6," ",FB$9),'-RÅDATA_KVARTAL-'!$A$5:$DO$385,32,FALSE),"")</f>
        <v/>
      </c>
      <c r="FC27" s="29"/>
      <c r="FD27" s="29" t="str">
        <f>IF(VLOOKUP(CONCATENATE($EJ$6," ",FD$9),'-RÅDATA_KVARTAL-'!$A$5:$DO$385,32,FALSE)&lt;&gt;0,VLOOKUP(CONCATENATE($EJ$6," ",FD$9),'-RÅDATA_KVARTAL-'!$A$5:$DO$385,32,FALSE),"")</f>
        <v/>
      </c>
      <c r="FE27" s="29"/>
      <c r="FF27" s="29" t="str">
        <f>IF(VLOOKUP(CONCATENATE($EJ$6," ",FF$9),'-RÅDATA_KVARTAL-'!$A$5:$DO$385,32,FALSE)&lt;&gt;0,VLOOKUP(CONCATENATE($EJ$6," ",FF$9),'-RÅDATA_KVARTAL-'!$A$5:$DO$385,32,FALSE),"")</f>
        <v/>
      </c>
      <c r="FG27" s="29"/>
      <c r="FH27" s="29" t="str">
        <f>IF(VLOOKUP(CONCATENATE($EJ$6," ",FH$9),'-RÅDATA_KVARTAL-'!$A$5:$DO$385,32,FALSE)&lt;&gt;0,VLOOKUP(CONCATENATE($EJ$6," ",FH$9),'-RÅDATA_KVARTAL-'!$A$5:$DO$385,32,FALSE),"")</f>
        <v/>
      </c>
      <c r="FI27" s="93"/>
      <c r="FJ27" s="93"/>
      <c r="FK27" s="29" t="str">
        <f>IF(VLOOKUP(CONCATENATE($FK$6," ",FK$9),'-RÅDATA_KVARTAL-'!$A$5:$DO$385,32,FALSE)&lt;&gt;0,VLOOKUP(CONCATENATE($FK$6," ",FK$9),'-RÅDATA_KVARTAL-'!$A$5:$DO$385,32,FALSE),"")</f>
        <v/>
      </c>
      <c r="FL27" s="29"/>
      <c r="FM27" s="29" t="str">
        <f>IF(VLOOKUP(CONCATENATE($FK$6," ",FM$9),'-RÅDATA_KVARTAL-'!$A$5:$DO$385,32,FALSE)&lt;&gt;0,VLOOKUP(CONCATENATE($FK$6," ",FM$9),'-RÅDATA_KVARTAL-'!$A$5:$DO$385,32,FALSE),"")</f>
        <v/>
      </c>
      <c r="FN27" s="29"/>
      <c r="FO27" s="29" t="str">
        <f>IF(VLOOKUP(CONCATENATE($FK$6," ",FO$9),'-RÅDATA_KVARTAL-'!$A$5:$DO$385,32,FALSE)&lt;&gt;0,VLOOKUP(CONCATENATE($FK$6," ",FO$9),'-RÅDATA_KVARTAL-'!$A$5:$DO$385,32,FALSE),"")</f>
        <v/>
      </c>
      <c r="FP27" s="29"/>
      <c r="FQ27" s="29" t="str">
        <f>IF(VLOOKUP(CONCATENATE($FK$6," ",FQ$9),'-RÅDATA_KVARTAL-'!$A$5:$DO$385,32,FALSE)&lt;&gt;0,VLOOKUP(CONCATENATE($FK$6," ",FQ$9),'-RÅDATA_KVARTAL-'!$A$5:$DO$385,32,FALSE),"")</f>
        <v/>
      </c>
      <c r="FR27" s="29"/>
      <c r="FS27" s="29" t="str">
        <f>IF(VLOOKUP(CONCATENATE($FK$6," ",FS$9),'-RÅDATA_KVARTAL-'!$A$5:$DO$385,32,FALSE)&lt;&gt;0,VLOOKUP(CONCATENATE($FK$6," ",FS$9),'-RÅDATA_KVARTAL-'!$A$5:$DO$385,32,FALSE),"")</f>
        <v/>
      </c>
      <c r="FT27" s="29"/>
      <c r="FU27" s="29" t="str">
        <f>IF(VLOOKUP(CONCATENATE($FK$6," ",FU$9),'-RÅDATA_KVARTAL-'!$A$5:$DO$385,32,FALSE)&lt;&gt;0,VLOOKUP(CONCATENATE($FK$6," ",FU$9),'-RÅDATA_KVARTAL-'!$A$5:$DO$385,32,FALSE),"")</f>
        <v/>
      </c>
      <c r="FV27" s="29"/>
      <c r="FW27" s="29" t="str">
        <f>IF(VLOOKUP(CONCATENATE($FK$6," ",FW$9),'-RÅDATA_KVARTAL-'!$A$5:$DO$385,32,FALSE)&lt;&gt;0,VLOOKUP(CONCATENATE($FK$6," ",FW$9),'-RÅDATA_KVARTAL-'!$A$5:$DO$385,32,FALSE),"")</f>
        <v/>
      </c>
      <c r="FX27" s="29"/>
      <c r="FY27" s="29" t="str">
        <f>IF(VLOOKUP(CONCATENATE($FK$6," ",FY$9),'-RÅDATA_KVARTAL-'!$A$5:$DO$385,32,FALSE)&lt;&gt;0,VLOOKUP(CONCATENATE($FK$6," ",FY$9),'-RÅDATA_KVARTAL-'!$A$5:$DO$385,32,FALSE),"")</f>
        <v/>
      </c>
      <c r="FZ27" s="29"/>
      <c r="GA27" s="29" t="str">
        <f>IF(VLOOKUP(CONCATENATE($FK$6," ",GA$9),'-RÅDATA_KVARTAL-'!$A$5:$DO$385,32,FALSE)&lt;&gt;0,VLOOKUP(CONCATENATE($FK$6," ",GA$9),'-RÅDATA_KVARTAL-'!$A$5:$DO$385,32,FALSE),"")</f>
        <v/>
      </c>
      <c r="GB27" s="29"/>
      <c r="GC27" s="29" t="str">
        <f>IF(VLOOKUP(CONCATENATE($FK$6," ",GC$9),'-RÅDATA_KVARTAL-'!$A$5:$DO$385,32,FALSE)&lt;&gt;0,VLOOKUP(CONCATENATE($FK$6," ",GC$9),'-RÅDATA_KVARTAL-'!$A$5:$DO$385,32,FALSE),"")</f>
        <v/>
      </c>
      <c r="GD27" s="29"/>
      <c r="GE27" s="29" t="str">
        <f>IF(VLOOKUP(CONCATENATE($FK$6," ",GE$9),'-RÅDATA_KVARTAL-'!$A$5:$DO$385,32,FALSE)&lt;&gt;0,VLOOKUP(CONCATENATE($FK$6," ",GE$9),'-RÅDATA_KVARTAL-'!$A$5:$DO$385,32,FALSE),"")</f>
        <v/>
      </c>
      <c r="GF27" s="29"/>
      <c r="GG27" s="29" t="str">
        <f>IF(VLOOKUP(CONCATENATE($FK$6," ",GG$9),'-RÅDATA_KVARTAL-'!$A$5:$DO$385,32,FALSE)&lt;&gt;0,VLOOKUP(CONCATENATE($FK$6," ",GG$9),'-RÅDATA_KVARTAL-'!$A$5:$DO$385,32,FALSE),"")</f>
        <v/>
      </c>
      <c r="GH27" s="29"/>
      <c r="GI27" s="29" t="str">
        <f>IF(VLOOKUP(CONCATENATE($FK$6," ",GI$9),'-RÅDATA_KVARTAL-'!$A$5:$DO$385,32,FALSE)&lt;&gt;0,VLOOKUP(CONCATENATE($FK$6," ",GI$9),'-RÅDATA_KVARTAL-'!$A$5:$DO$385,32,FALSE),"")</f>
        <v/>
      </c>
      <c r="GJ27" s="93"/>
      <c r="GK27" s="93"/>
      <c r="GL27" s="29" t="str">
        <f>IF(VLOOKUP(CONCATENATE($GL$6," ",GL$9),'-RÅDATA_KVARTAL-'!$A$5:$DO$385,32,FALSE)&lt;&gt;0,VLOOKUP(CONCATENATE($GL$6," ",GL$9),'-RÅDATA_KVARTAL-'!$A$5:$DO$385,32,FALSE),"")</f>
        <v/>
      </c>
      <c r="GM27" s="29"/>
      <c r="GN27" s="29" t="str">
        <f>IF(VLOOKUP(CONCATENATE($GL$6," ",GN$9),'-RÅDATA_KVARTAL-'!$A$5:$DO$385,32,FALSE)&lt;&gt;0,VLOOKUP(CONCATENATE($GL$6," ",GN$9),'-RÅDATA_KVARTAL-'!$A$5:$DO$385,32,FALSE),"")</f>
        <v/>
      </c>
      <c r="GO27" s="29"/>
      <c r="GP27" s="29" t="str">
        <f>IF(VLOOKUP(CONCATENATE($GL$6," ",GP$9),'-RÅDATA_KVARTAL-'!$A$5:$DO$385,32,FALSE)&lt;&gt;0,VLOOKUP(CONCATENATE($GL$6," ",GP$9),'-RÅDATA_KVARTAL-'!$A$5:$DO$385,32,FALSE),"")</f>
        <v/>
      </c>
      <c r="GQ27" s="29"/>
      <c r="GR27" s="29" t="str">
        <f>IF(VLOOKUP(CONCATENATE($GL$6," ",GR$9),'-RÅDATA_KVARTAL-'!$A$5:$DO$385,32,FALSE)&lt;&gt;0,VLOOKUP(CONCATENATE($GL$6," ",GR$9),'-RÅDATA_KVARTAL-'!$A$5:$DO$385,32,FALSE),"")</f>
        <v/>
      </c>
      <c r="GS27" s="29"/>
      <c r="GT27" s="29" t="str">
        <f>IF(VLOOKUP(CONCATENATE($GL$6," ",GT$9),'-RÅDATA_KVARTAL-'!$A$5:$DO$385,32,FALSE)&lt;&gt;0,VLOOKUP(CONCATENATE($GL$6," ",GT$9),'-RÅDATA_KVARTAL-'!$A$5:$DO$385,32,FALSE),"")</f>
        <v/>
      </c>
      <c r="GU27" s="29"/>
      <c r="GV27" s="29" t="str">
        <f>IF(VLOOKUP(CONCATENATE($GL$6," ",GV$9),'-RÅDATA_KVARTAL-'!$A$5:$DO$385,32,FALSE)&lt;&gt;0,VLOOKUP(CONCATENATE($GL$6," ",GV$9),'-RÅDATA_KVARTAL-'!$A$5:$DO$385,32,FALSE),"")</f>
        <v/>
      </c>
      <c r="GW27" s="29"/>
      <c r="GX27" s="29" t="str">
        <f>IF(VLOOKUP(CONCATENATE($GL$6," ",GX$9),'-RÅDATA_KVARTAL-'!$A$5:$DO$385,32,FALSE)&lt;&gt;0,VLOOKUP(CONCATENATE($GL$6," ",GX$9),'-RÅDATA_KVARTAL-'!$A$5:$DO$385,32,FALSE),"")</f>
        <v/>
      </c>
      <c r="GY27" s="29"/>
      <c r="GZ27" s="29" t="str">
        <f>IF(VLOOKUP(CONCATENATE($GL$6," ",GZ$9),'-RÅDATA_KVARTAL-'!$A$5:$DO$385,32,FALSE)&lt;&gt;0,VLOOKUP(CONCATENATE($GL$6," ",GZ$9),'-RÅDATA_KVARTAL-'!$A$5:$DO$385,32,FALSE),"")</f>
        <v/>
      </c>
      <c r="HA27" s="29"/>
      <c r="HB27" s="29" t="str">
        <f>IF(VLOOKUP(CONCATENATE($GL$6," ",HB$9),'-RÅDATA_KVARTAL-'!$A$5:$DO$385,32,FALSE)&lt;&gt;0,VLOOKUP(CONCATENATE($GL$6," ",HB$9),'-RÅDATA_KVARTAL-'!$A$5:$DO$385,32,FALSE),"")</f>
        <v/>
      </c>
      <c r="HC27" s="29"/>
      <c r="HD27" s="29" t="str">
        <f>IF(VLOOKUP(CONCATENATE($GL$6," ",HD$9),'-RÅDATA_KVARTAL-'!$A$5:$DO$385,32,FALSE)&lt;&gt;0,VLOOKUP(CONCATENATE($GL$6," ",HD$9),'-RÅDATA_KVARTAL-'!$A$5:$DO$385,32,FALSE),"")</f>
        <v/>
      </c>
      <c r="HE27" s="29"/>
      <c r="HF27" s="29" t="str">
        <f>IF(VLOOKUP(CONCATENATE($GL$6," ",HF$9),'-RÅDATA_KVARTAL-'!$A$5:$DO$385,32,FALSE)&lt;&gt;0,VLOOKUP(CONCATENATE($GL$6," ",HF$9),'-RÅDATA_KVARTAL-'!$A$5:$DO$385,32,FALSE),"")</f>
        <v/>
      </c>
      <c r="HG27" s="29"/>
      <c r="HH27" s="29" t="str">
        <f>IF(VLOOKUP(CONCATENATE($GL$6," ",HH$9),'-RÅDATA_KVARTAL-'!$A$5:$DO$385,32,FALSE)&lt;&gt;0,VLOOKUP(CONCATENATE($GL$6," ",HH$9),'-RÅDATA_KVARTAL-'!$A$5:$DO$385,32,FALSE),"")</f>
        <v/>
      </c>
      <c r="HI27" s="29"/>
      <c r="HJ27" s="29" t="str">
        <f>IF(VLOOKUP(CONCATENATE($GL$6," ",HJ$9),'-RÅDATA_KVARTAL-'!$A$5:$DO$385,32,FALSE)&lt;&gt;0,VLOOKUP(CONCATENATE($GL$6," ",HJ$9),'-RÅDATA_KVARTAL-'!$A$5:$DO$385,32,FALSE),"")</f>
        <v/>
      </c>
      <c r="HK27" s="93"/>
      <c r="HL27" s="96"/>
      <c r="HM27" s="92" t="s">
        <v>354</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58</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81534</v>
      </c>
      <c r="CM29" s="37"/>
      <c r="CN29" s="37">
        <f>IF(VLOOKUP(CONCATENATE($CH$6," ",CN$9),'-RÅDATA_KVARTAL-'!$A$5:$DO$385,36,FALSE)&gt;0,VLOOKUP(CONCATENATE($CH$6," ",CN$9),'-RÅDATA_KVARTAL-'!$A$5:$DO$385,36,FALSE),"")</f>
        <v>80474</v>
      </c>
      <c r="CO29" s="37"/>
      <c r="CP29" s="37">
        <f>IF(VLOOKUP(CONCATENATE($CH$6," ",CP$9),'-RÅDATA_KVARTAL-'!$A$5:$DO$385,36,FALSE)&gt;0,VLOOKUP(CONCATENATE($CH$6," ",CP$9),'-RÅDATA_KVARTAL-'!$A$5:$DO$385,36,FALSE),"")</f>
        <v>81488</v>
      </c>
      <c r="CQ29" s="37"/>
      <c r="CR29" s="37">
        <f>IF(VLOOKUP(CONCATENATE($CH$6," ",CR$9),'-RÅDATA_KVARTAL-'!$A$5:$DO$385,36,FALSE)&gt;0,VLOOKUP(CONCATENATE($CH$6," ",CR$9),'-RÅDATA_KVARTAL-'!$A$5:$DO$385,36,FALSE),"")</f>
        <v>77175</v>
      </c>
      <c r="CS29" s="37"/>
      <c r="CT29" s="37">
        <f>IF(VLOOKUP(CONCATENATE($CH$6," ",CT$9),'-RÅDATA_KVARTAL-'!$A$5:$DO$385,36,FALSE)&gt;0,VLOOKUP(CONCATENATE($CH$6," ",CT$9),'-RÅDATA_KVARTAL-'!$A$5:$DO$385,36,FALSE),"")</f>
        <v>72496</v>
      </c>
      <c r="CU29" s="37"/>
      <c r="CV29" s="37">
        <f>IF(VLOOKUP(CONCATENATE($CH$6," ",CV$9),'-RÅDATA_KVARTAL-'!$A$5:$DO$385,36,FALSE)&gt;0,VLOOKUP(CONCATENATE($CH$6," ",CV$9),'-RÅDATA_KVARTAL-'!$A$5:$DO$385,36,FALSE),"")</f>
        <v>79381</v>
      </c>
      <c r="CW29" s="37"/>
      <c r="CX29" s="37">
        <f>IF(VLOOKUP(CONCATENATE($CH$6," ",CX$9),'-RÅDATA_KVARTAL-'!$A$5:$DO$385,36,FALSE)&gt;0,VLOOKUP(CONCATENATE($CH$6," ",CX$9),'-RÅDATA_KVARTAL-'!$A$5:$DO$385,36,FALSE),"")</f>
        <v>80614</v>
      </c>
      <c r="CY29" s="37"/>
      <c r="CZ29" s="37">
        <f>IF(VLOOKUP(CONCATENATE($CH$6," ",CZ$9),'-RÅDATA_KVARTAL-'!$A$5:$DO$385,36,FALSE)&gt;0,VLOOKUP(CONCATENATE($CH$6," ",CZ$9),'-RÅDATA_KVARTAL-'!$A$5:$DO$385,36,FALSE),"")</f>
        <v>80921</v>
      </c>
      <c r="DA29" s="37"/>
      <c r="DB29" s="37">
        <f>IF(VLOOKUP(CONCATENATE($CH$6," ",DB$9),'-RÅDATA_KVARTAL-'!$A$5:$DO$385,36,FALSE)&gt;0,VLOOKUP(CONCATENATE($CH$6," ",DB$9),'-RÅDATA_KVARTAL-'!$A$5:$DO$385,36,FALSE),"")</f>
        <v>77908</v>
      </c>
      <c r="DC29" s="37"/>
      <c r="DD29" s="37">
        <f>IF(VLOOKUP(CONCATENATE($CH$6," ",DD$9),'-RÅDATA_KVARTAL-'!$A$5:$DO$385,36,FALSE)&gt;0,VLOOKUP(CONCATENATE($CH$6," ",DD$9),'-RÅDATA_KVARTAL-'!$A$5:$DO$385,36,FALSE),"")</f>
        <v>80407</v>
      </c>
      <c r="DE29" s="37"/>
      <c r="DF29" s="37">
        <f>IF(VLOOKUP(CONCATENATE($CH$6," ",DF$9),'-RÅDATA_KVARTAL-'!$A$5:$DO$385,36,FALSE)&gt;0,VLOOKUP(CONCATENATE($CH$6," ",DF$9),'-RÅDATA_KVARTAL-'!$A$5:$DO$385,36,FALSE),"")</f>
        <v>948445</v>
      </c>
      <c r="DG29" s="116"/>
      <c r="DH29" s="116"/>
      <c r="DI29" s="37">
        <f>IF(VLOOKUP(CONCATENATE($DI$6," ",DI$9),'-RÅDATA_KVARTAL-'!$A$5:$DO$385,36,FALSE)&gt;0,VLOOKUP(CONCATENATE($DI$6," ",DI$9),'-RÅDATA_KVARTAL-'!$A$5:$DO$385,36,FALSE),"")</f>
        <v>82598</v>
      </c>
      <c r="DJ29" s="37"/>
      <c r="DK29" s="37">
        <f>IF(VLOOKUP(CONCATENATE($DI$6," ",DK$9),'-RÅDATA_KVARTAL-'!$A$5:$DO$385,36,FALSE)&gt;0,VLOOKUP(CONCATENATE($DI$6," ",DK$9),'-RÅDATA_KVARTAL-'!$A$5:$DO$385,36,FALSE),"")</f>
        <v>77189</v>
      </c>
      <c r="DL29" s="37"/>
      <c r="DM29" s="37">
        <f>IF(VLOOKUP(CONCATENATE($DI$6," ",DM$9),'-RÅDATA_KVARTAL-'!$A$5:$DO$385,36,FALSE)&gt;0,VLOOKUP(CONCATENATE($DI$6," ",DM$9),'-RÅDATA_KVARTAL-'!$A$5:$DO$385,36,FALSE),"")</f>
        <v>86162</v>
      </c>
      <c r="DN29" s="37"/>
      <c r="DO29" s="37">
        <f>IF(VLOOKUP(CONCATENATE($DI$6," ",DO$9),'-RÅDATA_KVARTAL-'!$A$5:$DO$385,36,FALSE)&gt;0,VLOOKUP(CONCATENATE($DI$6," ",DO$9),'-RÅDATA_KVARTAL-'!$A$5:$DO$385,36,FALSE),"")</f>
        <v>77917</v>
      </c>
      <c r="DP29" s="37"/>
      <c r="DQ29" s="37">
        <f>IF(VLOOKUP(CONCATENATE($DI$6," ",DQ$9),'-RÅDATA_KVARTAL-'!$A$5:$DO$385,36,FALSE)&gt;0,VLOOKUP(CONCATENATE($DI$6," ",DQ$9),'-RÅDATA_KVARTAL-'!$A$5:$DO$385,36,FALSE),"")</f>
        <v>83050</v>
      </c>
      <c r="DR29" s="37"/>
      <c r="DS29" s="37">
        <f>IF(VLOOKUP(CONCATENATE($DI$6," ",DS$9),'-RÅDATA_KVARTAL-'!$A$5:$DO$385,36,FALSE)&gt;0,VLOOKUP(CONCATENATE($DI$6," ",DS$9),'-RÅDATA_KVARTAL-'!$A$5:$DO$385,36,FALSE),"")</f>
        <v>79055</v>
      </c>
      <c r="DT29" s="37"/>
      <c r="DU29" s="37">
        <f>IF(VLOOKUP(CONCATENATE($DI$6," ",DU$9),'-RÅDATA_KVARTAL-'!$A$5:$DO$385,36,FALSE)&gt;0,VLOOKUP(CONCATENATE($DI$6," ",DU$9),'-RÅDATA_KVARTAL-'!$A$5:$DO$385,36,FALSE),"")</f>
        <v>70861</v>
      </c>
      <c r="DV29" s="37"/>
      <c r="DW29" s="37">
        <f>IF(VLOOKUP(CONCATENATE($DI$6," ",DW$9),'-RÅDATA_KVARTAL-'!$A$5:$DO$385,36,FALSE)&gt;0,VLOOKUP(CONCATENATE($DI$6," ",DW$9),'-RÅDATA_KVARTAL-'!$A$5:$DO$385,36,FALSE),"")</f>
        <v>79315</v>
      </c>
      <c r="DX29" s="37"/>
      <c r="DY29" s="37">
        <f>IF(VLOOKUP(CONCATENATE($DI$6," ",DY$9),'-RÅDATA_KVARTAL-'!$A$5:$DO$385,36,FALSE)&gt;0,VLOOKUP(CONCATENATE($DI$6," ",DY$9),'-RÅDATA_KVARTAL-'!$A$5:$DO$385,36,FALSE),"")</f>
        <v>80517</v>
      </c>
      <c r="DZ29" s="37"/>
      <c r="EA29" s="37" t="str">
        <f>IF(VLOOKUP(CONCATENATE($DI$6," ",EA$9),'-RÅDATA_KVARTAL-'!$A$5:$DO$385,36,FALSE)&gt;0,VLOOKUP(CONCATENATE($DI$6," ",EA$9),'-RÅDATA_KVARTAL-'!$A$5:$DO$385,36,FALSE),"")</f>
        <v/>
      </c>
      <c r="EB29" s="37"/>
      <c r="EC29" s="37" t="str">
        <f>IF(VLOOKUP(CONCATENATE($DI$6," ",EC$9),'-RÅDATA_KVARTAL-'!$A$5:$DO$385,36,FALSE)&gt;0,VLOOKUP(CONCATENATE($DI$6," ",EC$9),'-RÅDATA_KVARTAL-'!$A$5:$DO$385,36,FALSE),"")</f>
        <v/>
      </c>
      <c r="ED29" s="37"/>
      <c r="EE29" s="37" t="str">
        <f>IF(VLOOKUP(CONCATENATE($DI$6," ",EE$9),'-RÅDATA_KVARTAL-'!$A$5:$DO$385,36,FALSE)&gt;0,VLOOKUP(CONCATENATE($DI$6," ",EE$9),'-RÅDATA_KVARTAL-'!$A$5:$DO$385,36,FALSE),"")</f>
        <v/>
      </c>
      <c r="EF29" s="37"/>
      <c r="EG29" s="37">
        <f>IF(VLOOKUP(CONCATENATE($DI$6," ",EG$9),'-RÅDATA_KVARTAL-'!$A$5:$DO$385,36,FALSE)&gt;0,VLOOKUP(CONCATENATE($DI$6," ",EG$9),'-RÅDATA_KVARTAL-'!$A$5:$DO$385,36,FALSE),"")</f>
        <v>716664</v>
      </c>
      <c r="EH29" s="116"/>
      <c r="EI29" s="116"/>
      <c r="EJ29" s="37" t="str">
        <f>IF(VLOOKUP(CONCATENATE($EJ$6," ",EJ$9),'-RÅDATA_KVARTAL-'!$A$5:$DO$385,36,FALSE)&gt;0,VLOOKUP(CONCATENATE($EJ$6," ",EJ$9),'-RÅDATA_KVARTAL-'!$A$5:$DO$385,36,FALSE),"")</f>
        <v/>
      </c>
      <c r="EK29" s="37"/>
      <c r="EL29" s="37" t="str">
        <f>IF(VLOOKUP(CONCATENATE($EJ$6," ",EL$9),'-RÅDATA_KVARTAL-'!$A$5:$DO$385,36,FALSE)&gt;0,VLOOKUP(CONCATENATE($EJ$6," ",EL$9),'-RÅDATA_KVARTAL-'!$A$5:$DO$385,36,FALSE),"")</f>
        <v/>
      </c>
      <c r="EM29" s="37"/>
      <c r="EN29" s="37" t="str">
        <f>IF(VLOOKUP(CONCATENATE($EJ$6," ",EN$9),'-RÅDATA_KVARTAL-'!$A$5:$DO$385,36,FALSE)&gt;0,VLOOKUP(CONCATENATE($EJ$6," ",EN$9),'-RÅDATA_KVARTAL-'!$A$5:$DO$385,36,FALSE),"")</f>
        <v/>
      </c>
      <c r="EO29" s="37"/>
      <c r="EP29" s="37" t="str">
        <f>IF(VLOOKUP(CONCATENATE($EJ$6," ",EP$9),'-RÅDATA_KVARTAL-'!$A$5:$DO$385,36,FALSE)&gt;0,VLOOKUP(CONCATENATE($EJ$6," ",EP$9),'-RÅDATA_KVARTAL-'!$A$5:$DO$385,36,FALSE),"")</f>
        <v/>
      </c>
      <c r="EQ29" s="37"/>
      <c r="ER29" s="37" t="str">
        <f>IF(VLOOKUP(CONCATENATE($EJ$6," ",ER$9),'-RÅDATA_KVARTAL-'!$A$5:$DO$385,36,FALSE)&gt;0,VLOOKUP(CONCATENATE($EJ$6," ",ER$9),'-RÅDATA_KVARTAL-'!$A$5:$DO$385,36,FALSE),"")</f>
        <v/>
      </c>
      <c r="ES29" s="37"/>
      <c r="ET29" s="37" t="str">
        <f>IF(VLOOKUP(CONCATENATE($EJ$6," ",ET$9),'-RÅDATA_KVARTAL-'!$A$5:$DO$385,36,FALSE)&gt;0,VLOOKUP(CONCATENATE($EJ$6," ",ET$9),'-RÅDATA_KVARTAL-'!$A$5:$DO$385,36,FALSE),"")</f>
        <v/>
      </c>
      <c r="EU29" s="37"/>
      <c r="EV29" s="37" t="str">
        <f>IF(VLOOKUP(CONCATENATE($EJ$6," ",EV$9),'-RÅDATA_KVARTAL-'!$A$5:$DO$385,36,FALSE)&gt;0,VLOOKUP(CONCATENATE($EJ$6," ",EV$9),'-RÅDATA_KVARTAL-'!$A$5:$DO$385,36,FALSE),"")</f>
        <v/>
      </c>
      <c r="EW29" s="37"/>
      <c r="EX29" s="37" t="str">
        <f>IF(VLOOKUP(CONCATENATE($EJ$6," ",EX$9),'-RÅDATA_KVARTAL-'!$A$5:$DO$385,36,FALSE)&gt;0,VLOOKUP(CONCATENATE($EJ$6," ",EX$9),'-RÅDATA_KVARTAL-'!$A$5:$DO$385,36,FALSE),"")</f>
        <v/>
      </c>
      <c r="EY29" s="37"/>
      <c r="EZ29" s="37" t="str">
        <f>IF(VLOOKUP(CONCATENATE($EJ$6," ",EZ$9),'-RÅDATA_KVARTAL-'!$A$5:$DO$385,36,FALSE)&gt;0,VLOOKUP(CONCATENATE($EJ$6," ",EZ$9),'-RÅDATA_KVARTAL-'!$A$5:$DO$385,36,FALSE),"")</f>
        <v/>
      </c>
      <c r="FA29" s="37"/>
      <c r="FB29" s="37" t="str">
        <f>IF(VLOOKUP(CONCATENATE($EJ$6," ",FB$9),'-RÅDATA_KVARTAL-'!$A$5:$DO$385,36,FALSE)&gt;0,VLOOKUP(CONCATENATE($EJ$6," ",FB$9),'-RÅDATA_KVARTAL-'!$A$5:$DO$385,36,FALSE),"")</f>
        <v/>
      </c>
      <c r="FC29" s="37"/>
      <c r="FD29" s="37" t="str">
        <f>IF(VLOOKUP(CONCATENATE($EJ$6," ",FD$9),'-RÅDATA_KVARTAL-'!$A$5:$DO$385,36,FALSE)&gt;0,VLOOKUP(CONCATENATE($EJ$6," ",FD$9),'-RÅDATA_KVARTAL-'!$A$5:$DO$385,36,FALSE),"")</f>
        <v/>
      </c>
      <c r="FE29" s="37"/>
      <c r="FF29" s="37" t="str">
        <f>IF(VLOOKUP(CONCATENATE($EJ$6," ",FF$9),'-RÅDATA_KVARTAL-'!$A$5:$DO$385,36,FALSE)&gt;0,VLOOKUP(CONCATENATE($EJ$6," ",FF$9),'-RÅDATA_KVARTAL-'!$A$5:$DO$385,36,FALSE),"")</f>
        <v/>
      </c>
      <c r="FG29" s="37"/>
      <c r="FH29" s="37" t="str">
        <f>IF(VLOOKUP(CONCATENATE($EJ$6," ",FH$9),'-RÅDATA_KVARTAL-'!$A$5:$DO$385,36,FALSE)&gt;0,VLOOKUP(CONCATENATE($EJ$6," ",FH$9),'-RÅDATA_KVARTAL-'!$A$5:$DO$385,36,FALSE),"")</f>
        <v/>
      </c>
      <c r="FI29" s="116"/>
      <c r="FJ29" s="116"/>
      <c r="FK29" s="37" t="str">
        <f>IF(VLOOKUP(CONCATENATE($FK$6," ",FK$9),'-RÅDATA_KVARTAL-'!$A$5:$DO$385,36,FALSE)&gt;0,VLOOKUP(CONCATENATE($FK$6," ",FK$9),'-RÅDATA_KVARTAL-'!$A$5:$DO$385,36,FALSE),"")</f>
        <v/>
      </c>
      <c r="FL29" s="37"/>
      <c r="FM29" s="37" t="str">
        <f>IF(VLOOKUP(CONCATENATE($FK$6," ",FM$9),'-RÅDATA_KVARTAL-'!$A$5:$DO$385,36,FALSE)&gt;0,VLOOKUP(CONCATENATE($FK$6," ",FM$9),'-RÅDATA_KVARTAL-'!$A$5:$DO$385,36,FALSE),"")</f>
        <v/>
      </c>
      <c r="FN29" s="37"/>
      <c r="FO29" s="37" t="str">
        <f>IF(VLOOKUP(CONCATENATE($FK$6," ",FO$9),'-RÅDATA_KVARTAL-'!$A$5:$DO$385,36,FALSE)&gt;0,VLOOKUP(CONCATENATE($FK$6," ",FO$9),'-RÅDATA_KVARTAL-'!$A$5:$DO$385,36,FALSE),"")</f>
        <v/>
      </c>
      <c r="FP29" s="37"/>
      <c r="FQ29" s="37" t="str">
        <f>IF(VLOOKUP(CONCATENATE($FK$6," ",FQ$9),'-RÅDATA_KVARTAL-'!$A$5:$DO$385,36,FALSE)&gt;0,VLOOKUP(CONCATENATE($FK$6," ",FQ$9),'-RÅDATA_KVARTAL-'!$A$5:$DO$385,36,FALSE),"")</f>
        <v/>
      </c>
      <c r="FR29" s="37"/>
      <c r="FS29" s="37" t="str">
        <f>IF(VLOOKUP(CONCATENATE($FK$6," ",FS$9),'-RÅDATA_KVARTAL-'!$A$5:$DO$385,36,FALSE)&gt;0,VLOOKUP(CONCATENATE($FK$6," ",FS$9),'-RÅDATA_KVARTAL-'!$A$5:$DO$385,36,FALSE),"")</f>
        <v/>
      </c>
      <c r="FT29" s="37"/>
      <c r="FU29" s="37" t="str">
        <f>IF(VLOOKUP(CONCATENATE($FK$6," ",FU$9),'-RÅDATA_KVARTAL-'!$A$5:$DO$385,36,FALSE)&gt;0,VLOOKUP(CONCATENATE($FK$6," ",FU$9),'-RÅDATA_KVARTAL-'!$A$5:$DO$385,36,FALSE),"")</f>
        <v/>
      </c>
      <c r="FV29" s="37"/>
      <c r="FW29" s="37" t="str">
        <f>IF(VLOOKUP(CONCATENATE($FK$6," ",FW$9),'-RÅDATA_KVARTAL-'!$A$5:$DO$385,36,FALSE)&gt;0,VLOOKUP(CONCATENATE($FK$6," ",FW$9),'-RÅDATA_KVARTAL-'!$A$5:$DO$385,36,FALSE),"")</f>
        <v/>
      </c>
      <c r="FX29" s="37"/>
      <c r="FY29" s="37" t="str">
        <f>IF(VLOOKUP(CONCATENATE($FK$6," ",FY$9),'-RÅDATA_KVARTAL-'!$A$5:$DO$385,36,FALSE)&gt;0,VLOOKUP(CONCATENATE($FK$6," ",FY$9),'-RÅDATA_KVARTAL-'!$A$5:$DO$385,36,FALSE),"")</f>
        <v/>
      </c>
      <c r="FZ29" s="37"/>
      <c r="GA29" s="37" t="str">
        <f>IF(VLOOKUP(CONCATENATE($FK$6," ",GA$9),'-RÅDATA_KVARTAL-'!$A$5:$DO$385,36,FALSE)&gt;0,VLOOKUP(CONCATENATE($FK$6," ",GA$9),'-RÅDATA_KVARTAL-'!$A$5:$DO$385,36,FALSE),"")</f>
        <v/>
      </c>
      <c r="GB29" s="37"/>
      <c r="GC29" s="37" t="str">
        <f>IF(VLOOKUP(CONCATENATE($FK$6," ",GC$9),'-RÅDATA_KVARTAL-'!$A$5:$DO$385,36,FALSE)&gt;0,VLOOKUP(CONCATENATE($FK$6," ",GC$9),'-RÅDATA_KVARTAL-'!$A$5:$DO$385,36,FALSE),"")</f>
        <v/>
      </c>
      <c r="GD29" s="37"/>
      <c r="GE29" s="37" t="str">
        <f>IF(VLOOKUP(CONCATENATE($FK$6," ",GE$9),'-RÅDATA_KVARTAL-'!$A$5:$DO$385,36,FALSE)&gt;0,VLOOKUP(CONCATENATE($FK$6," ",GE$9),'-RÅDATA_KVARTAL-'!$A$5:$DO$385,36,FALSE),"")</f>
        <v/>
      </c>
      <c r="GF29" s="37"/>
      <c r="GG29" s="37" t="str">
        <f>IF(VLOOKUP(CONCATENATE($FK$6," ",GG$9),'-RÅDATA_KVARTAL-'!$A$5:$DO$385,36,FALSE)&gt;0,VLOOKUP(CONCATENATE($FK$6," ",GG$9),'-RÅDATA_KVARTAL-'!$A$5:$DO$385,36,FALSE),"")</f>
        <v/>
      </c>
      <c r="GH29" s="37"/>
      <c r="GI29" s="37" t="str">
        <f>IF(VLOOKUP(CONCATENATE($FK$6," ",GI$9),'-RÅDATA_KVARTAL-'!$A$5:$DO$385,36,FALSE)&gt;0,VLOOKUP(CONCATENATE($FK$6," ",GI$9),'-RÅDATA_KVARTAL-'!$A$5:$DO$385,36,FALSE),"")</f>
        <v/>
      </c>
      <c r="GJ29" s="116"/>
      <c r="GK29" s="116"/>
      <c r="GL29" s="37" t="str">
        <f>IF(VLOOKUP(CONCATENATE($GL$6," ",GL$9),'-RÅDATA_KVARTAL-'!$A$5:$DO$385,36,FALSE)&gt;0,VLOOKUP(CONCATENATE($GL$6," ",GL$9),'-RÅDATA_KVARTAL-'!$A$5:$DO$385,36,FALSE),"")</f>
        <v/>
      </c>
      <c r="GM29" s="37"/>
      <c r="GN29" s="37" t="str">
        <f>IF(VLOOKUP(CONCATENATE($GL$6," ",GN$9),'-RÅDATA_KVARTAL-'!$A$5:$DO$385,36,FALSE)&gt;0,VLOOKUP(CONCATENATE($GL$6," ",GN$9),'-RÅDATA_KVARTAL-'!$A$5:$DO$385,36,FALSE),"")</f>
        <v/>
      </c>
      <c r="GO29" s="37"/>
      <c r="GP29" s="37" t="str">
        <f>IF(VLOOKUP(CONCATENATE($GL$6," ",GP$9),'-RÅDATA_KVARTAL-'!$A$5:$DO$385,36,FALSE)&gt;0,VLOOKUP(CONCATENATE($GL$6," ",GP$9),'-RÅDATA_KVARTAL-'!$A$5:$DO$385,36,FALSE),"")</f>
        <v/>
      </c>
      <c r="GQ29" s="37"/>
      <c r="GR29" s="37" t="str">
        <f>IF(VLOOKUP(CONCATENATE($GL$6," ",GR$9),'-RÅDATA_KVARTAL-'!$A$5:$DO$385,36,FALSE)&gt;0,VLOOKUP(CONCATENATE($GL$6," ",GR$9),'-RÅDATA_KVARTAL-'!$A$5:$DO$385,36,FALSE),"")</f>
        <v/>
      </c>
      <c r="GS29" s="37"/>
      <c r="GT29" s="37" t="str">
        <f>IF(VLOOKUP(CONCATENATE($GL$6," ",GT$9),'-RÅDATA_KVARTAL-'!$A$5:$DO$385,36,FALSE)&gt;0,VLOOKUP(CONCATENATE($GL$6," ",GT$9),'-RÅDATA_KVARTAL-'!$A$5:$DO$385,36,FALSE),"")</f>
        <v/>
      </c>
      <c r="GU29" s="37"/>
      <c r="GV29" s="37" t="str">
        <f>IF(VLOOKUP(CONCATENATE($GL$6," ",GV$9),'-RÅDATA_KVARTAL-'!$A$5:$DO$385,36,FALSE)&gt;0,VLOOKUP(CONCATENATE($GL$6," ",GV$9),'-RÅDATA_KVARTAL-'!$A$5:$DO$385,36,FALSE),"")</f>
        <v/>
      </c>
      <c r="GW29" s="37"/>
      <c r="GX29" s="37" t="str">
        <f>IF(VLOOKUP(CONCATENATE($GL$6," ",GX$9),'-RÅDATA_KVARTAL-'!$A$5:$DO$385,36,FALSE)&gt;0,VLOOKUP(CONCATENATE($GL$6," ",GX$9),'-RÅDATA_KVARTAL-'!$A$5:$DO$385,36,FALSE),"")</f>
        <v/>
      </c>
      <c r="GY29" s="37"/>
      <c r="GZ29" s="37" t="str">
        <f>IF(VLOOKUP(CONCATENATE($GL$6," ",GZ$9),'-RÅDATA_KVARTAL-'!$A$5:$DO$385,36,FALSE)&gt;0,VLOOKUP(CONCATENATE($GL$6," ",GZ$9),'-RÅDATA_KVARTAL-'!$A$5:$DO$385,36,FALSE),"")</f>
        <v/>
      </c>
      <c r="HA29" s="37"/>
      <c r="HB29" s="37" t="str">
        <f>IF(VLOOKUP(CONCATENATE($GL$6," ",HB$9),'-RÅDATA_KVARTAL-'!$A$5:$DO$385,36,FALSE)&gt;0,VLOOKUP(CONCATENATE($GL$6," ",HB$9),'-RÅDATA_KVARTAL-'!$A$5:$DO$385,36,FALSE),"")</f>
        <v/>
      </c>
      <c r="HC29" s="37"/>
      <c r="HD29" s="37" t="str">
        <f>IF(VLOOKUP(CONCATENATE($GL$6," ",HD$9),'-RÅDATA_KVARTAL-'!$A$5:$DO$385,36,FALSE)&gt;0,VLOOKUP(CONCATENATE($GL$6," ",HD$9),'-RÅDATA_KVARTAL-'!$A$5:$DO$385,36,FALSE),"")</f>
        <v/>
      </c>
      <c r="HE29" s="37"/>
      <c r="HF29" s="37" t="str">
        <f>IF(VLOOKUP(CONCATENATE($GL$6," ",HF$9),'-RÅDATA_KVARTAL-'!$A$5:$DO$385,36,FALSE)&gt;0,VLOOKUP(CONCATENATE($GL$6," ",HF$9),'-RÅDATA_KVARTAL-'!$A$5:$DO$385,36,FALSE),"")</f>
        <v/>
      </c>
      <c r="HG29" s="37"/>
      <c r="HH29" s="37" t="str">
        <f>IF(VLOOKUP(CONCATENATE($GL$6," ",HH$9),'-RÅDATA_KVARTAL-'!$A$5:$DO$385,36,FALSE)&gt;0,VLOOKUP(CONCATENATE($GL$6," ",HH$9),'-RÅDATA_KVARTAL-'!$A$5:$DO$385,36,FALSE),"")</f>
        <v/>
      </c>
      <c r="HI29" s="37"/>
      <c r="HJ29" s="37" t="str">
        <f>IF(VLOOKUP(CONCATENATE($GL$6," ",HJ$9),'-RÅDATA_KVARTAL-'!$A$5:$DO$385,36,FALSE)&gt;0,VLOOKUP(CONCATENATE($GL$6," ",HJ$9),'-RÅDATA_KVARTAL-'!$A$5:$DO$385,36,FALSE),"")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421</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375</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82266</v>
      </c>
      <c r="CM48" s="37"/>
      <c r="CN48" s="37">
        <f>IF(VLOOKUP(CONCATENATE($CH$6," ",CN$9),'-RÅDATA_KVARTAL-'!$A$5:$DS$385,20,FALSE)&lt;&gt;0,VLOOKUP(CONCATENATE($CH$6," ",CN$9),'-RÅDATA_KVARTAL-'!$A$5:$DS$385,20,FALSE),"")</f>
        <v>81021</v>
      </c>
      <c r="CO48" s="37"/>
      <c r="CP48" s="37">
        <f>IF(VLOOKUP(CONCATENATE($CH$6," ",CP$9),'-RÅDATA_KVARTAL-'!$A$5:$DS$385,20,FALSE)&lt;&gt;0,VLOOKUP(CONCATENATE($CH$6," ",CP$9),'-RÅDATA_KVARTAL-'!$A$5:$DS$385,20,FALSE),"")</f>
        <v>82195</v>
      </c>
      <c r="CQ48" s="37"/>
      <c r="CR48" s="37">
        <f>IF(VLOOKUP(CONCATENATE($CH$6," ",CR$9),'-RÅDATA_KVARTAL-'!$A$5:$DS$385,20,FALSE)&lt;&gt;0,VLOOKUP(CONCATENATE($CH$6," ",CR$9),'-RÅDATA_KVARTAL-'!$A$5:$DS$385,20,FALSE),"")</f>
        <v>78373</v>
      </c>
      <c r="CS48" s="37"/>
      <c r="CT48" s="37">
        <f>IF(VLOOKUP(CONCATENATE($CH$6," ",CT$9),'-RÅDATA_KVARTAL-'!$A$5:$DS$385,20,FALSE)&lt;&gt;0,VLOOKUP(CONCATENATE($CH$6," ",CT$9),'-RÅDATA_KVARTAL-'!$A$5:$DS$385,20,FALSE),"")</f>
        <v>73203</v>
      </c>
      <c r="CU48" s="37"/>
      <c r="CV48" s="37">
        <f>IF(VLOOKUP(CONCATENATE($CH$6," ",CV$9),'-RÅDATA_KVARTAL-'!$A$5:$DS$385,20,FALSE)&lt;&gt;0,VLOOKUP(CONCATENATE($CH$6," ",CV$9),'-RÅDATA_KVARTAL-'!$A$5:$DS$385,20,FALSE),"")</f>
        <v>80473</v>
      </c>
      <c r="CW48" s="37"/>
      <c r="CX48" s="37">
        <f>IF(VLOOKUP(CONCATENATE($CH$6," ",CX$9),'-RÅDATA_KVARTAL-'!$A$5:$DS$385,20,FALSE)&lt;&gt;0,VLOOKUP(CONCATENATE($CH$6," ",CX$9),'-RÅDATA_KVARTAL-'!$A$5:$DS$385,20,FALSE),"")</f>
        <v>81890</v>
      </c>
      <c r="CY48" s="37"/>
      <c r="CZ48" s="37">
        <f>IF(VLOOKUP(CONCATENATE($CH$6," ",CZ$9),'-RÅDATA_KVARTAL-'!$A$5:$DS$385,20,FALSE)&lt;&gt;0,VLOOKUP(CONCATENATE($CH$6," ",CZ$9),'-RÅDATA_KVARTAL-'!$A$5:$DS$385,20,FALSE),"")</f>
        <v>82296</v>
      </c>
      <c r="DA48" s="37"/>
      <c r="DB48" s="37">
        <f>IF(VLOOKUP(CONCATENATE($CH$6," ",DB$9),'-RÅDATA_KVARTAL-'!$A$5:$DS$385,20,FALSE)&lt;&gt;0,VLOOKUP(CONCATENATE($CH$6," ",DB$9),'-RÅDATA_KVARTAL-'!$A$5:$DS$385,20,FALSE),"")</f>
        <v>79872</v>
      </c>
      <c r="DC48" s="37"/>
      <c r="DD48" s="37">
        <f>IF(VLOOKUP(CONCATENATE($CH$6," ",DD$9),'-RÅDATA_KVARTAL-'!$A$5:$DS$385,20,FALSE)&lt;&gt;0,VLOOKUP(CONCATENATE($CH$6," ",DD$9),'-RÅDATA_KVARTAL-'!$A$5:$DS$385,20,FALSE),"")</f>
        <v>81584</v>
      </c>
      <c r="DE48" s="37"/>
      <c r="DF48" s="37">
        <f>IF(VLOOKUP(CONCATENATE($CH$6," ",DF$9),'-RÅDATA_KVARTAL-'!$A$5:$DS$385,20,FALSE)&lt;&gt;0,VLOOKUP(CONCATENATE($CH$6," ",DF$9),'-RÅDATA_KVARTAL-'!$A$5:$DS$385,20,FALSE),"")</f>
        <v>962103</v>
      </c>
      <c r="DG48" s="93"/>
      <c r="DH48" s="93"/>
      <c r="DI48" s="37">
        <f>IF(VLOOKUP(CONCATENATE($DI$6," ",DI$9),'-RÅDATA_KVARTAL-'!$A$5:$DS$385,20,FALSE)&lt;&gt;0,VLOOKUP(CONCATENATE($DI$6," ",DI$9),'-RÅDATA_KVARTAL-'!$A$5:$DS$385,20,FALSE),"")</f>
        <v>84101</v>
      </c>
      <c r="DJ48" s="37"/>
      <c r="DK48" s="37">
        <f>IF(VLOOKUP(CONCATENATE($DI$6," ",DK$9),'-RÅDATA_KVARTAL-'!$A$5:$DS$385,20,FALSE)&lt;&gt;0,VLOOKUP(CONCATENATE($DI$6," ",DK$9),'-RÅDATA_KVARTAL-'!$A$5:$DS$385,20,FALSE),"")</f>
        <v>78212</v>
      </c>
      <c r="DL48" s="37"/>
      <c r="DM48" s="37">
        <f>IF(VLOOKUP(CONCATENATE($DI$6," ",DM$9),'-RÅDATA_KVARTAL-'!$A$5:$DS$385,20,FALSE)&lt;&gt;0,VLOOKUP(CONCATENATE($DI$6," ",DM$9),'-RÅDATA_KVARTAL-'!$A$5:$DS$385,20,FALSE),"")</f>
        <v>87273</v>
      </c>
      <c r="DN48" s="37"/>
      <c r="DO48" s="37">
        <f>IF(VLOOKUP(CONCATENATE($DI$6," ",DO$9),'-RÅDATA_KVARTAL-'!$A$5:$DS$385,20,FALSE)&lt;&gt;0,VLOOKUP(CONCATENATE($DI$6," ",DO$9),'-RÅDATA_KVARTAL-'!$A$5:$DS$385,20,FALSE),"")</f>
        <v>79688</v>
      </c>
      <c r="DP48" s="37"/>
      <c r="DQ48" s="37">
        <f>IF(VLOOKUP(CONCATENATE($DI$6," ",DQ$9),'-RÅDATA_KVARTAL-'!$A$5:$DS$385,20,FALSE)&lt;&gt;0,VLOOKUP(CONCATENATE($DI$6," ",DQ$9),'-RÅDATA_KVARTAL-'!$A$5:$DS$385,20,FALSE),"")</f>
        <v>84852</v>
      </c>
      <c r="DR48" s="37"/>
      <c r="DS48" s="37">
        <f>IF(VLOOKUP(CONCATENATE($DI$6," ",DS$9),'-RÅDATA_KVARTAL-'!$A$5:$DS$385,20,FALSE)&lt;&gt;0,VLOOKUP(CONCATENATE($DI$6," ",DS$9),'-RÅDATA_KVARTAL-'!$A$5:$DS$385,20,FALSE),"")</f>
        <v>79887</v>
      </c>
      <c r="DT48" s="37"/>
      <c r="DU48" s="37">
        <f>IF(VLOOKUP(CONCATENATE($DI$6," ",DU$9),'-RÅDATA_KVARTAL-'!$A$5:$DS$385,20,FALSE)&lt;&gt;0,VLOOKUP(CONCATENATE($DI$6," ",DU$9),'-RÅDATA_KVARTAL-'!$A$5:$DS$385,20,FALSE),"")</f>
        <v>71819</v>
      </c>
      <c r="DV48" s="37"/>
      <c r="DW48" s="37">
        <f>IF(VLOOKUP(CONCATENATE($DI$6," ",DW$9),'-RÅDATA_KVARTAL-'!$A$5:$DS$385,20,FALSE)&lt;&gt;0,VLOOKUP(CONCATENATE($DI$6," ",DW$9),'-RÅDATA_KVARTAL-'!$A$5:$DS$385,20,FALSE),"")</f>
        <v>80492</v>
      </c>
      <c r="DX48" s="37"/>
      <c r="DY48" s="37">
        <f>IF(VLOOKUP(CONCATENATE($DI$6," ",DY$9),'-RÅDATA_KVARTAL-'!$A$5:$DS$385,20,FALSE)&lt;&gt;0,VLOOKUP(CONCATENATE($DI$6," ",DY$9),'-RÅDATA_KVARTAL-'!$A$5:$DS$385,20,FALSE),"")</f>
        <v>81828</v>
      </c>
      <c r="DZ48" s="37"/>
      <c r="EA48" s="37" t="str">
        <f>IF(VLOOKUP(CONCATENATE($DI$6," ",EA$9),'-RÅDATA_KVARTAL-'!$A$5:$DS$385,20,FALSE)&lt;&gt;0,VLOOKUP(CONCATENATE($DI$6," ",EA$9),'-RÅDATA_KVARTAL-'!$A$5:$DS$385,20,FALSE),"")</f>
        <v/>
      </c>
      <c r="EB48" s="37"/>
      <c r="EC48" s="37" t="str">
        <f>IF(VLOOKUP(CONCATENATE($DI$6," ",EC$9),'-RÅDATA_KVARTAL-'!$A$5:$DS$385,20,FALSE)&lt;&gt;0,VLOOKUP(CONCATENATE($DI$6," ",EC$9),'-RÅDATA_KVARTAL-'!$A$5:$DS$385,20,FALSE),"")</f>
        <v/>
      </c>
      <c r="ED48" s="37"/>
      <c r="EE48" s="37" t="str">
        <f>IF(VLOOKUP(CONCATENATE($DI$6," ",EE$9),'-RÅDATA_KVARTAL-'!$A$5:$DS$385,20,FALSE)&lt;&gt;0,VLOOKUP(CONCATENATE($DI$6," ",EE$9),'-RÅDATA_KVARTAL-'!$A$5:$DS$385,20,FALSE),"")</f>
        <v/>
      </c>
      <c r="EF48" s="37"/>
      <c r="EG48" s="37">
        <f>IF(VLOOKUP(CONCATENATE($DI$6," ",EG$9),'-RÅDATA_KVARTAL-'!$A$5:$DS$385,20,FALSE)&lt;&gt;0,VLOOKUP(CONCATENATE($DI$6," ",EG$9),'-RÅDATA_KVARTAL-'!$A$5:$DS$385,20,FALSE),"")</f>
        <v>728152</v>
      </c>
      <c r="EH48" s="93"/>
      <c r="EI48" s="93"/>
      <c r="EJ48" s="37" t="str">
        <f>IF(VLOOKUP(CONCATENATE($EJ$6," ",EJ$9),'-RÅDATA_KVARTAL-'!$A$5:$DS$385,20,FALSE)&lt;&gt;0,VLOOKUP(CONCATENATE($EJ$6," ",EJ$9),'-RÅDATA_KVARTAL-'!$A$5:$DS$385,20,FALSE),"")</f>
        <v/>
      </c>
      <c r="EK48" s="37"/>
      <c r="EL48" s="37" t="str">
        <f>IF(VLOOKUP(CONCATENATE($EJ$6," ",EL$9),'-RÅDATA_KVARTAL-'!$A$5:$DS$385,20,FALSE)&lt;&gt;0,VLOOKUP(CONCATENATE($EJ$6," ",EL$9),'-RÅDATA_KVARTAL-'!$A$5:$DS$385,20,FALSE),"")</f>
        <v/>
      </c>
      <c r="EM48" s="37"/>
      <c r="EN48" s="37" t="str">
        <f>IF(VLOOKUP(CONCATENATE($EJ$6," ",EN$9),'-RÅDATA_KVARTAL-'!$A$5:$DS$385,20,FALSE)&lt;&gt;0,VLOOKUP(CONCATENATE($EJ$6," ",EN$9),'-RÅDATA_KVARTAL-'!$A$5:$DS$385,20,FALSE),"")</f>
        <v/>
      </c>
      <c r="EO48" s="37"/>
      <c r="EP48" s="37" t="str">
        <f>IF(VLOOKUP(CONCATENATE($EJ$6," ",EP$9),'-RÅDATA_KVARTAL-'!$A$5:$DS$385,20,FALSE)&lt;&gt;0,VLOOKUP(CONCATENATE($EJ$6," ",EP$9),'-RÅDATA_KVARTAL-'!$A$5:$DS$385,20,FALSE),"")</f>
        <v/>
      </c>
      <c r="EQ48" s="37"/>
      <c r="ER48" s="37" t="str">
        <f>IF(VLOOKUP(CONCATENATE($EJ$6," ",ER$9),'-RÅDATA_KVARTAL-'!$A$5:$DS$385,20,FALSE)&lt;&gt;0,VLOOKUP(CONCATENATE($EJ$6," ",ER$9),'-RÅDATA_KVARTAL-'!$A$5:$DS$385,20,FALSE),"")</f>
        <v/>
      </c>
      <c r="ES48" s="37"/>
      <c r="ET48" s="37" t="str">
        <f>IF(VLOOKUP(CONCATENATE($EJ$6," ",ET$9),'-RÅDATA_KVARTAL-'!$A$5:$DS$385,20,FALSE)&lt;&gt;0,VLOOKUP(CONCATENATE($EJ$6," ",ET$9),'-RÅDATA_KVARTAL-'!$A$5:$DS$385,20,FALSE),"")</f>
        <v/>
      </c>
      <c r="EU48" s="37"/>
      <c r="EV48" s="37" t="str">
        <f>IF(VLOOKUP(CONCATENATE($EJ$6," ",EV$9),'-RÅDATA_KVARTAL-'!$A$5:$DS$385,20,FALSE)&lt;&gt;0,VLOOKUP(CONCATENATE($EJ$6," ",EV$9),'-RÅDATA_KVARTAL-'!$A$5:$DS$385,20,FALSE),"")</f>
        <v/>
      </c>
      <c r="EW48" s="37"/>
      <c r="EX48" s="37" t="str">
        <f>IF(VLOOKUP(CONCATENATE($EJ$6," ",EX$9),'-RÅDATA_KVARTAL-'!$A$5:$DS$385,20,FALSE)&lt;&gt;0,VLOOKUP(CONCATENATE($EJ$6," ",EX$9),'-RÅDATA_KVARTAL-'!$A$5:$DS$385,20,FALSE),"")</f>
        <v/>
      </c>
      <c r="EY48" s="37"/>
      <c r="EZ48" s="37" t="str">
        <f>IF(VLOOKUP(CONCATENATE($EJ$6," ",EZ$9),'-RÅDATA_KVARTAL-'!$A$5:$DS$385,20,FALSE)&lt;&gt;0,VLOOKUP(CONCATENATE($EJ$6," ",EZ$9),'-RÅDATA_KVARTAL-'!$A$5:$DS$385,20,FALSE),"")</f>
        <v/>
      </c>
      <c r="FA48" s="37"/>
      <c r="FB48" s="37" t="str">
        <f>IF(VLOOKUP(CONCATENATE($EJ$6," ",FB$9),'-RÅDATA_KVARTAL-'!$A$5:$DS$385,20,FALSE)&lt;&gt;0,VLOOKUP(CONCATENATE($EJ$6," ",FB$9),'-RÅDATA_KVARTAL-'!$A$5:$DS$385,20,FALSE),"")</f>
        <v/>
      </c>
      <c r="FC48" s="37"/>
      <c r="FD48" s="37" t="str">
        <f>IF(VLOOKUP(CONCATENATE($EJ$6," ",FD$9),'-RÅDATA_KVARTAL-'!$A$5:$DS$385,20,FALSE)&lt;&gt;0,VLOOKUP(CONCATENATE($EJ$6," ",FD$9),'-RÅDATA_KVARTAL-'!$A$5:$DS$385,20,FALSE),"")</f>
        <v/>
      </c>
      <c r="FE48" s="37"/>
      <c r="FF48" s="37" t="str">
        <f>IF(VLOOKUP(CONCATENATE($EJ$6," ",FF$9),'-RÅDATA_KVARTAL-'!$A$5:$DS$385,20,FALSE)&lt;&gt;0,VLOOKUP(CONCATENATE($EJ$6," ",FF$9),'-RÅDATA_KVARTAL-'!$A$5:$DS$385,20,FALSE),"")</f>
        <v/>
      </c>
      <c r="FG48" s="37"/>
      <c r="FH48" s="37" t="str">
        <f>IF(VLOOKUP(CONCATENATE($EJ$6," ",FH$9),'-RÅDATA_KVARTAL-'!$A$5:$DS$385,20,FALSE)&lt;&gt;0,VLOOKUP(CONCATENATE($EJ$6," ",FH$9),'-RÅDATA_KVARTAL-'!$A$5:$DS$385,20,FALSE),"")</f>
        <v/>
      </c>
      <c r="FI48" s="93"/>
      <c r="FJ48" s="93"/>
      <c r="FK48" s="37" t="str">
        <f>IF(VLOOKUP(CONCATENATE($FK$6," ",FK$9),'-RÅDATA_KVARTAL-'!$A$5:$DS$385,20,FALSE)&lt;&gt;0,VLOOKUP(CONCATENATE($FK$6," ",FK$9),'-RÅDATA_KVARTAL-'!$A$5:$DS$385,20,FALSE),"")</f>
        <v/>
      </c>
      <c r="FL48" s="37"/>
      <c r="FM48" s="37" t="str">
        <f>IF(VLOOKUP(CONCATENATE($FK$6," ",FM$9),'-RÅDATA_KVARTAL-'!$A$5:$DS$385,20,FALSE)&lt;&gt;0,VLOOKUP(CONCATENATE($FK$6," ",FM$9),'-RÅDATA_KVARTAL-'!$A$5:$DS$385,20,FALSE),"")</f>
        <v/>
      </c>
      <c r="FN48" s="37"/>
      <c r="FO48" s="37" t="str">
        <f>IF(VLOOKUP(CONCATENATE($FK$6," ",FO$9),'-RÅDATA_KVARTAL-'!$A$5:$DS$385,20,FALSE)&lt;&gt;0,VLOOKUP(CONCATENATE($FK$6," ",FO$9),'-RÅDATA_KVARTAL-'!$A$5:$DS$385,20,FALSE),"")</f>
        <v/>
      </c>
      <c r="FP48" s="37"/>
      <c r="FQ48" s="37" t="str">
        <f>IF(VLOOKUP(CONCATENATE($FK$6," ",FQ$9),'-RÅDATA_KVARTAL-'!$A$5:$DS$385,20,FALSE)&lt;&gt;0,VLOOKUP(CONCATENATE($FK$6," ",FQ$9),'-RÅDATA_KVARTAL-'!$A$5:$DS$385,20,FALSE),"")</f>
        <v/>
      </c>
      <c r="FR48" s="37"/>
      <c r="FS48" s="37" t="str">
        <f>IF(VLOOKUP(CONCATENATE($FK$6," ",FS$9),'-RÅDATA_KVARTAL-'!$A$5:$DS$385,20,FALSE)&lt;&gt;0,VLOOKUP(CONCATENATE($FK$6," ",FS$9),'-RÅDATA_KVARTAL-'!$A$5:$DS$385,20,FALSE),"")</f>
        <v/>
      </c>
      <c r="FT48" s="37"/>
      <c r="FU48" s="37" t="str">
        <f>IF(VLOOKUP(CONCATENATE($FK$6," ",FU$9),'-RÅDATA_KVARTAL-'!$A$5:$DS$385,20,FALSE)&lt;&gt;0,VLOOKUP(CONCATENATE($FK$6," ",FU$9),'-RÅDATA_KVARTAL-'!$A$5:$DS$385,20,FALSE),"")</f>
        <v/>
      </c>
      <c r="FV48" s="37"/>
      <c r="FW48" s="37" t="str">
        <f>IF(VLOOKUP(CONCATENATE($FK$6," ",FW$9),'-RÅDATA_KVARTAL-'!$A$5:$DS$385,20,FALSE)&lt;&gt;0,VLOOKUP(CONCATENATE($FK$6," ",FW$9),'-RÅDATA_KVARTAL-'!$A$5:$DS$385,20,FALSE),"")</f>
        <v/>
      </c>
      <c r="FX48" s="37"/>
      <c r="FY48" s="37" t="str">
        <f>IF(VLOOKUP(CONCATENATE($FK$6," ",FY$9),'-RÅDATA_KVARTAL-'!$A$5:$DS$385,20,FALSE)&lt;&gt;0,VLOOKUP(CONCATENATE($FK$6," ",FY$9),'-RÅDATA_KVARTAL-'!$A$5:$DS$385,20,FALSE),"")</f>
        <v/>
      </c>
      <c r="FZ48" s="37"/>
      <c r="GA48" s="37" t="str">
        <f>IF(VLOOKUP(CONCATENATE($FK$6," ",GA$9),'-RÅDATA_KVARTAL-'!$A$5:$DS$385,20,FALSE)&lt;&gt;0,VLOOKUP(CONCATENATE($FK$6," ",GA$9),'-RÅDATA_KVARTAL-'!$A$5:$DS$385,20,FALSE),"")</f>
        <v/>
      </c>
      <c r="GB48" s="37"/>
      <c r="GC48" s="37" t="str">
        <f>IF(VLOOKUP(CONCATENATE($FK$6," ",GC$9),'-RÅDATA_KVARTAL-'!$A$5:$DS$385,20,FALSE)&lt;&gt;0,VLOOKUP(CONCATENATE($FK$6," ",GC$9),'-RÅDATA_KVARTAL-'!$A$5:$DS$385,20,FALSE),"")</f>
        <v/>
      </c>
      <c r="GD48" s="37"/>
      <c r="GE48" s="37" t="str">
        <f>IF(VLOOKUP(CONCATENATE($FK$6," ",GE$9),'-RÅDATA_KVARTAL-'!$A$5:$DS$385,20,FALSE)&lt;&gt;0,VLOOKUP(CONCATENATE($FK$6," ",GE$9),'-RÅDATA_KVARTAL-'!$A$5:$DS$385,20,FALSE),"")</f>
        <v/>
      </c>
      <c r="GF48" s="37"/>
      <c r="GG48" s="37" t="str">
        <f>IF(VLOOKUP(CONCATENATE($FK$6," ",GG$9),'-RÅDATA_KVARTAL-'!$A$5:$DS$385,20,FALSE)&lt;&gt;0,VLOOKUP(CONCATENATE($FK$6," ",GG$9),'-RÅDATA_KVARTAL-'!$A$5:$DS$385,20,FALSE),"")</f>
        <v/>
      </c>
      <c r="GH48" s="37"/>
      <c r="GI48" s="37" t="str">
        <f>IF(VLOOKUP(CONCATENATE($FK$6," ",GI$9),'-RÅDATA_KVARTAL-'!$A$5:$DS$385,20,FALSE)&lt;&gt;0,VLOOKUP(CONCATENATE($FK$6," ",GI$9),'-RÅDATA_KVARTAL-'!$A$5:$DS$385,20,FALSE),"")</f>
        <v/>
      </c>
      <c r="GJ48" s="93"/>
      <c r="GK48" s="93"/>
      <c r="GL48" s="37" t="str">
        <f>IF(VLOOKUP(CONCATENATE($GL$6," ",GL$9),'-RÅDATA_KVARTAL-'!$A$5:$DS$385,20,FALSE)&lt;&gt;0,VLOOKUP(CONCATENATE($GL$6," ",GL$9),'-RÅDATA_KVARTAL-'!$A$5:$DS$385,20,FALSE),"")</f>
        <v/>
      </c>
      <c r="GM48" s="37"/>
      <c r="GN48" s="37" t="str">
        <f>IF(VLOOKUP(CONCATENATE($GL$6," ",GN$9),'-RÅDATA_KVARTAL-'!$A$5:$DS$385,20,FALSE)&lt;&gt;0,VLOOKUP(CONCATENATE($GL$6," ",GN$9),'-RÅDATA_KVARTAL-'!$A$5:$DS$385,20,FALSE),"")</f>
        <v/>
      </c>
      <c r="GO48" s="37"/>
      <c r="GP48" s="37" t="str">
        <f>IF(VLOOKUP(CONCATENATE($GL$6," ",GP$9),'-RÅDATA_KVARTAL-'!$A$5:$DS$385,20,FALSE)&lt;&gt;0,VLOOKUP(CONCATENATE($GL$6," ",GP$9),'-RÅDATA_KVARTAL-'!$A$5:$DS$385,20,FALSE),"")</f>
        <v/>
      </c>
      <c r="GQ48" s="37"/>
      <c r="GR48" s="37" t="str">
        <f>IF(VLOOKUP(CONCATENATE($GL$6," ",GR$9),'-RÅDATA_KVARTAL-'!$A$5:$DS$385,20,FALSE)&lt;&gt;0,VLOOKUP(CONCATENATE($GL$6," ",GR$9),'-RÅDATA_KVARTAL-'!$A$5:$DS$385,20,FALSE),"")</f>
        <v/>
      </c>
      <c r="GS48" s="37"/>
      <c r="GT48" s="37" t="str">
        <f>IF(VLOOKUP(CONCATENATE($GL$6," ",GT$9),'-RÅDATA_KVARTAL-'!$A$5:$DS$385,20,FALSE)&lt;&gt;0,VLOOKUP(CONCATENATE($GL$6," ",GT$9),'-RÅDATA_KVARTAL-'!$A$5:$DS$385,20,FALSE),"")</f>
        <v/>
      </c>
      <c r="GU48" s="37"/>
      <c r="GV48" s="37" t="str">
        <f>IF(VLOOKUP(CONCATENATE($GL$6," ",GV$9),'-RÅDATA_KVARTAL-'!$A$5:$DS$385,20,FALSE)&lt;&gt;0,VLOOKUP(CONCATENATE($GL$6," ",GV$9),'-RÅDATA_KVARTAL-'!$A$5:$DS$385,20,FALSE),"")</f>
        <v/>
      </c>
      <c r="GW48" s="37"/>
      <c r="GX48" s="37" t="str">
        <f>IF(VLOOKUP(CONCATENATE($GL$6," ",GX$9),'-RÅDATA_KVARTAL-'!$A$5:$DS$385,20,FALSE)&lt;&gt;0,VLOOKUP(CONCATENATE($GL$6," ",GX$9),'-RÅDATA_KVARTAL-'!$A$5:$DS$385,20,FALSE),"")</f>
        <v/>
      </c>
      <c r="GY48" s="37"/>
      <c r="GZ48" s="37" t="str">
        <f>IF(VLOOKUP(CONCATENATE($GL$6," ",GZ$9),'-RÅDATA_KVARTAL-'!$A$5:$DS$385,20,FALSE)&lt;&gt;0,VLOOKUP(CONCATENATE($GL$6," ",GZ$9),'-RÅDATA_KVARTAL-'!$A$5:$DS$385,20,FALSE),"")</f>
        <v/>
      </c>
      <c r="HA48" s="37"/>
      <c r="HB48" s="37" t="str">
        <f>IF(VLOOKUP(CONCATENATE($GL$6," ",HB$9),'-RÅDATA_KVARTAL-'!$A$5:$DS$385,20,FALSE)&lt;&gt;0,VLOOKUP(CONCATENATE($GL$6," ",HB$9),'-RÅDATA_KVARTAL-'!$A$5:$DS$385,20,FALSE),"")</f>
        <v/>
      </c>
      <c r="HC48" s="37"/>
      <c r="HD48" s="37" t="str">
        <f>IF(VLOOKUP(CONCATENATE($GL$6," ",HD$9),'-RÅDATA_KVARTAL-'!$A$5:$DS$385,20,FALSE)&lt;&gt;0,VLOOKUP(CONCATENATE($GL$6," ",HD$9),'-RÅDATA_KVARTAL-'!$A$5:$DS$385,20,FALSE),"")</f>
        <v/>
      </c>
      <c r="HE48" s="37"/>
      <c r="HF48" s="37" t="str">
        <f>IF(VLOOKUP(CONCATENATE($GL$6," ",HF$9),'-RÅDATA_KVARTAL-'!$A$5:$DS$385,20,FALSE)&lt;&gt;0,VLOOKUP(CONCATENATE($GL$6," ",HF$9),'-RÅDATA_KVARTAL-'!$A$5:$DS$385,20,FALSE),"")</f>
        <v/>
      </c>
      <c r="HG48" s="37"/>
      <c r="HH48" s="37" t="str">
        <f>IF(VLOOKUP(CONCATENATE($GL$6," ",HH$9),'-RÅDATA_KVARTAL-'!$A$5:$DS$385,20,FALSE)&lt;&gt;0,VLOOKUP(CONCATENATE($GL$6," ",HH$9),'-RÅDATA_KVARTAL-'!$A$5:$DS$385,20,FALSE),"")</f>
        <v/>
      </c>
      <c r="HI48" s="37"/>
      <c r="HJ48" s="37" t="str">
        <f>IF(VLOOKUP(CONCATENATE($GL$6," ",HJ$9),'-RÅDATA_KVARTAL-'!$A$5:$DS$385,20,FALSE)&lt;&gt;0,VLOOKUP(CONCATENATE($GL$6," ",HJ$9),'-RÅDATA_KVARTAL-'!$A$5:$DS$385,20,FALSE),"")</f>
        <v/>
      </c>
      <c r="HK48" s="93"/>
      <c r="HL48" s="96"/>
      <c r="HM48" s="116" t="s">
        <v>355</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59</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49540</v>
      </c>
      <c r="CI51" s="117"/>
      <c r="CJ51" s="37">
        <f>IF(VLOOKUP(CONCATENATE($CH$6," ",CJ$9),'-RÅDATA_KVARTAL-'!$A$5:$DS$385,40,FALSE)&gt;0,VLOOKUP(CONCATENATE($CH$6," ",CJ$9),'-RÅDATA_KVARTAL-'!$A$5:$DS$385,40,FALSE),"")</f>
        <v>52888</v>
      </c>
      <c r="CK51" s="37"/>
      <c r="CL51" s="37">
        <f>IF(VLOOKUP(CONCATENATE($CH$6," ",CL$9),'-RÅDATA_KVARTAL-'!$A$5:$DS$385,40,FALSE)&gt;0,VLOOKUP(CONCATENATE($CH$6," ",CL$9),'-RÅDATA_KVARTAL-'!$A$5:$DS$385,40,FALSE),"")</f>
        <v>53848</v>
      </c>
      <c r="CM51" s="37"/>
      <c r="CN51" s="37">
        <f>IF(VLOOKUP(CONCATENATE($CH$6," ",CN$9),'-RÅDATA_KVARTAL-'!$A$5:$DS$385,40,FALSE)&gt;0,VLOOKUP(CONCATENATE($CH$6," ",CN$9),'-RÅDATA_KVARTAL-'!$A$5:$DS$385,40,FALSE),"")</f>
        <v>53777</v>
      </c>
      <c r="CO51" s="37"/>
      <c r="CP51" s="37">
        <f>IF(VLOOKUP(CONCATENATE($CH$6," ",CP$9),'-RÅDATA_KVARTAL-'!$A$5:$DS$385,40,FALSE)&gt;0,VLOOKUP(CONCATENATE($CH$6," ",CP$9),'-RÅDATA_KVARTAL-'!$A$5:$DS$385,40,FALSE),"")</f>
        <v>54016</v>
      </c>
      <c r="CQ51" s="37"/>
      <c r="CR51" s="37">
        <f>IF(VLOOKUP(CONCATENATE($CH$6," ",CR$9),'-RÅDATA_KVARTAL-'!$A$5:$DS$385,40,FALSE)&gt;0,VLOOKUP(CONCATENATE($CH$6," ",CR$9),'-RÅDATA_KVARTAL-'!$A$5:$DS$385,40,FALSE),"")</f>
        <v>50753</v>
      </c>
      <c r="CS51" s="37"/>
      <c r="CT51" s="37">
        <f>IF(VLOOKUP(CONCATENATE($CH$6," ",CT$9),'-RÅDATA_KVARTAL-'!$A$5:$DS$385,40,FALSE)&gt;0,VLOOKUP(CONCATENATE($CH$6," ",CT$9),'-RÅDATA_KVARTAL-'!$A$5:$DS$385,40,FALSE),"")</f>
        <v>51803</v>
      </c>
      <c r="CU51" s="37"/>
      <c r="CV51" s="37">
        <f>IF(VLOOKUP(CONCATENATE($CH$6," ",CV$9),'-RÅDATA_KVARTAL-'!$A$5:$DS$385,40,FALSE)&gt;0,VLOOKUP(CONCATENATE($CH$6," ",CV$9),'-RÅDATA_KVARTAL-'!$A$5:$DS$385,40,FALSE),"")</f>
        <v>56204</v>
      </c>
      <c r="CW51" s="37"/>
      <c r="CX51" s="37">
        <f>IF(VLOOKUP(CONCATENATE($CH$6," ",CX$9),'-RÅDATA_KVARTAL-'!$A$5:$DS$385,40,FALSE)&gt;0,VLOOKUP(CONCATENATE($CH$6," ",CX$9),'-RÅDATA_KVARTAL-'!$A$5:$DS$385,40,FALSE),"")</f>
        <v>53790</v>
      </c>
      <c r="CY51" s="37"/>
      <c r="CZ51" s="37">
        <f>IF(VLOOKUP(CONCATENATE($CH$6," ",CZ$9),'-RÅDATA_KVARTAL-'!$A$5:$DS$385,40,FALSE)&gt;0,VLOOKUP(CONCATENATE($CH$6," ",CZ$9),'-RÅDATA_KVARTAL-'!$A$5:$DS$385,40,FALSE),"")</f>
        <v>49309</v>
      </c>
      <c r="DA51" s="37"/>
      <c r="DB51" s="37">
        <f>IF(VLOOKUP(CONCATENATE($CH$6," ",DB$9),'-RÅDATA_KVARTAL-'!$A$5:$DS$385,40,FALSE)&gt;0,VLOOKUP(CONCATENATE($CH$6," ",DB$9),'-RÅDATA_KVARTAL-'!$A$5:$DS$385,40,FALSE),"")</f>
        <v>45592</v>
      </c>
      <c r="DC51" s="37"/>
      <c r="DD51" s="37">
        <f>IF(VLOOKUP(CONCATENATE($CH$6," ",DD$9),'-RÅDATA_KVARTAL-'!$A$5:$DS$385,40,FALSE)&gt;0,VLOOKUP(CONCATENATE($CH$6," ",DD$9),'-RÅDATA_KVARTAL-'!$A$5:$DS$385,40,FALSE),"")</f>
        <v>53799</v>
      </c>
      <c r="DE51" s="37"/>
      <c r="DF51" s="37">
        <f>IF(VLOOKUP(CONCATENATE($CH$6," ",DF$9),'-RÅDATA_KVARTAL-'!$A$5:$DS$385,40,FALSE)&gt;0,VLOOKUP(CONCATENATE($CH$6," ",DF$9),'-RÅDATA_KVARTAL-'!$A$5:$DS$385,40,FALSE),"")</f>
        <v>625319</v>
      </c>
      <c r="DG51" s="147"/>
      <c r="DH51" s="146"/>
      <c r="DI51" s="37">
        <f>IF(VLOOKUP(CONCATENATE($DI$6," ",DI$9),'-RÅDATA_KVARTAL-'!$A$5:$DS$385,40,FALSE)&gt;0,VLOOKUP(CONCATENATE($DI$6," ",DI$9),'-RÅDATA_KVARTAL-'!$A$5:$DS$385,40,FALSE),"")</f>
        <v>56743</v>
      </c>
      <c r="DJ51" s="117"/>
      <c r="DK51" s="37">
        <f>IF(VLOOKUP(CONCATENATE($DI$6," ",DK$9),'-RÅDATA_KVARTAL-'!$A$5:$DS$385,40,FALSE)&gt;0,VLOOKUP(CONCATENATE($DI$6," ",DK$9),'-RÅDATA_KVARTAL-'!$A$5:$DS$385,40,FALSE),"")</f>
        <v>53869</v>
      </c>
      <c r="DL51" s="37"/>
      <c r="DM51" s="37">
        <f>IF(VLOOKUP(CONCATENATE($DI$6," ",DM$9),'-RÅDATA_KVARTAL-'!$A$5:$DS$385,40,FALSE)&gt;0,VLOOKUP(CONCATENATE($DI$6," ",DM$9),'-RÅDATA_KVARTAL-'!$A$5:$DS$385,40,FALSE),"")</f>
        <v>58886</v>
      </c>
      <c r="DN51" s="37"/>
      <c r="DO51" s="37">
        <f>IF(VLOOKUP(CONCATENATE($DI$6," ",DO$9),'-RÅDATA_KVARTAL-'!$A$5:$DS$385,40,FALSE)&gt;0,VLOOKUP(CONCATENATE($DI$6," ",DO$9),'-RÅDATA_KVARTAL-'!$A$5:$DS$385,40,FALSE),"")</f>
        <v>51859</v>
      </c>
      <c r="DP51" s="37"/>
      <c r="DQ51" s="37">
        <f>IF(VLOOKUP(CONCATENATE($DI$6," ",DQ$9),'-RÅDATA_KVARTAL-'!$A$5:$DS$385,40,FALSE)&gt;0,VLOOKUP(CONCATENATE($DI$6," ",DQ$9),'-RÅDATA_KVARTAL-'!$A$5:$DS$385,40,FALSE),"")</f>
        <v>53565</v>
      </c>
      <c r="DR51" s="37"/>
      <c r="DS51" s="37">
        <f>IF(VLOOKUP(CONCATENATE($DI$6," ",DS$9),'-RÅDATA_KVARTAL-'!$A$5:$DS$385,40,FALSE)&gt;0,VLOOKUP(CONCATENATE($DI$6," ",DS$9),'-RÅDATA_KVARTAL-'!$A$5:$DS$385,40,FALSE),"")</f>
        <v>51867</v>
      </c>
      <c r="DT51" s="37"/>
      <c r="DU51" s="37">
        <f>IF(VLOOKUP(CONCATENATE($DI$6," ",DU$9),'-RÅDATA_KVARTAL-'!$A$5:$DS$385,40,FALSE)&gt;0,VLOOKUP(CONCATENATE($DI$6," ",DU$9),'-RÅDATA_KVARTAL-'!$A$5:$DS$385,40,FALSE),"")</f>
        <v>51695</v>
      </c>
      <c r="DV51" s="37"/>
      <c r="DW51" s="37">
        <f>IF(VLOOKUP(CONCATENATE($DI$6," ",DW$9),'-RÅDATA_KVARTAL-'!$A$5:$DS$385,40,FALSE)&gt;0,VLOOKUP(CONCATENATE($DI$6," ",DW$9),'-RÅDATA_KVARTAL-'!$A$5:$DS$385,40,FALSE),"")</f>
        <v>54304</v>
      </c>
      <c r="DX51" s="37"/>
      <c r="DY51" s="37">
        <f>IF(VLOOKUP(CONCATENATE($DI$6," ",DY$9),'-RÅDATA_KVARTAL-'!$A$5:$DS$385,40,FALSE)&gt;0,VLOOKUP(CONCATENATE($DI$6," ",DY$9),'-RÅDATA_KVARTAL-'!$A$5:$DS$385,40,FALSE),"")</f>
        <v>53880</v>
      </c>
      <c r="DZ51" s="37"/>
      <c r="EA51" s="37" t="str">
        <f>IF(VLOOKUP(CONCATENATE($DI$6," ",EA$9),'-RÅDATA_KVARTAL-'!$A$5:$DS$385,40,FALSE)&gt;0,VLOOKUP(CONCATENATE($DI$6," ",EA$9),'-RÅDATA_KVARTAL-'!$A$5:$DS$385,40,FALSE),"")</f>
        <v/>
      </c>
      <c r="EB51" s="37"/>
      <c r="EC51" s="37" t="str">
        <f>IF(VLOOKUP(CONCATENATE($DI$6," ",EC$9),'-RÅDATA_KVARTAL-'!$A$5:$DS$385,40,FALSE)&gt;0,VLOOKUP(CONCATENATE($DI$6," ",EC$9),'-RÅDATA_KVARTAL-'!$A$5:$DS$385,40,FALSE),"")</f>
        <v/>
      </c>
      <c r="ED51" s="37"/>
      <c r="EE51" s="37" t="str">
        <f>IF(VLOOKUP(CONCATENATE($DI$6," ",EE$9),'-RÅDATA_KVARTAL-'!$A$5:$DS$385,40,FALSE)&gt;0,VLOOKUP(CONCATENATE($DI$6," ",EE$9),'-RÅDATA_KVARTAL-'!$A$5:$DS$385,40,FALSE),"")</f>
        <v/>
      </c>
      <c r="EF51" s="37"/>
      <c r="EG51" s="37">
        <f>IF(VLOOKUP(CONCATENATE($DI$6," ",EG$9),'-RÅDATA_KVARTAL-'!$A$5:$DS$385,40,FALSE)&gt;0,VLOOKUP(CONCATENATE($DI$6," ",EG$9),'-RÅDATA_KVARTAL-'!$A$5:$DS$385,40,FALSE),"")</f>
        <v>486668</v>
      </c>
      <c r="EH51" s="147"/>
      <c r="EI51" s="146"/>
      <c r="EJ51" s="37" t="str">
        <f>IF(VLOOKUP(CONCATENATE($EJ$6," ",EJ$9),'-RÅDATA_KVARTAL-'!$A$5:$DS$385,40,FALSE)&gt;0,VLOOKUP(CONCATENATE($EJ$6," ",EJ$9),'-RÅDATA_KVARTAL-'!$A$5:$DS$385,40,FALSE),"")</f>
        <v/>
      </c>
      <c r="EK51" s="117"/>
      <c r="EL51" s="37" t="str">
        <f>IF(VLOOKUP(CONCATENATE($EJ$6," ",EL$9),'-RÅDATA_KVARTAL-'!$A$5:$DS$385,40,FALSE)&gt;0,VLOOKUP(CONCATENATE($EJ$6," ",EL$9),'-RÅDATA_KVARTAL-'!$A$5:$DS$385,40,FALSE),"")</f>
        <v/>
      </c>
      <c r="EM51" s="37"/>
      <c r="EN51" s="37" t="str">
        <f>IF(VLOOKUP(CONCATENATE($EJ$6," ",EN$9),'-RÅDATA_KVARTAL-'!$A$5:$DS$385,40,FALSE)&gt;0,VLOOKUP(CONCATENATE($EJ$6," ",EN$9),'-RÅDATA_KVARTAL-'!$A$5:$DS$385,40,FALSE),"")</f>
        <v/>
      </c>
      <c r="EO51" s="37"/>
      <c r="EP51" s="37" t="str">
        <f>IF(VLOOKUP(CONCATENATE($EJ$6," ",EP$9),'-RÅDATA_KVARTAL-'!$A$5:$DS$385,40,FALSE)&gt;0,VLOOKUP(CONCATENATE($EJ$6," ",EP$9),'-RÅDATA_KVARTAL-'!$A$5:$DS$385,40,FALSE),"")</f>
        <v/>
      </c>
      <c r="EQ51" s="37"/>
      <c r="ER51" s="37" t="str">
        <f>IF(VLOOKUP(CONCATENATE($EJ$6," ",ER$9),'-RÅDATA_KVARTAL-'!$A$5:$DS$385,40,FALSE)&gt;0,VLOOKUP(CONCATENATE($EJ$6," ",ER$9),'-RÅDATA_KVARTAL-'!$A$5:$DS$385,40,FALSE),"")</f>
        <v/>
      </c>
      <c r="ES51" s="37"/>
      <c r="ET51" s="37" t="str">
        <f>IF(VLOOKUP(CONCATENATE($EJ$6," ",ET$9),'-RÅDATA_KVARTAL-'!$A$5:$DS$385,40,FALSE)&gt;0,VLOOKUP(CONCATENATE($EJ$6," ",ET$9),'-RÅDATA_KVARTAL-'!$A$5:$DS$385,40,FALSE),"")</f>
        <v/>
      </c>
      <c r="EU51" s="37"/>
      <c r="EV51" s="37" t="str">
        <f>IF(VLOOKUP(CONCATENATE($EJ$6," ",EV$9),'-RÅDATA_KVARTAL-'!$A$5:$DS$385,40,FALSE)&gt;0,VLOOKUP(CONCATENATE($EJ$6," ",EV$9),'-RÅDATA_KVARTAL-'!$A$5:$DS$385,40,FALSE),"")</f>
        <v/>
      </c>
      <c r="EW51" s="37"/>
      <c r="EX51" s="37" t="str">
        <f>IF(VLOOKUP(CONCATENATE($EJ$6," ",EX$9),'-RÅDATA_KVARTAL-'!$A$5:$DS$385,40,FALSE)&gt;0,VLOOKUP(CONCATENATE($EJ$6," ",EX$9),'-RÅDATA_KVARTAL-'!$A$5:$DS$385,40,FALSE),"")</f>
        <v/>
      </c>
      <c r="EY51" s="37"/>
      <c r="EZ51" s="37" t="str">
        <f>IF(VLOOKUP(CONCATENATE($EJ$6," ",EZ$9),'-RÅDATA_KVARTAL-'!$A$5:$DS$385,40,FALSE)&gt;0,VLOOKUP(CONCATENATE($EJ$6," ",EZ$9),'-RÅDATA_KVARTAL-'!$A$5:$DS$385,40,FALSE),"")</f>
        <v/>
      </c>
      <c r="FA51" s="37"/>
      <c r="FB51" s="37" t="str">
        <f>IF(VLOOKUP(CONCATENATE($EJ$6," ",FB$9),'-RÅDATA_KVARTAL-'!$A$5:$DS$385,40,FALSE)&gt;0,VLOOKUP(CONCATENATE($EJ$6," ",FB$9),'-RÅDATA_KVARTAL-'!$A$5:$DS$385,40,FALSE),"")</f>
        <v/>
      </c>
      <c r="FC51" s="37"/>
      <c r="FD51" s="37" t="str">
        <f>IF(VLOOKUP(CONCATENATE($EJ$6," ",FD$9),'-RÅDATA_KVARTAL-'!$A$5:$DS$385,40,FALSE)&gt;0,VLOOKUP(CONCATENATE($EJ$6," ",FD$9),'-RÅDATA_KVARTAL-'!$A$5:$DS$385,40,FALSE),"")</f>
        <v/>
      </c>
      <c r="FE51" s="37"/>
      <c r="FF51" s="37" t="str">
        <f>IF(VLOOKUP(CONCATENATE($EJ$6," ",FF$9),'-RÅDATA_KVARTAL-'!$A$5:$DS$385,40,FALSE)&gt;0,VLOOKUP(CONCATENATE($EJ$6," ",FF$9),'-RÅDATA_KVARTAL-'!$A$5:$DS$385,40,FALSE),"")</f>
        <v/>
      </c>
      <c r="FG51" s="37"/>
      <c r="FH51" s="37" t="str">
        <f>IF(VLOOKUP(CONCATENATE($EJ$6," ",FH$9),'-RÅDATA_KVARTAL-'!$A$5:$DS$385,40,FALSE)&gt;0,VLOOKUP(CONCATENATE($EJ$6," ",FH$9),'-RÅDATA_KVARTAL-'!$A$5:$DS$385,40,FALSE),"")</f>
        <v/>
      </c>
      <c r="FI51" s="147"/>
      <c r="FJ51" s="146"/>
      <c r="FK51" s="37" t="str">
        <f>IF(VLOOKUP(CONCATENATE($FK$6," ",FK$9),'-RÅDATA_KVARTAL-'!$A$5:$DS$385,40,FALSE)&gt;0,VLOOKUP(CONCATENATE($FK$6," ",FK$9),'-RÅDATA_KVARTAL-'!$A$5:$DS$385,40,FALSE),"")</f>
        <v/>
      </c>
      <c r="FL51" s="117"/>
      <c r="FM51" s="37" t="str">
        <f>IF(VLOOKUP(CONCATENATE($FK$6," ",FM$9),'-RÅDATA_KVARTAL-'!$A$5:$DS$385,40,FALSE)&gt;0,VLOOKUP(CONCATENATE($FK$6," ",FM$9),'-RÅDATA_KVARTAL-'!$A$5:$DS$385,40,FALSE),"")</f>
        <v/>
      </c>
      <c r="FN51" s="37"/>
      <c r="FO51" s="37" t="str">
        <f>IF(VLOOKUP(CONCATENATE($FK$6," ",FO$9),'-RÅDATA_KVARTAL-'!$A$5:$DS$385,40,FALSE)&gt;0,VLOOKUP(CONCATENATE($FK$6," ",FO$9),'-RÅDATA_KVARTAL-'!$A$5:$DS$385,40,FALSE),"")</f>
        <v/>
      </c>
      <c r="FP51" s="37"/>
      <c r="FQ51" s="37" t="str">
        <f>IF(VLOOKUP(CONCATENATE($FK$6," ",FQ$9),'-RÅDATA_KVARTAL-'!$A$5:$DS$385,40,FALSE)&gt;0,VLOOKUP(CONCATENATE($FK$6," ",FQ$9),'-RÅDATA_KVARTAL-'!$A$5:$DS$385,40,FALSE),"")</f>
        <v/>
      </c>
      <c r="FR51" s="37"/>
      <c r="FS51" s="37" t="str">
        <f>IF(VLOOKUP(CONCATENATE($FK$6," ",FS$9),'-RÅDATA_KVARTAL-'!$A$5:$DS$385,40,FALSE)&gt;0,VLOOKUP(CONCATENATE($FK$6," ",FS$9),'-RÅDATA_KVARTAL-'!$A$5:$DS$385,40,FALSE),"")</f>
        <v/>
      </c>
      <c r="FT51" s="37"/>
      <c r="FU51" s="37" t="str">
        <f>IF(VLOOKUP(CONCATENATE($FK$6," ",FU$9),'-RÅDATA_KVARTAL-'!$A$5:$DS$385,40,FALSE)&gt;0,VLOOKUP(CONCATENATE($FK$6," ",FU$9),'-RÅDATA_KVARTAL-'!$A$5:$DS$385,40,FALSE),"")</f>
        <v/>
      </c>
      <c r="FV51" s="37"/>
      <c r="FW51" s="37" t="str">
        <f>IF(VLOOKUP(CONCATENATE($FK$6," ",FW$9),'-RÅDATA_KVARTAL-'!$A$5:$DS$385,40,FALSE)&gt;0,VLOOKUP(CONCATENATE($FK$6," ",FW$9),'-RÅDATA_KVARTAL-'!$A$5:$DS$385,40,FALSE),"")</f>
        <v/>
      </c>
      <c r="FX51" s="37"/>
      <c r="FY51" s="37" t="str">
        <f>IF(VLOOKUP(CONCATENATE($FK$6," ",FY$9),'-RÅDATA_KVARTAL-'!$A$5:$DS$385,40,FALSE)&gt;0,VLOOKUP(CONCATENATE($FK$6," ",FY$9),'-RÅDATA_KVARTAL-'!$A$5:$DS$385,40,FALSE),"")</f>
        <v/>
      </c>
      <c r="FZ51" s="37"/>
      <c r="GA51" s="37" t="str">
        <f>IF(VLOOKUP(CONCATENATE($FK$6," ",GA$9),'-RÅDATA_KVARTAL-'!$A$5:$DS$385,40,FALSE)&gt;0,VLOOKUP(CONCATENATE($FK$6," ",GA$9),'-RÅDATA_KVARTAL-'!$A$5:$DS$385,40,FALSE),"")</f>
        <v/>
      </c>
      <c r="GB51" s="37"/>
      <c r="GC51" s="37" t="str">
        <f>IF(VLOOKUP(CONCATENATE($FK$6," ",GC$9),'-RÅDATA_KVARTAL-'!$A$5:$DS$385,40,FALSE)&gt;0,VLOOKUP(CONCATENATE($FK$6," ",GC$9),'-RÅDATA_KVARTAL-'!$A$5:$DS$385,40,FALSE),"")</f>
        <v/>
      </c>
      <c r="GD51" s="37"/>
      <c r="GE51" s="37" t="str">
        <f>IF(VLOOKUP(CONCATENATE($FK$6," ",GE$9),'-RÅDATA_KVARTAL-'!$A$5:$DS$385,40,FALSE)&gt;0,VLOOKUP(CONCATENATE($FK$6," ",GE$9),'-RÅDATA_KVARTAL-'!$A$5:$DS$385,40,FALSE),"")</f>
        <v/>
      </c>
      <c r="GF51" s="37"/>
      <c r="GG51" s="37" t="str">
        <f>IF(VLOOKUP(CONCATENATE($FK$6," ",GG$9),'-RÅDATA_KVARTAL-'!$A$5:$DS$385,40,FALSE)&gt;0,VLOOKUP(CONCATENATE($FK$6," ",GG$9),'-RÅDATA_KVARTAL-'!$A$5:$DS$385,40,FALSE),"")</f>
        <v/>
      </c>
      <c r="GH51" s="37"/>
      <c r="GI51" s="37" t="str">
        <f>IF(VLOOKUP(CONCATENATE($FK$6," ",GI$9),'-RÅDATA_KVARTAL-'!$A$5:$DS$385,40,FALSE)&gt;0,VLOOKUP(CONCATENATE($FK$6," ",GI$9),'-RÅDATA_KVARTAL-'!$A$5:$DS$385,40,FALSE),"")</f>
        <v/>
      </c>
      <c r="GJ51" s="147"/>
      <c r="GK51" s="146"/>
      <c r="GL51" s="37" t="str">
        <f>IF(VLOOKUP(CONCATENATE($GL$6," ",GL$9),'-RÅDATA_KVARTAL-'!$A$5:$DS$385,40,FALSE)&gt;0,VLOOKUP(CONCATENATE($GL$6," ",GL$9),'-RÅDATA_KVARTAL-'!$A$5:$DS$385,40,FALSE),"")</f>
        <v/>
      </c>
      <c r="GM51" s="117"/>
      <c r="GN51" s="37" t="str">
        <f>IF(VLOOKUP(CONCATENATE($GL$6," ",GN$9),'-RÅDATA_KVARTAL-'!$A$5:$DS$385,40,FALSE)&gt;0,VLOOKUP(CONCATENATE($GL$6," ",GN$9),'-RÅDATA_KVARTAL-'!$A$5:$DS$385,40,FALSE),"")</f>
        <v/>
      </c>
      <c r="GO51" s="37"/>
      <c r="GP51" s="37" t="str">
        <f>IF(VLOOKUP(CONCATENATE($GL$6," ",GP$9),'-RÅDATA_KVARTAL-'!$A$5:$DS$385,40,FALSE)&gt;0,VLOOKUP(CONCATENATE($GL$6," ",GP$9),'-RÅDATA_KVARTAL-'!$A$5:$DS$385,40,FALSE),"")</f>
        <v/>
      </c>
      <c r="GQ51" s="37"/>
      <c r="GR51" s="37" t="str">
        <f>IF(VLOOKUP(CONCATENATE($GL$6," ",GR$9),'-RÅDATA_KVARTAL-'!$A$5:$DS$385,40,FALSE)&gt;0,VLOOKUP(CONCATENATE($GL$6," ",GR$9),'-RÅDATA_KVARTAL-'!$A$5:$DS$385,40,FALSE),"")</f>
        <v/>
      </c>
      <c r="GS51" s="37"/>
      <c r="GT51" s="37" t="str">
        <f>IF(VLOOKUP(CONCATENATE($GL$6," ",GT$9),'-RÅDATA_KVARTAL-'!$A$5:$DS$385,40,FALSE)&gt;0,VLOOKUP(CONCATENATE($GL$6," ",GT$9),'-RÅDATA_KVARTAL-'!$A$5:$DS$385,40,FALSE),"")</f>
        <v/>
      </c>
      <c r="GU51" s="37"/>
      <c r="GV51" s="37" t="str">
        <f>IF(VLOOKUP(CONCATENATE($GL$6," ",GV$9),'-RÅDATA_KVARTAL-'!$A$5:$DS$385,40,FALSE)&gt;0,VLOOKUP(CONCATENATE($GL$6," ",GV$9),'-RÅDATA_KVARTAL-'!$A$5:$DS$385,40,FALSE),"")</f>
        <v/>
      </c>
      <c r="GW51" s="37"/>
      <c r="GX51" s="37" t="str">
        <f>IF(VLOOKUP(CONCATENATE($GL$6," ",GX$9),'-RÅDATA_KVARTAL-'!$A$5:$DS$385,40,FALSE)&gt;0,VLOOKUP(CONCATENATE($GL$6," ",GX$9),'-RÅDATA_KVARTAL-'!$A$5:$DS$385,40,FALSE),"")</f>
        <v/>
      </c>
      <c r="GY51" s="37"/>
      <c r="GZ51" s="37" t="str">
        <f>IF(VLOOKUP(CONCATENATE($GL$6," ",GZ$9),'-RÅDATA_KVARTAL-'!$A$5:$DS$385,40,FALSE)&gt;0,VLOOKUP(CONCATENATE($GL$6," ",GZ$9),'-RÅDATA_KVARTAL-'!$A$5:$DS$385,40,FALSE),"")</f>
        <v/>
      </c>
      <c r="HA51" s="37"/>
      <c r="HB51" s="37" t="str">
        <f>IF(VLOOKUP(CONCATENATE($GL$6," ",HB$9),'-RÅDATA_KVARTAL-'!$A$5:$DS$385,40,FALSE)&gt;0,VLOOKUP(CONCATENATE($GL$6," ",HB$9),'-RÅDATA_KVARTAL-'!$A$5:$DS$385,40,FALSE),"")</f>
        <v/>
      </c>
      <c r="HC51" s="37"/>
      <c r="HD51" s="37" t="str">
        <f>IF(VLOOKUP(CONCATENATE($GL$6," ",HD$9),'-RÅDATA_KVARTAL-'!$A$5:$DS$385,40,FALSE)&gt;0,VLOOKUP(CONCATENATE($GL$6," ",HD$9),'-RÅDATA_KVARTAL-'!$A$5:$DS$385,40,FALSE),"")</f>
        <v/>
      </c>
      <c r="HE51" s="37"/>
      <c r="HF51" s="37" t="str">
        <f>IF(VLOOKUP(CONCATENATE($GL$6," ",HF$9),'-RÅDATA_KVARTAL-'!$A$5:$DS$385,40,FALSE)&gt;0,VLOOKUP(CONCATENATE($GL$6," ",HF$9),'-RÅDATA_KVARTAL-'!$A$5:$DS$385,40,FALSE),"")</f>
        <v/>
      </c>
      <c r="HG51" s="37"/>
      <c r="HH51" s="37" t="str">
        <f>IF(VLOOKUP(CONCATENATE($GL$6," ",HH$9),'-RÅDATA_KVARTAL-'!$A$5:$DS$385,40,FALSE)&gt;0,VLOOKUP(CONCATENATE($GL$6," ",HH$9),'-RÅDATA_KVARTAL-'!$A$5:$DS$385,40,FALSE),"")</f>
        <v/>
      </c>
      <c r="HI51" s="37"/>
      <c r="HJ51" s="37" t="str">
        <f>IF(VLOOKUP(CONCATENATE($GL$6," ",HJ$9),'-RÅDATA_KVARTAL-'!$A$5:$DS$385,40,FALSE)&gt;0,VLOOKUP(CONCATENATE($GL$6," ",HJ$9),'-RÅDATA_KVARTAL-'!$A$5:$DS$385,40,FALSE),"")</f>
        <v/>
      </c>
      <c r="HK51" s="147"/>
      <c r="HL51" s="148"/>
      <c r="HM51" s="103" t="s">
        <v>358</v>
      </c>
      <c r="HN51" s="15"/>
    </row>
    <row r="52" spans="2:222" ht="10.5" customHeight="1" x14ac:dyDescent="0.2">
      <c r="B52" s="90">
        <v>3</v>
      </c>
      <c r="C52" s="90"/>
      <c r="D52" s="92" t="s">
        <v>69</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61.457919809448192</v>
      </c>
      <c r="CI52" s="120"/>
      <c r="CJ52" s="156">
        <f>IF(VLOOKUP(CONCATENATE($CH$6," ",CJ$9),'-RÅDATA_KVARTAL-'!$A$5:$DS$385,44,FALSE)&gt;0,VLOOKUP(CONCATENATE($CH$6," ",CJ$9),'-RÅDATA_KVARTAL-'!$A$5:$DS$385,44,FALSE),"")</f>
        <v>67.526365516713057</v>
      </c>
      <c r="CK52" s="156"/>
      <c r="CL52" s="156">
        <f>IF(VLOOKUP(CONCATENATE($CH$6," ",CL$9),'-RÅDATA_KVARTAL-'!$A$5:$DS$385,44,FALSE)&gt;0,VLOOKUP(CONCATENATE($CH$6," ",CL$9),'-RÅDATA_KVARTAL-'!$A$5:$DS$385,44,FALSE),"")</f>
        <v>65.455959934845495</v>
      </c>
      <c r="CM52" s="156"/>
      <c r="CN52" s="156">
        <f>IF(VLOOKUP(CONCATENATE($CH$6," ",CN$9),'-RÅDATA_KVARTAL-'!$A$5:$DS$385,44,FALSE)&gt;0,VLOOKUP(CONCATENATE($CH$6," ",CN$9),'-RÅDATA_KVARTAL-'!$A$5:$DS$385,44,FALSE),"")</f>
        <v>66.374149911751275</v>
      </c>
      <c r="CO52" s="156"/>
      <c r="CP52" s="156">
        <f>IF(VLOOKUP(CONCATENATE($CH$6," ",CP$9),'-RÅDATA_KVARTAL-'!$A$5:$DS$385,44,FALSE)&gt;0,VLOOKUP(CONCATENATE($CH$6," ",CP$9),'-RÅDATA_KVARTAL-'!$A$5:$DS$385,44,FALSE),"")</f>
        <v>65.716892755033768</v>
      </c>
      <c r="CQ52" s="156"/>
      <c r="CR52" s="156">
        <f>IF(VLOOKUP(CONCATENATE($CH$6," ",CR$9),'-RÅDATA_KVARTAL-'!$A$5:$DS$385,44,FALSE)&gt;0,VLOOKUP(CONCATENATE($CH$6," ",CR$9),'-RÅDATA_KVARTAL-'!$A$5:$DS$385,44,FALSE),"")</f>
        <v>64.758271343447362</v>
      </c>
      <c r="CS52" s="156"/>
      <c r="CT52" s="156">
        <f>IF(VLOOKUP(CONCATENATE($CH$6," ",CT$9),'-RÅDATA_KVARTAL-'!$A$5:$DS$385,44,FALSE)&gt;0,VLOOKUP(CONCATENATE($CH$6," ",CT$9),'-RÅDATA_KVARTAL-'!$A$5:$DS$385,44,FALSE),"")</f>
        <v>70.766225427919622</v>
      </c>
      <c r="CU52" s="156"/>
      <c r="CV52" s="156">
        <f>IF(VLOOKUP(CONCATENATE($CH$6," ",CV$9),'-RÅDATA_KVARTAL-'!$A$5:$DS$385,44,FALSE)&gt;0,VLOOKUP(CONCATENATE($CH$6," ",CV$9),'-RÅDATA_KVARTAL-'!$A$5:$DS$385,44,FALSE),"")</f>
        <v>69.842058827184275</v>
      </c>
      <c r="CW52" s="156"/>
      <c r="CX52" s="156">
        <f>IF(VLOOKUP(CONCATENATE($CH$6," ",CX$9),'-RÅDATA_KVARTAL-'!$A$5:$DS$385,44,FALSE)&gt;0,VLOOKUP(CONCATENATE($CH$6," ",CX$9),'-RÅDATA_KVARTAL-'!$A$5:$DS$385,44,FALSE),"")</f>
        <v>65.685675906704105</v>
      </c>
      <c r="CY52" s="156"/>
      <c r="CZ52" s="156">
        <f>IF(VLOOKUP(CONCATENATE($CH$6," ",CZ$9),'-RÅDATA_KVARTAL-'!$A$5:$DS$385,44,FALSE)&gt;0,VLOOKUP(CONCATENATE($CH$6," ",CZ$9),'-RÅDATA_KVARTAL-'!$A$5:$DS$385,44,FALSE),"")</f>
        <v>59.916642364148927</v>
      </c>
      <c r="DA52" s="156"/>
      <c r="DB52" s="156">
        <f>IF(VLOOKUP(CONCATENATE($CH$6," ",DB$9),'-RÅDATA_KVARTAL-'!$A$5:$DS$385,44,FALSE)&gt;0,VLOOKUP(CONCATENATE($CH$6," ",DB$9),'-RÅDATA_KVARTAL-'!$A$5:$DS$385,44,FALSE),"")</f>
        <v>57.081330128205131</v>
      </c>
      <c r="DC52" s="156"/>
      <c r="DD52" s="156">
        <f>IF(VLOOKUP(CONCATENATE($CH$6," ",DD$9),'-RÅDATA_KVARTAL-'!$A$5:$DS$385,44,FALSE)&gt;0,VLOOKUP(CONCATENATE($CH$6," ",DD$9),'-RÅDATA_KVARTAL-'!$A$5:$DS$385,44,FALSE),"")</f>
        <v>65.943077073936067</v>
      </c>
      <c r="DE52" s="156"/>
      <c r="DF52" s="156">
        <f>IF(VLOOKUP(CONCATENATE($CH$6," ",DF$9),'-RÅDATA_KVARTAL-'!$A$5:$DS$385,44,FALSE)&gt;0,VLOOKUP(CONCATENATE($CH$6," ",DF$9),'-RÅDATA_KVARTAL-'!$A$5:$DS$385,44,FALSE),"")</f>
        <v>64.995016126132015</v>
      </c>
      <c r="DG52" s="118"/>
      <c r="DH52" s="106"/>
      <c r="DI52" s="156">
        <f>IF(VLOOKUP(CONCATENATE($DI$6," ",DI$9),'-RÅDATA_KVARTAL-'!$A$5:$DS$385,44,FALSE)&gt;0,VLOOKUP(CONCATENATE($DI$6," ",DI$9),'-RÅDATA_KVARTAL-'!$A$5:$DS$385,44,FALSE),"")</f>
        <v>67.470065754271644</v>
      </c>
      <c r="DJ52" s="120"/>
      <c r="DK52" s="156">
        <f>IF(VLOOKUP(CONCATENATE($DI$6," ",DK$9),'-RÅDATA_KVARTAL-'!$A$5:$DS$385,44,FALSE)&gt;0,VLOOKUP(CONCATENATE($DI$6," ",DK$9),'-RÅDATA_KVARTAL-'!$A$5:$DS$385,44,FALSE),"")</f>
        <v>68.875620109446118</v>
      </c>
      <c r="DL52" s="156"/>
      <c r="DM52" s="156">
        <f>IF(VLOOKUP(CONCATENATE($DI$6," ",DM$9),'-RÅDATA_KVARTAL-'!$A$5:$DS$385,44,FALSE)&gt;0,VLOOKUP(CONCATENATE($DI$6," ",DM$9),'-RÅDATA_KVARTAL-'!$A$5:$DS$385,44,FALSE),"")</f>
        <v>67.473330812507882</v>
      </c>
      <c r="DN52" s="156"/>
      <c r="DO52" s="156">
        <f>IF(VLOOKUP(CONCATENATE($DI$6," ",DO$9),'-RÅDATA_KVARTAL-'!$A$5:$DS$385,44,FALSE)&gt;0,VLOOKUP(CONCATENATE($DI$6," ",DO$9),'-RÅDATA_KVARTAL-'!$A$5:$DS$385,44,FALSE),"")</f>
        <v>65.077552454572825</v>
      </c>
      <c r="DP52" s="156"/>
      <c r="DQ52" s="156">
        <f>IF(VLOOKUP(CONCATENATE($DI$6," ",DQ$9),'-RÅDATA_KVARTAL-'!$A$5:$DS$385,44,FALSE)&gt;0,VLOOKUP(CONCATENATE($DI$6," ",DQ$9),'-RÅDATA_KVARTAL-'!$A$5:$DS$385,44,FALSE),"")</f>
        <v>63.127563286663836</v>
      </c>
      <c r="DR52" s="156"/>
      <c r="DS52" s="156">
        <f>IF(VLOOKUP(CONCATENATE($DI$6," ",DS$9),'-RÅDATA_KVARTAL-'!$A$5:$DS$385,44,FALSE)&gt;0,VLOOKUP(CONCATENATE($DI$6," ",DS$9),'-RÅDATA_KVARTAL-'!$A$5:$DS$385,44,FALSE),"")</f>
        <v>64.925457208306739</v>
      </c>
      <c r="DT52" s="156"/>
      <c r="DU52" s="156">
        <f>IF(VLOOKUP(CONCATENATE($DI$6," ",DU$9),'-RÅDATA_KVARTAL-'!$A$5:$DS$385,44,FALSE)&gt;0,VLOOKUP(CONCATENATE($DI$6," ",DU$9),'-RÅDATA_KVARTAL-'!$A$5:$DS$385,44,FALSE),"")</f>
        <v>71.97955972653476</v>
      </c>
      <c r="DV52" s="156"/>
      <c r="DW52" s="156">
        <f>IF(VLOOKUP(CONCATENATE($DI$6," ",DW$9),'-RÅDATA_KVARTAL-'!$A$5:$DS$385,44,FALSE)&gt;0,VLOOKUP(CONCATENATE($DI$6," ",DW$9),'-RÅDATA_KVARTAL-'!$A$5:$DS$385,44,FALSE),"")</f>
        <v>67.465089698355115</v>
      </c>
      <c r="DX52" s="156"/>
      <c r="DY52" s="156">
        <f>IF(VLOOKUP(CONCATENATE($DI$6," ",DY$9),'-RÅDATA_KVARTAL-'!$A$5:$DS$385,44,FALSE)&gt;0,VLOOKUP(CONCATENATE($DI$6," ",DY$9),'-RÅDATA_KVARTAL-'!$A$5:$DS$385,44,FALSE),"")</f>
        <v>65.845431881507551</v>
      </c>
      <c r="DZ52" s="156"/>
      <c r="EA52" s="156" t="str">
        <f>IF(VLOOKUP(CONCATENATE($DI$6," ",EA$9),'-RÅDATA_KVARTAL-'!$A$5:$DS$385,44,FALSE)&gt;0,VLOOKUP(CONCATENATE($DI$6," ",EA$9),'-RÅDATA_KVARTAL-'!$A$5:$DS$385,44,FALSE),"")</f>
        <v/>
      </c>
      <c r="EB52" s="156"/>
      <c r="EC52" s="156" t="str">
        <f>IF(VLOOKUP(CONCATENATE($DI$6," ",EC$9),'-RÅDATA_KVARTAL-'!$A$5:$DS$385,44,FALSE)&gt;0,VLOOKUP(CONCATENATE($DI$6," ",EC$9),'-RÅDATA_KVARTAL-'!$A$5:$DS$385,44,FALSE),"")</f>
        <v/>
      </c>
      <c r="ED52" s="156"/>
      <c r="EE52" s="156" t="str">
        <f>IF(VLOOKUP(CONCATENATE($DI$6," ",EE$9),'-RÅDATA_KVARTAL-'!$A$5:$DS$385,44,FALSE)&gt;0,VLOOKUP(CONCATENATE($DI$6," ",EE$9),'-RÅDATA_KVARTAL-'!$A$5:$DS$385,44,FALSE),"")</f>
        <v/>
      </c>
      <c r="EF52" s="156"/>
      <c r="EG52" s="156">
        <f>IF(VLOOKUP(CONCATENATE($DI$6," ",EG$9),'-RÅDATA_KVARTAL-'!$A$5:$DS$385,44,FALSE)&gt;0,VLOOKUP(CONCATENATE($DI$6," ",EG$9),'-RÅDATA_KVARTAL-'!$A$5:$DS$385,44,FALSE),"")</f>
        <v>66.83604522132741</v>
      </c>
      <c r="EH52" s="118"/>
      <c r="EI52" s="106"/>
      <c r="EJ52" s="156" t="str">
        <f>IF(VLOOKUP(CONCATENATE($EJ$6," ",EJ$9),'-RÅDATA_KVARTAL-'!$A$5:$DS$385,44,FALSE)&gt;0,VLOOKUP(CONCATENATE($EJ$6," ",EJ$9),'-RÅDATA_KVARTAL-'!$A$5:$DS$385,44,FALSE),"")</f>
        <v/>
      </c>
      <c r="EK52" s="120"/>
      <c r="EL52" s="156" t="str">
        <f>IF(VLOOKUP(CONCATENATE($EJ$6," ",EL$9),'-RÅDATA_KVARTAL-'!$A$5:$DS$385,44,FALSE)&gt;0,VLOOKUP(CONCATENATE($EJ$6," ",EL$9),'-RÅDATA_KVARTAL-'!$A$5:$DS$385,44,FALSE),"")</f>
        <v/>
      </c>
      <c r="EM52" s="156"/>
      <c r="EN52" s="156" t="str">
        <f>IF(VLOOKUP(CONCATENATE($EJ$6," ",EN$9),'-RÅDATA_KVARTAL-'!$A$5:$DS$385,44,FALSE)&gt;0,VLOOKUP(CONCATENATE($EJ$6," ",EN$9),'-RÅDATA_KVARTAL-'!$A$5:$DS$385,44,FALSE),"")</f>
        <v/>
      </c>
      <c r="EO52" s="156"/>
      <c r="EP52" s="156" t="str">
        <f>IF(VLOOKUP(CONCATENATE($EJ$6," ",EP$9),'-RÅDATA_KVARTAL-'!$A$5:$DS$385,44,FALSE)&gt;0,VLOOKUP(CONCATENATE($EJ$6," ",EP$9),'-RÅDATA_KVARTAL-'!$A$5:$DS$385,44,FALSE),"")</f>
        <v/>
      </c>
      <c r="EQ52" s="156"/>
      <c r="ER52" s="156" t="str">
        <f>IF(VLOOKUP(CONCATENATE($EJ$6," ",ER$9),'-RÅDATA_KVARTAL-'!$A$5:$DS$385,44,FALSE)&gt;0,VLOOKUP(CONCATENATE($EJ$6," ",ER$9),'-RÅDATA_KVARTAL-'!$A$5:$DS$385,44,FALSE),"")</f>
        <v/>
      </c>
      <c r="ES52" s="156"/>
      <c r="ET52" s="156" t="str">
        <f>IF(VLOOKUP(CONCATENATE($EJ$6," ",ET$9),'-RÅDATA_KVARTAL-'!$A$5:$DS$385,44,FALSE)&gt;0,VLOOKUP(CONCATENATE($EJ$6," ",ET$9),'-RÅDATA_KVARTAL-'!$A$5:$DS$385,44,FALSE),"")</f>
        <v/>
      </c>
      <c r="EU52" s="156"/>
      <c r="EV52" s="156" t="str">
        <f>IF(VLOOKUP(CONCATENATE($EJ$6," ",EV$9),'-RÅDATA_KVARTAL-'!$A$5:$DS$385,44,FALSE)&gt;0,VLOOKUP(CONCATENATE($EJ$6," ",EV$9),'-RÅDATA_KVARTAL-'!$A$5:$DS$385,44,FALSE),"")</f>
        <v/>
      </c>
      <c r="EW52" s="156"/>
      <c r="EX52" s="156" t="str">
        <f>IF(VLOOKUP(CONCATENATE($EJ$6," ",EX$9),'-RÅDATA_KVARTAL-'!$A$5:$DS$385,44,FALSE)&gt;0,VLOOKUP(CONCATENATE($EJ$6," ",EX$9),'-RÅDATA_KVARTAL-'!$A$5:$DS$385,44,FALSE),"")</f>
        <v/>
      </c>
      <c r="EY52" s="156"/>
      <c r="EZ52" s="156" t="str">
        <f>IF(VLOOKUP(CONCATENATE($EJ$6," ",EZ$9),'-RÅDATA_KVARTAL-'!$A$5:$DS$385,44,FALSE)&gt;0,VLOOKUP(CONCATENATE($EJ$6," ",EZ$9),'-RÅDATA_KVARTAL-'!$A$5:$DS$385,44,FALSE),"")</f>
        <v/>
      </c>
      <c r="FA52" s="156"/>
      <c r="FB52" s="156" t="str">
        <f>IF(VLOOKUP(CONCATENATE($EJ$6," ",FB$9),'-RÅDATA_KVARTAL-'!$A$5:$DS$385,44,FALSE)&gt;0,VLOOKUP(CONCATENATE($EJ$6," ",FB$9),'-RÅDATA_KVARTAL-'!$A$5:$DS$385,44,FALSE),"")</f>
        <v/>
      </c>
      <c r="FC52" s="156"/>
      <c r="FD52" s="156" t="str">
        <f>IF(VLOOKUP(CONCATENATE($EJ$6," ",FD$9),'-RÅDATA_KVARTAL-'!$A$5:$DS$385,44,FALSE)&gt;0,VLOOKUP(CONCATENATE($EJ$6," ",FD$9),'-RÅDATA_KVARTAL-'!$A$5:$DS$385,44,FALSE),"")</f>
        <v/>
      </c>
      <c r="FE52" s="156"/>
      <c r="FF52" s="156" t="str">
        <f>IF(VLOOKUP(CONCATENATE($EJ$6," ",FF$9),'-RÅDATA_KVARTAL-'!$A$5:$DS$385,44,FALSE)&gt;0,VLOOKUP(CONCATENATE($EJ$6," ",FF$9),'-RÅDATA_KVARTAL-'!$A$5:$DS$385,44,FALSE),"")</f>
        <v/>
      </c>
      <c r="FG52" s="156"/>
      <c r="FH52" s="156" t="str">
        <f>IF(VLOOKUP(CONCATENATE($EJ$6," ",FH$9),'-RÅDATA_KVARTAL-'!$A$5:$DS$385,44,FALSE)&gt;0,VLOOKUP(CONCATENATE($EJ$6," ",FH$9),'-RÅDATA_KVARTAL-'!$A$5:$DS$385,44,FALSE),"")</f>
        <v/>
      </c>
      <c r="FI52" s="118"/>
      <c r="FJ52" s="106"/>
      <c r="FK52" s="156" t="str">
        <f>IF(VLOOKUP(CONCATENATE($FK$6," ",FK$9),'-RÅDATA_KVARTAL-'!$A$5:$DS$385,44,FALSE)&gt;0,VLOOKUP(CONCATENATE($FK$6," ",FK$9),'-RÅDATA_KVARTAL-'!$A$5:$DS$385,44,FALSE),"")</f>
        <v/>
      </c>
      <c r="FL52" s="120"/>
      <c r="FM52" s="156" t="str">
        <f>IF(VLOOKUP(CONCATENATE($FK$6," ",FM$9),'-RÅDATA_KVARTAL-'!$A$5:$DS$385,44,FALSE)&gt;0,VLOOKUP(CONCATENATE($FK$6," ",FM$9),'-RÅDATA_KVARTAL-'!$A$5:$DS$385,44,FALSE),"")</f>
        <v/>
      </c>
      <c r="FN52" s="156"/>
      <c r="FO52" s="156" t="str">
        <f>IF(VLOOKUP(CONCATENATE($FK$6," ",FO$9),'-RÅDATA_KVARTAL-'!$A$5:$DS$385,44,FALSE)&gt;0,VLOOKUP(CONCATENATE($FK$6," ",FO$9),'-RÅDATA_KVARTAL-'!$A$5:$DS$385,44,FALSE),"")</f>
        <v/>
      </c>
      <c r="FP52" s="156"/>
      <c r="FQ52" s="156" t="str">
        <f>IF(VLOOKUP(CONCATENATE($FK$6," ",FQ$9),'-RÅDATA_KVARTAL-'!$A$5:$DS$385,44,FALSE)&gt;0,VLOOKUP(CONCATENATE($FK$6," ",FQ$9),'-RÅDATA_KVARTAL-'!$A$5:$DS$385,44,FALSE),"")</f>
        <v/>
      </c>
      <c r="FR52" s="156"/>
      <c r="FS52" s="156" t="str">
        <f>IF(VLOOKUP(CONCATENATE($FK$6," ",FS$9),'-RÅDATA_KVARTAL-'!$A$5:$DS$385,44,FALSE)&gt;0,VLOOKUP(CONCATENATE($FK$6," ",FS$9),'-RÅDATA_KVARTAL-'!$A$5:$DS$385,44,FALSE),"")</f>
        <v/>
      </c>
      <c r="FT52" s="156"/>
      <c r="FU52" s="156" t="str">
        <f>IF(VLOOKUP(CONCATENATE($FK$6," ",FU$9),'-RÅDATA_KVARTAL-'!$A$5:$DS$385,44,FALSE)&gt;0,VLOOKUP(CONCATENATE($FK$6," ",FU$9),'-RÅDATA_KVARTAL-'!$A$5:$DS$385,44,FALSE),"")</f>
        <v/>
      </c>
      <c r="FV52" s="156"/>
      <c r="FW52" s="156" t="str">
        <f>IF(VLOOKUP(CONCATENATE($FK$6," ",FW$9),'-RÅDATA_KVARTAL-'!$A$5:$DS$385,44,FALSE)&gt;0,VLOOKUP(CONCATENATE($FK$6," ",FW$9),'-RÅDATA_KVARTAL-'!$A$5:$DS$385,44,FALSE),"")</f>
        <v/>
      </c>
      <c r="FX52" s="156"/>
      <c r="FY52" s="156" t="str">
        <f>IF(VLOOKUP(CONCATENATE($FK$6," ",FY$9),'-RÅDATA_KVARTAL-'!$A$5:$DS$385,44,FALSE)&gt;0,VLOOKUP(CONCATENATE($FK$6," ",FY$9),'-RÅDATA_KVARTAL-'!$A$5:$DS$385,44,FALSE),"")</f>
        <v/>
      </c>
      <c r="FZ52" s="156"/>
      <c r="GA52" s="156" t="str">
        <f>IF(VLOOKUP(CONCATENATE($FK$6," ",GA$9),'-RÅDATA_KVARTAL-'!$A$5:$DS$385,44,FALSE)&gt;0,VLOOKUP(CONCATENATE($FK$6," ",GA$9),'-RÅDATA_KVARTAL-'!$A$5:$DS$385,44,FALSE),"")</f>
        <v/>
      </c>
      <c r="GB52" s="156"/>
      <c r="GC52" s="156" t="str">
        <f>IF(VLOOKUP(CONCATENATE($FK$6," ",GC$9),'-RÅDATA_KVARTAL-'!$A$5:$DS$385,44,FALSE)&gt;0,VLOOKUP(CONCATENATE($FK$6," ",GC$9),'-RÅDATA_KVARTAL-'!$A$5:$DS$385,44,FALSE),"")</f>
        <v/>
      </c>
      <c r="GD52" s="156"/>
      <c r="GE52" s="156" t="str">
        <f>IF(VLOOKUP(CONCATENATE($FK$6," ",GE$9),'-RÅDATA_KVARTAL-'!$A$5:$DS$385,44,FALSE)&gt;0,VLOOKUP(CONCATENATE($FK$6," ",GE$9),'-RÅDATA_KVARTAL-'!$A$5:$DS$385,44,FALSE),"")</f>
        <v/>
      </c>
      <c r="GF52" s="156"/>
      <c r="GG52" s="156" t="str">
        <f>IF(VLOOKUP(CONCATENATE($FK$6," ",GG$9),'-RÅDATA_KVARTAL-'!$A$5:$DS$385,44,FALSE)&gt;0,VLOOKUP(CONCATENATE($FK$6," ",GG$9),'-RÅDATA_KVARTAL-'!$A$5:$DS$385,44,FALSE),"")</f>
        <v/>
      </c>
      <c r="GH52" s="156"/>
      <c r="GI52" s="156" t="str">
        <f>IF(VLOOKUP(CONCATENATE($FK$6," ",GI$9),'-RÅDATA_KVARTAL-'!$A$5:$DS$385,44,FALSE)&gt;0,VLOOKUP(CONCATENATE($FK$6," ",GI$9),'-RÅDATA_KVARTAL-'!$A$5:$DS$385,44,FALSE),"")</f>
        <v/>
      </c>
      <c r="GJ52" s="118"/>
      <c r="GK52" s="106"/>
      <c r="GL52" s="156" t="str">
        <f>IF(VLOOKUP(CONCATENATE($GL$6," ",GL$9),'-RÅDATA_KVARTAL-'!$A$5:$DS$385,44,FALSE)&gt;0,VLOOKUP(CONCATENATE($GL$6," ",GL$9),'-RÅDATA_KVARTAL-'!$A$5:$DS$385,44,FALSE),"")</f>
        <v/>
      </c>
      <c r="GM52" s="120"/>
      <c r="GN52" s="156" t="str">
        <f>IF(VLOOKUP(CONCATENATE($GL$6," ",GN$9),'-RÅDATA_KVARTAL-'!$A$5:$DS$385,44,FALSE)&gt;0,VLOOKUP(CONCATENATE($GL$6," ",GN$9),'-RÅDATA_KVARTAL-'!$A$5:$DS$385,44,FALSE),"")</f>
        <v/>
      </c>
      <c r="GO52" s="156"/>
      <c r="GP52" s="156" t="str">
        <f>IF(VLOOKUP(CONCATENATE($GL$6," ",GP$9),'-RÅDATA_KVARTAL-'!$A$5:$DS$385,44,FALSE)&gt;0,VLOOKUP(CONCATENATE($GL$6," ",GP$9),'-RÅDATA_KVARTAL-'!$A$5:$DS$385,44,FALSE),"")</f>
        <v/>
      </c>
      <c r="GQ52" s="156"/>
      <c r="GR52" s="156" t="str">
        <f>IF(VLOOKUP(CONCATENATE($GL$6," ",GR$9),'-RÅDATA_KVARTAL-'!$A$5:$DS$385,44,FALSE)&gt;0,VLOOKUP(CONCATENATE($GL$6," ",GR$9),'-RÅDATA_KVARTAL-'!$A$5:$DS$385,44,FALSE),"")</f>
        <v/>
      </c>
      <c r="GS52" s="156"/>
      <c r="GT52" s="156" t="str">
        <f>IF(VLOOKUP(CONCATENATE($GL$6," ",GT$9),'-RÅDATA_KVARTAL-'!$A$5:$DS$385,44,FALSE)&gt;0,VLOOKUP(CONCATENATE($GL$6," ",GT$9),'-RÅDATA_KVARTAL-'!$A$5:$DS$385,44,FALSE),"")</f>
        <v/>
      </c>
      <c r="GU52" s="156"/>
      <c r="GV52" s="156" t="str">
        <f>IF(VLOOKUP(CONCATENATE($GL$6," ",GV$9),'-RÅDATA_KVARTAL-'!$A$5:$DS$385,44,FALSE)&gt;0,VLOOKUP(CONCATENATE($GL$6," ",GV$9),'-RÅDATA_KVARTAL-'!$A$5:$DS$385,44,FALSE),"")</f>
        <v/>
      </c>
      <c r="GW52" s="156"/>
      <c r="GX52" s="156" t="str">
        <f>IF(VLOOKUP(CONCATENATE($GL$6," ",GX$9),'-RÅDATA_KVARTAL-'!$A$5:$DS$385,44,FALSE)&gt;0,VLOOKUP(CONCATENATE($GL$6," ",GX$9),'-RÅDATA_KVARTAL-'!$A$5:$DS$385,44,FALSE),"")</f>
        <v/>
      </c>
      <c r="GY52" s="156"/>
      <c r="GZ52" s="156" t="str">
        <f>IF(VLOOKUP(CONCATENATE($GL$6," ",GZ$9),'-RÅDATA_KVARTAL-'!$A$5:$DS$385,44,FALSE)&gt;0,VLOOKUP(CONCATENATE($GL$6," ",GZ$9),'-RÅDATA_KVARTAL-'!$A$5:$DS$385,44,FALSE),"")</f>
        <v/>
      </c>
      <c r="HA52" s="156"/>
      <c r="HB52" s="156" t="str">
        <f>IF(VLOOKUP(CONCATENATE($GL$6," ",HB$9),'-RÅDATA_KVARTAL-'!$A$5:$DS$385,44,FALSE)&gt;0,VLOOKUP(CONCATENATE($GL$6," ",HB$9),'-RÅDATA_KVARTAL-'!$A$5:$DS$385,44,FALSE),"")</f>
        <v/>
      </c>
      <c r="HC52" s="156"/>
      <c r="HD52" s="156" t="str">
        <f>IF(VLOOKUP(CONCATENATE($GL$6," ",HD$9),'-RÅDATA_KVARTAL-'!$A$5:$DS$385,44,FALSE)&gt;0,VLOOKUP(CONCATENATE($GL$6," ",HD$9),'-RÅDATA_KVARTAL-'!$A$5:$DS$385,44,FALSE),"")</f>
        <v/>
      </c>
      <c r="HE52" s="156"/>
      <c r="HF52" s="156" t="str">
        <f>IF(VLOOKUP(CONCATENATE($GL$6," ",HF$9),'-RÅDATA_KVARTAL-'!$A$5:$DS$385,44,FALSE)&gt;0,VLOOKUP(CONCATENATE($GL$6," ",HF$9),'-RÅDATA_KVARTAL-'!$A$5:$DS$385,44,FALSE),"")</f>
        <v/>
      </c>
      <c r="HG52" s="156"/>
      <c r="HH52" s="156" t="str">
        <f>IF(VLOOKUP(CONCATENATE($GL$6," ",HH$9),'-RÅDATA_KVARTAL-'!$A$5:$DS$385,44,FALSE)&gt;0,VLOOKUP(CONCATENATE($GL$6," ",HH$9),'-RÅDATA_KVARTAL-'!$A$5:$DS$385,44,FALSE),"")</f>
        <v/>
      </c>
      <c r="HI52" s="156"/>
      <c r="HJ52" s="156" t="str">
        <f>IF(VLOOKUP(CONCATENATE($GL$6," ",HJ$9),'-RÅDATA_KVARTAL-'!$A$5:$DS$385,44,FALSE)&gt;0,VLOOKUP(CONCATENATE($GL$6," ",HJ$9),'-RÅDATA_KVARTAL-'!$A$5:$DS$385,44,FALSE),"")</f>
        <v/>
      </c>
      <c r="HK52" s="118"/>
      <c r="HL52" s="119"/>
      <c r="HM52" s="92" t="s">
        <v>359</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71</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67819</v>
      </c>
      <c r="CM54" s="37"/>
      <c r="CN54" s="37">
        <f>IF(VLOOKUP(CONCATENATE($CH$6," ",CN$9),'-RÅDATA_KVARTAL-'!$A$5:$DS$385,48,FALSE)&gt;0,VLOOKUP(CONCATENATE($CH$6," ",CN$9),'-RÅDATA_KVARTAL-'!$A$5:$DS$385,48,FALSE),"")</f>
        <v>67398</v>
      </c>
      <c r="CO54" s="37"/>
      <c r="CP54" s="37">
        <f>IF(VLOOKUP(CONCATENATE($CH$6," ",CP$9),'-RÅDATA_KVARTAL-'!$A$5:$DS$385,48,FALSE)&gt;0,VLOOKUP(CONCATENATE($CH$6," ",CP$9),'-RÅDATA_KVARTAL-'!$A$5:$DS$385,48,FALSE),"")</f>
        <v>67544</v>
      </c>
      <c r="CQ54" s="37"/>
      <c r="CR54" s="37">
        <f>IF(VLOOKUP(CONCATENATE($CH$6," ",CR$9),'-RÅDATA_KVARTAL-'!$A$5:$DS$385,48,FALSE)&gt;0,VLOOKUP(CONCATENATE($CH$6," ",CR$9),'-RÅDATA_KVARTAL-'!$A$5:$DS$385,48,FALSE),"")</f>
        <v>63304</v>
      </c>
      <c r="CS54" s="37"/>
      <c r="CT54" s="37">
        <f>IF(VLOOKUP(CONCATENATE($CH$6," ",CT$9),'-RÅDATA_KVARTAL-'!$A$5:$DS$385,48,FALSE)&gt;0,VLOOKUP(CONCATENATE($CH$6," ",CT$9),'-RÅDATA_KVARTAL-'!$A$5:$DS$385,48,FALSE),"")</f>
        <v>62404</v>
      </c>
      <c r="CU54" s="37"/>
      <c r="CV54" s="37">
        <f>IF(VLOOKUP(CONCATENATE($CH$6," ",CV$9),'-RÅDATA_KVARTAL-'!$A$5:$DS$385,48,FALSE)&gt;0,VLOOKUP(CONCATENATE($CH$6," ",CV$9),'-RÅDATA_KVARTAL-'!$A$5:$DS$385,48,FALSE),"")</f>
        <v>68369</v>
      </c>
      <c r="CW54" s="37"/>
      <c r="CX54" s="37">
        <f>IF(VLOOKUP(CONCATENATE($CH$6," ",CX$9),'-RÅDATA_KVARTAL-'!$A$5:$DS$385,48,FALSE)&gt;0,VLOOKUP(CONCATENATE($CH$6," ",CX$9),'-RÅDATA_KVARTAL-'!$A$5:$DS$385,48,FALSE),"")</f>
        <v>66799</v>
      </c>
      <c r="CY54" s="37"/>
      <c r="CZ54" s="37">
        <f>IF(VLOOKUP(CONCATENATE($CH$6," ",CZ$9),'-RÅDATA_KVARTAL-'!$A$5:$DS$385,48,FALSE)&gt;0,VLOOKUP(CONCATENATE($CH$6," ",CZ$9),'-RÅDATA_KVARTAL-'!$A$5:$DS$385,48,FALSE),"")</f>
        <v>64988</v>
      </c>
      <c r="DA54" s="37"/>
      <c r="DB54" s="37">
        <f>IF(VLOOKUP(CONCATENATE($CH$6," ",DB$9),'-RÅDATA_KVARTAL-'!$A$5:$DS$385,48,FALSE)&gt;0,VLOOKUP(CONCATENATE($CH$6," ",DB$9),'-RÅDATA_KVARTAL-'!$A$5:$DS$385,48,FALSE),"")</f>
        <v>60592</v>
      </c>
      <c r="DC54" s="37"/>
      <c r="DD54" s="37">
        <f>IF(VLOOKUP(CONCATENATE($CH$6," ",DD$9),'-RÅDATA_KVARTAL-'!$A$5:$DS$385,48,FALSE)&gt;0,VLOOKUP(CONCATENATE($CH$6," ",DD$9),'-RÅDATA_KVARTAL-'!$A$5:$DS$385,48,FALSE),"")</f>
        <v>67741</v>
      </c>
      <c r="DE54" s="37"/>
      <c r="DF54" s="37">
        <f>IF(VLOOKUP(CONCATENATE($CH$6," ",DF$9),'-RÅDATA_KVARTAL-'!$A$5:$DS$385,48,FALSE)&gt;0,VLOOKUP(CONCATENATE($CH$6," ",DF$9),'-RÅDATA_KVARTAL-'!$A$5:$DS$385,48,FALSE),"")</f>
        <v>785153</v>
      </c>
      <c r="DG54" s="147"/>
      <c r="DH54" s="275"/>
      <c r="DI54" s="37">
        <f>IF(VLOOKUP(CONCATENATE($DI$6," ",DI$9),'-RÅDATA_KVARTAL-'!$A$5:$DS$385,48,FALSE)&gt;0,VLOOKUP(CONCATENATE($DI$6," ",DI$9),'-RÅDATA_KVARTAL-'!$A$5:$DS$385,48,FALSE),"")</f>
        <v>70500</v>
      </c>
      <c r="DJ54" s="157"/>
      <c r="DK54" s="37">
        <f>IF(VLOOKUP(CONCATENATE($DI$6," ",DK$9),'-RÅDATA_KVARTAL-'!$A$5:$DS$385,48,FALSE)&gt;0,VLOOKUP(CONCATENATE($DI$6," ",DK$9),'-RÅDATA_KVARTAL-'!$A$5:$DS$385,48,FALSE),"")</f>
        <v>66615</v>
      </c>
      <c r="DL54" s="37"/>
      <c r="DM54" s="37">
        <f>IF(VLOOKUP(CONCATENATE($DI$6," ",DM$9),'-RÅDATA_KVARTAL-'!$A$5:$DS$385,48,FALSE)&gt;0,VLOOKUP(CONCATENATE($DI$6," ",DM$9),'-RÅDATA_KVARTAL-'!$A$5:$DS$385,48,FALSE),"")</f>
        <v>73391</v>
      </c>
      <c r="DN54" s="37"/>
      <c r="DO54" s="37">
        <f>IF(VLOOKUP(CONCATENATE($DI$6," ",DO$9),'-RÅDATA_KVARTAL-'!$A$5:$DS$385,48,FALSE)&gt;0,VLOOKUP(CONCATENATE($DI$6," ",DO$9),'-RÅDATA_KVARTAL-'!$A$5:$DS$385,48,FALSE),"")</f>
        <v>64820</v>
      </c>
      <c r="DP54" s="37"/>
      <c r="DQ54" s="37">
        <f>IF(VLOOKUP(CONCATENATE($DI$6," ",DQ$9),'-RÅDATA_KVARTAL-'!$A$5:$DS$385,48,FALSE)&gt;0,VLOOKUP(CONCATENATE($DI$6," ",DQ$9),'-RÅDATA_KVARTAL-'!$A$5:$DS$385,48,FALSE),"")</f>
        <v>67228</v>
      </c>
      <c r="DR54" s="37"/>
      <c r="DS54" s="37">
        <f>IF(VLOOKUP(CONCATENATE($DI$6," ",DS$9),'-RÅDATA_KVARTAL-'!$A$5:$DS$385,48,FALSE)&gt;0,VLOOKUP(CONCATENATE($DI$6," ",DS$9),'-RÅDATA_KVARTAL-'!$A$5:$DS$385,48,FALSE),"")</f>
        <v>64854</v>
      </c>
      <c r="DT54" s="37"/>
      <c r="DU54" s="37">
        <f>IF(VLOOKUP(CONCATENATE($DI$6," ",DU$9),'-RÅDATA_KVARTAL-'!$A$5:$DS$385,48,FALSE)&gt;0,VLOOKUP(CONCATENATE($DI$6," ",DU$9),'-RÅDATA_KVARTAL-'!$A$5:$DS$385,48,FALSE),"")</f>
        <v>61928</v>
      </c>
      <c r="DV54" s="37"/>
      <c r="DW54" s="37">
        <f>IF(VLOOKUP(CONCATENATE($DI$6," ",DW$9),'-RÅDATA_KVARTAL-'!$A$5:$DS$385,48,FALSE)&gt;0,VLOOKUP(CONCATENATE($DI$6," ",DW$9),'-RÅDATA_KVARTAL-'!$A$5:$DS$385,48,FALSE),"")</f>
        <v>66975</v>
      </c>
      <c r="DX54" s="37"/>
      <c r="DY54" s="37">
        <f>IF(VLOOKUP(CONCATENATE($DI$6," ",DY$9),'-RÅDATA_KVARTAL-'!$A$5:$DS$385,48,FALSE)&gt;0,VLOOKUP(CONCATENATE($DI$6," ",DY$9),'-RÅDATA_KVARTAL-'!$A$5:$DS$385,48,FALSE),"")</f>
        <v>66983</v>
      </c>
      <c r="DZ54" s="37"/>
      <c r="EA54" s="37" t="str">
        <f>IF(VLOOKUP(CONCATENATE($DI$6," ",EA$9),'-RÅDATA_KVARTAL-'!$A$5:$DS$385,48,FALSE)&gt;0,VLOOKUP(CONCATENATE($DI$6," ",EA$9),'-RÅDATA_KVARTAL-'!$A$5:$DS$385,48,FALSE),"")</f>
        <v/>
      </c>
      <c r="EB54" s="37"/>
      <c r="EC54" s="37" t="str">
        <f>IF(VLOOKUP(CONCATENATE($DI$6," ",EC$9),'-RÅDATA_KVARTAL-'!$A$5:$DS$385,48,FALSE)&gt;0,VLOOKUP(CONCATENATE($DI$6," ",EC$9),'-RÅDATA_KVARTAL-'!$A$5:$DS$385,48,FALSE),"")</f>
        <v/>
      </c>
      <c r="ED54" s="37"/>
      <c r="EE54" s="37" t="str">
        <f>IF(VLOOKUP(CONCATENATE($DI$6," ",EE$9),'-RÅDATA_KVARTAL-'!$A$5:$DS$385,48,FALSE)&gt;0,VLOOKUP(CONCATENATE($DI$6," ",EE$9),'-RÅDATA_KVARTAL-'!$A$5:$DS$385,48,FALSE),"")</f>
        <v/>
      </c>
      <c r="EF54" s="37"/>
      <c r="EG54" s="37">
        <f>IF(VLOOKUP(CONCATENATE($DI$6," ",EG$9),'-RÅDATA_KVARTAL-'!$A$5:$DS$385,48,FALSE)&gt;0,VLOOKUP(CONCATENATE($DI$6," ",EG$9),'-RÅDATA_KVARTAL-'!$A$5:$DS$385,48,FALSE),"")</f>
        <v>603294</v>
      </c>
      <c r="EH54" s="147"/>
      <c r="EI54" s="275"/>
      <c r="EJ54" s="37" t="str">
        <f>IF(VLOOKUP(CONCATENATE($EJ$6," ",EJ$9),'-RÅDATA_KVARTAL-'!$A$5:$DS$385,48,FALSE)&gt;0,VLOOKUP(CONCATENATE($EJ$6," ",EJ$9),'-RÅDATA_KVARTAL-'!$A$5:$DS$385,48,FALSE),"")</f>
        <v/>
      </c>
      <c r="EK54" s="157"/>
      <c r="EL54" s="37" t="str">
        <f>IF(VLOOKUP(CONCATENATE($EJ$6," ",EL$9),'-RÅDATA_KVARTAL-'!$A$5:$DS$385,48,FALSE)&gt;0,VLOOKUP(CONCATENATE($EJ$6," ",EL$9),'-RÅDATA_KVARTAL-'!$A$5:$DS$385,48,FALSE),"")</f>
        <v/>
      </c>
      <c r="EM54" s="37"/>
      <c r="EN54" s="37" t="str">
        <f>IF(VLOOKUP(CONCATENATE($EJ$6," ",EN$9),'-RÅDATA_KVARTAL-'!$A$5:$DS$385,48,FALSE)&gt;0,VLOOKUP(CONCATENATE($EJ$6," ",EN$9),'-RÅDATA_KVARTAL-'!$A$5:$DS$385,48,FALSE),"")</f>
        <v/>
      </c>
      <c r="EO54" s="37"/>
      <c r="EP54" s="37" t="str">
        <f>IF(VLOOKUP(CONCATENATE($EJ$6," ",EP$9),'-RÅDATA_KVARTAL-'!$A$5:$DS$385,48,FALSE)&gt;0,VLOOKUP(CONCATENATE($EJ$6," ",EP$9),'-RÅDATA_KVARTAL-'!$A$5:$DS$385,48,FALSE),"")</f>
        <v/>
      </c>
      <c r="EQ54" s="37"/>
      <c r="ER54" s="37" t="str">
        <f>IF(VLOOKUP(CONCATENATE($EJ$6," ",ER$9),'-RÅDATA_KVARTAL-'!$A$5:$DS$385,48,FALSE)&gt;0,VLOOKUP(CONCATENATE($EJ$6," ",ER$9),'-RÅDATA_KVARTAL-'!$A$5:$DS$385,48,FALSE),"")</f>
        <v/>
      </c>
      <c r="ES54" s="37"/>
      <c r="ET54" s="37" t="str">
        <f>IF(VLOOKUP(CONCATENATE($EJ$6," ",ET$9),'-RÅDATA_KVARTAL-'!$A$5:$DS$385,48,FALSE)&gt;0,VLOOKUP(CONCATENATE($EJ$6," ",ET$9),'-RÅDATA_KVARTAL-'!$A$5:$DS$385,48,FALSE),"")</f>
        <v/>
      </c>
      <c r="EU54" s="37"/>
      <c r="EV54" s="37" t="str">
        <f>IF(VLOOKUP(CONCATENATE($EJ$6," ",EV$9),'-RÅDATA_KVARTAL-'!$A$5:$DS$385,48,FALSE)&gt;0,VLOOKUP(CONCATENATE($EJ$6," ",EV$9),'-RÅDATA_KVARTAL-'!$A$5:$DS$385,48,FALSE),"")</f>
        <v/>
      </c>
      <c r="EW54" s="37"/>
      <c r="EX54" s="37" t="str">
        <f>IF(VLOOKUP(CONCATENATE($EJ$6," ",EX$9),'-RÅDATA_KVARTAL-'!$A$5:$DS$385,48,FALSE)&gt;0,VLOOKUP(CONCATENATE($EJ$6," ",EX$9),'-RÅDATA_KVARTAL-'!$A$5:$DS$385,48,FALSE),"")</f>
        <v/>
      </c>
      <c r="EY54" s="37"/>
      <c r="EZ54" s="37" t="str">
        <f>IF(VLOOKUP(CONCATENATE($EJ$6," ",EZ$9),'-RÅDATA_KVARTAL-'!$A$5:$DS$385,48,FALSE)&gt;0,VLOOKUP(CONCATENATE($EJ$6," ",EZ$9),'-RÅDATA_KVARTAL-'!$A$5:$DS$385,48,FALSE),"")</f>
        <v/>
      </c>
      <c r="FA54" s="37"/>
      <c r="FB54" s="37" t="str">
        <f>IF(VLOOKUP(CONCATENATE($EJ$6," ",FB$9),'-RÅDATA_KVARTAL-'!$A$5:$DS$385,48,FALSE)&gt;0,VLOOKUP(CONCATENATE($EJ$6," ",FB$9),'-RÅDATA_KVARTAL-'!$A$5:$DS$385,48,FALSE),"")</f>
        <v/>
      </c>
      <c r="FC54" s="37"/>
      <c r="FD54" s="37" t="str">
        <f>IF(VLOOKUP(CONCATENATE($EJ$6," ",FD$9),'-RÅDATA_KVARTAL-'!$A$5:$DS$385,48,FALSE)&gt;0,VLOOKUP(CONCATENATE($EJ$6," ",FD$9),'-RÅDATA_KVARTAL-'!$A$5:$DS$385,48,FALSE),"")</f>
        <v/>
      </c>
      <c r="FE54" s="37"/>
      <c r="FF54" s="37" t="str">
        <f>IF(VLOOKUP(CONCATENATE($EJ$6," ",FF$9),'-RÅDATA_KVARTAL-'!$A$5:$DS$385,48,FALSE)&gt;0,VLOOKUP(CONCATENATE($EJ$6," ",FF$9),'-RÅDATA_KVARTAL-'!$A$5:$DS$385,48,FALSE),"")</f>
        <v/>
      </c>
      <c r="FG54" s="37"/>
      <c r="FH54" s="37" t="str">
        <f>IF(VLOOKUP(CONCATENATE($EJ$6," ",FH$9),'-RÅDATA_KVARTAL-'!$A$5:$DS$385,48,FALSE)&gt;0,VLOOKUP(CONCATENATE($EJ$6," ",FH$9),'-RÅDATA_KVARTAL-'!$A$5:$DS$385,48,FALSE),"")</f>
        <v/>
      </c>
      <c r="FI54" s="147"/>
      <c r="FJ54" s="275"/>
      <c r="FK54" s="37" t="str">
        <f>IF(VLOOKUP(CONCATENATE($FK$6," ",FK$9),'-RÅDATA_KVARTAL-'!$A$5:$DS$385,48,FALSE)&gt;0,VLOOKUP(CONCATENATE($FK$6," ",FK$9),'-RÅDATA_KVARTAL-'!$A$5:$DS$385,48,FALSE),"")</f>
        <v/>
      </c>
      <c r="FL54" s="157"/>
      <c r="FM54" s="37" t="str">
        <f>IF(VLOOKUP(CONCATENATE($FK$6," ",FM$9),'-RÅDATA_KVARTAL-'!$A$5:$DS$385,48,FALSE)&gt;0,VLOOKUP(CONCATENATE($FK$6," ",FM$9),'-RÅDATA_KVARTAL-'!$A$5:$DS$385,48,FALSE),"")</f>
        <v/>
      </c>
      <c r="FN54" s="37"/>
      <c r="FO54" s="37" t="str">
        <f>IF(VLOOKUP(CONCATENATE($FK$6," ",FO$9),'-RÅDATA_KVARTAL-'!$A$5:$DS$385,48,FALSE)&gt;0,VLOOKUP(CONCATENATE($FK$6," ",FO$9),'-RÅDATA_KVARTAL-'!$A$5:$DS$385,48,FALSE),"")</f>
        <v/>
      </c>
      <c r="FP54" s="37"/>
      <c r="FQ54" s="37" t="str">
        <f>IF(VLOOKUP(CONCATENATE($FK$6," ",FQ$9),'-RÅDATA_KVARTAL-'!$A$5:$DS$385,48,FALSE)&gt;0,VLOOKUP(CONCATENATE($FK$6," ",FQ$9),'-RÅDATA_KVARTAL-'!$A$5:$DS$385,48,FALSE),"")</f>
        <v/>
      </c>
      <c r="FR54" s="37"/>
      <c r="FS54" s="37" t="str">
        <f>IF(VLOOKUP(CONCATENATE($FK$6," ",FS$9),'-RÅDATA_KVARTAL-'!$A$5:$DS$385,48,FALSE)&gt;0,VLOOKUP(CONCATENATE($FK$6," ",FS$9),'-RÅDATA_KVARTAL-'!$A$5:$DS$385,48,FALSE),"")</f>
        <v/>
      </c>
      <c r="FT54" s="37"/>
      <c r="FU54" s="37" t="str">
        <f>IF(VLOOKUP(CONCATENATE($FK$6," ",FU$9),'-RÅDATA_KVARTAL-'!$A$5:$DS$385,48,FALSE)&gt;0,VLOOKUP(CONCATENATE($FK$6," ",FU$9),'-RÅDATA_KVARTAL-'!$A$5:$DS$385,48,FALSE),"")</f>
        <v/>
      </c>
      <c r="FV54" s="37"/>
      <c r="FW54" s="37" t="str">
        <f>IF(VLOOKUP(CONCATENATE($FK$6," ",FW$9),'-RÅDATA_KVARTAL-'!$A$5:$DS$385,48,FALSE)&gt;0,VLOOKUP(CONCATENATE($FK$6," ",FW$9),'-RÅDATA_KVARTAL-'!$A$5:$DS$385,48,FALSE),"")</f>
        <v/>
      </c>
      <c r="FX54" s="37"/>
      <c r="FY54" s="37" t="str">
        <f>IF(VLOOKUP(CONCATENATE($FK$6," ",FY$9),'-RÅDATA_KVARTAL-'!$A$5:$DS$385,48,FALSE)&gt;0,VLOOKUP(CONCATENATE($FK$6," ",FY$9),'-RÅDATA_KVARTAL-'!$A$5:$DS$385,48,FALSE),"")</f>
        <v/>
      </c>
      <c r="FZ54" s="37"/>
      <c r="GA54" s="37" t="str">
        <f>IF(VLOOKUP(CONCATENATE($FK$6," ",GA$9),'-RÅDATA_KVARTAL-'!$A$5:$DS$385,48,FALSE)&gt;0,VLOOKUP(CONCATENATE($FK$6," ",GA$9),'-RÅDATA_KVARTAL-'!$A$5:$DS$385,48,FALSE),"")</f>
        <v/>
      </c>
      <c r="GB54" s="37"/>
      <c r="GC54" s="37" t="str">
        <f>IF(VLOOKUP(CONCATENATE($FK$6," ",GC$9),'-RÅDATA_KVARTAL-'!$A$5:$DS$385,48,FALSE)&gt;0,VLOOKUP(CONCATENATE($FK$6," ",GC$9),'-RÅDATA_KVARTAL-'!$A$5:$DS$385,48,FALSE),"")</f>
        <v/>
      </c>
      <c r="GD54" s="37"/>
      <c r="GE54" s="37" t="str">
        <f>IF(VLOOKUP(CONCATENATE($FK$6," ",GE$9),'-RÅDATA_KVARTAL-'!$A$5:$DS$385,48,FALSE)&gt;0,VLOOKUP(CONCATENATE($FK$6," ",GE$9),'-RÅDATA_KVARTAL-'!$A$5:$DS$385,48,FALSE),"")</f>
        <v/>
      </c>
      <c r="GF54" s="37"/>
      <c r="GG54" s="37" t="str">
        <f>IF(VLOOKUP(CONCATENATE($FK$6," ",GG$9),'-RÅDATA_KVARTAL-'!$A$5:$DS$385,48,FALSE)&gt;0,VLOOKUP(CONCATENATE($FK$6," ",GG$9),'-RÅDATA_KVARTAL-'!$A$5:$DS$385,48,FALSE),"")</f>
        <v/>
      </c>
      <c r="GH54" s="37"/>
      <c r="GI54" s="37" t="str">
        <f>IF(VLOOKUP(CONCATENATE($FK$6," ",GI$9),'-RÅDATA_KVARTAL-'!$A$5:$DS$385,48,FALSE)&gt;0,VLOOKUP(CONCATENATE($FK$6," ",GI$9),'-RÅDATA_KVARTAL-'!$A$5:$DS$385,48,FALSE),"")</f>
        <v/>
      </c>
      <c r="GJ54" s="147"/>
      <c r="GK54" s="275"/>
      <c r="GL54" s="37" t="str">
        <f>IF(VLOOKUP(CONCATENATE($GL$6," ",GL$9),'-RÅDATA_KVARTAL-'!$A$5:$DS$385,48,FALSE)&gt;0,VLOOKUP(CONCATENATE($GL$6," ",GL$9),'-RÅDATA_KVARTAL-'!$A$5:$DS$385,48,FALSE),"")</f>
        <v/>
      </c>
      <c r="GM54" s="157"/>
      <c r="GN54" s="37" t="str">
        <f>IF(VLOOKUP(CONCATENATE($GL$6," ",GN$9),'-RÅDATA_KVARTAL-'!$A$5:$DS$385,48,FALSE)&gt;0,VLOOKUP(CONCATENATE($GL$6," ",GN$9),'-RÅDATA_KVARTAL-'!$A$5:$DS$385,48,FALSE),"")</f>
        <v/>
      </c>
      <c r="GO54" s="37"/>
      <c r="GP54" s="37" t="str">
        <f>IF(VLOOKUP(CONCATENATE($GL$6," ",GP$9),'-RÅDATA_KVARTAL-'!$A$5:$DS$385,48,FALSE)&gt;0,VLOOKUP(CONCATENATE($GL$6," ",GP$9),'-RÅDATA_KVARTAL-'!$A$5:$DS$385,48,FALSE),"")</f>
        <v/>
      </c>
      <c r="GQ54" s="37"/>
      <c r="GR54" s="37" t="str">
        <f>IF(VLOOKUP(CONCATENATE($GL$6," ",GR$9),'-RÅDATA_KVARTAL-'!$A$5:$DS$385,48,FALSE)&gt;0,VLOOKUP(CONCATENATE($GL$6," ",GR$9),'-RÅDATA_KVARTAL-'!$A$5:$DS$385,48,FALSE),"")</f>
        <v/>
      </c>
      <c r="GS54" s="37"/>
      <c r="GT54" s="37" t="str">
        <f>IF(VLOOKUP(CONCATENATE($GL$6," ",GT$9),'-RÅDATA_KVARTAL-'!$A$5:$DS$385,48,FALSE)&gt;0,VLOOKUP(CONCATENATE($GL$6," ",GT$9),'-RÅDATA_KVARTAL-'!$A$5:$DS$385,48,FALSE),"")</f>
        <v/>
      </c>
      <c r="GU54" s="37"/>
      <c r="GV54" s="37" t="str">
        <f>IF(VLOOKUP(CONCATENATE($GL$6," ",GV$9),'-RÅDATA_KVARTAL-'!$A$5:$DS$385,48,FALSE)&gt;0,VLOOKUP(CONCATENATE($GL$6," ",GV$9),'-RÅDATA_KVARTAL-'!$A$5:$DS$385,48,FALSE),"")</f>
        <v/>
      </c>
      <c r="GW54" s="37"/>
      <c r="GX54" s="37" t="str">
        <f>IF(VLOOKUP(CONCATENATE($GL$6," ",GX$9),'-RÅDATA_KVARTAL-'!$A$5:$DS$385,48,FALSE)&gt;0,VLOOKUP(CONCATENATE($GL$6," ",GX$9),'-RÅDATA_KVARTAL-'!$A$5:$DS$385,48,FALSE),"")</f>
        <v/>
      </c>
      <c r="GY54" s="37"/>
      <c r="GZ54" s="37" t="str">
        <f>IF(VLOOKUP(CONCATENATE($GL$6," ",GZ$9),'-RÅDATA_KVARTAL-'!$A$5:$DS$385,48,FALSE)&gt;0,VLOOKUP(CONCATENATE($GL$6," ",GZ$9),'-RÅDATA_KVARTAL-'!$A$5:$DS$385,48,FALSE),"")</f>
        <v/>
      </c>
      <c r="HA54" s="37"/>
      <c r="HB54" s="37" t="str">
        <f>IF(VLOOKUP(CONCATENATE($GL$6," ",HB$9),'-RÅDATA_KVARTAL-'!$A$5:$DS$385,48,FALSE)&gt;0,VLOOKUP(CONCATENATE($GL$6," ",HB$9),'-RÅDATA_KVARTAL-'!$A$5:$DS$385,48,FALSE),"")</f>
        <v/>
      </c>
      <c r="HC54" s="37"/>
      <c r="HD54" s="37" t="str">
        <f>IF(VLOOKUP(CONCATENATE($GL$6," ",HD$9),'-RÅDATA_KVARTAL-'!$A$5:$DS$385,48,FALSE)&gt;0,VLOOKUP(CONCATENATE($GL$6," ",HD$9),'-RÅDATA_KVARTAL-'!$A$5:$DS$385,48,FALSE),"")</f>
        <v/>
      </c>
      <c r="HE54" s="37"/>
      <c r="HF54" s="37" t="str">
        <f>IF(VLOOKUP(CONCATENATE($GL$6," ",HF$9),'-RÅDATA_KVARTAL-'!$A$5:$DS$385,48,FALSE)&gt;0,VLOOKUP(CONCATENATE($GL$6," ",HF$9),'-RÅDATA_KVARTAL-'!$A$5:$DS$385,48,FALSE),"")</f>
        <v/>
      </c>
      <c r="HG54" s="37"/>
      <c r="HH54" s="37" t="str">
        <f>IF(VLOOKUP(CONCATENATE($GL$6," ",HH$9),'-RÅDATA_KVARTAL-'!$A$5:$DS$385,48,FALSE)&gt;0,VLOOKUP(CONCATENATE($GL$6," ",HH$9),'-RÅDATA_KVARTAL-'!$A$5:$DS$385,48,FALSE),"")</f>
        <v/>
      </c>
      <c r="HI54" s="37"/>
      <c r="HJ54" s="37" t="str">
        <f>IF(VLOOKUP(CONCATENATE($GL$6," ",HJ$9),'-RÅDATA_KVARTAL-'!$A$5:$DS$385,48,FALSE)&gt;0,VLOOKUP(CONCATENATE($GL$6," ",HJ$9),'-RÅDATA_KVARTAL-'!$A$5:$DS$385,48,FALSE),"")</f>
        <v/>
      </c>
      <c r="HK54" s="147"/>
      <c r="HL54" s="148"/>
      <c r="HM54" s="103" t="s">
        <v>460</v>
      </c>
      <c r="HN54" s="15"/>
    </row>
    <row r="55" spans="2:222" ht="10.5" customHeight="1" x14ac:dyDescent="0.2">
      <c r="B55" s="90">
        <v>5</v>
      </c>
      <c r="C55" s="90"/>
      <c r="D55" s="92" t="s">
        <v>70</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82.43867454355383</v>
      </c>
      <c r="CM55" s="156"/>
      <c r="CN55" s="156">
        <f>IF(VLOOKUP(CONCATENATE($CH$6," ",CN$9),'-RÅDATA_KVARTAL-'!$A$5:$DS$385,52,FALSE)&gt;0,VLOOKUP(CONCATENATE($CH$6," ",CN$9),'-RÅDATA_KVARTAL-'!$A$5:$DS$385,52,FALSE),"")</f>
        <v>83.185840707964601</v>
      </c>
      <c r="CO55" s="156"/>
      <c r="CP55" s="156">
        <f>IF(VLOOKUP(CONCATENATE($CH$6," ",CP$9),'-RÅDATA_KVARTAL-'!$A$5:$DS$385,52,FALSE)&gt;0,VLOOKUP(CONCATENATE($CH$6," ",CP$9),'-RÅDATA_KVARTAL-'!$A$5:$DS$385,52,FALSE),"")</f>
        <v>82.175314800170327</v>
      </c>
      <c r="CQ55" s="156"/>
      <c r="CR55" s="156">
        <f>IF(VLOOKUP(CONCATENATE($CH$6," ",CR$9),'-RÅDATA_KVARTAL-'!$A$5:$DS$385,52,FALSE)&gt;0,VLOOKUP(CONCATENATE($CH$6," ",CR$9),'-RÅDATA_KVARTAL-'!$A$5:$DS$385,52,FALSE),"")</f>
        <v>80.77271509320812</v>
      </c>
      <c r="CS55" s="156"/>
      <c r="CT55" s="156">
        <f>IF(VLOOKUP(CONCATENATE($CH$6," ",CT$9),'-RÅDATA_KVARTAL-'!$A$5:$DS$385,52,FALSE)&gt;0,VLOOKUP(CONCATENATE($CH$6," ",CT$9),'-RÅDATA_KVARTAL-'!$A$5:$DS$385,52,FALSE),"")</f>
        <v>85.247872354958133</v>
      </c>
      <c r="CU55" s="156"/>
      <c r="CV55" s="156">
        <f>IF(VLOOKUP(CONCATENATE($CH$6," ",CV$9),'-RÅDATA_KVARTAL-'!$A$5:$DS$385,52,FALSE)&gt;0,VLOOKUP(CONCATENATE($CH$6," ",CV$9),'-RÅDATA_KVARTAL-'!$A$5:$DS$385,52,FALSE),"")</f>
        <v>84.958930324456645</v>
      </c>
      <c r="CW55" s="156"/>
      <c r="CX55" s="156">
        <f>IF(VLOOKUP(CONCATENATE($CH$6," ",CX$9),'-RÅDATA_KVARTAL-'!$A$5:$DS$385,52,FALSE)&gt;0,VLOOKUP(CONCATENATE($CH$6," ",CX$9),'-RÅDATA_KVARTAL-'!$A$5:$DS$385,52,FALSE),"")</f>
        <v>81.571620466479416</v>
      </c>
      <c r="CY55" s="156"/>
      <c r="CZ55" s="156">
        <f>IF(VLOOKUP(CONCATENATE($CH$6," ",CZ$9),'-RÅDATA_KVARTAL-'!$A$5:$DS$385,52,FALSE)&gt;0,VLOOKUP(CONCATENATE($CH$6," ",CZ$9),'-RÅDATA_KVARTAL-'!$A$5:$DS$385,52,FALSE),"")</f>
        <v>78.968601147078829</v>
      </c>
      <c r="DA55" s="156"/>
      <c r="DB55" s="156">
        <f>IF(VLOOKUP(CONCATENATE($CH$6," ",DB$9),'-RÅDATA_KVARTAL-'!$A$5:$DS$385,52,FALSE)&gt;0,VLOOKUP(CONCATENATE($CH$6," ",DB$9),'-RÅDATA_KVARTAL-'!$A$5:$DS$385,52,FALSE),"")</f>
        <v>75.861378205128204</v>
      </c>
      <c r="DC55" s="156"/>
      <c r="DD55" s="156">
        <f>IF(VLOOKUP(CONCATENATE($CH$6," ",DD$9),'-RÅDATA_KVARTAL-'!$A$5:$DS$385,52,FALSE)&gt;0,VLOOKUP(CONCATENATE($CH$6," ",DD$9),'-RÅDATA_KVARTAL-'!$A$5:$DS$385,52,FALSE),"")</f>
        <v>83.03221219847029</v>
      </c>
      <c r="DE55" s="156"/>
      <c r="DF55" s="156">
        <f>IF(VLOOKUP(CONCATENATE($CH$6," ",DF$9),'-RÅDATA_KVARTAL-'!$A$5:$DS$385,52,FALSE)&gt;0,VLOOKUP(CONCATENATE($CH$6," ",DF$9),'-RÅDATA_KVARTAL-'!$A$5:$DS$385,52,FALSE),"")</f>
        <v>81.607998312031043</v>
      </c>
      <c r="DG55" s="118"/>
      <c r="DH55" s="106"/>
      <c r="DI55" s="156">
        <f>IF(VLOOKUP(CONCATENATE($DI$6," ",DI$9),'-RÅDATA_KVARTAL-'!$A$5:$DS$385,52,FALSE)&gt;0,VLOOKUP(CONCATENATE($DI$6," ",DI$9),'-RÅDATA_KVARTAL-'!$A$5:$DS$385,52,FALSE),"")</f>
        <v>83.82777850441731</v>
      </c>
      <c r="DJ55" s="120"/>
      <c r="DK55" s="156">
        <f>IF(VLOOKUP(CONCATENATE($DI$6," ",DK$9),'-RÅDATA_KVARTAL-'!$A$5:$DS$385,52,FALSE)&gt;0,VLOOKUP(CONCATENATE($DI$6," ",DK$9),'-RÅDATA_KVARTAL-'!$A$5:$DS$385,52,FALSE),"")</f>
        <v>85.172352068736259</v>
      </c>
      <c r="DL55" s="156"/>
      <c r="DM55" s="156">
        <f>IF(VLOOKUP(CONCATENATE($DI$6," ",DM$9),'-RÅDATA_KVARTAL-'!$A$5:$DS$385,52,FALSE)&gt;0,VLOOKUP(CONCATENATE($DI$6," ",DM$9),'-RÅDATA_KVARTAL-'!$A$5:$DS$385,52,FALSE),"")</f>
        <v>84.093591374193622</v>
      </c>
      <c r="DN55" s="156"/>
      <c r="DO55" s="156">
        <f>IF(VLOOKUP(CONCATENATE($DI$6," ",DO$9),'-RÅDATA_KVARTAL-'!$A$5:$DS$385,52,FALSE)&gt;0,VLOOKUP(CONCATENATE($DI$6," ",DO$9),'-RÅDATA_KVARTAL-'!$A$5:$DS$385,52,FALSE),"")</f>
        <v>81.34223471539002</v>
      </c>
      <c r="DP55" s="156"/>
      <c r="DQ55" s="156">
        <f>IF(VLOOKUP(CONCATENATE($DI$6," ",DQ$9),'-RÅDATA_KVARTAL-'!$A$5:$DS$385,52,FALSE)&gt;0,VLOOKUP(CONCATENATE($DI$6," ",DQ$9),'-RÅDATA_KVARTAL-'!$A$5:$DS$385,52,FALSE),"")</f>
        <v>79.229717625984065</v>
      </c>
      <c r="DR55" s="156"/>
      <c r="DS55" s="156">
        <f>IF(VLOOKUP(CONCATENATE($DI$6," ",DS$9),'-RÅDATA_KVARTAL-'!$A$5:$DS$385,52,FALSE)&gt;0,VLOOKUP(CONCATENATE($DI$6," ",DS$9),'-RÅDATA_KVARTAL-'!$A$5:$DS$385,52,FALSE),"")</f>
        <v>81.182169814863485</v>
      </c>
      <c r="DT55" s="156"/>
      <c r="DU55" s="156">
        <f>IF(VLOOKUP(CONCATENATE($DI$6," ",DU$9),'-RÅDATA_KVARTAL-'!$A$5:$DS$385,52,FALSE)&gt;0,VLOOKUP(CONCATENATE($DI$6," ",DU$9),'-RÅDATA_KVARTAL-'!$A$5:$DS$385,52,FALSE),"")</f>
        <v>86.227878416574995</v>
      </c>
      <c r="DV55" s="156"/>
      <c r="DW55" s="156">
        <f>IF(VLOOKUP(CONCATENATE($DI$6," ",DW$9),'-RÅDATA_KVARTAL-'!$A$5:$DS$385,52,FALSE)&gt;0,VLOOKUP(CONCATENATE($DI$6," ",DW$9),'-RÅDATA_KVARTAL-'!$A$5:$DS$385,52,FALSE),"")</f>
        <v>83.207026785270585</v>
      </c>
      <c r="DX55" s="156"/>
      <c r="DY55" s="156">
        <f>IF(VLOOKUP(CONCATENATE($DI$6," ",DY$9),'-RÅDATA_KVARTAL-'!$A$5:$DS$385,52,FALSE)&gt;0,VLOOKUP(CONCATENATE($DI$6," ",DY$9),'-RÅDATA_KVARTAL-'!$A$5:$DS$385,52,FALSE),"")</f>
        <v>81.858288116537125</v>
      </c>
      <c r="DZ55" s="156"/>
      <c r="EA55" s="156" t="str">
        <f>IF(VLOOKUP(CONCATENATE($DI$6," ",EA$9),'-RÅDATA_KVARTAL-'!$A$5:$DS$385,52,FALSE)&gt;0,VLOOKUP(CONCATENATE($DI$6," ",EA$9),'-RÅDATA_KVARTAL-'!$A$5:$DS$385,52,FALSE),"")</f>
        <v/>
      </c>
      <c r="EB55" s="156"/>
      <c r="EC55" s="156" t="str">
        <f>IF(VLOOKUP(CONCATENATE($DI$6," ",EC$9),'-RÅDATA_KVARTAL-'!$A$5:$DS$385,52,FALSE)&gt;0,VLOOKUP(CONCATENATE($DI$6," ",EC$9),'-RÅDATA_KVARTAL-'!$A$5:$DS$385,52,FALSE),"")</f>
        <v/>
      </c>
      <c r="ED55" s="156"/>
      <c r="EE55" s="156" t="str">
        <f>IF(VLOOKUP(CONCATENATE($DI$6," ",EE$9),'-RÅDATA_KVARTAL-'!$A$5:$DS$385,52,FALSE)&gt;0,VLOOKUP(CONCATENATE($DI$6," ",EE$9),'-RÅDATA_KVARTAL-'!$A$5:$DS$385,52,FALSE),"")</f>
        <v/>
      </c>
      <c r="EF55" s="156"/>
      <c r="EG55" s="156">
        <f>IF(VLOOKUP(CONCATENATE($DI$6," ",EG$9),'-RÅDATA_KVARTAL-'!$A$5:$DS$385,52,FALSE)&gt;0,VLOOKUP(CONCATENATE($DI$6," ",EG$9),'-RÅDATA_KVARTAL-'!$A$5:$DS$385,52,FALSE),"")</f>
        <v>82.852756017974272</v>
      </c>
      <c r="EH55" s="118"/>
      <c r="EI55" s="106"/>
      <c r="EJ55" s="156" t="str">
        <f>IF(VLOOKUP(CONCATENATE($EJ$6," ",EJ$9),'-RÅDATA_KVARTAL-'!$A$5:$DS$385,52,FALSE)&gt;0,VLOOKUP(CONCATENATE($EJ$6," ",EJ$9),'-RÅDATA_KVARTAL-'!$A$5:$DS$385,52,FALSE),"")</f>
        <v/>
      </c>
      <c r="EK55" s="120"/>
      <c r="EL55" s="156" t="str">
        <f>IF(VLOOKUP(CONCATENATE($EJ$6," ",EL$9),'-RÅDATA_KVARTAL-'!$A$5:$DS$385,52,FALSE)&gt;0,VLOOKUP(CONCATENATE($EJ$6," ",EL$9),'-RÅDATA_KVARTAL-'!$A$5:$DS$385,52,FALSE),"")</f>
        <v/>
      </c>
      <c r="EM55" s="156"/>
      <c r="EN55" s="156" t="str">
        <f>IF(VLOOKUP(CONCATENATE($EJ$6," ",EN$9),'-RÅDATA_KVARTAL-'!$A$5:$DS$385,52,FALSE)&gt;0,VLOOKUP(CONCATENATE($EJ$6," ",EN$9),'-RÅDATA_KVARTAL-'!$A$5:$DS$385,52,FALSE),"")</f>
        <v/>
      </c>
      <c r="EO55" s="156"/>
      <c r="EP55" s="156" t="str">
        <f>IF(VLOOKUP(CONCATENATE($EJ$6," ",EP$9),'-RÅDATA_KVARTAL-'!$A$5:$DS$385,52,FALSE)&gt;0,VLOOKUP(CONCATENATE($EJ$6," ",EP$9),'-RÅDATA_KVARTAL-'!$A$5:$DS$385,52,FALSE),"")</f>
        <v/>
      </c>
      <c r="EQ55" s="156"/>
      <c r="ER55" s="156" t="str">
        <f>IF(VLOOKUP(CONCATENATE($EJ$6," ",ER$9),'-RÅDATA_KVARTAL-'!$A$5:$DS$385,52,FALSE)&gt;0,VLOOKUP(CONCATENATE($EJ$6," ",ER$9),'-RÅDATA_KVARTAL-'!$A$5:$DS$385,52,FALSE),"")</f>
        <v/>
      </c>
      <c r="ES55" s="156"/>
      <c r="ET55" s="156" t="str">
        <f>IF(VLOOKUP(CONCATENATE($EJ$6," ",ET$9),'-RÅDATA_KVARTAL-'!$A$5:$DS$385,52,FALSE)&gt;0,VLOOKUP(CONCATENATE($EJ$6," ",ET$9),'-RÅDATA_KVARTAL-'!$A$5:$DS$385,52,FALSE),"")</f>
        <v/>
      </c>
      <c r="EU55" s="156"/>
      <c r="EV55" s="156" t="str">
        <f>IF(VLOOKUP(CONCATENATE($EJ$6," ",EV$9),'-RÅDATA_KVARTAL-'!$A$5:$DS$385,52,FALSE)&gt;0,VLOOKUP(CONCATENATE($EJ$6," ",EV$9),'-RÅDATA_KVARTAL-'!$A$5:$DS$385,52,FALSE),"")</f>
        <v/>
      </c>
      <c r="EW55" s="156"/>
      <c r="EX55" s="156" t="str">
        <f>IF(VLOOKUP(CONCATENATE($EJ$6," ",EX$9),'-RÅDATA_KVARTAL-'!$A$5:$DS$385,52,FALSE)&gt;0,VLOOKUP(CONCATENATE($EJ$6," ",EX$9),'-RÅDATA_KVARTAL-'!$A$5:$DS$385,52,FALSE),"")</f>
        <v/>
      </c>
      <c r="EY55" s="156"/>
      <c r="EZ55" s="156" t="str">
        <f>IF(VLOOKUP(CONCATENATE($EJ$6," ",EZ$9),'-RÅDATA_KVARTAL-'!$A$5:$DS$385,52,FALSE)&gt;0,VLOOKUP(CONCATENATE($EJ$6," ",EZ$9),'-RÅDATA_KVARTAL-'!$A$5:$DS$385,52,FALSE),"")</f>
        <v/>
      </c>
      <c r="FA55" s="156"/>
      <c r="FB55" s="156" t="str">
        <f>IF(VLOOKUP(CONCATENATE($EJ$6," ",FB$9),'-RÅDATA_KVARTAL-'!$A$5:$DS$385,52,FALSE)&gt;0,VLOOKUP(CONCATENATE($EJ$6," ",FB$9),'-RÅDATA_KVARTAL-'!$A$5:$DS$385,52,FALSE),"")</f>
        <v/>
      </c>
      <c r="FC55" s="156"/>
      <c r="FD55" s="156" t="str">
        <f>IF(VLOOKUP(CONCATENATE($EJ$6," ",FD$9),'-RÅDATA_KVARTAL-'!$A$5:$DS$385,52,FALSE)&gt;0,VLOOKUP(CONCATENATE($EJ$6," ",FD$9),'-RÅDATA_KVARTAL-'!$A$5:$DS$385,52,FALSE),"")</f>
        <v/>
      </c>
      <c r="FE55" s="156"/>
      <c r="FF55" s="156" t="str">
        <f>IF(VLOOKUP(CONCATENATE($EJ$6," ",FF$9),'-RÅDATA_KVARTAL-'!$A$5:$DS$385,52,FALSE)&gt;0,VLOOKUP(CONCATENATE($EJ$6," ",FF$9),'-RÅDATA_KVARTAL-'!$A$5:$DS$385,52,FALSE),"")</f>
        <v/>
      </c>
      <c r="FG55" s="156"/>
      <c r="FH55" s="156" t="str">
        <f>IF(VLOOKUP(CONCATENATE($EJ$6," ",FH$9),'-RÅDATA_KVARTAL-'!$A$5:$DS$385,52,FALSE)&gt;0,VLOOKUP(CONCATENATE($EJ$6," ",FH$9),'-RÅDATA_KVARTAL-'!$A$5:$DS$385,52,FALSE),"")</f>
        <v/>
      </c>
      <c r="FI55" s="118"/>
      <c r="FJ55" s="106"/>
      <c r="FK55" s="156" t="str">
        <f>IF(VLOOKUP(CONCATENATE($FK$6," ",FK$9),'-RÅDATA_KVARTAL-'!$A$5:$DS$385,52,FALSE)&gt;0,VLOOKUP(CONCATENATE($FK$6," ",FK$9),'-RÅDATA_KVARTAL-'!$A$5:$DS$385,52,FALSE),"")</f>
        <v/>
      </c>
      <c r="FL55" s="120"/>
      <c r="FM55" s="156" t="str">
        <f>IF(VLOOKUP(CONCATENATE($FK$6," ",FM$9),'-RÅDATA_KVARTAL-'!$A$5:$DS$385,52,FALSE)&gt;0,VLOOKUP(CONCATENATE($FK$6," ",FM$9),'-RÅDATA_KVARTAL-'!$A$5:$DS$385,52,FALSE),"")</f>
        <v/>
      </c>
      <c r="FN55" s="156"/>
      <c r="FO55" s="156" t="str">
        <f>IF(VLOOKUP(CONCATENATE($FK$6," ",FO$9),'-RÅDATA_KVARTAL-'!$A$5:$DS$385,52,FALSE)&gt;0,VLOOKUP(CONCATENATE($FK$6," ",FO$9),'-RÅDATA_KVARTAL-'!$A$5:$DS$385,52,FALSE),"")</f>
        <v/>
      </c>
      <c r="FP55" s="156"/>
      <c r="FQ55" s="156" t="str">
        <f>IF(VLOOKUP(CONCATENATE($FK$6," ",FQ$9),'-RÅDATA_KVARTAL-'!$A$5:$DS$385,52,FALSE)&gt;0,VLOOKUP(CONCATENATE($FK$6," ",FQ$9),'-RÅDATA_KVARTAL-'!$A$5:$DS$385,52,FALSE),"")</f>
        <v/>
      </c>
      <c r="FR55" s="156"/>
      <c r="FS55" s="156" t="str">
        <f>IF(VLOOKUP(CONCATENATE($FK$6," ",FS$9),'-RÅDATA_KVARTAL-'!$A$5:$DS$385,52,FALSE)&gt;0,VLOOKUP(CONCATENATE($FK$6," ",FS$9),'-RÅDATA_KVARTAL-'!$A$5:$DS$385,52,FALSE),"")</f>
        <v/>
      </c>
      <c r="FT55" s="156"/>
      <c r="FU55" s="156" t="str">
        <f>IF(VLOOKUP(CONCATENATE($FK$6," ",FU$9),'-RÅDATA_KVARTAL-'!$A$5:$DS$385,52,FALSE)&gt;0,VLOOKUP(CONCATENATE($FK$6," ",FU$9),'-RÅDATA_KVARTAL-'!$A$5:$DS$385,52,FALSE),"")</f>
        <v/>
      </c>
      <c r="FV55" s="156"/>
      <c r="FW55" s="156" t="str">
        <f>IF(VLOOKUP(CONCATENATE($FK$6," ",FW$9),'-RÅDATA_KVARTAL-'!$A$5:$DS$385,52,FALSE)&gt;0,VLOOKUP(CONCATENATE($FK$6," ",FW$9),'-RÅDATA_KVARTAL-'!$A$5:$DS$385,52,FALSE),"")</f>
        <v/>
      </c>
      <c r="FX55" s="156"/>
      <c r="FY55" s="156" t="str">
        <f>IF(VLOOKUP(CONCATENATE($FK$6," ",FY$9),'-RÅDATA_KVARTAL-'!$A$5:$DS$385,52,FALSE)&gt;0,VLOOKUP(CONCATENATE($FK$6," ",FY$9),'-RÅDATA_KVARTAL-'!$A$5:$DS$385,52,FALSE),"")</f>
        <v/>
      </c>
      <c r="FZ55" s="156"/>
      <c r="GA55" s="156" t="str">
        <f>IF(VLOOKUP(CONCATENATE($FK$6," ",GA$9),'-RÅDATA_KVARTAL-'!$A$5:$DS$385,52,FALSE)&gt;0,VLOOKUP(CONCATENATE($FK$6," ",GA$9),'-RÅDATA_KVARTAL-'!$A$5:$DS$385,52,FALSE),"")</f>
        <v/>
      </c>
      <c r="GB55" s="156"/>
      <c r="GC55" s="156" t="str">
        <f>IF(VLOOKUP(CONCATENATE($FK$6," ",GC$9),'-RÅDATA_KVARTAL-'!$A$5:$DS$385,52,FALSE)&gt;0,VLOOKUP(CONCATENATE($FK$6," ",GC$9),'-RÅDATA_KVARTAL-'!$A$5:$DS$385,52,FALSE),"")</f>
        <v/>
      </c>
      <c r="GD55" s="156"/>
      <c r="GE55" s="156" t="str">
        <f>IF(VLOOKUP(CONCATENATE($FK$6," ",GE$9),'-RÅDATA_KVARTAL-'!$A$5:$DS$385,52,FALSE)&gt;0,VLOOKUP(CONCATENATE($FK$6," ",GE$9),'-RÅDATA_KVARTAL-'!$A$5:$DS$385,52,FALSE),"")</f>
        <v/>
      </c>
      <c r="GF55" s="156"/>
      <c r="GG55" s="156" t="str">
        <f>IF(VLOOKUP(CONCATENATE($FK$6," ",GG$9),'-RÅDATA_KVARTAL-'!$A$5:$DS$385,52,FALSE)&gt;0,VLOOKUP(CONCATENATE($FK$6," ",GG$9),'-RÅDATA_KVARTAL-'!$A$5:$DS$385,52,FALSE),"")</f>
        <v/>
      </c>
      <c r="GH55" s="156"/>
      <c r="GI55" s="156" t="str">
        <f>IF(VLOOKUP(CONCATENATE($FK$6," ",GI$9),'-RÅDATA_KVARTAL-'!$A$5:$DS$385,52,FALSE)&gt;0,VLOOKUP(CONCATENATE($FK$6," ",GI$9),'-RÅDATA_KVARTAL-'!$A$5:$DS$385,52,FALSE),"")</f>
        <v/>
      </c>
      <c r="GJ55" s="118"/>
      <c r="GK55" s="106"/>
      <c r="GL55" s="156" t="str">
        <f>IF(VLOOKUP(CONCATENATE($GL$6," ",GL$9),'-RÅDATA_KVARTAL-'!$A$5:$DS$385,52,FALSE)&gt;0,VLOOKUP(CONCATENATE($GL$6," ",GL$9),'-RÅDATA_KVARTAL-'!$A$5:$DS$385,52,FALSE),"")</f>
        <v/>
      </c>
      <c r="GM55" s="120"/>
      <c r="GN55" s="156" t="str">
        <f>IF(VLOOKUP(CONCATENATE($GL$6," ",GN$9),'-RÅDATA_KVARTAL-'!$A$5:$DS$385,52,FALSE)&gt;0,VLOOKUP(CONCATENATE($GL$6," ",GN$9),'-RÅDATA_KVARTAL-'!$A$5:$DS$385,52,FALSE),"")</f>
        <v/>
      </c>
      <c r="GO55" s="156"/>
      <c r="GP55" s="156" t="str">
        <f>IF(VLOOKUP(CONCATENATE($GL$6," ",GP$9),'-RÅDATA_KVARTAL-'!$A$5:$DS$385,52,FALSE)&gt;0,VLOOKUP(CONCATENATE($GL$6," ",GP$9),'-RÅDATA_KVARTAL-'!$A$5:$DS$385,52,FALSE),"")</f>
        <v/>
      </c>
      <c r="GQ55" s="156"/>
      <c r="GR55" s="156" t="str">
        <f>IF(VLOOKUP(CONCATENATE($GL$6," ",GR$9),'-RÅDATA_KVARTAL-'!$A$5:$DS$385,52,FALSE)&gt;0,VLOOKUP(CONCATENATE($GL$6," ",GR$9),'-RÅDATA_KVARTAL-'!$A$5:$DS$385,52,FALSE),"")</f>
        <v/>
      </c>
      <c r="GS55" s="156"/>
      <c r="GT55" s="156" t="str">
        <f>IF(VLOOKUP(CONCATENATE($GL$6," ",GT$9),'-RÅDATA_KVARTAL-'!$A$5:$DS$385,52,FALSE)&gt;0,VLOOKUP(CONCATENATE($GL$6," ",GT$9),'-RÅDATA_KVARTAL-'!$A$5:$DS$385,52,FALSE),"")</f>
        <v/>
      </c>
      <c r="GU55" s="156"/>
      <c r="GV55" s="156" t="str">
        <f>IF(VLOOKUP(CONCATENATE($GL$6," ",GV$9),'-RÅDATA_KVARTAL-'!$A$5:$DS$385,52,FALSE)&gt;0,VLOOKUP(CONCATENATE($GL$6," ",GV$9),'-RÅDATA_KVARTAL-'!$A$5:$DS$385,52,FALSE),"")</f>
        <v/>
      </c>
      <c r="GW55" s="156"/>
      <c r="GX55" s="156" t="str">
        <f>IF(VLOOKUP(CONCATENATE($GL$6," ",GX$9),'-RÅDATA_KVARTAL-'!$A$5:$DS$385,52,FALSE)&gt;0,VLOOKUP(CONCATENATE($GL$6," ",GX$9),'-RÅDATA_KVARTAL-'!$A$5:$DS$385,52,FALSE),"")</f>
        <v/>
      </c>
      <c r="GY55" s="156"/>
      <c r="GZ55" s="156" t="str">
        <f>IF(VLOOKUP(CONCATENATE($GL$6," ",GZ$9),'-RÅDATA_KVARTAL-'!$A$5:$DS$385,52,FALSE)&gt;0,VLOOKUP(CONCATENATE($GL$6," ",GZ$9),'-RÅDATA_KVARTAL-'!$A$5:$DS$385,52,FALSE),"")</f>
        <v/>
      </c>
      <c r="HA55" s="156"/>
      <c r="HB55" s="156" t="str">
        <f>IF(VLOOKUP(CONCATENATE($GL$6," ",HB$9),'-RÅDATA_KVARTAL-'!$A$5:$DS$385,52,FALSE)&gt;0,VLOOKUP(CONCATENATE($GL$6," ",HB$9),'-RÅDATA_KVARTAL-'!$A$5:$DS$385,52,FALSE),"")</f>
        <v/>
      </c>
      <c r="HC55" s="156"/>
      <c r="HD55" s="156" t="str">
        <f>IF(VLOOKUP(CONCATENATE($GL$6," ",HD$9),'-RÅDATA_KVARTAL-'!$A$5:$DS$385,52,FALSE)&gt;0,VLOOKUP(CONCATENATE($GL$6," ",HD$9),'-RÅDATA_KVARTAL-'!$A$5:$DS$385,52,FALSE),"")</f>
        <v/>
      </c>
      <c r="HE55" s="156"/>
      <c r="HF55" s="156" t="str">
        <f>IF(VLOOKUP(CONCATENATE($GL$6," ",HF$9),'-RÅDATA_KVARTAL-'!$A$5:$DS$385,52,FALSE)&gt;0,VLOOKUP(CONCATENATE($GL$6," ",HF$9),'-RÅDATA_KVARTAL-'!$A$5:$DS$385,52,FALSE),"")</f>
        <v/>
      </c>
      <c r="HG55" s="156"/>
      <c r="HH55" s="156" t="str">
        <f>IF(VLOOKUP(CONCATENATE($GL$6," ",HH$9),'-RÅDATA_KVARTAL-'!$A$5:$DS$385,52,FALSE)&gt;0,VLOOKUP(CONCATENATE($GL$6," ",HH$9),'-RÅDATA_KVARTAL-'!$A$5:$DS$385,52,FALSE),"")</f>
        <v/>
      </c>
      <c r="HI55" s="156"/>
      <c r="HJ55" s="156" t="str">
        <f>IF(VLOOKUP(CONCATENATE($GL$6," ",HJ$9),'-RÅDATA_KVARTAL-'!$A$5:$DS$385,52,FALSE)&gt;0,VLOOKUP(CONCATENATE($GL$6," ",HJ$9),'-RÅDATA_KVARTAL-'!$A$5:$DS$385,52,FALSE),"")</f>
        <v/>
      </c>
      <c r="HK55" s="118"/>
      <c r="HL55" s="119"/>
      <c r="HM55" s="92" t="s">
        <v>461</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60</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75034</v>
      </c>
      <c r="CM57" s="37"/>
      <c r="CN57" s="37">
        <f>IF(VLOOKUP(CONCATENATE($CH$6," ",CN$9),'-RÅDATA_KVARTAL-'!$A$5:$DS$385,56,FALSE)&gt;0,VLOOKUP(CONCATENATE($CH$6," ",CN$9),'-RÅDATA_KVARTAL-'!$A$5:$DS$385,56,FALSE),"")</f>
        <v>74375</v>
      </c>
      <c r="CO57" s="37"/>
      <c r="CP57" s="37">
        <f>IF(VLOOKUP(CONCATENATE($CH$6," ",CP$9),'-RÅDATA_KVARTAL-'!$A$5:$DS$385,56,FALSE)&gt;0,VLOOKUP(CONCATENATE($CH$6," ",CP$9),'-RÅDATA_KVARTAL-'!$A$5:$DS$385,56,FALSE),"")</f>
        <v>74512</v>
      </c>
      <c r="CQ57" s="37"/>
      <c r="CR57" s="37">
        <f>IF(VLOOKUP(CONCATENATE($CH$6," ",CR$9),'-RÅDATA_KVARTAL-'!$A$5:$DS$385,56,FALSE)&gt;0,VLOOKUP(CONCATENATE($CH$6," ",CR$9),'-RÅDATA_KVARTAL-'!$A$5:$DS$385,56,FALSE),"")</f>
        <v>70194</v>
      </c>
      <c r="CS57" s="37"/>
      <c r="CT57" s="37">
        <f>IF(VLOOKUP(CONCATENATE($CH$6," ",CT$9),'-RÅDATA_KVARTAL-'!$A$5:$DS$385,56,FALSE)&gt;0,VLOOKUP(CONCATENATE($CH$6," ",CT$9),'-RÅDATA_KVARTAL-'!$A$5:$DS$385,56,FALSE),"")</f>
        <v>67424</v>
      </c>
      <c r="CU57" s="37"/>
      <c r="CV57" s="37">
        <f>IF(VLOOKUP(CONCATENATE($CH$6," ",CV$9),'-RÅDATA_KVARTAL-'!$A$5:$DS$385,56,FALSE)&gt;0,VLOOKUP(CONCATENATE($CH$6," ",CV$9),'-RÅDATA_KVARTAL-'!$A$5:$DS$385,56,FALSE),"")</f>
        <v>74184</v>
      </c>
      <c r="CW57" s="37"/>
      <c r="CX57" s="37">
        <f>IF(VLOOKUP(CONCATENATE($CH$6," ",CX$9),'-RÅDATA_KVARTAL-'!$A$5:$DS$385,56,FALSE)&gt;0,VLOOKUP(CONCATENATE($CH$6," ",CX$9),'-RÅDATA_KVARTAL-'!$A$5:$DS$385,56,FALSE),"")</f>
        <v>73829</v>
      </c>
      <c r="CY57" s="37"/>
      <c r="CZ57" s="37">
        <f>IF(VLOOKUP(CONCATENATE($CH$6," ",CZ$9),'-RÅDATA_KVARTAL-'!$A$5:$DS$385,56,FALSE)&gt;0,VLOOKUP(CONCATENATE($CH$6," ",CZ$9),'-RÅDATA_KVARTAL-'!$A$5:$DS$385,56,FALSE),"")</f>
        <v>72873</v>
      </c>
      <c r="DA57" s="37"/>
      <c r="DB57" s="37">
        <f>IF(VLOOKUP(CONCATENATE($CH$6," ",DB$9),'-RÅDATA_KVARTAL-'!$A$5:$DS$385,56,FALSE)&gt;0,VLOOKUP(CONCATENATE($CH$6," ",DB$9),'-RÅDATA_KVARTAL-'!$A$5:$DS$385,56,FALSE),"")</f>
        <v>68855</v>
      </c>
      <c r="DC57" s="37"/>
      <c r="DD57" s="37">
        <f>IF(VLOOKUP(CONCATENATE($CH$6," ",DD$9),'-RÅDATA_KVARTAL-'!$A$5:$DS$385,56,FALSE)&gt;0,VLOOKUP(CONCATENATE($CH$6," ",DD$9),'-RÅDATA_KVARTAL-'!$A$5:$DS$385,56,FALSE),"")</f>
        <v>74445</v>
      </c>
      <c r="DE57" s="37"/>
      <c r="DF57" s="37">
        <f>IF(VLOOKUP(CONCATENATE($CH$6," ",DF$9),'-RÅDATA_KVARTAL-'!$A$5:$DS$385,56,FALSE)&gt;0,VLOOKUP(CONCATENATE($CH$6," ",DF$9),'-RÅDATA_KVARTAL-'!$A$5:$DS$385,56,FALSE),"")</f>
        <v>867290</v>
      </c>
      <c r="DG57" s="147"/>
      <c r="DH57" s="275"/>
      <c r="DI57" s="37">
        <f>IF(VLOOKUP(CONCATENATE($DI$6," ",DI$9),'-RÅDATA_KVARTAL-'!$A$5:$DS$385,56,FALSE)&gt;0,VLOOKUP(CONCATENATE($DI$6," ",DI$9),'-RÅDATA_KVARTAL-'!$A$5:$DS$385,56,FALSE),"")</f>
        <v>76731</v>
      </c>
      <c r="DJ57" s="157"/>
      <c r="DK57" s="37">
        <f>IF(VLOOKUP(CONCATENATE($DI$6," ",DK$9),'-RÅDATA_KVARTAL-'!$A$5:$DS$385,56,FALSE)&gt;0,VLOOKUP(CONCATENATE($DI$6," ",DK$9),'-RÅDATA_KVARTAL-'!$A$5:$DS$385,56,FALSE),"")</f>
        <v>72198</v>
      </c>
      <c r="DL57" s="37"/>
      <c r="DM57" s="37">
        <f>IF(VLOOKUP(CONCATENATE($DI$6," ",DM$9),'-RÅDATA_KVARTAL-'!$A$5:$DS$385,56,FALSE)&gt;0,VLOOKUP(CONCATENATE($DI$6," ",DM$9),'-RÅDATA_KVARTAL-'!$A$5:$DS$385,56,FALSE),"")</f>
        <v>80094</v>
      </c>
      <c r="DN57" s="37"/>
      <c r="DO57" s="37">
        <f>IF(VLOOKUP(CONCATENATE($DI$6," ",DO$9),'-RÅDATA_KVARTAL-'!$A$5:$DS$385,56,FALSE)&gt;0,VLOOKUP(CONCATENATE($DI$6," ",DO$9),'-RÅDATA_KVARTAL-'!$A$5:$DS$385,56,FALSE),"")</f>
        <v>71547</v>
      </c>
      <c r="DP57" s="37"/>
      <c r="DQ57" s="37">
        <f>IF(VLOOKUP(CONCATENATE($DI$6," ",DQ$9),'-RÅDATA_KVARTAL-'!$A$5:$DS$385,56,FALSE)&gt;0,VLOOKUP(CONCATENATE($DI$6," ",DQ$9),'-RÅDATA_KVARTAL-'!$A$5:$DS$385,56,FALSE),"")</f>
        <v>74508</v>
      </c>
      <c r="DR57" s="37"/>
      <c r="DS57" s="37">
        <f>IF(VLOOKUP(CONCATENATE($DI$6," ",DS$9),'-RÅDATA_KVARTAL-'!$A$5:$DS$385,56,FALSE)&gt;0,VLOOKUP(CONCATENATE($DI$6," ",DS$9),'-RÅDATA_KVARTAL-'!$A$5:$DS$385,56,FALSE),"")</f>
        <v>71432</v>
      </c>
      <c r="DT57" s="37"/>
      <c r="DU57" s="37">
        <f>IF(VLOOKUP(CONCATENATE($DI$6," ",DU$9),'-RÅDATA_KVARTAL-'!$A$5:$DS$385,56,FALSE)&gt;0,VLOOKUP(CONCATENATE($DI$6," ",DU$9),'-RÅDATA_KVARTAL-'!$A$5:$DS$385,56,FALSE),"")</f>
        <v>66457</v>
      </c>
      <c r="DV57" s="37"/>
      <c r="DW57" s="37">
        <f>IF(VLOOKUP(CONCATENATE($DI$6," ",DW$9),'-RÅDATA_KVARTAL-'!$A$5:$DS$385,56,FALSE)&gt;0,VLOOKUP(CONCATENATE($DI$6," ",DW$9),'-RÅDATA_KVARTAL-'!$A$5:$DS$385,56,FALSE),"")</f>
        <v>73101</v>
      </c>
      <c r="DX57" s="37"/>
      <c r="DY57" s="37">
        <f>IF(VLOOKUP(CONCATENATE($DI$6," ",DY$9),'-RÅDATA_KVARTAL-'!$A$5:$DS$385,56,FALSE)&gt;0,VLOOKUP(CONCATENATE($DI$6," ",DY$9),'-RÅDATA_KVARTAL-'!$A$5:$DS$385,56,FALSE),"")</f>
        <v>73820</v>
      </c>
      <c r="DZ57" s="37"/>
      <c r="EA57" s="37" t="str">
        <f>IF(VLOOKUP(CONCATENATE($DI$6," ",EA$9),'-RÅDATA_KVARTAL-'!$A$5:$DS$385,56,FALSE)&gt;0,VLOOKUP(CONCATENATE($DI$6," ",EA$9),'-RÅDATA_KVARTAL-'!$A$5:$DS$385,56,FALSE),"")</f>
        <v/>
      </c>
      <c r="EB57" s="37"/>
      <c r="EC57" s="37" t="str">
        <f>IF(VLOOKUP(CONCATENATE($DI$6," ",EC$9),'-RÅDATA_KVARTAL-'!$A$5:$DS$385,56,FALSE)&gt;0,VLOOKUP(CONCATENATE($DI$6," ",EC$9),'-RÅDATA_KVARTAL-'!$A$5:$DS$385,56,FALSE),"")</f>
        <v/>
      </c>
      <c r="ED57" s="37"/>
      <c r="EE57" s="37" t="str">
        <f>IF(VLOOKUP(CONCATENATE($DI$6," ",EE$9),'-RÅDATA_KVARTAL-'!$A$5:$DS$385,56,FALSE)&gt;0,VLOOKUP(CONCATENATE($DI$6," ",EE$9),'-RÅDATA_KVARTAL-'!$A$5:$DS$385,56,FALSE),"")</f>
        <v/>
      </c>
      <c r="EF57" s="37"/>
      <c r="EG57" s="37">
        <f>IF(VLOOKUP(CONCATENATE($DI$6," ",EG$9),'-RÅDATA_KVARTAL-'!$A$5:$DS$385,56,FALSE)&gt;0,VLOOKUP(CONCATENATE($DI$6," ",EG$9),'-RÅDATA_KVARTAL-'!$A$5:$DS$385,56,FALSE),"")</f>
        <v>659888</v>
      </c>
      <c r="EH57" s="147"/>
      <c r="EI57" s="275"/>
      <c r="EJ57" s="37" t="str">
        <f>IF(VLOOKUP(CONCATENATE($EJ$6," ",EJ$9),'-RÅDATA_KVARTAL-'!$A$5:$DS$385,56,FALSE)&gt;0,VLOOKUP(CONCATENATE($EJ$6," ",EJ$9),'-RÅDATA_KVARTAL-'!$A$5:$DS$385,56,FALSE),"")</f>
        <v/>
      </c>
      <c r="EK57" s="157"/>
      <c r="EL57" s="37" t="str">
        <f>IF(VLOOKUP(CONCATENATE($EJ$6," ",EL$9),'-RÅDATA_KVARTAL-'!$A$5:$DS$385,56,FALSE)&gt;0,VLOOKUP(CONCATENATE($EJ$6," ",EL$9),'-RÅDATA_KVARTAL-'!$A$5:$DS$385,56,FALSE),"")</f>
        <v/>
      </c>
      <c r="EM57" s="37"/>
      <c r="EN57" s="37" t="str">
        <f>IF(VLOOKUP(CONCATENATE($EJ$6," ",EN$9),'-RÅDATA_KVARTAL-'!$A$5:$DS$385,56,FALSE)&gt;0,VLOOKUP(CONCATENATE($EJ$6," ",EN$9),'-RÅDATA_KVARTAL-'!$A$5:$DS$385,56,FALSE),"")</f>
        <v/>
      </c>
      <c r="EO57" s="37"/>
      <c r="EP57" s="37" t="str">
        <f>IF(VLOOKUP(CONCATENATE($EJ$6," ",EP$9),'-RÅDATA_KVARTAL-'!$A$5:$DS$385,56,FALSE)&gt;0,VLOOKUP(CONCATENATE($EJ$6," ",EP$9),'-RÅDATA_KVARTAL-'!$A$5:$DS$385,56,FALSE),"")</f>
        <v/>
      </c>
      <c r="EQ57" s="37"/>
      <c r="ER57" s="37" t="str">
        <f>IF(VLOOKUP(CONCATENATE($EJ$6," ",ER$9),'-RÅDATA_KVARTAL-'!$A$5:$DS$385,56,FALSE)&gt;0,VLOOKUP(CONCATENATE($EJ$6," ",ER$9),'-RÅDATA_KVARTAL-'!$A$5:$DS$385,56,FALSE),"")</f>
        <v/>
      </c>
      <c r="ES57" s="37"/>
      <c r="ET57" s="37" t="str">
        <f>IF(VLOOKUP(CONCATENATE($EJ$6," ",ET$9),'-RÅDATA_KVARTAL-'!$A$5:$DS$385,56,FALSE)&gt;0,VLOOKUP(CONCATENATE($EJ$6," ",ET$9),'-RÅDATA_KVARTAL-'!$A$5:$DS$385,56,FALSE),"")</f>
        <v/>
      </c>
      <c r="EU57" s="37"/>
      <c r="EV57" s="37" t="str">
        <f>IF(VLOOKUP(CONCATENATE($EJ$6," ",EV$9),'-RÅDATA_KVARTAL-'!$A$5:$DS$385,56,FALSE)&gt;0,VLOOKUP(CONCATENATE($EJ$6," ",EV$9),'-RÅDATA_KVARTAL-'!$A$5:$DS$385,56,FALSE),"")</f>
        <v/>
      </c>
      <c r="EW57" s="37"/>
      <c r="EX57" s="37" t="str">
        <f>IF(VLOOKUP(CONCATENATE($EJ$6," ",EX$9),'-RÅDATA_KVARTAL-'!$A$5:$DS$385,56,FALSE)&gt;0,VLOOKUP(CONCATENATE($EJ$6," ",EX$9),'-RÅDATA_KVARTAL-'!$A$5:$DS$385,56,FALSE),"")</f>
        <v/>
      </c>
      <c r="EY57" s="37"/>
      <c r="EZ57" s="37" t="str">
        <f>IF(VLOOKUP(CONCATENATE($EJ$6," ",EZ$9),'-RÅDATA_KVARTAL-'!$A$5:$DS$385,56,FALSE)&gt;0,VLOOKUP(CONCATENATE($EJ$6," ",EZ$9),'-RÅDATA_KVARTAL-'!$A$5:$DS$385,56,FALSE),"")</f>
        <v/>
      </c>
      <c r="FA57" s="37"/>
      <c r="FB57" s="37" t="str">
        <f>IF(VLOOKUP(CONCATENATE($EJ$6," ",FB$9),'-RÅDATA_KVARTAL-'!$A$5:$DS$385,56,FALSE)&gt;0,VLOOKUP(CONCATENATE($EJ$6," ",FB$9),'-RÅDATA_KVARTAL-'!$A$5:$DS$385,56,FALSE),"")</f>
        <v/>
      </c>
      <c r="FC57" s="37"/>
      <c r="FD57" s="37" t="str">
        <f>IF(VLOOKUP(CONCATENATE($EJ$6," ",FD$9),'-RÅDATA_KVARTAL-'!$A$5:$DS$385,56,FALSE)&gt;0,VLOOKUP(CONCATENATE($EJ$6," ",FD$9),'-RÅDATA_KVARTAL-'!$A$5:$DS$385,56,FALSE),"")</f>
        <v/>
      </c>
      <c r="FE57" s="37"/>
      <c r="FF57" s="37" t="str">
        <f>IF(VLOOKUP(CONCATENATE($EJ$6," ",FF$9),'-RÅDATA_KVARTAL-'!$A$5:$DS$385,56,FALSE)&gt;0,VLOOKUP(CONCATENATE($EJ$6," ",FF$9),'-RÅDATA_KVARTAL-'!$A$5:$DS$385,56,FALSE),"")</f>
        <v/>
      </c>
      <c r="FG57" s="37"/>
      <c r="FH57" s="37" t="str">
        <f>IF(VLOOKUP(CONCATENATE($EJ$6," ",FH$9),'-RÅDATA_KVARTAL-'!$A$5:$DS$385,56,FALSE)&gt;0,VLOOKUP(CONCATENATE($EJ$6," ",FH$9),'-RÅDATA_KVARTAL-'!$A$5:$DS$385,56,FALSE),"")</f>
        <v/>
      </c>
      <c r="FI57" s="147"/>
      <c r="FJ57" s="275"/>
      <c r="FK57" s="37" t="str">
        <f>IF(VLOOKUP(CONCATENATE($FK$6," ",FK$9),'-RÅDATA_KVARTAL-'!$A$5:$DS$385,56,FALSE)&gt;0,VLOOKUP(CONCATENATE($FK$6," ",FK$9),'-RÅDATA_KVARTAL-'!$A$5:$DS$385,56,FALSE),"")</f>
        <v/>
      </c>
      <c r="FL57" s="157"/>
      <c r="FM57" s="37" t="str">
        <f>IF(VLOOKUP(CONCATENATE($FK$6," ",FM$9),'-RÅDATA_KVARTAL-'!$A$5:$DS$385,56,FALSE)&gt;0,VLOOKUP(CONCATENATE($FK$6," ",FM$9),'-RÅDATA_KVARTAL-'!$A$5:$DS$385,56,FALSE),"")</f>
        <v/>
      </c>
      <c r="FN57" s="37"/>
      <c r="FO57" s="37" t="str">
        <f>IF(VLOOKUP(CONCATENATE($FK$6," ",FO$9),'-RÅDATA_KVARTAL-'!$A$5:$DS$385,56,FALSE)&gt;0,VLOOKUP(CONCATENATE($FK$6," ",FO$9),'-RÅDATA_KVARTAL-'!$A$5:$DS$385,56,FALSE),"")</f>
        <v/>
      </c>
      <c r="FP57" s="37"/>
      <c r="FQ57" s="37" t="str">
        <f>IF(VLOOKUP(CONCATENATE($FK$6," ",FQ$9),'-RÅDATA_KVARTAL-'!$A$5:$DS$385,56,FALSE)&gt;0,VLOOKUP(CONCATENATE($FK$6," ",FQ$9),'-RÅDATA_KVARTAL-'!$A$5:$DS$385,56,FALSE),"")</f>
        <v/>
      </c>
      <c r="FR57" s="37"/>
      <c r="FS57" s="37" t="str">
        <f>IF(VLOOKUP(CONCATENATE($FK$6," ",FS$9),'-RÅDATA_KVARTAL-'!$A$5:$DS$385,56,FALSE)&gt;0,VLOOKUP(CONCATENATE($FK$6," ",FS$9),'-RÅDATA_KVARTAL-'!$A$5:$DS$385,56,FALSE),"")</f>
        <v/>
      </c>
      <c r="FT57" s="37"/>
      <c r="FU57" s="37" t="str">
        <f>IF(VLOOKUP(CONCATENATE($FK$6," ",FU$9),'-RÅDATA_KVARTAL-'!$A$5:$DS$385,56,FALSE)&gt;0,VLOOKUP(CONCATENATE($FK$6," ",FU$9),'-RÅDATA_KVARTAL-'!$A$5:$DS$385,56,FALSE),"")</f>
        <v/>
      </c>
      <c r="FV57" s="37"/>
      <c r="FW57" s="37" t="str">
        <f>IF(VLOOKUP(CONCATENATE($FK$6," ",FW$9),'-RÅDATA_KVARTAL-'!$A$5:$DS$385,56,FALSE)&gt;0,VLOOKUP(CONCATENATE($FK$6," ",FW$9),'-RÅDATA_KVARTAL-'!$A$5:$DS$385,56,FALSE),"")</f>
        <v/>
      </c>
      <c r="FX57" s="37"/>
      <c r="FY57" s="37" t="str">
        <f>IF(VLOOKUP(CONCATENATE($FK$6," ",FY$9),'-RÅDATA_KVARTAL-'!$A$5:$DS$385,56,FALSE)&gt;0,VLOOKUP(CONCATENATE($FK$6," ",FY$9),'-RÅDATA_KVARTAL-'!$A$5:$DS$385,56,FALSE),"")</f>
        <v/>
      </c>
      <c r="FZ57" s="37"/>
      <c r="GA57" s="37" t="str">
        <f>IF(VLOOKUP(CONCATENATE($FK$6," ",GA$9),'-RÅDATA_KVARTAL-'!$A$5:$DS$385,56,FALSE)&gt;0,VLOOKUP(CONCATENATE($FK$6," ",GA$9),'-RÅDATA_KVARTAL-'!$A$5:$DS$385,56,FALSE),"")</f>
        <v/>
      </c>
      <c r="GB57" s="37"/>
      <c r="GC57" s="37" t="str">
        <f>IF(VLOOKUP(CONCATENATE($FK$6," ",GC$9),'-RÅDATA_KVARTAL-'!$A$5:$DS$385,56,FALSE)&gt;0,VLOOKUP(CONCATENATE($FK$6," ",GC$9),'-RÅDATA_KVARTAL-'!$A$5:$DS$385,56,FALSE),"")</f>
        <v/>
      </c>
      <c r="GD57" s="37"/>
      <c r="GE57" s="37" t="str">
        <f>IF(VLOOKUP(CONCATENATE($FK$6," ",GE$9),'-RÅDATA_KVARTAL-'!$A$5:$DS$385,56,FALSE)&gt;0,VLOOKUP(CONCATENATE($FK$6," ",GE$9),'-RÅDATA_KVARTAL-'!$A$5:$DS$385,56,FALSE),"")</f>
        <v/>
      </c>
      <c r="GF57" s="37"/>
      <c r="GG57" s="37" t="str">
        <f>IF(VLOOKUP(CONCATENATE($FK$6," ",GG$9),'-RÅDATA_KVARTAL-'!$A$5:$DS$385,56,FALSE)&gt;0,VLOOKUP(CONCATENATE($FK$6," ",GG$9),'-RÅDATA_KVARTAL-'!$A$5:$DS$385,56,FALSE),"")</f>
        <v/>
      </c>
      <c r="GH57" s="37"/>
      <c r="GI57" s="37" t="str">
        <f>IF(VLOOKUP(CONCATENATE($FK$6," ",GI$9),'-RÅDATA_KVARTAL-'!$A$5:$DS$385,56,FALSE)&gt;0,VLOOKUP(CONCATENATE($FK$6," ",GI$9),'-RÅDATA_KVARTAL-'!$A$5:$DS$385,56,FALSE),"")</f>
        <v/>
      </c>
      <c r="GJ57" s="147"/>
      <c r="GK57" s="275"/>
      <c r="GL57" s="37" t="str">
        <f>IF(VLOOKUP(CONCATENATE($GL$6," ",GL$9),'-RÅDATA_KVARTAL-'!$A$5:$DS$385,56,FALSE)&gt;0,VLOOKUP(CONCATENATE($GL$6," ",GL$9),'-RÅDATA_KVARTAL-'!$A$5:$DS$385,56,FALSE),"")</f>
        <v/>
      </c>
      <c r="GM57" s="157"/>
      <c r="GN57" s="37" t="str">
        <f>IF(VLOOKUP(CONCATENATE($GL$6," ",GN$9),'-RÅDATA_KVARTAL-'!$A$5:$DS$385,56,FALSE)&gt;0,VLOOKUP(CONCATENATE($GL$6," ",GN$9),'-RÅDATA_KVARTAL-'!$A$5:$DS$385,56,FALSE),"")</f>
        <v/>
      </c>
      <c r="GO57" s="37"/>
      <c r="GP57" s="37" t="str">
        <f>IF(VLOOKUP(CONCATENATE($GL$6," ",GP$9),'-RÅDATA_KVARTAL-'!$A$5:$DS$385,56,FALSE)&gt;0,VLOOKUP(CONCATENATE($GL$6," ",GP$9),'-RÅDATA_KVARTAL-'!$A$5:$DS$385,56,FALSE),"")</f>
        <v/>
      </c>
      <c r="GQ57" s="37"/>
      <c r="GR57" s="37" t="str">
        <f>IF(VLOOKUP(CONCATENATE($GL$6," ",GR$9),'-RÅDATA_KVARTAL-'!$A$5:$DS$385,56,FALSE)&gt;0,VLOOKUP(CONCATENATE($GL$6," ",GR$9),'-RÅDATA_KVARTAL-'!$A$5:$DS$385,56,FALSE),"")</f>
        <v/>
      </c>
      <c r="GS57" s="37"/>
      <c r="GT57" s="37" t="str">
        <f>IF(VLOOKUP(CONCATENATE($GL$6," ",GT$9),'-RÅDATA_KVARTAL-'!$A$5:$DS$385,56,FALSE)&gt;0,VLOOKUP(CONCATENATE($GL$6," ",GT$9),'-RÅDATA_KVARTAL-'!$A$5:$DS$385,56,FALSE),"")</f>
        <v/>
      </c>
      <c r="GU57" s="37"/>
      <c r="GV57" s="37" t="str">
        <f>IF(VLOOKUP(CONCATENATE($GL$6," ",GV$9),'-RÅDATA_KVARTAL-'!$A$5:$DS$385,56,FALSE)&gt;0,VLOOKUP(CONCATENATE($GL$6," ",GV$9),'-RÅDATA_KVARTAL-'!$A$5:$DS$385,56,FALSE),"")</f>
        <v/>
      </c>
      <c r="GW57" s="37"/>
      <c r="GX57" s="37" t="str">
        <f>IF(VLOOKUP(CONCATENATE($GL$6," ",GX$9),'-RÅDATA_KVARTAL-'!$A$5:$DS$385,56,FALSE)&gt;0,VLOOKUP(CONCATENATE($GL$6," ",GX$9),'-RÅDATA_KVARTAL-'!$A$5:$DS$385,56,FALSE),"")</f>
        <v/>
      </c>
      <c r="GY57" s="37"/>
      <c r="GZ57" s="37" t="str">
        <f>IF(VLOOKUP(CONCATENATE($GL$6," ",GZ$9),'-RÅDATA_KVARTAL-'!$A$5:$DS$385,56,FALSE)&gt;0,VLOOKUP(CONCATENATE($GL$6," ",GZ$9),'-RÅDATA_KVARTAL-'!$A$5:$DS$385,56,FALSE),"")</f>
        <v/>
      </c>
      <c r="HA57" s="37"/>
      <c r="HB57" s="37" t="str">
        <f>IF(VLOOKUP(CONCATENATE($GL$6," ",HB$9),'-RÅDATA_KVARTAL-'!$A$5:$DS$385,56,FALSE)&gt;0,VLOOKUP(CONCATENATE($GL$6," ",HB$9),'-RÅDATA_KVARTAL-'!$A$5:$DS$385,56,FALSE),"")</f>
        <v/>
      </c>
      <c r="HC57" s="37"/>
      <c r="HD57" s="37" t="str">
        <f>IF(VLOOKUP(CONCATENATE($GL$6," ",HD$9),'-RÅDATA_KVARTAL-'!$A$5:$DS$385,56,FALSE)&gt;0,VLOOKUP(CONCATENATE($GL$6," ",HD$9),'-RÅDATA_KVARTAL-'!$A$5:$DS$385,56,FALSE),"")</f>
        <v/>
      </c>
      <c r="HE57" s="37"/>
      <c r="HF57" s="37" t="str">
        <f>IF(VLOOKUP(CONCATENATE($GL$6," ",HF$9),'-RÅDATA_KVARTAL-'!$A$5:$DS$385,56,FALSE)&gt;0,VLOOKUP(CONCATENATE($GL$6," ",HF$9),'-RÅDATA_KVARTAL-'!$A$5:$DS$385,56,FALSE),"")</f>
        <v/>
      </c>
      <c r="HG57" s="37"/>
      <c r="HH57" s="37" t="str">
        <f>IF(VLOOKUP(CONCATENATE($GL$6," ",HH$9),'-RÅDATA_KVARTAL-'!$A$5:$DS$385,56,FALSE)&gt;0,VLOOKUP(CONCATENATE($GL$6," ",HH$9),'-RÅDATA_KVARTAL-'!$A$5:$DS$385,56,FALSE),"")</f>
        <v/>
      </c>
      <c r="HI57" s="37"/>
      <c r="HJ57" s="37" t="str">
        <f>IF(VLOOKUP(CONCATENATE($GL$6," ",HJ$9),'-RÅDATA_KVARTAL-'!$A$5:$DS$385,56,FALSE)&gt;0,VLOOKUP(CONCATENATE($GL$6," ",HJ$9),'-RÅDATA_KVARTAL-'!$A$5:$DS$385,56,FALSE),"")</f>
        <v/>
      </c>
      <c r="HK57" s="147"/>
      <c r="HL57" s="148"/>
      <c r="HM57" s="103" t="s">
        <v>462</v>
      </c>
      <c r="HN57" s="15"/>
    </row>
    <row r="58" spans="2:222" ht="10.5" customHeight="1" x14ac:dyDescent="0.2">
      <c r="B58" s="90">
        <v>7</v>
      </c>
      <c r="C58" s="90"/>
      <c r="D58" s="92" t="s">
        <v>72</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91.209004935210174</v>
      </c>
      <c r="CM58" s="156"/>
      <c r="CN58" s="156">
        <f>IF(VLOOKUP(CONCATENATE($CH$6," ",CN$9),'-RÅDATA_KVARTAL-'!$A$5:$DS$385,60,FALSE)&gt;0,VLOOKUP(CONCATENATE($CH$6," ",CN$9),'-RÅDATA_KVARTAL-'!$A$5:$DS$385,60,FALSE),"")</f>
        <v>91.797188383258671</v>
      </c>
      <c r="CO58" s="156"/>
      <c r="CP58" s="156">
        <f>IF(VLOOKUP(CONCATENATE($CH$6," ",CP$9),'-RÅDATA_KVARTAL-'!$A$5:$DS$385,60,FALSE)&gt;0,VLOOKUP(CONCATENATE($CH$6," ",CP$9),'-RÅDATA_KVARTAL-'!$A$5:$DS$385,60,FALSE),"")</f>
        <v>90.652716101952663</v>
      </c>
      <c r="CQ58" s="156"/>
      <c r="CR58" s="156">
        <f>IF(VLOOKUP(CONCATENATE($CH$6," ",CR$9),'-RÅDATA_KVARTAL-'!$A$5:$DS$385,60,FALSE)&gt;0,VLOOKUP(CONCATENATE($CH$6," ",CR$9),'-RÅDATA_KVARTAL-'!$A$5:$DS$385,60,FALSE),"")</f>
        <v>89.564008012963654</v>
      </c>
      <c r="CS58" s="156"/>
      <c r="CT58" s="156">
        <f>IF(VLOOKUP(CONCATENATE($CH$6," ",CT$9),'-RÅDATA_KVARTAL-'!$A$5:$DS$385,60,FALSE)&gt;0,VLOOKUP(CONCATENATE($CH$6," ",CT$9),'-RÅDATA_KVARTAL-'!$A$5:$DS$385,60,FALSE),"")</f>
        <v>92.105514801305958</v>
      </c>
      <c r="CU58" s="156"/>
      <c r="CV58" s="156">
        <f>IF(VLOOKUP(CONCATENATE($CH$6," ",CV$9),'-RÅDATA_KVARTAL-'!$A$5:$DS$385,60,FALSE)&gt;0,VLOOKUP(CONCATENATE($CH$6," ",CV$9),'-RÅDATA_KVARTAL-'!$A$5:$DS$385,60,FALSE),"")</f>
        <v>92.184956445018827</v>
      </c>
      <c r="CW58" s="156"/>
      <c r="CX58" s="156">
        <f>IF(VLOOKUP(CONCATENATE($CH$6," ",CX$9),'-RÅDATA_KVARTAL-'!$A$5:$DS$385,60,FALSE)&gt;0,VLOOKUP(CONCATENATE($CH$6," ",CX$9),'-RÅDATA_KVARTAL-'!$A$5:$DS$385,60,FALSE),"")</f>
        <v>90.156307241421416</v>
      </c>
      <c r="CY58" s="156"/>
      <c r="CZ58" s="156">
        <f>IF(VLOOKUP(CONCATENATE($CH$6," ",CZ$9),'-RÅDATA_KVARTAL-'!$A$5:$DS$385,60,FALSE)&gt;0,VLOOKUP(CONCATENATE($CH$6," ",CZ$9),'-RÅDATA_KVARTAL-'!$A$5:$DS$385,60,FALSE),"")</f>
        <v>88.549868766404202</v>
      </c>
      <c r="DA58" s="156"/>
      <c r="DB58" s="156">
        <f>IF(VLOOKUP(CONCATENATE($CH$6," ",DB$9),'-RÅDATA_KVARTAL-'!$A$5:$DS$385,60,FALSE)&gt;0,VLOOKUP(CONCATENATE($CH$6," ",DB$9),'-RÅDATA_KVARTAL-'!$A$5:$DS$385,60,FALSE),"")</f>
        <v>86.206680689102569</v>
      </c>
      <c r="DC58" s="156"/>
      <c r="DD58" s="156">
        <f>IF(VLOOKUP(CONCATENATE($CH$6," ",DD$9),'-RÅDATA_KVARTAL-'!$A$5:$DS$385,60,FALSE)&gt;0,VLOOKUP(CONCATENATE($CH$6," ",DD$9),'-RÅDATA_KVARTAL-'!$A$5:$DS$385,60,FALSE),"")</f>
        <v>91.249509707785833</v>
      </c>
      <c r="DE58" s="156"/>
      <c r="DF58" s="156">
        <f>IF(VLOOKUP(CONCATENATE($CH$6," ",DF$9),'-RÅDATA_KVARTAL-'!$A$5:$DS$385,60,FALSE)&gt;0,VLOOKUP(CONCATENATE($CH$6," ",DF$9),'-RÅDATA_KVARTAL-'!$A$5:$DS$385,60,FALSE),"")</f>
        <v>90.145233930254861</v>
      </c>
      <c r="DG58" s="118"/>
      <c r="DH58" s="106"/>
      <c r="DI58" s="156">
        <f>IF(VLOOKUP(CONCATENATE($DI$6," ",DI$9),'-RÅDATA_KVARTAL-'!$A$5:$DS$385,60,FALSE)&gt;0,VLOOKUP(CONCATENATE($DI$6," ",DI$9),'-RÅDATA_KVARTAL-'!$A$5:$DS$385,60,FALSE),"")</f>
        <v>91.23672726840347</v>
      </c>
      <c r="DJ58" s="120"/>
      <c r="DK58" s="156">
        <f>IF(VLOOKUP(CONCATENATE($DI$6," ",DK$9),'-RÅDATA_KVARTAL-'!$A$5:$DS$385,60,FALSE)&gt;0,VLOOKUP(CONCATENATE($DI$6," ",DK$9),'-RÅDATA_KVARTAL-'!$A$5:$DS$385,60,FALSE),"")</f>
        <v>92.310642868102079</v>
      </c>
      <c r="DL58" s="156"/>
      <c r="DM58" s="156">
        <f>IF(VLOOKUP(CONCATENATE($DI$6," ",DM$9),'-RÅDATA_KVARTAL-'!$A$5:$DS$385,60,FALSE)&gt;0,VLOOKUP(CONCATENATE($DI$6," ",DM$9),'-RÅDATA_KVARTAL-'!$A$5:$DS$385,60,FALSE),"")</f>
        <v>91.774088205974351</v>
      </c>
      <c r="DN58" s="156"/>
      <c r="DO58" s="156">
        <f>IF(VLOOKUP(CONCATENATE($DI$6," ",DO$9),'-RÅDATA_KVARTAL-'!$A$5:$DS$385,60,FALSE)&gt;0,VLOOKUP(CONCATENATE($DI$6," ",DO$9),'-RÅDATA_KVARTAL-'!$A$5:$DS$385,60,FALSE),"")</f>
        <v>89.783907238229091</v>
      </c>
      <c r="DP58" s="156"/>
      <c r="DQ58" s="156">
        <f>IF(VLOOKUP(CONCATENATE($DI$6," ",DQ$9),'-RÅDATA_KVARTAL-'!$A$5:$DS$385,60,FALSE)&gt;0,VLOOKUP(CONCATENATE($DI$6," ",DQ$9),'-RÅDATA_KVARTAL-'!$A$5:$DS$385,60,FALSE),"")</f>
        <v>87.809362183566691</v>
      </c>
      <c r="DR58" s="156"/>
      <c r="DS58" s="156">
        <f>IF(VLOOKUP(CONCATENATE($DI$6," ",DS$9),'-RÅDATA_KVARTAL-'!$A$5:$DS$385,60,FALSE)&gt;0,VLOOKUP(CONCATENATE($DI$6," ",DS$9),'-RÅDATA_KVARTAL-'!$A$5:$DS$385,60,FALSE),"")</f>
        <v>89.41630052449085</v>
      </c>
      <c r="DT58" s="156"/>
      <c r="DU58" s="156">
        <f>IF(VLOOKUP(CONCATENATE($DI$6," ",DU$9),'-RÅDATA_KVARTAL-'!$A$5:$DS$385,60,FALSE)&gt;0,VLOOKUP(CONCATENATE($DI$6," ",DU$9),'-RÅDATA_KVARTAL-'!$A$5:$DS$385,60,FALSE),"")</f>
        <v>92.534009106225369</v>
      </c>
      <c r="DV58" s="156"/>
      <c r="DW58" s="156">
        <f>IF(VLOOKUP(CONCATENATE($DI$6," ",DW$9),'-RÅDATA_KVARTAL-'!$A$5:$DS$385,60,FALSE)&gt;0,VLOOKUP(CONCATENATE($DI$6," ",DW$9),'-RÅDATA_KVARTAL-'!$A$5:$DS$385,60,FALSE),"")</f>
        <v>90.817721015753122</v>
      </c>
      <c r="DX58" s="156"/>
      <c r="DY58" s="156">
        <f>IF(VLOOKUP(CONCATENATE($DI$6," ",DY$9),'-RÅDATA_KVARTAL-'!$A$5:$DS$385,60,FALSE)&gt;0,VLOOKUP(CONCATENATE($DI$6," ",DY$9),'-RÅDATA_KVARTAL-'!$A$5:$DS$385,60,FALSE),"")</f>
        <v>90.213618810187228</v>
      </c>
      <c r="DZ58" s="156"/>
      <c r="EA58" s="156" t="str">
        <f>IF(VLOOKUP(CONCATENATE($DI$6," ",EA$9),'-RÅDATA_KVARTAL-'!$A$5:$DS$385,60,FALSE)&gt;0,VLOOKUP(CONCATENATE($DI$6," ",EA$9),'-RÅDATA_KVARTAL-'!$A$5:$DS$385,60,FALSE),"")</f>
        <v/>
      </c>
      <c r="EB58" s="156"/>
      <c r="EC58" s="156" t="str">
        <f>IF(VLOOKUP(CONCATENATE($DI$6," ",EC$9),'-RÅDATA_KVARTAL-'!$A$5:$DS$385,60,FALSE)&gt;0,VLOOKUP(CONCATENATE($DI$6," ",EC$9),'-RÅDATA_KVARTAL-'!$A$5:$DS$385,60,FALSE),"")</f>
        <v/>
      </c>
      <c r="ED58" s="156"/>
      <c r="EE58" s="156" t="str">
        <f>IF(VLOOKUP(CONCATENATE($DI$6," ",EE$9),'-RÅDATA_KVARTAL-'!$A$5:$DS$385,60,FALSE)&gt;0,VLOOKUP(CONCATENATE($DI$6," ",EE$9),'-RÅDATA_KVARTAL-'!$A$5:$DS$385,60,FALSE),"")</f>
        <v/>
      </c>
      <c r="EF58" s="156"/>
      <c r="EG58" s="156">
        <f>IF(VLOOKUP(CONCATENATE($DI$6," ",EG$9),'-RÅDATA_KVARTAL-'!$A$5:$DS$385,60,FALSE)&gt;0,VLOOKUP(CONCATENATE($DI$6," ",EG$9),'-RÅDATA_KVARTAL-'!$A$5:$DS$385,60,FALSE),"")</f>
        <v>90.625034333490802</v>
      </c>
      <c r="EH58" s="118"/>
      <c r="EI58" s="106"/>
      <c r="EJ58" s="156" t="str">
        <f>IF(VLOOKUP(CONCATENATE($EJ$6," ",EJ$9),'-RÅDATA_KVARTAL-'!$A$5:$DS$385,60,FALSE)&gt;0,VLOOKUP(CONCATENATE($EJ$6," ",EJ$9),'-RÅDATA_KVARTAL-'!$A$5:$DS$385,60,FALSE),"")</f>
        <v/>
      </c>
      <c r="EK58" s="120"/>
      <c r="EL58" s="156" t="str">
        <f>IF(VLOOKUP(CONCATENATE($EJ$6," ",EL$9),'-RÅDATA_KVARTAL-'!$A$5:$DS$385,60,FALSE)&gt;0,VLOOKUP(CONCATENATE($EJ$6," ",EL$9),'-RÅDATA_KVARTAL-'!$A$5:$DS$385,60,FALSE),"")</f>
        <v/>
      </c>
      <c r="EM58" s="156"/>
      <c r="EN58" s="156" t="str">
        <f>IF(VLOOKUP(CONCATENATE($EJ$6," ",EN$9),'-RÅDATA_KVARTAL-'!$A$5:$DS$385,60,FALSE)&gt;0,VLOOKUP(CONCATENATE($EJ$6," ",EN$9),'-RÅDATA_KVARTAL-'!$A$5:$DS$385,60,FALSE),"")</f>
        <v/>
      </c>
      <c r="EO58" s="156"/>
      <c r="EP58" s="156" t="str">
        <f>IF(VLOOKUP(CONCATENATE($EJ$6," ",EP$9),'-RÅDATA_KVARTAL-'!$A$5:$DS$385,60,FALSE)&gt;0,VLOOKUP(CONCATENATE($EJ$6," ",EP$9),'-RÅDATA_KVARTAL-'!$A$5:$DS$385,60,FALSE),"")</f>
        <v/>
      </c>
      <c r="EQ58" s="156"/>
      <c r="ER58" s="156" t="str">
        <f>IF(VLOOKUP(CONCATENATE($EJ$6," ",ER$9),'-RÅDATA_KVARTAL-'!$A$5:$DS$385,60,FALSE)&gt;0,VLOOKUP(CONCATENATE($EJ$6," ",ER$9),'-RÅDATA_KVARTAL-'!$A$5:$DS$385,60,FALSE),"")</f>
        <v/>
      </c>
      <c r="ES58" s="156"/>
      <c r="ET58" s="156" t="str">
        <f>IF(VLOOKUP(CONCATENATE($EJ$6," ",ET$9),'-RÅDATA_KVARTAL-'!$A$5:$DS$385,60,FALSE)&gt;0,VLOOKUP(CONCATENATE($EJ$6," ",ET$9),'-RÅDATA_KVARTAL-'!$A$5:$DS$385,60,FALSE),"")</f>
        <v/>
      </c>
      <c r="EU58" s="156"/>
      <c r="EV58" s="156" t="str">
        <f>IF(VLOOKUP(CONCATENATE($EJ$6," ",EV$9),'-RÅDATA_KVARTAL-'!$A$5:$DS$385,60,FALSE)&gt;0,VLOOKUP(CONCATENATE($EJ$6," ",EV$9),'-RÅDATA_KVARTAL-'!$A$5:$DS$385,60,FALSE),"")</f>
        <v/>
      </c>
      <c r="EW58" s="156"/>
      <c r="EX58" s="156" t="str">
        <f>IF(VLOOKUP(CONCATENATE($EJ$6," ",EX$9),'-RÅDATA_KVARTAL-'!$A$5:$DS$385,60,FALSE)&gt;0,VLOOKUP(CONCATENATE($EJ$6," ",EX$9),'-RÅDATA_KVARTAL-'!$A$5:$DS$385,60,FALSE),"")</f>
        <v/>
      </c>
      <c r="EY58" s="156"/>
      <c r="EZ58" s="156" t="str">
        <f>IF(VLOOKUP(CONCATENATE($EJ$6," ",EZ$9),'-RÅDATA_KVARTAL-'!$A$5:$DS$385,60,FALSE)&gt;0,VLOOKUP(CONCATENATE($EJ$6," ",EZ$9),'-RÅDATA_KVARTAL-'!$A$5:$DS$385,60,FALSE),"")</f>
        <v/>
      </c>
      <c r="FA58" s="156"/>
      <c r="FB58" s="156" t="str">
        <f>IF(VLOOKUP(CONCATENATE($EJ$6," ",FB$9),'-RÅDATA_KVARTAL-'!$A$5:$DS$385,60,FALSE)&gt;0,VLOOKUP(CONCATENATE($EJ$6," ",FB$9),'-RÅDATA_KVARTAL-'!$A$5:$DS$385,60,FALSE),"")</f>
        <v/>
      </c>
      <c r="FC58" s="156"/>
      <c r="FD58" s="156" t="str">
        <f>IF(VLOOKUP(CONCATENATE($EJ$6," ",FD$9),'-RÅDATA_KVARTAL-'!$A$5:$DS$385,60,FALSE)&gt;0,VLOOKUP(CONCATENATE($EJ$6," ",FD$9),'-RÅDATA_KVARTAL-'!$A$5:$DS$385,60,FALSE),"")</f>
        <v/>
      </c>
      <c r="FE58" s="156"/>
      <c r="FF58" s="156" t="str">
        <f>IF(VLOOKUP(CONCATENATE($EJ$6," ",FF$9),'-RÅDATA_KVARTAL-'!$A$5:$DS$385,60,FALSE)&gt;0,VLOOKUP(CONCATENATE($EJ$6," ",FF$9),'-RÅDATA_KVARTAL-'!$A$5:$DS$385,60,FALSE),"")</f>
        <v/>
      </c>
      <c r="FG58" s="156"/>
      <c r="FH58" s="156" t="str">
        <f>IF(VLOOKUP(CONCATENATE($EJ$6," ",FH$9),'-RÅDATA_KVARTAL-'!$A$5:$DS$385,60,FALSE)&gt;0,VLOOKUP(CONCATENATE($EJ$6," ",FH$9),'-RÅDATA_KVARTAL-'!$A$5:$DS$385,60,FALSE),"")</f>
        <v/>
      </c>
      <c r="FI58" s="118"/>
      <c r="FJ58" s="106"/>
      <c r="FK58" s="156" t="str">
        <f>IF(VLOOKUP(CONCATENATE($FK$6," ",FK$9),'-RÅDATA_KVARTAL-'!$A$5:$DS$385,60,FALSE)&gt;0,VLOOKUP(CONCATENATE($FK$6," ",FK$9),'-RÅDATA_KVARTAL-'!$A$5:$DS$385,60,FALSE),"")</f>
        <v/>
      </c>
      <c r="FL58" s="120"/>
      <c r="FM58" s="156" t="str">
        <f>IF(VLOOKUP(CONCATENATE($FK$6," ",FM$9),'-RÅDATA_KVARTAL-'!$A$5:$DS$385,60,FALSE)&gt;0,VLOOKUP(CONCATENATE($FK$6," ",FM$9),'-RÅDATA_KVARTAL-'!$A$5:$DS$385,60,FALSE),"")</f>
        <v/>
      </c>
      <c r="FN58" s="156"/>
      <c r="FO58" s="156" t="str">
        <f>IF(VLOOKUP(CONCATENATE($FK$6," ",FO$9),'-RÅDATA_KVARTAL-'!$A$5:$DS$385,60,FALSE)&gt;0,VLOOKUP(CONCATENATE($FK$6," ",FO$9),'-RÅDATA_KVARTAL-'!$A$5:$DS$385,60,FALSE),"")</f>
        <v/>
      </c>
      <c r="FP58" s="156"/>
      <c r="FQ58" s="156" t="str">
        <f>IF(VLOOKUP(CONCATENATE($FK$6," ",FQ$9),'-RÅDATA_KVARTAL-'!$A$5:$DS$385,60,FALSE)&gt;0,VLOOKUP(CONCATENATE($FK$6," ",FQ$9),'-RÅDATA_KVARTAL-'!$A$5:$DS$385,60,FALSE),"")</f>
        <v/>
      </c>
      <c r="FR58" s="156"/>
      <c r="FS58" s="156" t="str">
        <f>IF(VLOOKUP(CONCATENATE($FK$6," ",FS$9),'-RÅDATA_KVARTAL-'!$A$5:$DS$385,60,FALSE)&gt;0,VLOOKUP(CONCATENATE($FK$6," ",FS$9),'-RÅDATA_KVARTAL-'!$A$5:$DS$385,60,FALSE),"")</f>
        <v/>
      </c>
      <c r="FT58" s="156"/>
      <c r="FU58" s="156" t="str">
        <f>IF(VLOOKUP(CONCATENATE($FK$6," ",FU$9),'-RÅDATA_KVARTAL-'!$A$5:$DS$385,60,FALSE)&gt;0,VLOOKUP(CONCATENATE($FK$6," ",FU$9),'-RÅDATA_KVARTAL-'!$A$5:$DS$385,60,FALSE),"")</f>
        <v/>
      </c>
      <c r="FV58" s="156"/>
      <c r="FW58" s="156" t="str">
        <f>IF(VLOOKUP(CONCATENATE($FK$6," ",FW$9),'-RÅDATA_KVARTAL-'!$A$5:$DS$385,60,FALSE)&gt;0,VLOOKUP(CONCATENATE($FK$6," ",FW$9),'-RÅDATA_KVARTAL-'!$A$5:$DS$385,60,FALSE),"")</f>
        <v/>
      </c>
      <c r="FX58" s="156"/>
      <c r="FY58" s="156" t="str">
        <f>IF(VLOOKUP(CONCATENATE($FK$6," ",FY$9),'-RÅDATA_KVARTAL-'!$A$5:$DS$385,60,FALSE)&gt;0,VLOOKUP(CONCATENATE($FK$6," ",FY$9),'-RÅDATA_KVARTAL-'!$A$5:$DS$385,60,FALSE),"")</f>
        <v/>
      </c>
      <c r="FZ58" s="156"/>
      <c r="GA58" s="156" t="str">
        <f>IF(VLOOKUP(CONCATENATE($FK$6," ",GA$9),'-RÅDATA_KVARTAL-'!$A$5:$DS$385,60,FALSE)&gt;0,VLOOKUP(CONCATENATE($FK$6," ",GA$9),'-RÅDATA_KVARTAL-'!$A$5:$DS$385,60,FALSE),"")</f>
        <v/>
      </c>
      <c r="GB58" s="156"/>
      <c r="GC58" s="156" t="str">
        <f>IF(VLOOKUP(CONCATENATE($FK$6," ",GC$9),'-RÅDATA_KVARTAL-'!$A$5:$DS$385,60,FALSE)&gt;0,VLOOKUP(CONCATENATE($FK$6," ",GC$9),'-RÅDATA_KVARTAL-'!$A$5:$DS$385,60,FALSE),"")</f>
        <v/>
      </c>
      <c r="GD58" s="156"/>
      <c r="GE58" s="156" t="str">
        <f>IF(VLOOKUP(CONCATENATE($FK$6," ",GE$9),'-RÅDATA_KVARTAL-'!$A$5:$DS$385,60,FALSE)&gt;0,VLOOKUP(CONCATENATE($FK$6," ",GE$9),'-RÅDATA_KVARTAL-'!$A$5:$DS$385,60,FALSE),"")</f>
        <v/>
      </c>
      <c r="GF58" s="156"/>
      <c r="GG58" s="156" t="str">
        <f>IF(VLOOKUP(CONCATENATE($FK$6," ",GG$9),'-RÅDATA_KVARTAL-'!$A$5:$DS$385,60,FALSE)&gt;0,VLOOKUP(CONCATENATE($FK$6," ",GG$9),'-RÅDATA_KVARTAL-'!$A$5:$DS$385,60,FALSE),"")</f>
        <v/>
      </c>
      <c r="GH58" s="156"/>
      <c r="GI58" s="156" t="str">
        <f>IF(VLOOKUP(CONCATENATE($FK$6," ",GI$9),'-RÅDATA_KVARTAL-'!$A$5:$DS$385,60,FALSE)&gt;0,VLOOKUP(CONCATENATE($FK$6," ",GI$9),'-RÅDATA_KVARTAL-'!$A$5:$DS$385,60,FALSE),"")</f>
        <v/>
      </c>
      <c r="GJ58" s="118"/>
      <c r="GK58" s="106"/>
      <c r="GL58" s="156" t="str">
        <f>IF(VLOOKUP(CONCATENATE($GL$6," ",GL$9),'-RÅDATA_KVARTAL-'!$A$5:$DS$385,60,FALSE)&gt;0,VLOOKUP(CONCATENATE($GL$6," ",GL$9),'-RÅDATA_KVARTAL-'!$A$5:$DS$385,60,FALSE),"")</f>
        <v/>
      </c>
      <c r="GM58" s="120"/>
      <c r="GN58" s="156" t="str">
        <f>IF(VLOOKUP(CONCATENATE($GL$6," ",GN$9),'-RÅDATA_KVARTAL-'!$A$5:$DS$385,60,FALSE)&gt;0,VLOOKUP(CONCATENATE($GL$6," ",GN$9),'-RÅDATA_KVARTAL-'!$A$5:$DS$385,60,FALSE),"")</f>
        <v/>
      </c>
      <c r="GO58" s="156"/>
      <c r="GP58" s="156" t="str">
        <f>IF(VLOOKUP(CONCATENATE($GL$6," ",GP$9),'-RÅDATA_KVARTAL-'!$A$5:$DS$385,60,FALSE)&gt;0,VLOOKUP(CONCATENATE($GL$6," ",GP$9),'-RÅDATA_KVARTAL-'!$A$5:$DS$385,60,FALSE),"")</f>
        <v/>
      </c>
      <c r="GQ58" s="156"/>
      <c r="GR58" s="156" t="str">
        <f>IF(VLOOKUP(CONCATENATE($GL$6," ",GR$9),'-RÅDATA_KVARTAL-'!$A$5:$DS$385,60,FALSE)&gt;0,VLOOKUP(CONCATENATE($GL$6," ",GR$9),'-RÅDATA_KVARTAL-'!$A$5:$DS$385,60,FALSE),"")</f>
        <v/>
      </c>
      <c r="GS58" s="156"/>
      <c r="GT58" s="156" t="str">
        <f>IF(VLOOKUP(CONCATENATE($GL$6," ",GT$9),'-RÅDATA_KVARTAL-'!$A$5:$DS$385,60,FALSE)&gt;0,VLOOKUP(CONCATENATE($GL$6," ",GT$9),'-RÅDATA_KVARTAL-'!$A$5:$DS$385,60,FALSE),"")</f>
        <v/>
      </c>
      <c r="GU58" s="156"/>
      <c r="GV58" s="156" t="str">
        <f>IF(VLOOKUP(CONCATENATE($GL$6," ",GV$9),'-RÅDATA_KVARTAL-'!$A$5:$DS$385,60,FALSE)&gt;0,VLOOKUP(CONCATENATE($GL$6," ",GV$9),'-RÅDATA_KVARTAL-'!$A$5:$DS$385,60,FALSE),"")</f>
        <v/>
      </c>
      <c r="GW58" s="156"/>
      <c r="GX58" s="156" t="str">
        <f>IF(VLOOKUP(CONCATENATE($GL$6," ",GX$9),'-RÅDATA_KVARTAL-'!$A$5:$DS$385,60,FALSE)&gt;0,VLOOKUP(CONCATENATE($GL$6," ",GX$9),'-RÅDATA_KVARTAL-'!$A$5:$DS$385,60,FALSE),"")</f>
        <v/>
      </c>
      <c r="GY58" s="156"/>
      <c r="GZ58" s="156" t="str">
        <f>IF(VLOOKUP(CONCATENATE($GL$6," ",GZ$9),'-RÅDATA_KVARTAL-'!$A$5:$DS$385,60,FALSE)&gt;0,VLOOKUP(CONCATENATE($GL$6," ",GZ$9),'-RÅDATA_KVARTAL-'!$A$5:$DS$385,60,FALSE),"")</f>
        <v/>
      </c>
      <c r="HA58" s="156"/>
      <c r="HB58" s="156" t="str">
        <f>IF(VLOOKUP(CONCATENATE($GL$6," ",HB$9),'-RÅDATA_KVARTAL-'!$A$5:$DS$385,60,FALSE)&gt;0,VLOOKUP(CONCATENATE($GL$6," ",HB$9),'-RÅDATA_KVARTAL-'!$A$5:$DS$385,60,FALSE),"")</f>
        <v/>
      </c>
      <c r="HC58" s="156"/>
      <c r="HD58" s="156" t="str">
        <f>IF(VLOOKUP(CONCATENATE($GL$6," ",HD$9),'-RÅDATA_KVARTAL-'!$A$5:$DS$385,60,FALSE)&gt;0,VLOOKUP(CONCATENATE($GL$6," ",HD$9),'-RÅDATA_KVARTAL-'!$A$5:$DS$385,60,FALSE),"")</f>
        <v/>
      </c>
      <c r="HE58" s="156"/>
      <c r="HF58" s="156" t="str">
        <f>IF(VLOOKUP(CONCATENATE($GL$6," ",HF$9),'-RÅDATA_KVARTAL-'!$A$5:$DS$385,60,FALSE)&gt;0,VLOOKUP(CONCATENATE($GL$6," ",HF$9),'-RÅDATA_KVARTAL-'!$A$5:$DS$385,60,FALSE),"")</f>
        <v/>
      </c>
      <c r="HG58" s="156"/>
      <c r="HH58" s="156" t="str">
        <f>IF(VLOOKUP(CONCATENATE($GL$6," ",HH$9),'-RÅDATA_KVARTAL-'!$A$5:$DS$385,60,FALSE)&gt;0,VLOOKUP(CONCATENATE($GL$6," ",HH$9),'-RÅDATA_KVARTAL-'!$A$5:$DS$385,60,FALSE),"")</f>
        <v/>
      </c>
      <c r="HI58" s="156"/>
      <c r="HJ58" s="156" t="str">
        <f>IF(VLOOKUP(CONCATENATE($GL$6," ",HJ$9),'-RÅDATA_KVARTAL-'!$A$5:$DS$385,60,FALSE)&gt;0,VLOOKUP(CONCATENATE($GL$6," ",HJ$9),'-RÅDATA_KVARTAL-'!$A$5:$DS$385,60,FALSE),"")</f>
        <v/>
      </c>
      <c r="HK58" s="118"/>
      <c r="HL58" s="119"/>
      <c r="HM58" s="92" t="s">
        <v>463</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73</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78327</v>
      </c>
      <c r="CM60" s="37"/>
      <c r="CN60" s="37">
        <f>IF(VLOOKUP(CONCATENATE($CH$6," ",CN$9),'-RÅDATA_KVARTAL-'!$A$5:$DS$385,64,FALSE)&gt;0,VLOOKUP(CONCATENATE($CH$6," ",CN$9),'-RÅDATA_KVARTAL-'!$A$5:$DS$385,64,FALSE),"")</f>
        <v>77368</v>
      </c>
      <c r="CO60" s="37"/>
      <c r="CP60" s="37">
        <f>IF(VLOOKUP(CONCATENATE($CH$6," ",CP$9),'-RÅDATA_KVARTAL-'!$A$5:$DS$385,64,FALSE)&gt;0,VLOOKUP(CONCATENATE($CH$6," ",CP$9),'-RÅDATA_KVARTAL-'!$A$5:$DS$385,64,FALSE),"")</f>
        <v>77852</v>
      </c>
      <c r="CQ60" s="37"/>
      <c r="CR60" s="37">
        <f>IF(VLOOKUP(CONCATENATE($CH$6," ",CR$9),'-RÅDATA_KVARTAL-'!$A$5:$DS$385,64,FALSE)&gt;0,VLOOKUP(CONCATENATE($CH$6," ",CR$9),'-RÅDATA_KVARTAL-'!$A$5:$DS$385,64,FALSE),"")</f>
        <v>73728</v>
      </c>
      <c r="CS60" s="37"/>
      <c r="CT60" s="37">
        <f>IF(VLOOKUP(CONCATENATE($CH$6," ",CT$9),'-RÅDATA_KVARTAL-'!$A$5:$DS$385,64,FALSE)&gt;0,VLOOKUP(CONCATENATE($CH$6," ",CT$9),'-RÅDATA_KVARTAL-'!$A$5:$DS$385,64,FALSE),"")</f>
        <v>69915</v>
      </c>
      <c r="CU60" s="37"/>
      <c r="CV60" s="37">
        <f>IF(VLOOKUP(CONCATENATE($CH$6," ",CV$9),'-RÅDATA_KVARTAL-'!$A$5:$DS$385,64,FALSE)&gt;0,VLOOKUP(CONCATENATE($CH$6," ",CV$9),'-RÅDATA_KVARTAL-'!$A$5:$DS$385,64,FALSE),"")</f>
        <v>76708</v>
      </c>
      <c r="CW60" s="37"/>
      <c r="CX60" s="37">
        <f>IF(VLOOKUP(CONCATENATE($CH$6," ",CX$9),'-RÅDATA_KVARTAL-'!$A$5:$DS$385,64,FALSE)&gt;0,VLOOKUP(CONCATENATE($CH$6," ",CX$9),'-RÅDATA_KVARTAL-'!$A$5:$DS$385,64,FALSE),"")</f>
        <v>77095</v>
      </c>
      <c r="CY60" s="37"/>
      <c r="CZ60" s="37">
        <f>IF(VLOOKUP(CONCATENATE($CH$6," ",CZ$9),'-RÅDATA_KVARTAL-'!$A$5:$DS$385,64,FALSE)&gt;0,VLOOKUP(CONCATENATE($CH$6," ",CZ$9),'-RÅDATA_KVARTAL-'!$A$5:$DS$385,64,FALSE),"")</f>
        <v>76785</v>
      </c>
      <c r="DA60" s="37"/>
      <c r="DB60" s="37">
        <f>IF(VLOOKUP(CONCATENATE($CH$6," ",DB$9),'-RÅDATA_KVARTAL-'!$A$5:$DS$385,64,FALSE)&gt;0,VLOOKUP(CONCATENATE($CH$6," ",DB$9),'-RÅDATA_KVARTAL-'!$A$5:$DS$385,64,FALSE),"")</f>
        <v>73033</v>
      </c>
      <c r="DC60" s="37"/>
      <c r="DD60" s="37">
        <f>IF(VLOOKUP(CONCATENATE($CH$6," ",DD$9),'-RÅDATA_KVARTAL-'!$A$5:$DS$385,64,FALSE)&gt;0,VLOOKUP(CONCATENATE($CH$6," ",DD$9),'-RÅDATA_KVARTAL-'!$A$5:$DS$385,64,FALSE),"")</f>
        <v>77426</v>
      </c>
      <c r="DE60" s="37"/>
      <c r="DF60" s="37">
        <f>IF(VLOOKUP(CONCATENATE($CH$6," ",DF$9),'-RÅDATA_KVARTAL-'!$A$5:$DS$385,64,FALSE)&gt;0,VLOOKUP(CONCATENATE($CH$6," ",DF$9),'-RÅDATA_KVARTAL-'!$A$5:$DS$385,64,FALSE),"")</f>
        <v>906500</v>
      </c>
      <c r="DG60" s="147"/>
      <c r="DH60" s="275"/>
      <c r="DI60" s="37">
        <f>IF(VLOOKUP(CONCATENATE($DI$6," ",DI$9),'-RÅDATA_KVARTAL-'!$A$5:$DS$385,64,FALSE)&gt;0,VLOOKUP(CONCATENATE($DI$6," ",DI$9),'-RÅDATA_KVARTAL-'!$A$5:$DS$385,64,FALSE),"")</f>
        <v>79545</v>
      </c>
      <c r="DJ60" s="157"/>
      <c r="DK60" s="37">
        <f>IF(VLOOKUP(CONCATENATE($DI$6," ",DK$9),'-RÅDATA_KVARTAL-'!$A$5:$DS$385,64,FALSE)&gt;0,VLOOKUP(CONCATENATE($DI$6," ",DK$9),'-RÅDATA_KVARTAL-'!$A$5:$DS$385,64,FALSE),"")</f>
        <v>74634</v>
      </c>
      <c r="DL60" s="37"/>
      <c r="DM60" s="37">
        <f>IF(VLOOKUP(CONCATENATE($DI$6," ",DM$9),'-RÅDATA_KVARTAL-'!$A$5:$DS$385,64,FALSE)&gt;0,VLOOKUP(CONCATENATE($DI$6," ",DM$9),'-RÅDATA_KVARTAL-'!$A$5:$DS$385,64,FALSE),"")</f>
        <v>83207</v>
      </c>
      <c r="DN60" s="37"/>
      <c r="DO60" s="37">
        <f>IF(VLOOKUP(CONCATENATE($DI$6," ",DO$9),'-RÅDATA_KVARTAL-'!$A$5:$DS$385,64,FALSE)&gt;0,VLOOKUP(CONCATENATE($DI$6," ",DO$9),'-RÅDATA_KVARTAL-'!$A$5:$DS$385,64,FALSE),"")</f>
        <v>74710</v>
      </c>
      <c r="DP60" s="37"/>
      <c r="DQ60" s="37">
        <f>IF(VLOOKUP(CONCATENATE($DI$6," ",DQ$9),'-RÅDATA_KVARTAL-'!$A$5:$DS$385,64,FALSE)&gt;0,VLOOKUP(CONCATENATE($DI$6," ",DQ$9),'-RÅDATA_KVARTAL-'!$A$5:$DS$385,64,FALSE),"")</f>
        <v>78352</v>
      </c>
      <c r="DR60" s="37"/>
      <c r="DS60" s="37">
        <f>IF(VLOOKUP(CONCATENATE($DI$6," ",DS$9),'-RÅDATA_KVARTAL-'!$A$5:$DS$385,64,FALSE)&gt;0,VLOOKUP(CONCATENATE($DI$6," ",DS$9),'-RÅDATA_KVARTAL-'!$A$5:$DS$385,64,FALSE),"")</f>
        <v>74893</v>
      </c>
      <c r="DT60" s="37"/>
      <c r="DU60" s="37">
        <f>IF(VLOOKUP(CONCATENATE($DI$6," ",DU$9),'-RÅDATA_KVARTAL-'!$A$5:$DS$385,64,FALSE)&gt;0,VLOOKUP(CONCATENATE($DI$6," ",DU$9),'-RÅDATA_KVARTAL-'!$A$5:$DS$385,64,FALSE),"")</f>
        <v>68477</v>
      </c>
      <c r="DV60" s="37"/>
      <c r="DW60" s="37">
        <f>IF(VLOOKUP(CONCATENATE($DI$6," ",DW$9),'-RÅDATA_KVARTAL-'!$A$5:$DS$385,64,FALSE)&gt;0,VLOOKUP(CONCATENATE($DI$6," ",DW$9),'-RÅDATA_KVARTAL-'!$A$5:$DS$385,64,FALSE),"")</f>
        <v>76055</v>
      </c>
      <c r="DX60" s="37"/>
      <c r="DY60" s="37">
        <f>IF(VLOOKUP(CONCATENATE($DI$6," ",DY$9),'-RÅDATA_KVARTAL-'!$A$5:$DS$385,64,FALSE)&gt;0,VLOOKUP(CONCATENATE($DI$6," ",DY$9),'-RÅDATA_KVARTAL-'!$A$5:$DS$385,64,FALSE),"")</f>
        <v>77079</v>
      </c>
      <c r="DZ60" s="37"/>
      <c r="EA60" s="37" t="str">
        <f>IF(VLOOKUP(CONCATENATE($DI$6," ",EA$9),'-RÅDATA_KVARTAL-'!$A$5:$DS$385,64,FALSE)&gt;0,VLOOKUP(CONCATENATE($DI$6," ",EA$9),'-RÅDATA_KVARTAL-'!$A$5:$DS$385,64,FALSE),"")</f>
        <v/>
      </c>
      <c r="EB60" s="37"/>
      <c r="EC60" s="37" t="str">
        <f>IF(VLOOKUP(CONCATENATE($DI$6," ",EC$9),'-RÅDATA_KVARTAL-'!$A$5:$DS$385,64,FALSE)&gt;0,VLOOKUP(CONCATENATE($DI$6," ",EC$9),'-RÅDATA_KVARTAL-'!$A$5:$DS$385,64,FALSE),"")</f>
        <v/>
      </c>
      <c r="ED60" s="37"/>
      <c r="EE60" s="37" t="str">
        <f>IF(VLOOKUP(CONCATENATE($DI$6," ",EE$9),'-RÅDATA_KVARTAL-'!$A$5:$DS$385,64,FALSE)&gt;0,VLOOKUP(CONCATENATE($DI$6," ",EE$9),'-RÅDATA_KVARTAL-'!$A$5:$DS$385,64,FALSE),"")</f>
        <v/>
      </c>
      <c r="EF60" s="37"/>
      <c r="EG60" s="37">
        <f>IF(VLOOKUP(CONCATENATE($DI$6," ",EG$9),'-RÅDATA_KVARTAL-'!$A$5:$DS$385,64,FALSE)&gt;0,VLOOKUP(CONCATENATE($DI$6," ",EG$9),'-RÅDATA_KVARTAL-'!$A$5:$DS$385,64,FALSE),"")</f>
        <v>686952</v>
      </c>
      <c r="EH60" s="147"/>
      <c r="EI60" s="275"/>
      <c r="EJ60" s="37" t="str">
        <f>IF(VLOOKUP(CONCATENATE($EJ$6," ",EJ$9),'-RÅDATA_KVARTAL-'!$A$5:$DS$385,64,FALSE)&gt;0,VLOOKUP(CONCATENATE($EJ$6," ",EJ$9),'-RÅDATA_KVARTAL-'!$A$5:$DS$385,64,FALSE),"")</f>
        <v/>
      </c>
      <c r="EK60" s="157"/>
      <c r="EL60" s="37" t="str">
        <f>IF(VLOOKUP(CONCATENATE($EJ$6," ",EL$9),'-RÅDATA_KVARTAL-'!$A$5:$DS$385,64,FALSE)&gt;0,VLOOKUP(CONCATENATE($EJ$6," ",EL$9),'-RÅDATA_KVARTAL-'!$A$5:$DS$385,64,FALSE),"")</f>
        <v/>
      </c>
      <c r="EM60" s="37"/>
      <c r="EN60" s="37" t="str">
        <f>IF(VLOOKUP(CONCATENATE($EJ$6," ",EN$9),'-RÅDATA_KVARTAL-'!$A$5:$DS$385,64,FALSE)&gt;0,VLOOKUP(CONCATENATE($EJ$6," ",EN$9),'-RÅDATA_KVARTAL-'!$A$5:$DS$385,64,FALSE),"")</f>
        <v/>
      </c>
      <c r="EO60" s="37"/>
      <c r="EP60" s="37" t="str">
        <f>IF(VLOOKUP(CONCATENATE($EJ$6," ",EP$9),'-RÅDATA_KVARTAL-'!$A$5:$DS$385,64,FALSE)&gt;0,VLOOKUP(CONCATENATE($EJ$6," ",EP$9),'-RÅDATA_KVARTAL-'!$A$5:$DS$385,64,FALSE),"")</f>
        <v/>
      </c>
      <c r="EQ60" s="37"/>
      <c r="ER60" s="37" t="str">
        <f>IF(VLOOKUP(CONCATENATE($EJ$6," ",ER$9),'-RÅDATA_KVARTAL-'!$A$5:$DS$385,64,FALSE)&gt;0,VLOOKUP(CONCATENATE($EJ$6," ",ER$9),'-RÅDATA_KVARTAL-'!$A$5:$DS$385,64,FALSE),"")</f>
        <v/>
      </c>
      <c r="ES60" s="37"/>
      <c r="ET60" s="37" t="str">
        <f>IF(VLOOKUP(CONCATENATE($EJ$6," ",ET$9),'-RÅDATA_KVARTAL-'!$A$5:$DS$385,64,FALSE)&gt;0,VLOOKUP(CONCATENATE($EJ$6," ",ET$9),'-RÅDATA_KVARTAL-'!$A$5:$DS$385,64,FALSE),"")</f>
        <v/>
      </c>
      <c r="EU60" s="37"/>
      <c r="EV60" s="37" t="str">
        <f>IF(VLOOKUP(CONCATENATE($EJ$6," ",EV$9),'-RÅDATA_KVARTAL-'!$A$5:$DS$385,64,FALSE)&gt;0,VLOOKUP(CONCATENATE($EJ$6," ",EV$9),'-RÅDATA_KVARTAL-'!$A$5:$DS$385,64,FALSE),"")</f>
        <v/>
      </c>
      <c r="EW60" s="37"/>
      <c r="EX60" s="37" t="str">
        <f>IF(VLOOKUP(CONCATENATE($EJ$6," ",EX$9),'-RÅDATA_KVARTAL-'!$A$5:$DS$385,64,FALSE)&gt;0,VLOOKUP(CONCATENATE($EJ$6," ",EX$9),'-RÅDATA_KVARTAL-'!$A$5:$DS$385,64,FALSE),"")</f>
        <v/>
      </c>
      <c r="EY60" s="37"/>
      <c r="EZ60" s="37" t="str">
        <f>IF(VLOOKUP(CONCATENATE($EJ$6," ",EZ$9),'-RÅDATA_KVARTAL-'!$A$5:$DS$385,64,FALSE)&gt;0,VLOOKUP(CONCATENATE($EJ$6," ",EZ$9),'-RÅDATA_KVARTAL-'!$A$5:$DS$385,64,FALSE),"")</f>
        <v/>
      </c>
      <c r="FA60" s="37"/>
      <c r="FB60" s="37" t="str">
        <f>IF(VLOOKUP(CONCATENATE($EJ$6," ",FB$9),'-RÅDATA_KVARTAL-'!$A$5:$DS$385,64,FALSE)&gt;0,VLOOKUP(CONCATENATE($EJ$6," ",FB$9),'-RÅDATA_KVARTAL-'!$A$5:$DS$385,64,FALSE),"")</f>
        <v/>
      </c>
      <c r="FC60" s="37"/>
      <c r="FD60" s="37" t="str">
        <f>IF(VLOOKUP(CONCATENATE($EJ$6," ",FD$9),'-RÅDATA_KVARTAL-'!$A$5:$DS$385,64,FALSE)&gt;0,VLOOKUP(CONCATENATE($EJ$6," ",FD$9),'-RÅDATA_KVARTAL-'!$A$5:$DS$385,64,FALSE),"")</f>
        <v/>
      </c>
      <c r="FE60" s="37"/>
      <c r="FF60" s="37" t="str">
        <f>IF(VLOOKUP(CONCATENATE($EJ$6," ",FF$9),'-RÅDATA_KVARTAL-'!$A$5:$DS$385,64,FALSE)&gt;0,VLOOKUP(CONCATENATE($EJ$6," ",FF$9),'-RÅDATA_KVARTAL-'!$A$5:$DS$385,64,FALSE),"")</f>
        <v/>
      </c>
      <c r="FG60" s="37"/>
      <c r="FH60" s="37" t="str">
        <f>IF(VLOOKUP(CONCATENATE($EJ$6," ",FH$9),'-RÅDATA_KVARTAL-'!$A$5:$DS$385,64,FALSE)&gt;0,VLOOKUP(CONCATENATE($EJ$6," ",FH$9),'-RÅDATA_KVARTAL-'!$A$5:$DS$385,64,FALSE),"")</f>
        <v/>
      </c>
      <c r="FI60" s="147"/>
      <c r="FJ60" s="275"/>
      <c r="FK60" s="37" t="str">
        <f>IF(VLOOKUP(CONCATENATE($FK$6," ",FK$9),'-RÅDATA_KVARTAL-'!$A$5:$DS$385,64,FALSE)&gt;0,VLOOKUP(CONCATENATE($FK$6," ",FK$9),'-RÅDATA_KVARTAL-'!$A$5:$DS$385,64,FALSE),"")</f>
        <v/>
      </c>
      <c r="FL60" s="157"/>
      <c r="FM60" s="37" t="str">
        <f>IF(VLOOKUP(CONCATENATE($FK$6," ",FM$9),'-RÅDATA_KVARTAL-'!$A$5:$DS$385,64,FALSE)&gt;0,VLOOKUP(CONCATENATE($FK$6," ",FM$9),'-RÅDATA_KVARTAL-'!$A$5:$DS$385,64,FALSE),"")</f>
        <v/>
      </c>
      <c r="FN60" s="37"/>
      <c r="FO60" s="37" t="str">
        <f>IF(VLOOKUP(CONCATENATE($FK$6," ",FO$9),'-RÅDATA_KVARTAL-'!$A$5:$DS$385,64,FALSE)&gt;0,VLOOKUP(CONCATENATE($FK$6," ",FO$9),'-RÅDATA_KVARTAL-'!$A$5:$DS$385,64,FALSE),"")</f>
        <v/>
      </c>
      <c r="FP60" s="37"/>
      <c r="FQ60" s="37" t="str">
        <f>IF(VLOOKUP(CONCATENATE($FK$6," ",FQ$9),'-RÅDATA_KVARTAL-'!$A$5:$DS$385,64,FALSE)&gt;0,VLOOKUP(CONCATENATE($FK$6," ",FQ$9),'-RÅDATA_KVARTAL-'!$A$5:$DS$385,64,FALSE),"")</f>
        <v/>
      </c>
      <c r="FR60" s="37"/>
      <c r="FS60" s="37" t="str">
        <f>IF(VLOOKUP(CONCATENATE($FK$6," ",FS$9),'-RÅDATA_KVARTAL-'!$A$5:$DS$385,64,FALSE)&gt;0,VLOOKUP(CONCATENATE($FK$6," ",FS$9),'-RÅDATA_KVARTAL-'!$A$5:$DS$385,64,FALSE),"")</f>
        <v/>
      </c>
      <c r="FT60" s="37"/>
      <c r="FU60" s="37" t="str">
        <f>IF(VLOOKUP(CONCATENATE($FK$6," ",FU$9),'-RÅDATA_KVARTAL-'!$A$5:$DS$385,64,FALSE)&gt;0,VLOOKUP(CONCATENATE($FK$6," ",FU$9),'-RÅDATA_KVARTAL-'!$A$5:$DS$385,64,FALSE),"")</f>
        <v/>
      </c>
      <c r="FV60" s="37"/>
      <c r="FW60" s="37" t="str">
        <f>IF(VLOOKUP(CONCATENATE($FK$6," ",FW$9),'-RÅDATA_KVARTAL-'!$A$5:$DS$385,64,FALSE)&gt;0,VLOOKUP(CONCATENATE($FK$6," ",FW$9),'-RÅDATA_KVARTAL-'!$A$5:$DS$385,64,FALSE),"")</f>
        <v/>
      </c>
      <c r="FX60" s="37"/>
      <c r="FY60" s="37" t="str">
        <f>IF(VLOOKUP(CONCATENATE($FK$6," ",FY$9),'-RÅDATA_KVARTAL-'!$A$5:$DS$385,64,FALSE)&gt;0,VLOOKUP(CONCATENATE($FK$6," ",FY$9),'-RÅDATA_KVARTAL-'!$A$5:$DS$385,64,FALSE),"")</f>
        <v/>
      </c>
      <c r="FZ60" s="37"/>
      <c r="GA60" s="37" t="str">
        <f>IF(VLOOKUP(CONCATENATE($FK$6," ",GA$9),'-RÅDATA_KVARTAL-'!$A$5:$DS$385,64,FALSE)&gt;0,VLOOKUP(CONCATENATE($FK$6," ",GA$9),'-RÅDATA_KVARTAL-'!$A$5:$DS$385,64,FALSE),"")</f>
        <v/>
      </c>
      <c r="GB60" s="37"/>
      <c r="GC60" s="37" t="str">
        <f>IF(VLOOKUP(CONCATENATE($FK$6," ",GC$9),'-RÅDATA_KVARTAL-'!$A$5:$DS$385,64,FALSE)&gt;0,VLOOKUP(CONCATENATE($FK$6," ",GC$9),'-RÅDATA_KVARTAL-'!$A$5:$DS$385,64,FALSE),"")</f>
        <v/>
      </c>
      <c r="GD60" s="37"/>
      <c r="GE60" s="37" t="str">
        <f>IF(VLOOKUP(CONCATENATE($FK$6," ",GE$9),'-RÅDATA_KVARTAL-'!$A$5:$DS$385,64,FALSE)&gt;0,VLOOKUP(CONCATENATE($FK$6," ",GE$9),'-RÅDATA_KVARTAL-'!$A$5:$DS$385,64,FALSE),"")</f>
        <v/>
      </c>
      <c r="GF60" s="37"/>
      <c r="GG60" s="37" t="str">
        <f>IF(VLOOKUP(CONCATENATE($FK$6," ",GG$9),'-RÅDATA_KVARTAL-'!$A$5:$DS$385,64,FALSE)&gt;0,VLOOKUP(CONCATENATE($FK$6," ",GG$9),'-RÅDATA_KVARTAL-'!$A$5:$DS$385,64,FALSE),"")</f>
        <v/>
      </c>
      <c r="GH60" s="37"/>
      <c r="GI60" s="37" t="str">
        <f>IF(VLOOKUP(CONCATENATE($FK$6," ",GI$9),'-RÅDATA_KVARTAL-'!$A$5:$DS$385,64,FALSE)&gt;0,VLOOKUP(CONCATENATE($FK$6," ",GI$9),'-RÅDATA_KVARTAL-'!$A$5:$DS$385,64,FALSE),"")</f>
        <v/>
      </c>
      <c r="GJ60" s="147"/>
      <c r="GK60" s="275"/>
      <c r="GL60" s="37" t="str">
        <f>IF(VLOOKUP(CONCATENATE($GL$6," ",GL$9),'-RÅDATA_KVARTAL-'!$A$5:$DS$385,64,FALSE)&gt;0,VLOOKUP(CONCATENATE($GL$6," ",GL$9),'-RÅDATA_KVARTAL-'!$A$5:$DS$385,64,FALSE),"")</f>
        <v/>
      </c>
      <c r="GM60" s="157"/>
      <c r="GN60" s="37" t="str">
        <f>IF(VLOOKUP(CONCATENATE($GL$6," ",GN$9),'-RÅDATA_KVARTAL-'!$A$5:$DS$385,64,FALSE)&gt;0,VLOOKUP(CONCATENATE($GL$6," ",GN$9),'-RÅDATA_KVARTAL-'!$A$5:$DS$385,64,FALSE),"")</f>
        <v/>
      </c>
      <c r="GO60" s="37"/>
      <c r="GP60" s="37" t="str">
        <f>IF(VLOOKUP(CONCATENATE($GL$6," ",GP$9),'-RÅDATA_KVARTAL-'!$A$5:$DS$385,64,FALSE)&gt;0,VLOOKUP(CONCATENATE($GL$6," ",GP$9),'-RÅDATA_KVARTAL-'!$A$5:$DS$385,64,FALSE),"")</f>
        <v/>
      </c>
      <c r="GQ60" s="37"/>
      <c r="GR60" s="37" t="str">
        <f>IF(VLOOKUP(CONCATENATE($GL$6," ",GR$9),'-RÅDATA_KVARTAL-'!$A$5:$DS$385,64,FALSE)&gt;0,VLOOKUP(CONCATENATE($GL$6," ",GR$9),'-RÅDATA_KVARTAL-'!$A$5:$DS$385,64,FALSE),"")</f>
        <v/>
      </c>
      <c r="GS60" s="37"/>
      <c r="GT60" s="37" t="str">
        <f>IF(VLOOKUP(CONCATENATE($GL$6," ",GT$9),'-RÅDATA_KVARTAL-'!$A$5:$DS$385,64,FALSE)&gt;0,VLOOKUP(CONCATENATE($GL$6," ",GT$9),'-RÅDATA_KVARTAL-'!$A$5:$DS$385,64,FALSE),"")</f>
        <v/>
      </c>
      <c r="GU60" s="37"/>
      <c r="GV60" s="37" t="str">
        <f>IF(VLOOKUP(CONCATENATE($GL$6," ",GV$9),'-RÅDATA_KVARTAL-'!$A$5:$DS$385,64,FALSE)&gt;0,VLOOKUP(CONCATENATE($GL$6," ",GV$9),'-RÅDATA_KVARTAL-'!$A$5:$DS$385,64,FALSE),"")</f>
        <v/>
      </c>
      <c r="GW60" s="37"/>
      <c r="GX60" s="37" t="str">
        <f>IF(VLOOKUP(CONCATENATE($GL$6," ",GX$9),'-RÅDATA_KVARTAL-'!$A$5:$DS$385,64,FALSE)&gt;0,VLOOKUP(CONCATENATE($GL$6," ",GX$9),'-RÅDATA_KVARTAL-'!$A$5:$DS$385,64,FALSE),"")</f>
        <v/>
      </c>
      <c r="GY60" s="37"/>
      <c r="GZ60" s="37" t="str">
        <f>IF(VLOOKUP(CONCATENATE($GL$6," ",GZ$9),'-RÅDATA_KVARTAL-'!$A$5:$DS$385,64,FALSE)&gt;0,VLOOKUP(CONCATENATE($GL$6," ",GZ$9),'-RÅDATA_KVARTAL-'!$A$5:$DS$385,64,FALSE),"")</f>
        <v/>
      </c>
      <c r="HA60" s="37"/>
      <c r="HB60" s="37" t="str">
        <f>IF(VLOOKUP(CONCATENATE($GL$6," ",HB$9),'-RÅDATA_KVARTAL-'!$A$5:$DS$385,64,FALSE)&gt;0,VLOOKUP(CONCATENATE($GL$6," ",HB$9),'-RÅDATA_KVARTAL-'!$A$5:$DS$385,64,FALSE),"")</f>
        <v/>
      </c>
      <c r="HC60" s="37"/>
      <c r="HD60" s="37" t="str">
        <f>IF(VLOOKUP(CONCATENATE($GL$6," ",HD$9),'-RÅDATA_KVARTAL-'!$A$5:$DS$385,64,FALSE)&gt;0,VLOOKUP(CONCATENATE($GL$6," ",HD$9),'-RÅDATA_KVARTAL-'!$A$5:$DS$385,64,FALSE),"")</f>
        <v/>
      </c>
      <c r="HE60" s="37"/>
      <c r="HF60" s="37" t="str">
        <f>IF(VLOOKUP(CONCATENATE($GL$6," ",HF$9),'-RÅDATA_KVARTAL-'!$A$5:$DS$385,64,FALSE)&gt;0,VLOOKUP(CONCATENATE($GL$6," ",HF$9),'-RÅDATA_KVARTAL-'!$A$5:$DS$385,64,FALSE),"")</f>
        <v/>
      </c>
      <c r="HG60" s="37"/>
      <c r="HH60" s="37" t="str">
        <f>IF(VLOOKUP(CONCATENATE($GL$6," ",HH$9),'-RÅDATA_KVARTAL-'!$A$5:$DS$385,64,FALSE)&gt;0,VLOOKUP(CONCATENATE($GL$6," ",HH$9),'-RÅDATA_KVARTAL-'!$A$5:$DS$385,64,FALSE),"")</f>
        <v/>
      </c>
      <c r="HI60" s="37"/>
      <c r="HJ60" s="37" t="str">
        <f>IF(VLOOKUP(CONCATENATE($GL$6," ",HJ$9),'-RÅDATA_KVARTAL-'!$A$5:$DS$385,64,FALSE)&gt;0,VLOOKUP(CONCATENATE($GL$6," ",HJ$9),'-RÅDATA_KVARTAL-'!$A$5:$DS$385,64,FALSE),"")</f>
        <v/>
      </c>
      <c r="HK60" s="147"/>
      <c r="HL60" s="148"/>
      <c r="HM60" s="103" t="s">
        <v>464</v>
      </c>
      <c r="HN60" s="15"/>
    </row>
    <row r="61" spans="2:222" ht="10.5" customHeight="1" x14ac:dyDescent="0.2">
      <c r="B61" s="90">
        <v>9</v>
      </c>
      <c r="C61" s="90"/>
      <c r="D61" s="92" t="s">
        <v>74</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95.211873678068699</v>
      </c>
      <c r="CM61" s="156"/>
      <c r="CN61" s="156">
        <f>IF(VLOOKUP(CONCATENATE($CH$6," ",CN$9),'-RÅDATA_KVARTAL-'!$A$5:$DS$385,68,FALSE)&gt;0,VLOOKUP(CONCATENATE($CH$6," ",CN$9),'-RÅDATA_KVARTAL-'!$A$5:$DS$385,68,FALSE),"")</f>
        <v>95.491292380987645</v>
      </c>
      <c r="CO61" s="156"/>
      <c r="CP61" s="156">
        <f>IF(VLOOKUP(CONCATENATE($CH$6," ",CP$9),'-RÅDATA_KVARTAL-'!$A$5:$DS$385,68,FALSE)&gt;0,VLOOKUP(CONCATENATE($CH$6," ",CP$9),'-RÅDATA_KVARTAL-'!$A$5:$DS$385,68,FALSE),"")</f>
        <v>94.7162236145751</v>
      </c>
      <c r="CQ61" s="156"/>
      <c r="CR61" s="156">
        <f>IF(VLOOKUP(CONCATENATE($CH$6," ",CR$9),'-RÅDATA_KVARTAL-'!$A$5:$DS$385,68,FALSE)&gt;0,VLOOKUP(CONCATENATE($CH$6," ",CR$9),'-RÅDATA_KVARTAL-'!$A$5:$DS$385,68,FALSE),"")</f>
        <v>94.0732139895117</v>
      </c>
      <c r="CS61" s="156"/>
      <c r="CT61" s="156">
        <f>IF(VLOOKUP(CONCATENATE($CH$6," ",CT$9),'-RÅDATA_KVARTAL-'!$A$5:$DS$385,68,FALSE)&gt;0,VLOOKUP(CONCATENATE($CH$6," ",CT$9),'-RÅDATA_KVARTAL-'!$A$5:$DS$385,68,FALSE),"")</f>
        <v>95.508380804065411</v>
      </c>
      <c r="CU61" s="156"/>
      <c r="CV61" s="156">
        <f>IF(VLOOKUP(CONCATENATE($CH$6," ",CV$9),'-RÅDATA_KVARTAL-'!$A$5:$DS$385,68,FALSE)&gt;0,VLOOKUP(CONCATENATE($CH$6," ",CV$9),'-RÅDATA_KVARTAL-'!$A$5:$DS$385,68,FALSE),"")</f>
        <v>95.321412150659228</v>
      </c>
      <c r="CW61" s="156"/>
      <c r="CX61" s="156">
        <f>IF(VLOOKUP(CONCATENATE($CH$6," ",CX$9),'-RÅDATA_KVARTAL-'!$A$5:$DS$385,68,FALSE)&gt;0,VLOOKUP(CONCATENATE($CH$6," ",CX$9),'-RÅDATA_KVARTAL-'!$A$5:$DS$385,68,FALSE),"")</f>
        <v>94.144584198314817</v>
      </c>
      <c r="CY61" s="156"/>
      <c r="CZ61" s="156">
        <f>IF(VLOOKUP(CONCATENATE($CH$6," ",CZ$9),'-RÅDATA_KVARTAL-'!$A$5:$DS$385,68,FALSE)&gt;0,VLOOKUP(CONCATENATE($CH$6," ",CZ$9),'-RÅDATA_KVARTAL-'!$A$5:$DS$385,68,FALSE),"")</f>
        <v>93.303441236512114</v>
      </c>
      <c r="DA61" s="156"/>
      <c r="DB61" s="156">
        <f>IF(VLOOKUP(CONCATENATE($CH$6," ",DB$9),'-RÅDATA_KVARTAL-'!$A$5:$DS$385,68,FALSE)&gt;0,VLOOKUP(CONCATENATE($CH$6," ",DB$9),'-RÅDATA_KVARTAL-'!$A$5:$DS$385,68,FALSE),"")</f>
        <v>91.437550080128204</v>
      </c>
      <c r="DC61" s="156"/>
      <c r="DD61" s="156">
        <f>IF(VLOOKUP(CONCATENATE($CH$6," ",DD$9),'-RÅDATA_KVARTAL-'!$A$5:$DS$385,68,FALSE)&gt;0,VLOOKUP(CONCATENATE($CH$6," ",DD$9),'-RÅDATA_KVARTAL-'!$A$5:$DS$385,68,FALSE),"")</f>
        <v>94.903412433810558</v>
      </c>
      <c r="DE61" s="156"/>
      <c r="DF61" s="156">
        <f>IF(VLOOKUP(CONCATENATE($CH$6," ",DF$9),'-RÅDATA_KVARTAL-'!$A$5:$DS$385,68,FALSE)&gt;0,VLOOKUP(CONCATENATE($CH$6," ",DF$9),'-RÅDATA_KVARTAL-'!$A$5:$DS$385,68,FALSE),"")</f>
        <v>94.220681153681056</v>
      </c>
      <c r="DG61" s="118"/>
      <c r="DH61" s="106"/>
      <c r="DI61" s="156">
        <f>IF(VLOOKUP(CONCATENATE($DI$6," ",DI$9),'-RÅDATA_KVARTAL-'!$A$5:$DS$385,68,FALSE)&gt;0,VLOOKUP(CONCATENATE($DI$6," ",DI$9),'-RÅDATA_KVARTAL-'!$A$5:$DS$385,68,FALSE),"")</f>
        <v>94.582704129558508</v>
      </c>
      <c r="DJ61" s="120"/>
      <c r="DK61" s="156">
        <f>IF(VLOOKUP(CONCATENATE($DI$6," ",DK$9),'-RÅDATA_KVARTAL-'!$A$5:$DS$385,68,FALSE)&gt;0,VLOOKUP(CONCATENATE($DI$6," ",DK$9),'-RÅDATA_KVARTAL-'!$A$5:$DS$385,68,FALSE),"")</f>
        <v>95.42525443665933</v>
      </c>
      <c r="DL61" s="156"/>
      <c r="DM61" s="156">
        <f>IF(VLOOKUP(CONCATENATE($DI$6," ",DM$9),'-RÅDATA_KVARTAL-'!$A$5:$DS$385,68,FALSE)&gt;0,VLOOKUP(CONCATENATE($DI$6," ",DM$9),'-RÅDATA_KVARTAL-'!$A$5:$DS$385,68,FALSE),"")</f>
        <v>95.341056225865955</v>
      </c>
      <c r="DN61" s="156"/>
      <c r="DO61" s="156">
        <f>IF(VLOOKUP(CONCATENATE($DI$6," ",DO$9),'-RÅDATA_KVARTAL-'!$A$5:$DS$385,68,FALSE)&gt;0,VLOOKUP(CONCATENATE($DI$6," ",DO$9),'-RÅDATA_KVARTAL-'!$A$5:$DS$385,68,FALSE),"")</f>
        <v>93.753137235217338</v>
      </c>
      <c r="DP61" s="156"/>
      <c r="DQ61" s="156">
        <f>IF(VLOOKUP(CONCATENATE($DI$6," ",DQ$9),'-RÅDATA_KVARTAL-'!$A$5:$DS$385,68,FALSE)&gt;0,VLOOKUP(CONCATENATE($DI$6," ",DQ$9),'-RÅDATA_KVARTAL-'!$A$5:$DS$385,68,FALSE),"")</f>
        <v>92.339603073586957</v>
      </c>
      <c r="DR61" s="156"/>
      <c r="DS61" s="156">
        <f>IF(VLOOKUP(CONCATENATE($DI$6," ",DS$9),'-RÅDATA_KVARTAL-'!$A$5:$DS$385,68,FALSE)&gt;0,VLOOKUP(CONCATENATE($DI$6," ",DS$9),'-RÅDATA_KVARTAL-'!$A$5:$DS$385,68,FALSE),"")</f>
        <v>93.74866999636987</v>
      </c>
      <c r="DT61" s="156"/>
      <c r="DU61" s="156">
        <f>IF(VLOOKUP(CONCATENATE($DI$6," ",DU$9),'-RÅDATA_KVARTAL-'!$A$5:$DS$385,68,FALSE)&gt;0,VLOOKUP(CONCATENATE($DI$6," ",DU$9),'-RÅDATA_KVARTAL-'!$A$5:$DS$385,68,FALSE),"")</f>
        <v>95.346635291496682</v>
      </c>
      <c r="DV61" s="156"/>
      <c r="DW61" s="156">
        <f>IF(VLOOKUP(CONCATENATE($DI$6," ",DW$9),'-RÅDATA_KVARTAL-'!$A$5:$DS$385,68,FALSE)&gt;0,VLOOKUP(CONCATENATE($DI$6," ",DW$9),'-RÅDATA_KVARTAL-'!$A$5:$DS$385,68,FALSE),"")</f>
        <v>94.487650946677931</v>
      </c>
      <c r="DX61" s="156"/>
      <c r="DY61" s="156">
        <f>IF(VLOOKUP(CONCATENATE($DI$6," ",DY$9),'-RÅDATA_KVARTAL-'!$A$5:$DS$385,68,FALSE)&gt;0,VLOOKUP(CONCATENATE($DI$6," ",DY$9),'-RÅDATA_KVARTAL-'!$A$5:$DS$385,68,FALSE),"")</f>
        <v>94.196363103094299</v>
      </c>
      <c r="DZ61" s="156"/>
      <c r="EA61" s="156" t="str">
        <f>IF(VLOOKUP(CONCATENATE($DI$6," ",EA$9),'-RÅDATA_KVARTAL-'!$A$5:$DS$385,68,FALSE)&gt;0,VLOOKUP(CONCATENATE($DI$6," ",EA$9),'-RÅDATA_KVARTAL-'!$A$5:$DS$385,68,FALSE),"")</f>
        <v/>
      </c>
      <c r="EB61" s="156"/>
      <c r="EC61" s="156" t="str">
        <f>IF(VLOOKUP(CONCATENATE($DI$6," ",EC$9),'-RÅDATA_KVARTAL-'!$A$5:$DS$385,68,FALSE)&gt;0,VLOOKUP(CONCATENATE($DI$6," ",EC$9),'-RÅDATA_KVARTAL-'!$A$5:$DS$385,68,FALSE),"")</f>
        <v/>
      </c>
      <c r="ED61" s="156"/>
      <c r="EE61" s="156" t="str">
        <f>IF(VLOOKUP(CONCATENATE($DI$6," ",EE$9),'-RÅDATA_KVARTAL-'!$A$5:$DS$385,68,FALSE)&gt;0,VLOOKUP(CONCATENATE($DI$6," ",EE$9),'-RÅDATA_KVARTAL-'!$A$5:$DS$385,68,FALSE),"")</f>
        <v/>
      </c>
      <c r="EF61" s="156"/>
      <c r="EG61" s="156">
        <f>IF(VLOOKUP(CONCATENATE($DI$6," ",EG$9),'-RÅDATA_KVARTAL-'!$A$5:$DS$385,68,FALSE)&gt;0,VLOOKUP(CONCATENATE($DI$6," ",EG$9),'-RÅDATA_KVARTAL-'!$A$5:$DS$385,68,FALSE),"")</f>
        <v>94.34184071457608</v>
      </c>
      <c r="EH61" s="118"/>
      <c r="EI61" s="106"/>
      <c r="EJ61" s="156" t="str">
        <f>IF(VLOOKUP(CONCATENATE($EJ$6," ",EJ$9),'-RÅDATA_KVARTAL-'!$A$5:$DS$385,68,FALSE)&gt;0,VLOOKUP(CONCATENATE($EJ$6," ",EJ$9),'-RÅDATA_KVARTAL-'!$A$5:$DS$385,68,FALSE),"")</f>
        <v/>
      </c>
      <c r="EK61" s="120"/>
      <c r="EL61" s="156" t="str">
        <f>IF(VLOOKUP(CONCATENATE($EJ$6," ",EL$9),'-RÅDATA_KVARTAL-'!$A$5:$DS$385,68,FALSE)&gt;0,VLOOKUP(CONCATENATE($EJ$6," ",EL$9),'-RÅDATA_KVARTAL-'!$A$5:$DS$385,68,FALSE),"")</f>
        <v/>
      </c>
      <c r="EM61" s="156"/>
      <c r="EN61" s="156" t="str">
        <f>IF(VLOOKUP(CONCATENATE($EJ$6," ",EN$9),'-RÅDATA_KVARTAL-'!$A$5:$DS$385,68,FALSE)&gt;0,VLOOKUP(CONCATENATE($EJ$6," ",EN$9),'-RÅDATA_KVARTAL-'!$A$5:$DS$385,68,FALSE),"")</f>
        <v/>
      </c>
      <c r="EO61" s="156"/>
      <c r="EP61" s="156" t="str">
        <f>IF(VLOOKUP(CONCATENATE($EJ$6," ",EP$9),'-RÅDATA_KVARTAL-'!$A$5:$DS$385,68,FALSE)&gt;0,VLOOKUP(CONCATENATE($EJ$6," ",EP$9),'-RÅDATA_KVARTAL-'!$A$5:$DS$385,68,FALSE),"")</f>
        <v/>
      </c>
      <c r="EQ61" s="156"/>
      <c r="ER61" s="156" t="str">
        <f>IF(VLOOKUP(CONCATENATE($EJ$6," ",ER$9),'-RÅDATA_KVARTAL-'!$A$5:$DS$385,68,FALSE)&gt;0,VLOOKUP(CONCATENATE($EJ$6," ",ER$9),'-RÅDATA_KVARTAL-'!$A$5:$DS$385,68,FALSE),"")</f>
        <v/>
      </c>
      <c r="ES61" s="156"/>
      <c r="ET61" s="156" t="str">
        <f>IF(VLOOKUP(CONCATENATE($EJ$6," ",ET$9),'-RÅDATA_KVARTAL-'!$A$5:$DS$385,68,FALSE)&gt;0,VLOOKUP(CONCATENATE($EJ$6," ",ET$9),'-RÅDATA_KVARTAL-'!$A$5:$DS$385,68,FALSE),"")</f>
        <v/>
      </c>
      <c r="EU61" s="156"/>
      <c r="EV61" s="156" t="str">
        <f>IF(VLOOKUP(CONCATENATE($EJ$6," ",EV$9),'-RÅDATA_KVARTAL-'!$A$5:$DS$385,68,FALSE)&gt;0,VLOOKUP(CONCATENATE($EJ$6," ",EV$9),'-RÅDATA_KVARTAL-'!$A$5:$DS$385,68,FALSE),"")</f>
        <v/>
      </c>
      <c r="EW61" s="156"/>
      <c r="EX61" s="156" t="str">
        <f>IF(VLOOKUP(CONCATENATE($EJ$6," ",EX$9),'-RÅDATA_KVARTAL-'!$A$5:$DS$385,68,FALSE)&gt;0,VLOOKUP(CONCATENATE($EJ$6," ",EX$9),'-RÅDATA_KVARTAL-'!$A$5:$DS$385,68,FALSE),"")</f>
        <v/>
      </c>
      <c r="EY61" s="156"/>
      <c r="EZ61" s="156" t="str">
        <f>IF(VLOOKUP(CONCATENATE($EJ$6," ",EZ$9),'-RÅDATA_KVARTAL-'!$A$5:$DS$385,68,FALSE)&gt;0,VLOOKUP(CONCATENATE($EJ$6," ",EZ$9),'-RÅDATA_KVARTAL-'!$A$5:$DS$385,68,FALSE),"")</f>
        <v/>
      </c>
      <c r="FA61" s="156"/>
      <c r="FB61" s="156" t="str">
        <f>IF(VLOOKUP(CONCATENATE($EJ$6," ",FB$9),'-RÅDATA_KVARTAL-'!$A$5:$DS$385,68,FALSE)&gt;0,VLOOKUP(CONCATENATE($EJ$6," ",FB$9),'-RÅDATA_KVARTAL-'!$A$5:$DS$385,68,FALSE),"")</f>
        <v/>
      </c>
      <c r="FC61" s="156"/>
      <c r="FD61" s="156" t="str">
        <f>IF(VLOOKUP(CONCATENATE($EJ$6," ",FD$9),'-RÅDATA_KVARTAL-'!$A$5:$DS$385,68,FALSE)&gt;0,VLOOKUP(CONCATENATE($EJ$6," ",FD$9),'-RÅDATA_KVARTAL-'!$A$5:$DS$385,68,FALSE),"")</f>
        <v/>
      </c>
      <c r="FE61" s="156"/>
      <c r="FF61" s="156" t="str">
        <f>IF(VLOOKUP(CONCATENATE($EJ$6," ",FF$9),'-RÅDATA_KVARTAL-'!$A$5:$DS$385,68,FALSE)&gt;0,VLOOKUP(CONCATENATE($EJ$6," ",FF$9),'-RÅDATA_KVARTAL-'!$A$5:$DS$385,68,FALSE),"")</f>
        <v/>
      </c>
      <c r="FG61" s="156"/>
      <c r="FH61" s="156" t="str">
        <f>IF(VLOOKUP(CONCATENATE($EJ$6," ",FH$9),'-RÅDATA_KVARTAL-'!$A$5:$DS$385,68,FALSE)&gt;0,VLOOKUP(CONCATENATE($EJ$6," ",FH$9),'-RÅDATA_KVARTAL-'!$A$5:$DS$385,68,FALSE),"")</f>
        <v/>
      </c>
      <c r="FI61" s="118"/>
      <c r="FJ61" s="106"/>
      <c r="FK61" s="156" t="str">
        <f>IF(VLOOKUP(CONCATENATE($FK$6," ",FK$9),'-RÅDATA_KVARTAL-'!$A$5:$DS$385,68,FALSE)&gt;0,VLOOKUP(CONCATENATE($FK$6," ",FK$9),'-RÅDATA_KVARTAL-'!$A$5:$DS$385,68,FALSE),"")</f>
        <v/>
      </c>
      <c r="FL61" s="120"/>
      <c r="FM61" s="156" t="str">
        <f>IF(VLOOKUP(CONCATENATE($FK$6," ",FM$9),'-RÅDATA_KVARTAL-'!$A$5:$DS$385,68,FALSE)&gt;0,VLOOKUP(CONCATENATE($FK$6," ",FM$9),'-RÅDATA_KVARTAL-'!$A$5:$DS$385,68,FALSE),"")</f>
        <v/>
      </c>
      <c r="FN61" s="156"/>
      <c r="FO61" s="156" t="str">
        <f>IF(VLOOKUP(CONCATENATE($FK$6," ",FO$9),'-RÅDATA_KVARTAL-'!$A$5:$DS$385,68,FALSE)&gt;0,VLOOKUP(CONCATENATE($FK$6," ",FO$9),'-RÅDATA_KVARTAL-'!$A$5:$DS$385,68,FALSE),"")</f>
        <v/>
      </c>
      <c r="FP61" s="156"/>
      <c r="FQ61" s="156" t="str">
        <f>IF(VLOOKUP(CONCATENATE($FK$6," ",FQ$9),'-RÅDATA_KVARTAL-'!$A$5:$DS$385,68,FALSE)&gt;0,VLOOKUP(CONCATENATE($FK$6," ",FQ$9),'-RÅDATA_KVARTAL-'!$A$5:$DS$385,68,FALSE),"")</f>
        <v/>
      </c>
      <c r="FR61" s="156"/>
      <c r="FS61" s="156" t="str">
        <f>IF(VLOOKUP(CONCATENATE($FK$6," ",FS$9),'-RÅDATA_KVARTAL-'!$A$5:$DS$385,68,FALSE)&gt;0,VLOOKUP(CONCATENATE($FK$6," ",FS$9),'-RÅDATA_KVARTAL-'!$A$5:$DS$385,68,FALSE),"")</f>
        <v/>
      </c>
      <c r="FT61" s="156"/>
      <c r="FU61" s="156" t="str">
        <f>IF(VLOOKUP(CONCATENATE($FK$6," ",FU$9),'-RÅDATA_KVARTAL-'!$A$5:$DS$385,68,FALSE)&gt;0,VLOOKUP(CONCATENATE($FK$6," ",FU$9),'-RÅDATA_KVARTAL-'!$A$5:$DS$385,68,FALSE),"")</f>
        <v/>
      </c>
      <c r="FV61" s="156"/>
      <c r="FW61" s="156" t="str">
        <f>IF(VLOOKUP(CONCATENATE($FK$6," ",FW$9),'-RÅDATA_KVARTAL-'!$A$5:$DS$385,68,FALSE)&gt;0,VLOOKUP(CONCATENATE($FK$6," ",FW$9),'-RÅDATA_KVARTAL-'!$A$5:$DS$385,68,FALSE),"")</f>
        <v/>
      </c>
      <c r="FX61" s="156"/>
      <c r="FY61" s="156" t="str">
        <f>IF(VLOOKUP(CONCATENATE($FK$6," ",FY$9),'-RÅDATA_KVARTAL-'!$A$5:$DS$385,68,FALSE)&gt;0,VLOOKUP(CONCATENATE($FK$6," ",FY$9),'-RÅDATA_KVARTAL-'!$A$5:$DS$385,68,FALSE),"")</f>
        <v/>
      </c>
      <c r="FZ61" s="156"/>
      <c r="GA61" s="156" t="str">
        <f>IF(VLOOKUP(CONCATENATE($FK$6," ",GA$9),'-RÅDATA_KVARTAL-'!$A$5:$DS$385,68,FALSE)&gt;0,VLOOKUP(CONCATENATE($FK$6," ",GA$9),'-RÅDATA_KVARTAL-'!$A$5:$DS$385,68,FALSE),"")</f>
        <v/>
      </c>
      <c r="GB61" s="156"/>
      <c r="GC61" s="156" t="str">
        <f>IF(VLOOKUP(CONCATENATE($FK$6," ",GC$9),'-RÅDATA_KVARTAL-'!$A$5:$DS$385,68,FALSE)&gt;0,VLOOKUP(CONCATENATE($FK$6," ",GC$9),'-RÅDATA_KVARTAL-'!$A$5:$DS$385,68,FALSE),"")</f>
        <v/>
      </c>
      <c r="GD61" s="156"/>
      <c r="GE61" s="156" t="str">
        <f>IF(VLOOKUP(CONCATENATE($FK$6," ",GE$9),'-RÅDATA_KVARTAL-'!$A$5:$DS$385,68,FALSE)&gt;0,VLOOKUP(CONCATENATE($FK$6," ",GE$9),'-RÅDATA_KVARTAL-'!$A$5:$DS$385,68,FALSE),"")</f>
        <v/>
      </c>
      <c r="GF61" s="156"/>
      <c r="GG61" s="156" t="str">
        <f>IF(VLOOKUP(CONCATENATE($FK$6," ",GG$9),'-RÅDATA_KVARTAL-'!$A$5:$DS$385,68,FALSE)&gt;0,VLOOKUP(CONCATENATE($FK$6," ",GG$9),'-RÅDATA_KVARTAL-'!$A$5:$DS$385,68,FALSE),"")</f>
        <v/>
      </c>
      <c r="GH61" s="156"/>
      <c r="GI61" s="156" t="str">
        <f>IF(VLOOKUP(CONCATENATE($FK$6," ",GI$9),'-RÅDATA_KVARTAL-'!$A$5:$DS$385,68,FALSE)&gt;0,VLOOKUP(CONCATENATE($FK$6," ",GI$9),'-RÅDATA_KVARTAL-'!$A$5:$DS$385,68,FALSE),"")</f>
        <v/>
      </c>
      <c r="GJ61" s="118"/>
      <c r="GK61" s="106"/>
      <c r="GL61" s="156" t="str">
        <f>IF(VLOOKUP(CONCATENATE($GL$6," ",GL$9),'-RÅDATA_KVARTAL-'!$A$5:$DS$385,68,FALSE)&gt;0,VLOOKUP(CONCATENATE($GL$6," ",GL$9),'-RÅDATA_KVARTAL-'!$A$5:$DS$385,68,FALSE),"")</f>
        <v/>
      </c>
      <c r="GM61" s="120"/>
      <c r="GN61" s="156" t="str">
        <f>IF(VLOOKUP(CONCATENATE($GL$6," ",GN$9),'-RÅDATA_KVARTAL-'!$A$5:$DS$385,68,FALSE)&gt;0,VLOOKUP(CONCATENATE($GL$6," ",GN$9),'-RÅDATA_KVARTAL-'!$A$5:$DS$385,68,FALSE),"")</f>
        <v/>
      </c>
      <c r="GO61" s="156"/>
      <c r="GP61" s="156" t="str">
        <f>IF(VLOOKUP(CONCATENATE($GL$6," ",GP$9),'-RÅDATA_KVARTAL-'!$A$5:$DS$385,68,FALSE)&gt;0,VLOOKUP(CONCATENATE($GL$6," ",GP$9),'-RÅDATA_KVARTAL-'!$A$5:$DS$385,68,FALSE),"")</f>
        <v/>
      </c>
      <c r="GQ61" s="156"/>
      <c r="GR61" s="156" t="str">
        <f>IF(VLOOKUP(CONCATENATE($GL$6," ",GR$9),'-RÅDATA_KVARTAL-'!$A$5:$DS$385,68,FALSE)&gt;0,VLOOKUP(CONCATENATE($GL$6," ",GR$9),'-RÅDATA_KVARTAL-'!$A$5:$DS$385,68,FALSE),"")</f>
        <v/>
      </c>
      <c r="GS61" s="156"/>
      <c r="GT61" s="156" t="str">
        <f>IF(VLOOKUP(CONCATENATE($GL$6," ",GT$9),'-RÅDATA_KVARTAL-'!$A$5:$DS$385,68,FALSE)&gt;0,VLOOKUP(CONCATENATE($GL$6," ",GT$9),'-RÅDATA_KVARTAL-'!$A$5:$DS$385,68,FALSE),"")</f>
        <v/>
      </c>
      <c r="GU61" s="156"/>
      <c r="GV61" s="156" t="str">
        <f>IF(VLOOKUP(CONCATENATE($GL$6," ",GV$9),'-RÅDATA_KVARTAL-'!$A$5:$DS$385,68,FALSE)&gt;0,VLOOKUP(CONCATENATE($GL$6," ",GV$9),'-RÅDATA_KVARTAL-'!$A$5:$DS$385,68,FALSE),"")</f>
        <v/>
      </c>
      <c r="GW61" s="156"/>
      <c r="GX61" s="156" t="str">
        <f>IF(VLOOKUP(CONCATENATE($GL$6," ",GX$9),'-RÅDATA_KVARTAL-'!$A$5:$DS$385,68,FALSE)&gt;0,VLOOKUP(CONCATENATE($GL$6," ",GX$9),'-RÅDATA_KVARTAL-'!$A$5:$DS$385,68,FALSE),"")</f>
        <v/>
      </c>
      <c r="GY61" s="156"/>
      <c r="GZ61" s="156" t="str">
        <f>IF(VLOOKUP(CONCATENATE($GL$6," ",GZ$9),'-RÅDATA_KVARTAL-'!$A$5:$DS$385,68,FALSE)&gt;0,VLOOKUP(CONCATENATE($GL$6," ",GZ$9),'-RÅDATA_KVARTAL-'!$A$5:$DS$385,68,FALSE),"")</f>
        <v/>
      </c>
      <c r="HA61" s="156"/>
      <c r="HB61" s="156" t="str">
        <f>IF(VLOOKUP(CONCATENATE($GL$6," ",HB$9),'-RÅDATA_KVARTAL-'!$A$5:$DS$385,68,FALSE)&gt;0,VLOOKUP(CONCATENATE($GL$6," ",HB$9),'-RÅDATA_KVARTAL-'!$A$5:$DS$385,68,FALSE),"")</f>
        <v/>
      </c>
      <c r="HC61" s="156"/>
      <c r="HD61" s="156" t="str">
        <f>IF(VLOOKUP(CONCATENATE($GL$6," ",HD$9),'-RÅDATA_KVARTAL-'!$A$5:$DS$385,68,FALSE)&gt;0,VLOOKUP(CONCATENATE($GL$6," ",HD$9),'-RÅDATA_KVARTAL-'!$A$5:$DS$385,68,FALSE),"")</f>
        <v/>
      </c>
      <c r="HE61" s="156"/>
      <c r="HF61" s="156" t="str">
        <f>IF(VLOOKUP(CONCATENATE($GL$6," ",HF$9),'-RÅDATA_KVARTAL-'!$A$5:$DS$385,68,FALSE)&gt;0,VLOOKUP(CONCATENATE($GL$6," ",HF$9),'-RÅDATA_KVARTAL-'!$A$5:$DS$385,68,FALSE),"")</f>
        <v/>
      </c>
      <c r="HG61" s="156"/>
      <c r="HH61" s="156" t="str">
        <f>IF(VLOOKUP(CONCATENATE($GL$6," ",HH$9),'-RÅDATA_KVARTAL-'!$A$5:$DS$385,68,FALSE)&gt;0,VLOOKUP(CONCATENATE($GL$6," ",HH$9),'-RÅDATA_KVARTAL-'!$A$5:$DS$385,68,FALSE),"")</f>
        <v/>
      </c>
      <c r="HI61" s="156"/>
      <c r="HJ61" s="156" t="str">
        <f>IF(VLOOKUP(CONCATENATE($GL$6," ",HJ$9),'-RÅDATA_KVARTAL-'!$A$5:$DS$385,68,FALSE)&gt;0,VLOOKUP(CONCATENATE($GL$6," ",HJ$9),'-RÅDATA_KVARTAL-'!$A$5:$DS$385,68,FALSE),"")</f>
        <v/>
      </c>
      <c r="HK61" s="118"/>
      <c r="HL61" s="119"/>
      <c r="HM61" s="92" t="s">
        <v>465</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61</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79561</v>
      </c>
      <c r="CM63" s="37"/>
      <c r="CN63" s="37">
        <f>IF(VLOOKUP(CONCATENATE($CH$6," ",CN$9),'-RÅDATA_KVARTAL-'!$A$5:$DS$385,72,FALSE)&gt;0,VLOOKUP(CONCATENATE($CH$6," ",CN$9),'-RÅDATA_KVARTAL-'!$A$5:$DS$385,72,FALSE),"")</f>
        <v>78557</v>
      </c>
      <c r="CO63" s="37"/>
      <c r="CP63" s="37">
        <f>IF(VLOOKUP(CONCATENATE($CH$6," ",CP$9),'-RÅDATA_KVARTAL-'!$A$5:$DS$385,72,FALSE)&gt;0,VLOOKUP(CONCATENATE($CH$6," ",CP$9),'-RÅDATA_KVARTAL-'!$A$5:$DS$385,72,FALSE),"")</f>
        <v>79214</v>
      </c>
      <c r="CQ63" s="37"/>
      <c r="CR63" s="37">
        <f>IF(VLOOKUP(CONCATENATE($CH$6," ",CR$9),'-RÅDATA_KVARTAL-'!$A$5:$DS$385,72,FALSE)&gt;0,VLOOKUP(CONCATENATE($CH$6," ",CR$9),'-RÅDATA_KVARTAL-'!$A$5:$DS$385,72,FALSE),"")</f>
        <v>75035</v>
      </c>
      <c r="CS63" s="37"/>
      <c r="CT63" s="37">
        <f>IF(VLOOKUP(CONCATENATE($CH$6," ",CT$9),'-RÅDATA_KVARTAL-'!$A$5:$DS$385,72,FALSE)&gt;0,VLOOKUP(CONCATENATE($CH$6," ",CT$9),'-RÅDATA_KVARTAL-'!$A$5:$DS$385,72,FALSE),"")</f>
        <v>70867</v>
      </c>
      <c r="CU63" s="37"/>
      <c r="CV63" s="37">
        <f>IF(VLOOKUP(CONCATENATE($CH$6," ",CV$9),'-RÅDATA_KVARTAL-'!$A$5:$DS$385,72,FALSE)&gt;0,VLOOKUP(CONCATENATE($CH$6," ",CV$9),'-RÅDATA_KVARTAL-'!$A$5:$DS$385,72,FALSE),"")</f>
        <v>77718</v>
      </c>
      <c r="CW63" s="37"/>
      <c r="CX63" s="37">
        <f>IF(VLOOKUP(CONCATENATE($CH$6," ",CX$9),'-RÅDATA_KVARTAL-'!$A$5:$DS$385,72,FALSE)&gt;0,VLOOKUP(CONCATENATE($CH$6," ",CX$9),'-RÅDATA_KVARTAL-'!$A$5:$DS$385,72,FALSE),"")</f>
        <v>78457</v>
      </c>
      <c r="CY63" s="37"/>
      <c r="CZ63" s="37">
        <f>IF(VLOOKUP(CONCATENATE($CH$6," ",CZ$9),'-RÅDATA_KVARTAL-'!$A$5:$DS$385,72,FALSE)&gt;0,VLOOKUP(CONCATENATE($CH$6," ",CZ$9),'-RÅDATA_KVARTAL-'!$A$5:$DS$385,72,FALSE),"")</f>
        <v>78513</v>
      </c>
      <c r="DA63" s="37"/>
      <c r="DB63" s="37">
        <f>IF(VLOOKUP(CONCATENATE($CH$6," ",DB$9),'-RÅDATA_KVARTAL-'!$A$5:$DS$385,72,FALSE)&gt;0,VLOOKUP(CONCATENATE($CH$6," ",DB$9),'-RÅDATA_KVARTAL-'!$A$5:$DS$385,72,FALSE),"")</f>
        <v>74818</v>
      </c>
      <c r="DC63" s="37"/>
      <c r="DD63" s="37">
        <f>IF(VLOOKUP(CONCATENATE($CH$6," ",DD$9),'-RÅDATA_KVARTAL-'!$A$5:$DS$385,72,FALSE)&gt;0,VLOOKUP(CONCATENATE($CH$6," ",DD$9),'-RÅDATA_KVARTAL-'!$A$5:$DS$385,72,FALSE),"")</f>
        <v>78639</v>
      </c>
      <c r="DE63" s="37"/>
      <c r="DF63" s="37">
        <f>IF(VLOOKUP(CONCATENATE($CH$6," ",DF$9),'-RÅDATA_KVARTAL-'!$A$5:$DS$385,72,FALSE)&gt;0,VLOOKUP(CONCATENATE($CH$6," ",DF$9),'-RÅDATA_KVARTAL-'!$A$5:$DS$385,72,FALSE),"")</f>
        <v>922415</v>
      </c>
      <c r="DG63" s="147"/>
      <c r="DH63" s="275"/>
      <c r="DI63" s="37">
        <f>IF(VLOOKUP(CONCATENATE($DI$6," ",DI$9),'-RÅDATA_KVARTAL-'!$A$5:$DS$385,72,FALSE)&gt;0,VLOOKUP(CONCATENATE($DI$6," ",DI$9),'-RÅDATA_KVARTAL-'!$A$5:$DS$385,72,FALSE),"")</f>
        <v>80615</v>
      </c>
      <c r="DJ63" s="157"/>
      <c r="DK63" s="37">
        <f>IF(VLOOKUP(CONCATENATE($DI$6," ",DK$9),'-RÅDATA_KVARTAL-'!$A$5:$DS$385,72,FALSE)&gt;0,VLOOKUP(CONCATENATE($DI$6," ",DK$9),'-RÅDATA_KVARTAL-'!$A$5:$DS$385,72,FALSE),"")</f>
        <v>75612</v>
      </c>
      <c r="DL63" s="37"/>
      <c r="DM63" s="37">
        <f>IF(VLOOKUP(CONCATENATE($DI$6," ",DM$9),'-RÅDATA_KVARTAL-'!$A$5:$DS$385,72,FALSE)&gt;0,VLOOKUP(CONCATENATE($DI$6," ",DM$9),'-RÅDATA_KVARTAL-'!$A$5:$DS$385,72,FALSE),"")</f>
        <v>84391</v>
      </c>
      <c r="DN63" s="37"/>
      <c r="DO63" s="37">
        <f>IF(VLOOKUP(CONCATENATE($DI$6," ",DO$9),'-RÅDATA_KVARTAL-'!$A$5:$DS$385,72,FALSE)&gt;0,VLOOKUP(CONCATENATE($DI$6," ",DO$9),'-RÅDATA_KVARTAL-'!$A$5:$DS$385,72,FALSE),"")</f>
        <v>75923</v>
      </c>
      <c r="DP63" s="37"/>
      <c r="DQ63" s="37">
        <f>IF(VLOOKUP(CONCATENATE($DI$6," ",DQ$9),'-RÅDATA_KVARTAL-'!$A$5:$DS$385,72,FALSE)&gt;0,VLOOKUP(CONCATENATE($DI$6," ",DQ$9),'-RÅDATA_KVARTAL-'!$A$5:$DS$385,72,FALSE),"")</f>
        <v>79970</v>
      </c>
      <c r="DR63" s="37"/>
      <c r="DS63" s="37">
        <f>IF(VLOOKUP(CONCATENATE($DI$6," ",DS$9),'-RÅDATA_KVARTAL-'!$A$5:$DS$385,72,FALSE)&gt;0,VLOOKUP(CONCATENATE($DI$6," ",DS$9),'-RÅDATA_KVARTAL-'!$A$5:$DS$385,72,FALSE),"")</f>
        <v>76285</v>
      </c>
      <c r="DT63" s="37"/>
      <c r="DU63" s="37">
        <f>IF(VLOOKUP(CONCATENATE($DI$6," ",DU$9),'-RÅDATA_KVARTAL-'!$A$5:$DS$385,72,FALSE)&gt;0,VLOOKUP(CONCATENATE($DI$6," ",DU$9),'-RÅDATA_KVARTAL-'!$A$5:$DS$385,72,FALSE),"")</f>
        <v>69347</v>
      </c>
      <c r="DV63" s="37"/>
      <c r="DW63" s="37">
        <f>IF(VLOOKUP(CONCATENATE($DI$6," ",DW$9),'-RÅDATA_KVARTAL-'!$A$5:$DS$385,72,FALSE)&gt;0,VLOOKUP(CONCATENATE($DI$6," ",DW$9),'-RÅDATA_KVARTAL-'!$A$5:$DS$385,72,FALSE),"")</f>
        <v>77282</v>
      </c>
      <c r="DX63" s="37"/>
      <c r="DY63" s="37">
        <f>IF(VLOOKUP(CONCATENATE($DI$6," ",DY$9),'-RÅDATA_KVARTAL-'!$A$5:$DS$385,72,FALSE)&gt;0,VLOOKUP(CONCATENATE($DI$6," ",DY$9),'-RÅDATA_KVARTAL-'!$A$5:$DS$385,72,FALSE),"")</f>
        <v>78419</v>
      </c>
      <c r="DZ63" s="37"/>
      <c r="EA63" s="37" t="str">
        <f>IF(VLOOKUP(CONCATENATE($DI$6," ",EA$9),'-RÅDATA_KVARTAL-'!$A$5:$DS$385,72,FALSE)&gt;0,VLOOKUP(CONCATENATE($DI$6," ",EA$9),'-RÅDATA_KVARTAL-'!$A$5:$DS$385,72,FALSE),"")</f>
        <v/>
      </c>
      <c r="EB63" s="37"/>
      <c r="EC63" s="37" t="str">
        <f>IF(VLOOKUP(CONCATENATE($DI$6," ",EC$9),'-RÅDATA_KVARTAL-'!$A$5:$DS$385,72,FALSE)&gt;0,VLOOKUP(CONCATENATE($DI$6," ",EC$9),'-RÅDATA_KVARTAL-'!$A$5:$DS$385,72,FALSE),"")</f>
        <v/>
      </c>
      <c r="ED63" s="37"/>
      <c r="EE63" s="37" t="str">
        <f>IF(VLOOKUP(CONCATENATE($DI$6," ",EE$9),'-RÅDATA_KVARTAL-'!$A$5:$DS$385,72,FALSE)&gt;0,VLOOKUP(CONCATENATE($DI$6," ",EE$9),'-RÅDATA_KVARTAL-'!$A$5:$DS$385,72,FALSE),"")</f>
        <v/>
      </c>
      <c r="EF63" s="37"/>
      <c r="EG63" s="37">
        <f>IF(VLOOKUP(CONCATENATE($DI$6," ",EG$9),'-RÅDATA_KVARTAL-'!$A$5:$DS$385,72,FALSE)&gt;0,VLOOKUP(CONCATENATE($DI$6," ",EG$9),'-RÅDATA_KVARTAL-'!$A$5:$DS$385,72,FALSE),"")</f>
        <v>697844</v>
      </c>
      <c r="EH63" s="147"/>
      <c r="EI63" s="275"/>
      <c r="EJ63" s="37" t="str">
        <f>IF(VLOOKUP(CONCATENATE($EJ$6," ",EJ$9),'-RÅDATA_KVARTAL-'!$A$5:$DS$385,72,FALSE)&gt;0,VLOOKUP(CONCATENATE($EJ$6," ",EJ$9),'-RÅDATA_KVARTAL-'!$A$5:$DS$385,72,FALSE),"")</f>
        <v/>
      </c>
      <c r="EK63" s="157"/>
      <c r="EL63" s="37" t="str">
        <f>IF(VLOOKUP(CONCATENATE($EJ$6," ",EL$9),'-RÅDATA_KVARTAL-'!$A$5:$DS$385,72,FALSE)&gt;0,VLOOKUP(CONCATENATE($EJ$6," ",EL$9),'-RÅDATA_KVARTAL-'!$A$5:$DS$385,72,FALSE),"")</f>
        <v/>
      </c>
      <c r="EM63" s="37"/>
      <c r="EN63" s="37" t="str">
        <f>IF(VLOOKUP(CONCATENATE($EJ$6," ",EN$9),'-RÅDATA_KVARTAL-'!$A$5:$DS$385,72,FALSE)&gt;0,VLOOKUP(CONCATENATE($EJ$6," ",EN$9),'-RÅDATA_KVARTAL-'!$A$5:$DS$385,72,FALSE),"")</f>
        <v/>
      </c>
      <c r="EO63" s="37"/>
      <c r="EP63" s="37" t="str">
        <f>IF(VLOOKUP(CONCATENATE($EJ$6," ",EP$9),'-RÅDATA_KVARTAL-'!$A$5:$DS$385,72,FALSE)&gt;0,VLOOKUP(CONCATENATE($EJ$6," ",EP$9),'-RÅDATA_KVARTAL-'!$A$5:$DS$385,72,FALSE),"")</f>
        <v/>
      </c>
      <c r="EQ63" s="37"/>
      <c r="ER63" s="37" t="str">
        <f>IF(VLOOKUP(CONCATENATE($EJ$6," ",ER$9),'-RÅDATA_KVARTAL-'!$A$5:$DS$385,72,FALSE)&gt;0,VLOOKUP(CONCATENATE($EJ$6," ",ER$9),'-RÅDATA_KVARTAL-'!$A$5:$DS$385,72,FALSE),"")</f>
        <v/>
      </c>
      <c r="ES63" s="37"/>
      <c r="ET63" s="37" t="str">
        <f>IF(VLOOKUP(CONCATENATE($EJ$6," ",ET$9),'-RÅDATA_KVARTAL-'!$A$5:$DS$385,72,FALSE)&gt;0,VLOOKUP(CONCATENATE($EJ$6," ",ET$9),'-RÅDATA_KVARTAL-'!$A$5:$DS$385,72,FALSE),"")</f>
        <v/>
      </c>
      <c r="EU63" s="37"/>
      <c r="EV63" s="37" t="str">
        <f>IF(VLOOKUP(CONCATENATE($EJ$6," ",EV$9),'-RÅDATA_KVARTAL-'!$A$5:$DS$385,72,FALSE)&gt;0,VLOOKUP(CONCATENATE($EJ$6," ",EV$9),'-RÅDATA_KVARTAL-'!$A$5:$DS$385,72,FALSE),"")</f>
        <v/>
      </c>
      <c r="EW63" s="37"/>
      <c r="EX63" s="37" t="str">
        <f>IF(VLOOKUP(CONCATENATE($EJ$6," ",EX$9),'-RÅDATA_KVARTAL-'!$A$5:$DS$385,72,FALSE)&gt;0,VLOOKUP(CONCATENATE($EJ$6," ",EX$9),'-RÅDATA_KVARTAL-'!$A$5:$DS$385,72,FALSE),"")</f>
        <v/>
      </c>
      <c r="EY63" s="37"/>
      <c r="EZ63" s="37" t="str">
        <f>IF(VLOOKUP(CONCATENATE($EJ$6," ",EZ$9),'-RÅDATA_KVARTAL-'!$A$5:$DS$385,72,FALSE)&gt;0,VLOOKUP(CONCATENATE($EJ$6," ",EZ$9),'-RÅDATA_KVARTAL-'!$A$5:$DS$385,72,FALSE),"")</f>
        <v/>
      </c>
      <c r="FA63" s="37"/>
      <c r="FB63" s="37" t="str">
        <f>IF(VLOOKUP(CONCATENATE($EJ$6," ",FB$9),'-RÅDATA_KVARTAL-'!$A$5:$DS$385,72,FALSE)&gt;0,VLOOKUP(CONCATENATE($EJ$6," ",FB$9),'-RÅDATA_KVARTAL-'!$A$5:$DS$385,72,FALSE),"")</f>
        <v/>
      </c>
      <c r="FC63" s="37"/>
      <c r="FD63" s="37" t="str">
        <f>IF(VLOOKUP(CONCATENATE($EJ$6," ",FD$9),'-RÅDATA_KVARTAL-'!$A$5:$DS$385,72,FALSE)&gt;0,VLOOKUP(CONCATENATE($EJ$6," ",FD$9),'-RÅDATA_KVARTAL-'!$A$5:$DS$385,72,FALSE),"")</f>
        <v/>
      </c>
      <c r="FE63" s="37"/>
      <c r="FF63" s="37" t="str">
        <f>IF(VLOOKUP(CONCATENATE($EJ$6," ",FF$9),'-RÅDATA_KVARTAL-'!$A$5:$DS$385,72,FALSE)&gt;0,VLOOKUP(CONCATENATE($EJ$6," ",FF$9),'-RÅDATA_KVARTAL-'!$A$5:$DS$385,72,FALSE),"")</f>
        <v/>
      </c>
      <c r="FG63" s="37"/>
      <c r="FH63" s="37" t="str">
        <f>IF(VLOOKUP(CONCATENATE($EJ$6," ",FH$9),'-RÅDATA_KVARTAL-'!$A$5:$DS$385,72,FALSE)&gt;0,VLOOKUP(CONCATENATE($EJ$6," ",FH$9),'-RÅDATA_KVARTAL-'!$A$5:$DS$385,72,FALSE),"")</f>
        <v/>
      </c>
      <c r="FI63" s="147"/>
      <c r="FJ63" s="275"/>
      <c r="FK63" s="37" t="str">
        <f>IF(VLOOKUP(CONCATENATE($FK$6," ",FK$9),'-RÅDATA_KVARTAL-'!$A$5:$DS$385,72,FALSE)&gt;0,VLOOKUP(CONCATENATE($FK$6," ",FK$9),'-RÅDATA_KVARTAL-'!$A$5:$DS$385,72,FALSE),"")</f>
        <v/>
      </c>
      <c r="FL63" s="157"/>
      <c r="FM63" s="37" t="str">
        <f>IF(VLOOKUP(CONCATENATE($FK$6," ",FM$9),'-RÅDATA_KVARTAL-'!$A$5:$DS$385,72,FALSE)&gt;0,VLOOKUP(CONCATENATE($FK$6," ",FM$9),'-RÅDATA_KVARTAL-'!$A$5:$DS$385,72,FALSE),"")</f>
        <v/>
      </c>
      <c r="FN63" s="37"/>
      <c r="FO63" s="37" t="str">
        <f>IF(VLOOKUP(CONCATENATE($FK$6," ",FO$9),'-RÅDATA_KVARTAL-'!$A$5:$DS$385,72,FALSE)&gt;0,VLOOKUP(CONCATENATE($FK$6," ",FO$9),'-RÅDATA_KVARTAL-'!$A$5:$DS$385,72,FALSE),"")</f>
        <v/>
      </c>
      <c r="FP63" s="37"/>
      <c r="FQ63" s="37" t="str">
        <f>IF(VLOOKUP(CONCATENATE($FK$6," ",FQ$9),'-RÅDATA_KVARTAL-'!$A$5:$DS$385,72,FALSE)&gt;0,VLOOKUP(CONCATENATE($FK$6," ",FQ$9),'-RÅDATA_KVARTAL-'!$A$5:$DS$385,72,FALSE),"")</f>
        <v/>
      </c>
      <c r="FR63" s="37"/>
      <c r="FS63" s="37" t="str">
        <f>IF(VLOOKUP(CONCATENATE($FK$6," ",FS$9),'-RÅDATA_KVARTAL-'!$A$5:$DS$385,72,FALSE)&gt;0,VLOOKUP(CONCATENATE($FK$6," ",FS$9),'-RÅDATA_KVARTAL-'!$A$5:$DS$385,72,FALSE),"")</f>
        <v/>
      </c>
      <c r="FT63" s="37"/>
      <c r="FU63" s="37" t="str">
        <f>IF(VLOOKUP(CONCATENATE($FK$6," ",FU$9),'-RÅDATA_KVARTAL-'!$A$5:$DS$385,72,FALSE)&gt;0,VLOOKUP(CONCATENATE($FK$6," ",FU$9),'-RÅDATA_KVARTAL-'!$A$5:$DS$385,72,FALSE),"")</f>
        <v/>
      </c>
      <c r="FV63" s="37"/>
      <c r="FW63" s="37" t="str">
        <f>IF(VLOOKUP(CONCATENATE($FK$6," ",FW$9),'-RÅDATA_KVARTAL-'!$A$5:$DS$385,72,FALSE)&gt;0,VLOOKUP(CONCATENATE($FK$6," ",FW$9),'-RÅDATA_KVARTAL-'!$A$5:$DS$385,72,FALSE),"")</f>
        <v/>
      </c>
      <c r="FX63" s="37"/>
      <c r="FY63" s="37" t="str">
        <f>IF(VLOOKUP(CONCATENATE($FK$6," ",FY$9),'-RÅDATA_KVARTAL-'!$A$5:$DS$385,72,FALSE)&gt;0,VLOOKUP(CONCATENATE($FK$6," ",FY$9),'-RÅDATA_KVARTAL-'!$A$5:$DS$385,72,FALSE),"")</f>
        <v/>
      </c>
      <c r="FZ63" s="37"/>
      <c r="GA63" s="37" t="str">
        <f>IF(VLOOKUP(CONCATENATE($FK$6," ",GA$9),'-RÅDATA_KVARTAL-'!$A$5:$DS$385,72,FALSE)&gt;0,VLOOKUP(CONCATENATE($FK$6," ",GA$9),'-RÅDATA_KVARTAL-'!$A$5:$DS$385,72,FALSE),"")</f>
        <v/>
      </c>
      <c r="GB63" s="37"/>
      <c r="GC63" s="37" t="str">
        <f>IF(VLOOKUP(CONCATENATE($FK$6," ",GC$9),'-RÅDATA_KVARTAL-'!$A$5:$DS$385,72,FALSE)&gt;0,VLOOKUP(CONCATENATE($FK$6," ",GC$9),'-RÅDATA_KVARTAL-'!$A$5:$DS$385,72,FALSE),"")</f>
        <v/>
      </c>
      <c r="GD63" s="37"/>
      <c r="GE63" s="37" t="str">
        <f>IF(VLOOKUP(CONCATENATE($FK$6," ",GE$9),'-RÅDATA_KVARTAL-'!$A$5:$DS$385,72,FALSE)&gt;0,VLOOKUP(CONCATENATE($FK$6," ",GE$9),'-RÅDATA_KVARTAL-'!$A$5:$DS$385,72,FALSE),"")</f>
        <v/>
      </c>
      <c r="GF63" s="37"/>
      <c r="GG63" s="37" t="str">
        <f>IF(VLOOKUP(CONCATENATE($FK$6," ",GG$9),'-RÅDATA_KVARTAL-'!$A$5:$DS$385,72,FALSE)&gt;0,VLOOKUP(CONCATENATE($FK$6," ",GG$9),'-RÅDATA_KVARTAL-'!$A$5:$DS$385,72,FALSE),"")</f>
        <v/>
      </c>
      <c r="GH63" s="37"/>
      <c r="GI63" s="37" t="str">
        <f>IF(VLOOKUP(CONCATENATE($FK$6," ",GI$9),'-RÅDATA_KVARTAL-'!$A$5:$DS$385,72,FALSE)&gt;0,VLOOKUP(CONCATENATE($FK$6," ",GI$9),'-RÅDATA_KVARTAL-'!$A$5:$DS$385,72,FALSE),"")</f>
        <v/>
      </c>
      <c r="GJ63" s="147"/>
      <c r="GK63" s="275"/>
      <c r="GL63" s="37" t="str">
        <f>IF(VLOOKUP(CONCATENATE($GL$6," ",GL$9),'-RÅDATA_KVARTAL-'!$A$5:$DS$385,72,FALSE)&gt;0,VLOOKUP(CONCATENATE($GL$6," ",GL$9),'-RÅDATA_KVARTAL-'!$A$5:$DS$385,72,FALSE),"")</f>
        <v/>
      </c>
      <c r="GM63" s="157"/>
      <c r="GN63" s="37" t="str">
        <f>IF(VLOOKUP(CONCATENATE($GL$6," ",GN$9),'-RÅDATA_KVARTAL-'!$A$5:$DS$385,72,FALSE)&gt;0,VLOOKUP(CONCATENATE($GL$6," ",GN$9),'-RÅDATA_KVARTAL-'!$A$5:$DS$385,72,FALSE),"")</f>
        <v/>
      </c>
      <c r="GO63" s="37"/>
      <c r="GP63" s="37" t="str">
        <f>IF(VLOOKUP(CONCATENATE($GL$6," ",GP$9),'-RÅDATA_KVARTAL-'!$A$5:$DS$385,72,FALSE)&gt;0,VLOOKUP(CONCATENATE($GL$6," ",GP$9),'-RÅDATA_KVARTAL-'!$A$5:$DS$385,72,FALSE),"")</f>
        <v/>
      </c>
      <c r="GQ63" s="37"/>
      <c r="GR63" s="37" t="str">
        <f>IF(VLOOKUP(CONCATENATE($GL$6," ",GR$9),'-RÅDATA_KVARTAL-'!$A$5:$DS$385,72,FALSE)&gt;0,VLOOKUP(CONCATENATE($GL$6," ",GR$9),'-RÅDATA_KVARTAL-'!$A$5:$DS$385,72,FALSE),"")</f>
        <v/>
      </c>
      <c r="GS63" s="37"/>
      <c r="GT63" s="37" t="str">
        <f>IF(VLOOKUP(CONCATENATE($GL$6," ",GT$9),'-RÅDATA_KVARTAL-'!$A$5:$DS$385,72,FALSE)&gt;0,VLOOKUP(CONCATENATE($GL$6," ",GT$9),'-RÅDATA_KVARTAL-'!$A$5:$DS$385,72,FALSE),"")</f>
        <v/>
      </c>
      <c r="GU63" s="37"/>
      <c r="GV63" s="37" t="str">
        <f>IF(VLOOKUP(CONCATENATE($GL$6," ",GV$9),'-RÅDATA_KVARTAL-'!$A$5:$DS$385,72,FALSE)&gt;0,VLOOKUP(CONCATENATE($GL$6," ",GV$9),'-RÅDATA_KVARTAL-'!$A$5:$DS$385,72,FALSE),"")</f>
        <v/>
      </c>
      <c r="GW63" s="37"/>
      <c r="GX63" s="37" t="str">
        <f>IF(VLOOKUP(CONCATENATE($GL$6," ",GX$9),'-RÅDATA_KVARTAL-'!$A$5:$DS$385,72,FALSE)&gt;0,VLOOKUP(CONCATENATE($GL$6," ",GX$9),'-RÅDATA_KVARTAL-'!$A$5:$DS$385,72,FALSE),"")</f>
        <v/>
      </c>
      <c r="GY63" s="37"/>
      <c r="GZ63" s="37" t="str">
        <f>IF(VLOOKUP(CONCATENATE($GL$6," ",GZ$9),'-RÅDATA_KVARTAL-'!$A$5:$DS$385,72,FALSE)&gt;0,VLOOKUP(CONCATENATE($GL$6," ",GZ$9),'-RÅDATA_KVARTAL-'!$A$5:$DS$385,72,FALSE),"")</f>
        <v/>
      </c>
      <c r="HA63" s="37"/>
      <c r="HB63" s="37" t="str">
        <f>IF(VLOOKUP(CONCATENATE($GL$6," ",HB$9),'-RÅDATA_KVARTAL-'!$A$5:$DS$385,72,FALSE)&gt;0,VLOOKUP(CONCATENATE($GL$6," ",HB$9),'-RÅDATA_KVARTAL-'!$A$5:$DS$385,72,FALSE),"")</f>
        <v/>
      </c>
      <c r="HC63" s="37"/>
      <c r="HD63" s="37" t="str">
        <f>IF(VLOOKUP(CONCATENATE($GL$6," ",HD$9),'-RÅDATA_KVARTAL-'!$A$5:$DS$385,72,FALSE)&gt;0,VLOOKUP(CONCATENATE($GL$6," ",HD$9),'-RÅDATA_KVARTAL-'!$A$5:$DS$385,72,FALSE),"")</f>
        <v/>
      </c>
      <c r="HE63" s="37"/>
      <c r="HF63" s="37" t="str">
        <f>IF(VLOOKUP(CONCATENATE($GL$6," ",HF$9),'-RÅDATA_KVARTAL-'!$A$5:$DS$385,72,FALSE)&gt;0,VLOOKUP(CONCATENATE($GL$6," ",HF$9),'-RÅDATA_KVARTAL-'!$A$5:$DS$385,72,FALSE),"")</f>
        <v/>
      </c>
      <c r="HG63" s="37"/>
      <c r="HH63" s="37" t="str">
        <f>IF(VLOOKUP(CONCATENATE($GL$6," ",HH$9),'-RÅDATA_KVARTAL-'!$A$5:$DS$385,72,FALSE)&gt;0,VLOOKUP(CONCATENATE($GL$6," ",HH$9),'-RÅDATA_KVARTAL-'!$A$5:$DS$385,72,FALSE),"")</f>
        <v/>
      </c>
      <c r="HI63" s="37"/>
      <c r="HJ63" s="37" t="str">
        <f>IF(VLOOKUP(CONCATENATE($GL$6," ",HJ$9),'-RÅDATA_KVARTAL-'!$A$5:$DS$385,72,FALSE)&gt;0,VLOOKUP(CONCATENATE($GL$6," ",HJ$9),'-RÅDATA_KVARTAL-'!$A$5:$DS$385,72,FALSE),"")</f>
        <v/>
      </c>
      <c r="HK63" s="147"/>
      <c r="HL63" s="148"/>
      <c r="HM63" s="103" t="s">
        <v>466</v>
      </c>
      <c r="HN63" s="15"/>
    </row>
    <row r="64" spans="2:222" s="15" customFormat="1" ht="10.5" customHeight="1" x14ac:dyDescent="0.2">
      <c r="B64" s="90">
        <v>11</v>
      </c>
      <c r="C64" s="90"/>
      <c r="D64" s="92" t="s">
        <v>75</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96.711885833758785</v>
      </c>
      <c r="CM64" s="156"/>
      <c r="CN64" s="156">
        <f>IF(VLOOKUP(CONCATENATE($CH$6," ",CN$9),'-RÅDATA_KVARTAL-'!$A$5:$DS$385,76,FALSE)&gt;0,VLOOKUP(CONCATENATE($CH$6," ",CN$9),'-RÅDATA_KVARTAL-'!$A$5:$DS$385,76,FALSE),"")</f>
        <v>96.958813147208744</v>
      </c>
      <c r="CO64" s="156"/>
      <c r="CP64" s="156">
        <f>IF(VLOOKUP(CONCATENATE($CH$6," ",CP$9),'-RÅDATA_KVARTAL-'!$A$5:$DS$385,76,FALSE)&gt;0,VLOOKUP(CONCATENATE($CH$6," ",CP$9),'-RÅDATA_KVARTAL-'!$A$5:$DS$385,76,FALSE),"")</f>
        <v>96.37325871403371</v>
      </c>
      <c r="CQ64" s="156"/>
      <c r="CR64" s="156">
        <f>IF(VLOOKUP(CONCATENATE($CH$6," ",CR$9),'-RÅDATA_KVARTAL-'!$A$5:$DS$385,76,FALSE)&gt;0,VLOOKUP(CONCATENATE($CH$6," ",CR$9),'-RÅDATA_KVARTAL-'!$A$5:$DS$385,76,FALSE),"")</f>
        <v>95.74088015005168</v>
      </c>
      <c r="CS64" s="156"/>
      <c r="CT64" s="156">
        <f>IF(VLOOKUP(CONCATENATE($CH$6," ",CT$9),'-RÅDATA_KVARTAL-'!$A$5:$DS$385,76,FALSE)&gt;0,VLOOKUP(CONCATENATE($CH$6," ",CT$9),'-RÅDATA_KVARTAL-'!$A$5:$DS$385,76,FALSE),"")</f>
        <v>96.808873953253283</v>
      </c>
      <c r="CU64" s="156"/>
      <c r="CV64" s="156">
        <f>IF(VLOOKUP(CONCATENATE($CH$6," ",CV$9),'-RÅDATA_KVARTAL-'!$A$5:$DS$385,76,FALSE)&gt;0,VLOOKUP(CONCATENATE($CH$6," ",CV$9),'-RÅDATA_KVARTAL-'!$A$5:$DS$385,76,FALSE),"")</f>
        <v>96.576491494041477</v>
      </c>
      <c r="CW64" s="156"/>
      <c r="CX64" s="156">
        <f>IF(VLOOKUP(CONCATENATE($CH$6," ",CX$9),'-RÅDATA_KVARTAL-'!$A$5:$DS$385,76,FALSE)&gt;0,VLOOKUP(CONCATENATE($CH$6," ",CX$9),'-RÅDATA_KVARTAL-'!$A$5:$DS$385,76,FALSE),"")</f>
        <v>95.807790939064603</v>
      </c>
      <c r="CY64" s="156"/>
      <c r="CZ64" s="156">
        <f>IF(VLOOKUP(CONCATENATE($CH$6," ",CZ$9),'-RÅDATA_KVARTAL-'!$A$5:$DS$385,76,FALSE)&gt;0,VLOOKUP(CONCATENATE($CH$6," ",CZ$9),'-RÅDATA_KVARTAL-'!$A$5:$DS$385,76,FALSE),"")</f>
        <v>95.403178769320505</v>
      </c>
      <c r="DA64" s="156"/>
      <c r="DB64" s="156">
        <f>IF(VLOOKUP(CONCATENATE($CH$6," ",DB$9),'-RÅDATA_KVARTAL-'!$A$5:$DS$385,76,FALSE)&gt;0,VLOOKUP(CONCATENATE($CH$6," ",DB$9),'-RÅDATA_KVARTAL-'!$A$5:$DS$385,76,FALSE),"")</f>
        <v>93.672375801282044</v>
      </c>
      <c r="DC64" s="156"/>
      <c r="DD64" s="156">
        <f>IF(VLOOKUP(CONCATENATE($CH$6," ",DD$9),'-RÅDATA_KVARTAL-'!$A$5:$DS$385,76,FALSE)&gt;0,VLOOKUP(CONCATENATE($CH$6," ",DD$9),'-RÅDATA_KVARTAL-'!$A$5:$DS$385,76,FALSE),"")</f>
        <v>96.390223573249656</v>
      </c>
      <c r="DE64" s="156"/>
      <c r="DF64" s="156">
        <f>IF(VLOOKUP(CONCATENATE($CH$6," ",DF$9),'-RÅDATA_KVARTAL-'!$A$5:$DS$385,76,FALSE)&gt;0,VLOOKUP(CONCATENATE($CH$6," ",DF$9),'-RÅDATA_KVARTAL-'!$A$5:$DS$385,76,FALSE),"")</f>
        <v>95.874869946357094</v>
      </c>
      <c r="DG64" s="106"/>
      <c r="DH64" s="106"/>
      <c r="DI64" s="156">
        <f>IF(VLOOKUP(CONCATENATE($DI$6," ",DI$9),'-RÅDATA_KVARTAL-'!$A$5:$DS$385,76,FALSE)&gt;0,VLOOKUP(CONCATENATE($DI$6," ",DI$9),'-RÅDATA_KVARTAL-'!$A$5:$DS$385,76,FALSE),"")</f>
        <v>95.854983888419881</v>
      </c>
      <c r="DJ64" s="120"/>
      <c r="DK64" s="156">
        <f>IF(VLOOKUP(CONCATENATE($DI$6," ",DK$9),'-RÅDATA_KVARTAL-'!$A$5:$DS$385,76,FALSE)&gt;0,VLOOKUP(CONCATENATE($DI$6," ",DK$9),'-RÅDATA_KVARTAL-'!$A$5:$DS$385,76,FALSE),"")</f>
        <v>96.675701938321495</v>
      </c>
      <c r="DL64" s="156"/>
      <c r="DM64" s="156">
        <f>IF(VLOOKUP(CONCATENATE($DI$6," ",DM$9),'-RÅDATA_KVARTAL-'!$A$5:$DS$385,76,FALSE)&gt;0,VLOOKUP(CONCATENATE($DI$6," ",DM$9),'-RÅDATA_KVARTAL-'!$A$5:$DS$385,76,FALSE),"")</f>
        <v>96.697718652962536</v>
      </c>
      <c r="DN64" s="156"/>
      <c r="DO64" s="156">
        <f>IF(VLOOKUP(CONCATENATE($DI$6," ",DO$9),'-RÅDATA_KVARTAL-'!$A$5:$DS$385,76,FALSE)&gt;0,VLOOKUP(CONCATENATE($DI$6," ",DO$9),'-RÅDATA_KVARTAL-'!$A$5:$DS$385,76,FALSE),"")</f>
        <v>95.275323762674432</v>
      </c>
      <c r="DP64" s="156"/>
      <c r="DQ64" s="156">
        <f>IF(VLOOKUP(CONCATENATE($DI$6," ",DQ$9),'-RÅDATA_KVARTAL-'!$A$5:$DS$385,76,FALSE)&gt;0,VLOOKUP(CONCATENATE($DI$6," ",DQ$9),'-RÅDATA_KVARTAL-'!$A$5:$DS$385,76,FALSE),"")</f>
        <v>94.246452646961771</v>
      </c>
      <c r="DR64" s="156"/>
      <c r="DS64" s="156">
        <f>IF(VLOOKUP(CONCATENATE($DI$6," ",DS$9),'-RÅDATA_KVARTAL-'!$A$5:$DS$385,76,FALSE)&gt;0,VLOOKUP(CONCATENATE($DI$6," ",DS$9),'-RÅDATA_KVARTAL-'!$A$5:$DS$385,76,FALSE),"")</f>
        <v>95.491131222852275</v>
      </c>
      <c r="DT64" s="156"/>
      <c r="DU64" s="156">
        <f>IF(VLOOKUP(CONCATENATE($DI$6," ",DU$9),'-RÅDATA_KVARTAL-'!$A$5:$DS$385,76,FALSE)&gt;0,VLOOKUP(CONCATENATE($DI$6," ",DU$9),'-RÅDATA_KVARTAL-'!$A$5:$DS$385,76,FALSE),"")</f>
        <v>96.55801389604423</v>
      </c>
      <c r="DV64" s="156"/>
      <c r="DW64" s="156">
        <f>IF(VLOOKUP(CONCATENATE($DI$6," ",DW$9),'-RÅDATA_KVARTAL-'!$A$5:$DS$385,76,FALSE)&gt;0,VLOOKUP(CONCATENATE($DI$6," ",DW$9),'-RÅDATA_KVARTAL-'!$A$5:$DS$385,76,FALSE),"")</f>
        <v>96.012026039854888</v>
      </c>
      <c r="DX64" s="156"/>
      <c r="DY64" s="156">
        <f>IF(VLOOKUP(CONCATENATE($DI$6," ",DY$9),'-RÅDATA_KVARTAL-'!$A$5:$DS$385,76,FALSE)&gt;0,VLOOKUP(CONCATENATE($DI$6," ",DY$9),'-RÅDATA_KVARTAL-'!$A$5:$DS$385,76,FALSE),"")</f>
        <v>95.833944371119912</v>
      </c>
      <c r="DZ64" s="156"/>
      <c r="EA64" s="156" t="str">
        <f>IF(VLOOKUP(CONCATENATE($DI$6," ",EA$9),'-RÅDATA_KVARTAL-'!$A$5:$DS$385,76,FALSE)&gt;0,VLOOKUP(CONCATENATE($DI$6," ",EA$9),'-RÅDATA_KVARTAL-'!$A$5:$DS$385,76,FALSE),"")</f>
        <v/>
      </c>
      <c r="EB64" s="156"/>
      <c r="EC64" s="156" t="str">
        <f>IF(VLOOKUP(CONCATENATE($DI$6," ",EC$9),'-RÅDATA_KVARTAL-'!$A$5:$DS$385,76,FALSE)&gt;0,VLOOKUP(CONCATENATE($DI$6," ",EC$9),'-RÅDATA_KVARTAL-'!$A$5:$DS$385,76,FALSE),"")</f>
        <v/>
      </c>
      <c r="ED64" s="156"/>
      <c r="EE64" s="156" t="str">
        <f>IF(VLOOKUP(CONCATENATE($DI$6," ",EE$9),'-RÅDATA_KVARTAL-'!$A$5:$DS$385,76,FALSE)&gt;0,VLOOKUP(CONCATENATE($DI$6," ",EE$9),'-RÅDATA_KVARTAL-'!$A$5:$DS$385,76,FALSE),"")</f>
        <v/>
      </c>
      <c r="EF64" s="156"/>
      <c r="EG64" s="156">
        <f>IF(VLOOKUP(CONCATENATE($DI$6," ",EG$9),'-RÅDATA_KVARTAL-'!$A$5:$DS$385,76,FALSE)&gt;0,VLOOKUP(CONCATENATE($DI$6," ",EG$9),'-RÅDATA_KVARTAL-'!$A$5:$DS$385,76,FALSE),"")</f>
        <v>95.837682242169222</v>
      </c>
      <c r="EH64" s="106"/>
      <c r="EI64" s="106"/>
      <c r="EJ64" s="156" t="str">
        <f>IF(VLOOKUP(CONCATENATE($EJ$6," ",EJ$9),'-RÅDATA_KVARTAL-'!$A$5:$DS$385,76,FALSE)&gt;0,VLOOKUP(CONCATENATE($EJ$6," ",EJ$9),'-RÅDATA_KVARTAL-'!$A$5:$DS$385,76,FALSE),"")</f>
        <v/>
      </c>
      <c r="EK64" s="120"/>
      <c r="EL64" s="156" t="str">
        <f>IF(VLOOKUP(CONCATENATE($EJ$6," ",EL$9),'-RÅDATA_KVARTAL-'!$A$5:$DS$385,76,FALSE)&gt;0,VLOOKUP(CONCATENATE($EJ$6," ",EL$9),'-RÅDATA_KVARTAL-'!$A$5:$DS$385,76,FALSE),"")</f>
        <v/>
      </c>
      <c r="EM64" s="156"/>
      <c r="EN64" s="156" t="str">
        <f>IF(VLOOKUP(CONCATENATE($EJ$6," ",EN$9),'-RÅDATA_KVARTAL-'!$A$5:$DS$385,76,FALSE)&gt;0,VLOOKUP(CONCATENATE($EJ$6," ",EN$9),'-RÅDATA_KVARTAL-'!$A$5:$DS$385,76,FALSE),"")</f>
        <v/>
      </c>
      <c r="EO64" s="156"/>
      <c r="EP64" s="156" t="str">
        <f>IF(VLOOKUP(CONCATENATE($EJ$6," ",EP$9),'-RÅDATA_KVARTAL-'!$A$5:$DS$385,76,FALSE)&gt;0,VLOOKUP(CONCATENATE($EJ$6," ",EP$9),'-RÅDATA_KVARTAL-'!$A$5:$DS$385,76,FALSE),"")</f>
        <v/>
      </c>
      <c r="EQ64" s="156"/>
      <c r="ER64" s="156" t="str">
        <f>IF(VLOOKUP(CONCATENATE($EJ$6," ",ER$9),'-RÅDATA_KVARTAL-'!$A$5:$DS$385,76,FALSE)&gt;0,VLOOKUP(CONCATENATE($EJ$6," ",ER$9),'-RÅDATA_KVARTAL-'!$A$5:$DS$385,76,FALSE),"")</f>
        <v/>
      </c>
      <c r="ES64" s="156"/>
      <c r="ET64" s="156" t="str">
        <f>IF(VLOOKUP(CONCATENATE($EJ$6," ",ET$9),'-RÅDATA_KVARTAL-'!$A$5:$DS$385,76,FALSE)&gt;0,VLOOKUP(CONCATENATE($EJ$6," ",ET$9),'-RÅDATA_KVARTAL-'!$A$5:$DS$385,76,FALSE),"")</f>
        <v/>
      </c>
      <c r="EU64" s="156"/>
      <c r="EV64" s="156" t="str">
        <f>IF(VLOOKUP(CONCATENATE($EJ$6," ",EV$9),'-RÅDATA_KVARTAL-'!$A$5:$DS$385,76,FALSE)&gt;0,VLOOKUP(CONCATENATE($EJ$6," ",EV$9),'-RÅDATA_KVARTAL-'!$A$5:$DS$385,76,FALSE),"")</f>
        <v/>
      </c>
      <c r="EW64" s="156"/>
      <c r="EX64" s="156" t="str">
        <f>IF(VLOOKUP(CONCATENATE($EJ$6," ",EX$9),'-RÅDATA_KVARTAL-'!$A$5:$DS$385,76,FALSE)&gt;0,VLOOKUP(CONCATENATE($EJ$6," ",EX$9),'-RÅDATA_KVARTAL-'!$A$5:$DS$385,76,FALSE),"")</f>
        <v/>
      </c>
      <c r="EY64" s="156"/>
      <c r="EZ64" s="156" t="str">
        <f>IF(VLOOKUP(CONCATENATE($EJ$6," ",EZ$9),'-RÅDATA_KVARTAL-'!$A$5:$DS$385,76,FALSE)&gt;0,VLOOKUP(CONCATENATE($EJ$6," ",EZ$9),'-RÅDATA_KVARTAL-'!$A$5:$DS$385,76,FALSE),"")</f>
        <v/>
      </c>
      <c r="FA64" s="156"/>
      <c r="FB64" s="156" t="str">
        <f>IF(VLOOKUP(CONCATENATE($EJ$6," ",FB$9),'-RÅDATA_KVARTAL-'!$A$5:$DS$385,76,FALSE)&gt;0,VLOOKUP(CONCATENATE($EJ$6," ",FB$9),'-RÅDATA_KVARTAL-'!$A$5:$DS$385,76,FALSE),"")</f>
        <v/>
      </c>
      <c r="FC64" s="156"/>
      <c r="FD64" s="156" t="str">
        <f>IF(VLOOKUP(CONCATENATE($EJ$6," ",FD$9),'-RÅDATA_KVARTAL-'!$A$5:$DS$385,76,FALSE)&gt;0,VLOOKUP(CONCATENATE($EJ$6," ",FD$9),'-RÅDATA_KVARTAL-'!$A$5:$DS$385,76,FALSE),"")</f>
        <v/>
      </c>
      <c r="FE64" s="156"/>
      <c r="FF64" s="156" t="str">
        <f>IF(VLOOKUP(CONCATENATE($EJ$6," ",FF$9),'-RÅDATA_KVARTAL-'!$A$5:$DS$385,76,FALSE)&gt;0,VLOOKUP(CONCATENATE($EJ$6," ",FF$9),'-RÅDATA_KVARTAL-'!$A$5:$DS$385,76,FALSE),"")</f>
        <v/>
      </c>
      <c r="FG64" s="156"/>
      <c r="FH64" s="156" t="str">
        <f>IF(VLOOKUP(CONCATENATE($EJ$6," ",FH$9),'-RÅDATA_KVARTAL-'!$A$5:$DS$385,76,FALSE)&gt;0,VLOOKUP(CONCATENATE($EJ$6," ",FH$9),'-RÅDATA_KVARTAL-'!$A$5:$DS$385,76,FALSE),"")</f>
        <v/>
      </c>
      <c r="FI64" s="106"/>
      <c r="FJ64" s="106"/>
      <c r="FK64" s="156" t="str">
        <f>IF(VLOOKUP(CONCATENATE($FK$6," ",FK$9),'-RÅDATA_KVARTAL-'!$A$5:$DS$385,76,FALSE)&gt;0,VLOOKUP(CONCATENATE($FK$6," ",FK$9),'-RÅDATA_KVARTAL-'!$A$5:$DS$385,76,FALSE),"")</f>
        <v/>
      </c>
      <c r="FL64" s="120"/>
      <c r="FM64" s="156" t="str">
        <f>IF(VLOOKUP(CONCATENATE($FK$6," ",FM$9),'-RÅDATA_KVARTAL-'!$A$5:$DS$385,76,FALSE)&gt;0,VLOOKUP(CONCATENATE($FK$6," ",FM$9),'-RÅDATA_KVARTAL-'!$A$5:$DS$385,76,FALSE),"")</f>
        <v/>
      </c>
      <c r="FN64" s="156"/>
      <c r="FO64" s="156" t="str">
        <f>IF(VLOOKUP(CONCATENATE($FK$6," ",FO$9),'-RÅDATA_KVARTAL-'!$A$5:$DS$385,76,FALSE)&gt;0,VLOOKUP(CONCATENATE($FK$6," ",FO$9),'-RÅDATA_KVARTAL-'!$A$5:$DS$385,76,FALSE),"")</f>
        <v/>
      </c>
      <c r="FP64" s="156"/>
      <c r="FQ64" s="156" t="str">
        <f>IF(VLOOKUP(CONCATENATE($FK$6," ",FQ$9),'-RÅDATA_KVARTAL-'!$A$5:$DS$385,76,FALSE)&gt;0,VLOOKUP(CONCATENATE($FK$6," ",FQ$9),'-RÅDATA_KVARTAL-'!$A$5:$DS$385,76,FALSE),"")</f>
        <v/>
      </c>
      <c r="FR64" s="156"/>
      <c r="FS64" s="156" t="str">
        <f>IF(VLOOKUP(CONCATENATE($FK$6," ",FS$9),'-RÅDATA_KVARTAL-'!$A$5:$DS$385,76,FALSE)&gt;0,VLOOKUP(CONCATENATE($FK$6," ",FS$9),'-RÅDATA_KVARTAL-'!$A$5:$DS$385,76,FALSE),"")</f>
        <v/>
      </c>
      <c r="FT64" s="156"/>
      <c r="FU64" s="156" t="str">
        <f>IF(VLOOKUP(CONCATENATE($FK$6," ",FU$9),'-RÅDATA_KVARTAL-'!$A$5:$DS$385,76,FALSE)&gt;0,VLOOKUP(CONCATENATE($FK$6," ",FU$9),'-RÅDATA_KVARTAL-'!$A$5:$DS$385,76,FALSE),"")</f>
        <v/>
      </c>
      <c r="FV64" s="156"/>
      <c r="FW64" s="156" t="str">
        <f>IF(VLOOKUP(CONCATENATE($FK$6," ",FW$9),'-RÅDATA_KVARTAL-'!$A$5:$DS$385,76,FALSE)&gt;0,VLOOKUP(CONCATENATE($FK$6," ",FW$9),'-RÅDATA_KVARTAL-'!$A$5:$DS$385,76,FALSE),"")</f>
        <v/>
      </c>
      <c r="FX64" s="156"/>
      <c r="FY64" s="156" t="str">
        <f>IF(VLOOKUP(CONCATENATE($FK$6," ",FY$9),'-RÅDATA_KVARTAL-'!$A$5:$DS$385,76,FALSE)&gt;0,VLOOKUP(CONCATENATE($FK$6," ",FY$9),'-RÅDATA_KVARTAL-'!$A$5:$DS$385,76,FALSE),"")</f>
        <v/>
      </c>
      <c r="FZ64" s="156"/>
      <c r="GA64" s="156" t="str">
        <f>IF(VLOOKUP(CONCATENATE($FK$6," ",GA$9),'-RÅDATA_KVARTAL-'!$A$5:$DS$385,76,FALSE)&gt;0,VLOOKUP(CONCATENATE($FK$6," ",GA$9),'-RÅDATA_KVARTAL-'!$A$5:$DS$385,76,FALSE),"")</f>
        <v/>
      </c>
      <c r="GB64" s="156"/>
      <c r="GC64" s="156" t="str">
        <f>IF(VLOOKUP(CONCATENATE($FK$6," ",GC$9),'-RÅDATA_KVARTAL-'!$A$5:$DS$385,76,FALSE)&gt;0,VLOOKUP(CONCATENATE($FK$6," ",GC$9),'-RÅDATA_KVARTAL-'!$A$5:$DS$385,76,FALSE),"")</f>
        <v/>
      </c>
      <c r="GD64" s="156"/>
      <c r="GE64" s="156" t="str">
        <f>IF(VLOOKUP(CONCATENATE($FK$6," ",GE$9),'-RÅDATA_KVARTAL-'!$A$5:$DS$385,76,FALSE)&gt;0,VLOOKUP(CONCATENATE($FK$6," ",GE$9),'-RÅDATA_KVARTAL-'!$A$5:$DS$385,76,FALSE),"")</f>
        <v/>
      </c>
      <c r="GF64" s="156"/>
      <c r="GG64" s="156" t="str">
        <f>IF(VLOOKUP(CONCATENATE($FK$6," ",GG$9),'-RÅDATA_KVARTAL-'!$A$5:$DS$385,76,FALSE)&gt;0,VLOOKUP(CONCATENATE($FK$6," ",GG$9),'-RÅDATA_KVARTAL-'!$A$5:$DS$385,76,FALSE),"")</f>
        <v/>
      </c>
      <c r="GH64" s="156"/>
      <c r="GI64" s="156" t="str">
        <f>IF(VLOOKUP(CONCATENATE($FK$6," ",GI$9),'-RÅDATA_KVARTAL-'!$A$5:$DS$385,76,FALSE)&gt;0,VLOOKUP(CONCATENATE($FK$6," ",GI$9),'-RÅDATA_KVARTAL-'!$A$5:$DS$385,76,FALSE),"")</f>
        <v/>
      </c>
      <c r="GJ64" s="106"/>
      <c r="GK64" s="106"/>
      <c r="GL64" s="156" t="str">
        <f>IF(VLOOKUP(CONCATENATE($GL$6," ",GL$9),'-RÅDATA_KVARTAL-'!$A$5:$DS$385,76,FALSE)&gt;0,VLOOKUP(CONCATENATE($GL$6," ",GL$9),'-RÅDATA_KVARTAL-'!$A$5:$DS$385,76,FALSE),"")</f>
        <v/>
      </c>
      <c r="GM64" s="120"/>
      <c r="GN64" s="156" t="str">
        <f>IF(VLOOKUP(CONCATENATE($GL$6," ",GN$9),'-RÅDATA_KVARTAL-'!$A$5:$DS$385,76,FALSE)&gt;0,VLOOKUP(CONCATENATE($GL$6," ",GN$9),'-RÅDATA_KVARTAL-'!$A$5:$DS$385,76,FALSE),"")</f>
        <v/>
      </c>
      <c r="GO64" s="156"/>
      <c r="GP64" s="156" t="str">
        <f>IF(VLOOKUP(CONCATENATE($GL$6," ",GP$9),'-RÅDATA_KVARTAL-'!$A$5:$DS$385,76,FALSE)&gt;0,VLOOKUP(CONCATENATE($GL$6," ",GP$9),'-RÅDATA_KVARTAL-'!$A$5:$DS$385,76,FALSE),"")</f>
        <v/>
      </c>
      <c r="GQ64" s="156"/>
      <c r="GR64" s="156" t="str">
        <f>IF(VLOOKUP(CONCATENATE($GL$6," ",GR$9),'-RÅDATA_KVARTAL-'!$A$5:$DS$385,76,FALSE)&gt;0,VLOOKUP(CONCATENATE($GL$6," ",GR$9),'-RÅDATA_KVARTAL-'!$A$5:$DS$385,76,FALSE),"")</f>
        <v/>
      </c>
      <c r="GS64" s="156"/>
      <c r="GT64" s="156" t="str">
        <f>IF(VLOOKUP(CONCATENATE($GL$6," ",GT$9),'-RÅDATA_KVARTAL-'!$A$5:$DS$385,76,FALSE)&gt;0,VLOOKUP(CONCATENATE($GL$6," ",GT$9),'-RÅDATA_KVARTAL-'!$A$5:$DS$385,76,FALSE),"")</f>
        <v/>
      </c>
      <c r="GU64" s="156"/>
      <c r="GV64" s="156" t="str">
        <f>IF(VLOOKUP(CONCATENATE($GL$6," ",GV$9),'-RÅDATA_KVARTAL-'!$A$5:$DS$385,76,FALSE)&gt;0,VLOOKUP(CONCATENATE($GL$6," ",GV$9),'-RÅDATA_KVARTAL-'!$A$5:$DS$385,76,FALSE),"")</f>
        <v/>
      </c>
      <c r="GW64" s="156"/>
      <c r="GX64" s="156" t="str">
        <f>IF(VLOOKUP(CONCATENATE($GL$6," ",GX$9),'-RÅDATA_KVARTAL-'!$A$5:$DS$385,76,FALSE)&gt;0,VLOOKUP(CONCATENATE($GL$6," ",GX$9),'-RÅDATA_KVARTAL-'!$A$5:$DS$385,76,FALSE),"")</f>
        <v/>
      </c>
      <c r="GY64" s="156"/>
      <c r="GZ64" s="156" t="str">
        <f>IF(VLOOKUP(CONCATENATE($GL$6," ",GZ$9),'-RÅDATA_KVARTAL-'!$A$5:$DS$385,76,FALSE)&gt;0,VLOOKUP(CONCATENATE($GL$6," ",GZ$9),'-RÅDATA_KVARTAL-'!$A$5:$DS$385,76,FALSE),"")</f>
        <v/>
      </c>
      <c r="HA64" s="156"/>
      <c r="HB64" s="156" t="str">
        <f>IF(VLOOKUP(CONCATENATE($GL$6," ",HB$9),'-RÅDATA_KVARTAL-'!$A$5:$DS$385,76,FALSE)&gt;0,VLOOKUP(CONCATENATE($GL$6," ",HB$9),'-RÅDATA_KVARTAL-'!$A$5:$DS$385,76,FALSE),"")</f>
        <v/>
      </c>
      <c r="HC64" s="156"/>
      <c r="HD64" s="156" t="str">
        <f>IF(VLOOKUP(CONCATENATE($GL$6," ",HD$9),'-RÅDATA_KVARTAL-'!$A$5:$DS$385,76,FALSE)&gt;0,VLOOKUP(CONCATENATE($GL$6," ",HD$9),'-RÅDATA_KVARTAL-'!$A$5:$DS$385,76,FALSE),"")</f>
        <v/>
      </c>
      <c r="HE64" s="156"/>
      <c r="HF64" s="156" t="str">
        <f>IF(VLOOKUP(CONCATENATE($GL$6," ",HF$9),'-RÅDATA_KVARTAL-'!$A$5:$DS$385,76,FALSE)&gt;0,VLOOKUP(CONCATENATE($GL$6," ",HF$9),'-RÅDATA_KVARTAL-'!$A$5:$DS$385,76,FALSE),"")</f>
        <v/>
      </c>
      <c r="HG64" s="156"/>
      <c r="HH64" s="156" t="str">
        <f>IF(VLOOKUP(CONCATENATE($GL$6," ",HH$9),'-RÅDATA_KVARTAL-'!$A$5:$DS$385,76,FALSE)&gt;0,VLOOKUP(CONCATENATE($GL$6," ",HH$9),'-RÅDATA_KVARTAL-'!$A$5:$DS$385,76,FALSE),"")</f>
        <v/>
      </c>
      <c r="HI64" s="156"/>
      <c r="HJ64" s="156" t="str">
        <f>IF(VLOOKUP(CONCATENATE($GL$6," ",HJ$9),'-RÅDATA_KVARTAL-'!$A$5:$DS$385,76,FALSE)&gt;0,VLOOKUP(CONCATENATE($GL$6," ",HJ$9),'-RÅDATA_KVARTAL-'!$A$5:$DS$385,76,FALSE),"")</f>
        <v/>
      </c>
      <c r="HK64" s="106"/>
      <c r="HL64" s="106"/>
      <c r="HM64" s="92" t="s">
        <v>467</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62</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80882</v>
      </c>
      <c r="CM66" s="37"/>
      <c r="CN66" s="37">
        <f>IF(VLOOKUP(CONCATENATE($CH$6," ",CN$9),'-RÅDATA_KVARTAL-'!$A$5:$DS$385,80,FALSE)&gt;0,VLOOKUP(CONCATENATE($CH$6," ",CN$9),'-RÅDATA_KVARTAL-'!$A$5:$DS$385,80,FALSE),"")</f>
        <v>79839</v>
      </c>
      <c r="CO66" s="37"/>
      <c r="CP66" s="37">
        <f>IF(VLOOKUP(CONCATENATE($CH$6," ",CP$9),'-RÅDATA_KVARTAL-'!$A$5:$DS$385,80,FALSE)&gt;0,VLOOKUP(CONCATENATE($CH$6," ",CP$9),'-RÅDATA_KVARTAL-'!$A$5:$DS$385,80,FALSE),"")</f>
        <v>80659</v>
      </c>
      <c r="CQ66" s="37"/>
      <c r="CR66" s="37">
        <f>IF(VLOOKUP(CONCATENATE($CH$6," ",CR$9),'-RÅDATA_KVARTAL-'!$A$5:$DS$385,80,FALSE)&gt;0,VLOOKUP(CONCATENATE($CH$6," ",CR$9),'-RÅDATA_KVARTAL-'!$A$5:$DS$385,80,FALSE),"")</f>
        <v>76410</v>
      </c>
      <c r="CS66" s="37"/>
      <c r="CT66" s="37">
        <f>IF(VLOOKUP(CONCATENATE($CH$6," ",CT$9),'-RÅDATA_KVARTAL-'!$A$5:$DS$385,80,FALSE)&gt;0,VLOOKUP(CONCATENATE($CH$6," ",CT$9),'-RÅDATA_KVARTAL-'!$A$5:$DS$385,80,FALSE),"")</f>
        <v>71914</v>
      </c>
      <c r="CU66" s="37"/>
      <c r="CV66" s="37">
        <f>IF(VLOOKUP(CONCATENATE($CH$6," ",CV$9),'-RÅDATA_KVARTAL-'!$A$5:$DS$385,80,FALSE)&gt;0,VLOOKUP(CONCATENATE($CH$6," ",CV$9),'-RÅDATA_KVARTAL-'!$A$5:$DS$385,80,FALSE),"")</f>
        <v>78772</v>
      </c>
      <c r="CW66" s="37"/>
      <c r="CX66" s="37">
        <f>IF(VLOOKUP(CONCATENATE($CH$6," ",CX$9),'-RÅDATA_KVARTAL-'!$A$5:$DS$385,80,FALSE)&gt;0,VLOOKUP(CONCATENATE($CH$6," ",CX$9),'-RÅDATA_KVARTAL-'!$A$5:$DS$385,80,FALSE),"")</f>
        <v>79872</v>
      </c>
      <c r="CY66" s="37"/>
      <c r="CZ66" s="37">
        <f>IF(VLOOKUP(CONCATENATE($CH$6," ",CZ$9),'-RÅDATA_KVARTAL-'!$A$5:$DS$385,80,FALSE)&gt;0,VLOOKUP(CONCATENATE($CH$6," ",CZ$9),'-RÅDATA_KVARTAL-'!$A$5:$DS$385,80,FALSE),"")</f>
        <v>80157</v>
      </c>
      <c r="DA66" s="37"/>
      <c r="DB66" s="37">
        <f>IF(VLOOKUP(CONCATENATE($CH$6," ",DB$9),'-RÅDATA_KVARTAL-'!$A$5:$DS$385,80,FALSE)&gt;0,VLOOKUP(CONCATENATE($CH$6," ",DB$9),'-RÅDATA_KVARTAL-'!$A$5:$DS$385,80,FALSE),"")</f>
        <v>76609</v>
      </c>
      <c r="DC66" s="37"/>
      <c r="DD66" s="37">
        <f>IF(VLOOKUP(CONCATENATE($CH$6," ",DD$9),'-RÅDATA_KVARTAL-'!$A$5:$DS$385,80,FALSE)&gt;0,VLOOKUP(CONCATENATE($CH$6," ",DD$9),'-RÅDATA_KVARTAL-'!$A$5:$DS$385,80,FALSE),"")</f>
        <v>79816</v>
      </c>
      <c r="DE66" s="37"/>
      <c r="DF66" s="37">
        <f>IF(VLOOKUP(CONCATENATE($CH$6," ",DF$9),'-RÅDATA_KVARTAL-'!$A$5:$DS$385,80,FALSE)&gt;0,VLOOKUP(CONCATENATE($CH$6," ",DF$9),'-RÅDATA_KVARTAL-'!$A$5:$DS$385,80,FALSE),"")</f>
        <v>939003</v>
      </c>
      <c r="DG66" s="147"/>
      <c r="DH66" s="275"/>
      <c r="DI66" s="37">
        <f>IF(VLOOKUP(CONCATENATE($DI$6," ",DI$9),'-RÅDATA_KVARTAL-'!$A$5:$DS$385,80,FALSE)&gt;0,VLOOKUP(CONCATENATE($DI$6," ",DI$9),'-RÅDATA_KVARTAL-'!$A$5:$DS$385,80,FALSE),"")</f>
        <v>81843</v>
      </c>
      <c r="DJ66" s="157"/>
      <c r="DK66" s="37">
        <f>IF(VLOOKUP(CONCATENATE($DI$6," ",DK$9),'-RÅDATA_KVARTAL-'!$A$5:$DS$385,80,FALSE)&gt;0,VLOOKUP(CONCATENATE($DI$6," ",DK$9),'-RÅDATA_KVARTAL-'!$A$5:$DS$385,80,FALSE),"")</f>
        <v>76605</v>
      </c>
      <c r="DL66" s="37"/>
      <c r="DM66" s="37">
        <f>IF(VLOOKUP(CONCATENATE($DI$6," ",DM$9),'-RÅDATA_KVARTAL-'!$A$5:$DS$385,80,FALSE)&gt;0,VLOOKUP(CONCATENATE($DI$6," ",DM$9),'-RÅDATA_KVARTAL-'!$A$5:$DS$385,80,FALSE),"")</f>
        <v>85573</v>
      </c>
      <c r="DN66" s="37"/>
      <c r="DO66" s="37">
        <f>IF(VLOOKUP(CONCATENATE($DI$6," ",DO$9),'-RÅDATA_KVARTAL-'!$A$5:$DS$385,80,FALSE)&gt;0,VLOOKUP(CONCATENATE($DI$6," ",DO$9),'-RÅDATA_KVARTAL-'!$A$5:$DS$385,80,FALSE),"")</f>
        <v>77157</v>
      </c>
      <c r="DP66" s="37"/>
      <c r="DQ66" s="37">
        <f>IF(VLOOKUP(CONCATENATE($DI$6," ",DQ$9),'-RÅDATA_KVARTAL-'!$A$5:$DS$385,80,FALSE)&gt;0,VLOOKUP(CONCATENATE($DI$6," ",DQ$9),'-RÅDATA_KVARTAL-'!$A$5:$DS$385,80,FALSE),"")</f>
        <v>81851</v>
      </c>
      <c r="DR66" s="37"/>
      <c r="DS66" s="37">
        <f>IF(VLOOKUP(CONCATENATE($DI$6," ",DS$9),'-RÅDATA_KVARTAL-'!$A$5:$DS$385,80,FALSE)&gt;0,VLOOKUP(CONCATENATE($DI$6," ",DS$9),'-RÅDATA_KVARTAL-'!$A$5:$DS$385,80,FALSE),"")</f>
        <v>77977</v>
      </c>
      <c r="DT66" s="37"/>
      <c r="DU66" s="37">
        <f>IF(VLOOKUP(CONCATENATE($DI$6," ",DU$9),'-RÅDATA_KVARTAL-'!$A$5:$DS$385,80,FALSE)&gt;0,VLOOKUP(CONCATENATE($DI$6," ",DU$9),'-RÅDATA_KVARTAL-'!$A$5:$DS$385,80,FALSE),"")</f>
        <v>70313</v>
      </c>
      <c r="DV66" s="37"/>
      <c r="DW66" s="37">
        <f>IF(VLOOKUP(CONCATENATE($DI$6," ",DW$9),'-RÅDATA_KVARTAL-'!$A$5:$DS$385,80,FALSE)&gt;0,VLOOKUP(CONCATENATE($DI$6," ",DW$9),'-RÅDATA_KVARTAL-'!$A$5:$DS$385,80,FALSE),"")</f>
        <v>78676</v>
      </c>
      <c r="DX66" s="37"/>
      <c r="DY66" s="37">
        <f>IF(VLOOKUP(CONCATENATE($DI$6," ",DY$9),'-RÅDATA_KVARTAL-'!$A$5:$DS$385,80,FALSE)&gt;0,VLOOKUP(CONCATENATE($DI$6," ",DY$9),'-RÅDATA_KVARTAL-'!$A$5:$DS$385,80,FALSE),"")</f>
        <v>79764</v>
      </c>
      <c r="DZ66" s="37"/>
      <c r="EA66" s="37" t="str">
        <f>IF(VLOOKUP(CONCATENATE($DI$6," ",EA$9),'-RÅDATA_KVARTAL-'!$A$5:$DS$385,80,FALSE)&gt;0,VLOOKUP(CONCATENATE($DI$6," ",EA$9),'-RÅDATA_KVARTAL-'!$A$5:$DS$385,80,FALSE),"")</f>
        <v/>
      </c>
      <c r="EB66" s="37"/>
      <c r="EC66" s="37" t="str">
        <f>IF(VLOOKUP(CONCATENATE($DI$6," ",EC$9),'-RÅDATA_KVARTAL-'!$A$5:$DS$385,80,FALSE)&gt;0,VLOOKUP(CONCATENATE($DI$6," ",EC$9),'-RÅDATA_KVARTAL-'!$A$5:$DS$385,80,FALSE),"")</f>
        <v/>
      </c>
      <c r="ED66" s="37"/>
      <c r="EE66" s="37" t="str">
        <f>IF(VLOOKUP(CONCATENATE($DI$6," ",EE$9),'-RÅDATA_KVARTAL-'!$A$5:$DS$385,80,FALSE)&gt;0,VLOOKUP(CONCATENATE($DI$6," ",EE$9),'-RÅDATA_KVARTAL-'!$A$5:$DS$385,80,FALSE),"")</f>
        <v/>
      </c>
      <c r="EF66" s="37"/>
      <c r="EG66" s="37">
        <f>IF(VLOOKUP(CONCATENATE($DI$6," ",EG$9),'-RÅDATA_KVARTAL-'!$A$5:$DS$385,80,FALSE)&gt;0,VLOOKUP(CONCATENATE($DI$6," ",EG$9),'-RÅDATA_KVARTAL-'!$A$5:$DS$385,80,FALSE),"")</f>
        <v>709759</v>
      </c>
      <c r="EH66" s="147"/>
      <c r="EI66" s="275"/>
      <c r="EJ66" s="37" t="str">
        <f>IF(VLOOKUP(CONCATENATE($EJ$6," ",EJ$9),'-RÅDATA_KVARTAL-'!$A$5:$DS$385,80,FALSE)&gt;0,VLOOKUP(CONCATENATE($EJ$6," ",EJ$9),'-RÅDATA_KVARTAL-'!$A$5:$DS$385,80,FALSE),"")</f>
        <v/>
      </c>
      <c r="EK66" s="157"/>
      <c r="EL66" s="37" t="str">
        <f>IF(VLOOKUP(CONCATENATE($EJ$6," ",EL$9),'-RÅDATA_KVARTAL-'!$A$5:$DS$385,80,FALSE)&gt;0,VLOOKUP(CONCATENATE($EJ$6," ",EL$9),'-RÅDATA_KVARTAL-'!$A$5:$DS$385,80,FALSE),"")</f>
        <v/>
      </c>
      <c r="EM66" s="37"/>
      <c r="EN66" s="37" t="str">
        <f>IF(VLOOKUP(CONCATENATE($EJ$6," ",EN$9),'-RÅDATA_KVARTAL-'!$A$5:$DS$385,80,FALSE)&gt;0,VLOOKUP(CONCATENATE($EJ$6," ",EN$9),'-RÅDATA_KVARTAL-'!$A$5:$DS$385,80,FALSE),"")</f>
        <v/>
      </c>
      <c r="EO66" s="37"/>
      <c r="EP66" s="37" t="str">
        <f>IF(VLOOKUP(CONCATENATE($EJ$6," ",EP$9),'-RÅDATA_KVARTAL-'!$A$5:$DS$385,80,FALSE)&gt;0,VLOOKUP(CONCATENATE($EJ$6," ",EP$9),'-RÅDATA_KVARTAL-'!$A$5:$DS$385,80,FALSE),"")</f>
        <v/>
      </c>
      <c r="EQ66" s="37"/>
      <c r="ER66" s="37" t="str">
        <f>IF(VLOOKUP(CONCATENATE($EJ$6," ",ER$9),'-RÅDATA_KVARTAL-'!$A$5:$DS$385,80,FALSE)&gt;0,VLOOKUP(CONCATENATE($EJ$6," ",ER$9),'-RÅDATA_KVARTAL-'!$A$5:$DS$385,80,FALSE),"")</f>
        <v/>
      </c>
      <c r="ES66" s="37"/>
      <c r="ET66" s="37" t="str">
        <f>IF(VLOOKUP(CONCATENATE($EJ$6," ",ET$9),'-RÅDATA_KVARTAL-'!$A$5:$DS$385,80,FALSE)&gt;0,VLOOKUP(CONCATENATE($EJ$6," ",ET$9),'-RÅDATA_KVARTAL-'!$A$5:$DS$385,80,FALSE),"")</f>
        <v/>
      </c>
      <c r="EU66" s="37"/>
      <c r="EV66" s="37" t="str">
        <f>IF(VLOOKUP(CONCATENATE($EJ$6," ",EV$9),'-RÅDATA_KVARTAL-'!$A$5:$DS$385,80,FALSE)&gt;0,VLOOKUP(CONCATENATE($EJ$6," ",EV$9),'-RÅDATA_KVARTAL-'!$A$5:$DS$385,80,FALSE),"")</f>
        <v/>
      </c>
      <c r="EW66" s="37"/>
      <c r="EX66" s="37" t="str">
        <f>IF(VLOOKUP(CONCATENATE($EJ$6," ",EX$9),'-RÅDATA_KVARTAL-'!$A$5:$DS$385,80,FALSE)&gt;0,VLOOKUP(CONCATENATE($EJ$6," ",EX$9),'-RÅDATA_KVARTAL-'!$A$5:$DS$385,80,FALSE),"")</f>
        <v/>
      </c>
      <c r="EY66" s="37"/>
      <c r="EZ66" s="37" t="str">
        <f>IF(VLOOKUP(CONCATENATE($EJ$6," ",EZ$9),'-RÅDATA_KVARTAL-'!$A$5:$DS$385,80,FALSE)&gt;0,VLOOKUP(CONCATENATE($EJ$6," ",EZ$9),'-RÅDATA_KVARTAL-'!$A$5:$DS$385,80,FALSE),"")</f>
        <v/>
      </c>
      <c r="FA66" s="37"/>
      <c r="FB66" s="37" t="str">
        <f>IF(VLOOKUP(CONCATENATE($EJ$6," ",FB$9),'-RÅDATA_KVARTAL-'!$A$5:$DS$385,80,FALSE)&gt;0,VLOOKUP(CONCATENATE($EJ$6," ",FB$9),'-RÅDATA_KVARTAL-'!$A$5:$DS$385,80,FALSE),"")</f>
        <v/>
      </c>
      <c r="FC66" s="37"/>
      <c r="FD66" s="37" t="str">
        <f>IF(VLOOKUP(CONCATENATE($EJ$6," ",FD$9),'-RÅDATA_KVARTAL-'!$A$5:$DS$385,80,FALSE)&gt;0,VLOOKUP(CONCATENATE($EJ$6," ",FD$9),'-RÅDATA_KVARTAL-'!$A$5:$DS$385,80,FALSE),"")</f>
        <v/>
      </c>
      <c r="FE66" s="37"/>
      <c r="FF66" s="37" t="str">
        <f>IF(VLOOKUP(CONCATENATE($EJ$6," ",FF$9),'-RÅDATA_KVARTAL-'!$A$5:$DS$385,80,FALSE)&gt;0,VLOOKUP(CONCATENATE($EJ$6," ",FF$9),'-RÅDATA_KVARTAL-'!$A$5:$DS$385,80,FALSE),"")</f>
        <v/>
      </c>
      <c r="FG66" s="37"/>
      <c r="FH66" s="37" t="str">
        <f>IF(VLOOKUP(CONCATENATE($EJ$6," ",FH$9),'-RÅDATA_KVARTAL-'!$A$5:$DS$385,80,FALSE)&gt;0,VLOOKUP(CONCATENATE($EJ$6," ",FH$9),'-RÅDATA_KVARTAL-'!$A$5:$DS$385,80,FALSE),"")</f>
        <v/>
      </c>
      <c r="FI66" s="147"/>
      <c r="FJ66" s="275"/>
      <c r="FK66" s="37" t="str">
        <f>IF(VLOOKUP(CONCATENATE($FK$6," ",FK$9),'-RÅDATA_KVARTAL-'!$A$5:$DS$385,80,FALSE)&gt;0,VLOOKUP(CONCATENATE($FK$6," ",FK$9),'-RÅDATA_KVARTAL-'!$A$5:$DS$385,80,FALSE),"")</f>
        <v/>
      </c>
      <c r="FL66" s="157"/>
      <c r="FM66" s="37" t="str">
        <f>IF(VLOOKUP(CONCATENATE($FK$6," ",FM$9),'-RÅDATA_KVARTAL-'!$A$5:$DS$385,80,FALSE)&gt;0,VLOOKUP(CONCATENATE($FK$6," ",FM$9),'-RÅDATA_KVARTAL-'!$A$5:$DS$385,80,FALSE),"")</f>
        <v/>
      </c>
      <c r="FN66" s="37"/>
      <c r="FO66" s="37" t="str">
        <f>IF(VLOOKUP(CONCATENATE($FK$6," ",FO$9),'-RÅDATA_KVARTAL-'!$A$5:$DS$385,80,FALSE)&gt;0,VLOOKUP(CONCATENATE($FK$6," ",FO$9),'-RÅDATA_KVARTAL-'!$A$5:$DS$385,80,FALSE),"")</f>
        <v/>
      </c>
      <c r="FP66" s="37"/>
      <c r="FQ66" s="37" t="str">
        <f>IF(VLOOKUP(CONCATENATE($FK$6," ",FQ$9),'-RÅDATA_KVARTAL-'!$A$5:$DS$385,80,FALSE)&gt;0,VLOOKUP(CONCATENATE($FK$6," ",FQ$9),'-RÅDATA_KVARTAL-'!$A$5:$DS$385,80,FALSE),"")</f>
        <v/>
      </c>
      <c r="FR66" s="37"/>
      <c r="FS66" s="37" t="str">
        <f>IF(VLOOKUP(CONCATENATE($FK$6," ",FS$9),'-RÅDATA_KVARTAL-'!$A$5:$DS$385,80,FALSE)&gt;0,VLOOKUP(CONCATENATE($FK$6," ",FS$9),'-RÅDATA_KVARTAL-'!$A$5:$DS$385,80,FALSE),"")</f>
        <v/>
      </c>
      <c r="FT66" s="37"/>
      <c r="FU66" s="37" t="str">
        <f>IF(VLOOKUP(CONCATENATE($FK$6," ",FU$9),'-RÅDATA_KVARTAL-'!$A$5:$DS$385,80,FALSE)&gt;0,VLOOKUP(CONCATENATE($FK$6," ",FU$9),'-RÅDATA_KVARTAL-'!$A$5:$DS$385,80,FALSE),"")</f>
        <v/>
      </c>
      <c r="FV66" s="37"/>
      <c r="FW66" s="37" t="str">
        <f>IF(VLOOKUP(CONCATENATE($FK$6," ",FW$9),'-RÅDATA_KVARTAL-'!$A$5:$DS$385,80,FALSE)&gt;0,VLOOKUP(CONCATENATE($FK$6," ",FW$9),'-RÅDATA_KVARTAL-'!$A$5:$DS$385,80,FALSE),"")</f>
        <v/>
      </c>
      <c r="FX66" s="37"/>
      <c r="FY66" s="37" t="str">
        <f>IF(VLOOKUP(CONCATENATE($FK$6," ",FY$9),'-RÅDATA_KVARTAL-'!$A$5:$DS$385,80,FALSE)&gt;0,VLOOKUP(CONCATENATE($FK$6," ",FY$9),'-RÅDATA_KVARTAL-'!$A$5:$DS$385,80,FALSE),"")</f>
        <v/>
      </c>
      <c r="FZ66" s="37"/>
      <c r="GA66" s="37" t="str">
        <f>IF(VLOOKUP(CONCATENATE($FK$6," ",GA$9),'-RÅDATA_KVARTAL-'!$A$5:$DS$385,80,FALSE)&gt;0,VLOOKUP(CONCATENATE($FK$6," ",GA$9),'-RÅDATA_KVARTAL-'!$A$5:$DS$385,80,FALSE),"")</f>
        <v/>
      </c>
      <c r="GB66" s="37"/>
      <c r="GC66" s="37" t="str">
        <f>IF(VLOOKUP(CONCATENATE($FK$6," ",GC$9),'-RÅDATA_KVARTAL-'!$A$5:$DS$385,80,FALSE)&gt;0,VLOOKUP(CONCATENATE($FK$6," ",GC$9),'-RÅDATA_KVARTAL-'!$A$5:$DS$385,80,FALSE),"")</f>
        <v/>
      </c>
      <c r="GD66" s="37"/>
      <c r="GE66" s="37" t="str">
        <f>IF(VLOOKUP(CONCATENATE($FK$6," ",GE$9),'-RÅDATA_KVARTAL-'!$A$5:$DS$385,80,FALSE)&gt;0,VLOOKUP(CONCATENATE($FK$6," ",GE$9),'-RÅDATA_KVARTAL-'!$A$5:$DS$385,80,FALSE),"")</f>
        <v/>
      </c>
      <c r="GF66" s="37"/>
      <c r="GG66" s="37" t="str">
        <f>IF(VLOOKUP(CONCATENATE($FK$6," ",GG$9),'-RÅDATA_KVARTAL-'!$A$5:$DS$385,80,FALSE)&gt;0,VLOOKUP(CONCATENATE($FK$6," ",GG$9),'-RÅDATA_KVARTAL-'!$A$5:$DS$385,80,FALSE),"")</f>
        <v/>
      </c>
      <c r="GH66" s="37"/>
      <c r="GI66" s="37" t="str">
        <f>IF(VLOOKUP(CONCATENATE($FK$6," ",GI$9),'-RÅDATA_KVARTAL-'!$A$5:$DS$385,80,FALSE)&gt;0,VLOOKUP(CONCATENATE($FK$6," ",GI$9),'-RÅDATA_KVARTAL-'!$A$5:$DS$385,80,FALSE),"")</f>
        <v/>
      </c>
      <c r="GJ66" s="147"/>
      <c r="GK66" s="275"/>
      <c r="GL66" s="37" t="str">
        <f>IF(VLOOKUP(CONCATENATE($GL$6," ",GL$9),'-RÅDATA_KVARTAL-'!$A$5:$DS$385,80,FALSE)&gt;0,VLOOKUP(CONCATENATE($GL$6," ",GL$9),'-RÅDATA_KVARTAL-'!$A$5:$DS$385,80,FALSE),"")</f>
        <v/>
      </c>
      <c r="GM66" s="157"/>
      <c r="GN66" s="37" t="str">
        <f>IF(VLOOKUP(CONCATENATE($GL$6," ",GN$9),'-RÅDATA_KVARTAL-'!$A$5:$DS$385,80,FALSE)&gt;0,VLOOKUP(CONCATENATE($GL$6," ",GN$9),'-RÅDATA_KVARTAL-'!$A$5:$DS$385,80,FALSE),"")</f>
        <v/>
      </c>
      <c r="GO66" s="37"/>
      <c r="GP66" s="37" t="str">
        <f>IF(VLOOKUP(CONCATENATE($GL$6," ",GP$9),'-RÅDATA_KVARTAL-'!$A$5:$DS$385,80,FALSE)&gt;0,VLOOKUP(CONCATENATE($GL$6," ",GP$9),'-RÅDATA_KVARTAL-'!$A$5:$DS$385,80,FALSE),"")</f>
        <v/>
      </c>
      <c r="GQ66" s="37"/>
      <c r="GR66" s="37" t="str">
        <f>IF(VLOOKUP(CONCATENATE($GL$6," ",GR$9),'-RÅDATA_KVARTAL-'!$A$5:$DS$385,80,FALSE)&gt;0,VLOOKUP(CONCATENATE($GL$6," ",GR$9),'-RÅDATA_KVARTAL-'!$A$5:$DS$385,80,FALSE),"")</f>
        <v/>
      </c>
      <c r="GS66" s="37"/>
      <c r="GT66" s="37" t="str">
        <f>IF(VLOOKUP(CONCATENATE($GL$6," ",GT$9),'-RÅDATA_KVARTAL-'!$A$5:$DS$385,80,FALSE)&gt;0,VLOOKUP(CONCATENATE($GL$6," ",GT$9),'-RÅDATA_KVARTAL-'!$A$5:$DS$385,80,FALSE),"")</f>
        <v/>
      </c>
      <c r="GU66" s="37"/>
      <c r="GV66" s="37" t="str">
        <f>IF(VLOOKUP(CONCATENATE($GL$6," ",GV$9),'-RÅDATA_KVARTAL-'!$A$5:$DS$385,80,FALSE)&gt;0,VLOOKUP(CONCATENATE($GL$6," ",GV$9),'-RÅDATA_KVARTAL-'!$A$5:$DS$385,80,FALSE),"")</f>
        <v/>
      </c>
      <c r="GW66" s="37"/>
      <c r="GX66" s="37" t="str">
        <f>IF(VLOOKUP(CONCATENATE($GL$6," ",GX$9),'-RÅDATA_KVARTAL-'!$A$5:$DS$385,80,FALSE)&gt;0,VLOOKUP(CONCATENATE($GL$6," ",GX$9),'-RÅDATA_KVARTAL-'!$A$5:$DS$385,80,FALSE),"")</f>
        <v/>
      </c>
      <c r="GY66" s="37"/>
      <c r="GZ66" s="37" t="str">
        <f>IF(VLOOKUP(CONCATENATE($GL$6," ",GZ$9),'-RÅDATA_KVARTAL-'!$A$5:$DS$385,80,FALSE)&gt;0,VLOOKUP(CONCATENATE($GL$6," ",GZ$9),'-RÅDATA_KVARTAL-'!$A$5:$DS$385,80,FALSE),"")</f>
        <v/>
      </c>
      <c r="HA66" s="37"/>
      <c r="HB66" s="37" t="str">
        <f>IF(VLOOKUP(CONCATENATE($GL$6," ",HB$9),'-RÅDATA_KVARTAL-'!$A$5:$DS$385,80,FALSE)&gt;0,VLOOKUP(CONCATENATE($GL$6," ",HB$9),'-RÅDATA_KVARTAL-'!$A$5:$DS$385,80,FALSE),"")</f>
        <v/>
      </c>
      <c r="HC66" s="37"/>
      <c r="HD66" s="37" t="str">
        <f>IF(VLOOKUP(CONCATENATE($GL$6," ",HD$9),'-RÅDATA_KVARTAL-'!$A$5:$DS$385,80,FALSE)&gt;0,VLOOKUP(CONCATENATE($GL$6," ",HD$9),'-RÅDATA_KVARTAL-'!$A$5:$DS$385,80,FALSE),"")</f>
        <v/>
      </c>
      <c r="HE66" s="37"/>
      <c r="HF66" s="37" t="str">
        <f>IF(VLOOKUP(CONCATENATE($GL$6," ",HF$9),'-RÅDATA_KVARTAL-'!$A$5:$DS$385,80,FALSE)&gt;0,VLOOKUP(CONCATENATE($GL$6," ",HF$9),'-RÅDATA_KVARTAL-'!$A$5:$DS$385,80,FALSE),"")</f>
        <v/>
      </c>
      <c r="HG66" s="37"/>
      <c r="HH66" s="37" t="str">
        <f>IF(VLOOKUP(CONCATENATE($GL$6," ",HH$9),'-RÅDATA_KVARTAL-'!$A$5:$DS$385,80,FALSE)&gt;0,VLOOKUP(CONCATENATE($GL$6," ",HH$9),'-RÅDATA_KVARTAL-'!$A$5:$DS$385,80,FALSE),"")</f>
        <v/>
      </c>
      <c r="HI66" s="37"/>
      <c r="HJ66" s="37" t="str">
        <f>IF(VLOOKUP(CONCATENATE($GL$6," ",HJ$9),'-RÅDATA_KVARTAL-'!$A$5:$DS$385,80,FALSE)&gt;0,VLOOKUP(CONCATENATE($GL$6," ",HJ$9),'-RÅDATA_KVARTAL-'!$A$5:$DS$385,80,FALSE),"")</f>
        <v/>
      </c>
      <c r="HK66" s="147"/>
      <c r="HL66" s="148"/>
      <c r="HM66" s="103" t="s">
        <v>468</v>
      </c>
      <c r="HN66" s="15"/>
    </row>
    <row r="67" spans="2:223" s="15" customFormat="1" ht="10.5" customHeight="1" x14ac:dyDescent="0.2">
      <c r="B67" s="90">
        <v>13</v>
      </c>
      <c r="C67" s="90"/>
      <c r="D67" s="92" t="s">
        <v>78</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98.31765249313203</v>
      </c>
      <c r="CM67" s="156"/>
      <c r="CN67" s="156">
        <f>IF(VLOOKUP(CONCATENATE($CH$6," ",CN$9),'-RÅDATA_KVARTAL-'!$A$5:$DS$385,84,FALSE)&gt;0,VLOOKUP(CONCATENATE($CH$6," ",CN$9),'-RÅDATA_KVARTAL-'!$A$5:$DS$385,84,FALSE),"")</f>
        <v>98.541118969156145</v>
      </c>
      <c r="CO67" s="156"/>
      <c r="CP67" s="156">
        <f>IF(VLOOKUP(CONCATENATE($CH$6," ",CP$9),'-RÅDATA_KVARTAL-'!$A$5:$DS$385,84,FALSE)&gt;0,VLOOKUP(CONCATENATE($CH$6," ",CP$9),'-RÅDATA_KVARTAL-'!$A$5:$DS$385,84,FALSE),"")</f>
        <v>98.131273191799977</v>
      </c>
      <c r="CQ67" s="156"/>
      <c r="CR67" s="156">
        <f>IF(VLOOKUP(CONCATENATE($CH$6," ",CR$9),'-RÅDATA_KVARTAL-'!$A$5:$DS$385,84,FALSE)&gt;0,VLOOKUP(CONCATENATE($CH$6," ",CR$9),'-RÅDATA_KVARTAL-'!$A$5:$DS$385,84,FALSE),"")</f>
        <v>97.495310885126258</v>
      </c>
      <c r="CS67" s="156"/>
      <c r="CT67" s="156">
        <f>IF(VLOOKUP(CONCATENATE($CH$6," ",CT$9),'-RÅDATA_KVARTAL-'!$A$5:$DS$385,84,FALSE)&gt;0,VLOOKUP(CONCATENATE($CH$6," ",CT$9),'-RÅDATA_KVARTAL-'!$A$5:$DS$385,84,FALSE),"")</f>
        <v>98.239143204513482</v>
      </c>
      <c r="CU67" s="156"/>
      <c r="CV67" s="156">
        <f>IF(VLOOKUP(CONCATENATE($CH$6," ",CV$9),'-RÅDATA_KVARTAL-'!$A$5:$DS$385,84,FALSE)&gt;0,VLOOKUP(CONCATENATE($CH$6," ",CV$9),'-RÅDATA_KVARTAL-'!$A$5:$DS$385,84,FALSE),"")</f>
        <v>97.886247561293843</v>
      </c>
      <c r="CW67" s="156"/>
      <c r="CX67" s="156">
        <f>IF(VLOOKUP(CONCATENATE($CH$6," ",CX$9),'-RÅDATA_KVARTAL-'!$A$5:$DS$385,84,FALSE)&gt;0,VLOOKUP(CONCATENATE($CH$6," ",CX$9),'-RÅDATA_KVARTAL-'!$A$5:$DS$385,84,FALSE),"")</f>
        <v>97.535718646965435</v>
      </c>
      <c r="CY67" s="156"/>
      <c r="CZ67" s="156">
        <f>IF(VLOOKUP(CONCATENATE($CH$6," ",CZ$9),'-RÅDATA_KVARTAL-'!$A$5:$DS$385,84,FALSE)&gt;0,VLOOKUP(CONCATENATE($CH$6," ",CZ$9),'-RÅDATA_KVARTAL-'!$A$5:$DS$385,84,FALSE),"")</f>
        <v>97.40084572761738</v>
      </c>
      <c r="DA67" s="156"/>
      <c r="DB67" s="156">
        <f>IF(VLOOKUP(CONCATENATE($CH$6," ",DB$9),'-RÅDATA_KVARTAL-'!$A$5:$DS$385,84,FALSE)&gt;0,VLOOKUP(CONCATENATE($CH$6," ",DB$9),'-RÅDATA_KVARTAL-'!$A$5:$DS$385,84,FALSE),"")</f>
        <v>95.914713541666657</v>
      </c>
      <c r="DC67" s="156"/>
      <c r="DD67" s="156">
        <f>IF(VLOOKUP(CONCATENATE($CH$6," ",DD$9),'-RÅDATA_KVARTAL-'!$A$5:$DS$385,84,FALSE)&gt;0,VLOOKUP(CONCATENATE($CH$6," ",DD$9),'-RÅDATA_KVARTAL-'!$A$5:$DS$385,84,FALSE),"")</f>
        <v>97.832908413414401</v>
      </c>
      <c r="DE67" s="156"/>
      <c r="DF67" s="156">
        <f>IF(VLOOKUP(CONCATENATE($CH$6," ",DF$9),'-RÅDATA_KVARTAL-'!$A$5:$DS$385,84,FALSE)&gt;0,VLOOKUP(CONCATENATE($CH$6," ",DF$9),'-RÅDATA_KVARTAL-'!$A$5:$DS$385,84,FALSE),"")</f>
        <v>97.599009669442879</v>
      </c>
      <c r="DG67" s="106"/>
      <c r="DH67" s="106"/>
      <c r="DI67" s="156">
        <f>IF(VLOOKUP(CONCATENATE($DI$6," ",DI$9),'-RÅDATA_KVARTAL-'!$A$5:$DS$385,84,FALSE)&gt;0,VLOOKUP(CONCATENATE($DI$6," ",DI$9),'-RÅDATA_KVARTAL-'!$A$5:$DS$385,84,FALSE),"")</f>
        <v>97.315132994851425</v>
      </c>
      <c r="DJ67" s="120"/>
      <c r="DK67" s="156">
        <f>IF(VLOOKUP(CONCATENATE($DI$6," ",DK$9),'-RÅDATA_KVARTAL-'!$A$5:$DS$385,84,FALSE)&gt;0,VLOOKUP(CONCATENATE($DI$6," ",DK$9),'-RÅDATA_KVARTAL-'!$A$5:$DS$385,84,FALSE),"")</f>
        <v>97.945328082647166</v>
      </c>
      <c r="DL67" s="156"/>
      <c r="DM67" s="156">
        <f>IF(VLOOKUP(CONCATENATE($DI$6," ",DM$9),'-RÅDATA_KVARTAL-'!$A$5:$DS$385,84,FALSE)&gt;0,VLOOKUP(CONCATENATE($DI$6," ",DM$9),'-RÅDATA_KVARTAL-'!$A$5:$DS$385,84,FALSE),"")</f>
        <v>98.052089420553884</v>
      </c>
      <c r="DN67" s="156"/>
      <c r="DO67" s="156">
        <f>IF(VLOOKUP(CONCATENATE($DI$6," ",DO$9),'-RÅDATA_KVARTAL-'!$A$5:$DS$385,84,FALSE)&gt;0,VLOOKUP(CONCATENATE($DI$6," ",DO$9),'-RÅDATA_KVARTAL-'!$A$5:$DS$385,84,FALSE),"")</f>
        <v>96.823863065957241</v>
      </c>
      <c r="DP67" s="156"/>
      <c r="DQ67" s="156">
        <f>IF(VLOOKUP(CONCATENATE($DI$6," ",DQ$9),'-RÅDATA_KVARTAL-'!$A$5:$DS$385,84,FALSE)&gt;0,VLOOKUP(CONCATENATE($DI$6," ",DQ$9),'-RÅDATA_KVARTAL-'!$A$5:$DS$385,84,FALSE),"")</f>
        <v>96.463253665205301</v>
      </c>
      <c r="DR67" s="156"/>
      <c r="DS67" s="156">
        <f>IF(VLOOKUP(CONCATENATE($DI$6," ",DS$9),'-RÅDATA_KVARTAL-'!$A$5:$DS$385,84,FALSE)&gt;0,VLOOKUP(CONCATENATE($DI$6," ",DS$9),'-RÅDATA_KVARTAL-'!$A$5:$DS$385,84,FALSE),"")</f>
        <v>97.609122886076577</v>
      </c>
      <c r="DT67" s="156"/>
      <c r="DU67" s="156">
        <f>IF(VLOOKUP(CONCATENATE($DI$6," ",DU$9),'-RÅDATA_KVARTAL-'!$A$5:$DS$385,84,FALSE)&gt;0,VLOOKUP(CONCATENATE($DI$6," ",DU$9),'-RÅDATA_KVARTAL-'!$A$5:$DS$385,84,FALSE),"")</f>
        <v>97.903061863852187</v>
      </c>
      <c r="DV67" s="156"/>
      <c r="DW67" s="156">
        <f>IF(VLOOKUP(CONCATENATE($DI$6," ",DW$9),'-RÅDATA_KVARTAL-'!$A$5:$DS$385,84,FALSE)&gt;0,VLOOKUP(CONCATENATE($DI$6," ",DW$9),'-RÅDATA_KVARTAL-'!$A$5:$DS$385,84,FALSE),"")</f>
        <v>97.743875167718528</v>
      </c>
      <c r="DX67" s="156"/>
      <c r="DY67" s="156">
        <f>IF(VLOOKUP(CONCATENATE($DI$6," ",DY$9),'-RÅDATA_KVARTAL-'!$A$5:$DS$385,84,FALSE)&gt;0,VLOOKUP(CONCATENATE($DI$6," ",DY$9),'-RÅDATA_KVARTAL-'!$A$5:$DS$385,84,FALSE),"")</f>
        <v>97.477636017011292</v>
      </c>
      <c r="DZ67" s="156"/>
      <c r="EA67" s="156" t="str">
        <f>IF(VLOOKUP(CONCATENATE($DI$6," ",EA$9),'-RÅDATA_KVARTAL-'!$A$5:$DS$385,84,FALSE)&gt;0,VLOOKUP(CONCATENATE($DI$6," ",EA$9),'-RÅDATA_KVARTAL-'!$A$5:$DS$385,84,FALSE),"")</f>
        <v/>
      </c>
      <c r="EB67" s="156"/>
      <c r="EC67" s="156" t="str">
        <f>IF(VLOOKUP(CONCATENATE($DI$6," ",EC$9),'-RÅDATA_KVARTAL-'!$A$5:$DS$385,84,FALSE)&gt;0,VLOOKUP(CONCATENATE($DI$6," ",EC$9),'-RÅDATA_KVARTAL-'!$A$5:$DS$385,84,FALSE),"")</f>
        <v/>
      </c>
      <c r="ED67" s="156"/>
      <c r="EE67" s="156" t="str">
        <f>IF(VLOOKUP(CONCATENATE($DI$6," ",EE$9),'-RÅDATA_KVARTAL-'!$A$5:$DS$385,84,FALSE)&gt;0,VLOOKUP(CONCATENATE($DI$6," ",EE$9),'-RÅDATA_KVARTAL-'!$A$5:$DS$385,84,FALSE),"")</f>
        <v/>
      </c>
      <c r="EF67" s="156"/>
      <c r="EG67" s="156">
        <f>IF(VLOOKUP(CONCATENATE($DI$6," ",EG$9),'-RÅDATA_KVARTAL-'!$A$5:$DS$385,84,FALSE)&gt;0,VLOOKUP(CONCATENATE($DI$6," ",EG$9),'-RÅDATA_KVARTAL-'!$A$5:$DS$385,84,FALSE),"")</f>
        <v>97.474016414155287</v>
      </c>
      <c r="EH67" s="106"/>
      <c r="EI67" s="106"/>
      <c r="EJ67" s="156" t="str">
        <f>IF(VLOOKUP(CONCATENATE($EJ$6," ",EJ$9),'-RÅDATA_KVARTAL-'!$A$5:$DS$385,84,FALSE)&gt;0,VLOOKUP(CONCATENATE($EJ$6," ",EJ$9),'-RÅDATA_KVARTAL-'!$A$5:$DS$385,84,FALSE),"")</f>
        <v/>
      </c>
      <c r="EK67" s="120"/>
      <c r="EL67" s="156" t="str">
        <f>IF(VLOOKUP(CONCATENATE($EJ$6," ",EL$9),'-RÅDATA_KVARTAL-'!$A$5:$DS$385,84,FALSE)&gt;0,VLOOKUP(CONCATENATE($EJ$6," ",EL$9),'-RÅDATA_KVARTAL-'!$A$5:$DS$385,84,FALSE),"")</f>
        <v/>
      </c>
      <c r="EM67" s="156"/>
      <c r="EN67" s="156" t="str">
        <f>IF(VLOOKUP(CONCATENATE($EJ$6," ",EN$9),'-RÅDATA_KVARTAL-'!$A$5:$DS$385,84,FALSE)&gt;0,VLOOKUP(CONCATENATE($EJ$6," ",EN$9),'-RÅDATA_KVARTAL-'!$A$5:$DS$385,84,FALSE),"")</f>
        <v/>
      </c>
      <c r="EO67" s="156"/>
      <c r="EP67" s="156" t="str">
        <f>IF(VLOOKUP(CONCATENATE($EJ$6," ",EP$9),'-RÅDATA_KVARTAL-'!$A$5:$DS$385,84,FALSE)&gt;0,VLOOKUP(CONCATENATE($EJ$6," ",EP$9),'-RÅDATA_KVARTAL-'!$A$5:$DS$385,84,FALSE),"")</f>
        <v/>
      </c>
      <c r="EQ67" s="156"/>
      <c r="ER67" s="156" t="str">
        <f>IF(VLOOKUP(CONCATENATE($EJ$6," ",ER$9),'-RÅDATA_KVARTAL-'!$A$5:$DS$385,84,FALSE)&gt;0,VLOOKUP(CONCATENATE($EJ$6," ",ER$9),'-RÅDATA_KVARTAL-'!$A$5:$DS$385,84,FALSE),"")</f>
        <v/>
      </c>
      <c r="ES67" s="156"/>
      <c r="ET67" s="156" t="str">
        <f>IF(VLOOKUP(CONCATENATE($EJ$6," ",ET$9),'-RÅDATA_KVARTAL-'!$A$5:$DS$385,84,FALSE)&gt;0,VLOOKUP(CONCATENATE($EJ$6," ",ET$9),'-RÅDATA_KVARTAL-'!$A$5:$DS$385,84,FALSE),"")</f>
        <v/>
      </c>
      <c r="EU67" s="156"/>
      <c r="EV67" s="156" t="str">
        <f>IF(VLOOKUP(CONCATENATE($EJ$6," ",EV$9),'-RÅDATA_KVARTAL-'!$A$5:$DS$385,84,FALSE)&gt;0,VLOOKUP(CONCATENATE($EJ$6," ",EV$9),'-RÅDATA_KVARTAL-'!$A$5:$DS$385,84,FALSE),"")</f>
        <v/>
      </c>
      <c r="EW67" s="156"/>
      <c r="EX67" s="156" t="str">
        <f>IF(VLOOKUP(CONCATENATE($EJ$6," ",EX$9),'-RÅDATA_KVARTAL-'!$A$5:$DS$385,84,FALSE)&gt;0,VLOOKUP(CONCATENATE($EJ$6," ",EX$9),'-RÅDATA_KVARTAL-'!$A$5:$DS$385,84,FALSE),"")</f>
        <v/>
      </c>
      <c r="EY67" s="156"/>
      <c r="EZ67" s="156" t="str">
        <f>IF(VLOOKUP(CONCATENATE($EJ$6," ",EZ$9),'-RÅDATA_KVARTAL-'!$A$5:$DS$385,84,FALSE)&gt;0,VLOOKUP(CONCATENATE($EJ$6," ",EZ$9),'-RÅDATA_KVARTAL-'!$A$5:$DS$385,84,FALSE),"")</f>
        <v/>
      </c>
      <c r="FA67" s="156"/>
      <c r="FB67" s="156" t="str">
        <f>IF(VLOOKUP(CONCATENATE($EJ$6," ",FB$9),'-RÅDATA_KVARTAL-'!$A$5:$DS$385,84,FALSE)&gt;0,VLOOKUP(CONCATENATE($EJ$6," ",FB$9),'-RÅDATA_KVARTAL-'!$A$5:$DS$385,84,FALSE),"")</f>
        <v/>
      </c>
      <c r="FC67" s="156"/>
      <c r="FD67" s="156" t="str">
        <f>IF(VLOOKUP(CONCATENATE($EJ$6," ",FD$9),'-RÅDATA_KVARTAL-'!$A$5:$DS$385,84,FALSE)&gt;0,VLOOKUP(CONCATENATE($EJ$6," ",FD$9),'-RÅDATA_KVARTAL-'!$A$5:$DS$385,84,FALSE),"")</f>
        <v/>
      </c>
      <c r="FE67" s="156"/>
      <c r="FF67" s="156" t="str">
        <f>IF(VLOOKUP(CONCATENATE($EJ$6," ",FF$9),'-RÅDATA_KVARTAL-'!$A$5:$DS$385,84,FALSE)&gt;0,VLOOKUP(CONCATENATE($EJ$6," ",FF$9),'-RÅDATA_KVARTAL-'!$A$5:$DS$385,84,FALSE),"")</f>
        <v/>
      </c>
      <c r="FG67" s="156"/>
      <c r="FH67" s="156" t="str">
        <f>IF(VLOOKUP(CONCATENATE($EJ$6," ",FH$9),'-RÅDATA_KVARTAL-'!$A$5:$DS$385,84,FALSE)&gt;0,VLOOKUP(CONCATENATE($EJ$6," ",FH$9),'-RÅDATA_KVARTAL-'!$A$5:$DS$385,84,FALSE),"")</f>
        <v/>
      </c>
      <c r="FI67" s="106"/>
      <c r="FJ67" s="106"/>
      <c r="FK67" s="156" t="str">
        <f>IF(VLOOKUP(CONCATENATE($FK$6," ",FK$9),'-RÅDATA_KVARTAL-'!$A$5:$DS$385,84,FALSE)&gt;0,VLOOKUP(CONCATENATE($FK$6," ",FK$9),'-RÅDATA_KVARTAL-'!$A$5:$DS$385,84,FALSE),"")</f>
        <v/>
      </c>
      <c r="FL67" s="120"/>
      <c r="FM67" s="156" t="str">
        <f>IF(VLOOKUP(CONCATENATE($FK$6," ",FM$9),'-RÅDATA_KVARTAL-'!$A$5:$DS$385,84,FALSE)&gt;0,VLOOKUP(CONCATENATE($FK$6," ",FM$9),'-RÅDATA_KVARTAL-'!$A$5:$DS$385,84,FALSE),"")</f>
        <v/>
      </c>
      <c r="FN67" s="156"/>
      <c r="FO67" s="156" t="str">
        <f>IF(VLOOKUP(CONCATENATE($FK$6," ",FO$9),'-RÅDATA_KVARTAL-'!$A$5:$DS$385,84,FALSE)&gt;0,VLOOKUP(CONCATENATE($FK$6," ",FO$9),'-RÅDATA_KVARTAL-'!$A$5:$DS$385,84,FALSE),"")</f>
        <v/>
      </c>
      <c r="FP67" s="156"/>
      <c r="FQ67" s="156" t="str">
        <f>IF(VLOOKUP(CONCATENATE($FK$6," ",FQ$9),'-RÅDATA_KVARTAL-'!$A$5:$DS$385,84,FALSE)&gt;0,VLOOKUP(CONCATENATE($FK$6," ",FQ$9),'-RÅDATA_KVARTAL-'!$A$5:$DS$385,84,FALSE),"")</f>
        <v/>
      </c>
      <c r="FR67" s="156"/>
      <c r="FS67" s="156" t="str">
        <f>IF(VLOOKUP(CONCATENATE($FK$6," ",FS$9),'-RÅDATA_KVARTAL-'!$A$5:$DS$385,84,FALSE)&gt;0,VLOOKUP(CONCATENATE($FK$6," ",FS$9),'-RÅDATA_KVARTAL-'!$A$5:$DS$385,84,FALSE),"")</f>
        <v/>
      </c>
      <c r="FT67" s="156"/>
      <c r="FU67" s="156" t="str">
        <f>IF(VLOOKUP(CONCATENATE($FK$6," ",FU$9),'-RÅDATA_KVARTAL-'!$A$5:$DS$385,84,FALSE)&gt;0,VLOOKUP(CONCATENATE($FK$6," ",FU$9),'-RÅDATA_KVARTAL-'!$A$5:$DS$385,84,FALSE),"")</f>
        <v/>
      </c>
      <c r="FV67" s="156"/>
      <c r="FW67" s="156" t="str">
        <f>IF(VLOOKUP(CONCATENATE($FK$6," ",FW$9),'-RÅDATA_KVARTAL-'!$A$5:$DS$385,84,FALSE)&gt;0,VLOOKUP(CONCATENATE($FK$6," ",FW$9),'-RÅDATA_KVARTAL-'!$A$5:$DS$385,84,FALSE),"")</f>
        <v/>
      </c>
      <c r="FX67" s="156"/>
      <c r="FY67" s="156" t="str">
        <f>IF(VLOOKUP(CONCATENATE($FK$6," ",FY$9),'-RÅDATA_KVARTAL-'!$A$5:$DS$385,84,FALSE)&gt;0,VLOOKUP(CONCATENATE($FK$6," ",FY$9),'-RÅDATA_KVARTAL-'!$A$5:$DS$385,84,FALSE),"")</f>
        <v/>
      </c>
      <c r="FZ67" s="156"/>
      <c r="GA67" s="156" t="str">
        <f>IF(VLOOKUP(CONCATENATE($FK$6," ",GA$9),'-RÅDATA_KVARTAL-'!$A$5:$DS$385,84,FALSE)&gt;0,VLOOKUP(CONCATENATE($FK$6," ",GA$9),'-RÅDATA_KVARTAL-'!$A$5:$DS$385,84,FALSE),"")</f>
        <v/>
      </c>
      <c r="GB67" s="156"/>
      <c r="GC67" s="156" t="str">
        <f>IF(VLOOKUP(CONCATENATE($FK$6," ",GC$9),'-RÅDATA_KVARTAL-'!$A$5:$DS$385,84,FALSE)&gt;0,VLOOKUP(CONCATENATE($FK$6," ",GC$9),'-RÅDATA_KVARTAL-'!$A$5:$DS$385,84,FALSE),"")</f>
        <v/>
      </c>
      <c r="GD67" s="156"/>
      <c r="GE67" s="156" t="str">
        <f>IF(VLOOKUP(CONCATENATE($FK$6," ",GE$9),'-RÅDATA_KVARTAL-'!$A$5:$DS$385,84,FALSE)&gt;0,VLOOKUP(CONCATENATE($FK$6," ",GE$9),'-RÅDATA_KVARTAL-'!$A$5:$DS$385,84,FALSE),"")</f>
        <v/>
      </c>
      <c r="GF67" s="156"/>
      <c r="GG67" s="156" t="str">
        <f>IF(VLOOKUP(CONCATENATE($FK$6," ",GG$9),'-RÅDATA_KVARTAL-'!$A$5:$DS$385,84,FALSE)&gt;0,VLOOKUP(CONCATENATE($FK$6," ",GG$9),'-RÅDATA_KVARTAL-'!$A$5:$DS$385,84,FALSE),"")</f>
        <v/>
      </c>
      <c r="GH67" s="156"/>
      <c r="GI67" s="156" t="str">
        <f>IF(VLOOKUP(CONCATENATE($FK$6," ",GI$9),'-RÅDATA_KVARTAL-'!$A$5:$DS$385,84,FALSE)&gt;0,VLOOKUP(CONCATENATE($FK$6," ",GI$9),'-RÅDATA_KVARTAL-'!$A$5:$DS$385,84,FALSE),"")</f>
        <v/>
      </c>
      <c r="GJ67" s="106"/>
      <c r="GK67" s="106"/>
      <c r="GL67" s="156" t="str">
        <f>IF(VLOOKUP(CONCATENATE($GL$6," ",GL$9),'-RÅDATA_KVARTAL-'!$A$5:$DS$385,84,FALSE)&gt;0,VLOOKUP(CONCATENATE($GL$6," ",GL$9),'-RÅDATA_KVARTAL-'!$A$5:$DS$385,84,FALSE),"")</f>
        <v/>
      </c>
      <c r="GM67" s="120"/>
      <c r="GN67" s="156" t="str">
        <f>IF(VLOOKUP(CONCATENATE($GL$6," ",GN$9),'-RÅDATA_KVARTAL-'!$A$5:$DS$385,84,FALSE)&gt;0,VLOOKUP(CONCATENATE($GL$6," ",GN$9),'-RÅDATA_KVARTAL-'!$A$5:$DS$385,84,FALSE),"")</f>
        <v/>
      </c>
      <c r="GO67" s="156"/>
      <c r="GP67" s="156" t="str">
        <f>IF(VLOOKUP(CONCATENATE($GL$6," ",GP$9),'-RÅDATA_KVARTAL-'!$A$5:$DS$385,84,FALSE)&gt;0,VLOOKUP(CONCATENATE($GL$6," ",GP$9),'-RÅDATA_KVARTAL-'!$A$5:$DS$385,84,FALSE),"")</f>
        <v/>
      </c>
      <c r="GQ67" s="156"/>
      <c r="GR67" s="156" t="str">
        <f>IF(VLOOKUP(CONCATENATE($GL$6," ",GR$9),'-RÅDATA_KVARTAL-'!$A$5:$DS$385,84,FALSE)&gt;0,VLOOKUP(CONCATENATE($GL$6," ",GR$9),'-RÅDATA_KVARTAL-'!$A$5:$DS$385,84,FALSE),"")</f>
        <v/>
      </c>
      <c r="GS67" s="156"/>
      <c r="GT67" s="156" t="str">
        <f>IF(VLOOKUP(CONCATENATE($GL$6," ",GT$9),'-RÅDATA_KVARTAL-'!$A$5:$DS$385,84,FALSE)&gt;0,VLOOKUP(CONCATENATE($GL$6," ",GT$9),'-RÅDATA_KVARTAL-'!$A$5:$DS$385,84,FALSE),"")</f>
        <v/>
      </c>
      <c r="GU67" s="156"/>
      <c r="GV67" s="156" t="str">
        <f>IF(VLOOKUP(CONCATENATE($GL$6," ",GV$9),'-RÅDATA_KVARTAL-'!$A$5:$DS$385,84,FALSE)&gt;0,VLOOKUP(CONCATENATE($GL$6," ",GV$9),'-RÅDATA_KVARTAL-'!$A$5:$DS$385,84,FALSE),"")</f>
        <v/>
      </c>
      <c r="GW67" s="156"/>
      <c r="GX67" s="156" t="str">
        <f>IF(VLOOKUP(CONCATENATE($GL$6," ",GX$9),'-RÅDATA_KVARTAL-'!$A$5:$DS$385,84,FALSE)&gt;0,VLOOKUP(CONCATENATE($GL$6," ",GX$9),'-RÅDATA_KVARTAL-'!$A$5:$DS$385,84,FALSE),"")</f>
        <v/>
      </c>
      <c r="GY67" s="156"/>
      <c r="GZ67" s="156" t="str">
        <f>IF(VLOOKUP(CONCATENATE($GL$6," ",GZ$9),'-RÅDATA_KVARTAL-'!$A$5:$DS$385,84,FALSE)&gt;0,VLOOKUP(CONCATENATE($GL$6," ",GZ$9),'-RÅDATA_KVARTAL-'!$A$5:$DS$385,84,FALSE),"")</f>
        <v/>
      </c>
      <c r="HA67" s="156"/>
      <c r="HB67" s="156" t="str">
        <f>IF(VLOOKUP(CONCATENATE($GL$6," ",HB$9),'-RÅDATA_KVARTAL-'!$A$5:$DS$385,84,FALSE)&gt;0,VLOOKUP(CONCATENATE($GL$6," ",HB$9),'-RÅDATA_KVARTAL-'!$A$5:$DS$385,84,FALSE),"")</f>
        <v/>
      </c>
      <c r="HC67" s="156"/>
      <c r="HD67" s="156" t="str">
        <f>IF(VLOOKUP(CONCATENATE($GL$6," ",HD$9),'-RÅDATA_KVARTAL-'!$A$5:$DS$385,84,FALSE)&gt;0,VLOOKUP(CONCATENATE($GL$6," ",HD$9),'-RÅDATA_KVARTAL-'!$A$5:$DS$385,84,FALSE),"")</f>
        <v/>
      </c>
      <c r="HE67" s="156"/>
      <c r="HF67" s="156" t="str">
        <f>IF(VLOOKUP(CONCATENATE($GL$6," ",HF$9),'-RÅDATA_KVARTAL-'!$A$5:$DS$385,84,FALSE)&gt;0,VLOOKUP(CONCATENATE($GL$6," ",HF$9),'-RÅDATA_KVARTAL-'!$A$5:$DS$385,84,FALSE),"")</f>
        <v/>
      </c>
      <c r="HG67" s="156"/>
      <c r="HH67" s="156" t="str">
        <f>IF(VLOOKUP(CONCATENATE($GL$6," ",HH$9),'-RÅDATA_KVARTAL-'!$A$5:$DS$385,84,FALSE)&gt;0,VLOOKUP(CONCATENATE($GL$6," ",HH$9),'-RÅDATA_KVARTAL-'!$A$5:$DS$385,84,FALSE),"")</f>
        <v/>
      </c>
      <c r="HI67" s="156"/>
      <c r="HJ67" s="156" t="str">
        <f>IF(VLOOKUP(CONCATENATE($GL$6," ",HJ$9),'-RÅDATA_KVARTAL-'!$A$5:$DS$385,84,FALSE)&gt;0,VLOOKUP(CONCATENATE($GL$6," ",HJ$9),'-RÅDATA_KVARTAL-'!$A$5:$DS$385,84,FALSE),"")</f>
        <v/>
      </c>
      <c r="HK67" s="106"/>
      <c r="HL67" s="106"/>
      <c r="HM67" s="92" t="s">
        <v>469</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63</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81222</v>
      </c>
      <c r="CM69" s="37"/>
      <c r="CN69" s="37">
        <f>IF(VLOOKUP(CONCATENATE($CH$6," ",CN$9),'-RÅDATA_KVARTAL-'!$A$5:$DS$385,88,FALSE)&gt;0,VLOOKUP(CONCATENATE($CH$6," ",CN$9),'-RÅDATA_KVARTAL-'!$A$5:$DS$385,88,FALSE),"")</f>
        <v>80165</v>
      </c>
      <c r="CO69" s="37"/>
      <c r="CP69" s="37">
        <f>IF(VLOOKUP(CONCATENATE($CH$6," ",CP$9),'-RÅDATA_KVARTAL-'!$A$5:$DS$385,88,FALSE)&gt;0,VLOOKUP(CONCATENATE($CH$6," ",CP$9),'-RÅDATA_KVARTAL-'!$A$5:$DS$385,88,FALSE),"")</f>
        <v>81063</v>
      </c>
      <c r="CQ69" s="37"/>
      <c r="CR69" s="37">
        <f>IF(VLOOKUP(CONCATENATE($CH$6," ",CR$9),'-RÅDATA_KVARTAL-'!$A$5:$DS$385,88,FALSE)&gt;0,VLOOKUP(CONCATENATE($CH$6," ",CR$9),'-RÅDATA_KVARTAL-'!$A$5:$DS$385,88,FALSE),"")</f>
        <v>76770</v>
      </c>
      <c r="CS69" s="37"/>
      <c r="CT69" s="37">
        <f>IF(VLOOKUP(CONCATENATE($CH$6," ",CT$9),'-RÅDATA_KVARTAL-'!$A$5:$DS$385,88,FALSE)&gt;0,VLOOKUP(CONCATENATE($CH$6," ",CT$9),'-RÅDATA_KVARTAL-'!$A$5:$DS$385,88,FALSE),"")</f>
        <v>72171</v>
      </c>
      <c r="CU69" s="37"/>
      <c r="CV69" s="37">
        <f>IF(VLOOKUP(CONCATENATE($CH$6," ",CV$9),'-RÅDATA_KVARTAL-'!$A$5:$DS$385,88,FALSE)&gt;0,VLOOKUP(CONCATENATE($CH$6," ",CV$9),'-RÅDATA_KVARTAL-'!$A$5:$DS$385,88,FALSE),"")</f>
        <v>79052</v>
      </c>
      <c r="CW69" s="37"/>
      <c r="CX69" s="37">
        <f>IF(VLOOKUP(CONCATENATE($CH$6," ",CX$9),'-RÅDATA_KVARTAL-'!$A$5:$DS$385,88,FALSE)&gt;0,VLOOKUP(CONCATENATE($CH$6," ",CX$9),'-RÅDATA_KVARTAL-'!$A$5:$DS$385,88,FALSE),"")</f>
        <v>80236</v>
      </c>
      <c r="CY69" s="37"/>
      <c r="CZ69" s="37">
        <f>IF(VLOOKUP(CONCATENATE($CH$6," ",CZ$9),'-RÅDATA_KVARTAL-'!$A$5:$DS$385,88,FALSE)&gt;0,VLOOKUP(CONCATENATE($CH$6," ",CZ$9),'-RÅDATA_KVARTAL-'!$A$5:$DS$385,88,FALSE),"")</f>
        <v>80567</v>
      </c>
      <c r="DA69" s="37"/>
      <c r="DB69" s="37">
        <f>IF(VLOOKUP(CONCATENATE($CH$6," ",DB$9),'-RÅDATA_KVARTAL-'!$A$5:$DS$385,88,FALSE)&gt;0,VLOOKUP(CONCATENATE($CH$6," ",DB$9),'-RÅDATA_KVARTAL-'!$A$5:$DS$385,88,FALSE),"")</f>
        <v>77106</v>
      </c>
      <c r="DC69" s="37"/>
      <c r="DD69" s="37">
        <f>IF(VLOOKUP(CONCATENATE($CH$6," ",DD$9),'-RÅDATA_KVARTAL-'!$A$5:$DS$385,88,FALSE)&gt;0,VLOOKUP(CONCATENATE($CH$6," ",DD$9),'-RÅDATA_KVARTAL-'!$A$5:$DS$385,88,FALSE),"")</f>
        <v>80108</v>
      </c>
      <c r="DE69" s="37"/>
      <c r="DF69" s="37">
        <f>IF(VLOOKUP(CONCATENATE($CH$6," ",DF$9),'-RÅDATA_KVARTAL-'!$A$5:$DS$385,88,FALSE)&gt;0,VLOOKUP(CONCATENATE($CH$6," ",DF$9),'-RÅDATA_KVARTAL-'!$A$5:$DS$385,88,FALSE),"")</f>
        <v>943443</v>
      </c>
      <c r="DG69" s="147"/>
      <c r="DH69" s="275"/>
      <c r="DI69" s="37">
        <f>IF(VLOOKUP(CONCATENATE($DI$6," ",DI$9),'-RÅDATA_KVARTAL-'!$A$5:$DS$385,88,FALSE)&gt;0,VLOOKUP(CONCATENATE($DI$6," ",DI$9),'-RÅDATA_KVARTAL-'!$A$5:$DS$385,88,FALSE),"")</f>
        <v>82188</v>
      </c>
      <c r="DJ69" s="157"/>
      <c r="DK69" s="37">
        <f>IF(VLOOKUP(CONCATENATE($DI$6," ",DK$9),'-RÅDATA_KVARTAL-'!$A$5:$DS$385,88,FALSE)&gt;0,VLOOKUP(CONCATENATE($DI$6," ",DK$9),'-RÅDATA_KVARTAL-'!$A$5:$DS$385,88,FALSE),"")</f>
        <v>76838</v>
      </c>
      <c r="DL69" s="37"/>
      <c r="DM69" s="37">
        <f>IF(VLOOKUP(CONCATENATE($DI$6," ",DM$9),'-RÅDATA_KVARTAL-'!$A$5:$DS$385,88,FALSE)&gt;0,VLOOKUP(CONCATENATE($DI$6," ",DM$9),'-RÅDATA_KVARTAL-'!$A$5:$DS$385,88,FALSE),"")</f>
        <v>85878</v>
      </c>
      <c r="DN69" s="37"/>
      <c r="DO69" s="37">
        <f>IF(VLOOKUP(CONCATENATE($DI$6," ",DO$9),'-RÅDATA_KVARTAL-'!$A$5:$DS$385,88,FALSE)&gt;0,VLOOKUP(CONCATENATE($DI$6," ",DO$9),'-RÅDATA_KVARTAL-'!$A$5:$DS$385,88,FALSE),"")</f>
        <v>77500</v>
      </c>
      <c r="DP69" s="37"/>
      <c r="DQ69" s="37">
        <f>IF(VLOOKUP(CONCATENATE($DI$6," ",DQ$9),'-RÅDATA_KVARTAL-'!$A$5:$DS$385,88,FALSE)&gt;0,VLOOKUP(CONCATENATE($DI$6," ",DQ$9),'-RÅDATA_KVARTAL-'!$A$5:$DS$385,88,FALSE),"")</f>
        <v>82414</v>
      </c>
      <c r="DR69" s="37"/>
      <c r="DS69" s="37">
        <f>IF(VLOOKUP(CONCATENATE($DI$6," ",DS$9),'-RÅDATA_KVARTAL-'!$A$5:$DS$385,88,FALSE)&gt;0,VLOOKUP(CONCATENATE($DI$6," ",DS$9),'-RÅDATA_KVARTAL-'!$A$5:$DS$385,88,FALSE),"")</f>
        <v>78495</v>
      </c>
      <c r="DT69" s="37"/>
      <c r="DU69" s="37">
        <f>IF(VLOOKUP(CONCATENATE($DI$6," ",DU$9),'-RÅDATA_KVARTAL-'!$A$5:$DS$385,88,FALSE)&gt;0,VLOOKUP(CONCATENATE($DI$6," ",DU$9),'-RÅDATA_KVARTAL-'!$A$5:$DS$385,88,FALSE),"")</f>
        <v>70549</v>
      </c>
      <c r="DV69" s="37"/>
      <c r="DW69" s="37">
        <f>IF(VLOOKUP(CONCATENATE($DI$6," ",DW$9),'-RÅDATA_KVARTAL-'!$A$5:$DS$385,88,FALSE)&gt;0,VLOOKUP(CONCATENATE($DI$6," ",DW$9),'-RÅDATA_KVARTAL-'!$A$5:$DS$385,88,FALSE),"")</f>
        <v>79012</v>
      </c>
      <c r="DX69" s="37"/>
      <c r="DY69" s="37">
        <f>IF(VLOOKUP(CONCATENATE($DI$6," ",DY$9),'-RÅDATA_KVARTAL-'!$A$5:$DS$385,88,FALSE)&gt;0,VLOOKUP(CONCATENATE($DI$6," ",DY$9),'-RÅDATA_KVARTAL-'!$A$5:$DS$385,88,FALSE),"")</f>
        <v>80108</v>
      </c>
      <c r="DZ69" s="37"/>
      <c r="EA69" s="37" t="str">
        <f>IF(VLOOKUP(CONCATENATE($DI$6," ",EA$9),'-RÅDATA_KVARTAL-'!$A$5:$DS$385,88,FALSE)&gt;0,VLOOKUP(CONCATENATE($DI$6," ",EA$9),'-RÅDATA_KVARTAL-'!$A$5:$DS$385,88,FALSE),"")</f>
        <v/>
      </c>
      <c r="EB69" s="37"/>
      <c r="EC69" s="37" t="str">
        <f>IF(VLOOKUP(CONCATENATE($DI$6," ",EC$9),'-RÅDATA_KVARTAL-'!$A$5:$DS$385,88,FALSE)&gt;0,VLOOKUP(CONCATENATE($DI$6," ",EC$9),'-RÅDATA_KVARTAL-'!$A$5:$DS$385,88,FALSE),"")</f>
        <v/>
      </c>
      <c r="ED69" s="37"/>
      <c r="EE69" s="37" t="str">
        <f>IF(VLOOKUP(CONCATENATE($DI$6," ",EE$9),'-RÅDATA_KVARTAL-'!$A$5:$DS$385,88,FALSE)&gt;0,VLOOKUP(CONCATENATE($DI$6," ",EE$9),'-RÅDATA_KVARTAL-'!$A$5:$DS$385,88,FALSE),"")</f>
        <v/>
      </c>
      <c r="EF69" s="37"/>
      <c r="EG69" s="37">
        <f>IF(VLOOKUP(CONCATENATE($DI$6," ",EG$9),'-RÅDATA_KVARTAL-'!$A$5:$DS$385,88,FALSE)&gt;0,VLOOKUP(CONCATENATE($DI$6," ",EG$9),'-RÅDATA_KVARTAL-'!$A$5:$DS$385,88,FALSE),"")</f>
        <v>712982</v>
      </c>
      <c r="EH69" s="147"/>
      <c r="EI69" s="275"/>
      <c r="EJ69" s="37" t="str">
        <f>IF(VLOOKUP(CONCATENATE($EJ$6," ",EJ$9),'-RÅDATA_KVARTAL-'!$A$5:$DS$385,88,FALSE)&gt;0,VLOOKUP(CONCATENATE($EJ$6," ",EJ$9),'-RÅDATA_KVARTAL-'!$A$5:$DS$385,88,FALSE),"")</f>
        <v/>
      </c>
      <c r="EK69" s="157"/>
      <c r="EL69" s="37" t="str">
        <f>IF(VLOOKUP(CONCATENATE($EJ$6," ",EL$9),'-RÅDATA_KVARTAL-'!$A$5:$DS$385,88,FALSE)&gt;0,VLOOKUP(CONCATENATE($EJ$6," ",EL$9),'-RÅDATA_KVARTAL-'!$A$5:$DS$385,88,FALSE),"")</f>
        <v/>
      </c>
      <c r="EM69" s="37"/>
      <c r="EN69" s="37" t="str">
        <f>IF(VLOOKUP(CONCATENATE($EJ$6," ",EN$9),'-RÅDATA_KVARTAL-'!$A$5:$DS$385,88,FALSE)&gt;0,VLOOKUP(CONCATENATE($EJ$6," ",EN$9),'-RÅDATA_KVARTAL-'!$A$5:$DS$385,88,FALSE),"")</f>
        <v/>
      </c>
      <c r="EO69" s="37"/>
      <c r="EP69" s="37" t="str">
        <f>IF(VLOOKUP(CONCATENATE($EJ$6," ",EP$9),'-RÅDATA_KVARTAL-'!$A$5:$DS$385,88,FALSE)&gt;0,VLOOKUP(CONCATENATE($EJ$6," ",EP$9),'-RÅDATA_KVARTAL-'!$A$5:$DS$385,88,FALSE),"")</f>
        <v/>
      </c>
      <c r="EQ69" s="37"/>
      <c r="ER69" s="37" t="str">
        <f>IF(VLOOKUP(CONCATENATE($EJ$6," ",ER$9),'-RÅDATA_KVARTAL-'!$A$5:$DS$385,88,FALSE)&gt;0,VLOOKUP(CONCATENATE($EJ$6," ",ER$9),'-RÅDATA_KVARTAL-'!$A$5:$DS$385,88,FALSE),"")</f>
        <v/>
      </c>
      <c r="ES69" s="37"/>
      <c r="ET69" s="37" t="str">
        <f>IF(VLOOKUP(CONCATENATE($EJ$6," ",ET$9),'-RÅDATA_KVARTAL-'!$A$5:$DS$385,88,FALSE)&gt;0,VLOOKUP(CONCATENATE($EJ$6," ",ET$9),'-RÅDATA_KVARTAL-'!$A$5:$DS$385,88,FALSE),"")</f>
        <v/>
      </c>
      <c r="EU69" s="37"/>
      <c r="EV69" s="37" t="str">
        <f>IF(VLOOKUP(CONCATENATE($EJ$6," ",EV$9),'-RÅDATA_KVARTAL-'!$A$5:$DS$385,88,FALSE)&gt;0,VLOOKUP(CONCATENATE($EJ$6," ",EV$9),'-RÅDATA_KVARTAL-'!$A$5:$DS$385,88,FALSE),"")</f>
        <v/>
      </c>
      <c r="EW69" s="37"/>
      <c r="EX69" s="37" t="str">
        <f>IF(VLOOKUP(CONCATENATE($EJ$6," ",EX$9),'-RÅDATA_KVARTAL-'!$A$5:$DS$385,88,FALSE)&gt;0,VLOOKUP(CONCATENATE($EJ$6," ",EX$9),'-RÅDATA_KVARTAL-'!$A$5:$DS$385,88,FALSE),"")</f>
        <v/>
      </c>
      <c r="EY69" s="37"/>
      <c r="EZ69" s="37" t="str">
        <f>IF(VLOOKUP(CONCATENATE($EJ$6," ",EZ$9),'-RÅDATA_KVARTAL-'!$A$5:$DS$385,88,FALSE)&gt;0,VLOOKUP(CONCATENATE($EJ$6," ",EZ$9),'-RÅDATA_KVARTAL-'!$A$5:$DS$385,88,FALSE),"")</f>
        <v/>
      </c>
      <c r="FA69" s="37"/>
      <c r="FB69" s="37" t="str">
        <f>IF(VLOOKUP(CONCATENATE($EJ$6," ",FB$9),'-RÅDATA_KVARTAL-'!$A$5:$DS$385,88,FALSE)&gt;0,VLOOKUP(CONCATENATE($EJ$6," ",FB$9),'-RÅDATA_KVARTAL-'!$A$5:$DS$385,88,FALSE),"")</f>
        <v/>
      </c>
      <c r="FC69" s="37"/>
      <c r="FD69" s="37" t="str">
        <f>IF(VLOOKUP(CONCATENATE($EJ$6," ",FD$9),'-RÅDATA_KVARTAL-'!$A$5:$DS$385,88,FALSE)&gt;0,VLOOKUP(CONCATENATE($EJ$6," ",FD$9),'-RÅDATA_KVARTAL-'!$A$5:$DS$385,88,FALSE),"")</f>
        <v/>
      </c>
      <c r="FE69" s="37"/>
      <c r="FF69" s="37" t="str">
        <f>IF(VLOOKUP(CONCATENATE($EJ$6," ",FF$9),'-RÅDATA_KVARTAL-'!$A$5:$DS$385,88,FALSE)&gt;0,VLOOKUP(CONCATENATE($EJ$6," ",FF$9),'-RÅDATA_KVARTAL-'!$A$5:$DS$385,88,FALSE),"")</f>
        <v/>
      </c>
      <c r="FG69" s="37"/>
      <c r="FH69" s="37" t="str">
        <f>IF(VLOOKUP(CONCATENATE($EJ$6," ",FH$9),'-RÅDATA_KVARTAL-'!$A$5:$DS$385,88,FALSE)&gt;0,VLOOKUP(CONCATENATE($EJ$6," ",FH$9),'-RÅDATA_KVARTAL-'!$A$5:$DS$385,88,FALSE),"")</f>
        <v/>
      </c>
      <c r="FI69" s="147"/>
      <c r="FJ69" s="275"/>
      <c r="FK69" s="37" t="str">
        <f>IF(VLOOKUP(CONCATENATE($FK$6," ",FK$9),'-RÅDATA_KVARTAL-'!$A$5:$DS$385,88,FALSE)&gt;0,VLOOKUP(CONCATENATE($FK$6," ",FK$9),'-RÅDATA_KVARTAL-'!$A$5:$DS$385,88,FALSE),"")</f>
        <v/>
      </c>
      <c r="FL69" s="157"/>
      <c r="FM69" s="37" t="str">
        <f>IF(VLOOKUP(CONCATENATE($FK$6," ",FM$9),'-RÅDATA_KVARTAL-'!$A$5:$DS$385,88,FALSE)&gt;0,VLOOKUP(CONCATENATE($FK$6," ",FM$9),'-RÅDATA_KVARTAL-'!$A$5:$DS$385,88,FALSE),"")</f>
        <v/>
      </c>
      <c r="FN69" s="37"/>
      <c r="FO69" s="37" t="str">
        <f>IF(VLOOKUP(CONCATENATE($FK$6," ",FO$9),'-RÅDATA_KVARTAL-'!$A$5:$DS$385,88,FALSE)&gt;0,VLOOKUP(CONCATENATE($FK$6," ",FO$9),'-RÅDATA_KVARTAL-'!$A$5:$DS$385,88,FALSE),"")</f>
        <v/>
      </c>
      <c r="FP69" s="37"/>
      <c r="FQ69" s="37" t="str">
        <f>IF(VLOOKUP(CONCATENATE($FK$6," ",FQ$9),'-RÅDATA_KVARTAL-'!$A$5:$DS$385,88,FALSE)&gt;0,VLOOKUP(CONCATENATE($FK$6," ",FQ$9),'-RÅDATA_KVARTAL-'!$A$5:$DS$385,88,FALSE),"")</f>
        <v/>
      </c>
      <c r="FR69" s="37"/>
      <c r="FS69" s="37" t="str">
        <f>IF(VLOOKUP(CONCATENATE($FK$6," ",FS$9),'-RÅDATA_KVARTAL-'!$A$5:$DS$385,88,FALSE)&gt;0,VLOOKUP(CONCATENATE($FK$6," ",FS$9),'-RÅDATA_KVARTAL-'!$A$5:$DS$385,88,FALSE),"")</f>
        <v/>
      </c>
      <c r="FT69" s="37"/>
      <c r="FU69" s="37" t="str">
        <f>IF(VLOOKUP(CONCATENATE($FK$6," ",FU$9),'-RÅDATA_KVARTAL-'!$A$5:$DS$385,88,FALSE)&gt;0,VLOOKUP(CONCATENATE($FK$6," ",FU$9),'-RÅDATA_KVARTAL-'!$A$5:$DS$385,88,FALSE),"")</f>
        <v/>
      </c>
      <c r="FV69" s="37"/>
      <c r="FW69" s="37" t="str">
        <f>IF(VLOOKUP(CONCATENATE($FK$6," ",FW$9),'-RÅDATA_KVARTAL-'!$A$5:$DS$385,88,FALSE)&gt;0,VLOOKUP(CONCATENATE($FK$6," ",FW$9),'-RÅDATA_KVARTAL-'!$A$5:$DS$385,88,FALSE),"")</f>
        <v/>
      </c>
      <c r="FX69" s="37"/>
      <c r="FY69" s="37" t="str">
        <f>IF(VLOOKUP(CONCATENATE($FK$6," ",FY$9),'-RÅDATA_KVARTAL-'!$A$5:$DS$385,88,FALSE)&gt;0,VLOOKUP(CONCATENATE($FK$6," ",FY$9),'-RÅDATA_KVARTAL-'!$A$5:$DS$385,88,FALSE),"")</f>
        <v/>
      </c>
      <c r="FZ69" s="37"/>
      <c r="GA69" s="37" t="str">
        <f>IF(VLOOKUP(CONCATENATE($FK$6," ",GA$9),'-RÅDATA_KVARTAL-'!$A$5:$DS$385,88,FALSE)&gt;0,VLOOKUP(CONCATENATE($FK$6," ",GA$9),'-RÅDATA_KVARTAL-'!$A$5:$DS$385,88,FALSE),"")</f>
        <v/>
      </c>
      <c r="GB69" s="37"/>
      <c r="GC69" s="37" t="str">
        <f>IF(VLOOKUP(CONCATENATE($FK$6," ",GC$9),'-RÅDATA_KVARTAL-'!$A$5:$DS$385,88,FALSE)&gt;0,VLOOKUP(CONCATENATE($FK$6," ",GC$9),'-RÅDATA_KVARTAL-'!$A$5:$DS$385,88,FALSE),"")</f>
        <v/>
      </c>
      <c r="GD69" s="37"/>
      <c r="GE69" s="37" t="str">
        <f>IF(VLOOKUP(CONCATENATE($FK$6," ",GE$9),'-RÅDATA_KVARTAL-'!$A$5:$DS$385,88,FALSE)&gt;0,VLOOKUP(CONCATENATE($FK$6," ",GE$9),'-RÅDATA_KVARTAL-'!$A$5:$DS$385,88,FALSE),"")</f>
        <v/>
      </c>
      <c r="GF69" s="37"/>
      <c r="GG69" s="37" t="str">
        <f>IF(VLOOKUP(CONCATENATE($FK$6," ",GG$9),'-RÅDATA_KVARTAL-'!$A$5:$DS$385,88,FALSE)&gt;0,VLOOKUP(CONCATENATE($FK$6," ",GG$9),'-RÅDATA_KVARTAL-'!$A$5:$DS$385,88,FALSE),"")</f>
        <v/>
      </c>
      <c r="GH69" s="37"/>
      <c r="GI69" s="37" t="str">
        <f>IF(VLOOKUP(CONCATENATE($FK$6," ",GI$9),'-RÅDATA_KVARTAL-'!$A$5:$DS$385,88,FALSE)&gt;0,VLOOKUP(CONCATENATE($FK$6," ",GI$9),'-RÅDATA_KVARTAL-'!$A$5:$DS$385,88,FALSE),"")</f>
        <v/>
      </c>
      <c r="GJ69" s="147"/>
      <c r="GK69" s="275"/>
      <c r="GL69" s="37" t="str">
        <f>IF(VLOOKUP(CONCATENATE($GL$6," ",GL$9),'-RÅDATA_KVARTAL-'!$A$5:$DS$385,88,FALSE)&gt;0,VLOOKUP(CONCATENATE($GL$6," ",GL$9),'-RÅDATA_KVARTAL-'!$A$5:$DS$385,88,FALSE),"")</f>
        <v/>
      </c>
      <c r="GM69" s="157"/>
      <c r="GN69" s="37" t="str">
        <f>IF(VLOOKUP(CONCATENATE($GL$6," ",GN$9),'-RÅDATA_KVARTAL-'!$A$5:$DS$385,88,FALSE)&gt;0,VLOOKUP(CONCATENATE($GL$6," ",GN$9),'-RÅDATA_KVARTAL-'!$A$5:$DS$385,88,FALSE),"")</f>
        <v/>
      </c>
      <c r="GO69" s="37"/>
      <c r="GP69" s="37" t="str">
        <f>IF(VLOOKUP(CONCATENATE($GL$6," ",GP$9),'-RÅDATA_KVARTAL-'!$A$5:$DS$385,88,FALSE)&gt;0,VLOOKUP(CONCATENATE($GL$6," ",GP$9),'-RÅDATA_KVARTAL-'!$A$5:$DS$385,88,FALSE),"")</f>
        <v/>
      </c>
      <c r="GQ69" s="37"/>
      <c r="GR69" s="37" t="str">
        <f>IF(VLOOKUP(CONCATENATE($GL$6," ",GR$9),'-RÅDATA_KVARTAL-'!$A$5:$DS$385,88,FALSE)&gt;0,VLOOKUP(CONCATENATE($GL$6," ",GR$9),'-RÅDATA_KVARTAL-'!$A$5:$DS$385,88,FALSE),"")</f>
        <v/>
      </c>
      <c r="GS69" s="37"/>
      <c r="GT69" s="37" t="str">
        <f>IF(VLOOKUP(CONCATENATE($GL$6," ",GT$9),'-RÅDATA_KVARTAL-'!$A$5:$DS$385,88,FALSE)&gt;0,VLOOKUP(CONCATENATE($GL$6," ",GT$9),'-RÅDATA_KVARTAL-'!$A$5:$DS$385,88,FALSE),"")</f>
        <v/>
      </c>
      <c r="GU69" s="37"/>
      <c r="GV69" s="37" t="str">
        <f>IF(VLOOKUP(CONCATENATE($GL$6," ",GV$9),'-RÅDATA_KVARTAL-'!$A$5:$DS$385,88,FALSE)&gt;0,VLOOKUP(CONCATENATE($GL$6," ",GV$9),'-RÅDATA_KVARTAL-'!$A$5:$DS$385,88,FALSE),"")</f>
        <v/>
      </c>
      <c r="GW69" s="37"/>
      <c r="GX69" s="37" t="str">
        <f>IF(VLOOKUP(CONCATENATE($GL$6," ",GX$9),'-RÅDATA_KVARTAL-'!$A$5:$DS$385,88,FALSE)&gt;0,VLOOKUP(CONCATENATE($GL$6," ",GX$9),'-RÅDATA_KVARTAL-'!$A$5:$DS$385,88,FALSE),"")</f>
        <v/>
      </c>
      <c r="GY69" s="37"/>
      <c r="GZ69" s="37" t="str">
        <f>IF(VLOOKUP(CONCATENATE($GL$6," ",GZ$9),'-RÅDATA_KVARTAL-'!$A$5:$DS$385,88,FALSE)&gt;0,VLOOKUP(CONCATENATE($GL$6," ",GZ$9),'-RÅDATA_KVARTAL-'!$A$5:$DS$385,88,FALSE),"")</f>
        <v/>
      </c>
      <c r="HA69" s="37"/>
      <c r="HB69" s="37" t="str">
        <f>IF(VLOOKUP(CONCATENATE($GL$6," ",HB$9),'-RÅDATA_KVARTAL-'!$A$5:$DS$385,88,FALSE)&gt;0,VLOOKUP(CONCATENATE($GL$6," ",HB$9),'-RÅDATA_KVARTAL-'!$A$5:$DS$385,88,FALSE),"")</f>
        <v/>
      </c>
      <c r="HC69" s="37"/>
      <c r="HD69" s="37" t="str">
        <f>IF(VLOOKUP(CONCATENATE($GL$6," ",HD$9),'-RÅDATA_KVARTAL-'!$A$5:$DS$385,88,FALSE)&gt;0,VLOOKUP(CONCATENATE($GL$6," ",HD$9),'-RÅDATA_KVARTAL-'!$A$5:$DS$385,88,FALSE),"")</f>
        <v/>
      </c>
      <c r="HE69" s="37"/>
      <c r="HF69" s="37" t="str">
        <f>IF(VLOOKUP(CONCATENATE($GL$6," ",HF$9),'-RÅDATA_KVARTAL-'!$A$5:$DS$385,88,FALSE)&gt;0,VLOOKUP(CONCATENATE($GL$6," ",HF$9),'-RÅDATA_KVARTAL-'!$A$5:$DS$385,88,FALSE),"")</f>
        <v/>
      </c>
      <c r="HG69" s="37"/>
      <c r="HH69" s="37" t="str">
        <f>IF(VLOOKUP(CONCATENATE($GL$6," ",HH$9),'-RÅDATA_KVARTAL-'!$A$5:$DS$385,88,FALSE)&gt;0,VLOOKUP(CONCATENATE($GL$6," ",HH$9),'-RÅDATA_KVARTAL-'!$A$5:$DS$385,88,FALSE),"")</f>
        <v/>
      </c>
      <c r="HI69" s="37"/>
      <c r="HJ69" s="37" t="str">
        <f>IF(VLOOKUP(CONCATENATE($GL$6," ",HJ$9),'-RÅDATA_KVARTAL-'!$A$5:$DS$385,88,FALSE)&gt;0,VLOOKUP(CONCATENATE($GL$6," ",HJ$9),'-RÅDATA_KVARTAL-'!$A$5:$DS$385,88,FALSE),"")</f>
        <v/>
      </c>
      <c r="HK69" s="147"/>
      <c r="HL69" s="148"/>
      <c r="HM69" s="103" t="s">
        <v>470</v>
      </c>
      <c r="HN69" s="15"/>
    </row>
    <row r="70" spans="2:223" s="15" customFormat="1" ht="10.5" customHeight="1" x14ac:dyDescent="0.2">
      <c r="B70" s="90">
        <v>15</v>
      </c>
      <c r="C70" s="90"/>
      <c r="D70" s="92" t="s">
        <v>77</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98.730945955801914</v>
      </c>
      <c r="CM70" s="156"/>
      <c r="CN70" s="156">
        <f>IF(VLOOKUP(CONCATENATE($CH$6," ",CN$9),'-RÅDATA_KVARTAL-'!$A$5:$DS$385,92,FALSE)&gt;0,VLOOKUP(CONCATENATE($CH$6," ",CN$9),'-RÅDATA_KVARTAL-'!$A$5:$DS$385,92,FALSE),"")</f>
        <v>98.943483788153685</v>
      </c>
      <c r="CO70" s="156"/>
      <c r="CP70" s="156">
        <f>IF(VLOOKUP(CONCATENATE($CH$6," ",CP$9),'-RÅDATA_KVARTAL-'!$A$5:$DS$385,92,FALSE)&gt;0,VLOOKUP(CONCATENATE($CH$6," ",CP$9),'-RÅDATA_KVARTAL-'!$A$5:$DS$385,92,FALSE),"")</f>
        <v>98.622787274165091</v>
      </c>
      <c r="CQ70" s="156"/>
      <c r="CR70" s="156">
        <f>IF(VLOOKUP(CONCATENATE($CH$6," ",CR$9),'-RÅDATA_KVARTAL-'!$A$5:$DS$385,92,FALSE)&gt;0,VLOOKUP(CONCATENATE($CH$6," ",CR$9),'-RÅDATA_KVARTAL-'!$A$5:$DS$385,92,FALSE),"")</f>
        <v>97.954652750309421</v>
      </c>
      <c r="CS70" s="156"/>
      <c r="CT70" s="156">
        <f>IF(VLOOKUP(CONCATENATE($CH$6," ",CT$9),'-RÅDATA_KVARTAL-'!$A$5:$DS$385,92,FALSE)&gt;0,VLOOKUP(CONCATENATE($CH$6," ",CT$9),'-RÅDATA_KVARTAL-'!$A$5:$DS$385,92,FALSE),"")</f>
        <v>98.590221712224917</v>
      </c>
      <c r="CU70" s="156"/>
      <c r="CV70" s="156">
        <f>IF(VLOOKUP(CONCATENATE($CH$6," ",CV$9),'-RÅDATA_KVARTAL-'!$A$5:$DS$385,92,FALSE)&gt;0,VLOOKUP(CONCATENATE($CH$6," ",CV$9),'-RÅDATA_KVARTAL-'!$A$5:$DS$385,92,FALSE),"")</f>
        <v>98.234190349558233</v>
      </c>
      <c r="CW70" s="156"/>
      <c r="CX70" s="156">
        <f>IF(VLOOKUP(CONCATENATE($CH$6," ",CX$9),'-RÅDATA_KVARTAL-'!$A$5:$DS$385,92,FALSE)&gt;0,VLOOKUP(CONCATENATE($CH$6," ",CX$9),'-RÅDATA_KVARTAL-'!$A$5:$DS$385,92,FALSE),"")</f>
        <v>97.980217364757607</v>
      </c>
      <c r="CY70" s="156"/>
      <c r="CZ70" s="156">
        <f>IF(VLOOKUP(CONCATENATE($CH$6," ",CZ$9),'-RÅDATA_KVARTAL-'!$A$5:$DS$385,92,FALSE)&gt;0,VLOOKUP(CONCATENATE($CH$6," ",CZ$9),'-RÅDATA_KVARTAL-'!$A$5:$DS$385,92,FALSE),"")</f>
        <v>97.899047341304552</v>
      </c>
      <c r="DA70" s="156"/>
      <c r="DB70" s="156">
        <f>IF(VLOOKUP(CONCATENATE($CH$6," ",DB$9),'-RÅDATA_KVARTAL-'!$A$5:$DS$385,92,FALSE)&gt;0,VLOOKUP(CONCATENATE($CH$6," ",DB$9),'-RÅDATA_KVARTAL-'!$A$5:$DS$385,92,FALSE),"")</f>
        <v>96.536959134615387</v>
      </c>
      <c r="DC70" s="156"/>
      <c r="DD70" s="156">
        <f>IF(VLOOKUP(CONCATENATE($CH$6," ",DD$9),'-RÅDATA_KVARTAL-'!$A$5:$DS$385,92,FALSE)&gt;0,VLOOKUP(CONCATENATE($CH$6," ",DD$9),'-RÅDATA_KVARTAL-'!$A$5:$DS$385,92,FALSE),"")</f>
        <v>98.190821729750937</v>
      </c>
      <c r="DE70" s="156"/>
      <c r="DF70" s="156">
        <f>IF(VLOOKUP(CONCATENATE($CH$6," ",DF$9),'-RÅDATA_KVARTAL-'!$A$5:$DS$385,92,FALSE)&gt;0,VLOOKUP(CONCATENATE($CH$6," ",DF$9),'-RÅDATA_KVARTAL-'!$A$5:$DS$385,92,FALSE),"")</f>
        <v>98.060498719991514</v>
      </c>
      <c r="DG70" s="106"/>
      <c r="DH70" s="106"/>
      <c r="DI70" s="156">
        <f>IF(VLOOKUP(CONCATENATE($DI$6," ",DI$9),'-RÅDATA_KVARTAL-'!$A$5:$DS$385,92,FALSE)&gt;0,VLOOKUP(CONCATENATE($DI$6," ",DI$9),'-RÅDATA_KVARTAL-'!$A$5:$DS$385,92,FALSE),"")</f>
        <v>97.72535403859645</v>
      </c>
      <c r="DJ70" s="120"/>
      <c r="DK70" s="156">
        <f>IF(VLOOKUP(CONCATENATE($DI$6," ",DK$9),'-RÅDATA_KVARTAL-'!$A$5:$DS$385,92,FALSE)&gt;0,VLOOKUP(CONCATENATE($DI$6," ",DK$9),'-RÅDATA_KVARTAL-'!$A$5:$DS$385,92,FALSE),"")</f>
        <v>98.243236332020672</v>
      </c>
      <c r="DL70" s="156"/>
      <c r="DM70" s="156">
        <f>IF(VLOOKUP(CONCATENATE($DI$6," ",DM$9),'-RÅDATA_KVARTAL-'!$A$5:$DS$385,92,FALSE)&gt;0,VLOOKUP(CONCATENATE($DI$6," ",DM$9),'-RÅDATA_KVARTAL-'!$A$5:$DS$385,92,FALSE),"")</f>
        <v>98.401567495101588</v>
      </c>
      <c r="DN70" s="156"/>
      <c r="DO70" s="156">
        <f>IF(VLOOKUP(CONCATENATE($DI$6," ",DO$9),'-RÅDATA_KVARTAL-'!$A$5:$DS$385,92,FALSE)&gt;0,VLOOKUP(CONCATENATE($DI$6," ",DO$9),'-RÅDATA_KVARTAL-'!$A$5:$DS$385,92,FALSE),"")</f>
        <v>97.254291737777336</v>
      </c>
      <c r="DP70" s="156"/>
      <c r="DQ70" s="156">
        <f>IF(VLOOKUP(CONCATENATE($DI$6," ",DQ$9),'-RÅDATA_KVARTAL-'!$A$5:$DS$385,92,FALSE)&gt;0,VLOOKUP(CONCATENATE($DI$6," ",DQ$9),'-RÅDATA_KVARTAL-'!$A$5:$DS$385,92,FALSE),"")</f>
        <v>97.126761891293086</v>
      </c>
      <c r="DR70" s="156"/>
      <c r="DS70" s="156">
        <f>IF(VLOOKUP(CONCATENATE($DI$6," ",DS$9),'-RÅDATA_KVARTAL-'!$A$5:$DS$385,92,FALSE)&gt;0,VLOOKUP(CONCATENATE($DI$6," ",DS$9),'-RÅDATA_KVARTAL-'!$A$5:$DS$385,92,FALSE),"")</f>
        <v>98.257538773517595</v>
      </c>
      <c r="DT70" s="156"/>
      <c r="DU70" s="156">
        <f>IF(VLOOKUP(CONCATENATE($DI$6," ",DU$9),'-RÅDATA_KVARTAL-'!$A$5:$DS$385,92,FALSE)&gt;0,VLOOKUP(CONCATENATE($DI$6," ",DU$9),'-RÅDATA_KVARTAL-'!$A$5:$DS$385,92,FALSE),"")</f>
        <v>98.231665715200705</v>
      </c>
      <c r="DV70" s="156"/>
      <c r="DW70" s="156">
        <f>IF(VLOOKUP(CONCATENATE($DI$6," ",DW$9),'-RÅDATA_KVARTAL-'!$A$5:$DS$385,92,FALSE)&gt;0,VLOOKUP(CONCATENATE($DI$6," ",DW$9),'-RÅDATA_KVARTAL-'!$A$5:$DS$385,92,FALSE),"")</f>
        <v>98.161307956070161</v>
      </c>
      <c r="DX70" s="156"/>
      <c r="DY70" s="156">
        <f>IF(VLOOKUP(CONCATENATE($DI$6," ",DY$9),'-RÅDATA_KVARTAL-'!$A$5:$DS$385,92,FALSE)&gt;0,VLOOKUP(CONCATENATE($DI$6," ",DY$9),'-RÅDATA_KVARTAL-'!$A$5:$DS$385,92,FALSE),"")</f>
        <v>97.898030014176072</v>
      </c>
      <c r="DZ70" s="156"/>
      <c r="EA70" s="156" t="str">
        <f>IF(VLOOKUP(CONCATENATE($DI$6," ",EA$9),'-RÅDATA_KVARTAL-'!$A$5:$DS$385,92,FALSE)&gt;0,VLOOKUP(CONCATENATE($DI$6," ",EA$9),'-RÅDATA_KVARTAL-'!$A$5:$DS$385,92,FALSE),"")</f>
        <v/>
      </c>
      <c r="EB70" s="156"/>
      <c r="EC70" s="156" t="str">
        <f>IF(VLOOKUP(CONCATENATE($DI$6," ",EC$9),'-RÅDATA_KVARTAL-'!$A$5:$DS$385,92,FALSE)&gt;0,VLOOKUP(CONCATENATE($DI$6," ",EC$9),'-RÅDATA_KVARTAL-'!$A$5:$DS$385,92,FALSE),"")</f>
        <v/>
      </c>
      <c r="ED70" s="156"/>
      <c r="EE70" s="156" t="str">
        <f>IF(VLOOKUP(CONCATENATE($DI$6," ",EE$9),'-RÅDATA_KVARTAL-'!$A$5:$DS$385,92,FALSE)&gt;0,VLOOKUP(CONCATENATE($DI$6," ",EE$9),'-RÅDATA_KVARTAL-'!$A$5:$DS$385,92,FALSE),"")</f>
        <v/>
      </c>
      <c r="EF70" s="156"/>
      <c r="EG70" s="156">
        <f>IF(VLOOKUP(CONCATENATE($DI$6," ",EG$9),'-RÅDATA_KVARTAL-'!$A$5:$DS$385,92,FALSE)&gt;0,VLOOKUP(CONCATENATE($DI$6," ",EG$9),'-RÅDATA_KVARTAL-'!$A$5:$DS$385,92,FALSE),"")</f>
        <v>97.916643777672789</v>
      </c>
      <c r="EH70" s="106"/>
      <c r="EI70" s="106"/>
      <c r="EJ70" s="156" t="str">
        <f>IF(VLOOKUP(CONCATENATE($EJ$6," ",EJ$9),'-RÅDATA_KVARTAL-'!$A$5:$DS$385,92,FALSE)&gt;0,VLOOKUP(CONCATENATE($EJ$6," ",EJ$9),'-RÅDATA_KVARTAL-'!$A$5:$DS$385,92,FALSE),"")</f>
        <v/>
      </c>
      <c r="EK70" s="120"/>
      <c r="EL70" s="156" t="str">
        <f>IF(VLOOKUP(CONCATENATE($EJ$6," ",EL$9),'-RÅDATA_KVARTAL-'!$A$5:$DS$385,92,FALSE)&gt;0,VLOOKUP(CONCATENATE($EJ$6," ",EL$9),'-RÅDATA_KVARTAL-'!$A$5:$DS$385,92,FALSE),"")</f>
        <v/>
      </c>
      <c r="EM70" s="156"/>
      <c r="EN70" s="156" t="str">
        <f>IF(VLOOKUP(CONCATENATE($EJ$6," ",EN$9),'-RÅDATA_KVARTAL-'!$A$5:$DS$385,92,FALSE)&gt;0,VLOOKUP(CONCATENATE($EJ$6," ",EN$9),'-RÅDATA_KVARTAL-'!$A$5:$DS$385,92,FALSE),"")</f>
        <v/>
      </c>
      <c r="EO70" s="156"/>
      <c r="EP70" s="156" t="str">
        <f>IF(VLOOKUP(CONCATENATE($EJ$6," ",EP$9),'-RÅDATA_KVARTAL-'!$A$5:$DS$385,92,FALSE)&gt;0,VLOOKUP(CONCATENATE($EJ$6," ",EP$9),'-RÅDATA_KVARTAL-'!$A$5:$DS$385,92,FALSE),"")</f>
        <v/>
      </c>
      <c r="EQ70" s="156"/>
      <c r="ER70" s="156" t="str">
        <f>IF(VLOOKUP(CONCATENATE($EJ$6," ",ER$9),'-RÅDATA_KVARTAL-'!$A$5:$DS$385,92,FALSE)&gt;0,VLOOKUP(CONCATENATE($EJ$6," ",ER$9),'-RÅDATA_KVARTAL-'!$A$5:$DS$385,92,FALSE),"")</f>
        <v/>
      </c>
      <c r="ES70" s="156"/>
      <c r="ET70" s="156" t="str">
        <f>IF(VLOOKUP(CONCATENATE($EJ$6," ",ET$9),'-RÅDATA_KVARTAL-'!$A$5:$DS$385,92,FALSE)&gt;0,VLOOKUP(CONCATENATE($EJ$6," ",ET$9),'-RÅDATA_KVARTAL-'!$A$5:$DS$385,92,FALSE),"")</f>
        <v/>
      </c>
      <c r="EU70" s="156"/>
      <c r="EV70" s="156" t="str">
        <f>IF(VLOOKUP(CONCATENATE($EJ$6," ",EV$9),'-RÅDATA_KVARTAL-'!$A$5:$DS$385,92,FALSE)&gt;0,VLOOKUP(CONCATENATE($EJ$6," ",EV$9),'-RÅDATA_KVARTAL-'!$A$5:$DS$385,92,FALSE),"")</f>
        <v/>
      </c>
      <c r="EW70" s="156"/>
      <c r="EX70" s="156" t="str">
        <f>IF(VLOOKUP(CONCATENATE($EJ$6," ",EX$9),'-RÅDATA_KVARTAL-'!$A$5:$DS$385,92,FALSE)&gt;0,VLOOKUP(CONCATENATE($EJ$6," ",EX$9),'-RÅDATA_KVARTAL-'!$A$5:$DS$385,92,FALSE),"")</f>
        <v/>
      </c>
      <c r="EY70" s="156"/>
      <c r="EZ70" s="156" t="str">
        <f>IF(VLOOKUP(CONCATENATE($EJ$6," ",EZ$9),'-RÅDATA_KVARTAL-'!$A$5:$DS$385,92,FALSE)&gt;0,VLOOKUP(CONCATENATE($EJ$6," ",EZ$9),'-RÅDATA_KVARTAL-'!$A$5:$DS$385,92,FALSE),"")</f>
        <v/>
      </c>
      <c r="FA70" s="156"/>
      <c r="FB70" s="156" t="str">
        <f>IF(VLOOKUP(CONCATENATE($EJ$6," ",FB$9),'-RÅDATA_KVARTAL-'!$A$5:$DS$385,92,FALSE)&gt;0,VLOOKUP(CONCATENATE($EJ$6," ",FB$9),'-RÅDATA_KVARTAL-'!$A$5:$DS$385,92,FALSE),"")</f>
        <v/>
      </c>
      <c r="FC70" s="156"/>
      <c r="FD70" s="156" t="str">
        <f>IF(VLOOKUP(CONCATENATE($EJ$6," ",FD$9),'-RÅDATA_KVARTAL-'!$A$5:$DS$385,92,FALSE)&gt;0,VLOOKUP(CONCATENATE($EJ$6," ",FD$9),'-RÅDATA_KVARTAL-'!$A$5:$DS$385,92,FALSE),"")</f>
        <v/>
      </c>
      <c r="FE70" s="156"/>
      <c r="FF70" s="156" t="str">
        <f>IF(VLOOKUP(CONCATENATE($EJ$6," ",FF$9),'-RÅDATA_KVARTAL-'!$A$5:$DS$385,92,FALSE)&gt;0,VLOOKUP(CONCATENATE($EJ$6," ",FF$9),'-RÅDATA_KVARTAL-'!$A$5:$DS$385,92,FALSE),"")</f>
        <v/>
      </c>
      <c r="FG70" s="156"/>
      <c r="FH70" s="156" t="str">
        <f>IF(VLOOKUP(CONCATENATE($EJ$6," ",FH$9),'-RÅDATA_KVARTAL-'!$A$5:$DS$385,92,FALSE)&gt;0,VLOOKUP(CONCATENATE($EJ$6," ",FH$9),'-RÅDATA_KVARTAL-'!$A$5:$DS$385,92,FALSE),"")</f>
        <v/>
      </c>
      <c r="FI70" s="106"/>
      <c r="FJ70" s="106"/>
      <c r="FK70" s="156" t="str">
        <f>IF(VLOOKUP(CONCATENATE($FK$6," ",FK$9),'-RÅDATA_KVARTAL-'!$A$5:$DS$385,92,FALSE)&gt;0,VLOOKUP(CONCATENATE($FK$6," ",FK$9),'-RÅDATA_KVARTAL-'!$A$5:$DS$385,92,FALSE),"")</f>
        <v/>
      </c>
      <c r="FL70" s="120"/>
      <c r="FM70" s="156" t="str">
        <f>IF(VLOOKUP(CONCATENATE($FK$6," ",FM$9),'-RÅDATA_KVARTAL-'!$A$5:$DS$385,92,FALSE)&gt;0,VLOOKUP(CONCATENATE($FK$6," ",FM$9),'-RÅDATA_KVARTAL-'!$A$5:$DS$385,92,FALSE),"")</f>
        <v/>
      </c>
      <c r="FN70" s="156"/>
      <c r="FO70" s="156" t="str">
        <f>IF(VLOOKUP(CONCATENATE($FK$6," ",FO$9),'-RÅDATA_KVARTAL-'!$A$5:$DS$385,92,FALSE)&gt;0,VLOOKUP(CONCATENATE($FK$6," ",FO$9),'-RÅDATA_KVARTAL-'!$A$5:$DS$385,92,FALSE),"")</f>
        <v/>
      </c>
      <c r="FP70" s="156"/>
      <c r="FQ70" s="156" t="str">
        <f>IF(VLOOKUP(CONCATENATE($FK$6," ",FQ$9),'-RÅDATA_KVARTAL-'!$A$5:$DS$385,92,FALSE)&gt;0,VLOOKUP(CONCATENATE($FK$6," ",FQ$9),'-RÅDATA_KVARTAL-'!$A$5:$DS$385,92,FALSE),"")</f>
        <v/>
      </c>
      <c r="FR70" s="156"/>
      <c r="FS70" s="156" t="str">
        <f>IF(VLOOKUP(CONCATENATE($FK$6," ",FS$9),'-RÅDATA_KVARTAL-'!$A$5:$DS$385,92,FALSE)&gt;0,VLOOKUP(CONCATENATE($FK$6," ",FS$9),'-RÅDATA_KVARTAL-'!$A$5:$DS$385,92,FALSE),"")</f>
        <v/>
      </c>
      <c r="FT70" s="156"/>
      <c r="FU70" s="156" t="str">
        <f>IF(VLOOKUP(CONCATENATE($FK$6," ",FU$9),'-RÅDATA_KVARTAL-'!$A$5:$DS$385,92,FALSE)&gt;0,VLOOKUP(CONCATENATE($FK$6," ",FU$9),'-RÅDATA_KVARTAL-'!$A$5:$DS$385,92,FALSE),"")</f>
        <v/>
      </c>
      <c r="FV70" s="156"/>
      <c r="FW70" s="156" t="str">
        <f>IF(VLOOKUP(CONCATENATE($FK$6," ",FW$9),'-RÅDATA_KVARTAL-'!$A$5:$DS$385,92,FALSE)&gt;0,VLOOKUP(CONCATENATE($FK$6," ",FW$9),'-RÅDATA_KVARTAL-'!$A$5:$DS$385,92,FALSE),"")</f>
        <v/>
      </c>
      <c r="FX70" s="156"/>
      <c r="FY70" s="156" t="str">
        <f>IF(VLOOKUP(CONCATENATE($FK$6," ",FY$9),'-RÅDATA_KVARTAL-'!$A$5:$DS$385,92,FALSE)&gt;0,VLOOKUP(CONCATENATE($FK$6," ",FY$9),'-RÅDATA_KVARTAL-'!$A$5:$DS$385,92,FALSE),"")</f>
        <v/>
      </c>
      <c r="FZ70" s="156"/>
      <c r="GA70" s="156" t="str">
        <f>IF(VLOOKUP(CONCATENATE($FK$6," ",GA$9),'-RÅDATA_KVARTAL-'!$A$5:$DS$385,92,FALSE)&gt;0,VLOOKUP(CONCATENATE($FK$6," ",GA$9),'-RÅDATA_KVARTAL-'!$A$5:$DS$385,92,FALSE),"")</f>
        <v/>
      </c>
      <c r="GB70" s="156"/>
      <c r="GC70" s="156" t="str">
        <f>IF(VLOOKUP(CONCATENATE($FK$6," ",GC$9),'-RÅDATA_KVARTAL-'!$A$5:$DS$385,92,FALSE)&gt;0,VLOOKUP(CONCATENATE($FK$6," ",GC$9),'-RÅDATA_KVARTAL-'!$A$5:$DS$385,92,FALSE),"")</f>
        <v/>
      </c>
      <c r="GD70" s="156"/>
      <c r="GE70" s="156" t="str">
        <f>IF(VLOOKUP(CONCATENATE($FK$6," ",GE$9),'-RÅDATA_KVARTAL-'!$A$5:$DS$385,92,FALSE)&gt;0,VLOOKUP(CONCATENATE($FK$6," ",GE$9),'-RÅDATA_KVARTAL-'!$A$5:$DS$385,92,FALSE),"")</f>
        <v/>
      </c>
      <c r="GF70" s="156"/>
      <c r="GG70" s="156" t="str">
        <f>IF(VLOOKUP(CONCATENATE($FK$6," ",GG$9),'-RÅDATA_KVARTAL-'!$A$5:$DS$385,92,FALSE)&gt;0,VLOOKUP(CONCATENATE($FK$6," ",GG$9),'-RÅDATA_KVARTAL-'!$A$5:$DS$385,92,FALSE),"")</f>
        <v/>
      </c>
      <c r="GH70" s="156"/>
      <c r="GI70" s="156" t="str">
        <f>IF(VLOOKUP(CONCATENATE($FK$6," ",GI$9),'-RÅDATA_KVARTAL-'!$A$5:$DS$385,92,FALSE)&gt;0,VLOOKUP(CONCATENATE($FK$6," ",GI$9),'-RÅDATA_KVARTAL-'!$A$5:$DS$385,92,FALSE),"")</f>
        <v/>
      </c>
      <c r="GJ70" s="106"/>
      <c r="GK70" s="106"/>
      <c r="GL70" s="156" t="str">
        <f>IF(VLOOKUP(CONCATENATE($GL$6," ",GL$9),'-RÅDATA_KVARTAL-'!$A$5:$DS$385,92,FALSE)&gt;0,VLOOKUP(CONCATENATE($GL$6," ",GL$9),'-RÅDATA_KVARTAL-'!$A$5:$DS$385,92,FALSE),"")</f>
        <v/>
      </c>
      <c r="GM70" s="120"/>
      <c r="GN70" s="156" t="str">
        <f>IF(VLOOKUP(CONCATENATE($GL$6," ",GN$9),'-RÅDATA_KVARTAL-'!$A$5:$DS$385,92,FALSE)&gt;0,VLOOKUP(CONCATENATE($GL$6," ",GN$9),'-RÅDATA_KVARTAL-'!$A$5:$DS$385,92,FALSE),"")</f>
        <v/>
      </c>
      <c r="GO70" s="156"/>
      <c r="GP70" s="156" t="str">
        <f>IF(VLOOKUP(CONCATENATE($GL$6," ",GP$9),'-RÅDATA_KVARTAL-'!$A$5:$DS$385,92,FALSE)&gt;0,VLOOKUP(CONCATENATE($GL$6," ",GP$9),'-RÅDATA_KVARTAL-'!$A$5:$DS$385,92,FALSE),"")</f>
        <v/>
      </c>
      <c r="GQ70" s="156"/>
      <c r="GR70" s="156" t="str">
        <f>IF(VLOOKUP(CONCATENATE($GL$6," ",GR$9),'-RÅDATA_KVARTAL-'!$A$5:$DS$385,92,FALSE)&gt;0,VLOOKUP(CONCATENATE($GL$6," ",GR$9),'-RÅDATA_KVARTAL-'!$A$5:$DS$385,92,FALSE),"")</f>
        <v/>
      </c>
      <c r="GS70" s="156"/>
      <c r="GT70" s="156" t="str">
        <f>IF(VLOOKUP(CONCATENATE($GL$6," ",GT$9),'-RÅDATA_KVARTAL-'!$A$5:$DS$385,92,FALSE)&gt;0,VLOOKUP(CONCATENATE($GL$6," ",GT$9),'-RÅDATA_KVARTAL-'!$A$5:$DS$385,92,FALSE),"")</f>
        <v/>
      </c>
      <c r="GU70" s="156"/>
      <c r="GV70" s="156" t="str">
        <f>IF(VLOOKUP(CONCATENATE($GL$6," ",GV$9),'-RÅDATA_KVARTAL-'!$A$5:$DS$385,92,FALSE)&gt;0,VLOOKUP(CONCATENATE($GL$6," ",GV$9),'-RÅDATA_KVARTAL-'!$A$5:$DS$385,92,FALSE),"")</f>
        <v/>
      </c>
      <c r="GW70" s="156"/>
      <c r="GX70" s="156" t="str">
        <f>IF(VLOOKUP(CONCATENATE($GL$6," ",GX$9),'-RÅDATA_KVARTAL-'!$A$5:$DS$385,92,FALSE)&gt;0,VLOOKUP(CONCATENATE($GL$6," ",GX$9),'-RÅDATA_KVARTAL-'!$A$5:$DS$385,92,FALSE),"")</f>
        <v/>
      </c>
      <c r="GY70" s="156"/>
      <c r="GZ70" s="156" t="str">
        <f>IF(VLOOKUP(CONCATENATE($GL$6," ",GZ$9),'-RÅDATA_KVARTAL-'!$A$5:$DS$385,92,FALSE)&gt;0,VLOOKUP(CONCATENATE($GL$6," ",GZ$9),'-RÅDATA_KVARTAL-'!$A$5:$DS$385,92,FALSE),"")</f>
        <v/>
      </c>
      <c r="HA70" s="156"/>
      <c r="HB70" s="156" t="str">
        <f>IF(VLOOKUP(CONCATENATE($GL$6," ",HB$9),'-RÅDATA_KVARTAL-'!$A$5:$DS$385,92,FALSE)&gt;0,VLOOKUP(CONCATENATE($GL$6," ",HB$9),'-RÅDATA_KVARTAL-'!$A$5:$DS$385,92,FALSE),"")</f>
        <v/>
      </c>
      <c r="HC70" s="156"/>
      <c r="HD70" s="156" t="str">
        <f>IF(VLOOKUP(CONCATENATE($GL$6," ",HD$9),'-RÅDATA_KVARTAL-'!$A$5:$DS$385,92,FALSE)&gt;0,VLOOKUP(CONCATENATE($GL$6," ",HD$9),'-RÅDATA_KVARTAL-'!$A$5:$DS$385,92,FALSE),"")</f>
        <v/>
      </c>
      <c r="HE70" s="156"/>
      <c r="HF70" s="156" t="str">
        <f>IF(VLOOKUP(CONCATENATE($GL$6," ",HF$9),'-RÅDATA_KVARTAL-'!$A$5:$DS$385,92,FALSE)&gt;0,VLOOKUP(CONCATENATE($GL$6," ",HF$9),'-RÅDATA_KVARTAL-'!$A$5:$DS$385,92,FALSE),"")</f>
        <v/>
      </c>
      <c r="HG70" s="156"/>
      <c r="HH70" s="156" t="str">
        <f>IF(VLOOKUP(CONCATENATE($GL$6," ",HH$9),'-RÅDATA_KVARTAL-'!$A$5:$DS$385,92,FALSE)&gt;0,VLOOKUP(CONCATENATE($GL$6," ",HH$9),'-RÅDATA_KVARTAL-'!$A$5:$DS$385,92,FALSE),"")</f>
        <v/>
      </c>
      <c r="HI70" s="156"/>
      <c r="HJ70" s="156" t="str">
        <f>IF(VLOOKUP(CONCATENATE($GL$6," ",HJ$9),'-RÅDATA_KVARTAL-'!$A$5:$DS$385,92,FALSE)&gt;0,VLOOKUP(CONCATENATE($GL$6," ",HJ$9),'-RÅDATA_KVARTAL-'!$A$5:$DS$385,92,FALSE),"")</f>
        <v/>
      </c>
      <c r="HK70" s="106"/>
      <c r="HL70" s="106"/>
      <c r="HM70" s="92" t="s">
        <v>471</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64</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81374</v>
      </c>
      <c r="CM72" s="37"/>
      <c r="CN72" s="37">
        <f>IF(VLOOKUP(CONCATENATE($CH$6," ",CN$9),'-RÅDATA_KVARTAL-'!$A$5:$DS$385,96,FALSE)&gt;0,VLOOKUP(CONCATENATE($CH$6," ",CN$9),'-RÅDATA_KVARTAL-'!$A$5:$DS$385,96,FALSE),"")</f>
        <v>80290</v>
      </c>
      <c r="CO72" s="37"/>
      <c r="CP72" s="37">
        <f>IF(VLOOKUP(CONCATENATE($CH$6," ",CP$9),'-RÅDATA_KVARTAL-'!$A$5:$DS$385,96,FALSE)&gt;0,VLOOKUP(CONCATENATE($CH$6," ",CP$9),'-RÅDATA_KVARTAL-'!$A$5:$DS$385,96,FALSE),"")</f>
        <v>81253</v>
      </c>
      <c r="CQ72" s="37"/>
      <c r="CR72" s="37">
        <f>IF(VLOOKUP(CONCATENATE($CH$6," ",CR$9),'-RÅDATA_KVARTAL-'!$A$5:$DS$385,96,FALSE)&gt;0,VLOOKUP(CONCATENATE($CH$6," ",CR$9),'-RÅDATA_KVARTAL-'!$A$5:$DS$385,96,FALSE),"")</f>
        <v>76929</v>
      </c>
      <c r="CS72" s="37"/>
      <c r="CT72" s="37">
        <f>IF(VLOOKUP(CONCATENATE($CH$6," ",CT$9),'-RÅDATA_KVARTAL-'!$A$5:$DS$385,96,FALSE)&gt;0,VLOOKUP(CONCATENATE($CH$6," ",CT$9),'-RÅDATA_KVARTAL-'!$A$5:$DS$385,96,FALSE),"")</f>
        <v>72307</v>
      </c>
      <c r="CU72" s="37"/>
      <c r="CV72" s="37">
        <f>IF(VLOOKUP(CONCATENATE($CH$6," ",CV$9),'-RÅDATA_KVARTAL-'!$A$5:$DS$385,96,FALSE)&gt;0,VLOOKUP(CONCATENATE($CH$6," ",CV$9),'-RÅDATA_KVARTAL-'!$A$5:$DS$385,96,FALSE),"")</f>
        <v>79177</v>
      </c>
      <c r="CW72" s="37"/>
      <c r="CX72" s="37">
        <f>IF(VLOOKUP(CONCATENATE($CH$6," ",CX$9),'-RÅDATA_KVARTAL-'!$A$5:$DS$385,96,FALSE)&gt;0,VLOOKUP(CONCATENATE($CH$6," ",CX$9),'-RÅDATA_KVARTAL-'!$A$5:$DS$385,96,FALSE),"")</f>
        <v>80378</v>
      </c>
      <c r="CY72" s="37"/>
      <c r="CZ72" s="37">
        <f>IF(VLOOKUP(CONCATENATE($CH$6," ",CZ$9),'-RÅDATA_KVARTAL-'!$A$5:$DS$385,96,FALSE)&gt;0,VLOOKUP(CONCATENATE($CH$6," ",CZ$9),'-RÅDATA_KVARTAL-'!$A$5:$DS$385,96,FALSE),"")</f>
        <v>80759</v>
      </c>
      <c r="DA72" s="37"/>
      <c r="DB72" s="37">
        <f>IF(VLOOKUP(CONCATENATE($CH$6," ",DB$9),'-RÅDATA_KVARTAL-'!$A$5:$DS$385,96,FALSE)&gt;0,VLOOKUP(CONCATENATE($CH$6," ",DB$9),'-RÅDATA_KVARTAL-'!$A$5:$DS$385,96,FALSE),"")</f>
        <v>77334</v>
      </c>
      <c r="DC72" s="37"/>
      <c r="DD72" s="37">
        <f>IF(VLOOKUP(CONCATENATE($CH$6," ",DD$9),'-RÅDATA_KVARTAL-'!$A$5:$DS$385,96,FALSE)&gt;0,VLOOKUP(CONCATENATE($CH$6," ",DD$9),'-RÅDATA_KVARTAL-'!$A$5:$DS$385,96,FALSE),"")</f>
        <v>80250</v>
      </c>
      <c r="DE72" s="37"/>
      <c r="DF72" s="37">
        <f>IF(VLOOKUP(CONCATENATE($CH$6," ",DF$9),'-RÅDATA_KVARTAL-'!$A$5:$DS$385,96,FALSE)&gt;0,VLOOKUP(CONCATENATE($CH$6," ",DF$9),'-RÅDATA_KVARTAL-'!$A$5:$DS$385,96,FALSE),"")</f>
        <v>945440</v>
      </c>
      <c r="DG72" s="147"/>
      <c r="DH72" s="275"/>
      <c r="DI72" s="37">
        <f>IF(VLOOKUP(CONCATENATE($DI$6," ",DI$9),'-RÅDATA_KVARTAL-'!$A$5:$DS$385,96,FALSE)&gt;0,VLOOKUP(CONCATENATE($DI$6," ",DI$9),'-RÅDATA_KVARTAL-'!$A$5:$DS$385,96,FALSE),"")</f>
        <v>82360</v>
      </c>
      <c r="DJ72" s="157"/>
      <c r="DK72" s="37">
        <f>IF(VLOOKUP(CONCATENATE($DI$6," ",DK$9),'-RÅDATA_KVARTAL-'!$A$5:$DS$385,96,FALSE)&gt;0,VLOOKUP(CONCATENATE($DI$6," ",DK$9),'-RÅDATA_KVARTAL-'!$A$5:$DS$385,96,FALSE),"")</f>
        <v>76965</v>
      </c>
      <c r="DL72" s="37"/>
      <c r="DM72" s="37">
        <f>IF(VLOOKUP(CONCATENATE($DI$6," ",DM$9),'-RÅDATA_KVARTAL-'!$A$5:$DS$385,96,FALSE)&gt;0,VLOOKUP(CONCATENATE($DI$6," ",DM$9),'-RÅDATA_KVARTAL-'!$A$5:$DS$385,96,FALSE),"")</f>
        <v>86029</v>
      </c>
      <c r="DN72" s="37"/>
      <c r="DO72" s="37">
        <f>IF(VLOOKUP(CONCATENATE($DI$6," ",DO$9),'-RÅDATA_KVARTAL-'!$A$5:$DS$385,96,FALSE)&gt;0,VLOOKUP(CONCATENATE($DI$6," ",DO$9),'-RÅDATA_KVARTAL-'!$A$5:$DS$385,96,FALSE),"")</f>
        <v>77667</v>
      </c>
      <c r="DP72" s="37"/>
      <c r="DQ72" s="37">
        <f>IF(VLOOKUP(CONCATENATE($DI$6," ",DQ$9),'-RÅDATA_KVARTAL-'!$A$5:$DS$385,96,FALSE)&gt;0,VLOOKUP(CONCATENATE($DI$6," ",DQ$9),'-RÅDATA_KVARTAL-'!$A$5:$DS$385,96,FALSE),"")</f>
        <v>82661</v>
      </c>
      <c r="DR72" s="37"/>
      <c r="DS72" s="37">
        <f>IF(VLOOKUP(CONCATENATE($DI$6," ",DS$9),'-RÅDATA_KVARTAL-'!$A$5:$DS$385,96,FALSE)&gt;0,VLOOKUP(CONCATENATE($DI$6," ",DS$9),'-RÅDATA_KVARTAL-'!$A$5:$DS$385,96,FALSE),"")</f>
        <v>78721</v>
      </c>
      <c r="DT72" s="37"/>
      <c r="DU72" s="37">
        <f>IF(VLOOKUP(CONCATENATE($DI$6," ",DU$9),'-RÅDATA_KVARTAL-'!$A$5:$DS$385,96,FALSE)&gt;0,VLOOKUP(CONCATENATE($DI$6," ",DU$9),'-RÅDATA_KVARTAL-'!$A$5:$DS$385,96,FALSE),"")</f>
        <v>70669</v>
      </c>
      <c r="DV72" s="37"/>
      <c r="DW72" s="37">
        <f>IF(VLOOKUP(CONCATENATE($DI$6," ",DW$9),'-RÅDATA_KVARTAL-'!$A$5:$DS$385,96,FALSE)&gt;0,VLOOKUP(CONCATENATE($DI$6," ",DW$9),'-RÅDATA_KVARTAL-'!$A$5:$DS$385,96,FALSE),"")</f>
        <v>79122</v>
      </c>
      <c r="DX72" s="37"/>
      <c r="DY72" s="37">
        <f>IF(VLOOKUP(CONCATENATE($DI$6," ",DY$9),'-RÅDATA_KVARTAL-'!$A$5:$DS$385,96,FALSE)&gt;0,VLOOKUP(CONCATENATE($DI$6," ",DY$9),'-RÅDATA_KVARTAL-'!$A$5:$DS$385,96,FALSE),"")</f>
        <v>80245</v>
      </c>
      <c r="DZ72" s="37"/>
      <c r="EA72" s="37" t="str">
        <f>IF(VLOOKUP(CONCATENATE($DI$6," ",EA$9),'-RÅDATA_KVARTAL-'!$A$5:$DS$385,96,FALSE)&gt;0,VLOOKUP(CONCATENATE($DI$6," ",EA$9),'-RÅDATA_KVARTAL-'!$A$5:$DS$385,96,FALSE),"")</f>
        <v/>
      </c>
      <c r="EB72" s="37"/>
      <c r="EC72" s="37" t="str">
        <f>IF(VLOOKUP(CONCATENATE($DI$6," ",EC$9),'-RÅDATA_KVARTAL-'!$A$5:$DS$385,96,FALSE)&gt;0,VLOOKUP(CONCATENATE($DI$6," ",EC$9),'-RÅDATA_KVARTAL-'!$A$5:$DS$385,96,FALSE),"")</f>
        <v/>
      </c>
      <c r="ED72" s="37"/>
      <c r="EE72" s="37" t="str">
        <f>IF(VLOOKUP(CONCATENATE($DI$6," ",EE$9),'-RÅDATA_KVARTAL-'!$A$5:$DS$385,96,FALSE)&gt;0,VLOOKUP(CONCATENATE($DI$6," ",EE$9),'-RÅDATA_KVARTAL-'!$A$5:$DS$385,96,FALSE),"")</f>
        <v/>
      </c>
      <c r="EF72" s="37"/>
      <c r="EG72" s="37">
        <f>IF(VLOOKUP(CONCATENATE($DI$6," ",EG$9),'-RÅDATA_KVARTAL-'!$A$5:$DS$385,96,FALSE)&gt;0,VLOOKUP(CONCATENATE($DI$6," ",EG$9),'-RÅDATA_KVARTAL-'!$A$5:$DS$385,96,FALSE),"")</f>
        <v>714439</v>
      </c>
      <c r="EH72" s="147"/>
      <c r="EI72" s="275"/>
      <c r="EJ72" s="37" t="str">
        <f>IF(VLOOKUP(CONCATENATE($EJ$6," ",EJ$9),'-RÅDATA_KVARTAL-'!$A$5:$DS$385,96,FALSE)&gt;0,VLOOKUP(CONCATENATE($EJ$6," ",EJ$9),'-RÅDATA_KVARTAL-'!$A$5:$DS$385,96,FALSE),"")</f>
        <v/>
      </c>
      <c r="EK72" s="157"/>
      <c r="EL72" s="37" t="str">
        <f>IF(VLOOKUP(CONCATENATE($EJ$6," ",EL$9),'-RÅDATA_KVARTAL-'!$A$5:$DS$385,96,FALSE)&gt;0,VLOOKUP(CONCATENATE($EJ$6," ",EL$9),'-RÅDATA_KVARTAL-'!$A$5:$DS$385,96,FALSE),"")</f>
        <v/>
      </c>
      <c r="EM72" s="37"/>
      <c r="EN72" s="37" t="str">
        <f>IF(VLOOKUP(CONCATENATE($EJ$6," ",EN$9),'-RÅDATA_KVARTAL-'!$A$5:$DS$385,96,FALSE)&gt;0,VLOOKUP(CONCATENATE($EJ$6," ",EN$9),'-RÅDATA_KVARTAL-'!$A$5:$DS$385,96,FALSE),"")</f>
        <v/>
      </c>
      <c r="EO72" s="37"/>
      <c r="EP72" s="37" t="str">
        <f>IF(VLOOKUP(CONCATENATE($EJ$6," ",EP$9),'-RÅDATA_KVARTAL-'!$A$5:$DS$385,96,FALSE)&gt;0,VLOOKUP(CONCATENATE($EJ$6," ",EP$9),'-RÅDATA_KVARTAL-'!$A$5:$DS$385,96,FALSE),"")</f>
        <v/>
      </c>
      <c r="EQ72" s="37"/>
      <c r="ER72" s="37" t="str">
        <f>IF(VLOOKUP(CONCATENATE($EJ$6," ",ER$9),'-RÅDATA_KVARTAL-'!$A$5:$DS$385,96,FALSE)&gt;0,VLOOKUP(CONCATENATE($EJ$6," ",ER$9),'-RÅDATA_KVARTAL-'!$A$5:$DS$385,96,FALSE),"")</f>
        <v/>
      </c>
      <c r="ES72" s="37"/>
      <c r="ET72" s="37" t="str">
        <f>IF(VLOOKUP(CONCATENATE($EJ$6," ",ET$9),'-RÅDATA_KVARTAL-'!$A$5:$DS$385,96,FALSE)&gt;0,VLOOKUP(CONCATENATE($EJ$6," ",ET$9),'-RÅDATA_KVARTAL-'!$A$5:$DS$385,96,FALSE),"")</f>
        <v/>
      </c>
      <c r="EU72" s="37"/>
      <c r="EV72" s="37" t="str">
        <f>IF(VLOOKUP(CONCATENATE($EJ$6," ",EV$9),'-RÅDATA_KVARTAL-'!$A$5:$DS$385,96,FALSE)&gt;0,VLOOKUP(CONCATENATE($EJ$6," ",EV$9),'-RÅDATA_KVARTAL-'!$A$5:$DS$385,96,FALSE),"")</f>
        <v/>
      </c>
      <c r="EW72" s="37"/>
      <c r="EX72" s="37" t="str">
        <f>IF(VLOOKUP(CONCATENATE($EJ$6," ",EX$9),'-RÅDATA_KVARTAL-'!$A$5:$DS$385,96,FALSE)&gt;0,VLOOKUP(CONCATENATE($EJ$6," ",EX$9),'-RÅDATA_KVARTAL-'!$A$5:$DS$385,96,FALSE),"")</f>
        <v/>
      </c>
      <c r="EY72" s="37"/>
      <c r="EZ72" s="37" t="str">
        <f>IF(VLOOKUP(CONCATENATE($EJ$6," ",EZ$9),'-RÅDATA_KVARTAL-'!$A$5:$DS$385,96,FALSE)&gt;0,VLOOKUP(CONCATENATE($EJ$6," ",EZ$9),'-RÅDATA_KVARTAL-'!$A$5:$DS$385,96,FALSE),"")</f>
        <v/>
      </c>
      <c r="FA72" s="37"/>
      <c r="FB72" s="37" t="str">
        <f>IF(VLOOKUP(CONCATENATE($EJ$6," ",FB$9),'-RÅDATA_KVARTAL-'!$A$5:$DS$385,96,FALSE)&gt;0,VLOOKUP(CONCATENATE($EJ$6," ",FB$9),'-RÅDATA_KVARTAL-'!$A$5:$DS$385,96,FALSE),"")</f>
        <v/>
      </c>
      <c r="FC72" s="37"/>
      <c r="FD72" s="37" t="str">
        <f>IF(VLOOKUP(CONCATENATE($EJ$6," ",FD$9),'-RÅDATA_KVARTAL-'!$A$5:$DS$385,96,FALSE)&gt;0,VLOOKUP(CONCATENATE($EJ$6," ",FD$9),'-RÅDATA_KVARTAL-'!$A$5:$DS$385,96,FALSE),"")</f>
        <v/>
      </c>
      <c r="FE72" s="37"/>
      <c r="FF72" s="37" t="str">
        <f>IF(VLOOKUP(CONCATENATE($EJ$6," ",FF$9),'-RÅDATA_KVARTAL-'!$A$5:$DS$385,96,FALSE)&gt;0,VLOOKUP(CONCATENATE($EJ$6," ",FF$9),'-RÅDATA_KVARTAL-'!$A$5:$DS$385,96,FALSE),"")</f>
        <v/>
      </c>
      <c r="FG72" s="37"/>
      <c r="FH72" s="37" t="str">
        <f>IF(VLOOKUP(CONCATENATE($EJ$6," ",FH$9),'-RÅDATA_KVARTAL-'!$A$5:$DS$385,96,FALSE)&gt;0,VLOOKUP(CONCATENATE($EJ$6," ",FH$9),'-RÅDATA_KVARTAL-'!$A$5:$DS$385,96,FALSE),"")</f>
        <v/>
      </c>
      <c r="FI72" s="147"/>
      <c r="FJ72" s="275"/>
      <c r="FK72" s="37" t="str">
        <f>IF(VLOOKUP(CONCATENATE($FK$6," ",FK$9),'-RÅDATA_KVARTAL-'!$A$5:$DS$385,96,FALSE)&gt;0,VLOOKUP(CONCATENATE($FK$6," ",FK$9),'-RÅDATA_KVARTAL-'!$A$5:$DS$385,96,FALSE),"")</f>
        <v/>
      </c>
      <c r="FL72" s="157"/>
      <c r="FM72" s="37" t="str">
        <f>IF(VLOOKUP(CONCATENATE($FK$6," ",FM$9),'-RÅDATA_KVARTAL-'!$A$5:$DS$385,96,FALSE)&gt;0,VLOOKUP(CONCATENATE($FK$6," ",FM$9),'-RÅDATA_KVARTAL-'!$A$5:$DS$385,96,FALSE),"")</f>
        <v/>
      </c>
      <c r="FN72" s="37"/>
      <c r="FO72" s="37" t="str">
        <f>IF(VLOOKUP(CONCATENATE($FK$6," ",FO$9),'-RÅDATA_KVARTAL-'!$A$5:$DS$385,96,FALSE)&gt;0,VLOOKUP(CONCATENATE($FK$6," ",FO$9),'-RÅDATA_KVARTAL-'!$A$5:$DS$385,96,FALSE),"")</f>
        <v/>
      </c>
      <c r="FP72" s="37"/>
      <c r="FQ72" s="37" t="str">
        <f>IF(VLOOKUP(CONCATENATE($FK$6," ",FQ$9),'-RÅDATA_KVARTAL-'!$A$5:$DS$385,96,FALSE)&gt;0,VLOOKUP(CONCATENATE($FK$6," ",FQ$9),'-RÅDATA_KVARTAL-'!$A$5:$DS$385,96,FALSE),"")</f>
        <v/>
      </c>
      <c r="FR72" s="37"/>
      <c r="FS72" s="37" t="str">
        <f>IF(VLOOKUP(CONCATENATE($FK$6," ",FS$9),'-RÅDATA_KVARTAL-'!$A$5:$DS$385,96,FALSE)&gt;0,VLOOKUP(CONCATENATE($FK$6," ",FS$9),'-RÅDATA_KVARTAL-'!$A$5:$DS$385,96,FALSE),"")</f>
        <v/>
      </c>
      <c r="FT72" s="37"/>
      <c r="FU72" s="37" t="str">
        <f>IF(VLOOKUP(CONCATENATE($FK$6," ",FU$9),'-RÅDATA_KVARTAL-'!$A$5:$DS$385,96,FALSE)&gt;0,VLOOKUP(CONCATENATE($FK$6," ",FU$9),'-RÅDATA_KVARTAL-'!$A$5:$DS$385,96,FALSE),"")</f>
        <v/>
      </c>
      <c r="FV72" s="37"/>
      <c r="FW72" s="37" t="str">
        <f>IF(VLOOKUP(CONCATENATE($FK$6," ",FW$9),'-RÅDATA_KVARTAL-'!$A$5:$DS$385,96,FALSE)&gt;0,VLOOKUP(CONCATENATE($FK$6," ",FW$9),'-RÅDATA_KVARTAL-'!$A$5:$DS$385,96,FALSE),"")</f>
        <v/>
      </c>
      <c r="FX72" s="37"/>
      <c r="FY72" s="37" t="str">
        <f>IF(VLOOKUP(CONCATENATE($FK$6," ",FY$9),'-RÅDATA_KVARTAL-'!$A$5:$DS$385,96,FALSE)&gt;0,VLOOKUP(CONCATENATE($FK$6," ",FY$9),'-RÅDATA_KVARTAL-'!$A$5:$DS$385,96,FALSE),"")</f>
        <v/>
      </c>
      <c r="FZ72" s="37"/>
      <c r="GA72" s="37" t="str">
        <f>IF(VLOOKUP(CONCATENATE($FK$6," ",GA$9),'-RÅDATA_KVARTAL-'!$A$5:$DS$385,96,FALSE)&gt;0,VLOOKUP(CONCATENATE($FK$6," ",GA$9),'-RÅDATA_KVARTAL-'!$A$5:$DS$385,96,FALSE),"")</f>
        <v/>
      </c>
      <c r="GB72" s="37"/>
      <c r="GC72" s="37" t="str">
        <f>IF(VLOOKUP(CONCATENATE($FK$6," ",GC$9),'-RÅDATA_KVARTAL-'!$A$5:$DS$385,96,FALSE)&gt;0,VLOOKUP(CONCATENATE($FK$6," ",GC$9),'-RÅDATA_KVARTAL-'!$A$5:$DS$385,96,FALSE),"")</f>
        <v/>
      </c>
      <c r="GD72" s="37"/>
      <c r="GE72" s="37" t="str">
        <f>IF(VLOOKUP(CONCATENATE($FK$6," ",GE$9),'-RÅDATA_KVARTAL-'!$A$5:$DS$385,96,FALSE)&gt;0,VLOOKUP(CONCATENATE($FK$6," ",GE$9),'-RÅDATA_KVARTAL-'!$A$5:$DS$385,96,FALSE),"")</f>
        <v/>
      </c>
      <c r="GF72" s="37"/>
      <c r="GG72" s="37" t="str">
        <f>IF(VLOOKUP(CONCATENATE($FK$6," ",GG$9),'-RÅDATA_KVARTAL-'!$A$5:$DS$385,96,FALSE)&gt;0,VLOOKUP(CONCATENATE($FK$6," ",GG$9),'-RÅDATA_KVARTAL-'!$A$5:$DS$385,96,FALSE),"")</f>
        <v/>
      </c>
      <c r="GH72" s="37"/>
      <c r="GI72" s="37" t="str">
        <f>IF(VLOOKUP(CONCATENATE($FK$6," ",GI$9),'-RÅDATA_KVARTAL-'!$A$5:$DS$385,96,FALSE)&gt;0,VLOOKUP(CONCATENATE($FK$6," ",GI$9),'-RÅDATA_KVARTAL-'!$A$5:$DS$385,96,FALSE),"")</f>
        <v/>
      </c>
      <c r="GJ72" s="147"/>
      <c r="GK72" s="275"/>
      <c r="GL72" s="37" t="str">
        <f>IF(VLOOKUP(CONCATENATE($GL$6," ",GL$9),'-RÅDATA_KVARTAL-'!$A$5:$DS$385,96,FALSE)&gt;0,VLOOKUP(CONCATENATE($GL$6," ",GL$9),'-RÅDATA_KVARTAL-'!$A$5:$DS$385,96,FALSE),"")</f>
        <v/>
      </c>
      <c r="GM72" s="157"/>
      <c r="GN72" s="37" t="str">
        <f>IF(VLOOKUP(CONCATENATE($GL$6," ",GN$9),'-RÅDATA_KVARTAL-'!$A$5:$DS$385,96,FALSE)&gt;0,VLOOKUP(CONCATENATE($GL$6," ",GN$9),'-RÅDATA_KVARTAL-'!$A$5:$DS$385,96,FALSE),"")</f>
        <v/>
      </c>
      <c r="GO72" s="37"/>
      <c r="GP72" s="37" t="str">
        <f>IF(VLOOKUP(CONCATENATE($GL$6," ",GP$9),'-RÅDATA_KVARTAL-'!$A$5:$DS$385,96,FALSE)&gt;0,VLOOKUP(CONCATENATE($GL$6," ",GP$9),'-RÅDATA_KVARTAL-'!$A$5:$DS$385,96,FALSE),"")</f>
        <v/>
      </c>
      <c r="GQ72" s="37"/>
      <c r="GR72" s="37" t="str">
        <f>IF(VLOOKUP(CONCATENATE($GL$6," ",GR$9),'-RÅDATA_KVARTAL-'!$A$5:$DS$385,96,FALSE)&gt;0,VLOOKUP(CONCATENATE($GL$6," ",GR$9),'-RÅDATA_KVARTAL-'!$A$5:$DS$385,96,FALSE),"")</f>
        <v/>
      </c>
      <c r="GS72" s="37"/>
      <c r="GT72" s="37" t="str">
        <f>IF(VLOOKUP(CONCATENATE($GL$6," ",GT$9),'-RÅDATA_KVARTAL-'!$A$5:$DS$385,96,FALSE)&gt;0,VLOOKUP(CONCATENATE($GL$6," ",GT$9),'-RÅDATA_KVARTAL-'!$A$5:$DS$385,96,FALSE),"")</f>
        <v/>
      </c>
      <c r="GU72" s="37"/>
      <c r="GV72" s="37" t="str">
        <f>IF(VLOOKUP(CONCATENATE($GL$6," ",GV$9),'-RÅDATA_KVARTAL-'!$A$5:$DS$385,96,FALSE)&gt;0,VLOOKUP(CONCATENATE($GL$6," ",GV$9),'-RÅDATA_KVARTAL-'!$A$5:$DS$385,96,FALSE),"")</f>
        <v/>
      </c>
      <c r="GW72" s="37"/>
      <c r="GX72" s="37" t="str">
        <f>IF(VLOOKUP(CONCATENATE($GL$6," ",GX$9),'-RÅDATA_KVARTAL-'!$A$5:$DS$385,96,FALSE)&gt;0,VLOOKUP(CONCATENATE($GL$6," ",GX$9),'-RÅDATA_KVARTAL-'!$A$5:$DS$385,96,FALSE),"")</f>
        <v/>
      </c>
      <c r="GY72" s="37"/>
      <c r="GZ72" s="37" t="str">
        <f>IF(VLOOKUP(CONCATENATE($GL$6," ",GZ$9),'-RÅDATA_KVARTAL-'!$A$5:$DS$385,96,FALSE)&gt;0,VLOOKUP(CONCATENATE($GL$6," ",GZ$9),'-RÅDATA_KVARTAL-'!$A$5:$DS$385,96,FALSE),"")</f>
        <v/>
      </c>
      <c r="HA72" s="37"/>
      <c r="HB72" s="37" t="str">
        <f>IF(VLOOKUP(CONCATENATE($GL$6," ",HB$9),'-RÅDATA_KVARTAL-'!$A$5:$DS$385,96,FALSE)&gt;0,VLOOKUP(CONCATENATE($GL$6," ",HB$9),'-RÅDATA_KVARTAL-'!$A$5:$DS$385,96,FALSE),"")</f>
        <v/>
      </c>
      <c r="HC72" s="37"/>
      <c r="HD72" s="37" t="str">
        <f>IF(VLOOKUP(CONCATENATE($GL$6," ",HD$9),'-RÅDATA_KVARTAL-'!$A$5:$DS$385,96,FALSE)&gt;0,VLOOKUP(CONCATENATE($GL$6," ",HD$9),'-RÅDATA_KVARTAL-'!$A$5:$DS$385,96,FALSE),"")</f>
        <v/>
      </c>
      <c r="HE72" s="37"/>
      <c r="HF72" s="37" t="str">
        <f>IF(VLOOKUP(CONCATENATE($GL$6," ",HF$9),'-RÅDATA_KVARTAL-'!$A$5:$DS$385,96,FALSE)&gt;0,VLOOKUP(CONCATENATE($GL$6," ",HF$9),'-RÅDATA_KVARTAL-'!$A$5:$DS$385,96,FALSE),"")</f>
        <v/>
      </c>
      <c r="HG72" s="37"/>
      <c r="HH72" s="37" t="str">
        <f>IF(VLOOKUP(CONCATENATE($GL$6," ",HH$9),'-RÅDATA_KVARTAL-'!$A$5:$DS$385,96,FALSE)&gt;0,VLOOKUP(CONCATENATE($GL$6," ",HH$9),'-RÅDATA_KVARTAL-'!$A$5:$DS$385,96,FALSE),"")</f>
        <v/>
      </c>
      <c r="HI72" s="37"/>
      <c r="HJ72" s="37" t="str">
        <f>IF(VLOOKUP(CONCATENATE($GL$6," ",HJ$9),'-RÅDATA_KVARTAL-'!$A$5:$DS$385,96,FALSE)&gt;0,VLOOKUP(CONCATENATE($GL$6," ",HJ$9),'-RÅDATA_KVARTAL-'!$A$5:$DS$385,96,FALSE),"")</f>
        <v/>
      </c>
      <c r="HK72" s="147"/>
      <c r="HL72" s="148"/>
      <c r="HM72" s="103" t="s">
        <v>472</v>
      </c>
      <c r="HN72" s="15"/>
    </row>
    <row r="73" spans="2:223" s="15" customFormat="1" ht="10.5" customHeight="1" x14ac:dyDescent="0.2">
      <c r="B73" s="90">
        <v>17</v>
      </c>
      <c r="C73" s="90"/>
      <c r="D73" s="92" t="s">
        <v>76</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98.915712444995506</v>
      </c>
      <c r="CM73" s="156"/>
      <c r="CN73" s="156">
        <f>IF(VLOOKUP(CONCATENATE($CH$6," ",CN$9),'-RÅDATA_KVARTAL-'!$A$5:$DS$385,100,FALSE)&gt;0,VLOOKUP(CONCATENATE($CH$6," ",CN$9),'-RÅDATA_KVARTAL-'!$A$5:$DS$385,100,FALSE),"")</f>
        <v>99.09776477703312</v>
      </c>
      <c r="CO73" s="156"/>
      <c r="CP73" s="156">
        <f>IF(VLOOKUP(CONCATENATE($CH$6," ",CP$9),'-RÅDATA_KVARTAL-'!$A$5:$DS$385,100,FALSE)&gt;0,VLOOKUP(CONCATENATE($CH$6," ",CP$9),'-RÅDATA_KVARTAL-'!$A$5:$DS$385,100,FALSE),"")</f>
        <v>98.85394488715859</v>
      </c>
      <c r="CQ73" s="156"/>
      <c r="CR73" s="156">
        <f>IF(VLOOKUP(CONCATENATE($CH$6," ",CR$9),'-RÅDATA_KVARTAL-'!$A$5:$DS$385,100,FALSE)&gt;0,VLOOKUP(CONCATENATE($CH$6," ",CR$9),'-RÅDATA_KVARTAL-'!$A$5:$DS$385,100,FALSE),"")</f>
        <v>98.157528740765315</v>
      </c>
      <c r="CS73" s="156"/>
      <c r="CT73" s="156">
        <f>IF(VLOOKUP(CONCATENATE($CH$6," ",CT$9),'-RÅDATA_KVARTAL-'!$A$5:$DS$385,100,FALSE)&gt;0,VLOOKUP(CONCATENATE($CH$6," ",CT$9),'-RÅDATA_KVARTAL-'!$A$5:$DS$385,100,FALSE),"")</f>
        <v>98.776006447823178</v>
      </c>
      <c r="CU73" s="156"/>
      <c r="CV73" s="156">
        <f>IF(VLOOKUP(CONCATENATE($CH$6," ",CV$9),'-RÅDATA_KVARTAL-'!$A$5:$DS$385,100,FALSE)&gt;0,VLOOKUP(CONCATENATE($CH$6," ",CV$9),'-RÅDATA_KVARTAL-'!$A$5:$DS$385,100,FALSE),"")</f>
        <v>98.389521951461973</v>
      </c>
      <c r="CW73" s="156"/>
      <c r="CX73" s="156">
        <f>IF(VLOOKUP(CONCATENATE($CH$6," ",CX$9),'-RÅDATA_KVARTAL-'!$A$5:$DS$385,100,FALSE)&gt;0,VLOOKUP(CONCATENATE($CH$6," ",CX$9),'-RÅDATA_KVARTAL-'!$A$5:$DS$385,100,FALSE),"")</f>
        <v>98.15362071070949</v>
      </c>
      <c r="CY73" s="156"/>
      <c r="CZ73" s="156">
        <f>IF(VLOOKUP(CONCATENATE($CH$6," ",CZ$9),'-RÅDATA_KVARTAL-'!$A$5:$DS$385,100,FALSE)&gt;0,VLOOKUP(CONCATENATE($CH$6," ",CZ$9),'-RÅDATA_KVARTAL-'!$A$5:$DS$385,100,FALSE),"")</f>
        <v>98.132351511616605</v>
      </c>
      <c r="DA73" s="156"/>
      <c r="DB73" s="156">
        <f>IF(VLOOKUP(CONCATENATE($CH$6," ",DB$9),'-RÅDATA_KVARTAL-'!$A$5:$DS$385,100,FALSE)&gt;0,VLOOKUP(CONCATENATE($CH$6," ",DB$9),'-RÅDATA_KVARTAL-'!$A$5:$DS$385,100,FALSE),"")</f>
        <v>96.822415865384613</v>
      </c>
      <c r="DC73" s="156"/>
      <c r="DD73" s="156">
        <f>IF(VLOOKUP(CONCATENATE($CH$6," ",DD$9),'-RÅDATA_KVARTAL-'!$A$5:$DS$385,100,FALSE)&gt;0,VLOOKUP(CONCATENATE($CH$6," ",DD$9),'-RÅDATA_KVARTAL-'!$A$5:$DS$385,100,FALSE),"")</f>
        <v>98.364875465777601</v>
      </c>
      <c r="DE73" s="156"/>
      <c r="DF73" s="156">
        <f>IF(VLOOKUP(CONCATENATE($CH$6," ",DF$9),'-RÅDATA_KVARTAL-'!$A$5:$DS$385,100,FALSE)&gt;0,VLOOKUP(CONCATENATE($CH$6," ",DF$9),'-RÅDATA_KVARTAL-'!$A$5:$DS$385,100,FALSE),"")</f>
        <v>98.268064853763065</v>
      </c>
      <c r="DG73" s="106"/>
      <c r="DH73" s="106"/>
      <c r="DI73" s="156">
        <f>IF(VLOOKUP(CONCATENATE($DI$6," ",DI$9),'-RÅDATA_KVARTAL-'!$A$5:$DS$385,100,FALSE)&gt;0,VLOOKUP(CONCATENATE($DI$6," ",DI$9),'-RÅDATA_KVARTAL-'!$A$5:$DS$385,100,FALSE),"")</f>
        <v>97.929870037217157</v>
      </c>
      <c r="DJ73" s="120"/>
      <c r="DK73" s="156">
        <f>IF(VLOOKUP(CONCATENATE($DI$6," ",DK$9),'-RÅDATA_KVARTAL-'!$A$5:$DS$385,100,FALSE)&gt;0,VLOOKUP(CONCATENATE($DI$6," ",DK$9),'-RÅDATA_KVARTAL-'!$A$5:$DS$385,100,FALSE),"")</f>
        <v>98.405615506571891</v>
      </c>
      <c r="DL73" s="156"/>
      <c r="DM73" s="156">
        <f>IF(VLOOKUP(CONCATENATE($DI$6," ",DM$9),'-RÅDATA_KVARTAL-'!$A$5:$DS$385,100,FALSE)&gt;0,VLOOKUP(CONCATENATE($DI$6," ",DM$9),'-RÅDATA_KVARTAL-'!$A$5:$DS$385,100,FALSE),"")</f>
        <v>98.574587787746495</v>
      </c>
      <c r="DN73" s="156"/>
      <c r="DO73" s="156">
        <f>IF(VLOOKUP(CONCATENATE($DI$6," ",DO$9),'-RÅDATA_KVARTAL-'!$A$5:$DS$385,100,FALSE)&gt;0,VLOOKUP(CONCATENATE($DI$6," ",DO$9),'-RÅDATA_KVARTAL-'!$A$5:$DS$385,100,FALSE),"")</f>
        <v>97.463859050296151</v>
      </c>
      <c r="DP73" s="156"/>
      <c r="DQ73" s="156">
        <f>IF(VLOOKUP(CONCATENATE($DI$6," ",DQ$9),'-RÅDATA_KVARTAL-'!$A$5:$DS$385,100,FALSE)&gt;0,VLOOKUP(CONCATENATE($DI$6," ",DQ$9),'-RÅDATA_KVARTAL-'!$A$5:$DS$385,100,FALSE),"")</f>
        <v>97.417856974496772</v>
      </c>
      <c r="DR73" s="156"/>
      <c r="DS73" s="156">
        <f>IF(VLOOKUP(CONCATENATE($DI$6," ",DS$9),'-RÅDATA_KVARTAL-'!$A$5:$DS$385,100,FALSE)&gt;0,VLOOKUP(CONCATENATE($DI$6," ",DS$9),'-RÅDATA_KVARTAL-'!$A$5:$DS$385,100,FALSE),"")</f>
        <v>98.540438369196494</v>
      </c>
      <c r="DT73" s="156"/>
      <c r="DU73" s="156">
        <f>IF(VLOOKUP(CONCATENATE($DI$6," ",DU$9),'-RÅDATA_KVARTAL-'!$A$5:$DS$385,100,FALSE)&gt;0,VLOOKUP(CONCATENATE($DI$6," ",DU$9),'-RÅDATA_KVARTAL-'!$A$5:$DS$385,100,FALSE),"")</f>
        <v>98.398752419276235</v>
      </c>
      <c r="DV73" s="156"/>
      <c r="DW73" s="156">
        <f>IF(VLOOKUP(CONCATENATE($DI$6," ",DW$9),'-RÅDATA_KVARTAL-'!$A$5:$DS$385,100,FALSE)&gt;0,VLOOKUP(CONCATENATE($DI$6," ",DW$9),'-RÅDATA_KVARTAL-'!$A$5:$DS$385,100,FALSE),"")</f>
        <v>98.297967499875767</v>
      </c>
      <c r="DX73" s="156"/>
      <c r="DY73" s="156">
        <f>IF(VLOOKUP(CONCATENATE($DI$6," ",DY$9),'-RÅDATA_KVARTAL-'!$A$5:$DS$385,100,FALSE)&gt;0,VLOOKUP(CONCATENATE($DI$6," ",DY$9),'-RÅDATA_KVARTAL-'!$A$5:$DS$385,100,FALSE),"")</f>
        <v>98.065454367698095</v>
      </c>
      <c r="DZ73" s="156"/>
      <c r="EA73" s="156" t="str">
        <f>IF(VLOOKUP(CONCATENATE($DI$6," ",EA$9),'-RÅDATA_KVARTAL-'!$A$5:$DS$385,100,FALSE)&gt;0,VLOOKUP(CONCATENATE($DI$6," ",EA$9),'-RÅDATA_KVARTAL-'!$A$5:$DS$385,100,FALSE),"")</f>
        <v/>
      </c>
      <c r="EB73" s="156"/>
      <c r="EC73" s="156" t="str">
        <f>IF(VLOOKUP(CONCATENATE($DI$6," ",EC$9),'-RÅDATA_KVARTAL-'!$A$5:$DS$385,100,FALSE)&gt;0,VLOOKUP(CONCATENATE($DI$6," ",EC$9),'-RÅDATA_KVARTAL-'!$A$5:$DS$385,100,FALSE),"")</f>
        <v/>
      </c>
      <c r="ED73" s="156"/>
      <c r="EE73" s="156" t="str">
        <f>IF(VLOOKUP(CONCATENATE($DI$6," ",EE$9),'-RÅDATA_KVARTAL-'!$A$5:$DS$385,100,FALSE)&gt;0,VLOOKUP(CONCATENATE($DI$6," ",EE$9),'-RÅDATA_KVARTAL-'!$A$5:$DS$385,100,FALSE),"")</f>
        <v/>
      </c>
      <c r="EF73" s="156"/>
      <c r="EG73" s="156">
        <f>IF(VLOOKUP(CONCATENATE($DI$6," ",EG$9),'-RÅDATA_KVARTAL-'!$A$5:$DS$385,100,FALSE)&gt;0,VLOOKUP(CONCATENATE($DI$6," ",EG$9),'-RÅDATA_KVARTAL-'!$A$5:$DS$385,100,FALSE),"")</f>
        <v>98.116739362111204</v>
      </c>
      <c r="EH73" s="106"/>
      <c r="EI73" s="106"/>
      <c r="EJ73" s="156" t="str">
        <f>IF(VLOOKUP(CONCATENATE($EJ$6," ",EJ$9),'-RÅDATA_KVARTAL-'!$A$5:$DS$385,100,FALSE)&gt;0,VLOOKUP(CONCATENATE($EJ$6," ",EJ$9),'-RÅDATA_KVARTAL-'!$A$5:$DS$385,100,FALSE),"")</f>
        <v/>
      </c>
      <c r="EK73" s="120"/>
      <c r="EL73" s="156" t="str">
        <f>IF(VLOOKUP(CONCATENATE($EJ$6," ",EL$9),'-RÅDATA_KVARTAL-'!$A$5:$DS$385,100,FALSE)&gt;0,VLOOKUP(CONCATENATE($EJ$6," ",EL$9),'-RÅDATA_KVARTAL-'!$A$5:$DS$385,100,FALSE),"")</f>
        <v/>
      </c>
      <c r="EM73" s="156"/>
      <c r="EN73" s="156" t="str">
        <f>IF(VLOOKUP(CONCATENATE($EJ$6," ",EN$9),'-RÅDATA_KVARTAL-'!$A$5:$DS$385,100,FALSE)&gt;0,VLOOKUP(CONCATENATE($EJ$6," ",EN$9),'-RÅDATA_KVARTAL-'!$A$5:$DS$385,100,FALSE),"")</f>
        <v/>
      </c>
      <c r="EO73" s="156"/>
      <c r="EP73" s="156" t="str">
        <f>IF(VLOOKUP(CONCATENATE($EJ$6," ",EP$9),'-RÅDATA_KVARTAL-'!$A$5:$DS$385,100,FALSE)&gt;0,VLOOKUP(CONCATENATE($EJ$6," ",EP$9),'-RÅDATA_KVARTAL-'!$A$5:$DS$385,100,FALSE),"")</f>
        <v/>
      </c>
      <c r="EQ73" s="156"/>
      <c r="ER73" s="156" t="str">
        <f>IF(VLOOKUP(CONCATENATE($EJ$6," ",ER$9),'-RÅDATA_KVARTAL-'!$A$5:$DS$385,100,FALSE)&gt;0,VLOOKUP(CONCATENATE($EJ$6," ",ER$9),'-RÅDATA_KVARTAL-'!$A$5:$DS$385,100,FALSE),"")</f>
        <v/>
      </c>
      <c r="ES73" s="156"/>
      <c r="ET73" s="156" t="str">
        <f>IF(VLOOKUP(CONCATENATE($EJ$6," ",ET$9),'-RÅDATA_KVARTAL-'!$A$5:$DS$385,100,FALSE)&gt;0,VLOOKUP(CONCATENATE($EJ$6," ",ET$9),'-RÅDATA_KVARTAL-'!$A$5:$DS$385,100,FALSE),"")</f>
        <v/>
      </c>
      <c r="EU73" s="156"/>
      <c r="EV73" s="156" t="str">
        <f>IF(VLOOKUP(CONCATENATE($EJ$6," ",EV$9),'-RÅDATA_KVARTAL-'!$A$5:$DS$385,100,FALSE)&gt;0,VLOOKUP(CONCATENATE($EJ$6," ",EV$9),'-RÅDATA_KVARTAL-'!$A$5:$DS$385,100,FALSE),"")</f>
        <v/>
      </c>
      <c r="EW73" s="156"/>
      <c r="EX73" s="156" t="str">
        <f>IF(VLOOKUP(CONCATENATE($EJ$6," ",EX$9),'-RÅDATA_KVARTAL-'!$A$5:$DS$385,100,FALSE)&gt;0,VLOOKUP(CONCATENATE($EJ$6," ",EX$9),'-RÅDATA_KVARTAL-'!$A$5:$DS$385,100,FALSE),"")</f>
        <v/>
      </c>
      <c r="EY73" s="156"/>
      <c r="EZ73" s="156" t="str">
        <f>IF(VLOOKUP(CONCATENATE($EJ$6," ",EZ$9),'-RÅDATA_KVARTAL-'!$A$5:$DS$385,100,FALSE)&gt;0,VLOOKUP(CONCATENATE($EJ$6," ",EZ$9),'-RÅDATA_KVARTAL-'!$A$5:$DS$385,100,FALSE),"")</f>
        <v/>
      </c>
      <c r="FA73" s="156"/>
      <c r="FB73" s="156" t="str">
        <f>IF(VLOOKUP(CONCATENATE($EJ$6," ",FB$9),'-RÅDATA_KVARTAL-'!$A$5:$DS$385,100,FALSE)&gt;0,VLOOKUP(CONCATENATE($EJ$6," ",FB$9),'-RÅDATA_KVARTAL-'!$A$5:$DS$385,100,FALSE),"")</f>
        <v/>
      </c>
      <c r="FC73" s="156"/>
      <c r="FD73" s="156" t="str">
        <f>IF(VLOOKUP(CONCATENATE($EJ$6," ",FD$9),'-RÅDATA_KVARTAL-'!$A$5:$DS$385,100,FALSE)&gt;0,VLOOKUP(CONCATENATE($EJ$6," ",FD$9),'-RÅDATA_KVARTAL-'!$A$5:$DS$385,100,FALSE),"")</f>
        <v/>
      </c>
      <c r="FE73" s="156"/>
      <c r="FF73" s="156" t="str">
        <f>IF(VLOOKUP(CONCATENATE($EJ$6," ",FF$9),'-RÅDATA_KVARTAL-'!$A$5:$DS$385,100,FALSE)&gt;0,VLOOKUP(CONCATENATE($EJ$6," ",FF$9),'-RÅDATA_KVARTAL-'!$A$5:$DS$385,100,FALSE),"")</f>
        <v/>
      </c>
      <c r="FG73" s="156"/>
      <c r="FH73" s="156" t="str">
        <f>IF(VLOOKUP(CONCATENATE($EJ$6," ",FH$9),'-RÅDATA_KVARTAL-'!$A$5:$DS$385,100,FALSE)&gt;0,VLOOKUP(CONCATENATE($EJ$6," ",FH$9),'-RÅDATA_KVARTAL-'!$A$5:$DS$385,100,FALSE),"")</f>
        <v/>
      </c>
      <c r="FI73" s="106"/>
      <c r="FJ73" s="106"/>
      <c r="FK73" s="156" t="str">
        <f>IF(VLOOKUP(CONCATENATE($FK$6," ",FK$9),'-RÅDATA_KVARTAL-'!$A$5:$DS$385,100,FALSE)&gt;0,VLOOKUP(CONCATENATE($FK$6," ",FK$9),'-RÅDATA_KVARTAL-'!$A$5:$DS$385,100,FALSE),"")</f>
        <v/>
      </c>
      <c r="FL73" s="120"/>
      <c r="FM73" s="156" t="str">
        <f>IF(VLOOKUP(CONCATENATE($FK$6," ",FM$9),'-RÅDATA_KVARTAL-'!$A$5:$DS$385,100,FALSE)&gt;0,VLOOKUP(CONCATENATE($FK$6," ",FM$9),'-RÅDATA_KVARTAL-'!$A$5:$DS$385,100,FALSE),"")</f>
        <v/>
      </c>
      <c r="FN73" s="156"/>
      <c r="FO73" s="156" t="str">
        <f>IF(VLOOKUP(CONCATENATE($FK$6," ",FO$9),'-RÅDATA_KVARTAL-'!$A$5:$DS$385,100,FALSE)&gt;0,VLOOKUP(CONCATENATE($FK$6," ",FO$9),'-RÅDATA_KVARTAL-'!$A$5:$DS$385,100,FALSE),"")</f>
        <v/>
      </c>
      <c r="FP73" s="156"/>
      <c r="FQ73" s="156" t="str">
        <f>IF(VLOOKUP(CONCATENATE($FK$6," ",FQ$9),'-RÅDATA_KVARTAL-'!$A$5:$DS$385,100,FALSE)&gt;0,VLOOKUP(CONCATENATE($FK$6," ",FQ$9),'-RÅDATA_KVARTAL-'!$A$5:$DS$385,100,FALSE),"")</f>
        <v/>
      </c>
      <c r="FR73" s="156"/>
      <c r="FS73" s="156" t="str">
        <f>IF(VLOOKUP(CONCATENATE($FK$6," ",FS$9),'-RÅDATA_KVARTAL-'!$A$5:$DS$385,100,FALSE)&gt;0,VLOOKUP(CONCATENATE($FK$6," ",FS$9),'-RÅDATA_KVARTAL-'!$A$5:$DS$385,100,FALSE),"")</f>
        <v/>
      </c>
      <c r="FT73" s="156"/>
      <c r="FU73" s="156" t="str">
        <f>IF(VLOOKUP(CONCATENATE($FK$6," ",FU$9),'-RÅDATA_KVARTAL-'!$A$5:$DS$385,100,FALSE)&gt;0,VLOOKUP(CONCATENATE($FK$6," ",FU$9),'-RÅDATA_KVARTAL-'!$A$5:$DS$385,100,FALSE),"")</f>
        <v/>
      </c>
      <c r="FV73" s="156"/>
      <c r="FW73" s="156" t="str">
        <f>IF(VLOOKUP(CONCATENATE($FK$6," ",FW$9),'-RÅDATA_KVARTAL-'!$A$5:$DS$385,100,FALSE)&gt;0,VLOOKUP(CONCATENATE($FK$6," ",FW$9),'-RÅDATA_KVARTAL-'!$A$5:$DS$385,100,FALSE),"")</f>
        <v/>
      </c>
      <c r="FX73" s="156"/>
      <c r="FY73" s="156" t="str">
        <f>IF(VLOOKUP(CONCATENATE($FK$6," ",FY$9),'-RÅDATA_KVARTAL-'!$A$5:$DS$385,100,FALSE)&gt;0,VLOOKUP(CONCATENATE($FK$6," ",FY$9),'-RÅDATA_KVARTAL-'!$A$5:$DS$385,100,FALSE),"")</f>
        <v/>
      </c>
      <c r="FZ73" s="156"/>
      <c r="GA73" s="156" t="str">
        <f>IF(VLOOKUP(CONCATENATE($FK$6," ",GA$9),'-RÅDATA_KVARTAL-'!$A$5:$DS$385,100,FALSE)&gt;0,VLOOKUP(CONCATENATE($FK$6," ",GA$9),'-RÅDATA_KVARTAL-'!$A$5:$DS$385,100,FALSE),"")</f>
        <v/>
      </c>
      <c r="GB73" s="156"/>
      <c r="GC73" s="156" t="str">
        <f>IF(VLOOKUP(CONCATENATE($FK$6," ",GC$9),'-RÅDATA_KVARTAL-'!$A$5:$DS$385,100,FALSE)&gt;0,VLOOKUP(CONCATENATE($FK$6," ",GC$9),'-RÅDATA_KVARTAL-'!$A$5:$DS$385,100,FALSE),"")</f>
        <v/>
      </c>
      <c r="GD73" s="156"/>
      <c r="GE73" s="156" t="str">
        <f>IF(VLOOKUP(CONCATENATE($FK$6," ",GE$9),'-RÅDATA_KVARTAL-'!$A$5:$DS$385,100,FALSE)&gt;0,VLOOKUP(CONCATENATE($FK$6," ",GE$9),'-RÅDATA_KVARTAL-'!$A$5:$DS$385,100,FALSE),"")</f>
        <v/>
      </c>
      <c r="GF73" s="156"/>
      <c r="GG73" s="156" t="str">
        <f>IF(VLOOKUP(CONCATENATE($FK$6," ",GG$9),'-RÅDATA_KVARTAL-'!$A$5:$DS$385,100,FALSE)&gt;0,VLOOKUP(CONCATENATE($FK$6," ",GG$9),'-RÅDATA_KVARTAL-'!$A$5:$DS$385,100,FALSE),"")</f>
        <v/>
      </c>
      <c r="GH73" s="156"/>
      <c r="GI73" s="156" t="str">
        <f>IF(VLOOKUP(CONCATENATE($FK$6," ",GI$9),'-RÅDATA_KVARTAL-'!$A$5:$DS$385,100,FALSE)&gt;0,VLOOKUP(CONCATENATE($FK$6," ",GI$9),'-RÅDATA_KVARTAL-'!$A$5:$DS$385,100,FALSE),"")</f>
        <v/>
      </c>
      <c r="GJ73" s="106"/>
      <c r="GK73" s="106"/>
      <c r="GL73" s="156" t="str">
        <f>IF(VLOOKUP(CONCATENATE($GL$6," ",GL$9),'-RÅDATA_KVARTAL-'!$A$5:$DS$385,100,FALSE)&gt;0,VLOOKUP(CONCATENATE($GL$6," ",GL$9),'-RÅDATA_KVARTAL-'!$A$5:$DS$385,100,FALSE),"")</f>
        <v/>
      </c>
      <c r="GM73" s="120"/>
      <c r="GN73" s="156" t="str">
        <f>IF(VLOOKUP(CONCATENATE($GL$6," ",GN$9),'-RÅDATA_KVARTAL-'!$A$5:$DS$385,100,FALSE)&gt;0,VLOOKUP(CONCATENATE($GL$6," ",GN$9),'-RÅDATA_KVARTAL-'!$A$5:$DS$385,100,FALSE),"")</f>
        <v/>
      </c>
      <c r="GO73" s="156"/>
      <c r="GP73" s="156" t="str">
        <f>IF(VLOOKUP(CONCATENATE($GL$6," ",GP$9),'-RÅDATA_KVARTAL-'!$A$5:$DS$385,100,FALSE)&gt;0,VLOOKUP(CONCATENATE($GL$6," ",GP$9),'-RÅDATA_KVARTAL-'!$A$5:$DS$385,100,FALSE),"")</f>
        <v/>
      </c>
      <c r="GQ73" s="156"/>
      <c r="GR73" s="156" t="str">
        <f>IF(VLOOKUP(CONCATENATE($GL$6," ",GR$9),'-RÅDATA_KVARTAL-'!$A$5:$DS$385,100,FALSE)&gt;0,VLOOKUP(CONCATENATE($GL$6," ",GR$9),'-RÅDATA_KVARTAL-'!$A$5:$DS$385,100,FALSE),"")</f>
        <v/>
      </c>
      <c r="GS73" s="156"/>
      <c r="GT73" s="156" t="str">
        <f>IF(VLOOKUP(CONCATENATE($GL$6," ",GT$9),'-RÅDATA_KVARTAL-'!$A$5:$DS$385,100,FALSE)&gt;0,VLOOKUP(CONCATENATE($GL$6," ",GT$9),'-RÅDATA_KVARTAL-'!$A$5:$DS$385,100,FALSE),"")</f>
        <v/>
      </c>
      <c r="GU73" s="156"/>
      <c r="GV73" s="156" t="str">
        <f>IF(VLOOKUP(CONCATENATE($GL$6," ",GV$9),'-RÅDATA_KVARTAL-'!$A$5:$DS$385,100,FALSE)&gt;0,VLOOKUP(CONCATENATE($GL$6," ",GV$9),'-RÅDATA_KVARTAL-'!$A$5:$DS$385,100,FALSE),"")</f>
        <v/>
      </c>
      <c r="GW73" s="156"/>
      <c r="GX73" s="156" t="str">
        <f>IF(VLOOKUP(CONCATENATE($GL$6," ",GX$9),'-RÅDATA_KVARTAL-'!$A$5:$DS$385,100,FALSE)&gt;0,VLOOKUP(CONCATENATE($GL$6," ",GX$9),'-RÅDATA_KVARTAL-'!$A$5:$DS$385,100,FALSE),"")</f>
        <v/>
      </c>
      <c r="GY73" s="156"/>
      <c r="GZ73" s="156" t="str">
        <f>IF(VLOOKUP(CONCATENATE($GL$6," ",GZ$9),'-RÅDATA_KVARTAL-'!$A$5:$DS$385,100,FALSE)&gt;0,VLOOKUP(CONCATENATE($GL$6," ",GZ$9),'-RÅDATA_KVARTAL-'!$A$5:$DS$385,100,FALSE),"")</f>
        <v/>
      </c>
      <c r="HA73" s="156"/>
      <c r="HB73" s="156" t="str">
        <f>IF(VLOOKUP(CONCATENATE($GL$6," ",HB$9),'-RÅDATA_KVARTAL-'!$A$5:$DS$385,100,FALSE)&gt;0,VLOOKUP(CONCATENATE($GL$6," ",HB$9),'-RÅDATA_KVARTAL-'!$A$5:$DS$385,100,FALSE),"")</f>
        <v/>
      </c>
      <c r="HC73" s="156"/>
      <c r="HD73" s="156" t="str">
        <f>IF(VLOOKUP(CONCATENATE($GL$6," ",HD$9),'-RÅDATA_KVARTAL-'!$A$5:$DS$385,100,FALSE)&gt;0,VLOOKUP(CONCATENATE($GL$6," ",HD$9),'-RÅDATA_KVARTAL-'!$A$5:$DS$385,100,FALSE),"")</f>
        <v/>
      </c>
      <c r="HE73" s="156"/>
      <c r="HF73" s="156" t="str">
        <f>IF(VLOOKUP(CONCATENATE($GL$6," ",HF$9),'-RÅDATA_KVARTAL-'!$A$5:$DS$385,100,FALSE)&gt;0,VLOOKUP(CONCATENATE($GL$6," ",HF$9),'-RÅDATA_KVARTAL-'!$A$5:$DS$385,100,FALSE),"")</f>
        <v/>
      </c>
      <c r="HG73" s="156"/>
      <c r="HH73" s="156" t="str">
        <f>IF(VLOOKUP(CONCATENATE($GL$6," ",HH$9),'-RÅDATA_KVARTAL-'!$A$5:$DS$385,100,FALSE)&gt;0,VLOOKUP(CONCATENATE($GL$6," ",HH$9),'-RÅDATA_KVARTAL-'!$A$5:$DS$385,100,FALSE),"")</f>
        <v/>
      </c>
      <c r="HI73" s="156"/>
      <c r="HJ73" s="156" t="str">
        <f>IF(VLOOKUP(CONCATENATE($GL$6," ",HJ$9),'-RÅDATA_KVARTAL-'!$A$5:$DS$385,100,FALSE)&gt;0,VLOOKUP(CONCATENATE($GL$6," ",HJ$9),'-RÅDATA_KVARTAL-'!$A$5:$DS$385,100,FALSE),"")</f>
        <v/>
      </c>
      <c r="HK73" s="106"/>
      <c r="HL73" s="106"/>
      <c r="HM73" s="92" t="s">
        <v>473</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65</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81534</v>
      </c>
      <c r="CM75" s="37"/>
      <c r="CN75" s="37">
        <f>IF(VLOOKUP(CONCATENATE($CH$6," ",CN$9),'-RÅDATA_KVARTAL-'!$A$5:$DS$385,36,FALSE)&gt;0,VLOOKUP(CONCATENATE($CH$6," ",CN$9),'-RÅDATA_KVARTAL-'!$A$5:$DS$385,36,FALSE),"")</f>
        <v>80474</v>
      </c>
      <c r="CO75" s="37"/>
      <c r="CP75" s="37">
        <f>IF(VLOOKUP(CONCATENATE($CH$6," ",CP$9),'-RÅDATA_KVARTAL-'!$A$5:$DS$385,36,FALSE)&gt;0,VLOOKUP(CONCATENATE($CH$6," ",CP$9),'-RÅDATA_KVARTAL-'!$A$5:$DS$385,36,FALSE),"")</f>
        <v>81488</v>
      </c>
      <c r="CQ75" s="37"/>
      <c r="CR75" s="37">
        <f>IF(VLOOKUP(CONCATENATE($CH$6," ",CR$9),'-RÅDATA_KVARTAL-'!$A$5:$DS$385,36,FALSE)&gt;0,VLOOKUP(CONCATENATE($CH$6," ",CR$9),'-RÅDATA_KVARTAL-'!$A$5:$DS$385,36,FALSE),"")</f>
        <v>77175</v>
      </c>
      <c r="CS75" s="37"/>
      <c r="CT75" s="37">
        <f>IF(VLOOKUP(CONCATENATE($CH$6," ",CT$9),'-RÅDATA_KVARTAL-'!$A$5:$DS$385,36,FALSE)&gt;0,VLOOKUP(CONCATENATE($CH$6," ",CT$9),'-RÅDATA_KVARTAL-'!$A$5:$DS$385,36,FALSE),"")</f>
        <v>72496</v>
      </c>
      <c r="CU75" s="37"/>
      <c r="CV75" s="37">
        <f>IF(VLOOKUP(CONCATENATE($CH$6," ",CV$9),'-RÅDATA_KVARTAL-'!$A$5:$DS$385,36,FALSE)&gt;0,VLOOKUP(CONCATENATE($CH$6," ",CV$9),'-RÅDATA_KVARTAL-'!$A$5:$DS$385,36,FALSE),"")</f>
        <v>79381</v>
      </c>
      <c r="CW75" s="37"/>
      <c r="CX75" s="37">
        <f>IF(VLOOKUP(CONCATENATE($CH$6," ",CX$9),'-RÅDATA_KVARTAL-'!$A$5:$DS$385,36,FALSE)&gt;0,VLOOKUP(CONCATENATE($CH$6," ",CX$9),'-RÅDATA_KVARTAL-'!$A$5:$DS$385,36,FALSE),"")</f>
        <v>80614</v>
      </c>
      <c r="CY75" s="37"/>
      <c r="CZ75" s="37">
        <f>IF(VLOOKUP(CONCATENATE($CH$6," ",CZ$9),'-RÅDATA_KVARTAL-'!$A$5:$DS$385,36,FALSE)&gt;0,VLOOKUP(CONCATENATE($CH$6," ",CZ$9),'-RÅDATA_KVARTAL-'!$A$5:$DS$385,36,FALSE),"")</f>
        <v>80921</v>
      </c>
      <c r="DA75" s="37"/>
      <c r="DB75" s="37">
        <f>IF(VLOOKUP(CONCATENATE($CH$6," ",DB$9),'-RÅDATA_KVARTAL-'!$A$5:$DS$385,36,FALSE)&gt;0,VLOOKUP(CONCATENATE($CH$6," ",DB$9),'-RÅDATA_KVARTAL-'!$A$5:$DS$385,36,FALSE),"")</f>
        <v>77908</v>
      </c>
      <c r="DC75" s="37"/>
      <c r="DD75" s="37">
        <f>IF(VLOOKUP(CONCATENATE($CH$6," ",DD$9),'-RÅDATA_KVARTAL-'!$A$5:$DS$385,36,FALSE)&gt;0,VLOOKUP(CONCATENATE($CH$6," ",DD$9),'-RÅDATA_KVARTAL-'!$A$5:$DS$385,36,FALSE),"")</f>
        <v>80407</v>
      </c>
      <c r="DE75" s="37"/>
      <c r="DF75" s="37">
        <f>IF(VLOOKUP(CONCATENATE($CH$6," ",DF$9),'-RÅDATA_KVARTAL-'!$A$5:$DS$385,36,FALSE)&gt;0,VLOOKUP(CONCATENATE($CH$6," ",DF$9),'-RÅDATA_KVARTAL-'!$A$5:$DS$385,36,FALSE),"")</f>
        <v>948445</v>
      </c>
      <c r="DG75" s="147"/>
      <c r="DH75" s="275"/>
      <c r="DI75" s="37">
        <f>IF(VLOOKUP(CONCATENATE($DI$6," ",DI$9),'-RÅDATA_KVARTAL-'!$A$5:$DS$385,36,FALSE)&gt;0,VLOOKUP(CONCATENATE($DI$6," ",DI$9),'-RÅDATA_KVARTAL-'!$A$5:$DS$385,36,FALSE),"")</f>
        <v>82598</v>
      </c>
      <c r="DJ75" s="157"/>
      <c r="DK75" s="37">
        <f>IF(VLOOKUP(CONCATENATE($DI$6," ",DK$9),'-RÅDATA_KVARTAL-'!$A$5:$DS$385,36,FALSE)&gt;0,VLOOKUP(CONCATENATE($DI$6," ",DK$9),'-RÅDATA_KVARTAL-'!$A$5:$DS$385,36,FALSE),"")</f>
        <v>77189</v>
      </c>
      <c r="DL75" s="37"/>
      <c r="DM75" s="37">
        <f>IF(VLOOKUP(CONCATENATE($DI$6," ",DM$9),'-RÅDATA_KVARTAL-'!$A$5:$DS$385,36,FALSE)&gt;0,VLOOKUP(CONCATENATE($DI$6," ",DM$9),'-RÅDATA_KVARTAL-'!$A$5:$DS$385,36,FALSE),"")</f>
        <v>86162</v>
      </c>
      <c r="DN75" s="37"/>
      <c r="DO75" s="37">
        <f>IF(VLOOKUP(CONCATENATE($DI$6," ",DO$9),'-RÅDATA_KVARTAL-'!$A$5:$DS$385,36,FALSE)&gt;0,VLOOKUP(CONCATENATE($DI$6," ",DO$9),'-RÅDATA_KVARTAL-'!$A$5:$DS$385,36,FALSE),"")</f>
        <v>77917</v>
      </c>
      <c r="DP75" s="37"/>
      <c r="DQ75" s="37">
        <f>IF(VLOOKUP(CONCATENATE($DI$6," ",DQ$9),'-RÅDATA_KVARTAL-'!$A$5:$DS$385,36,FALSE)&gt;0,VLOOKUP(CONCATENATE($DI$6," ",DQ$9),'-RÅDATA_KVARTAL-'!$A$5:$DS$385,36,FALSE),"")</f>
        <v>83050</v>
      </c>
      <c r="DR75" s="37"/>
      <c r="DS75" s="37">
        <f>IF(VLOOKUP(CONCATENATE($DI$6," ",DS$9),'-RÅDATA_KVARTAL-'!$A$5:$DS$385,36,FALSE)&gt;0,VLOOKUP(CONCATENATE($DI$6," ",DS$9),'-RÅDATA_KVARTAL-'!$A$5:$DS$385,36,FALSE),"")</f>
        <v>79055</v>
      </c>
      <c r="DT75" s="37"/>
      <c r="DU75" s="37">
        <f>IF(VLOOKUP(CONCATENATE($DI$6," ",DU$9),'-RÅDATA_KVARTAL-'!$A$5:$DS$385,36,FALSE)&gt;0,VLOOKUP(CONCATENATE($DI$6," ",DU$9),'-RÅDATA_KVARTAL-'!$A$5:$DS$385,36,FALSE),"")</f>
        <v>70861</v>
      </c>
      <c r="DV75" s="37"/>
      <c r="DW75" s="37">
        <f>IF(VLOOKUP(CONCATENATE($DI$6," ",DW$9),'-RÅDATA_KVARTAL-'!$A$5:$DS$385,36,FALSE)&gt;0,VLOOKUP(CONCATENATE($DI$6," ",DW$9),'-RÅDATA_KVARTAL-'!$A$5:$DS$385,36,FALSE),"")</f>
        <v>79315</v>
      </c>
      <c r="DX75" s="37"/>
      <c r="DY75" s="37">
        <f>IF(VLOOKUP(CONCATENATE($DI$6," ",DY$9),'-RÅDATA_KVARTAL-'!$A$5:$DS$385,36,FALSE)&gt;0,VLOOKUP(CONCATENATE($DI$6," ",DY$9),'-RÅDATA_KVARTAL-'!$A$5:$DS$385,36,FALSE),"")</f>
        <v>80517</v>
      </c>
      <c r="DZ75" s="37"/>
      <c r="EA75" s="37" t="str">
        <f>IF(VLOOKUP(CONCATENATE($DI$6," ",EA$9),'-RÅDATA_KVARTAL-'!$A$5:$DS$385,36,FALSE)&gt;0,VLOOKUP(CONCATENATE($DI$6," ",EA$9),'-RÅDATA_KVARTAL-'!$A$5:$DS$385,36,FALSE),"")</f>
        <v/>
      </c>
      <c r="EB75" s="37"/>
      <c r="EC75" s="37" t="str">
        <f>IF(VLOOKUP(CONCATENATE($DI$6," ",EC$9),'-RÅDATA_KVARTAL-'!$A$5:$DS$385,36,FALSE)&gt;0,VLOOKUP(CONCATENATE($DI$6," ",EC$9),'-RÅDATA_KVARTAL-'!$A$5:$DS$385,36,FALSE),"")</f>
        <v/>
      </c>
      <c r="ED75" s="37"/>
      <c r="EE75" s="37" t="str">
        <f>IF(VLOOKUP(CONCATENATE($DI$6," ",EE$9),'-RÅDATA_KVARTAL-'!$A$5:$DS$385,36,FALSE)&gt;0,VLOOKUP(CONCATENATE($DI$6," ",EE$9),'-RÅDATA_KVARTAL-'!$A$5:$DS$385,36,FALSE),"")</f>
        <v/>
      </c>
      <c r="EF75" s="37"/>
      <c r="EG75" s="37">
        <f>IF(VLOOKUP(CONCATENATE($DI$6," ",EG$9),'-RÅDATA_KVARTAL-'!$A$5:$DS$385,36,FALSE)&gt;0,VLOOKUP(CONCATENATE($DI$6," ",EG$9),'-RÅDATA_KVARTAL-'!$A$5:$DS$385,36,FALSE),"")</f>
        <v>716664</v>
      </c>
      <c r="EH75" s="147"/>
      <c r="EI75" s="275"/>
      <c r="EJ75" s="37" t="str">
        <f>IF(VLOOKUP(CONCATENATE($EJ$6," ",EJ$9),'-RÅDATA_KVARTAL-'!$A$5:$DS$385,36,FALSE)&gt;0,VLOOKUP(CONCATENATE($EJ$6," ",EJ$9),'-RÅDATA_KVARTAL-'!$A$5:$DS$385,36,FALSE),"")</f>
        <v/>
      </c>
      <c r="EK75" s="157"/>
      <c r="EL75" s="37" t="str">
        <f>IF(VLOOKUP(CONCATENATE($EJ$6," ",EL$9),'-RÅDATA_KVARTAL-'!$A$5:$DS$385,36,FALSE)&gt;0,VLOOKUP(CONCATENATE($EJ$6," ",EL$9),'-RÅDATA_KVARTAL-'!$A$5:$DS$385,36,FALSE),"")</f>
        <v/>
      </c>
      <c r="EM75" s="37"/>
      <c r="EN75" s="37" t="str">
        <f>IF(VLOOKUP(CONCATENATE($EJ$6," ",EN$9),'-RÅDATA_KVARTAL-'!$A$5:$DS$385,36,FALSE)&gt;0,VLOOKUP(CONCATENATE($EJ$6," ",EN$9),'-RÅDATA_KVARTAL-'!$A$5:$DS$385,36,FALSE),"")</f>
        <v/>
      </c>
      <c r="EO75" s="37"/>
      <c r="EP75" s="37" t="str">
        <f>IF(VLOOKUP(CONCATENATE($EJ$6," ",EP$9),'-RÅDATA_KVARTAL-'!$A$5:$DS$385,36,FALSE)&gt;0,VLOOKUP(CONCATENATE($EJ$6," ",EP$9),'-RÅDATA_KVARTAL-'!$A$5:$DS$385,36,FALSE),"")</f>
        <v/>
      </c>
      <c r="EQ75" s="37"/>
      <c r="ER75" s="37" t="str">
        <f>IF(VLOOKUP(CONCATENATE($EJ$6," ",ER$9),'-RÅDATA_KVARTAL-'!$A$5:$DS$385,36,FALSE)&gt;0,VLOOKUP(CONCATENATE($EJ$6," ",ER$9),'-RÅDATA_KVARTAL-'!$A$5:$DS$385,36,FALSE),"")</f>
        <v/>
      </c>
      <c r="ES75" s="37"/>
      <c r="ET75" s="37" t="str">
        <f>IF(VLOOKUP(CONCATENATE($EJ$6," ",ET$9),'-RÅDATA_KVARTAL-'!$A$5:$DS$385,36,FALSE)&gt;0,VLOOKUP(CONCATENATE($EJ$6," ",ET$9),'-RÅDATA_KVARTAL-'!$A$5:$DS$385,36,FALSE),"")</f>
        <v/>
      </c>
      <c r="EU75" s="37"/>
      <c r="EV75" s="37" t="str">
        <f>IF(VLOOKUP(CONCATENATE($EJ$6," ",EV$9),'-RÅDATA_KVARTAL-'!$A$5:$DS$385,36,FALSE)&gt;0,VLOOKUP(CONCATENATE($EJ$6," ",EV$9),'-RÅDATA_KVARTAL-'!$A$5:$DS$385,36,FALSE),"")</f>
        <v/>
      </c>
      <c r="EW75" s="37"/>
      <c r="EX75" s="37" t="str">
        <f>IF(VLOOKUP(CONCATENATE($EJ$6," ",EX$9),'-RÅDATA_KVARTAL-'!$A$5:$DS$385,36,FALSE)&gt;0,VLOOKUP(CONCATENATE($EJ$6," ",EX$9),'-RÅDATA_KVARTAL-'!$A$5:$DS$385,36,FALSE),"")</f>
        <v/>
      </c>
      <c r="EY75" s="37"/>
      <c r="EZ75" s="37" t="str">
        <f>IF(VLOOKUP(CONCATENATE($EJ$6," ",EZ$9),'-RÅDATA_KVARTAL-'!$A$5:$DS$385,36,FALSE)&gt;0,VLOOKUP(CONCATENATE($EJ$6," ",EZ$9),'-RÅDATA_KVARTAL-'!$A$5:$DS$385,36,FALSE),"")</f>
        <v/>
      </c>
      <c r="FA75" s="37"/>
      <c r="FB75" s="37" t="str">
        <f>IF(VLOOKUP(CONCATENATE($EJ$6," ",FB$9),'-RÅDATA_KVARTAL-'!$A$5:$DS$385,36,FALSE)&gt;0,VLOOKUP(CONCATENATE($EJ$6," ",FB$9),'-RÅDATA_KVARTAL-'!$A$5:$DS$385,36,FALSE),"")</f>
        <v/>
      </c>
      <c r="FC75" s="37"/>
      <c r="FD75" s="37" t="str">
        <f>IF(VLOOKUP(CONCATENATE($EJ$6," ",FD$9),'-RÅDATA_KVARTAL-'!$A$5:$DS$385,36,FALSE)&gt;0,VLOOKUP(CONCATENATE($EJ$6," ",FD$9),'-RÅDATA_KVARTAL-'!$A$5:$DS$385,36,FALSE),"")</f>
        <v/>
      </c>
      <c r="FE75" s="37"/>
      <c r="FF75" s="37" t="str">
        <f>IF(VLOOKUP(CONCATENATE($EJ$6," ",FF$9),'-RÅDATA_KVARTAL-'!$A$5:$DS$385,36,FALSE)&gt;0,VLOOKUP(CONCATENATE($EJ$6," ",FF$9),'-RÅDATA_KVARTAL-'!$A$5:$DS$385,36,FALSE),"")</f>
        <v/>
      </c>
      <c r="FG75" s="37"/>
      <c r="FH75" s="37" t="str">
        <f>IF(VLOOKUP(CONCATENATE($EJ$6," ",FH$9),'-RÅDATA_KVARTAL-'!$A$5:$DS$385,36,FALSE)&gt;0,VLOOKUP(CONCATENATE($EJ$6," ",FH$9),'-RÅDATA_KVARTAL-'!$A$5:$DS$385,36,FALSE),"")</f>
        <v/>
      </c>
      <c r="FI75" s="147"/>
      <c r="FJ75" s="275"/>
      <c r="FK75" s="37" t="str">
        <f>IF(VLOOKUP(CONCATENATE($FK$6," ",FK$9),'-RÅDATA_KVARTAL-'!$A$5:$DS$385,36,FALSE)&gt;0,VLOOKUP(CONCATENATE($FK$6," ",FK$9),'-RÅDATA_KVARTAL-'!$A$5:$DS$385,36,FALSE),"")</f>
        <v/>
      </c>
      <c r="FL75" s="157"/>
      <c r="FM75" s="37" t="str">
        <f>IF(VLOOKUP(CONCATENATE($FK$6," ",FM$9),'-RÅDATA_KVARTAL-'!$A$5:$DS$385,36,FALSE)&gt;0,VLOOKUP(CONCATENATE($FK$6," ",FM$9),'-RÅDATA_KVARTAL-'!$A$5:$DS$385,36,FALSE),"")</f>
        <v/>
      </c>
      <c r="FN75" s="37"/>
      <c r="FO75" s="37" t="str">
        <f>IF(VLOOKUP(CONCATENATE($FK$6," ",FO$9),'-RÅDATA_KVARTAL-'!$A$5:$DS$385,36,FALSE)&gt;0,VLOOKUP(CONCATENATE($FK$6," ",FO$9),'-RÅDATA_KVARTAL-'!$A$5:$DS$385,36,FALSE),"")</f>
        <v/>
      </c>
      <c r="FP75" s="37"/>
      <c r="FQ75" s="37" t="str">
        <f>IF(VLOOKUP(CONCATENATE($FK$6," ",FQ$9),'-RÅDATA_KVARTAL-'!$A$5:$DS$385,36,FALSE)&gt;0,VLOOKUP(CONCATENATE($FK$6," ",FQ$9),'-RÅDATA_KVARTAL-'!$A$5:$DS$385,36,FALSE),"")</f>
        <v/>
      </c>
      <c r="FR75" s="37"/>
      <c r="FS75" s="37" t="str">
        <f>IF(VLOOKUP(CONCATENATE($FK$6," ",FS$9),'-RÅDATA_KVARTAL-'!$A$5:$DS$385,36,FALSE)&gt;0,VLOOKUP(CONCATENATE($FK$6," ",FS$9),'-RÅDATA_KVARTAL-'!$A$5:$DS$385,36,FALSE),"")</f>
        <v/>
      </c>
      <c r="FT75" s="37"/>
      <c r="FU75" s="37" t="str">
        <f>IF(VLOOKUP(CONCATENATE($FK$6," ",FU$9),'-RÅDATA_KVARTAL-'!$A$5:$DS$385,36,FALSE)&gt;0,VLOOKUP(CONCATENATE($FK$6," ",FU$9),'-RÅDATA_KVARTAL-'!$A$5:$DS$385,36,FALSE),"")</f>
        <v/>
      </c>
      <c r="FV75" s="37"/>
      <c r="FW75" s="37" t="str">
        <f>IF(VLOOKUP(CONCATENATE($FK$6," ",FW$9),'-RÅDATA_KVARTAL-'!$A$5:$DS$385,36,FALSE)&gt;0,VLOOKUP(CONCATENATE($FK$6," ",FW$9),'-RÅDATA_KVARTAL-'!$A$5:$DS$385,36,FALSE),"")</f>
        <v/>
      </c>
      <c r="FX75" s="37"/>
      <c r="FY75" s="37" t="str">
        <f>IF(VLOOKUP(CONCATENATE($FK$6," ",FY$9),'-RÅDATA_KVARTAL-'!$A$5:$DS$385,36,FALSE)&gt;0,VLOOKUP(CONCATENATE($FK$6," ",FY$9),'-RÅDATA_KVARTAL-'!$A$5:$DS$385,36,FALSE),"")</f>
        <v/>
      </c>
      <c r="FZ75" s="37"/>
      <c r="GA75" s="37" t="str">
        <f>IF(VLOOKUP(CONCATENATE($FK$6," ",GA$9),'-RÅDATA_KVARTAL-'!$A$5:$DS$385,36,FALSE)&gt;0,VLOOKUP(CONCATENATE($FK$6," ",GA$9),'-RÅDATA_KVARTAL-'!$A$5:$DS$385,36,FALSE),"")</f>
        <v/>
      </c>
      <c r="GB75" s="37"/>
      <c r="GC75" s="37" t="str">
        <f>IF(VLOOKUP(CONCATENATE($FK$6," ",GC$9),'-RÅDATA_KVARTAL-'!$A$5:$DS$385,36,FALSE)&gt;0,VLOOKUP(CONCATENATE($FK$6," ",GC$9),'-RÅDATA_KVARTAL-'!$A$5:$DS$385,36,FALSE),"")</f>
        <v/>
      </c>
      <c r="GD75" s="37"/>
      <c r="GE75" s="37" t="str">
        <f>IF(VLOOKUP(CONCATENATE($FK$6," ",GE$9),'-RÅDATA_KVARTAL-'!$A$5:$DS$385,36,FALSE)&gt;0,VLOOKUP(CONCATENATE($FK$6," ",GE$9),'-RÅDATA_KVARTAL-'!$A$5:$DS$385,36,FALSE),"")</f>
        <v/>
      </c>
      <c r="GF75" s="37"/>
      <c r="GG75" s="37" t="str">
        <f>IF(VLOOKUP(CONCATENATE($FK$6," ",GG$9),'-RÅDATA_KVARTAL-'!$A$5:$DS$385,36,FALSE)&gt;0,VLOOKUP(CONCATENATE($FK$6," ",GG$9),'-RÅDATA_KVARTAL-'!$A$5:$DS$385,36,FALSE),"")</f>
        <v/>
      </c>
      <c r="GH75" s="37"/>
      <c r="GI75" s="37" t="str">
        <f>IF(VLOOKUP(CONCATENATE($FK$6," ",GI$9),'-RÅDATA_KVARTAL-'!$A$5:$DS$385,36,FALSE)&gt;0,VLOOKUP(CONCATENATE($FK$6," ",GI$9),'-RÅDATA_KVARTAL-'!$A$5:$DS$385,36,FALSE),"")</f>
        <v/>
      </c>
      <c r="GJ75" s="147"/>
      <c r="GK75" s="275"/>
      <c r="GL75" s="37" t="str">
        <f>IF(VLOOKUP(CONCATENATE($GL$6," ",GL$9),'-RÅDATA_KVARTAL-'!$A$5:$DS$385,36,FALSE)&gt;0,VLOOKUP(CONCATENATE($GL$6," ",GL$9),'-RÅDATA_KVARTAL-'!$A$5:$DS$385,36,FALSE),"")</f>
        <v/>
      </c>
      <c r="GM75" s="157"/>
      <c r="GN75" s="37" t="str">
        <f>IF(VLOOKUP(CONCATENATE($GL$6," ",GN$9),'-RÅDATA_KVARTAL-'!$A$5:$DS$385,36,FALSE)&gt;0,VLOOKUP(CONCATENATE($GL$6," ",GN$9),'-RÅDATA_KVARTAL-'!$A$5:$DS$385,36,FALSE),"")</f>
        <v/>
      </c>
      <c r="GO75" s="37"/>
      <c r="GP75" s="37" t="str">
        <f>IF(VLOOKUP(CONCATENATE($GL$6," ",GP$9),'-RÅDATA_KVARTAL-'!$A$5:$DS$385,36,FALSE)&gt;0,VLOOKUP(CONCATENATE($GL$6," ",GP$9),'-RÅDATA_KVARTAL-'!$A$5:$DS$385,36,FALSE),"")</f>
        <v/>
      </c>
      <c r="GQ75" s="37"/>
      <c r="GR75" s="37" t="str">
        <f>IF(VLOOKUP(CONCATENATE($GL$6," ",GR$9),'-RÅDATA_KVARTAL-'!$A$5:$DS$385,36,FALSE)&gt;0,VLOOKUP(CONCATENATE($GL$6," ",GR$9),'-RÅDATA_KVARTAL-'!$A$5:$DS$385,36,FALSE),"")</f>
        <v/>
      </c>
      <c r="GS75" s="37"/>
      <c r="GT75" s="37" t="str">
        <f>IF(VLOOKUP(CONCATENATE($GL$6," ",GT$9),'-RÅDATA_KVARTAL-'!$A$5:$DS$385,36,FALSE)&gt;0,VLOOKUP(CONCATENATE($GL$6," ",GT$9),'-RÅDATA_KVARTAL-'!$A$5:$DS$385,36,FALSE),"")</f>
        <v/>
      </c>
      <c r="GU75" s="37"/>
      <c r="GV75" s="37" t="str">
        <f>IF(VLOOKUP(CONCATENATE($GL$6," ",GV$9),'-RÅDATA_KVARTAL-'!$A$5:$DS$385,36,FALSE)&gt;0,VLOOKUP(CONCATENATE($GL$6," ",GV$9),'-RÅDATA_KVARTAL-'!$A$5:$DS$385,36,FALSE),"")</f>
        <v/>
      </c>
      <c r="GW75" s="37"/>
      <c r="GX75" s="37" t="str">
        <f>IF(VLOOKUP(CONCATENATE($GL$6," ",GX$9),'-RÅDATA_KVARTAL-'!$A$5:$DS$385,36,FALSE)&gt;0,VLOOKUP(CONCATENATE($GL$6," ",GX$9),'-RÅDATA_KVARTAL-'!$A$5:$DS$385,36,FALSE),"")</f>
        <v/>
      </c>
      <c r="GY75" s="37"/>
      <c r="GZ75" s="37" t="str">
        <f>IF(VLOOKUP(CONCATENATE($GL$6," ",GZ$9),'-RÅDATA_KVARTAL-'!$A$5:$DS$385,36,FALSE)&gt;0,VLOOKUP(CONCATENATE($GL$6," ",GZ$9),'-RÅDATA_KVARTAL-'!$A$5:$DS$385,36,FALSE),"")</f>
        <v/>
      </c>
      <c r="HA75" s="37"/>
      <c r="HB75" s="37" t="str">
        <f>IF(VLOOKUP(CONCATENATE($GL$6," ",HB$9),'-RÅDATA_KVARTAL-'!$A$5:$DS$385,36,FALSE)&gt;0,VLOOKUP(CONCATENATE($GL$6," ",HB$9),'-RÅDATA_KVARTAL-'!$A$5:$DS$385,36,FALSE),"")</f>
        <v/>
      </c>
      <c r="HC75" s="37"/>
      <c r="HD75" s="37" t="str">
        <f>IF(VLOOKUP(CONCATENATE($GL$6," ",HD$9),'-RÅDATA_KVARTAL-'!$A$5:$DS$385,36,FALSE)&gt;0,VLOOKUP(CONCATENATE($GL$6," ",HD$9),'-RÅDATA_KVARTAL-'!$A$5:$DS$385,36,FALSE),"")</f>
        <v/>
      </c>
      <c r="HE75" s="37"/>
      <c r="HF75" s="37" t="str">
        <f>IF(VLOOKUP(CONCATENATE($GL$6," ",HF$9),'-RÅDATA_KVARTAL-'!$A$5:$DS$385,36,FALSE)&gt;0,VLOOKUP(CONCATENATE($GL$6," ",HF$9),'-RÅDATA_KVARTAL-'!$A$5:$DS$385,36,FALSE),"")</f>
        <v/>
      </c>
      <c r="HG75" s="37"/>
      <c r="HH75" s="37" t="str">
        <f>IF(VLOOKUP(CONCATENATE($GL$6," ",HH$9),'-RÅDATA_KVARTAL-'!$A$5:$DS$385,36,FALSE)&gt;0,VLOOKUP(CONCATENATE($GL$6," ",HH$9),'-RÅDATA_KVARTAL-'!$A$5:$DS$385,36,FALSE),"")</f>
        <v/>
      </c>
      <c r="HI75" s="37"/>
      <c r="HJ75" s="37" t="str">
        <f>IF(VLOOKUP(CONCATENATE($GL$6," ",HJ$9),'-RÅDATA_KVARTAL-'!$A$5:$DS$385,36,FALSE)&gt;0,VLOOKUP(CONCATENATE($GL$6," ",HJ$9),'-RÅDATA_KVARTAL-'!$A$5:$DS$385,36,FALSE),"")</f>
        <v/>
      </c>
      <c r="HK75" s="147"/>
      <c r="HL75" s="148"/>
      <c r="HM75" s="103" t="s">
        <v>360</v>
      </c>
      <c r="HN75" s="15"/>
    </row>
    <row r="76" spans="2:223" s="15" customFormat="1" ht="10.5" customHeight="1" x14ac:dyDescent="0.2">
      <c r="B76" s="90">
        <v>19</v>
      </c>
      <c r="C76" s="90"/>
      <c r="D76" s="92" t="s">
        <v>66</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99.110203486251919</v>
      </c>
      <c r="CM76" s="156"/>
      <c r="CN76" s="156">
        <f>IF(VLOOKUP(CONCATENATE($CH$6," ",CN$9),'-RÅDATA_KVARTAL-'!$A$5:$DS$385,104,FALSE)&gt;0,VLOOKUP(CONCATENATE($CH$6," ",CN$9),'-RÅDATA_KVARTAL-'!$A$5:$DS$385,104,FALSE),"")</f>
        <v>99.324866392663637</v>
      </c>
      <c r="CO76" s="156"/>
      <c r="CP76" s="156">
        <f>IF(VLOOKUP(CONCATENATE($CH$6," ",CP$9),'-RÅDATA_KVARTAL-'!$A$5:$DS$385,104,FALSE)&gt;0,VLOOKUP(CONCATENATE($CH$6," ",CP$9),'-RÅDATA_KVARTAL-'!$A$5:$DS$385,104,FALSE),"")</f>
        <v>99.139850355861057</v>
      </c>
      <c r="CQ76" s="156"/>
      <c r="CR76" s="156">
        <f>IF(VLOOKUP(CONCATENATE($CH$6," ",CR$9),'-RÅDATA_KVARTAL-'!$A$5:$DS$385,104,FALSE)&gt;0,VLOOKUP(CONCATENATE($CH$6," ",CR$9),'-RÅDATA_KVARTAL-'!$A$5:$DS$385,104,FALSE),"")</f>
        <v>98.47141234864047</v>
      </c>
      <c r="CS76" s="156"/>
      <c r="CT76" s="156">
        <f>IF(VLOOKUP(CONCATENATE($CH$6," ",CT$9),'-RÅDATA_KVARTAL-'!$A$5:$DS$385,104,FALSE)&gt;0,VLOOKUP(CONCATENATE($CH$6," ",CT$9),'-RÅDATA_KVARTAL-'!$A$5:$DS$385,104,FALSE),"")</f>
        <v>99.034192587735475</v>
      </c>
      <c r="CU76" s="156"/>
      <c r="CV76" s="156">
        <f>IF(VLOOKUP(CONCATENATE($CH$6," ",CV$9),'-RÅDATA_KVARTAL-'!$A$5:$DS$385,104,FALSE)&gt;0,VLOOKUP(CONCATENATE($CH$6," ",CV$9),'-RÅDATA_KVARTAL-'!$A$5:$DS$385,104,FALSE),"")</f>
        <v>98.643023125768892</v>
      </c>
      <c r="CW76" s="156"/>
      <c r="CX76" s="156">
        <f>IF(VLOOKUP(CONCATENATE($CH$6," ",CX$9),'-RÅDATA_KVARTAL-'!$A$5:$DS$385,104,FALSE)&gt;0,VLOOKUP(CONCATENATE($CH$6," ",CX$9),'-RÅDATA_KVARTAL-'!$A$5:$DS$385,104,FALSE),"")</f>
        <v>98.441812187080231</v>
      </c>
      <c r="CY76" s="156"/>
      <c r="CZ76" s="156">
        <f>IF(VLOOKUP(CONCATENATE($CH$6," ",CZ$9),'-RÅDATA_KVARTAL-'!$A$5:$DS$385,104,FALSE)&gt;0,VLOOKUP(CONCATENATE($CH$6," ",CZ$9),'-RÅDATA_KVARTAL-'!$A$5:$DS$385,104,FALSE),"")</f>
        <v>98.32920190531739</v>
      </c>
      <c r="DA76" s="156"/>
      <c r="DB76" s="156">
        <f>IF(VLOOKUP(CONCATENATE($CH$6," ",DB$9),'-RÅDATA_KVARTAL-'!$A$5:$DS$385,104,FALSE)&gt;0,VLOOKUP(CONCATENATE($CH$6," ",DB$9),'-RÅDATA_KVARTAL-'!$A$5:$DS$385,104,FALSE),"")</f>
        <v>97.541065705128204</v>
      </c>
      <c r="DC76" s="156"/>
      <c r="DD76" s="156">
        <f>IF(VLOOKUP(CONCATENATE($CH$6," ",DD$9),'-RÅDATA_KVARTAL-'!$A$5:$DS$385,104,FALSE)&gt;0,VLOOKUP(CONCATENATE($CH$6," ",DD$9),'-RÅDATA_KVARTAL-'!$A$5:$DS$385,104,FALSE),"")</f>
        <v>98.557315159835255</v>
      </c>
      <c r="DE76" s="156"/>
      <c r="DF76" s="156">
        <f>IF(VLOOKUP(CONCATENATE($CH$6," ",DF$9),'-RÅDATA_KVARTAL-'!$A$5:$DS$385,104,FALSE)&gt;0,VLOOKUP(CONCATENATE($CH$6," ",DF$9),'-RÅDATA_KVARTAL-'!$A$5:$DS$385,104,FALSE),"")</f>
        <v>98.580401474686184</v>
      </c>
      <c r="DG76" s="106"/>
      <c r="DH76" s="106"/>
      <c r="DI76" s="156">
        <f>IF(VLOOKUP(CONCATENATE($DI$6," ",DI$9),'-RÅDATA_KVARTAL-'!$A$5:$DS$385,104,FALSE)&gt;0,VLOOKUP(CONCATENATE($DI$6," ",DI$9),'-RÅDATA_KVARTAL-'!$A$5:$DS$385,104,FALSE),"")</f>
        <v>98.212863105076039</v>
      </c>
      <c r="DJ76" s="120"/>
      <c r="DK76" s="156">
        <f>IF(VLOOKUP(CONCATENATE($DI$6," ",DK$9),'-RÅDATA_KVARTAL-'!$A$5:$DS$385,104,FALSE)&gt;0,VLOOKUP(CONCATENATE($DI$6," ",DK$9),'-RÅDATA_KVARTAL-'!$A$5:$DS$385,104,FALSE),"")</f>
        <v>98.692016570347263</v>
      </c>
      <c r="DL76" s="156"/>
      <c r="DM76" s="156">
        <f>IF(VLOOKUP(CONCATENATE($DI$6," ",DM$9),'-RÅDATA_KVARTAL-'!$A$5:$DS$385,104,FALSE)&gt;0,VLOOKUP(CONCATENATE($DI$6," ",DM$9),'-RÅDATA_KVARTAL-'!$A$5:$DS$385,104,FALSE),"")</f>
        <v>98.72698314484434</v>
      </c>
      <c r="DN76" s="156"/>
      <c r="DO76" s="156">
        <f>IF(VLOOKUP(CONCATENATE($DI$6," ",DO$9),'-RÅDATA_KVARTAL-'!$A$5:$DS$385,104,FALSE)&gt;0,VLOOKUP(CONCATENATE($DI$6," ",DO$9),'-RÅDATA_KVARTAL-'!$A$5:$DS$385,104,FALSE),"")</f>
        <v>97.777582572030923</v>
      </c>
      <c r="DP76" s="156"/>
      <c r="DQ76" s="156">
        <f>IF(VLOOKUP(CONCATENATE($DI$6," ",DQ$9),'-RÅDATA_KVARTAL-'!$A$5:$DS$385,104,FALSE)&gt;0,VLOOKUP(CONCATENATE($DI$6," ",DQ$9),'-RÅDATA_KVARTAL-'!$A$5:$DS$385,104,FALSE),"")</f>
        <v>97.876302267477485</v>
      </c>
      <c r="DR76" s="156"/>
      <c r="DS76" s="156">
        <f>IF(VLOOKUP(CONCATENATE($DI$6," ",DS$9),'-RÅDATA_KVARTAL-'!$A$5:$DS$385,104,FALSE)&gt;0,VLOOKUP(CONCATENATE($DI$6," ",DS$9),'-RÅDATA_KVARTAL-'!$A$5:$DS$385,104,FALSE),"")</f>
        <v>98.958528922102474</v>
      </c>
      <c r="DT76" s="156"/>
      <c r="DU76" s="156">
        <f>IF(VLOOKUP(CONCATENATE($DI$6," ",DU$9),'-RÅDATA_KVARTAL-'!$A$5:$DS$385,104,FALSE)&gt;0,VLOOKUP(CONCATENATE($DI$6," ",DU$9),'-RÅDATA_KVARTAL-'!$A$5:$DS$385,104,FALSE),"")</f>
        <v>98.666091145797068</v>
      </c>
      <c r="DV76" s="156"/>
      <c r="DW76" s="156">
        <f>IF(VLOOKUP(CONCATENATE($DI$6," ",DW$9),'-RÅDATA_KVARTAL-'!$A$5:$DS$385,104,FALSE)&gt;0,VLOOKUP(CONCATENATE($DI$6," ",DW$9),'-RÅDATA_KVARTAL-'!$A$5:$DS$385,104,FALSE),"")</f>
        <v>98.537742881280138</v>
      </c>
      <c r="DX76" s="156"/>
      <c r="DY76" s="156">
        <f>IF(VLOOKUP(CONCATENATE($DI$6," ",DY$9),'-RÅDATA_KVARTAL-'!$A$5:$DS$385,104,FALSE)&gt;0,VLOOKUP(CONCATENATE($DI$6," ",DY$9),'-RÅDATA_KVARTAL-'!$A$5:$DS$385,104,FALSE),"")</f>
        <v>98.397858923595834</v>
      </c>
      <c r="DZ76" s="156"/>
      <c r="EA76" s="156" t="str">
        <f>IF(VLOOKUP(CONCATENATE($DI$6," ",EA$9),'-RÅDATA_KVARTAL-'!$A$5:$DS$385,104,FALSE)&gt;0,VLOOKUP(CONCATENATE($DI$6," ",EA$9),'-RÅDATA_KVARTAL-'!$A$5:$DS$385,104,FALSE),"")</f>
        <v/>
      </c>
      <c r="EB76" s="156"/>
      <c r="EC76" s="156" t="str">
        <f>IF(VLOOKUP(CONCATENATE($DI$6," ",EC$9),'-RÅDATA_KVARTAL-'!$A$5:$DS$385,104,FALSE)&gt;0,VLOOKUP(CONCATENATE($DI$6," ",EC$9),'-RÅDATA_KVARTAL-'!$A$5:$DS$385,104,FALSE),"")</f>
        <v/>
      </c>
      <c r="ED76" s="156"/>
      <c r="EE76" s="156" t="str">
        <f>IF(VLOOKUP(CONCATENATE($DI$6," ",EE$9),'-RÅDATA_KVARTAL-'!$A$5:$DS$385,104,FALSE)&gt;0,VLOOKUP(CONCATENATE($DI$6," ",EE$9),'-RÅDATA_KVARTAL-'!$A$5:$DS$385,104,FALSE),"")</f>
        <v/>
      </c>
      <c r="EF76" s="156"/>
      <c r="EG76" s="156">
        <f>IF(VLOOKUP(CONCATENATE($DI$6," ",EG$9),'-RÅDATA_KVARTAL-'!$A$5:$DS$385,104,FALSE)&gt;0,VLOOKUP(CONCATENATE($DI$6," ",EG$9),'-RÅDATA_KVARTAL-'!$A$5:$DS$385,104,FALSE),"")</f>
        <v>98.422307430316749</v>
      </c>
      <c r="EH76" s="106"/>
      <c r="EI76" s="106"/>
      <c r="EJ76" s="156" t="str">
        <f>IF(VLOOKUP(CONCATENATE($EJ$6," ",EJ$9),'-RÅDATA_KVARTAL-'!$A$5:$DS$385,104,FALSE)&gt;0,VLOOKUP(CONCATENATE($EJ$6," ",EJ$9),'-RÅDATA_KVARTAL-'!$A$5:$DS$385,104,FALSE),"")</f>
        <v/>
      </c>
      <c r="EK76" s="120"/>
      <c r="EL76" s="156" t="str">
        <f>IF(VLOOKUP(CONCATENATE($EJ$6," ",EL$9),'-RÅDATA_KVARTAL-'!$A$5:$DS$385,104,FALSE)&gt;0,VLOOKUP(CONCATENATE($EJ$6," ",EL$9),'-RÅDATA_KVARTAL-'!$A$5:$DS$385,104,FALSE),"")</f>
        <v/>
      </c>
      <c r="EM76" s="156"/>
      <c r="EN76" s="156" t="str">
        <f>IF(VLOOKUP(CONCATENATE($EJ$6," ",EN$9),'-RÅDATA_KVARTAL-'!$A$5:$DS$385,104,FALSE)&gt;0,VLOOKUP(CONCATENATE($EJ$6," ",EN$9),'-RÅDATA_KVARTAL-'!$A$5:$DS$385,104,FALSE),"")</f>
        <v/>
      </c>
      <c r="EO76" s="156"/>
      <c r="EP76" s="156" t="str">
        <f>IF(VLOOKUP(CONCATENATE($EJ$6," ",EP$9),'-RÅDATA_KVARTAL-'!$A$5:$DS$385,104,FALSE)&gt;0,VLOOKUP(CONCATENATE($EJ$6," ",EP$9),'-RÅDATA_KVARTAL-'!$A$5:$DS$385,104,FALSE),"")</f>
        <v/>
      </c>
      <c r="EQ76" s="156"/>
      <c r="ER76" s="156" t="str">
        <f>IF(VLOOKUP(CONCATENATE($EJ$6," ",ER$9),'-RÅDATA_KVARTAL-'!$A$5:$DS$385,104,FALSE)&gt;0,VLOOKUP(CONCATENATE($EJ$6," ",ER$9),'-RÅDATA_KVARTAL-'!$A$5:$DS$385,104,FALSE),"")</f>
        <v/>
      </c>
      <c r="ES76" s="156"/>
      <c r="ET76" s="156" t="str">
        <f>IF(VLOOKUP(CONCATENATE($EJ$6," ",ET$9),'-RÅDATA_KVARTAL-'!$A$5:$DS$385,104,FALSE)&gt;0,VLOOKUP(CONCATENATE($EJ$6," ",ET$9),'-RÅDATA_KVARTAL-'!$A$5:$DS$385,104,FALSE),"")</f>
        <v/>
      </c>
      <c r="EU76" s="156"/>
      <c r="EV76" s="156" t="str">
        <f>IF(VLOOKUP(CONCATENATE($EJ$6," ",EV$9),'-RÅDATA_KVARTAL-'!$A$5:$DS$385,104,FALSE)&gt;0,VLOOKUP(CONCATENATE($EJ$6," ",EV$9),'-RÅDATA_KVARTAL-'!$A$5:$DS$385,104,FALSE),"")</f>
        <v/>
      </c>
      <c r="EW76" s="156"/>
      <c r="EX76" s="156" t="str">
        <f>IF(VLOOKUP(CONCATENATE($EJ$6," ",EX$9),'-RÅDATA_KVARTAL-'!$A$5:$DS$385,104,FALSE)&gt;0,VLOOKUP(CONCATENATE($EJ$6," ",EX$9),'-RÅDATA_KVARTAL-'!$A$5:$DS$385,104,FALSE),"")</f>
        <v/>
      </c>
      <c r="EY76" s="156"/>
      <c r="EZ76" s="156" t="str">
        <f>IF(VLOOKUP(CONCATENATE($EJ$6," ",EZ$9),'-RÅDATA_KVARTAL-'!$A$5:$DS$385,104,FALSE)&gt;0,VLOOKUP(CONCATENATE($EJ$6," ",EZ$9),'-RÅDATA_KVARTAL-'!$A$5:$DS$385,104,FALSE),"")</f>
        <v/>
      </c>
      <c r="FA76" s="156"/>
      <c r="FB76" s="156" t="str">
        <f>IF(VLOOKUP(CONCATENATE($EJ$6," ",FB$9),'-RÅDATA_KVARTAL-'!$A$5:$DS$385,104,FALSE)&gt;0,VLOOKUP(CONCATENATE($EJ$6," ",FB$9),'-RÅDATA_KVARTAL-'!$A$5:$DS$385,104,FALSE),"")</f>
        <v/>
      </c>
      <c r="FC76" s="156"/>
      <c r="FD76" s="156" t="str">
        <f>IF(VLOOKUP(CONCATENATE($EJ$6," ",FD$9),'-RÅDATA_KVARTAL-'!$A$5:$DS$385,104,FALSE)&gt;0,VLOOKUP(CONCATENATE($EJ$6," ",FD$9),'-RÅDATA_KVARTAL-'!$A$5:$DS$385,104,FALSE),"")</f>
        <v/>
      </c>
      <c r="FE76" s="156"/>
      <c r="FF76" s="156" t="str">
        <f>IF(VLOOKUP(CONCATENATE($EJ$6," ",FF$9),'-RÅDATA_KVARTAL-'!$A$5:$DS$385,104,FALSE)&gt;0,VLOOKUP(CONCATENATE($EJ$6," ",FF$9),'-RÅDATA_KVARTAL-'!$A$5:$DS$385,104,FALSE),"")</f>
        <v/>
      </c>
      <c r="FG76" s="156"/>
      <c r="FH76" s="156" t="str">
        <f>IF(VLOOKUP(CONCATENATE($EJ$6," ",FH$9),'-RÅDATA_KVARTAL-'!$A$5:$DS$385,104,FALSE)&gt;0,VLOOKUP(CONCATENATE($EJ$6," ",FH$9),'-RÅDATA_KVARTAL-'!$A$5:$DS$385,104,FALSE),"")</f>
        <v/>
      </c>
      <c r="FI76" s="106"/>
      <c r="FJ76" s="106"/>
      <c r="FK76" s="156" t="str">
        <f>IF(VLOOKUP(CONCATENATE($FK$6," ",FK$9),'-RÅDATA_KVARTAL-'!$A$5:$DS$385,104,FALSE)&gt;0,VLOOKUP(CONCATENATE($FK$6," ",FK$9),'-RÅDATA_KVARTAL-'!$A$5:$DS$385,104,FALSE),"")</f>
        <v/>
      </c>
      <c r="FL76" s="120"/>
      <c r="FM76" s="156" t="str">
        <f>IF(VLOOKUP(CONCATENATE($FK$6," ",FM$9),'-RÅDATA_KVARTAL-'!$A$5:$DS$385,104,FALSE)&gt;0,VLOOKUP(CONCATENATE($FK$6," ",FM$9),'-RÅDATA_KVARTAL-'!$A$5:$DS$385,104,FALSE),"")</f>
        <v/>
      </c>
      <c r="FN76" s="156"/>
      <c r="FO76" s="156" t="str">
        <f>IF(VLOOKUP(CONCATENATE($FK$6," ",FO$9),'-RÅDATA_KVARTAL-'!$A$5:$DS$385,104,FALSE)&gt;0,VLOOKUP(CONCATENATE($FK$6," ",FO$9),'-RÅDATA_KVARTAL-'!$A$5:$DS$385,104,FALSE),"")</f>
        <v/>
      </c>
      <c r="FP76" s="156"/>
      <c r="FQ76" s="156" t="str">
        <f>IF(VLOOKUP(CONCATENATE($FK$6," ",FQ$9),'-RÅDATA_KVARTAL-'!$A$5:$DS$385,104,FALSE)&gt;0,VLOOKUP(CONCATENATE($FK$6," ",FQ$9),'-RÅDATA_KVARTAL-'!$A$5:$DS$385,104,FALSE),"")</f>
        <v/>
      </c>
      <c r="FR76" s="156"/>
      <c r="FS76" s="156" t="str">
        <f>IF(VLOOKUP(CONCATENATE($FK$6," ",FS$9),'-RÅDATA_KVARTAL-'!$A$5:$DS$385,104,FALSE)&gt;0,VLOOKUP(CONCATENATE($FK$6," ",FS$9),'-RÅDATA_KVARTAL-'!$A$5:$DS$385,104,FALSE),"")</f>
        <v/>
      </c>
      <c r="FT76" s="156"/>
      <c r="FU76" s="156" t="str">
        <f>IF(VLOOKUP(CONCATENATE($FK$6," ",FU$9),'-RÅDATA_KVARTAL-'!$A$5:$DS$385,104,FALSE)&gt;0,VLOOKUP(CONCATENATE($FK$6," ",FU$9),'-RÅDATA_KVARTAL-'!$A$5:$DS$385,104,FALSE),"")</f>
        <v/>
      </c>
      <c r="FV76" s="156"/>
      <c r="FW76" s="156" t="str">
        <f>IF(VLOOKUP(CONCATENATE($FK$6," ",FW$9),'-RÅDATA_KVARTAL-'!$A$5:$DS$385,104,FALSE)&gt;0,VLOOKUP(CONCATENATE($FK$6," ",FW$9),'-RÅDATA_KVARTAL-'!$A$5:$DS$385,104,FALSE),"")</f>
        <v/>
      </c>
      <c r="FX76" s="156"/>
      <c r="FY76" s="156" t="str">
        <f>IF(VLOOKUP(CONCATENATE($FK$6," ",FY$9),'-RÅDATA_KVARTAL-'!$A$5:$DS$385,104,FALSE)&gt;0,VLOOKUP(CONCATENATE($FK$6," ",FY$9),'-RÅDATA_KVARTAL-'!$A$5:$DS$385,104,FALSE),"")</f>
        <v/>
      </c>
      <c r="FZ76" s="156"/>
      <c r="GA76" s="156" t="str">
        <f>IF(VLOOKUP(CONCATENATE($FK$6," ",GA$9),'-RÅDATA_KVARTAL-'!$A$5:$DS$385,104,FALSE)&gt;0,VLOOKUP(CONCATENATE($FK$6," ",GA$9),'-RÅDATA_KVARTAL-'!$A$5:$DS$385,104,FALSE),"")</f>
        <v/>
      </c>
      <c r="GB76" s="156"/>
      <c r="GC76" s="156" t="str">
        <f>IF(VLOOKUP(CONCATENATE($FK$6," ",GC$9),'-RÅDATA_KVARTAL-'!$A$5:$DS$385,104,FALSE)&gt;0,VLOOKUP(CONCATENATE($FK$6," ",GC$9),'-RÅDATA_KVARTAL-'!$A$5:$DS$385,104,FALSE),"")</f>
        <v/>
      </c>
      <c r="GD76" s="156"/>
      <c r="GE76" s="156" t="str">
        <f>IF(VLOOKUP(CONCATENATE($FK$6," ",GE$9),'-RÅDATA_KVARTAL-'!$A$5:$DS$385,104,FALSE)&gt;0,VLOOKUP(CONCATENATE($FK$6," ",GE$9),'-RÅDATA_KVARTAL-'!$A$5:$DS$385,104,FALSE),"")</f>
        <v/>
      </c>
      <c r="GF76" s="156"/>
      <c r="GG76" s="156" t="str">
        <f>IF(VLOOKUP(CONCATENATE($FK$6," ",GG$9),'-RÅDATA_KVARTAL-'!$A$5:$DS$385,104,FALSE)&gt;0,VLOOKUP(CONCATENATE($FK$6," ",GG$9),'-RÅDATA_KVARTAL-'!$A$5:$DS$385,104,FALSE),"")</f>
        <v/>
      </c>
      <c r="GH76" s="156"/>
      <c r="GI76" s="156" t="str">
        <f>IF(VLOOKUP(CONCATENATE($FK$6," ",GI$9),'-RÅDATA_KVARTAL-'!$A$5:$DS$385,104,FALSE)&gt;0,VLOOKUP(CONCATENATE($FK$6," ",GI$9),'-RÅDATA_KVARTAL-'!$A$5:$DS$385,104,FALSE),"")</f>
        <v/>
      </c>
      <c r="GJ76" s="106"/>
      <c r="GK76" s="106"/>
      <c r="GL76" s="156" t="str">
        <f>IF(VLOOKUP(CONCATENATE($GL$6," ",GL$9),'-RÅDATA_KVARTAL-'!$A$5:$DS$385,104,FALSE)&gt;0,VLOOKUP(CONCATENATE($GL$6," ",GL$9),'-RÅDATA_KVARTAL-'!$A$5:$DS$385,104,FALSE),"")</f>
        <v/>
      </c>
      <c r="GM76" s="120"/>
      <c r="GN76" s="156" t="str">
        <f>IF(VLOOKUP(CONCATENATE($GL$6," ",GN$9),'-RÅDATA_KVARTAL-'!$A$5:$DS$385,104,FALSE)&gt;0,VLOOKUP(CONCATENATE($GL$6," ",GN$9),'-RÅDATA_KVARTAL-'!$A$5:$DS$385,104,FALSE),"")</f>
        <v/>
      </c>
      <c r="GO76" s="156"/>
      <c r="GP76" s="156" t="str">
        <f>IF(VLOOKUP(CONCATENATE($GL$6," ",GP$9),'-RÅDATA_KVARTAL-'!$A$5:$DS$385,104,FALSE)&gt;0,VLOOKUP(CONCATENATE($GL$6," ",GP$9),'-RÅDATA_KVARTAL-'!$A$5:$DS$385,104,FALSE),"")</f>
        <v/>
      </c>
      <c r="GQ76" s="156"/>
      <c r="GR76" s="156" t="str">
        <f>IF(VLOOKUP(CONCATENATE($GL$6," ",GR$9),'-RÅDATA_KVARTAL-'!$A$5:$DS$385,104,FALSE)&gt;0,VLOOKUP(CONCATENATE($GL$6," ",GR$9),'-RÅDATA_KVARTAL-'!$A$5:$DS$385,104,FALSE),"")</f>
        <v/>
      </c>
      <c r="GS76" s="156"/>
      <c r="GT76" s="156" t="str">
        <f>IF(VLOOKUP(CONCATENATE($GL$6," ",GT$9),'-RÅDATA_KVARTAL-'!$A$5:$DS$385,104,FALSE)&gt;0,VLOOKUP(CONCATENATE($GL$6," ",GT$9),'-RÅDATA_KVARTAL-'!$A$5:$DS$385,104,FALSE),"")</f>
        <v/>
      </c>
      <c r="GU76" s="156"/>
      <c r="GV76" s="156" t="str">
        <f>IF(VLOOKUP(CONCATENATE($GL$6," ",GV$9),'-RÅDATA_KVARTAL-'!$A$5:$DS$385,104,FALSE)&gt;0,VLOOKUP(CONCATENATE($GL$6," ",GV$9),'-RÅDATA_KVARTAL-'!$A$5:$DS$385,104,FALSE),"")</f>
        <v/>
      </c>
      <c r="GW76" s="156"/>
      <c r="GX76" s="156" t="str">
        <f>IF(VLOOKUP(CONCATENATE($GL$6," ",GX$9),'-RÅDATA_KVARTAL-'!$A$5:$DS$385,104,FALSE)&gt;0,VLOOKUP(CONCATENATE($GL$6," ",GX$9),'-RÅDATA_KVARTAL-'!$A$5:$DS$385,104,FALSE),"")</f>
        <v/>
      </c>
      <c r="GY76" s="156"/>
      <c r="GZ76" s="156" t="str">
        <f>IF(VLOOKUP(CONCATENATE($GL$6," ",GZ$9),'-RÅDATA_KVARTAL-'!$A$5:$DS$385,104,FALSE)&gt;0,VLOOKUP(CONCATENATE($GL$6," ",GZ$9),'-RÅDATA_KVARTAL-'!$A$5:$DS$385,104,FALSE),"")</f>
        <v/>
      </c>
      <c r="HA76" s="156"/>
      <c r="HB76" s="156" t="str">
        <f>IF(VLOOKUP(CONCATENATE($GL$6," ",HB$9),'-RÅDATA_KVARTAL-'!$A$5:$DS$385,104,FALSE)&gt;0,VLOOKUP(CONCATENATE($GL$6," ",HB$9),'-RÅDATA_KVARTAL-'!$A$5:$DS$385,104,FALSE),"")</f>
        <v/>
      </c>
      <c r="HC76" s="156"/>
      <c r="HD76" s="156" t="str">
        <f>IF(VLOOKUP(CONCATENATE($GL$6," ",HD$9),'-RÅDATA_KVARTAL-'!$A$5:$DS$385,104,FALSE)&gt;0,VLOOKUP(CONCATENATE($GL$6," ",HD$9),'-RÅDATA_KVARTAL-'!$A$5:$DS$385,104,FALSE),"")</f>
        <v/>
      </c>
      <c r="HE76" s="156"/>
      <c r="HF76" s="156" t="str">
        <f>IF(VLOOKUP(CONCATENATE($GL$6," ",HF$9),'-RÅDATA_KVARTAL-'!$A$5:$DS$385,104,FALSE)&gt;0,VLOOKUP(CONCATENATE($GL$6," ",HF$9),'-RÅDATA_KVARTAL-'!$A$5:$DS$385,104,FALSE),"")</f>
        <v/>
      </c>
      <c r="HG76" s="156"/>
      <c r="HH76" s="156" t="str">
        <f>IF(VLOOKUP(CONCATENATE($GL$6," ",HH$9),'-RÅDATA_KVARTAL-'!$A$5:$DS$385,104,FALSE)&gt;0,VLOOKUP(CONCATENATE($GL$6," ",HH$9),'-RÅDATA_KVARTAL-'!$A$5:$DS$385,104,FALSE),"")</f>
        <v/>
      </c>
      <c r="HI76" s="156"/>
      <c r="HJ76" s="156" t="str">
        <f>IF(VLOOKUP(CONCATENATE($GL$6," ",HJ$9),'-RÅDATA_KVARTAL-'!$A$5:$DS$385,104,FALSE)&gt;0,VLOOKUP(CONCATENATE($GL$6," ",HJ$9),'-RÅDATA_KVARTAL-'!$A$5:$DS$385,104,FALSE),"")</f>
        <v/>
      </c>
      <c r="HK76" s="106"/>
      <c r="HL76" s="106"/>
      <c r="HM76" s="92" t="s">
        <v>361</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365</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5297</v>
      </c>
      <c r="CI79" s="37"/>
      <c r="CJ79" s="37">
        <f>IF(VLOOKUP(CONCATENATE($CH$6," ",CJ$9),'-RÅDATA_KVARTAL-'!$A$5:$DS$385,108,FALSE)&gt;0,VLOOKUP(CONCATENATE($CH$6," ",CJ$9),'-RÅDATA_KVARTAL-'!$A$5:$DS$385,108,FALSE),"")</f>
        <v>3250</v>
      </c>
      <c r="CK79" s="37"/>
      <c r="CL79" s="37">
        <f>IF(VLOOKUP(CONCATENATE($CH$6," ",CL$9),'-RÅDATA_KVARTAL-'!$A$5:$DS$385,108,FALSE)&gt;0,VLOOKUP(CONCATENATE($CH$6," ",CL$9),'-RÅDATA_KVARTAL-'!$A$5:$DS$385,108,FALSE),"")</f>
        <v>3179</v>
      </c>
      <c r="CM79" s="37"/>
      <c r="CN79" s="37">
        <f>IF(VLOOKUP(CONCATENATE($CH$6," ",CN$9),'-RÅDATA_KVARTAL-'!$A$5:$DS$385,108,FALSE)&gt;0,VLOOKUP(CONCATENATE($CH$6," ",CN$9),'-RÅDATA_KVARTAL-'!$A$5:$DS$385,108,FALSE),"")</f>
        <v>2918</v>
      </c>
      <c r="CO79" s="37"/>
      <c r="CP79" s="37">
        <f>IF(VLOOKUP(CONCATENATE($CH$6," ",CP$9),'-RÅDATA_KVARTAL-'!$A$5:$DS$385,108,FALSE)&gt;0,VLOOKUP(CONCATENATE($CH$6," ",CP$9),'-RÅDATA_KVARTAL-'!$A$5:$DS$385,108,FALSE),"")</f>
        <v>3408</v>
      </c>
      <c r="CQ79" s="37"/>
      <c r="CR79" s="37">
        <f>IF(VLOOKUP(CONCATENATE($CH$6," ",CR$9),'-RÅDATA_KVARTAL-'!$A$5:$DS$385,108,FALSE)&gt;0,VLOOKUP(CONCATENATE($CH$6," ",CR$9),'-RÅDATA_KVARTAL-'!$A$5:$DS$385,108,FALSE),"")</f>
        <v>3667</v>
      </c>
      <c r="CS79" s="37"/>
      <c r="CT79" s="37">
        <f>IF(VLOOKUP(CONCATENATE($CH$6," ",CT$9),'-RÅDATA_KVARTAL-'!$A$5:$DS$385,108,FALSE)&gt;0,VLOOKUP(CONCATENATE($CH$6," ",CT$9),'-RÅDATA_KVARTAL-'!$A$5:$DS$385,108,FALSE),"")</f>
        <v>2688</v>
      </c>
      <c r="CU79" s="37"/>
      <c r="CV79" s="37">
        <f>IF(VLOOKUP(CONCATENATE($CH$6," ",CV$9),'-RÅDATA_KVARTAL-'!$A$5:$DS$385,108,FALSE)&gt;0,VLOOKUP(CONCATENATE($CH$6," ",CV$9),'-RÅDATA_KVARTAL-'!$A$5:$DS$385,108,FALSE),"")</f>
        <v>3172</v>
      </c>
      <c r="CW79" s="37"/>
      <c r="CX79" s="37">
        <f>IF(VLOOKUP(CONCATENATE($CH$6," ",CX$9),'-RÅDATA_KVARTAL-'!$A$5:$DS$385,108,FALSE)&gt;0,VLOOKUP(CONCATENATE($CH$6," ",CX$9),'-RÅDATA_KVARTAL-'!$A$5:$DS$385,108,FALSE),"")</f>
        <v>3871</v>
      </c>
      <c r="CY79" s="37"/>
      <c r="CZ79" s="37">
        <f>IF(VLOOKUP(CONCATENATE($CH$6," ",CZ$9),'-RÅDATA_KVARTAL-'!$A$5:$DS$385,108,FALSE)&gt;0,VLOOKUP(CONCATENATE($CH$6," ",CZ$9),'-RÅDATA_KVARTAL-'!$A$5:$DS$385,108,FALSE),"")</f>
        <v>4262</v>
      </c>
      <c r="DA79" s="37"/>
      <c r="DB79" s="37">
        <f>IF(VLOOKUP(CONCATENATE($CH$6," ",DB$9),'-RÅDATA_KVARTAL-'!$A$5:$DS$385,108,FALSE)&gt;0,VLOOKUP(CONCATENATE($CH$6," ",DB$9),'-RÅDATA_KVARTAL-'!$A$5:$DS$385,108,FALSE),"")</f>
        <v>5687</v>
      </c>
      <c r="DC79" s="37"/>
      <c r="DD79" s="37">
        <f>IF(VLOOKUP(CONCATENATE($CH$6," ",DD$9),'-RÅDATA_KVARTAL-'!$A$5:$DS$385,108,FALSE)&gt;0,VLOOKUP(CONCATENATE($CH$6," ",DD$9),'-RÅDATA_KVARTAL-'!$A$5:$DS$385,108,FALSE),"")</f>
        <v>3389</v>
      </c>
      <c r="DE79" s="37"/>
      <c r="DF79" s="37">
        <f>IF(VLOOKUP(CONCATENATE($CH$6," ",DF$9),'-RÅDATA_KVARTAL-'!$A$5:$DS$385,108,FALSE)&gt;0,VLOOKUP(CONCATENATE($CH$6," ",DF$9),'-RÅDATA_KVARTAL-'!$A$5:$DS$385,108,FALSE),"")</f>
        <v>44788</v>
      </c>
      <c r="DG79" s="147"/>
      <c r="DH79" s="146"/>
      <c r="DI79" s="37">
        <f>IF(VLOOKUP(CONCATENATE($DI$6," ",DI$9),'-RÅDATA_KVARTAL-'!$A$5:$DS$385,108,FALSE)&gt;0,VLOOKUP(CONCATENATE($DI$6," ",DI$9),'-RÅDATA_KVARTAL-'!$A$5:$DS$385,108,FALSE),"")</f>
        <v>3819</v>
      </c>
      <c r="DJ79" s="37"/>
      <c r="DK79" s="37">
        <f>IF(VLOOKUP(CONCATENATE($DI$6," ",DK$9),'-RÅDATA_KVARTAL-'!$A$5:$DS$385,108,FALSE)&gt;0,VLOOKUP(CONCATENATE($DI$6," ",DK$9),'-RÅDATA_KVARTAL-'!$A$5:$DS$385,108,FALSE),"")</f>
        <v>3165</v>
      </c>
      <c r="DL79" s="37"/>
      <c r="DM79" s="37">
        <f>IF(VLOOKUP(CONCATENATE($DI$6," ",DM$9),'-RÅDATA_KVARTAL-'!$A$5:$DS$385,108,FALSE)&gt;0,VLOOKUP(CONCATENATE($DI$6," ",DM$9),'-RÅDATA_KVARTAL-'!$A$5:$DS$385,108,FALSE),"")</f>
        <v>3332</v>
      </c>
      <c r="DN79" s="37"/>
      <c r="DO79" s="37">
        <f>IF(VLOOKUP(CONCATENATE($DI$6," ",DO$9),'-RÅDATA_KVARTAL-'!$A$5:$DS$385,108,FALSE)&gt;0,VLOOKUP(CONCATENATE($DI$6," ",DO$9),'-RÅDATA_KVARTAL-'!$A$5:$DS$385,108,FALSE),"")</f>
        <v>4087</v>
      </c>
      <c r="DP79" s="37"/>
      <c r="DQ79" s="37">
        <f>IF(VLOOKUP(CONCATENATE($DI$6," ",DQ$9),'-RÅDATA_KVARTAL-'!$A$5:$DS$385,108,FALSE)&gt;0,VLOOKUP(CONCATENATE($DI$6," ",DQ$9),'-RÅDATA_KVARTAL-'!$A$5:$DS$385,108,FALSE),"")</f>
        <v>5226</v>
      </c>
      <c r="DR79" s="37"/>
      <c r="DS79" s="37">
        <f>IF(VLOOKUP(CONCATENATE($DI$6," ",DS$9),'-RÅDATA_KVARTAL-'!$A$5:$DS$385,108,FALSE)&gt;0,VLOOKUP(CONCATENATE($DI$6," ",DS$9),'-RÅDATA_KVARTAL-'!$A$5:$DS$385,108,FALSE),"")</f>
        <v>4101</v>
      </c>
      <c r="DT79" s="37"/>
      <c r="DU79" s="37">
        <f>IF(VLOOKUP(CONCATENATE($DI$6," ",DU$9),'-RÅDATA_KVARTAL-'!$A$5:$DS$385,108,FALSE)&gt;0,VLOOKUP(CONCATENATE($DI$6," ",DU$9),'-RÅDATA_KVARTAL-'!$A$5:$DS$385,108,FALSE),"")</f>
        <v>2748</v>
      </c>
      <c r="DV79" s="37"/>
      <c r="DW79" s="37">
        <f>IF(VLOOKUP(CONCATENATE($DI$6," ",DW$9),'-RÅDATA_KVARTAL-'!$A$5:$DS$385,108,FALSE)&gt;0,VLOOKUP(CONCATENATE($DI$6," ",DW$9),'-RÅDATA_KVARTAL-'!$A$5:$DS$385,108,FALSE),"")</f>
        <v>3496</v>
      </c>
      <c r="DX79" s="37"/>
      <c r="DY79" s="37">
        <f>IF(VLOOKUP(CONCATENATE($DI$6," ",DY$9),'-RÅDATA_KVARTAL-'!$A$5:$DS$385,108,FALSE)&gt;0,VLOOKUP(CONCATENATE($DI$6," ",DY$9),'-RÅDATA_KVARTAL-'!$A$5:$DS$385,108,FALSE),"")</f>
        <v>3772</v>
      </c>
      <c r="DZ79" s="37"/>
      <c r="EA79" s="37" t="str">
        <f>IF(VLOOKUP(CONCATENATE($DI$6," ",EA$9),'-RÅDATA_KVARTAL-'!$A$5:$DS$385,108,FALSE)&gt;0,VLOOKUP(CONCATENATE($DI$6," ",EA$9),'-RÅDATA_KVARTAL-'!$A$5:$DS$385,108,FALSE),"")</f>
        <v/>
      </c>
      <c r="EB79" s="37"/>
      <c r="EC79" s="37" t="str">
        <f>IF(VLOOKUP(CONCATENATE($DI$6," ",EC$9),'-RÅDATA_KVARTAL-'!$A$5:$DS$385,108,FALSE)&gt;0,VLOOKUP(CONCATENATE($DI$6," ",EC$9),'-RÅDATA_KVARTAL-'!$A$5:$DS$385,108,FALSE),"")</f>
        <v/>
      </c>
      <c r="ED79" s="37"/>
      <c r="EE79" s="37" t="str">
        <f>IF(VLOOKUP(CONCATENATE($DI$6," ",EE$9),'-RÅDATA_KVARTAL-'!$A$5:$DS$385,108,FALSE)&gt;0,VLOOKUP(CONCATENATE($DI$6," ",EE$9),'-RÅDATA_KVARTAL-'!$A$5:$DS$385,108,FALSE),"")</f>
        <v/>
      </c>
      <c r="EF79" s="37"/>
      <c r="EG79" s="37">
        <f>IF(VLOOKUP(CONCATENATE($DI$6," ",EG$9),'-RÅDATA_KVARTAL-'!$A$5:$DS$385,108,FALSE)&gt;0,VLOOKUP(CONCATENATE($DI$6," ",EG$9),'-RÅDATA_KVARTAL-'!$A$5:$DS$385,108,FALSE),"")</f>
        <v>33746</v>
      </c>
      <c r="EH79" s="147"/>
      <c r="EI79" s="146"/>
      <c r="EJ79" s="37" t="str">
        <f>IF(VLOOKUP(CONCATENATE($EJ$6," ",EJ$9),'-RÅDATA_KVARTAL-'!$A$5:$DS$385,108,FALSE)&gt;0,VLOOKUP(CONCATENATE($EJ$6," ",EJ$9),'-RÅDATA_KVARTAL-'!$A$5:$DS$385,108,FALSE),"")</f>
        <v/>
      </c>
      <c r="EK79" s="37"/>
      <c r="EL79" s="37" t="str">
        <f>IF(VLOOKUP(CONCATENATE($EJ$6," ",EL$9),'-RÅDATA_KVARTAL-'!$A$5:$DS$385,108,FALSE)&gt;0,VLOOKUP(CONCATENATE($EJ$6," ",EL$9),'-RÅDATA_KVARTAL-'!$A$5:$DS$385,108,FALSE),"")</f>
        <v/>
      </c>
      <c r="EM79" s="37"/>
      <c r="EN79" s="37" t="str">
        <f>IF(VLOOKUP(CONCATENATE($EJ$6," ",EN$9),'-RÅDATA_KVARTAL-'!$A$5:$DS$385,108,FALSE)&gt;0,VLOOKUP(CONCATENATE($EJ$6," ",EN$9),'-RÅDATA_KVARTAL-'!$A$5:$DS$385,108,FALSE),"")</f>
        <v/>
      </c>
      <c r="EO79" s="37"/>
      <c r="EP79" s="37" t="str">
        <f>IF(VLOOKUP(CONCATENATE($EJ$6," ",EP$9),'-RÅDATA_KVARTAL-'!$A$5:$DS$385,108,FALSE)&gt;0,VLOOKUP(CONCATENATE($EJ$6," ",EP$9),'-RÅDATA_KVARTAL-'!$A$5:$DS$385,108,FALSE),"")</f>
        <v/>
      </c>
      <c r="EQ79" s="37"/>
      <c r="ER79" s="37" t="str">
        <f>IF(VLOOKUP(CONCATENATE($EJ$6," ",ER$9),'-RÅDATA_KVARTAL-'!$A$5:$DS$385,108,FALSE)&gt;0,VLOOKUP(CONCATENATE($EJ$6," ",ER$9),'-RÅDATA_KVARTAL-'!$A$5:$DS$385,108,FALSE),"")</f>
        <v/>
      </c>
      <c r="ES79" s="37"/>
      <c r="ET79" s="37" t="str">
        <f>IF(VLOOKUP(CONCATENATE($EJ$6," ",ET$9),'-RÅDATA_KVARTAL-'!$A$5:$DS$385,108,FALSE)&gt;0,VLOOKUP(CONCATENATE($EJ$6," ",ET$9),'-RÅDATA_KVARTAL-'!$A$5:$DS$385,108,FALSE),"")</f>
        <v/>
      </c>
      <c r="EU79" s="37"/>
      <c r="EV79" s="37" t="str">
        <f>IF(VLOOKUP(CONCATENATE($EJ$6," ",EV$9),'-RÅDATA_KVARTAL-'!$A$5:$DS$385,108,FALSE)&gt;0,VLOOKUP(CONCATENATE($EJ$6," ",EV$9),'-RÅDATA_KVARTAL-'!$A$5:$DS$385,108,FALSE),"")</f>
        <v/>
      </c>
      <c r="EW79" s="37"/>
      <c r="EX79" s="37" t="str">
        <f>IF(VLOOKUP(CONCATENATE($EJ$6," ",EX$9),'-RÅDATA_KVARTAL-'!$A$5:$DS$385,108,FALSE)&gt;0,VLOOKUP(CONCATENATE($EJ$6," ",EX$9),'-RÅDATA_KVARTAL-'!$A$5:$DS$385,108,FALSE),"")</f>
        <v/>
      </c>
      <c r="EY79" s="37"/>
      <c r="EZ79" s="37" t="str">
        <f>IF(VLOOKUP(CONCATENATE($EJ$6," ",EZ$9),'-RÅDATA_KVARTAL-'!$A$5:$DS$385,108,FALSE)&gt;0,VLOOKUP(CONCATENATE($EJ$6," ",EZ$9),'-RÅDATA_KVARTAL-'!$A$5:$DS$385,108,FALSE),"")</f>
        <v/>
      </c>
      <c r="FA79" s="37"/>
      <c r="FB79" s="37" t="str">
        <f>IF(VLOOKUP(CONCATENATE($EJ$6," ",FB$9),'-RÅDATA_KVARTAL-'!$A$5:$DS$385,108,FALSE)&gt;0,VLOOKUP(CONCATENATE($EJ$6," ",FB$9),'-RÅDATA_KVARTAL-'!$A$5:$DS$385,108,FALSE),"")</f>
        <v/>
      </c>
      <c r="FC79" s="37"/>
      <c r="FD79" s="37" t="str">
        <f>IF(VLOOKUP(CONCATENATE($EJ$6," ",FD$9),'-RÅDATA_KVARTAL-'!$A$5:$DS$385,108,FALSE)&gt;0,VLOOKUP(CONCATENATE($EJ$6," ",FD$9),'-RÅDATA_KVARTAL-'!$A$5:$DS$385,108,FALSE),"")</f>
        <v/>
      </c>
      <c r="FE79" s="37"/>
      <c r="FF79" s="37" t="str">
        <f>IF(VLOOKUP(CONCATENATE($EJ$6," ",FF$9),'-RÅDATA_KVARTAL-'!$A$5:$DS$385,108,FALSE)&gt;0,VLOOKUP(CONCATENATE($EJ$6," ",FF$9),'-RÅDATA_KVARTAL-'!$A$5:$DS$385,108,FALSE),"")</f>
        <v/>
      </c>
      <c r="FG79" s="37"/>
      <c r="FH79" s="37" t="str">
        <f>IF(VLOOKUP(CONCATENATE($EJ$6," ",FH$9),'-RÅDATA_KVARTAL-'!$A$5:$DS$385,108,FALSE)&gt;0,VLOOKUP(CONCATENATE($EJ$6," ",FH$9),'-RÅDATA_KVARTAL-'!$A$5:$DS$385,108,FALSE),"")</f>
        <v/>
      </c>
      <c r="FI79" s="147"/>
      <c r="FJ79" s="146"/>
      <c r="FK79" s="37" t="str">
        <f>IF(VLOOKUP(CONCATENATE($FK$6," ",FK$9),'-RÅDATA_KVARTAL-'!$A$5:$DS$385,108,FALSE)&gt;0,VLOOKUP(CONCATENATE($FK$6," ",FK$9),'-RÅDATA_KVARTAL-'!$A$5:$DS$385,108,FALSE),"")</f>
        <v/>
      </c>
      <c r="FL79" s="37"/>
      <c r="FM79" s="37" t="str">
        <f>IF(VLOOKUP(CONCATENATE($FK$6," ",FM$9),'-RÅDATA_KVARTAL-'!$A$5:$DS$385,108,FALSE)&gt;0,VLOOKUP(CONCATENATE($FK$6," ",FM$9),'-RÅDATA_KVARTAL-'!$A$5:$DS$385,108,FALSE),"")</f>
        <v/>
      </c>
      <c r="FN79" s="37"/>
      <c r="FO79" s="37" t="str">
        <f>IF(VLOOKUP(CONCATENATE($FK$6," ",FO$9),'-RÅDATA_KVARTAL-'!$A$5:$DS$385,108,FALSE)&gt;0,VLOOKUP(CONCATENATE($FK$6," ",FO$9),'-RÅDATA_KVARTAL-'!$A$5:$DS$385,108,FALSE),"")</f>
        <v/>
      </c>
      <c r="FP79" s="37"/>
      <c r="FQ79" s="37" t="str">
        <f>IF(VLOOKUP(CONCATENATE($FK$6," ",FQ$9),'-RÅDATA_KVARTAL-'!$A$5:$DS$385,108,FALSE)&gt;0,VLOOKUP(CONCATENATE($FK$6," ",FQ$9),'-RÅDATA_KVARTAL-'!$A$5:$DS$385,108,FALSE),"")</f>
        <v/>
      </c>
      <c r="FR79" s="37"/>
      <c r="FS79" s="37" t="str">
        <f>IF(VLOOKUP(CONCATENATE($FK$6," ",FS$9),'-RÅDATA_KVARTAL-'!$A$5:$DS$385,108,FALSE)&gt;0,VLOOKUP(CONCATENATE($FK$6," ",FS$9),'-RÅDATA_KVARTAL-'!$A$5:$DS$385,108,FALSE),"")</f>
        <v/>
      </c>
      <c r="FT79" s="37"/>
      <c r="FU79" s="37" t="str">
        <f>IF(VLOOKUP(CONCATENATE($FK$6," ",FU$9),'-RÅDATA_KVARTAL-'!$A$5:$DS$385,108,FALSE)&gt;0,VLOOKUP(CONCATENATE($FK$6," ",FU$9),'-RÅDATA_KVARTAL-'!$A$5:$DS$385,108,FALSE),"")</f>
        <v/>
      </c>
      <c r="FV79" s="37"/>
      <c r="FW79" s="37" t="str">
        <f>IF(VLOOKUP(CONCATENATE($FK$6," ",FW$9),'-RÅDATA_KVARTAL-'!$A$5:$DS$385,108,FALSE)&gt;0,VLOOKUP(CONCATENATE($FK$6," ",FW$9),'-RÅDATA_KVARTAL-'!$A$5:$DS$385,108,FALSE),"")</f>
        <v/>
      </c>
      <c r="FX79" s="37"/>
      <c r="FY79" s="37" t="str">
        <f>IF(VLOOKUP(CONCATENATE($FK$6," ",FY$9),'-RÅDATA_KVARTAL-'!$A$5:$DS$385,108,FALSE)&gt;0,VLOOKUP(CONCATENATE($FK$6," ",FY$9),'-RÅDATA_KVARTAL-'!$A$5:$DS$385,108,FALSE),"")</f>
        <v/>
      </c>
      <c r="FZ79" s="37"/>
      <c r="GA79" s="37" t="str">
        <f>IF(VLOOKUP(CONCATENATE($FK$6," ",GA$9),'-RÅDATA_KVARTAL-'!$A$5:$DS$385,108,FALSE)&gt;0,VLOOKUP(CONCATENATE($FK$6," ",GA$9),'-RÅDATA_KVARTAL-'!$A$5:$DS$385,108,FALSE),"")</f>
        <v/>
      </c>
      <c r="GB79" s="37"/>
      <c r="GC79" s="37" t="str">
        <f>IF(VLOOKUP(CONCATENATE($FK$6," ",GC$9),'-RÅDATA_KVARTAL-'!$A$5:$DS$385,108,FALSE)&gt;0,VLOOKUP(CONCATENATE($FK$6," ",GC$9),'-RÅDATA_KVARTAL-'!$A$5:$DS$385,108,FALSE),"")</f>
        <v/>
      </c>
      <c r="GD79" s="37"/>
      <c r="GE79" s="37" t="str">
        <f>IF(VLOOKUP(CONCATENATE($FK$6," ",GE$9),'-RÅDATA_KVARTAL-'!$A$5:$DS$385,108,FALSE)&gt;0,VLOOKUP(CONCATENATE($FK$6," ",GE$9),'-RÅDATA_KVARTAL-'!$A$5:$DS$385,108,FALSE),"")</f>
        <v/>
      </c>
      <c r="GF79" s="37"/>
      <c r="GG79" s="37" t="str">
        <f>IF(VLOOKUP(CONCATENATE($FK$6," ",GG$9),'-RÅDATA_KVARTAL-'!$A$5:$DS$385,108,FALSE)&gt;0,VLOOKUP(CONCATENATE($FK$6," ",GG$9),'-RÅDATA_KVARTAL-'!$A$5:$DS$385,108,FALSE),"")</f>
        <v/>
      </c>
      <c r="GH79" s="37"/>
      <c r="GI79" s="37" t="str">
        <f>IF(VLOOKUP(CONCATENATE($FK$6," ",GI$9),'-RÅDATA_KVARTAL-'!$A$5:$DS$385,108,FALSE)&gt;0,VLOOKUP(CONCATENATE($FK$6," ",GI$9),'-RÅDATA_KVARTAL-'!$A$5:$DS$385,108,FALSE),"")</f>
        <v/>
      </c>
      <c r="GJ79" s="147"/>
      <c r="GK79" s="146"/>
      <c r="GL79" s="37" t="str">
        <f>IF(VLOOKUP(CONCATENATE($GL$6," ",GL$9),'-RÅDATA_KVARTAL-'!$A$5:$DS$385,108,FALSE)&gt;0,VLOOKUP(CONCATENATE($GL$6," ",GL$9),'-RÅDATA_KVARTAL-'!$A$5:$DS$385,108,FALSE),"")</f>
        <v/>
      </c>
      <c r="GM79" s="37"/>
      <c r="GN79" s="37" t="str">
        <f>IF(VLOOKUP(CONCATENATE($GL$6," ",GN$9),'-RÅDATA_KVARTAL-'!$A$5:$DS$385,108,FALSE)&gt;0,VLOOKUP(CONCATENATE($GL$6," ",GN$9),'-RÅDATA_KVARTAL-'!$A$5:$DS$385,108,FALSE),"")</f>
        <v/>
      </c>
      <c r="GO79" s="37"/>
      <c r="GP79" s="37" t="str">
        <f>IF(VLOOKUP(CONCATENATE($GL$6," ",GP$9),'-RÅDATA_KVARTAL-'!$A$5:$DS$385,108,FALSE)&gt;0,VLOOKUP(CONCATENATE($GL$6," ",GP$9),'-RÅDATA_KVARTAL-'!$A$5:$DS$385,108,FALSE),"")</f>
        <v/>
      </c>
      <c r="GQ79" s="37"/>
      <c r="GR79" s="37" t="str">
        <f>IF(VLOOKUP(CONCATENATE($GL$6," ",GR$9),'-RÅDATA_KVARTAL-'!$A$5:$DS$385,108,FALSE)&gt;0,VLOOKUP(CONCATENATE($GL$6," ",GR$9),'-RÅDATA_KVARTAL-'!$A$5:$DS$385,108,FALSE),"")</f>
        <v/>
      </c>
      <c r="GS79" s="37"/>
      <c r="GT79" s="37" t="str">
        <f>IF(VLOOKUP(CONCATENATE($GL$6," ",GT$9),'-RÅDATA_KVARTAL-'!$A$5:$DS$385,108,FALSE)&gt;0,VLOOKUP(CONCATENATE($GL$6," ",GT$9),'-RÅDATA_KVARTAL-'!$A$5:$DS$385,108,FALSE),"")</f>
        <v/>
      </c>
      <c r="GU79" s="37"/>
      <c r="GV79" s="37" t="str">
        <f>IF(VLOOKUP(CONCATENATE($GL$6," ",GV$9),'-RÅDATA_KVARTAL-'!$A$5:$DS$385,108,FALSE)&gt;0,VLOOKUP(CONCATENATE($GL$6," ",GV$9),'-RÅDATA_KVARTAL-'!$A$5:$DS$385,108,FALSE),"")</f>
        <v/>
      </c>
      <c r="GW79" s="37"/>
      <c r="GX79" s="37" t="str">
        <f>IF(VLOOKUP(CONCATENATE($GL$6," ",GX$9),'-RÅDATA_KVARTAL-'!$A$5:$DS$385,108,FALSE)&gt;0,VLOOKUP(CONCATENATE($GL$6," ",GX$9),'-RÅDATA_KVARTAL-'!$A$5:$DS$385,108,FALSE),"")</f>
        <v/>
      </c>
      <c r="GY79" s="37"/>
      <c r="GZ79" s="37" t="str">
        <f>IF(VLOOKUP(CONCATENATE($GL$6," ",GZ$9),'-RÅDATA_KVARTAL-'!$A$5:$DS$385,108,FALSE)&gt;0,VLOOKUP(CONCATENATE($GL$6," ",GZ$9),'-RÅDATA_KVARTAL-'!$A$5:$DS$385,108,FALSE),"")</f>
        <v/>
      </c>
      <c r="HA79" s="37"/>
      <c r="HB79" s="37" t="str">
        <f>IF(VLOOKUP(CONCATENATE($GL$6," ",HB$9),'-RÅDATA_KVARTAL-'!$A$5:$DS$385,108,FALSE)&gt;0,VLOOKUP(CONCATENATE($GL$6," ",HB$9),'-RÅDATA_KVARTAL-'!$A$5:$DS$385,108,FALSE),"")</f>
        <v/>
      </c>
      <c r="HC79" s="37"/>
      <c r="HD79" s="37" t="str">
        <f>IF(VLOOKUP(CONCATENATE($GL$6," ",HD$9),'-RÅDATA_KVARTAL-'!$A$5:$DS$385,108,FALSE)&gt;0,VLOOKUP(CONCATENATE($GL$6," ",HD$9),'-RÅDATA_KVARTAL-'!$A$5:$DS$385,108,FALSE),"")</f>
        <v/>
      </c>
      <c r="HE79" s="37"/>
      <c r="HF79" s="37" t="str">
        <f>IF(VLOOKUP(CONCATENATE($GL$6," ",HF$9),'-RÅDATA_KVARTAL-'!$A$5:$DS$385,108,FALSE)&gt;0,VLOOKUP(CONCATENATE($GL$6," ",HF$9),'-RÅDATA_KVARTAL-'!$A$5:$DS$385,108,FALSE),"")</f>
        <v/>
      </c>
      <c r="HG79" s="37"/>
      <c r="HH79" s="37" t="str">
        <f>IF(VLOOKUP(CONCATENATE($GL$6," ",HH$9),'-RÅDATA_KVARTAL-'!$A$5:$DS$385,108,FALSE)&gt;0,VLOOKUP(CONCATENATE($GL$6," ",HH$9),'-RÅDATA_KVARTAL-'!$A$5:$DS$385,108,FALSE),"")</f>
        <v/>
      </c>
      <c r="HI79" s="37"/>
      <c r="HJ79" s="37" t="str">
        <f>IF(VLOOKUP(CONCATENATE($GL$6," ",HJ$9),'-RÅDATA_KVARTAL-'!$A$5:$DS$385,108,FALSE)&gt;0,VLOOKUP(CONCATENATE($GL$6," ",HJ$9),'-RÅDATA_KVARTAL-'!$A$5:$DS$385,108,FALSE),"")</f>
        <v/>
      </c>
      <c r="HK79" s="147"/>
      <c r="HL79" s="148"/>
      <c r="HM79" s="116" t="s">
        <v>377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389</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f>IF(VLOOKUP(CONCATENATE($CH$6," ",CZ$9),'-RÅDATA_KVARTAL-'!$A$5:$DS$385,112,FALSE)&gt;0,VLOOKUP(CONCATENATE($CH$6," ",CZ$9),'-RÅDATA_KVARTAL-'!$A$5:$DS$385,112,FALSE),"")</f>
        <v>3</v>
      </c>
      <c r="DA81" s="37"/>
      <c r="DB81" s="37">
        <f>IF(VLOOKUP(CONCATENATE($CH$6," ",DB$9),'-RÅDATA_KVARTAL-'!$A$5:$DS$385,112,FALSE)&gt;0,VLOOKUP(CONCATENATE($CH$6," ",DB$9),'-RÅDATA_KVARTAL-'!$A$5:$DS$385,112,FALSE),"")</f>
        <v>4</v>
      </c>
      <c r="DC81" s="37"/>
      <c r="DD81" s="37">
        <f>IF(VLOOKUP(CONCATENATE($CH$6," ",DD$9),'-RÅDATA_KVARTAL-'!$A$5:$DS$385,112,FALSE)&gt;0,VLOOKUP(CONCATENATE($CH$6," ",DD$9),'-RÅDATA_KVARTAL-'!$A$5:$DS$385,112,FALSE),"")</f>
        <v>2</v>
      </c>
      <c r="DE81" s="37"/>
      <c r="DF81" s="37">
        <f>IF(VLOOKUP(CONCATENATE($CH$6," ",DF$9),'-RÅDATA_KVARTAL-'!$A$5:$DS$385,112,FALSE)&gt;0,VLOOKUP(CONCATENATE($CH$6," ",DF$9),'-RÅDATA_KVARTAL-'!$A$5:$DS$385,112,FALSE),"")</f>
        <v>2.7931312967530504</v>
      </c>
      <c r="DG81" s="106"/>
      <c r="DH81" s="106"/>
      <c r="DI81" s="37">
        <f>IF(VLOOKUP(CONCATENATE($DI$6," ",DI$9),'-RÅDATA_KVARTAL-'!$A$5:$DS$385,112,FALSE)&gt;0,VLOOKUP(CONCATENATE($DI$6," ",DI$9),'-RÅDATA_KVARTAL-'!$A$5:$DS$385,112,FALSE),"")</f>
        <v>3</v>
      </c>
      <c r="DJ81" s="37"/>
      <c r="DK81" s="37">
        <f>IF(VLOOKUP(CONCATENATE($DI$6," ",DK$9),'-RÅDATA_KVARTAL-'!$A$5:$DS$385,112,FALSE)&gt;0,VLOOKUP(CONCATENATE($DI$6," ",DK$9),'-RÅDATA_KVARTAL-'!$A$5:$DS$385,112,FALSE),"")</f>
        <v>2</v>
      </c>
      <c r="DL81" s="37"/>
      <c r="DM81" s="37">
        <f>IF(VLOOKUP(CONCATENATE($DI$6," ",DM$9),'-RÅDATA_KVARTAL-'!$A$5:$DS$385,112,FALSE)&gt;0,VLOOKUP(CONCATENATE($DI$6," ",DM$9),'-RÅDATA_KVARTAL-'!$A$5:$DS$385,112,FALSE),"")</f>
        <v>2</v>
      </c>
      <c r="DN81" s="37"/>
      <c r="DO81" s="37">
        <f>IF(VLOOKUP(CONCATENATE($DI$6," ",DO$9),'-RÅDATA_KVARTAL-'!$A$5:$DS$385,112,FALSE)&gt;0,VLOOKUP(CONCATENATE($DI$6," ",DO$9),'-RÅDATA_KVARTAL-'!$A$5:$DS$385,112,FALSE),"")</f>
        <v>3</v>
      </c>
      <c r="DP81" s="37"/>
      <c r="DQ81" s="37">
        <f>IF(VLOOKUP(CONCATENATE($DI$6," ",DQ$9),'-RÅDATA_KVARTAL-'!$A$5:$DS$385,112,FALSE)&gt;0,VLOOKUP(CONCATENATE($DI$6," ",DQ$9),'-RÅDATA_KVARTAL-'!$A$5:$DS$385,112,FALSE),"")</f>
        <v>4</v>
      </c>
      <c r="DR81" s="37"/>
      <c r="DS81" s="37">
        <f>IF(VLOOKUP(CONCATENATE($DI$6," ",DS$9),'-RÅDATA_KVARTAL-'!$A$5:$DS$385,112,FALSE)&gt;0,VLOOKUP(CONCATENATE($DI$6," ",DS$9),'-RÅDATA_KVARTAL-'!$A$5:$DS$385,112,FALSE),"")</f>
        <v>3</v>
      </c>
      <c r="DT81" s="37"/>
      <c r="DU81" s="37">
        <f>IF(VLOOKUP(CONCATENATE($DI$6," ",DU$9),'-RÅDATA_KVARTAL-'!$A$5:$DS$385,112,FALSE)&gt;0,VLOOKUP(CONCATENATE($DI$6," ",DU$9),'-RÅDATA_KVARTAL-'!$A$5:$DS$385,112,FALSE),"")</f>
        <v>2</v>
      </c>
      <c r="DV81" s="37"/>
      <c r="DW81" s="37">
        <f>IF(VLOOKUP(CONCATENATE($DI$6," ",DW$9),'-RÅDATA_KVARTAL-'!$A$5:$DS$385,112,FALSE)&gt;0,VLOOKUP(CONCATENATE($DI$6," ",DW$9),'-RÅDATA_KVARTAL-'!$A$5:$DS$385,112,FALSE),"")</f>
        <v>3</v>
      </c>
      <c r="DX81" s="37"/>
      <c r="DY81" s="37">
        <f>IF(VLOOKUP(CONCATENATE($DI$6," ",DY$9),'-RÅDATA_KVARTAL-'!$A$5:$DS$385,112,FALSE)&gt;0,VLOOKUP(CONCATENATE($DI$6," ",DY$9),'-RÅDATA_KVARTAL-'!$A$5:$DS$385,112,FALSE),"")</f>
        <v>3</v>
      </c>
      <c r="DZ81" s="37"/>
      <c r="EA81" s="37" t="str">
        <f>IF(VLOOKUP(CONCATENATE($DI$6," ",EA$9),'-RÅDATA_KVARTAL-'!$A$5:$DS$385,112,FALSE)&gt;0,VLOOKUP(CONCATENATE($DI$6," ",EA$9),'-RÅDATA_KVARTAL-'!$A$5:$DS$385,112,FALSE),"")</f>
        <v/>
      </c>
      <c r="EB81" s="37"/>
      <c r="EC81" s="37" t="str">
        <f>IF(VLOOKUP(CONCATENATE($DI$6," ",EC$9),'-RÅDATA_KVARTAL-'!$A$5:$DS$385,112,FALSE)&gt;0,VLOOKUP(CONCATENATE($DI$6," ",EC$9),'-RÅDATA_KVARTAL-'!$A$5:$DS$385,112,FALSE),"")</f>
        <v/>
      </c>
      <c r="ED81" s="37"/>
      <c r="EE81" s="37" t="str">
        <f>IF(VLOOKUP(CONCATENATE($DI$6," ",EE$9),'-RÅDATA_KVARTAL-'!$A$5:$DS$385,112,FALSE)&gt;0,VLOOKUP(CONCATENATE($DI$6," ",EE$9),'-RÅDATA_KVARTAL-'!$A$5:$DS$385,112,FALSE),"")</f>
        <v/>
      </c>
      <c r="EF81" s="37"/>
      <c r="EG81" s="37">
        <f>IF(VLOOKUP(CONCATENATE($DI$6," ",EG$9),'-RÅDATA_KVARTAL-'!$A$5:$DS$385,112,FALSE)&gt;0,VLOOKUP(CONCATENATE($DI$6," ",EG$9),'-RÅDATA_KVARTAL-'!$A$5:$DS$385,112,FALSE),"")</f>
        <v>2.7806831540667334</v>
      </c>
      <c r="EH81" s="106"/>
      <c r="EI81" s="106"/>
      <c r="EJ81" s="37" t="str">
        <f>IF(VLOOKUP(CONCATENATE($EJ$6," ",EJ$9),'-RÅDATA_KVARTAL-'!$A$5:$DS$385,112,FALSE)&gt;0,VLOOKUP(CONCATENATE($EJ$6," ",EJ$9),'-RÅDATA_KVARTAL-'!$A$5:$DS$385,112,FALSE),"")</f>
        <v/>
      </c>
      <c r="EK81" s="37"/>
      <c r="EL81" s="37" t="str">
        <f>IF(VLOOKUP(CONCATENATE($EJ$6," ",EL$9),'-RÅDATA_KVARTAL-'!$A$5:$DS$385,112,FALSE)&gt;0,VLOOKUP(CONCATENATE($EJ$6," ",EL$9),'-RÅDATA_KVARTAL-'!$A$5:$DS$385,112,FALSE),"")</f>
        <v/>
      </c>
      <c r="EM81" s="37"/>
      <c r="EN81" s="37" t="str">
        <f>IF(VLOOKUP(CONCATENATE($EJ$6," ",EN$9),'-RÅDATA_KVARTAL-'!$A$5:$DS$385,112,FALSE)&gt;0,VLOOKUP(CONCATENATE($EJ$6," ",EN$9),'-RÅDATA_KVARTAL-'!$A$5:$DS$385,112,FALSE),"")</f>
        <v/>
      </c>
      <c r="EO81" s="37"/>
      <c r="EP81" s="37" t="str">
        <f>IF(VLOOKUP(CONCATENATE($EJ$6," ",EP$9),'-RÅDATA_KVARTAL-'!$A$5:$DS$385,112,FALSE)&gt;0,VLOOKUP(CONCATENATE($EJ$6," ",EP$9),'-RÅDATA_KVARTAL-'!$A$5:$DS$385,112,FALSE),"")</f>
        <v/>
      </c>
      <c r="EQ81" s="37"/>
      <c r="ER81" s="37" t="str">
        <f>IF(VLOOKUP(CONCATENATE($EJ$6," ",ER$9),'-RÅDATA_KVARTAL-'!$A$5:$DS$385,112,FALSE)&gt;0,VLOOKUP(CONCATENATE($EJ$6," ",ER$9),'-RÅDATA_KVARTAL-'!$A$5:$DS$385,112,FALSE),"")</f>
        <v/>
      </c>
      <c r="ES81" s="37"/>
      <c r="ET81" s="37" t="str">
        <f>IF(VLOOKUP(CONCATENATE($EJ$6," ",ET$9),'-RÅDATA_KVARTAL-'!$A$5:$DS$385,112,FALSE)&gt;0,VLOOKUP(CONCATENATE($EJ$6," ",ET$9),'-RÅDATA_KVARTAL-'!$A$5:$DS$385,112,FALSE),"")</f>
        <v/>
      </c>
      <c r="EU81" s="37"/>
      <c r="EV81" s="37" t="str">
        <f>IF(VLOOKUP(CONCATENATE($EJ$6," ",EV$9),'-RÅDATA_KVARTAL-'!$A$5:$DS$385,112,FALSE)&gt;0,VLOOKUP(CONCATENATE($EJ$6," ",EV$9),'-RÅDATA_KVARTAL-'!$A$5:$DS$385,112,FALSE),"")</f>
        <v/>
      </c>
      <c r="EW81" s="37"/>
      <c r="EX81" s="37" t="str">
        <f>IF(VLOOKUP(CONCATENATE($EJ$6," ",EX$9),'-RÅDATA_KVARTAL-'!$A$5:$DS$385,112,FALSE)&gt;0,VLOOKUP(CONCATENATE($EJ$6," ",EX$9),'-RÅDATA_KVARTAL-'!$A$5:$DS$385,112,FALSE),"")</f>
        <v/>
      </c>
      <c r="EY81" s="37"/>
      <c r="EZ81" s="37" t="str">
        <f>IF(VLOOKUP(CONCATENATE($EJ$6," ",EZ$9),'-RÅDATA_KVARTAL-'!$A$5:$DS$385,112,FALSE)&gt;0,VLOOKUP(CONCATENATE($EJ$6," ",EZ$9),'-RÅDATA_KVARTAL-'!$A$5:$DS$385,112,FALSE),"")</f>
        <v/>
      </c>
      <c r="FA81" s="37"/>
      <c r="FB81" s="37" t="str">
        <f>IF(VLOOKUP(CONCATENATE($EJ$6," ",FB$9),'-RÅDATA_KVARTAL-'!$A$5:$DS$385,112,FALSE)&gt;0,VLOOKUP(CONCATENATE($EJ$6," ",FB$9),'-RÅDATA_KVARTAL-'!$A$5:$DS$385,112,FALSE),"")</f>
        <v/>
      </c>
      <c r="FC81" s="37"/>
      <c r="FD81" s="37" t="str">
        <f>IF(VLOOKUP(CONCATENATE($EJ$6," ",FD$9),'-RÅDATA_KVARTAL-'!$A$5:$DS$385,112,FALSE)&gt;0,VLOOKUP(CONCATENATE($EJ$6," ",FD$9),'-RÅDATA_KVARTAL-'!$A$5:$DS$385,112,FALSE),"")</f>
        <v/>
      </c>
      <c r="FE81" s="37"/>
      <c r="FF81" s="37" t="str">
        <f>IF(VLOOKUP(CONCATENATE($EJ$6," ",FF$9),'-RÅDATA_KVARTAL-'!$A$5:$DS$385,112,FALSE)&gt;0,VLOOKUP(CONCATENATE($EJ$6," ",FF$9),'-RÅDATA_KVARTAL-'!$A$5:$DS$385,112,FALSE),"")</f>
        <v/>
      </c>
      <c r="FG81" s="37"/>
      <c r="FH81" s="37" t="str">
        <f>IF(VLOOKUP(CONCATENATE($EJ$6," ",FH$9),'-RÅDATA_KVARTAL-'!$A$5:$DS$385,112,FALSE)&gt;0,VLOOKUP(CONCATENATE($EJ$6," ",FH$9),'-RÅDATA_KVARTAL-'!$A$5:$DS$385,112,FALSE),"")</f>
        <v/>
      </c>
      <c r="FI81" s="106"/>
      <c r="FJ81" s="106"/>
      <c r="FK81" s="37" t="str">
        <f>IF(VLOOKUP(CONCATENATE($FK$6," ",FK$9),'-RÅDATA_KVARTAL-'!$A$5:$DS$385,112,FALSE)&gt;0,VLOOKUP(CONCATENATE($FK$6," ",FK$9),'-RÅDATA_KVARTAL-'!$A$5:$DS$385,112,FALSE),"")</f>
        <v/>
      </c>
      <c r="FL81" s="37"/>
      <c r="FM81" s="37" t="str">
        <f>IF(VLOOKUP(CONCATENATE($FK$6," ",FM$9),'-RÅDATA_KVARTAL-'!$A$5:$DS$385,112,FALSE)&gt;0,VLOOKUP(CONCATENATE($FK$6," ",FM$9),'-RÅDATA_KVARTAL-'!$A$5:$DS$385,112,FALSE),"")</f>
        <v/>
      </c>
      <c r="FN81" s="37"/>
      <c r="FO81" s="37" t="str">
        <f>IF(VLOOKUP(CONCATENATE($FK$6," ",FO$9),'-RÅDATA_KVARTAL-'!$A$5:$DS$385,112,FALSE)&gt;0,VLOOKUP(CONCATENATE($FK$6," ",FO$9),'-RÅDATA_KVARTAL-'!$A$5:$DS$385,112,FALSE),"")</f>
        <v/>
      </c>
      <c r="FP81" s="37"/>
      <c r="FQ81" s="37" t="str">
        <f>IF(VLOOKUP(CONCATENATE($FK$6," ",FQ$9),'-RÅDATA_KVARTAL-'!$A$5:$DS$385,112,FALSE)&gt;0,VLOOKUP(CONCATENATE($FK$6," ",FQ$9),'-RÅDATA_KVARTAL-'!$A$5:$DS$385,112,FALSE),"")</f>
        <v/>
      </c>
      <c r="FR81" s="37"/>
      <c r="FS81" s="37" t="str">
        <f>IF(VLOOKUP(CONCATENATE($FK$6," ",FS$9),'-RÅDATA_KVARTAL-'!$A$5:$DS$385,112,FALSE)&gt;0,VLOOKUP(CONCATENATE($FK$6," ",FS$9),'-RÅDATA_KVARTAL-'!$A$5:$DS$385,112,FALSE),"")</f>
        <v/>
      </c>
      <c r="FT81" s="37"/>
      <c r="FU81" s="37" t="str">
        <f>IF(VLOOKUP(CONCATENATE($FK$6," ",FU$9),'-RÅDATA_KVARTAL-'!$A$5:$DS$385,112,FALSE)&gt;0,VLOOKUP(CONCATENATE($FK$6," ",FU$9),'-RÅDATA_KVARTAL-'!$A$5:$DS$385,112,FALSE),"")</f>
        <v/>
      </c>
      <c r="FV81" s="37"/>
      <c r="FW81" s="37" t="str">
        <f>IF(VLOOKUP(CONCATENATE($FK$6," ",FW$9),'-RÅDATA_KVARTAL-'!$A$5:$DS$385,112,FALSE)&gt;0,VLOOKUP(CONCATENATE($FK$6," ",FW$9),'-RÅDATA_KVARTAL-'!$A$5:$DS$385,112,FALSE),"")</f>
        <v/>
      </c>
      <c r="FX81" s="37"/>
      <c r="FY81" s="37" t="str">
        <f>IF(VLOOKUP(CONCATENATE($FK$6," ",FY$9),'-RÅDATA_KVARTAL-'!$A$5:$DS$385,112,FALSE)&gt;0,VLOOKUP(CONCATENATE($FK$6," ",FY$9),'-RÅDATA_KVARTAL-'!$A$5:$DS$385,112,FALSE),"")</f>
        <v/>
      </c>
      <c r="FZ81" s="37"/>
      <c r="GA81" s="37" t="str">
        <f>IF(VLOOKUP(CONCATENATE($FK$6," ",GA$9),'-RÅDATA_KVARTAL-'!$A$5:$DS$385,112,FALSE)&gt;0,VLOOKUP(CONCATENATE($FK$6," ",GA$9),'-RÅDATA_KVARTAL-'!$A$5:$DS$385,112,FALSE),"")</f>
        <v/>
      </c>
      <c r="GB81" s="37"/>
      <c r="GC81" s="37" t="str">
        <f>IF(VLOOKUP(CONCATENATE($FK$6," ",GC$9),'-RÅDATA_KVARTAL-'!$A$5:$DS$385,112,FALSE)&gt;0,VLOOKUP(CONCATENATE($FK$6," ",GC$9),'-RÅDATA_KVARTAL-'!$A$5:$DS$385,112,FALSE),"")</f>
        <v/>
      </c>
      <c r="GD81" s="37"/>
      <c r="GE81" s="37" t="str">
        <f>IF(VLOOKUP(CONCATENATE($FK$6," ",GE$9),'-RÅDATA_KVARTAL-'!$A$5:$DS$385,112,FALSE)&gt;0,VLOOKUP(CONCATENATE($FK$6," ",GE$9),'-RÅDATA_KVARTAL-'!$A$5:$DS$385,112,FALSE),"")</f>
        <v/>
      </c>
      <c r="GF81" s="37"/>
      <c r="GG81" s="37" t="str">
        <f>IF(VLOOKUP(CONCATENATE($FK$6," ",GG$9),'-RÅDATA_KVARTAL-'!$A$5:$DS$385,112,FALSE)&gt;0,VLOOKUP(CONCATENATE($FK$6," ",GG$9),'-RÅDATA_KVARTAL-'!$A$5:$DS$385,112,FALSE),"")</f>
        <v/>
      </c>
      <c r="GH81" s="37"/>
      <c r="GI81" s="37" t="str">
        <f>IF(VLOOKUP(CONCATENATE($FK$6," ",GI$9),'-RÅDATA_KVARTAL-'!$A$5:$DS$385,112,FALSE)&gt;0,VLOOKUP(CONCATENATE($FK$6," ",GI$9),'-RÅDATA_KVARTAL-'!$A$5:$DS$385,112,FALSE),"")</f>
        <v/>
      </c>
      <c r="GJ81" s="106"/>
      <c r="GK81" s="106"/>
      <c r="GL81" s="37" t="str">
        <f>IF(VLOOKUP(CONCATENATE($GL$6," ",GL$9),'-RÅDATA_KVARTAL-'!$A$5:$DS$385,112,FALSE)&gt;0,VLOOKUP(CONCATENATE($GL$6," ",GL$9),'-RÅDATA_KVARTAL-'!$A$5:$DS$385,112,FALSE),"")</f>
        <v/>
      </c>
      <c r="GM81" s="37"/>
      <c r="GN81" s="37" t="str">
        <f>IF(VLOOKUP(CONCATENATE($GL$6," ",GN$9),'-RÅDATA_KVARTAL-'!$A$5:$DS$385,112,FALSE)&gt;0,VLOOKUP(CONCATENATE($GL$6," ",GN$9),'-RÅDATA_KVARTAL-'!$A$5:$DS$385,112,FALSE),"")</f>
        <v/>
      </c>
      <c r="GO81" s="37"/>
      <c r="GP81" s="37" t="str">
        <f>IF(VLOOKUP(CONCATENATE($GL$6," ",GP$9),'-RÅDATA_KVARTAL-'!$A$5:$DS$385,112,FALSE)&gt;0,VLOOKUP(CONCATENATE($GL$6," ",GP$9),'-RÅDATA_KVARTAL-'!$A$5:$DS$385,112,FALSE),"")</f>
        <v/>
      </c>
      <c r="GQ81" s="37"/>
      <c r="GR81" s="37" t="str">
        <f>IF(VLOOKUP(CONCATENATE($GL$6," ",GR$9),'-RÅDATA_KVARTAL-'!$A$5:$DS$385,112,FALSE)&gt;0,VLOOKUP(CONCATENATE($GL$6," ",GR$9),'-RÅDATA_KVARTAL-'!$A$5:$DS$385,112,FALSE),"")</f>
        <v/>
      </c>
      <c r="GS81" s="37"/>
      <c r="GT81" s="37" t="str">
        <f>IF(VLOOKUP(CONCATENATE($GL$6," ",GT$9),'-RÅDATA_KVARTAL-'!$A$5:$DS$385,112,FALSE)&gt;0,VLOOKUP(CONCATENATE($GL$6," ",GT$9),'-RÅDATA_KVARTAL-'!$A$5:$DS$385,112,FALSE),"")</f>
        <v/>
      </c>
      <c r="GU81" s="37"/>
      <c r="GV81" s="37" t="str">
        <f>IF(VLOOKUP(CONCATENATE($GL$6," ",GV$9),'-RÅDATA_KVARTAL-'!$A$5:$DS$385,112,FALSE)&gt;0,VLOOKUP(CONCATENATE($GL$6," ",GV$9),'-RÅDATA_KVARTAL-'!$A$5:$DS$385,112,FALSE),"")</f>
        <v/>
      </c>
      <c r="GW81" s="37"/>
      <c r="GX81" s="37" t="str">
        <f>IF(VLOOKUP(CONCATENATE($GL$6," ",GX$9),'-RÅDATA_KVARTAL-'!$A$5:$DS$385,112,FALSE)&gt;0,VLOOKUP(CONCATENATE($GL$6," ",GX$9),'-RÅDATA_KVARTAL-'!$A$5:$DS$385,112,FALSE),"")</f>
        <v/>
      </c>
      <c r="GY81" s="37"/>
      <c r="GZ81" s="37" t="str">
        <f>IF(VLOOKUP(CONCATENATE($GL$6," ",GZ$9),'-RÅDATA_KVARTAL-'!$A$5:$DS$385,112,FALSE)&gt;0,VLOOKUP(CONCATENATE($GL$6," ",GZ$9),'-RÅDATA_KVARTAL-'!$A$5:$DS$385,112,FALSE),"")</f>
        <v/>
      </c>
      <c r="HA81" s="37"/>
      <c r="HB81" s="37" t="str">
        <f>IF(VLOOKUP(CONCATENATE($GL$6," ",HB$9),'-RÅDATA_KVARTAL-'!$A$5:$DS$385,112,FALSE)&gt;0,VLOOKUP(CONCATENATE($GL$6," ",HB$9),'-RÅDATA_KVARTAL-'!$A$5:$DS$385,112,FALSE),"")</f>
        <v/>
      </c>
      <c r="HC81" s="37"/>
      <c r="HD81" s="37" t="str">
        <f>IF(VLOOKUP(CONCATENATE($GL$6," ",HD$9),'-RÅDATA_KVARTAL-'!$A$5:$DS$385,112,FALSE)&gt;0,VLOOKUP(CONCATENATE($GL$6," ",HD$9),'-RÅDATA_KVARTAL-'!$A$5:$DS$385,112,FALSE),"")</f>
        <v/>
      </c>
      <c r="HE81" s="37"/>
      <c r="HF81" s="37" t="str">
        <f>IF(VLOOKUP(CONCATENATE($GL$6," ",HF$9),'-RÅDATA_KVARTAL-'!$A$5:$DS$385,112,FALSE)&gt;0,VLOOKUP(CONCATENATE($GL$6," ",HF$9),'-RÅDATA_KVARTAL-'!$A$5:$DS$385,112,FALSE),"")</f>
        <v/>
      </c>
      <c r="HG81" s="37"/>
      <c r="HH81" s="37" t="str">
        <f>IF(VLOOKUP(CONCATENATE($GL$6," ",HH$9),'-RÅDATA_KVARTAL-'!$A$5:$DS$385,112,FALSE)&gt;0,VLOOKUP(CONCATENATE($GL$6," ",HH$9),'-RÅDATA_KVARTAL-'!$A$5:$DS$385,112,FALSE),"")</f>
        <v/>
      </c>
      <c r="HI81" s="37"/>
      <c r="HJ81" s="37" t="str">
        <f>IF(VLOOKUP(CONCATENATE($GL$6," ",HJ$9),'-RÅDATA_KVARTAL-'!$A$5:$DS$385,112,FALSE)&gt;0,VLOOKUP(CONCATENATE($GL$6," ",HJ$9),'-RÅDATA_KVARTAL-'!$A$5:$DS$385,112,FALSE),"")</f>
        <v/>
      </c>
      <c r="HK81" s="106"/>
      <c r="HL81" s="106"/>
      <c r="HM81" s="92" t="s">
        <v>362</v>
      </c>
      <c r="HO81" s="123"/>
    </row>
    <row r="82" spans="2:223" s="15" customFormat="1" ht="10.5" customHeight="1" x14ac:dyDescent="0.2">
      <c r="B82" s="90">
        <v>22</v>
      </c>
      <c r="C82" s="90"/>
      <c r="D82" s="92" t="s">
        <v>67</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f>IF(VLOOKUP(CONCATENATE($CH$6," ",CZ$9),'-RÅDATA_KVARTAL-'!$A$5:$DS$385,116,FALSE)&gt;0,VLOOKUP(CONCATENATE($CH$6," ",CZ$9),'-RÅDATA_KVARTAL-'!$A$5:$DS$385,116,FALSE),"")</f>
        <v>8</v>
      </c>
      <c r="DA82" s="37"/>
      <c r="DB82" s="37">
        <f>IF(VLOOKUP(CONCATENATE($CH$6," ",DB$9),'-RÅDATA_KVARTAL-'!$A$5:$DS$385,116,FALSE)&gt;0,VLOOKUP(CONCATENATE($CH$6," ",DB$9),'-RÅDATA_KVARTAL-'!$A$5:$DS$385,116,FALSE),"")</f>
        <v>10</v>
      </c>
      <c r="DC82" s="37"/>
      <c r="DD82" s="37">
        <f>IF(VLOOKUP(CONCATENATE($CH$6," ",DD$9),'-RÅDATA_KVARTAL-'!$A$5:$DS$385,116,FALSE)&gt;0,VLOOKUP(CONCATENATE($CH$6," ",DD$9),'-RÅDATA_KVARTAL-'!$A$5:$DS$385,116,FALSE),"")</f>
        <v>7</v>
      </c>
      <c r="DE82" s="37"/>
      <c r="DF82" s="37">
        <f>IF(VLOOKUP(CONCATENATE($CH$6," ",DF$9),'-RÅDATA_KVARTAL-'!$A$5:$DS$385,116,FALSE)&gt;0,VLOOKUP(CONCATENATE($CH$6," ",DF$9),'-RÅDATA_KVARTAL-'!$A$5:$DS$385,116,FALSE),"")</f>
        <v>7.9792389187134782</v>
      </c>
      <c r="DG82" s="106"/>
      <c r="DH82" s="106"/>
      <c r="DI82" s="37">
        <f>IF(VLOOKUP(CONCATENATE($DI$6," ",DI$9),'-RÅDATA_KVARTAL-'!$A$5:$DS$385,116,FALSE)&gt;0,VLOOKUP(CONCATENATE($DI$6," ",DI$9),'-RÅDATA_KVARTAL-'!$A$5:$DS$385,116,FALSE),"")</f>
        <v>8</v>
      </c>
      <c r="DJ82" s="37"/>
      <c r="DK82" s="37">
        <f>IF(VLOOKUP(CONCATENATE($DI$6," ",DK$9),'-RÅDATA_KVARTAL-'!$A$5:$DS$385,116,FALSE)&gt;0,VLOOKUP(CONCATENATE($DI$6," ",DK$9),'-RÅDATA_KVARTAL-'!$A$5:$DS$385,116,FALSE),"")</f>
        <v>8</v>
      </c>
      <c r="DL82" s="37"/>
      <c r="DM82" s="37">
        <f>IF(VLOOKUP(CONCATENATE($DI$6," ",DM$9),'-RÅDATA_KVARTAL-'!$A$5:$DS$385,116,FALSE)&gt;0,VLOOKUP(CONCATENATE($DI$6," ",DM$9),'-RÅDATA_KVARTAL-'!$A$5:$DS$385,116,FALSE),"")</f>
        <v>7</v>
      </c>
      <c r="DN82" s="37"/>
      <c r="DO82" s="37">
        <f>IF(VLOOKUP(CONCATENATE($DI$6," ",DO$9),'-RÅDATA_KVARTAL-'!$A$5:$DS$385,116,FALSE)&gt;0,VLOOKUP(CONCATENATE($DI$6," ",DO$9),'-RÅDATA_KVARTAL-'!$A$5:$DS$385,116,FALSE),"")</f>
        <v>9</v>
      </c>
      <c r="DP82" s="37"/>
      <c r="DQ82" s="37">
        <f>IF(VLOOKUP(CONCATENATE($DI$6," ",DQ$9),'-RÅDATA_KVARTAL-'!$A$5:$DS$385,116,FALSE)&gt;0,VLOOKUP(CONCATENATE($DI$6," ",DQ$9),'-RÅDATA_KVARTAL-'!$A$5:$DS$385,116,FALSE),"")</f>
        <v>10</v>
      </c>
      <c r="DR82" s="37"/>
      <c r="DS82" s="37">
        <f>IF(VLOOKUP(CONCATENATE($DI$6," ",DS$9),'-RÅDATA_KVARTAL-'!$A$5:$DS$385,116,FALSE)&gt;0,VLOOKUP(CONCATENATE($DI$6," ",DS$9),'-RÅDATA_KVARTAL-'!$A$5:$DS$385,116,FALSE),"")</f>
        <v>9</v>
      </c>
      <c r="DT82" s="37"/>
      <c r="DU82" s="37">
        <f>IF(VLOOKUP(CONCATENATE($DI$6," ",DU$9),'-RÅDATA_KVARTAL-'!$A$5:$DS$385,116,FALSE)&gt;0,VLOOKUP(CONCATENATE($DI$6," ",DU$9),'-RÅDATA_KVARTAL-'!$A$5:$DS$385,116,FALSE),"")</f>
        <v>8</v>
      </c>
      <c r="DV82" s="37"/>
      <c r="DW82" s="37">
        <f>IF(VLOOKUP(CONCATENATE($DI$6," ",DW$9),'-RÅDATA_KVARTAL-'!$A$5:$DS$385,116,FALSE)&gt;0,VLOOKUP(CONCATENATE($DI$6," ",DW$9),'-RÅDATA_KVARTAL-'!$A$5:$DS$385,116,FALSE),"")</f>
        <v>8</v>
      </c>
      <c r="DX82" s="37"/>
      <c r="DY82" s="37">
        <f>IF(VLOOKUP(CONCATENATE($DI$6," ",DY$9),'-RÅDATA_KVARTAL-'!$A$5:$DS$385,116,FALSE)&gt;0,VLOOKUP(CONCATENATE($DI$6," ",DY$9),'-RÅDATA_KVARTAL-'!$A$5:$DS$385,116,FALSE),"")</f>
        <v>8</v>
      </c>
      <c r="DZ82" s="37"/>
      <c r="EA82" s="37" t="str">
        <f>IF(VLOOKUP(CONCATENATE($DI$6," ",EA$9),'-RÅDATA_KVARTAL-'!$A$5:$DS$385,116,FALSE)&gt;0,VLOOKUP(CONCATENATE($DI$6," ",EA$9),'-RÅDATA_KVARTAL-'!$A$5:$DS$385,116,FALSE),"")</f>
        <v/>
      </c>
      <c r="EB82" s="37"/>
      <c r="EC82" s="37" t="str">
        <f>IF(VLOOKUP(CONCATENATE($DI$6," ",EC$9),'-RÅDATA_KVARTAL-'!$A$5:$DS$385,116,FALSE)&gt;0,VLOOKUP(CONCATENATE($DI$6," ",EC$9),'-RÅDATA_KVARTAL-'!$A$5:$DS$385,116,FALSE),"")</f>
        <v/>
      </c>
      <c r="ED82" s="37"/>
      <c r="EE82" s="37" t="str">
        <f>IF(VLOOKUP(CONCATENATE($DI$6," ",EE$9),'-RÅDATA_KVARTAL-'!$A$5:$DS$385,116,FALSE)&gt;0,VLOOKUP(CONCATENATE($DI$6," ",EE$9),'-RÅDATA_KVARTAL-'!$A$5:$DS$385,116,FALSE),"")</f>
        <v/>
      </c>
      <c r="EF82" s="37"/>
      <c r="EG82" s="37">
        <f>IF(VLOOKUP(CONCATENATE($DI$6," ",EG$9),'-RÅDATA_KVARTAL-'!$A$5:$DS$385,116,FALSE)&gt;0,VLOOKUP(CONCATENATE($DI$6," ",EG$9),'-RÅDATA_KVARTAL-'!$A$5:$DS$385,116,FALSE),"")</f>
        <v>8.3846548839674675</v>
      </c>
      <c r="EH82" s="106"/>
      <c r="EI82" s="106"/>
      <c r="EJ82" s="37" t="str">
        <f>IF(VLOOKUP(CONCATENATE($EJ$6," ",EJ$9),'-RÅDATA_KVARTAL-'!$A$5:$DS$385,116,FALSE)&gt;0,VLOOKUP(CONCATENATE($EJ$6," ",EJ$9),'-RÅDATA_KVARTAL-'!$A$5:$DS$385,116,FALSE),"")</f>
        <v/>
      </c>
      <c r="EK82" s="37"/>
      <c r="EL82" s="37" t="str">
        <f>IF(VLOOKUP(CONCATENATE($EJ$6," ",EL$9),'-RÅDATA_KVARTAL-'!$A$5:$DS$385,116,FALSE)&gt;0,VLOOKUP(CONCATENATE($EJ$6," ",EL$9),'-RÅDATA_KVARTAL-'!$A$5:$DS$385,116,FALSE),"")</f>
        <v/>
      </c>
      <c r="EM82" s="37"/>
      <c r="EN82" s="37" t="str">
        <f>IF(VLOOKUP(CONCATENATE($EJ$6," ",EN$9),'-RÅDATA_KVARTAL-'!$A$5:$DS$385,116,FALSE)&gt;0,VLOOKUP(CONCATENATE($EJ$6," ",EN$9),'-RÅDATA_KVARTAL-'!$A$5:$DS$385,116,FALSE),"")</f>
        <v/>
      </c>
      <c r="EO82" s="37"/>
      <c r="EP82" s="37" t="str">
        <f>IF(VLOOKUP(CONCATENATE($EJ$6," ",EP$9),'-RÅDATA_KVARTAL-'!$A$5:$DS$385,116,FALSE)&gt;0,VLOOKUP(CONCATENATE($EJ$6," ",EP$9),'-RÅDATA_KVARTAL-'!$A$5:$DS$385,116,FALSE),"")</f>
        <v/>
      </c>
      <c r="EQ82" s="37"/>
      <c r="ER82" s="37" t="str">
        <f>IF(VLOOKUP(CONCATENATE($EJ$6," ",ER$9),'-RÅDATA_KVARTAL-'!$A$5:$DS$385,116,FALSE)&gt;0,VLOOKUP(CONCATENATE($EJ$6," ",ER$9),'-RÅDATA_KVARTAL-'!$A$5:$DS$385,116,FALSE),"")</f>
        <v/>
      </c>
      <c r="ES82" s="37"/>
      <c r="ET82" s="37" t="str">
        <f>IF(VLOOKUP(CONCATENATE($EJ$6," ",ET$9),'-RÅDATA_KVARTAL-'!$A$5:$DS$385,116,FALSE)&gt;0,VLOOKUP(CONCATENATE($EJ$6," ",ET$9),'-RÅDATA_KVARTAL-'!$A$5:$DS$385,116,FALSE),"")</f>
        <v/>
      </c>
      <c r="EU82" s="37"/>
      <c r="EV82" s="37" t="str">
        <f>IF(VLOOKUP(CONCATENATE($EJ$6," ",EV$9),'-RÅDATA_KVARTAL-'!$A$5:$DS$385,116,FALSE)&gt;0,VLOOKUP(CONCATENATE($EJ$6," ",EV$9),'-RÅDATA_KVARTAL-'!$A$5:$DS$385,116,FALSE),"")</f>
        <v/>
      </c>
      <c r="EW82" s="37"/>
      <c r="EX82" s="37" t="str">
        <f>IF(VLOOKUP(CONCATENATE($EJ$6," ",EX$9),'-RÅDATA_KVARTAL-'!$A$5:$DS$385,116,FALSE)&gt;0,VLOOKUP(CONCATENATE($EJ$6," ",EX$9),'-RÅDATA_KVARTAL-'!$A$5:$DS$385,116,FALSE),"")</f>
        <v/>
      </c>
      <c r="EY82" s="37"/>
      <c r="EZ82" s="37" t="str">
        <f>IF(VLOOKUP(CONCATENATE($EJ$6," ",EZ$9),'-RÅDATA_KVARTAL-'!$A$5:$DS$385,116,FALSE)&gt;0,VLOOKUP(CONCATENATE($EJ$6," ",EZ$9),'-RÅDATA_KVARTAL-'!$A$5:$DS$385,116,FALSE),"")</f>
        <v/>
      </c>
      <c r="FA82" s="37"/>
      <c r="FB82" s="37" t="str">
        <f>IF(VLOOKUP(CONCATENATE($EJ$6," ",FB$9),'-RÅDATA_KVARTAL-'!$A$5:$DS$385,116,FALSE)&gt;0,VLOOKUP(CONCATENATE($EJ$6," ",FB$9),'-RÅDATA_KVARTAL-'!$A$5:$DS$385,116,FALSE),"")</f>
        <v/>
      </c>
      <c r="FC82" s="37"/>
      <c r="FD82" s="37" t="str">
        <f>IF(VLOOKUP(CONCATENATE($EJ$6," ",FD$9),'-RÅDATA_KVARTAL-'!$A$5:$DS$385,116,FALSE)&gt;0,VLOOKUP(CONCATENATE($EJ$6," ",FD$9),'-RÅDATA_KVARTAL-'!$A$5:$DS$385,116,FALSE),"")</f>
        <v/>
      </c>
      <c r="FE82" s="37"/>
      <c r="FF82" s="37" t="str">
        <f>IF(VLOOKUP(CONCATENATE($EJ$6," ",FF$9),'-RÅDATA_KVARTAL-'!$A$5:$DS$385,116,FALSE)&gt;0,VLOOKUP(CONCATENATE($EJ$6," ",FF$9),'-RÅDATA_KVARTAL-'!$A$5:$DS$385,116,FALSE),"")</f>
        <v/>
      </c>
      <c r="FG82" s="37"/>
      <c r="FH82" s="37" t="str">
        <f>IF(VLOOKUP(CONCATENATE($EJ$6," ",FH$9),'-RÅDATA_KVARTAL-'!$A$5:$DS$385,116,FALSE)&gt;0,VLOOKUP(CONCATENATE($EJ$6," ",FH$9),'-RÅDATA_KVARTAL-'!$A$5:$DS$385,116,FALSE),"")</f>
        <v/>
      </c>
      <c r="FI82" s="106"/>
      <c r="FJ82" s="106"/>
      <c r="FK82" s="37" t="str">
        <f>IF(VLOOKUP(CONCATENATE($FK$6," ",FK$9),'-RÅDATA_KVARTAL-'!$A$5:$DS$385,116,FALSE)&gt;0,VLOOKUP(CONCATENATE($FK$6," ",FK$9),'-RÅDATA_KVARTAL-'!$A$5:$DS$385,116,FALSE),"")</f>
        <v/>
      </c>
      <c r="FL82" s="37"/>
      <c r="FM82" s="37" t="str">
        <f>IF(VLOOKUP(CONCATENATE($FK$6," ",FM$9),'-RÅDATA_KVARTAL-'!$A$5:$DS$385,116,FALSE)&gt;0,VLOOKUP(CONCATENATE($FK$6," ",FM$9),'-RÅDATA_KVARTAL-'!$A$5:$DS$385,116,FALSE),"")</f>
        <v/>
      </c>
      <c r="FN82" s="37"/>
      <c r="FO82" s="37" t="str">
        <f>IF(VLOOKUP(CONCATENATE($FK$6," ",FO$9),'-RÅDATA_KVARTAL-'!$A$5:$DS$385,116,FALSE)&gt;0,VLOOKUP(CONCATENATE($FK$6," ",FO$9),'-RÅDATA_KVARTAL-'!$A$5:$DS$385,116,FALSE),"")</f>
        <v/>
      </c>
      <c r="FP82" s="37"/>
      <c r="FQ82" s="37" t="str">
        <f>IF(VLOOKUP(CONCATENATE($FK$6," ",FQ$9),'-RÅDATA_KVARTAL-'!$A$5:$DS$385,116,FALSE)&gt;0,VLOOKUP(CONCATENATE($FK$6," ",FQ$9),'-RÅDATA_KVARTAL-'!$A$5:$DS$385,116,FALSE),"")</f>
        <v/>
      </c>
      <c r="FR82" s="37"/>
      <c r="FS82" s="37" t="str">
        <f>IF(VLOOKUP(CONCATENATE($FK$6," ",FS$9),'-RÅDATA_KVARTAL-'!$A$5:$DS$385,116,FALSE)&gt;0,VLOOKUP(CONCATENATE($FK$6," ",FS$9),'-RÅDATA_KVARTAL-'!$A$5:$DS$385,116,FALSE),"")</f>
        <v/>
      </c>
      <c r="FT82" s="37"/>
      <c r="FU82" s="37" t="str">
        <f>IF(VLOOKUP(CONCATENATE($FK$6," ",FU$9),'-RÅDATA_KVARTAL-'!$A$5:$DS$385,116,FALSE)&gt;0,VLOOKUP(CONCATENATE($FK$6," ",FU$9),'-RÅDATA_KVARTAL-'!$A$5:$DS$385,116,FALSE),"")</f>
        <v/>
      </c>
      <c r="FV82" s="37"/>
      <c r="FW82" s="37" t="str">
        <f>IF(VLOOKUP(CONCATENATE($FK$6," ",FW$9),'-RÅDATA_KVARTAL-'!$A$5:$DS$385,116,FALSE)&gt;0,VLOOKUP(CONCATENATE($FK$6," ",FW$9),'-RÅDATA_KVARTAL-'!$A$5:$DS$385,116,FALSE),"")</f>
        <v/>
      </c>
      <c r="FX82" s="37"/>
      <c r="FY82" s="37" t="str">
        <f>IF(VLOOKUP(CONCATENATE($FK$6," ",FY$9),'-RÅDATA_KVARTAL-'!$A$5:$DS$385,116,FALSE)&gt;0,VLOOKUP(CONCATENATE($FK$6," ",FY$9),'-RÅDATA_KVARTAL-'!$A$5:$DS$385,116,FALSE),"")</f>
        <v/>
      </c>
      <c r="FZ82" s="37"/>
      <c r="GA82" s="37" t="str">
        <f>IF(VLOOKUP(CONCATENATE($FK$6," ",GA$9),'-RÅDATA_KVARTAL-'!$A$5:$DS$385,116,FALSE)&gt;0,VLOOKUP(CONCATENATE($FK$6," ",GA$9),'-RÅDATA_KVARTAL-'!$A$5:$DS$385,116,FALSE),"")</f>
        <v/>
      </c>
      <c r="GB82" s="37"/>
      <c r="GC82" s="37" t="str">
        <f>IF(VLOOKUP(CONCATENATE($FK$6," ",GC$9),'-RÅDATA_KVARTAL-'!$A$5:$DS$385,116,FALSE)&gt;0,VLOOKUP(CONCATENATE($FK$6," ",GC$9),'-RÅDATA_KVARTAL-'!$A$5:$DS$385,116,FALSE),"")</f>
        <v/>
      </c>
      <c r="GD82" s="37"/>
      <c r="GE82" s="37" t="str">
        <f>IF(VLOOKUP(CONCATENATE($FK$6," ",GE$9),'-RÅDATA_KVARTAL-'!$A$5:$DS$385,116,FALSE)&gt;0,VLOOKUP(CONCATENATE($FK$6," ",GE$9),'-RÅDATA_KVARTAL-'!$A$5:$DS$385,116,FALSE),"")</f>
        <v/>
      </c>
      <c r="GF82" s="37"/>
      <c r="GG82" s="37" t="str">
        <f>IF(VLOOKUP(CONCATENATE($FK$6," ",GG$9),'-RÅDATA_KVARTAL-'!$A$5:$DS$385,116,FALSE)&gt;0,VLOOKUP(CONCATENATE($FK$6," ",GG$9),'-RÅDATA_KVARTAL-'!$A$5:$DS$385,116,FALSE),"")</f>
        <v/>
      </c>
      <c r="GH82" s="37"/>
      <c r="GI82" s="37" t="str">
        <f>IF(VLOOKUP(CONCATENATE($FK$6," ",GI$9),'-RÅDATA_KVARTAL-'!$A$5:$DS$385,116,FALSE)&gt;0,VLOOKUP(CONCATENATE($FK$6," ",GI$9),'-RÅDATA_KVARTAL-'!$A$5:$DS$385,116,FALSE),"")</f>
        <v/>
      </c>
      <c r="GJ82" s="106"/>
      <c r="GK82" s="106"/>
      <c r="GL82" s="37" t="str">
        <f>IF(VLOOKUP(CONCATENATE($GL$6," ",GL$9),'-RÅDATA_KVARTAL-'!$A$5:$DS$385,116,FALSE)&gt;0,VLOOKUP(CONCATENATE($GL$6," ",GL$9),'-RÅDATA_KVARTAL-'!$A$5:$DS$385,116,FALSE),"")</f>
        <v/>
      </c>
      <c r="GM82" s="37"/>
      <c r="GN82" s="37" t="str">
        <f>IF(VLOOKUP(CONCATENATE($GL$6," ",GN$9),'-RÅDATA_KVARTAL-'!$A$5:$DS$385,116,FALSE)&gt;0,VLOOKUP(CONCATENATE($GL$6," ",GN$9),'-RÅDATA_KVARTAL-'!$A$5:$DS$385,116,FALSE),"")</f>
        <v/>
      </c>
      <c r="GO82" s="37"/>
      <c r="GP82" s="37" t="str">
        <f>IF(VLOOKUP(CONCATENATE($GL$6," ",GP$9),'-RÅDATA_KVARTAL-'!$A$5:$DS$385,116,FALSE)&gt;0,VLOOKUP(CONCATENATE($GL$6," ",GP$9),'-RÅDATA_KVARTAL-'!$A$5:$DS$385,116,FALSE),"")</f>
        <v/>
      </c>
      <c r="GQ82" s="37"/>
      <c r="GR82" s="37" t="str">
        <f>IF(VLOOKUP(CONCATENATE($GL$6," ",GR$9),'-RÅDATA_KVARTAL-'!$A$5:$DS$385,116,FALSE)&gt;0,VLOOKUP(CONCATENATE($GL$6," ",GR$9),'-RÅDATA_KVARTAL-'!$A$5:$DS$385,116,FALSE),"")</f>
        <v/>
      </c>
      <c r="GS82" s="37"/>
      <c r="GT82" s="37" t="str">
        <f>IF(VLOOKUP(CONCATENATE($GL$6," ",GT$9),'-RÅDATA_KVARTAL-'!$A$5:$DS$385,116,FALSE)&gt;0,VLOOKUP(CONCATENATE($GL$6," ",GT$9),'-RÅDATA_KVARTAL-'!$A$5:$DS$385,116,FALSE),"")</f>
        <v/>
      </c>
      <c r="GU82" s="37"/>
      <c r="GV82" s="37" t="str">
        <f>IF(VLOOKUP(CONCATENATE($GL$6," ",GV$9),'-RÅDATA_KVARTAL-'!$A$5:$DS$385,116,FALSE)&gt;0,VLOOKUP(CONCATENATE($GL$6," ",GV$9),'-RÅDATA_KVARTAL-'!$A$5:$DS$385,116,FALSE),"")</f>
        <v/>
      </c>
      <c r="GW82" s="37"/>
      <c r="GX82" s="37" t="str">
        <f>IF(VLOOKUP(CONCATENATE($GL$6," ",GX$9),'-RÅDATA_KVARTAL-'!$A$5:$DS$385,116,FALSE)&gt;0,VLOOKUP(CONCATENATE($GL$6," ",GX$9),'-RÅDATA_KVARTAL-'!$A$5:$DS$385,116,FALSE),"")</f>
        <v/>
      </c>
      <c r="GY82" s="37"/>
      <c r="GZ82" s="37" t="str">
        <f>IF(VLOOKUP(CONCATENATE($GL$6," ",GZ$9),'-RÅDATA_KVARTAL-'!$A$5:$DS$385,116,FALSE)&gt;0,VLOOKUP(CONCATENATE($GL$6," ",GZ$9),'-RÅDATA_KVARTAL-'!$A$5:$DS$385,116,FALSE),"")</f>
        <v/>
      </c>
      <c r="HA82" s="37"/>
      <c r="HB82" s="37" t="str">
        <f>IF(VLOOKUP(CONCATENATE($GL$6," ",HB$9),'-RÅDATA_KVARTAL-'!$A$5:$DS$385,116,FALSE)&gt;0,VLOOKUP(CONCATENATE($GL$6," ",HB$9),'-RÅDATA_KVARTAL-'!$A$5:$DS$385,116,FALSE),"")</f>
        <v/>
      </c>
      <c r="HC82" s="37"/>
      <c r="HD82" s="37" t="str">
        <f>IF(VLOOKUP(CONCATENATE($GL$6," ",HD$9),'-RÅDATA_KVARTAL-'!$A$5:$DS$385,116,FALSE)&gt;0,VLOOKUP(CONCATENATE($GL$6," ",HD$9),'-RÅDATA_KVARTAL-'!$A$5:$DS$385,116,FALSE),"")</f>
        <v/>
      </c>
      <c r="HE82" s="37"/>
      <c r="HF82" s="37" t="str">
        <f>IF(VLOOKUP(CONCATENATE($GL$6," ",HF$9),'-RÅDATA_KVARTAL-'!$A$5:$DS$385,116,FALSE)&gt;0,VLOOKUP(CONCATENATE($GL$6," ",HF$9),'-RÅDATA_KVARTAL-'!$A$5:$DS$385,116,FALSE),"")</f>
        <v/>
      </c>
      <c r="HG82" s="37"/>
      <c r="HH82" s="37" t="str">
        <f>IF(VLOOKUP(CONCATENATE($GL$6," ",HH$9),'-RÅDATA_KVARTAL-'!$A$5:$DS$385,116,FALSE)&gt;0,VLOOKUP(CONCATENATE($GL$6," ",HH$9),'-RÅDATA_KVARTAL-'!$A$5:$DS$385,116,FALSE),"")</f>
        <v/>
      </c>
      <c r="HI82" s="37"/>
      <c r="HJ82" s="37" t="str">
        <f>IF(VLOOKUP(CONCATENATE($GL$6," ",HJ$9),'-RÅDATA_KVARTAL-'!$A$5:$DS$385,116,FALSE)&gt;0,VLOOKUP(CONCATENATE($GL$6," ",HJ$9),'-RÅDATA_KVARTAL-'!$A$5:$DS$385,116,FALSE),"")</f>
        <v/>
      </c>
      <c r="HK82" s="106"/>
      <c r="HL82" s="106"/>
      <c r="HM82" s="92" t="s">
        <v>363</v>
      </c>
      <c r="HO82" s="123"/>
    </row>
    <row r="83" spans="2:223" s="15" customFormat="1" ht="10.5" customHeight="1" x14ac:dyDescent="0.2">
      <c r="B83" s="90">
        <v>23</v>
      </c>
      <c r="C83" s="90"/>
      <c r="D83" s="92" t="s">
        <v>68</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19</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f>IF(VLOOKUP(CONCATENATE($CH$6," ",CZ$9),'-RÅDATA_KVARTAL-'!$A$5:$DS$385,120,FALSE)&gt;0,VLOOKUP(CONCATENATE($CH$6," ",CZ$9),'-RÅDATA_KVARTAL-'!$A$5:$DS$385,120,FALSE),"")</f>
        <v>22</v>
      </c>
      <c r="DA83" s="37"/>
      <c r="DB83" s="37">
        <f>IF(VLOOKUP(CONCATENATE($CH$6," ",DB$9),'-RÅDATA_KVARTAL-'!$A$5:$DS$385,120,FALSE)&gt;0,VLOOKUP(CONCATENATE($CH$6," ",DB$9),'-RÅDATA_KVARTAL-'!$A$5:$DS$385,120,FALSE),"")</f>
        <v>26</v>
      </c>
      <c r="DC83" s="37"/>
      <c r="DD83" s="37">
        <f>IF(VLOOKUP(CONCATENATE($CH$6," ",DD$9),'-RÅDATA_KVARTAL-'!$A$5:$DS$385,120,FALSE)&gt;0,VLOOKUP(CONCATENATE($CH$6," ",DD$9),'-RÅDATA_KVARTAL-'!$A$5:$DS$385,120,FALSE),"")</f>
        <v>22</v>
      </c>
      <c r="DE83" s="37"/>
      <c r="DF83" s="37">
        <f>IF(VLOOKUP(CONCATENATE($CH$6," ",DF$9),'-RÅDATA_KVARTAL-'!$A$5:$DS$385,120,FALSE)&gt;0,VLOOKUP(CONCATENATE($CH$6," ",DF$9),'-RÅDATA_KVARTAL-'!$A$5:$DS$385,120,FALSE),"")</f>
        <v>22.667777625431111</v>
      </c>
      <c r="DG83" s="106"/>
      <c r="DH83" s="106"/>
      <c r="DI83" s="37">
        <f>IF(VLOOKUP(CONCATENATE($DI$6," ",DI$9),'-RÅDATA_KVARTAL-'!$A$5:$DS$385,120,FALSE)&gt;0,VLOOKUP(CONCATENATE($DI$6," ",DI$9),'-RÅDATA_KVARTAL-'!$A$5:$DS$385,120,FALSE),"")</f>
        <v>25</v>
      </c>
      <c r="DJ83" s="37"/>
      <c r="DK83" s="37">
        <f>IF(VLOOKUP(CONCATENATE($DI$6," ",DK$9),'-RÅDATA_KVARTAL-'!$A$5:$DS$385,120,FALSE)&gt;0,VLOOKUP(CONCATENATE($DI$6," ",DK$9),'-RÅDATA_KVARTAL-'!$A$5:$DS$385,120,FALSE),"")</f>
        <v>25</v>
      </c>
      <c r="DL83" s="37"/>
      <c r="DM83" s="37">
        <f>IF(VLOOKUP(CONCATENATE($DI$6," ",DM$9),'-RÅDATA_KVARTAL-'!$A$5:$DS$385,120,FALSE)&gt;0,VLOOKUP(CONCATENATE($DI$6," ",DM$9),'-RÅDATA_KVARTAL-'!$A$5:$DS$385,120,FALSE),"")</f>
        <v>22</v>
      </c>
      <c r="DN83" s="37"/>
      <c r="DO83" s="37">
        <f>IF(VLOOKUP(CONCATENATE($DI$6," ",DO$9),'-RÅDATA_KVARTAL-'!$A$5:$DS$385,120,FALSE)&gt;0,VLOOKUP(CONCATENATE($DI$6," ",DO$9),'-RÅDATA_KVARTAL-'!$A$5:$DS$385,120,FALSE),"")</f>
        <v>25</v>
      </c>
      <c r="DP83" s="37"/>
      <c r="DQ83" s="37">
        <f>IF(VLOOKUP(CONCATENATE($DI$6," ",DQ$9),'-RÅDATA_KVARTAL-'!$A$5:$DS$385,120,FALSE)&gt;0,VLOOKUP(CONCATENATE($DI$6," ",DQ$9),'-RÅDATA_KVARTAL-'!$A$5:$DS$385,120,FALSE),"")</f>
        <v>26</v>
      </c>
      <c r="DR83" s="37"/>
      <c r="DS83" s="37">
        <f>IF(VLOOKUP(CONCATENATE($DI$6," ",DS$9),'-RÅDATA_KVARTAL-'!$A$5:$DS$385,120,FALSE)&gt;0,VLOOKUP(CONCATENATE($DI$6," ",DS$9),'-RÅDATA_KVARTAL-'!$A$5:$DS$385,120,FALSE),"")</f>
        <v>24</v>
      </c>
      <c r="DT83" s="37"/>
      <c r="DU83" s="37">
        <f>IF(VLOOKUP(CONCATENATE($DI$6," ",DU$9),'-RÅDATA_KVARTAL-'!$A$5:$DS$385,120,FALSE)&gt;0,VLOOKUP(CONCATENATE($DI$6," ",DU$9),'-RÅDATA_KVARTAL-'!$A$5:$DS$385,120,FALSE),"")</f>
        <v>25</v>
      </c>
      <c r="DV83" s="37"/>
      <c r="DW83" s="37">
        <f>IF(VLOOKUP(CONCATENATE($DI$6," ",DW$9),'-RÅDATA_KVARTAL-'!$A$5:$DS$385,120,FALSE)&gt;0,VLOOKUP(CONCATENATE($DI$6," ",DW$9),'-RÅDATA_KVARTAL-'!$A$5:$DS$385,120,FALSE),"")</f>
        <v>23</v>
      </c>
      <c r="DX83" s="37"/>
      <c r="DY83" s="37">
        <f>IF(VLOOKUP(CONCATENATE($DI$6," ",DY$9),'-RÅDATA_KVARTAL-'!$A$5:$DS$385,120,FALSE)&gt;0,VLOOKUP(CONCATENATE($DI$6," ",DY$9),'-RÅDATA_KVARTAL-'!$A$5:$DS$385,120,FALSE),"")</f>
        <v>23</v>
      </c>
      <c r="DZ83" s="37"/>
      <c r="EA83" s="37" t="str">
        <f>IF(VLOOKUP(CONCATENATE($DI$6," ",EA$9),'-RÅDATA_KVARTAL-'!$A$5:$DS$385,120,FALSE)&gt;0,VLOOKUP(CONCATENATE($DI$6," ",EA$9),'-RÅDATA_KVARTAL-'!$A$5:$DS$385,120,FALSE),"")</f>
        <v/>
      </c>
      <c r="EB83" s="37"/>
      <c r="EC83" s="37" t="str">
        <f>IF(VLOOKUP(CONCATENATE($DI$6," ",EC$9),'-RÅDATA_KVARTAL-'!$A$5:$DS$385,120,FALSE)&gt;0,VLOOKUP(CONCATENATE($DI$6," ",EC$9),'-RÅDATA_KVARTAL-'!$A$5:$DS$385,120,FALSE),"")</f>
        <v/>
      </c>
      <c r="ED83" s="37"/>
      <c r="EE83" s="37" t="str">
        <f>IF(VLOOKUP(CONCATENATE($DI$6," ",EE$9),'-RÅDATA_KVARTAL-'!$A$5:$DS$385,120,FALSE)&gt;0,VLOOKUP(CONCATENATE($DI$6," ",EE$9),'-RÅDATA_KVARTAL-'!$A$5:$DS$385,120,FALSE),"")</f>
        <v/>
      </c>
      <c r="EF83" s="37"/>
      <c r="EG83" s="37">
        <f>IF(VLOOKUP(CONCATENATE($DI$6," ",EG$9),'-RÅDATA_KVARTAL-'!$A$5:$DS$385,120,FALSE)&gt;0,VLOOKUP(CONCATENATE($DI$6," ",EG$9),'-RÅDATA_KVARTAL-'!$A$5:$DS$385,120,FALSE),"")</f>
        <v>24.198992148130785</v>
      </c>
      <c r="EH83" s="106"/>
      <c r="EI83" s="106"/>
      <c r="EJ83" s="37" t="str">
        <f>IF(VLOOKUP(CONCATENATE($EJ$6," ",EJ$9),'-RÅDATA_KVARTAL-'!$A$5:$DS$385,120,FALSE)&gt;0,VLOOKUP(CONCATENATE($EJ$6," ",EJ$9),'-RÅDATA_KVARTAL-'!$A$5:$DS$385,120,FALSE),"")</f>
        <v/>
      </c>
      <c r="EK83" s="37"/>
      <c r="EL83" s="37" t="str">
        <f>IF(VLOOKUP(CONCATENATE($EJ$6," ",EL$9),'-RÅDATA_KVARTAL-'!$A$5:$DS$385,120,FALSE)&gt;0,VLOOKUP(CONCATENATE($EJ$6," ",EL$9),'-RÅDATA_KVARTAL-'!$A$5:$DS$385,120,FALSE),"")</f>
        <v/>
      </c>
      <c r="EM83" s="37"/>
      <c r="EN83" s="37" t="str">
        <f>IF(VLOOKUP(CONCATENATE($EJ$6," ",EN$9),'-RÅDATA_KVARTAL-'!$A$5:$DS$385,120,FALSE)&gt;0,VLOOKUP(CONCATENATE($EJ$6," ",EN$9),'-RÅDATA_KVARTAL-'!$A$5:$DS$385,120,FALSE),"")</f>
        <v/>
      </c>
      <c r="EO83" s="37"/>
      <c r="EP83" s="37" t="str">
        <f>IF(VLOOKUP(CONCATENATE($EJ$6," ",EP$9),'-RÅDATA_KVARTAL-'!$A$5:$DS$385,120,FALSE)&gt;0,VLOOKUP(CONCATENATE($EJ$6," ",EP$9),'-RÅDATA_KVARTAL-'!$A$5:$DS$385,120,FALSE),"")</f>
        <v/>
      </c>
      <c r="EQ83" s="37"/>
      <c r="ER83" s="37" t="str">
        <f>IF(VLOOKUP(CONCATENATE($EJ$6," ",ER$9),'-RÅDATA_KVARTAL-'!$A$5:$DS$385,120,FALSE)&gt;0,VLOOKUP(CONCATENATE($EJ$6," ",ER$9),'-RÅDATA_KVARTAL-'!$A$5:$DS$385,120,FALSE),"")</f>
        <v/>
      </c>
      <c r="ES83" s="37"/>
      <c r="ET83" s="37" t="str">
        <f>IF(VLOOKUP(CONCATENATE($EJ$6," ",ET$9),'-RÅDATA_KVARTAL-'!$A$5:$DS$385,120,FALSE)&gt;0,VLOOKUP(CONCATENATE($EJ$6," ",ET$9),'-RÅDATA_KVARTAL-'!$A$5:$DS$385,120,FALSE),"")</f>
        <v/>
      </c>
      <c r="EU83" s="37"/>
      <c r="EV83" s="37" t="str">
        <f>IF(VLOOKUP(CONCATENATE($EJ$6," ",EV$9),'-RÅDATA_KVARTAL-'!$A$5:$DS$385,120,FALSE)&gt;0,VLOOKUP(CONCATENATE($EJ$6," ",EV$9),'-RÅDATA_KVARTAL-'!$A$5:$DS$385,120,FALSE),"")</f>
        <v/>
      </c>
      <c r="EW83" s="37"/>
      <c r="EX83" s="37" t="str">
        <f>IF(VLOOKUP(CONCATENATE($EJ$6," ",EX$9),'-RÅDATA_KVARTAL-'!$A$5:$DS$385,120,FALSE)&gt;0,VLOOKUP(CONCATENATE($EJ$6," ",EX$9),'-RÅDATA_KVARTAL-'!$A$5:$DS$385,120,FALSE),"")</f>
        <v/>
      </c>
      <c r="EY83" s="37"/>
      <c r="EZ83" s="37" t="str">
        <f>IF(VLOOKUP(CONCATENATE($EJ$6," ",EZ$9),'-RÅDATA_KVARTAL-'!$A$5:$DS$385,120,FALSE)&gt;0,VLOOKUP(CONCATENATE($EJ$6," ",EZ$9),'-RÅDATA_KVARTAL-'!$A$5:$DS$385,120,FALSE),"")</f>
        <v/>
      </c>
      <c r="FA83" s="37"/>
      <c r="FB83" s="37" t="str">
        <f>IF(VLOOKUP(CONCATENATE($EJ$6," ",FB$9),'-RÅDATA_KVARTAL-'!$A$5:$DS$385,120,FALSE)&gt;0,VLOOKUP(CONCATENATE($EJ$6," ",FB$9),'-RÅDATA_KVARTAL-'!$A$5:$DS$385,120,FALSE),"")</f>
        <v/>
      </c>
      <c r="FC83" s="37"/>
      <c r="FD83" s="37" t="str">
        <f>IF(VLOOKUP(CONCATENATE($EJ$6," ",FD$9),'-RÅDATA_KVARTAL-'!$A$5:$DS$385,120,FALSE)&gt;0,VLOOKUP(CONCATENATE($EJ$6," ",FD$9),'-RÅDATA_KVARTAL-'!$A$5:$DS$385,120,FALSE),"")</f>
        <v/>
      </c>
      <c r="FE83" s="37"/>
      <c r="FF83" s="37" t="str">
        <f>IF(VLOOKUP(CONCATENATE($EJ$6," ",FF$9),'-RÅDATA_KVARTAL-'!$A$5:$DS$385,120,FALSE)&gt;0,VLOOKUP(CONCATENATE($EJ$6," ",FF$9),'-RÅDATA_KVARTAL-'!$A$5:$DS$385,120,FALSE),"")</f>
        <v/>
      </c>
      <c r="FG83" s="37"/>
      <c r="FH83" s="37" t="str">
        <f>IF(VLOOKUP(CONCATENATE($EJ$6," ",FH$9),'-RÅDATA_KVARTAL-'!$A$5:$DS$385,120,FALSE)&gt;0,VLOOKUP(CONCATENATE($EJ$6," ",FH$9),'-RÅDATA_KVARTAL-'!$A$5:$DS$385,120,FALSE),"")</f>
        <v/>
      </c>
      <c r="FI83" s="106"/>
      <c r="FJ83" s="106"/>
      <c r="FK83" s="37" t="str">
        <f>IF(VLOOKUP(CONCATENATE($FK$6," ",FK$9),'-RÅDATA_KVARTAL-'!$A$5:$DS$385,120,FALSE)&gt;0,VLOOKUP(CONCATENATE($FK$6," ",FK$9),'-RÅDATA_KVARTAL-'!$A$5:$DS$385,120,FALSE),"")</f>
        <v/>
      </c>
      <c r="FL83" s="37"/>
      <c r="FM83" s="37" t="str">
        <f>IF(VLOOKUP(CONCATENATE($FK$6," ",FM$9),'-RÅDATA_KVARTAL-'!$A$5:$DS$385,120,FALSE)&gt;0,VLOOKUP(CONCATENATE($FK$6," ",FM$9),'-RÅDATA_KVARTAL-'!$A$5:$DS$385,120,FALSE),"")</f>
        <v/>
      </c>
      <c r="FN83" s="37"/>
      <c r="FO83" s="37" t="str">
        <f>IF(VLOOKUP(CONCATENATE($FK$6," ",FO$9),'-RÅDATA_KVARTAL-'!$A$5:$DS$385,120,FALSE)&gt;0,VLOOKUP(CONCATENATE($FK$6," ",FO$9),'-RÅDATA_KVARTAL-'!$A$5:$DS$385,120,FALSE),"")</f>
        <v/>
      </c>
      <c r="FP83" s="37"/>
      <c r="FQ83" s="37" t="str">
        <f>IF(VLOOKUP(CONCATENATE($FK$6," ",FQ$9),'-RÅDATA_KVARTAL-'!$A$5:$DS$385,120,FALSE)&gt;0,VLOOKUP(CONCATENATE($FK$6," ",FQ$9),'-RÅDATA_KVARTAL-'!$A$5:$DS$385,120,FALSE),"")</f>
        <v/>
      </c>
      <c r="FR83" s="37"/>
      <c r="FS83" s="37" t="str">
        <f>IF(VLOOKUP(CONCATENATE($FK$6," ",FS$9),'-RÅDATA_KVARTAL-'!$A$5:$DS$385,120,FALSE)&gt;0,VLOOKUP(CONCATENATE($FK$6," ",FS$9),'-RÅDATA_KVARTAL-'!$A$5:$DS$385,120,FALSE),"")</f>
        <v/>
      </c>
      <c r="FT83" s="37"/>
      <c r="FU83" s="37" t="str">
        <f>IF(VLOOKUP(CONCATENATE($FK$6," ",FU$9),'-RÅDATA_KVARTAL-'!$A$5:$DS$385,120,FALSE)&gt;0,VLOOKUP(CONCATENATE($FK$6," ",FU$9),'-RÅDATA_KVARTAL-'!$A$5:$DS$385,120,FALSE),"")</f>
        <v/>
      </c>
      <c r="FV83" s="37"/>
      <c r="FW83" s="37" t="str">
        <f>IF(VLOOKUP(CONCATENATE($FK$6," ",FW$9),'-RÅDATA_KVARTAL-'!$A$5:$DS$385,120,FALSE)&gt;0,VLOOKUP(CONCATENATE($FK$6," ",FW$9),'-RÅDATA_KVARTAL-'!$A$5:$DS$385,120,FALSE),"")</f>
        <v/>
      </c>
      <c r="FX83" s="37"/>
      <c r="FY83" s="37" t="str">
        <f>IF(VLOOKUP(CONCATENATE($FK$6," ",FY$9),'-RÅDATA_KVARTAL-'!$A$5:$DS$385,120,FALSE)&gt;0,VLOOKUP(CONCATENATE($FK$6," ",FY$9),'-RÅDATA_KVARTAL-'!$A$5:$DS$385,120,FALSE),"")</f>
        <v/>
      </c>
      <c r="FZ83" s="37"/>
      <c r="GA83" s="37" t="str">
        <f>IF(VLOOKUP(CONCATENATE($FK$6," ",GA$9),'-RÅDATA_KVARTAL-'!$A$5:$DS$385,120,FALSE)&gt;0,VLOOKUP(CONCATENATE($FK$6," ",GA$9),'-RÅDATA_KVARTAL-'!$A$5:$DS$385,120,FALSE),"")</f>
        <v/>
      </c>
      <c r="GB83" s="37"/>
      <c r="GC83" s="37" t="str">
        <f>IF(VLOOKUP(CONCATENATE($FK$6," ",GC$9),'-RÅDATA_KVARTAL-'!$A$5:$DS$385,120,FALSE)&gt;0,VLOOKUP(CONCATENATE($FK$6," ",GC$9),'-RÅDATA_KVARTAL-'!$A$5:$DS$385,120,FALSE),"")</f>
        <v/>
      </c>
      <c r="GD83" s="37"/>
      <c r="GE83" s="37" t="str">
        <f>IF(VLOOKUP(CONCATENATE($FK$6," ",GE$9),'-RÅDATA_KVARTAL-'!$A$5:$DS$385,120,FALSE)&gt;0,VLOOKUP(CONCATENATE($FK$6," ",GE$9),'-RÅDATA_KVARTAL-'!$A$5:$DS$385,120,FALSE),"")</f>
        <v/>
      </c>
      <c r="GF83" s="37"/>
      <c r="GG83" s="37" t="str">
        <f>IF(VLOOKUP(CONCATENATE($FK$6," ",GG$9),'-RÅDATA_KVARTAL-'!$A$5:$DS$385,120,FALSE)&gt;0,VLOOKUP(CONCATENATE($FK$6," ",GG$9),'-RÅDATA_KVARTAL-'!$A$5:$DS$385,120,FALSE),"")</f>
        <v/>
      </c>
      <c r="GH83" s="37"/>
      <c r="GI83" s="37" t="str">
        <f>IF(VLOOKUP(CONCATENATE($FK$6," ",GI$9),'-RÅDATA_KVARTAL-'!$A$5:$DS$385,120,FALSE)&gt;0,VLOOKUP(CONCATENATE($FK$6," ",GI$9),'-RÅDATA_KVARTAL-'!$A$5:$DS$385,120,FALSE),"")</f>
        <v/>
      </c>
      <c r="GJ83" s="106"/>
      <c r="GK83" s="106"/>
      <c r="GL83" s="37" t="str">
        <f>IF(VLOOKUP(CONCATENATE($GL$6," ",GL$9),'-RÅDATA_KVARTAL-'!$A$5:$DS$385,120,FALSE)&gt;0,VLOOKUP(CONCATENATE($GL$6," ",GL$9),'-RÅDATA_KVARTAL-'!$A$5:$DS$385,120,FALSE),"")</f>
        <v/>
      </c>
      <c r="GM83" s="37"/>
      <c r="GN83" s="37" t="str">
        <f>IF(VLOOKUP(CONCATENATE($GL$6," ",GN$9),'-RÅDATA_KVARTAL-'!$A$5:$DS$385,120,FALSE)&gt;0,VLOOKUP(CONCATENATE($GL$6," ",GN$9),'-RÅDATA_KVARTAL-'!$A$5:$DS$385,120,FALSE),"")</f>
        <v/>
      </c>
      <c r="GO83" s="37"/>
      <c r="GP83" s="37" t="str">
        <f>IF(VLOOKUP(CONCATENATE($GL$6," ",GP$9),'-RÅDATA_KVARTAL-'!$A$5:$DS$385,120,FALSE)&gt;0,VLOOKUP(CONCATENATE($GL$6," ",GP$9),'-RÅDATA_KVARTAL-'!$A$5:$DS$385,120,FALSE),"")</f>
        <v/>
      </c>
      <c r="GQ83" s="37"/>
      <c r="GR83" s="37" t="str">
        <f>IF(VLOOKUP(CONCATENATE($GL$6," ",GR$9),'-RÅDATA_KVARTAL-'!$A$5:$DS$385,120,FALSE)&gt;0,VLOOKUP(CONCATENATE($GL$6," ",GR$9),'-RÅDATA_KVARTAL-'!$A$5:$DS$385,120,FALSE),"")</f>
        <v/>
      </c>
      <c r="GS83" s="37"/>
      <c r="GT83" s="37" t="str">
        <f>IF(VLOOKUP(CONCATENATE($GL$6," ",GT$9),'-RÅDATA_KVARTAL-'!$A$5:$DS$385,120,FALSE)&gt;0,VLOOKUP(CONCATENATE($GL$6," ",GT$9),'-RÅDATA_KVARTAL-'!$A$5:$DS$385,120,FALSE),"")</f>
        <v/>
      </c>
      <c r="GU83" s="37"/>
      <c r="GV83" s="37" t="str">
        <f>IF(VLOOKUP(CONCATENATE($GL$6," ",GV$9),'-RÅDATA_KVARTAL-'!$A$5:$DS$385,120,FALSE)&gt;0,VLOOKUP(CONCATENATE($GL$6," ",GV$9),'-RÅDATA_KVARTAL-'!$A$5:$DS$385,120,FALSE),"")</f>
        <v/>
      </c>
      <c r="GW83" s="37"/>
      <c r="GX83" s="37" t="str">
        <f>IF(VLOOKUP(CONCATENATE($GL$6," ",GX$9),'-RÅDATA_KVARTAL-'!$A$5:$DS$385,120,FALSE)&gt;0,VLOOKUP(CONCATENATE($GL$6," ",GX$9),'-RÅDATA_KVARTAL-'!$A$5:$DS$385,120,FALSE),"")</f>
        <v/>
      </c>
      <c r="GY83" s="37"/>
      <c r="GZ83" s="37" t="str">
        <f>IF(VLOOKUP(CONCATENATE($GL$6," ",GZ$9),'-RÅDATA_KVARTAL-'!$A$5:$DS$385,120,FALSE)&gt;0,VLOOKUP(CONCATENATE($GL$6," ",GZ$9),'-RÅDATA_KVARTAL-'!$A$5:$DS$385,120,FALSE),"")</f>
        <v/>
      </c>
      <c r="HA83" s="37"/>
      <c r="HB83" s="37" t="str">
        <f>IF(VLOOKUP(CONCATENATE($GL$6," ",HB$9),'-RÅDATA_KVARTAL-'!$A$5:$DS$385,120,FALSE)&gt;0,VLOOKUP(CONCATENATE($GL$6," ",HB$9),'-RÅDATA_KVARTAL-'!$A$5:$DS$385,120,FALSE),"")</f>
        <v/>
      </c>
      <c r="HC83" s="37"/>
      <c r="HD83" s="37" t="str">
        <f>IF(VLOOKUP(CONCATENATE($GL$6," ",HD$9),'-RÅDATA_KVARTAL-'!$A$5:$DS$385,120,FALSE)&gt;0,VLOOKUP(CONCATENATE($GL$6," ",HD$9),'-RÅDATA_KVARTAL-'!$A$5:$DS$385,120,FALSE),"")</f>
        <v/>
      </c>
      <c r="HE83" s="37"/>
      <c r="HF83" s="37" t="str">
        <f>IF(VLOOKUP(CONCATENATE($GL$6," ",HF$9),'-RÅDATA_KVARTAL-'!$A$5:$DS$385,120,FALSE)&gt;0,VLOOKUP(CONCATENATE($GL$6," ",HF$9),'-RÅDATA_KVARTAL-'!$A$5:$DS$385,120,FALSE),"")</f>
        <v/>
      </c>
      <c r="HG83" s="37"/>
      <c r="HH83" s="37" t="str">
        <f>IF(VLOOKUP(CONCATENATE($GL$6," ",HH$9),'-RÅDATA_KVARTAL-'!$A$5:$DS$385,120,FALSE)&gt;0,VLOOKUP(CONCATENATE($GL$6," ",HH$9),'-RÅDATA_KVARTAL-'!$A$5:$DS$385,120,FALSE),"")</f>
        <v/>
      </c>
      <c r="HI83" s="37"/>
      <c r="HJ83" s="37" t="str">
        <f>IF(VLOOKUP(CONCATENATE($GL$6," ",HJ$9),'-RÅDATA_KVARTAL-'!$A$5:$DS$385,120,FALSE)&gt;0,VLOOKUP(CONCATENATE($GL$6," ",HJ$9),'-RÅDATA_KVARTAL-'!$A$5:$DS$385,120,FALSE),"")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589</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48"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U9:BV9"/>
    <mergeCell ref="BB9:BC9"/>
    <mergeCell ref="AP9:AQ9"/>
    <mergeCell ref="B6:D9"/>
    <mergeCell ref="AF9:AG9"/>
    <mergeCell ref="AH9:AI9"/>
    <mergeCell ref="AJ9:AK9"/>
    <mergeCell ref="AL9:AM9"/>
    <mergeCell ref="BG6:CF6"/>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3"/>
      <c r="HM4" s="313"/>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8"/>
      <c r="HM7" s="388"/>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8"/>
      <c r="HM8" s="388"/>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8" t="s">
        <v>42</v>
      </c>
      <c r="HM9" s="388"/>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41381</v>
      </c>
      <c r="CM12" s="37"/>
      <c r="CN12" s="37">
        <f>IF(VLOOKUP(CONCATENATE($CH$6," ",CN$9),'-RÅDATA_KVARTAL-'!$A$5:$DO$385,5,FALSE)&gt;0,VLOOKUP(CONCATENATE($CH$6," ",CN$9),'-RÅDATA_KVARTAL-'!$A$5:$DO$385,5,FALSE),"")</f>
        <v>40662</v>
      </c>
      <c r="CO12" s="37"/>
      <c r="CP12" s="37">
        <f>IF(VLOOKUP(CONCATENATE($CH$6," ",CP$9),'-RÅDATA_KVARTAL-'!$A$5:$DO$385,5,FALSE)&gt;0,VLOOKUP(CONCATENATE($CH$6," ",CP$9),'-RÅDATA_KVARTAL-'!$A$5:$DO$385,5,FALSE),"")</f>
        <v>41618</v>
      </c>
      <c r="CQ12" s="37"/>
      <c r="CR12" s="37">
        <f>IF(VLOOKUP(CONCATENATE($CH$6," ",CR$9),'-RÅDATA_KVARTAL-'!$A$5:$DO$385,5,FALSE)&gt;0,VLOOKUP(CONCATENATE($CH$6," ",CR$9),'-RÅDATA_KVARTAL-'!$A$5:$DO$385,5,FALSE),"")</f>
        <v>39394</v>
      </c>
      <c r="CS12" s="37"/>
      <c r="CT12" s="37">
        <f>IF(VLOOKUP(CONCATENATE($CH$6," ",CT$9),'-RÅDATA_KVARTAL-'!$A$5:$DO$385,5,FALSE)&gt;0,VLOOKUP(CONCATENATE($CH$6," ",CT$9),'-RÅDATA_KVARTAL-'!$A$5:$DO$385,5,FALSE),"")</f>
        <v>37953</v>
      </c>
      <c r="CU12" s="37"/>
      <c r="CV12" s="37">
        <f>IF(VLOOKUP(CONCATENATE($CH$6," ",CV$9),'-RÅDATA_KVARTAL-'!$A$5:$DO$385,5,FALSE)&gt;0,VLOOKUP(CONCATENATE($CH$6," ",CV$9),'-RÅDATA_KVARTAL-'!$A$5:$DO$385,5,FALSE),"")</f>
        <v>40504</v>
      </c>
      <c r="CW12" s="37"/>
      <c r="CX12" s="37">
        <f>IF(VLOOKUP(CONCATENATE($CH$6," ",CX$9),'-RÅDATA_KVARTAL-'!$A$5:$DO$385,5,FALSE)&gt;0,VLOOKUP(CONCATENATE($CH$6," ",CX$9),'-RÅDATA_KVARTAL-'!$A$5:$DO$385,5,FALSE),"")</f>
        <v>41109</v>
      </c>
      <c r="CY12" s="37"/>
      <c r="CZ12" s="37">
        <f>IF(VLOOKUP(CONCATENATE($CH$6," ",CZ$9),'-RÅDATA_KVARTAL-'!$A$5:$DO$385,5,FALSE)&gt;0,VLOOKUP(CONCATENATE($CH$6," ",CZ$9),'-RÅDATA_KVARTAL-'!$A$5:$DO$385,5,FALSE),"")</f>
        <v>41825</v>
      </c>
      <c r="DA12" s="37"/>
      <c r="DB12" s="37">
        <f>IF(VLOOKUP(CONCATENATE($CH$6," ",DB$9),'-RÅDATA_KVARTAL-'!$A$5:$DO$385,5,FALSE)&gt;0,VLOOKUP(CONCATENATE($CH$6," ",DB$9),'-RÅDATA_KVARTAL-'!$A$5:$DO$385,5,FALSE),"")</f>
        <v>41018</v>
      </c>
      <c r="DC12" s="37"/>
      <c r="DD12" s="37">
        <f>IF(VLOOKUP(CONCATENATE($CH$6," ",DD$9),'-RÅDATA_KVARTAL-'!$A$5:$DO$385,5,FALSE)&gt;0,VLOOKUP(CONCATENATE($CH$6," ",DD$9),'-RÅDATA_KVARTAL-'!$A$5:$DO$385,5,FALSE),"")</f>
        <v>41121</v>
      </c>
      <c r="DE12" s="37"/>
      <c r="DF12" s="37">
        <f>IF(VLOOKUP(CONCATENATE($CH$6," ",DF$9),'-RÅDATA_KVARTAL-'!$A$5:$DO$385,5,FALSE)&gt;0,VLOOKUP(CONCATENATE($CH$6," ",DF$9),'-RÅDATA_KVARTAL-'!$A$5:$DO$385,5,FALSE),"")</f>
        <v>486834</v>
      </c>
      <c r="DG12" s="91"/>
      <c r="DH12" s="37"/>
      <c r="DI12" s="37">
        <f>IF(VLOOKUP(CONCATENATE($DI$6," ",DI$9),'-RÅDATA_KVARTAL-'!$A$5:$DO$385,5,FALSE)&gt;0,VLOOKUP(CONCATENATE($DI$6," ",DI$9),'-RÅDATA_KVARTAL-'!$A$5:$DO$385,5,FALSE),"")</f>
        <v>41591</v>
      </c>
      <c r="DJ12" s="37"/>
      <c r="DK12" s="37">
        <f>IF(VLOOKUP(CONCATENATE($DI$6," ",DK$9),'-RÅDATA_KVARTAL-'!$A$5:$DO$385,5,FALSE)&gt;0,VLOOKUP(CONCATENATE($DI$6," ",DK$9),'-RÅDATA_KVARTAL-'!$A$5:$DO$385,5,FALSE),"")</f>
        <v>38245</v>
      </c>
      <c r="DL12" s="37"/>
      <c r="DM12" s="37">
        <f>IF(VLOOKUP(CONCATENATE($DI$6," ",DM$9),'-RÅDATA_KVARTAL-'!$A$5:$DO$385,5,FALSE)&gt;0,VLOOKUP(CONCATENATE($DI$6," ",DM$9),'-RÅDATA_KVARTAL-'!$A$5:$DO$385,5,FALSE),"")</f>
        <v>42611</v>
      </c>
      <c r="DN12" s="37"/>
      <c r="DO12" s="37">
        <f>IF(VLOOKUP(CONCATENATE($DI$6," ",DO$9),'-RÅDATA_KVARTAL-'!$A$5:$DO$385,5,FALSE)&gt;0,VLOOKUP(CONCATENATE($DI$6," ",DO$9),'-RÅDATA_KVARTAL-'!$A$5:$DO$385,5,FALSE),"")</f>
        <v>39737</v>
      </c>
      <c r="DP12" s="37"/>
      <c r="DQ12" s="37">
        <f>IF(VLOOKUP(CONCATENATE($DI$6," ",DQ$9),'-RÅDATA_KVARTAL-'!$A$5:$DO$385,5,FALSE)&gt;0,VLOOKUP(CONCATENATE($DI$6," ",DQ$9),'-RÅDATA_KVARTAL-'!$A$5:$DO$385,5,FALSE),"")</f>
        <v>41841</v>
      </c>
      <c r="DR12" s="37"/>
      <c r="DS12" s="37">
        <f>IF(VLOOKUP(CONCATENATE($DI$6," ",DS$9),'-RÅDATA_KVARTAL-'!$A$5:$DO$385,5,FALSE)&gt;0,VLOOKUP(CONCATENATE($DI$6," ",DS$9),'-RÅDATA_KVARTAL-'!$A$5:$DO$385,5,FALSE),"")</f>
        <v>39461</v>
      </c>
      <c r="DT12" s="37"/>
      <c r="DU12" s="37">
        <f>IF(VLOOKUP(CONCATENATE($DI$6," ",DU$9),'-RÅDATA_KVARTAL-'!$A$5:$DO$385,5,FALSE)&gt;0,VLOOKUP(CONCATENATE($DI$6," ",DU$9),'-RÅDATA_KVARTAL-'!$A$5:$DO$385,5,FALSE),"")</f>
        <v>38143</v>
      </c>
      <c r="DV12" s="37"/>
      <c r="DW12" s="37">
        <f>IF(VLOOKUP(CONCATENATE($DI$6," ",DW$9),'-RÅDATA_KVARTAL-'!$A$5:$DO$385,5,FALSE)&gt;0,VLOOKUP(CONCATENATE($DI$6," ",DW$9),'-RÅDATA_KVARTAL-'!$A$5:$DO$385,5,FALSE),"")</f>
        <v>40675</v>
      </c>
      <c r="DX12" s="37"/>
      <c r="DY12" s="37">
        <f>IF(VLOOKUP(CONCATENATE($DI$6," ",DY$9),'-RÅDATA_KVARTAL-'!$A$5:$DO$385,5,FALSE)&gt;0,VLOOKUP(CONCATENATE($DI$6," ",DY$9),'-RÅDATA_KVARTAL-'!$A$5:$DO$385,5,FALSE),"")</f>
        <v>40876</v>
      </c>
      <c r="DZ12" s="37"/>
      <c r="EA12" s="37" t="str">
        <f>IF(VLOOKUP(CONCATENATE($DI$6," ",EA$9),'-RÅDATA_KVARTAL-'!$A$5:$DO$385,5,FALSE)&gt;0,VLOOKUP(CONCATENATE($DI$6," ",EA$9),'-RÅDATA_KVARTAL-'!$A$5:$DO$385,5,FALSE),"")</f>
        <v/>
      </c>
      <c r="EB12" s="37"/>
      <c r="EC12" s="37" t="str">
        <f>IF(VLOOKUP(CONCATENATE($DI$6," ",EC$9),'-RÅDATA_KVARTAL-'!$A$5:$DO$385,5,FALSE)&gt;0,VLOOKUP(CONCATENATE($DI$6," ",EC$9),'-RÅDATA_KVARTAL-'!$A$5:$DO$385,5,FALSE),"")</f>
        <v/>
      </c>
      <c r="ED12" s="37"/>
      <c r="EE12" s="37" t="str">
        <f>IF(VLOOKUP(CONCATENATE($DI$6," ",EE$9),'-RÅDATA_KVARTAL-'!$A$5:$DO$385,5,FALSE)&gt;0,VLOOKUP(CONCATENATE($DI$6," ",EE$9),'-RÅDATA_KVARTAL-'!$A$5:$DO$385,5,FALSE),"")</f>
        <v/>
      </c>
      <c r="EF12" s="37"/>
      <c r="EG12" s="37">
        <f>IF(VLOOKUP(CONCATENATE($DI$6," ",EG$9),'-RÅDATA_KVARTAL-'!$A$5:$DO$385,5,FALSE)&gt;0,VLOOKUP(CONCATENATE($DI$6," ",EG$9),'-RÅDATA_KVARTAL-'!$A$5:$DO$385,5,FALSE),"")</f>
        <v>363180</v>
      </c>
      <c r="EH12" s="91"/>
      <c r="EI12" s="37"/>
      <c r="EJ12" s="37" t="str">
        <f>IF(VLOOKUP(CONCATENATE($EJ$6," ",EJ$9),'-RÅDATA_KVARTAL-'!$A$5:$DO$385,5,FALSE)&gt;0,VLOOKUP(CONCATENATE($EJ$6," ",EJ$9),'-RÅDATA_KVARTAL-'!$A$5:$DO$385,5,FALSE),"")</f>
        <v/>
      </c>
      <c r="EK12" s="37"/>
      <c r="EL12" s="37" t="str">
        <f>IF(VLOOKUP(CONCATENATE($EJ$6," ",EL$9),'-RÅDATA_KVARTAL-'!$A$5:$DO$385,5,FALSE)&gt;0,VLOOKUP(CONCATENATE($EJ$6," ",EL$9),'-RÅDATA_KVARTAL-'!$A$5:$DO$385,5,FALSE),"")</f>
        <v/>
      </c>
      <c r="EM12" s="37"/>
      <c r="EN12" s="37" t="str">
        <f>IF(VLOOKUP(CONCATENATE($EJ$6," ",EN$9),'-RÅDATA_KVARTAL-'!$A$5:$DO$385,5,FALSE)&gt;0,VLOOKUP(CONCATENATE($EJ$6," ",EN$9),'-RÅDATA_KVARTAL-'!$A$5:$DO$385,5,FALSE),"")</f>
        <v/>
      </c>
      <c r="EO12" s="37"/>
      <c r="EP12" s="37" t="str">
        <f>IF(VLOOKUP(CONCATENATE($EJ$6," ",EP$9),'-RÅDATA_KVARTAL-'!$A$5:$DO$385,5,FALSE)&gt;0,VLOOKUP(CONCATENATE($EJ$6," ",EP$9),'-RÅDATA_KVARTAL-'!$A$5:$DO$385,5,FALSE),"")</f>
        <v/>
      </c>
      <c r="EQ12" s="37"/>
      <c r="ER12" s="37" t="str">
        <f>IF(VLOOKUP(CONCATENATE($EJ$6," ",ER$9),'-RÅDATA_KVARTAL-'!$A$5:$DO$385,5,FALSE)&gt;0,VLOOKUP(CONCATENATE($EJ$6," ",ER$9),'-RÅDATA_KVARTAL-'!$A$5:$DO$385,5,FALSE),"")</f>
        <v/>
      </c>
      <c r="ES12" s="37"/>
      <c r="ET12" s="37" t="str">
        <f>IF(VLOOKUP(CONCATENATE($EJ$6," ",ET$9),'-RÅDATA_KVARTAL-'!$A$5:$DO$385,5,FALSE)&gt;0,VLOOKUP(CONCATENATE($EJ$6," ",ET$9),'-RÅDATA_KVARTAL-'!$A$5:$DO$385,5,FALSE),"")</f>
        <v/>
      </c>
      <c r="EU12" s="37"/>
      <c r="EV12" s="37" t="str">
        <f>IF(VLOOKUP(CONCATENATE($EJ$6," ",EV$9),'-RÅDATA_KVARTAL-'!$A$5:$DO$385,5,FALSE)&gt;0,VLOOKUP(CONCATENATE($EJ$6," ",EV$9),'-RÅDATA_KVARTAL-'!$A$5:$DO$385,5,FALSE),"")</f>
        <v/>
      </c>
      <c r="EW12" s="37"/>
      <c r="EX12" s="37" t="str">
        <f>IF(VLOOKUP(CONCATENATE($EJ$6," ",EX$9),'-RÅDATA_KVARTAL-'!$A$5:$DO$385,5,FALSE)&gt;0,VLOOKUP(CONCATENATE($EJ$6," ",EX$9),'-RÅDATA_KVARTAL-'!$A$5:$DO$385,5,FALSE),"")</f>
        <v/>
      </c>
      <c r="EY12" s="37"/>
      <c r="EZ12" s="37" t="str">
        <f>IF(VLOOKUP(CONCATENATE($EJ$6," ",EZ$9),'-RÅDATA_KVARTAL-'!$A$5:$DO$385,5,FALSE)&gt;0,VLOOKUP(CONCATENATE($EJ$6," ",EZ$9),'-RÅDATA_KVARTAL-'!$A$5:$DO$385,5,FALSE),"")</f>
        <v/>
      </c>
      <c r="FA12" s="37"/>
      <c r="FB12" s="37" t="str">
        <f>IF(VLOOKUP(CONCATENATE($EJ$6," ",FB$9),'-RÅDATA_KVARTAL-'!$A$5:$DO$385,5,FALSE)&gt;0,VLOOKUP(CONCATENATE($EJ$6," ",FB$9),'-RÅDATA_KVARTAL-'!$A$5:$DO$385,5,FALSE),"")</f>
        <v/>
      </c>
      <c r="FC12" s="37"/>
      <c r="FD12" s="37" t="str">
        <f>IF(VLOOKUP(CONCATENATE($EJ$6," ",FD$9),'-RÅDATA_KVARTAL-'!$A$5:$DO$385,5,FALSE)&gt;0,VLOOKUP(CONCATENATE($EJ$6," ",FD$9),'-RÅDATA_KVARTAL-'!$A$5:$DO$385,5,FALSE),"")</f>
        <v/>
      </c>
      <c r="FE12" s="37"/>
      <c r="FF12" s="37" t="str">
        <f>IF(VLOOKUP(CONCATENATE($EJ$6," ",FF$9),'-RÅDATA_KVARTAL-'!$A$5:$DO$385,5,FALSE)&gt;0,VLOOKUP(CONCATENATE($EJ$6," ",FF$9),'-RÅDATA_KVARTAL-'!$A$5:$DO$385,5,FALSE),"")</f>
        <v/>
      </c>
      <c r="FG12" s="37"/>
      <c r="FH12" s="37" t="str">
        <f>IF(VLOOKUP(CONCATENATE($EJ$6," ",FH$9),'-RÅDATA_KVARTAL-'!$A$5:$DO$385,5,FALSE)&gt;0,VLOOKUP(CONCATENATE($EJ$6," ",FH$9),'-RÅDATA_KVARTAL-'!$A$5:$DO$385,5,FALSE),"")</f>
        <v/>
      </c>
      <c r="FI12" s="91"/>
      <c r="FJ12" s="37"/>
      <c r="FK12" s="37" t="str">
        <f>IF(VLOOKUP(CONCATENATE($FK$6," ",FK$9),'-RÅDATA_KVARTAL-'!$A$5:$DO$385,5,FALSE)&gt;0,VLOOKUP(CONCATENATE($FK$6," ",FK$9),'-RÅDATA_KVARTAL-'!$A$5:$DO$385,5,FALSE),"")</f>
        <v/>
      </c>
      <c r="FL12" s="37"/>
      <c r="FM12" s="37" t="str">
        <f>IF(VLOOKUP(CONCATENATE($FK$6," ",FM$9),'-RÅDATA_KVARTAL-'!$A$5:$DO$385,5,FALSE)&gt;0,VLOOKUP(CONCATENATE($FK$6," ",FM$9),'-RÅDATA_KVARTAL-'!$A$5:$DO$385,5,FALSE),"")</f>
        <v/>
      </c>
      <c r="FN12" s="37"/>
      <c r="FO12" s="37" t="str">
        <f>IF(VLOOKUP(CONCATENATE($FK$6," ",FO$9),'-RÅDATA_KVARTAL-'!$A$5:$DO$385,5,FALSE)&gt;0,VLOOKUP(CONCATENATE($FK$6," ",FO$9),'-RÅDATA_KVARTAL-'!$A$5:$DO$385,5,FALSE),"")</f>
        <v/>
      </c>
      <c r="FP12" s="37"/>
      <c r="FQ12" s="37" t="str">
        <f>IF(VLOOKUP(CONCATENATE($FK$6," ",FQ$9),'-RÅDATA_KVARTAL-'!$A$5:$DO$385,5,FALSE)&gt;0,VLOOKUP(CONCATENATE($FK$6," ",FQ$9),'-RÅDATA_KVARTAL-'!$A$5:$DO$385,5,FALSE),"")</f>
        <v/>
      </c>
      <c r="FR12" s="37"/>
      <c r="FS12" s="37" t="str">
        <f>IF(VLOOKUP(CONCATENATE($FK$6," ",FS$9),'-RÅDATA_KVARTAL-'!$A$5:$DO$385,5,FALSE)&gt;0,VLOOKUP(CONCATENATE($FK$6," ",FS$9),'-RÅDATA_KVARTAL-'!$A$5:$DO$385,5,FALSE),"")</f>
        <v/>
      </c>
      <c r="FT12" s="37"/>
      <c r="FU12" s="37" t="str">
        <f>IF(VLOOKUP(CONCATENATE($FK$6," ",FU$9),'-RÅDATA_KVARTAL-'!$A$5:$DO$385,5,FALSE)&gt;0,VLOOKUP(CONCATENATE($FK$6," ",FU$9),'-RÅDATA_KVARTAL-'!$A$5:$DO$385,5,FALSE),"")</f>
        <v/>
      </c>
      <c r="FV12" s="37"/>
      <c r="FW12" s="37" t="str">
        <f>IF(VLOOKUP(CONCATENATE($FK$6," ",FW$9),'-RÅDATA_KVARTAL-'!$A$5:$DO$385,5,FALSE)&gt;0,VLOOKUP(CONCATENATE($FK$6," ",FW$9),'-RÅDATA_KVARTAL-'!$A$5:$DO$385,5,FALSE),"")</f>
        <v/>
      </c>
      <c r="FX12" s="37"/>
      <c r="FY12" s="37" t="str">
        <f>IF(VLOOKUP(CONCATENATE($FK$6," ",FY$9),'-RÅDATA_KVARTAL-'!$A$5:$DO$385,5,FALSE)&gt;0,VLOOKUP(CONCATENATE($FK$6," ",FY$9),'-RÅDATA_KVARTAL-'!$A$5:$DO$385,5,FALSE),"")</f>
        <v/>
      </c>
      <c r="FZ12" s="37"/>
      <c r="GA12" s="37" t="str">
        <f>IF(VLOOKUP(CONCATENATE($FK$6," ",GA$9),'-RÅDATA_KVARTAL-'!$A$5:$DO$385,5,FALSE)&gt;0,VLOOKUP(CONCATENATE($FK$6," ",GA$9),'-RÅDATA_KVARTAL-'!$A$5:$DO$385,5,FALSE),"")</f>
        <v/>
      </c>
      <c r="GB12" s="37"/>
      <c r="GC12" s="37" t="str">
        <f>IF(VLOOKUP(CONCATENATE($FK$6," ",GC$9),'-RÅDATA_KVARTAL-'!$A$5:$DO$385,5,FALSE)&gt;0,VLOOKUP(CONCATENATE($FK$6," ",GC$9),'-RÅDATA_KVARTAL-'!$A$5:$DO$385,5,FALSE),"")</f>
        <v/>
      </c>
      <c r="GD12" s="37"/>
      <c r="GE12" s="37" t="str">
        <f>IF(VLOOKUP(CONCATENATE($FK$6," ",GE$9),'-RÅDATA_KVARTAL-'!$A$5:$DO$385,5,FALSE)&gt;0,VLOOKUP(CONCATENATE($FK$6," ",GE$9),'-RÅDATA_KVARTAL-'!$A$5:$DO$385,5,FALSE),"")</f>
        <v/>
      </c>
      <c r="GF12" s="37"/>
      <c r="GG12" s="37" t="str">
        <f>IF(VLOOKUP(CONCATENATE($FK$6," ",GG$9),'-RÅDATA_KVARTAL-'!$A$5:$DO$385,5,FALSE)&gt;0,VLOOKUP(CONCATENATE($FK$6," ",GG$9),'-RÅDATA_KVARTAL-'!$A$5:$DO$385,5,FALSE),"")</f>
        <v/>
      </c>
      <c r="GH12" s="37"/>
      <c r="GI12" s="37" t="str">
        <f>IF(VLOOKUP(CONCATENATE($FK$6," ",GI$9),'-RÅDATA_KVARTAL-'!$A$5:$DO$385,5,FALSE)&gt;0,VLOOKUP(CONCATENATE($FK$6," ",GI$9),'-RÅDATA_KVARTAL-'!$A$5:$DO$385,5,FALSE),"")</f>
        <v/>
      </c>
      <c r="GJ12" s="91"/>
      <c r="GK12" s="37"/>
      <c r="GL12" s="37" t="str">
        <f>IF(VLOOKUP(CONCATENATE($GL$6," ",GL$9),'-RÅDATA_KVARTAL-'!$A$5:$DO$385,5,FALSE)&gt;0,VLOOKUP(CONCATENATE($GL$6," ",GL$9),'-RÅDATA_KVARTAL-'!$A$5:$DO$385,5,FALSE),"")</f>
        <v/>
      </c>
      <c r="GM12" s="37"/>
      <c r="GN12" s="37" t="str">
        <f>IF(VLOOKUP(CONCATENATE($GL$6," ",GN$9),'-RÅDATA_KVARTAL-'!$A$5:$DO$385,5,FALSE)&gt;0,VLOOKUP(CONCATENATE($GL$6," ",GN$9),'-RÅDATA_KVARTAL-'!$A$5:$DO$385,5,FALSE),"")</f>
        <v/>
      </c>
      <c r="GO12" s="37"/>
      <c r="GP12" s="37" t="str">
        <f>IF(VLOOKUP(CONCATENATE($GL$6," ",GP$9),'-RÅDATA_KVARTAL-'!$A$5:$DO$385,5,FALSE)&gt;0,VLOOKUP(CONCATENATE($GL$6," ",GP$9),'-RÅDATA_KVARTAL-'!$A$5:$DO$385,5,FALSE),"")</f>
        <v/>
      </c>
      <c r="GQ12" s="37"/>
      <c r="GR12" s="37" t="str">
        <f>IF(VLOOKUP(CONCATENATE($GL$6," ",GR$9),'-RÅDATA_KVARTAL-'!$A$5:$DO$385,5,FALSE)&gt;0,VLOOKUP(CONCATENATE($GL$6," ",GR$9),'-RÅDATA_KVARTAL-'!$A$5:$DO$385,5,FALSE),"")</f>
        <v/>
      </c>
      <c r="GS12" s="37"/>
      <c r="GT12" s="37" t="str">
        <f>IF(VLOOKUP(CONCATENATE($GL$6," ",GT$9),'-RÅDATA_KVARTAL-'!$A$5:$DO$385,5,FALSE)&gt;0,VLOOKUP(CONCATENATE($GL$6," ",GT$9),'-RÅDATA_KVARTAL-'!$A$5:$DO$385,5,FALSE),"")</f>
        <v/>
      </c>
      <c r="GU12" s="37"/>
      <c r="GV12" s="37" t="str">
        <f>IF(VLOOKUP(CONCATENATE($GL$6," ",GV$9),'-RÅDATA_KVARTAL-'!$A$5:$DO$385,5,FALSE)&gt;0,VLOOKUP(CONCATENATE($GL$6," ",GV$9),'-RÅDATA_KVARTAL-'!$A$5:$DO$385,5,FALSE),"")</f>
        <v/>
      </c>
      <c r="GW12" s="37"/>
      <c r="GX12" s="37" t="str">
        <f>IF(VLOOKUP(CONCATENATE($GL$6," ",GX$9),'-RÅDATA_KVARTAL-'!$A$5:$DO$385,5,FALSE)&gt;0,VLOOKUP(CONCATENATE($GL$6," ",GX$9),'-RÅDATA_KVARTAL-'!$A$5:$DO$385,5,FALSE),"")</f>
        <v/>
      </c>
      <c r="GY12" s="37"/>
      <c r="GZ12" s="37" t="str">
        <f>IF(VLOOKUP(CONCATENATE($GL$6," ",GZ$9),'-RÅDATA_KVARTAL-'!$A$5:$DO$385,5,FALSE)&gt;0,VLOOKUP(CONCATENATE($GL$6," ",GZ$9),'-RÅDATA_KVARTAL-'!$A$5:$DO$385,5,FALSE),"")</f>
        <v/>
      </c>
      <c r="HA12" s="37"/>
      <c r="HB12" s="37" t="str">
        <f>IF(VLOOKUP(CONCATENATE($GL$6," ",HB$9),'-RÅDATA_KVARTAL-'!$A$5:$DO$385,5,FALSE)&gt;0,VLOOKUP(CONCATENATE($GL$6," ",HB$9),'-RÅDATA_KVARTAL-'!$A$5:$DO$385,5,FALSE),"")</f>
        <v/>
      </c>
      <c r="HC12" s="37"/>
      <c r="HD12" s="37" t="str">
        <f>IF(VLOOKUP(CONCATENATE($GL$6," ",HD$9),'-RÅDATA_KVARTAL-'!$A$5:$DO$385,5,FALSE)&gt;0,VLOOKUP(CONCATENATE($GL$6," ",HD$9),'-RÅDATA_KVARTAL-'!$A$5:$DO$385,5,FALSE),"")</f>
        <v/>
      </c>
      <c r="HE12" s="37"/>
      <c r="HF12" s="37" t="str">
        <f>IF(VLOOKUP(CONCATENATE($GL$6," ",HF$9),'-RÅDATA_KVARTAL-'!$A$5:$DO$385,5,FALSE)&gt;0,VLOOKUP(CONCATENATE($GL$6," ",HF$9),'-RÅDATA_KVARTAL-'!$A$5:$DO$385,5,FALSE),"")</f>
        <v/>
      </c>
      <c r="HG12" s="37"/>
      <c r="HH12" s="37" t="str">
        <f>IF(VLOOKUP(CONCATENATE($GL$6," ",HH$9),'-RÅDATA_KVARTAL-'!$A$5:$DO$385,5,FALSE)&gt;0,VLOOKUP(CONCATENATE($GL$6," ",HH$9),'-RÅDATA_KVARTAL-'!$A$5:$DO$385,5,FALSE),"")</f>
        <v/>
      </c>
      <c r="HI12" s="37"/>
      <c r="HJ12" s="37" t="str">
        <f>IF(VLOOKUP(CONCATENATE($GL$6," ",HJ$9),'-RÅDATA_KVARTAL-'!$A$5:$DO$385,5,FALSE)&gt;0,VLOOKUP(CONCATENATE($GL$6," ",HJ$9),'-RÅDATA_KVARTAL-'!$A$5:$DO$385,5,FALSE),"")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-759</v>
      </c>
      <c r="CK14" s="37"/>
      <c r="CL14" s="37">
        <f>IF(VLOOKUP(CONCATENATE($CH$6," ",CL$9),'-RÅDATA_KVARTAL-'!$A$5:$DO$385,9,FALSE)&lt;&gt;0,VLOOKUP(CONCATENATE($CH$6," ",CL$9),'-RÅDATA_KVARTAL-'!$A$5:$DO$385,9,FALSE),"")</f>
        <v>-467</v>
      </c>
      <c r="CM14" s="37"/>
      <c r="CN14" s="37">
        <f>IF(VLOOKUP(CONCATENATE($CH$6," ",CN$9),'-RÅDATA_KVARTAL-'!$A$5:$DO$385,9,FALSE)&lt;&gt;0,VLOOKUP(CONCATENATE($CH$6," ",CN$9),'-RÅDATA_KVARTAL-'!$A$5:$DO$385,9,FALSE),"")</f>
        <v>-424</v>
      </c>
      <c r="CO14" s="37"/>
      <c r="CP14" s="37">
        <f>IF(VLOOKUP(CONCATENATE($CH$6," ",CP$9),'-RÅDATA_KVARTAL-'!$A$5:$DO$385,9,FALSE)&lt;&gt;0,VLOOKUP(CONCATENATE($CH$6," ",CP$9),'-RÅDATA_KVARTAL-'!$A$5:$DO$385,9,FALSE),"")</f>
        <v>-489</v>
      </c>
      <c r="CQ14" s="37"/>
      <c r="CR14" s="37">
        <f>IF(VLOOKUP(CONCATENATE($CH$6," ",CR$9),'-RÅDATA_KVARTAL-'!$A$5:$DO$385,9,FALSE)&lt;&gt;0,VLOOKUP(CONCATENATE($CH$6," ",CR$9),'-RÅDATA_KVARTAL-'!$A$5:$DO$385,9,FALSE),"")</f>
        <v>-157</v>
      </c>
      <c r="CS14" s="37"/>
      <c r="CT14" s="37">
        <f>IF(VLOOKUP(CONCATENATE($CH$6," ",CT$9),'-RÅDATA_KVARTAL-'!$A$5:$DO$385,9,FALSE)&lt;&gt;0,VLOOKUP(CONCATENATE($CH$6," ",CT$9),'-RÅDATA_KVARTAL-'!$A$5:$DO$385,9,FALSE),"")</f>
        <v>-853</v>
      </c>
      <c r="CU14" s="37"/>
      <c r="CV14" s="37">
        <f>IF(VLOOKUP(CONCATENATE($CH$6," ",CV$9),'-RÅDATA_KVARTAL-'!$A$5:$DO$385,9,FALSE)&lt;&gt;0,VLOOKUP(CONCATENATE($CH$6," ",CV$9),'-RÅDATA_KVARTAL-'!$A$5:$DO$385,9,FALSE),"")</f>
        <v>-205</v>
      </c>
      <c r="CW14" s="37"/>
      <c r="CX14" s="37">
        <f>IF(VLOOKUP(CONCATENATE($CH$6," ",CX$9),'-RÅDATA_KVARTAL-'!$A$5:$DO$385,9,FALSE)&lt;&gt;0,VLOOKUP(CONCATENATE($CH$6," ",CX$9),'-RÅDATA_KVARTAL-'!$A$5:$DO$385,9,FALSE),"")</f>
        <v>-476</v>
      </c>
      <c r="CY14" s="37"/>
      <c r="CZ14" s="37">
        <f>IF(VLOOKUP(CONCATENATE($CH$6," ",CZ$9),'-RÅDATA_KVARTAL-'!$A$5:$DO$385,9,FALSE)&lt;&gt;0,VLOOKUP(CONCATENATE($CH$6," ",CZ$9),'-RÅDATA_KVARTAL-'!$A$5:$DO$385,9,FALSE),"")</f>
        <v>-735</v>
      </c>
      <c r="DA14" s="37"/>
      <c r="DB14" s="37">
        <f>IF(VLOOKUP(CONCATENATE($CH$6," ",DB$9),'-RÅDATA_KVARTAL-'!$A$5:$DO$385,9,FALSE)&lt;&gt;0,VLOOKUP(CONCATENATE($CH$6," ",DB$9),'-RÅDATA_KVARTAL-'!$A$5:$DO$385,9,FALSE),"")</f>
        <v>-1347</v>
      </c>
      <c r="DC14" s="37"/>
      <c r="DD14" s="37">
        <f>IF(VLOOKUP(CONCATENATE($CH$6," ",DD$9),'-RÅDATA_KVARTAL-'!$A$5:$DO$385,9,FALSE)&lt;&gt;0,VLOOKUP(CONCATENATE($CH$6," ",DD$9),'-RÅDATA_KVARTAL-'!$A$5:$DO$385,9,FALSE),"")</f>
        <v>-116</v>
      </c>
      <c r="DE14" s="37"/>
      <c r="DF14" s="37">
        <f>IF(VLOOKUP(CONCATENATE($CH$6," ",DF$9),'-RÅDATA_KVARTAL-'!$A$5:$DO$385,9,FALSE)&lt;&gt;0,VLOOKUP(CONCATENATE($CH$6," ",DF$9),'-RÅDATA_KVARTAL-'!$A$5:$DO$385,9,FALSE),"")</f>
        <v>-6072</v>
      </c>
      <c r="DG14" s="91"/>
      <c r="DH14" s="91"/>
      <c r="DI14" s="37">
        <f>IF(VLOOKUP(CONCATENATE($DI$6," ",DI$9),'-RÅDATA_KVARTAL-'!$A$5:$DO$385,9,FALSE)&lt;&gt;0,VLOOKUP(CONCATENATE($DI$6," ",DI$9),'-RÅDATA_KVARTAL-'!$A$5:$DO$385,9,FALSE),"")</f>
        <v>27</v>
      </c>
      <c r="DJ14" s="37"/>
      <c r="DK14" s="37">
        <f>IF(VLOOKUP(CONCATENATE($DI$6," ",DK$9),'-RÅDATA_KVARTAL-'!$A$5:$DO$385,9,FALSE)&lt;&gt;0,VLOOKUP(CONCATENATE($DI$6," ",DK$9),'-RÅDATA_KVARTAL-'!$A$5:$DO$385,9,FALSE),"")</f>
        <v>121</v>
      </c>
      <c r="DL14" s="37"/>
      <c r="DM14" s="37">
        <f>IF(VLOOKUP(CONCATENATE($DI$6," ",DM$9),'-RÅDATA_KVARTAL-'!$A$5:$DO$385,9,FALSE)&lt;&gt;0,VLOOKUP(CONCATENATE($DI$6," ",DM$9),'-RÅDATA_KVARTAL-'!$A$5:$DO$385,9,FALSE),"")</f>
        <v>33</v>
      </c>
      <c r="DN14" s="37"/>
      <c r="DO14" s="37">
        <f>IF(VLOOKUP(CONCATENATE($DI$6," ",DO$9),'-RÅDATA_KVARTAL-'!$A$5:$DO$385,9,FALSE)&lt;&gt;0,VLOOKUP(CONCATENATE($DI$6," ",DO$9),'-RÅDATA_KVARTAL-'!$A$5:$DO$385,9,FALSE),"")</f>
        <v>418</v>
      </c>
      <c r="DP14" s="37"/>
      <c r="DQ14" s="37">
        <f>IF(VLOOKUP(CONCATENATE($DI$6," ",DQ$9),'-RÅDATA_KVARTAL-'!$A$5:$DO$385,9,FALSE)&lt;&gt;0,VLOOKUP(CONCATENATE($DI$6," ",DQ$9),'-RÅDATA_KVARTAL-'!$A$5:$DO$385,9,FALSE),"")</f>
        <v>73</v>
      </c>
      <c r="DR14" s="37"/>
      <c r="DS14" s="37">
        <f>IF(VLOOKUP(CONCATENATE($DI$6," ",DS$9),'-RÅDATA_KVARTAL-'!$A$5:$DO$385,9,FALSE)&lt;&gt;0,VLOOKUP(CONCATENATE($DI$6," ",DS$9),'-RÅDATA_KVARTAL-'!$A$5:$DO$385,9,FALSE),"")</f>
        <v>553</v>
      </c>
      <c r="DT14" s="37"/>
      <c r="DU14" s="37">
        <f>IF(VLOOKUP(CONCATENATE($DI$6," ",DU$9),'-RÅDATA_KVARTAL-'!$A$5:$DO$385,9,FALSE)&lt;&gt;0,VLOOKUP(CONCATENATE($DI$6," ",DU$9),'-RÅDATA_KVARTAL-'!$A$5:$DO$385,9,FALSE),"")</f>
        <v>-700</v>
      </c>
      <c r="DV14" s="37"/>
      <c r="DW14" s="37">
        <f>IF(VLOOKUP(CONCATENATE($DI$6," ",DW$9),'-RÅDATA_KVARTAL-'!$A$5:$DO$385,9,FALSE)&lt;&gt;0,VLOOKUP(CONCATENATE($DI$6," ",DW$9),'-RÅDATA_KVARTAL-'!$A$5:$DO$385,9,FALSE),"")</f>
        <v>-421</v>
      </c>
      <c r="DX14" s="37"/>
      <c r="DY14" s="37">
        <f>IF(VLOOKUP(CONCATENATE($DI$6," ",DY$9),'-RÅDATA_KVARTAL-'!$A$5:$DO$385,9,FALSE)&lt;&gt;0,VLOOKUP(CONCATENATE($DI$6," ",DY$9),'-RÅDATA_KVARTAL-'!$A$5:$DO$385,9,FALSE),"")</f>
        <v>83</v>
      </c>
      <c r="DZ14" s="37"/>
      <c r="EA14" s="37" t="str">
        <f>IF(VLOOKUP(CONCATENATE($DI$6," ",EA$9),'-RÅDATA_KVARTAL-'!$A$5:$DO$385,9,FALSE)&lt;&gt;0,VLOOKUP(CONCATENATE($DI$6," ",EA$9),'-RÅDATA_KVARTAL-'!$A$5:$DO$385,9,FALSE),"")</f>
        <v/>
      </c>
      <c r="EB14" s="37"/>
      <c r="EC14" s="37" t="str">
        <f>IF(VLOOKUP(CONCATENATE($DI$6," ",EC$9),'-RÅDATA_KVARTAL-'!$A$5:$DO$385,9,FALSE)&lt;&gt;0,VLOOKUP(CONCATENATE($DI$6," ",EC$9),'-RÅDATA_KVARTAL-'!$A$5:$DO$385,9,FALSE),"")</f>
        <v/>
      </c>
      <c r="ED14" s="37"/>
      <c r="EE14" s="37" t="str">
        <f>IF(VLOOKUP(CONCATENATE($DI$6," ",EE$9),'-RÅDATA_KVARTAL-'!$A$5:$DO$385,9,FALSE)&lt;&gt;0,VLOOKUP(CONCATENATE($DI$6," ",EE$9),'-RÅDATA_KVARTAL-'!$A$5:$DO$385,9,FALSE),"")</f>
        <v/>
      </c>
      <c r="EF14" s="37"/>
      <c r="EG14" s="37">
        <f>IF(VLOOKUP(CONCATENATE($DI$6," ",EG$9),'-RÅDATA_KVARTAL-'!$A$5:$DO$385,9,FALSE)&lt;&gt;0,VLOOKUP(CONCATENATE($DI$6," ",EG$9),'-RÅDATA_KVARTAL-'!$A$5:$DO$385,9,FALSE),"")</f>
        <v>187</v>
      </c>
      <c r="EH14" s="91"/>
      <c r="EI14" s="91"/>
      <c r="EJ14" s="37" t="str">
        <f>IF(VLOOKUP(CONCATENATE($EJ$6," ",EJ$9),'-RÅDATA_KVARTAL-'!$A$5:$DO$385,9,FALSE)&lt;&gt;0,VLOOKUP(CONCATENATE($EJ$6," ",EJ$9),'-RÅDATA_KVARTAL-'!$A$5:$DO$385,9,FALSE),"")</f>
        <v/>
      </c>
      <c r="EK14" s="37"/>
      <c r="EL14" s="37" t="str">
        <f>IF(VLOOKUP(CONCATENATE($EJ$6," ",EL$9),'-RÅDATA_KVARTAL-'!$A$5:$DO$385,9,FALSE)&lt;&gt;0,VLOOKUP(CONCATENATE($EJ$6," ",EL$9),'-RÅDATA_KVARTAL-'!$A$5:$DO$385,9,FALSE),"")</f>
        <v/>
      </c>
      <c r="EM14" s="37"/>
      <c r="EN14" s="37" t="str">
        <f>IF(VLOOKUP(CONCATENATE($EJ$6," ",EN$9),'-RÅDATA_KVARTAL-'!$A$5:$DO$385,9,FALSE)&lt;&gt;0,VLOOKUP(CONCATENATE($EJ$6," ",EN$9),'-RÅDATA_KVARTAL-'!$A$5:$DO$385,9,FALSE),"")</f>
        <v/>
      </c>
      <c r="EO14" s="37"/>
      <c r="EP14" s="37" t="str">
        <f>IF(VLOOKUP(CONCATENATE($EJ$6," ",EP$9),'-RÅDATA_KVARTAL-'!$A$5:$DO$385,9,FALSE)&lt;&gt;0,VLOOKUP(CONCATENATE($EJ$6," ",EP$9),'-RÅDATA_KVARTAL-'!$A$5:$DO$385,9,FALSE),"")</f>
        <v/>
      </c>
      <c r="EQ14" s="37"/>
      <c r="ER14" s="37" t="str">
        <f>IF(VLOOKUP(CONCATENATE($EJ$6," ",ER$9),'-RÅDATA_KVARTAL-'!$A$5:$DO$385,9,FALSE)&lt;&gt;0,VLOOKUP(CONCATENATE($EJ$6," ",ER$9),'-RÅDATA_KVARTAL-'!$A$5:$DO$385,9,FALSE),"")</f>
        <v/>
      </c>
      <c r="ES14" s="37"/>
      <c r="ET14" s="37" t="str">
        <f>IF(VLOOKUP(CONCATENATE($EJ$6," ",ET$9),'-RÅDATA_KVARTAL-'!$A$5:$DO$385,9,FALSE)&lt;&gt;0,VLOOKUP(CONCATENATE($EJ$6," ",ET$9),'-RÅDATA_KVARTAL-'!$A$5:$DO$385,9,FALSE),"")</f>
        <v/>
      </c>
      <c r="EU14" s="37"/>
      <c r="EV14" s="37" t="str">
        <f>IF(VLOOKUP(CONCATENATE($EJ$6," ",EV$9),'-RÅDATA_KVARTAL-'!$A$5:$DO$385,9,FALSE)&lt;&gt;0,VLOOKUP(CONCATENATE($EJ$6," ",EV$9),'-RÅDATA_KVARTAL-'!$A$5:$DO$385,9,FALSE),"")</f>
        <v/>
      </c>
      <c r="EW14" s="37"/>
      <c r="EX14" s="37" t="str">
        <f>IF(VLOOKUP(CONCATENATE($EJ$6," ",EX$9),'-RÅDATA_KVARTAL-'!$A$5:$DO$385,9,FALSE)&lt;&gt;0,VLOOKUP(CONCATENATE($EJ$6," ",EX$9),'-RÅDATA_KVARTAL-'!$A$5:$DO$385,9,FALSE),"")</f>
        <v/>
      </c>
      <c r="EY14" s="37"/>
      <c r="EZ14" s="37" t="str">
        <f>IF(VLOOKUP(CONCATENATE($EJ$6," ",EZ$9),'-RÅDATA_KVARTAL-'!$A$5:$DO$385,9,FALSE)&lt;&gt;0,VLOOKUP(CONCATENATE($EJ$6," ",EZ$9),'-RÅDATA_KVARTAL-'!$A$5:$DO$385,9,FALSE),"")</f>
        <v/>
      </c>
      <c r="FA14" s="37"/>
      <c r="FB14" s="37" t="str">
        <f>IF(VLOOKUP(CONCATENATE($EJ$6," ",FB$9),'-RÅDATA_KVARTAL-'!$A$5:$DO$385,9,FALSE)&lt;&gt;0,VLOOKUP(CONCATENATE($EJ$6," ",FB$9),'-RÅDATA_KVARTAL-'!$A$5:$DO$385,9,FALSE),"")</f>
        <v/>
      </c>
      <c r="FC14" s="37"/>
      <c r="FD14" s="37" t="str">
        <f>IF(VLOOKUP(CONCATENATE($EJ$6," ",FD$9),'-RÅDATA_KVARTAL-'!$A$5:$DO$385,9,FALSE)&lt;&gt;0,VLOOKUP(CONCATENATE($EJ$6," ",FD$9),'-RÅDATA_KVARTAL-'!$A$5:$DO$385,9,FALSE),"")</f>
        <v/>
      </c>
      <c r="FE14" s="37"/>
      <c r="FF14" s="37" t="str">
        <f>IF(VLOOKUP(CONCATENATE($EJ$6," ",FF$9),'-RÅDATA_KVARTAL-'!$A$5:$DO$385,9,FALSE)&lt;&gt;0,VLOOKUP(CONCATENATE($EJ$6," ",FF$9),'-RÅDATA_KVARTAL-'!$A$5:$DO$385,9,FALSE),"")</f>
        <v/>
      </c>
      <c r="FG14" s="37"/>
      <c r="FH14" s="37" t="str">
        <f>IF(VLOOKUP(CONCATENATE($EJ$6," ",FH$9),'-RÅDATA_KVARTAL-'!$A$5:$DO$385,9,FALSE)&lt;&gt;0,VLOOKUP(CONCATENATE($EJ$6," ",FH$9),'-RÅDATA_KVARTAL-'!$A$5:$DO$385,9,FALSE),"")</f>
        <v/>
      </c>
      <c r="FI14" s="91"/>
      <c r="FJ14" s="91"/>
      <c r="FK14" s="37" t="str">
        <f>IF(VLOOKUP(CONCATENATE($FK$6," ",FK$9),'-RÅDATA_KVARTAL-'!$A$5:$DO$385,9,FALSE)&lt;&gt;0,VLOOKUP(CONCATENATE($FK$6," ",FK$9),'-RÅDATA_KVARTAL-'!$A$5:$DO$385,9,FALSE),"")</f>
        <v/>
      </c>
      <c r="FL14" s="37"/>
      <c r="FM14" s="37" t="str">
        <f>IF(VLOOKUP(CONCATENATE($FK$6," ",FM$9),'-RÅDATA_KVARTAL-'!$A$5:$DO$385,9,FALSE)&lt;&gt;0,VLOOKUP(CONCATENATE($FK$6," ",FM$9),'-RÅDATA_KVARTAL-'!$A$5:$DO$385,9,FALSE),"")</f>
        <v/>
      </c>
      <c r="FN14" s="37"/>
      <c r="FO14" s="37" t="str">
        <f>IF(VLOOKUP(CONCATENATE($FK$6," ",FO$9),'-RÅDATA_KVARTAL-'!$A$5:$DO$385,9,FALSE)&lt;&gt;0,VLOOKUP(CONCATENATE($FK$6," ",FO$9),'-RÅDATA_KVARTAL-'!$A$5:$DO$385,9,FALSE),"")</f>
        <v/>
      </c>
      <c r="FP14" s="37"/>
      <c r="FQ14" s="37" t="str">
        <f>IF(VLOOKUP(CONCATENATE($FK$6," ",FQ$9),'-RÅDATA_KVARTAL-'!$A$5:$DO$385,9,FALSE)&lt;&gt;0,VLOOKUP(CONCATENATE($FK$6," ",FQ$9),'-RÅDATA_KVARTAL-'!$A$5:$DO$385,9,FALSE),"")</f>
        <v/>
      </c>
      <c r="FR14" s="37"/>
      <c r="FS14" s="37" t="str">
        <f>IF(VLOOKUP(CONCATENATE($FK$6," ",FS$9),'-RÅDATA_KVARTAL-'!$A$5:$DO$385,9,FALSE)&lt;&gt;0,VLOOKUP(CONCATENATE($FK$6," ",FS$9),'-RÅDATA_KVARTAL-'!$A$5:$DO$385,9,FALSE),"")</f>
        <v/>
      </c>
      <c r="FT14" s="37"/>
      <c r="FU14" s="37" t="str">
        <f>IF(VLOOKUP(CONCATENATE($FK$6," ",FU$9),'-RÅDATA_KVARTAL-'!$A$5:$DO$385,9,FALSE)&lt;&gt;0,VLOOKUP(CONCATENATE($FK$6," ",FU$9),'-RÅDATA_KVARTAL-'!$A$5:$DO$385,9,FALSE),"")</f>
        <v/>
      </c>
      <c r="FV14" s="37"/>
      <c r="FW14" s="37" t="str">
        <f>IF(VLOOKUP(CONCATENATE($FK$6," ",FW$9),'-RÅDATA_KVARTAL-'!$A$5:$DO$385,9,FALSE)&lt;&gt;0,VLOOKUP(CONCATENATE($FK$6," ",FW$9),'-RÅDATA_KVARTAL-'!$A$5:$DO$385,9,FALSE),"")</f>
        <v/>
      </c>
      <c r="FX14" s="37"/>
      <c r="FY14" s="37" t="str">
        <f>IF(VLOOKUP(CONCATENATE($FK$6," ",FY$9),'-RÅDATA_KVARTAL-'!$A$5:$DO$385,9,FALSE)&lt;&gt;0,VLOOKUP(CONCATENATE($FK$6," ",FY$9),'-RÅDATA_KVARTAL-'!$A$5:$DO$385,9,FALSE),"")</f>
        <v/>
      </c>
      <c r="FZ14" s="37"/>
      <c r="GA14" s="37" t="str">
        <f>IF(VLOOKUP(CONCATENATE($FK$6," ",GA$9),'-RÅDATA_KVARTAL-'!$A$5:$DO$385,9,FALSE)&lt;&gt;0,VLOOKUP(CONCATENATE($FK$6," ",GA$9),'-RÅDATA_KVARTAL-'!$A$5:$DO$385,9,FALSE),"")</f>
        <v/>
      </c>
      <c r="GB14" s="37"/>
      <c r="GC14" s="37" t="str">
        <f>IF(VLOOKUP(CONCATENATE($FK$6," ",GC$9),'-RÅDATA_KVARTAL-'!$A$5:$DO$385,9,FALSE)&lt;&gt;0,VLOOKUP(CONCATENATE($FK$6," ",GC$9),'-RÅDATA_KVARTAL-'!$A$5:$DO$385,9,FALSE),"")</f>
        <v/>
      </c>
      <c r="GD14" s="37"/>
      <c r="GE14" s="37" t="str">
        <f>IF(VLOOKUP(CONCATENATE($FK$6," ",GE$9),'-RÅDATA_KVARTAL-'!$A$5:$DO$385,9,FALSE)&lt;&gt;0,VLOOKUP(CONCATENATE($FK$6," ",GE$9),'-RÅDATA_KVARTAL-'!$A$5:$DO$385,9,FALSE),"")</f>
        <v/>
      </c>
      <c r="GF14" s="37"/>
      <c r="GG14" s="37" t="str">
        <f>IF(VLOOKUP(CONCATENATE($FK$6," ",GG$9),'-RÅDATA_KVARTAL-'!$A$5:$DO$385,9,FALSE)&lt;&gt;0,VLOOKUP(CONCATENATE($FK$6," ",GG$9),'-RÅDATA_KVARTAL-'!$A$5:$DO$385,9,FALSE),"")</f>
        <v/>
      </c>
      <c r="GH14" s="37"/>
      <c r="GI14" s="37" t="str">
        <f>IF(VLOOKUP(CONCATENATE($FK$6," ",GI$9),'-RÅDATA_KVARTAL-'!$A$5:$DO$385,9,FALSE)&lt;&gt;0,VLOOKUP(CONCATENATE($FK$6," ",GI$9),'-RÅDATA_KVARTAL-'!$A$5:$DO$385,9,FALSE),"")</f>
        <v/>
      </c>
      <c r="GJ14" s="91"/>
      <c r="GK14" s="91"/>
      <c r="GL14" s="37" t="str">
        <f>IF(VLOOKUP(CONCATENATE($GL$6," ",GL$9),'-RÅDATA_KVARTAL-'!$A$5:$DO$385,9,FALSE)&lt;&gt;0,VLOOKUP(CONCATENATE($GL$6," ",GL$9),'-RÅDATA_KVARTAL-'!$A$5:$DO$385,9,FALSE),"")</f>
        <v/>
      </c>
      <c r="GM14" s="37"/>
      <c r="GN14" s="37" t="str">
        <f>IF(VLOOKUP(CONCATENATE($GL$6," ",GN$9),'-RÅDATA_KVARTAL-'!$A$5:$DO$385,9,FALSE)&lt;&gt;0,VLOOKUP(CONCATENATE($GL$6," ",GN$9),'-RÅDATA_KVARTAL-'!$A$5:$DO$385,9,FALSE),"")</f>
        <v/>
      </c>
      <c r="GO14" s="37"/>
      <c r="GP14" s="37" t="str">
        <f>IF(VLOOKUP(CONCATENATE($GL$6," ",GP$9),'-RÅDATA_KVARTAL-'!$A$5:$DO$385,9,FALSE)&lt;&gt;0,VLOOKUP(CONCATENATE($GL$6," ",GP$9),'-RÅDATA_KVARTAL-'!$A$5:$DO$385,9,FALSE),"")</f>
        <v/>
      </c>
      <c r="GQ14" s="37"/>
      <c r="GR14" s="37" t="str">
        <f>IF(VLOOKUP(CONCATENATE($GL$6," ",GR$9),'-RÅDATA_KVARTAL-'!$A$5:$DO$385,9,FALSE)&lt;&gt;0,VLOOKUP(CONCATENATE($GL$6," ",GR$9),'-RÅDATA_KVARTAL-'!$A$5:$DO$385,9,FALSE),"")</f>
        <v/>
      </c>
      <c r="GS14" s="37"/>
      <c r="GT14" s="37" t="str">
        <f>IF(VLOOKUP(CONCATENATE($GL$6," ",GT$9),'-RÅDATA_KVARTAL-'!$A$5:$DO$385,9,FALSE)&lt;&gt;0,VLOOKUP(CONCATENATE($GL$6," ",GT$9),'-RÅDATA_KVARTAL-'!$A$5:$DO$385,9,FALSE),"")</f>
        <v/>
      </c>
      <c r="GU14" s="37"/>
      <c r="GV14" s="37" t="str">
        <f>IF(VLOOKUP(CONCATENATE($GL$6," ",GV$9),'-RÅDATA_KVARTAL-'!$A$5:$DO$385,9,FALSE)&lt;&gt;0,VLOOKUP(CONCATENATE($GL$6," ",GV$9),'-RÅDATA_KVARTAL-'!$A$5:$DO$385,9,FALSE),"")</f>
        <v/>
      </c>
      <c r="GW14" s="37"/>
      <c r="GX14" s="37" t="str">
        <f>IF(VLOOKUP(CONCATENATE($GL$6," ",GX$9),'-RÅDATA_KVARTAL-'!$A$5:$DO$385,9,FALSE)&lt;&gt;0,VLOOKUP(CONCATENATE($GL$6," ",GX$9),'-RÅDATA_KVARTAL-'!$A$5:$DO$385,9,FALSE),"")</f>
        <v/>
      </c>
      <c r="GY14" s="37"/>
      <c r="GZ14" s="37" t="str">
        <f>IF(VLOOKUP(CONCATENATE($GL$6," ",GZ$9),'-RÅDATA_KVARTAL-'!$A$5:$DO$385,9,FALSE)&lt;&gt;0,VLOOKUP(CONCATENATE($GL$6," ",GZ$9),'-RÅDATA_KVARTAL-'!$A$5:$DO$385,9,FALSE),"")</f>
        <v/>
      </c>
      <c r="HA14" s="37"/>
      <c r="HB14" s="37" t="str">
        <f>IF(VLOOKUP(CONCATENATE($GL$6," ",HB$9),'-RÅDATA_KVARTAL-'!$A$5:$DO$385,9,FALSE)&lt;&gt;0,VLOOKUP(CONCATENATE($GL$6," ",HB$9),'-RÅDATA_KVARTAL-'!$A$5:$DO$385,9,FALSE),"")</f>
        <v/>
      </c>
      <c r="HC14" s="37"/>
      <c r="HD14" s="37" t="str">
        <f>IF(VLOOKUP(CONCATENATE($GL$6," ",HD$9),'-RÅDATA_KVARTAL-'!$A$5:$DO$385,9,FALSE)&lt;&gt;0,VLOOKUP(CONCATENATE($GL$6," ",HD$9),'-RÅDATA_KVARTAL-'!$A$5:$DO$385,9,FALSE),"")</f>
        <v/>
      </c>
      <c r="HE14" s="37"/>
      <c r="HF14" s="37" t="str">
        <f>IF(VLOOKUP(CONCATENATE($GL$6," ",HF$9),'-RÅDATA_KVARTAL-'!$A$5:$DO$385,9,FALSE)&lt;&gt;0,VLOOKUP(CONCATENATE($GL$6," ",HF$9),'-RÅDATA_KVARTAL-'!$A$5:$DO$385,9,FALSE),"")</f>
        <v/>
      </c>
      <c r="HG14" s="37"/>
      <c r="HH14" s="37" t="str">
        <f>IF(VLOOKUP(CONCATENATE($GL$6," ",HH$9),'-RÅDATA_KVARTAL-'!$A$5:$DO$385,9,FALSE)&lt;&gt;0,VLOOKUP(CONCATENATE($GL$6," ",HH$9),'-RÅDATA_KVARTAL-'!$A$5:$DO$385,9,FALSE),"")</f>
        <v/>
      </c>
      <c r="HI14" s="37"/>
      <c r="HJ14" s="37" t="str">
        <f>IF(VLOOKUP(CONCATENATE($GL$6," ",HJ$9),'-RÅDATA_KVARTAL-'!$A$5:$DO$385,9,FALSE)&lt;&gt;0,VLOOKUP(CONCATENATE($GL$6," ",HJ$9),'-RÅDATA_KVARTAL-'!$A$5:$DO$385,9,FALSE),"")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110</v>
      </c>
      <c r="CK16" s="29"/>
      <c r="CL16" s="29">
        <f>IF(VLOOKUP(CONCATENATE($CH$6," ",CL$9),'-RÅDATA_KVARTAL-'!$A$5:$DO$385,13,FALSE)&lt;&gt;0,VLOOKUP(CONCATENATE($CH$6," ",CL$9),'-RÅDATA_KVARTAL-'!$A$5:$DO$385,13,FALSE),"")</f>
        <v>718</v>
      </c>
      <c r="CM16" s="29"/>
      <c r="CN16" s="29">
        <f>IF(VLOOKUP(CONCATENATE($CH$6," ",CN$9),'-RÅDATA_KVARTAL-'!$A$5:$DO$385,13,FALSE)&lt;&gt;0,VLOOKUP(CONCATENATE($CH$6," ",CN$9),'-RÅDATA_KVARTAL-'!$A$5:$DO$385,13,FALSE),"")</f>
        <v>321</v>
      </c>
      <c r="CO16" s="29"/>
      <c r="CP16" s="29">
        <f>IF(VLOOKUP(CONCATENATE($CH$6," ",CP$9),'-RÅDATA_KVARTAL-'!$A$5:$DO$385,13,FALSE)&lt;&gt;0,VLOOKUP(CONCATENATE($CH$6," ",CP$9),'-RÅDATA_KVARTAL-'!$A$5:$DO$385,13,FALSE),"")</f>
        <v>295</v>
      </c>
      <c r="CQ16" s="29"/>
      <c r="CR16" s="29">
        <f>IF(VLOOKUP(CONCATENATE($CH$6," ",CR$9),'-RÅDATA_KVARTAL-'!$A$5:$DO$385,13,FALSE)&lt;&gt;0,VLOOKUP(CONCATENATE($CH$6," ",CR$9),'-RÅDATA_KVARTAL-'!$A$5:$DO$385,13,FALSE),"")</f>
        <v>259</v>
      </c>
      <c r="CS16" s="29"/>
      <c r="CT16" s="29">
        <f>IF(VLOOKUP(CONCATENATE($CH$6," ",CT$9),'-RÅDATA_KVARTAL-'!$A$5:$DO$385,13,FALSE)&lt;&gt;0,VLOOKUP(CONCATENATE($CH$6," ",CT$9),'-RÅDATA_KVARTAL-'!$A$5:$DO$385,13,FALSE),"")</f>
        <v>264</v>
      </c>
      <c r="CU16" s="29"/>
      <c r="CV16" s="29">
        <f>IF(VLOOKUP(CONCATENATE($CH$6," ",CV$9),'-RÅDATA_KVARTAL-'!$A$5:$DO$385,13,FALSE)&lt;&gt;0,VLOOKUP(CONCATENATE($CH$6," ",CV$9),'-RÅDATA_KVARTAL-'!$A$5:$DO$385,13,FALSE),"")</f>
        <v>311</v>
      </c>
      <c r="CW16" s="29"/>
      <c r="CX16" s="29">
        <f>IF(VLOOKUP(CONCATENATE($CH$6," ",CX$9),'-RÅDATA_KVARTAL-'!$A$5:$DO$385,13,FALSE)&lt;&gt;0,VLOOKUP(CONCATENATE($CH$6," ",CX$9),'-RÅDATA_KVARTAL-'!$A$5:$DO$385,13,FALSE),"")</f>
        <v>308</v>
      </c>
      <c r="CY16" s="29"/>
      <c r="CZ16" s="29">
        <f>IF(VLOOKUP(CONCATENATE($CH$6," ",CZ$9),'-RÅDATA_KVARTAL-'!$A$5:$DO$385,13,FALSE)&lt;&gt;0,VLOOKUP(CONCATENATE($CH$6," ",CZ$9),'-RÅDATA_KVARTAL-'!$A$5:$DO$385,13,FALSE),"")</f>
        <v>223</v>
      </c>
      <c r="DA16" s="29"/>
      <c r="DB16" s="29">
        <f>IF(VLOOKUP(CONCATENATE($CH$6," ",DB$9),'-RÅDATA_KVARTAL-'!$A$5:$DO$385,13,FALSE)&lt;&gt;0,VLOOKUP(CONCATENATE($CH$6," ",DB$9),'-RÅDATA_KVARTAL-'!$A$5:$DO$385,13,FALSE),"")</f>
        <v>299</v>
      </c>
      <c r="DC16" s="29"/>
      <c r="DD16" s="29">
        <f>IF(VLOOKUP(CONCATENATE($CH$6," ",DD$9),'-RÅDATA_KVARTAL-'!$A$5:$DO$385,13,FALSE)&lt;&gt;0,VLOOKUP(CONCATENATE($CH$6," ",DD$9),'-RÅDATA_KVARTAL-'!$A$5:$DO$385,13,FALSE),"")</f>
        <v>290</v>
      </c>
      <c r="DE16" s="29"/>
      <c r="DF16" s="29">
        <f>IF(VLOOKUP(CONCATENATE($CH$6," ",DF$9),'-RÅDATA_KVARTAL-'!$A$5:$DO$385,13,FALSE)&lt;&gt;0,VLOOKUP(CONCATENATE($CH$6," ",DF$9),'-RÅDATA_KVARTAL-'!$A$5:$DO$385,13,FALSE),"")</f>
        <v>3419</v>
      </c>
      <c r="DG16" s="91"/>
      <c r="DH16" s="91"/>
      <c r="DI16" s="29">
        <f>IF(VLOOKUP(CONCATENATE($DI$6," ",DI$9),'-RÅDATA_KVARTAL-'!$A$5:$DO$385,13,FALSE)&lt;&gt;0,VLOOKUP(CONCATENATE($DI$6," ",DI$9),'-RÅDATA_KVARTAL-'!$A$5:$DO$385,13,FALSE),"")</f>
        <v>271</v>
      </c>
      <c r="DJ16" s="29"/>
      <c r="DK16" s="29">
        <f>IF(VLOOKUP(CONCATENATE($DI$6," ",DK$9),'-RÅDATA_KVARTAL-'!$A$5:$DO$385,13,FALSE)&lt;&gt;0,VLOOKUP(CONCATENATE($DI$6," ",DK$9),'-RÅDATA_KVARTAL-'!$A$5:$DO$385,13,FALSE),"")</f>
        <v>341</v>
      </c>
      <c r="DL16" s="29"/>
      <c r="DM16" s="29">
        <f>IF(VLOOKUP(CONCATENATE($DI$6," ",DM$9),'-RÅDATA_KVARTAL-'!$A$5:$DO$385,13,FALSE)&lt;&gt;0,VLOOKUP(CONCATENATE($DI$6," ",DM$9),'-RÅDATA_KVARTAL-'!$A$5:$DO$385,13,FALSE),"")</f>
        <v>615</v>
      </c>
      <c r="DN16" s="29"/>
      <c r="DO16" s="29">
        <f>IF(VLOOKUP(CONCATENATE($DI$6," ",DO$9),'-RÅDATA_KVARTAL-'!$A$5:$DO$385,13,FALSE)&lt;&gt;0,VLOOKUP(CONCATENATE($DI$6," ",DO$9),'-RÅDATA_KVARTAL-'!$A$5:$DO$385,13,FALSE),"")</f>
        <v>1823</v>
      </c>
      <c r="DP16" s="29"/>
      <c r="DQ16" s="29">
        <f>IF(VLOOKUP(CONCATENATE($DI$6," ",DQ$9),'-RÅDATA_KVARTAL-'!$A$5:$DO$385,13,FALSE)&lt;&gt;0,VLOOKUP(CONCATENATE($DI$6," ",DQ$9),'-RÅDATA_KVARTAL-'!$A$5:$DO$385,13,FALSE),"")</f>
        <v>687</v>
      </c>
      <c r="DR16" s="29"/>
      <c r="DS16" s="29">
        <f>IF(VLOOKUP(CONCATENATE($DI$6," ",DS$9),'-RÅDATA_KVARTAL-'!$A$5:$DO$385,13,FALSE)&lt;&gt;0,VLOOKUP(CONCATENATE($DI$6," ",DS$9),'-RÅDATA_KVARTAL-'!$A$5:$DO$385,13,FALSE),"")</f>
        <v>1538</v>
      </c>
      <c r="DT16" s="29"/>
      <c r="DU16" s="29">
        <f>IF(VLOOKUP(CONCATENATE($DI$6," ",DU$9),'-RÅDATA_KVARTAL-'!$A$5:$DO$385,13,FALSE)&lt;&gt;0,VLOOKUP(CONCATENATE($DI$6," ",DU$9),'-RÅDATA_KVARTAL-'!$A$5:$DO$385,13,FALSE),"")</f>
        <v>3168</v>
      </c>
      <c r="DV16" s="29"/>
      <c r="DW16" s="29">
        <f>IF(VLOOKUP(CONCATENATE($DI$6," ",DW$9),'-RÅDATA_KVARTAL-'!$A$5:$DO$385,13,FALSE)&lt;&gt;0,VLOOKUP(CONCATENATE($DI$6," ",DW$9),'-RÅDATA_KVARTAL-'!$A$5:$DO$385,13,FALSE),"")</f>
        <v>1034</v>
      </c>
      <c r="DX16" s="29"/>
      <c r="DY16" s="29">
        <f>IF(VLOOKUP(CONCATENATE($DI$6," ",DY$9),'-RÅDATA_KVARTAL-'!$A$5:$DO$385,13,FALSE)&lt;&gt;0,VLOOKUP(CONCATENATE($DI$6," ",DY$9),'-RÅDATA_KVARTAL-'!$A$5:$DO$385,13,FALSE),"")</f>
        <v>722</v>
      </c>
      <c r="DZ16" s="29"/>
      <c r="EA16" s="29" t="str">
        <f>IF(VLOOKUP(CONCATENATE($DI$6," ",EA$9),'-RÅDATA_KVARTAL-'!$A$5:$DO$385,13,FALSE)&lt;&gt;0,VLOOKUP(CONCATENATE($DI$6," ",EA$9),'-RÅDATA_KVARTAL-'!$A$5:$DO$385,13,FALSE),"")</f>
        <v/>
      </c>
      <c r="EB16" s="29"/>
      <c r="EC16" s="29" t="str">
        <f>IF(VLOOKUP(CONCATENATE($DI$6," ",EC$9),'-RÅDATA_KVARTAL-'!$A$5:$DO$385,13,FALSE)&lt;&gt;0,VLOOKUP(CONCATENATE($DI$6," ",EC$9),'-RÅDATA_KVARTAL-'!$A$5:$DO$385,13,FALSE),"")</f>
        <v/>
      </c>
      <c r="ED16" s="29"/>
      <c r="EE16" s="29" t="str">
        <f>IF(VLOOKUP(CONCATENATE($DI$6," ",EE$9),'-RÅDATA_KVARTAL-'!$A$5:$DO$385,13,FALSE)&lt;&gt;0,VLOOKUP(CONCATENATE($DI$6," ",EE$9),'-RÅDATA_KVARTAL-'!$A$5:$DO$385,13,FALSE),"")</f>
        <v/>
      </c>
      <c r="EF16" s="29"/>
      <c r="EG16" s="29">
        <f>IF(VLOOKUP(CONCATENATE($DI$6," ",EG$9),'-RÅDATA_KVARTAL-'!$A$5:$DO$385,13,FALSE)&lt;&gt;0,VLOOKUP(CONCATENATE($DI$6," ",EG$9),'-RÅDATA_KVARTAL-'!$A$5:$DO$385,13,FALSE),"")</f>
        <v>10199</v>
      </c>
      <c r="EH16" s="91"/>
      <c r="EI16" s="91"/>
      <c r="EJ16" s="29" t="str">
        <f>IF(VLOOKUP(CONCATENATE($EJ$6," ",EJ$9),'-RÅDATA_KVARTAL-'!$A$5:$DO$385,13,FALSE)&lt;&gt;0,VLOOKUP(CONCATENATE($EJ$6," ",EJ$9),'-RÅDATA_KVARTAL-'!$A$5:$DO$385,13,FALSE),"")</f>
        <v/>
      </c>
      <c r="EK16" s="29"/>
      <c r="EL16" s="29" t="str">
        <f>IF(VLOOKUP(CONCATENATE($EJ$6," ",EL$9),'-RÅDATA_KVARTAL-'!$A$5:$DO$385,13,FALSE)&lt;&gt;0,VLOOKUP(CONCATENATE($EJ$6," ",EL$9),'-RÅDATA_KVARTAL-'!$A$5:$DO$385,13,FALSE),"")</f>
        <v/>
      </c>
      <c r="EM16" s="29"/>
      <c r="EN16" s="29" t="str">
        <f>IF(VLOOKUP(CONCATENATE($EJ$6," ",EN$9),'-RÅDATA_KVARTAL-'!$A$5:$DO$385,13,FALSE)&lt;&gt;0,VLOOKUP(CONCATENATE($EJ$6," ",EN$9),'-RÅDATA_KVARTAL-'!$A$5:$DO$385,13,FALSE),"")</f>
        <v/>
      </c>
      <c r="EO16" s="29"/>
      <c r="EP16" s="29" t="str">
        <f>IF(VLOOKUP(CONCATENATE($EJ$6," ",EP$9),'-RÅDATA_KVARTAL-'!$A$5:$DO$385,13,FALSE)&lt;&gt;0,VLOOKUP(CONCATENATE($EJ$6," ",EP$9),'-RÅDATA_KVARTAL-'!$A$5:$DO$385,13,FALSE),"")</f>
        <v/>
      </c>
      <c r="EQ16" s="29"/>
      <c r="ER16" s="29" t="str">
        <f>IF(VLOOKUP(CONCATENATE($EJ$6," ",ER$9),'-RÅDATA_KVARTAL-'!$A$5:$DO$385,13,FALSE)&lt;&gt;0,VLOOKUP(CONCATENATE($EJ$6," ",ER$9),'-RÅDATA_KVARTAL-'!$A$5:$DO$385,13,FALSE),"")</f>
        <v/>
      </c>
      <c r="ES16" s="29"/>
      <c r="ET16" s="29" t="str">
        <f>IF(VLOOKUP(CONCATENATE($EJ$6," ",ET$9),'-RÅDATA_KVARTAL-'!$A$5:$DO$385,13,FALSE)&lt;&gt;0,VLOOKUP(CONCATENATE($EJ$6," ",ET$9),'-RÅDATA_KVARTAL-'!$A$5:$DO$385,13,FALSE),"")</f>
        <v/>
      </c>
      <c r="EU16" s="29"/>
      <c r="EV16" s="29" t="str">
        <f>IF(VLOOKUP(CONCATENATE($EJ$6," ",EV$9),'-RÅDATA_KVARTAL-'!$A$5:$DO$385,13,FALSE)&lt;&gt;0,VLOOKUP(CONCATENATE($EJ$6," ",EV$9),'-RÅDATA_KVARTAL-'!$A$5:$DO$385,13,FALSE),"")</f>
        <v/>
      </c>
      <c r="EW16" s="29"/>
      <c r="EX16" s="29" t="str">
        <f>IF(VLOOKUP(CONCATENATE($EJ$6," ",EX$9),'-RÅDATA_KVARTAL-'!$A$5:$DO$385,13,FALSE)&lt;&gt;0,VLOOKUP(CONCATENATE($EJ$6," ",EX$9),'-RÅDATA_KVARTAL-'!$A$5:$DO$385,13,FALSE),"")</f>
        <v/>
      </c>
      <c r="EY16" s="29"/>
      <c r="EZ16" s="29" t="str">
        <f>IF(VLOOKUP(CONCATENATE($EJ$6," ",EZ$9),'-RÅDATA_KVARTAL-'!$A$5:$DO$385,13,FALSE)&lt;&gt;0,VLOOKUP(CONCATENATE($EJ$6," ",EZ$9),'-RÅDATA_KVARTAL-'!$A$5:$DO$385,13,FALSE),"")</f>
        <v/>
      </c>
      <c r="FA16" s="29"/>
      <c r="FB16" s="29" t="str">
        <f>IF(VLOOKUP(CONCATENATE($EJ$6," ",FB$9),'-RÅDATA_KVARTAL-'!$A$5:$DO$385,13,FALSE)&lt;&gt;0,VLOOKUP(CONCATENATE($EJ$6," ",FB$9),'-RÅDATA_KVARTAL-'!$A$5:$DO$385,13,FALSE),"")</f>
        <v/>
      </c>
      <c r="FC16" s="29"/>
      <c r="FD16" s="29" t="str">
        <f>IF(VLOOKUP(CONCATENATE($EJ$6," ",FD$9),'-RÅDATA_KVARTAL-'!$A$5:$DO$385,13,FALSE)&lt;&gt;0,VLOOKUP(CONCATENATE($EJ$6," ",FD$9),'-RÅDATA_KVARTAL-'!$A$5:$DO$385,13,FALSE),"")</f>
        <v/>
      </c>
      <c r="FE16" s="29"/>
      <c r="FF16" s="29" t="str">
        <f>IF(VLOOKUP(CONCATENATE($EJ$6," ",FF$9),'-RÅDATA_KVARTAL-'!$A$5:$DO$385,13,FALSE)&lt;&gt;0,VLOOKUP(CONCATENATE($EJ$6," ",FF$9),'-RÅDATA_KVARTAL-'!$A$5:$DO$385,13,FALSE),"")</f>
        <v/>
      </c>
      <c r="FG16" s="29"/>
      <c r="FH16" s="29" t="str">
        <f>IF(VLOOKUP(CONCATENATE($EJ$6," ",FH$9),'-RÅDATA_KVARTAL-'!$A$5:$DO$385,13,FALSE)&lt;&gt;0,VLOOKUP(CONCATENATE($EJ$6," ",FH$9),'-RÅDATA_KVARTAL-'!$A$5:$DO$385,13,FALSE),"")</f>
        <v/>
      </c>
      <c r="FI16" s="91"/>
      <c r="FJ16" s="91"/>
      <c r="FK16" s="29" t="str">
        <f>IF(VLOOKUP(CONCATENATE($FK$6," ",FK$9),'-RÅDATA_KVARTAL-'!$A$5:$DO$385,13,FALSE)&lt;&gt;0,VLOOKUP(CONCATENATE($FK$6," ",FK$9),'-RÅDATA_KVARTAL-'!$A$5:$DO$385,13,FALSE),"")</f>
        <v/>
      </c>
      <c r="FL16" s="29"/>
      <c r="FM16" s="29" t="str">
        <f>IF(VLOOKUP(CONCATENATE($FK$6," ",FM$9),'-RÅDATA_KVARTAL-'!$A$5:$DO$385,13,FALSE)&lt;&gt;0,VLOOKUP(CONCATENATE($FK$6," ",FM$9),'-RÅDATA_KVARTAL-'!$A$5:$DO$385,13,FALSE),"")</f>
        <v/>
      </c>
      <c r="FN16" s="29"/>
      <c r="FO16" s="29" t="str">
        <f>IF(VLOOKUP(CONCATENATE($FK$6," ",FO$9),'-RÅDATA_KVARTAL-'!$A$5:$DO$385,13,FALSE)&lt;&gt;0,VLOOKUP(CONCATENATE($FK$6," ",FO$9),'-RÅDATA_KVARTAL-'!$A$5:$DO$385,13,FALSE),"")</f>
        <v/>
      </c>
      <c r="FP16" s="29"/>
      <c r="FQ16" s="29" t="str">
        <f>IF(VLOOKUP(CONCATENATE($FK$6," ",FQ$9),'-RÅDATA_KVARTAL-'!$A$5:$DO$385,13,FALSE)&lt;&gt;0,VLOOKUP(CONCATENATE($FK$6," ",FQ$9),'-RÅDATA_KVARTAL-'!$A$5:$DO$385,13,FALSE),"")</f>
        <v/>
      </c>
      <c r="FR16" s="29"/>
      <c r="FS16" s="29" t="str">
        <f>IF(VLOOKUP(CONCATENATE($FK$6," ",FS$9),'-RÅDATA_KVARTAL-'!$A$5:$DO$385,13,FALSE)&lt;&gt;0,VLOOKUP(CONCATENATE($FK$6," ",FS$9),'-RÅDATA_KVARTAL-'!$A$5:$DO$385,13,FALSE),"")</f>
        <v/>
      </c>
      <c r="FT16" s="29"/>
      <c r="FU16" s="29" t="str">
        <f>IF(VLOOKUP(CONCATENATE($FK$6," ",FU$9),'-RÅDATA_KVARTAL-'!$A$5:$DO$385,13,FALSE)&lt;&gt;0,VLOOKUP(CONCATENATE($FK$6," ",FU$9),'-RÅDATA_KVARTAL-'!$A$5:$DO$385,13,FALSE),"")</f>
        <v/>
      </c>
      <c r="FV16" s="29"/>
      <c r="FW16" s="29" t="str">
        <f>IF(VLOOKUP(CONCATENATE($FK$6," ",FW$9),'-RÅDATA_KVARTAL-'!$A$5:$DO$385,13,FALSE)&lt;&gt;0,VLOOKUP(CONCATENATE($FK$6," ",FW$9),'-RÅDATA_KVARTAL-'!$A$5:$DO$385,13,FALSE),"")</f>
        <v/>
      </c>
      <c r="FX16" s="29"/>
      <c r="FY16" s="29" t="str">
        <f>IF(VLOOKUP(CONCATENATE($FK$6," ",FY$9),'-RÅDATA_KVARTAL-'!$A$5:$DO$385,13,FALSE)&lt;&gt;0,VLOOKUP(CONCATENATE($FK$6," ",FY$9),'-RÅDATA_KVARTAL-'!$A$5:$DO$385,13,FALSE),"")</f>
        <v/>
      </c>
      <c r="FZ16" s="29"/>
      <c r="GA16" s="29" t="str">
        <f>IF(VLOOKUP(CONCATENATE($FK$6," ",GA$9),'-RÅDATA_KVARTAL-'!$A$5:$DO$385,13,FALSE)&lt;&gt;0,VLOOKUP(CONCATENATE($FK$6," ",GA$9),'-RÅDATA_KVARTAL-'!$A$5:$DO$385,13,FALSE),"")</f>
        <v/>
      </c>
      <c r="GB16" s="29"/>
      <c r="GC16" s="29" t="str">
        <f>IF(VLOOKUP(CONCATENATE($FK$6," ",GC$9),'-RÅDATA_KVARTAL-'!$A$5:$DO$385,13,FALSE)&lt;&gt;0,VLOOKUP(CONCATENATE($FK$6," ",GC$9),'-RÅDATA_KVARTAL-'!$A$5:$DO$385,13,FALSE),"")</f>
        <v/>
      </c>
      <c r="GD16" s="29"/>
      <c r="GE16" s="29" t="str">
        <f>IF(VLOOKUP(CONCATENATE($FK$6," ",GE$9),'-RÅDATA_KVARTAL-'!$A$5:$DO$385,13,FALSE)&lt;&gt;0,VLOOKUP(CONCATENATE($FK$6," ",GE$9),'-RÅDATA_KVARTAL-'!$A$5:$DO$385,13,FALSE),"")</f>
        <v/>
      </c>
      <c r="GF16" s="29"/>
      <c r="GG16" s="29" t="str">
        <f>IF(VLOOKUP(CONCATENATE($FK$6," ",GG$9),'-RÅDATA_KVARTAL-'!$A$5:$DO$385,13,FALSE)&lt;&gt;0,VLOOKUP(CONCATENATE($FK$6," ",GG$9),'-RÅDATA_KVARTAL-'!$A$5:$DO$385,13,FALSE),"")</f>
        <v/>
      </c>
      <c r="GH16" s="29"/>
      <c r="GI16" s="29" t="str">
        <f>IF(VLOOKUP(CONCATENATE($FK$6," ",GI$9),'-RÅDATA_KVARTAL-'!$A$5:$DO$385,13,FALSE)&lt;&gt;0,VLOOKUP(CONCATENATE($FK$6," ",GI$9),'-RÅDATA_KVARTAL-'!$A$5:$DO$385,13,FALSE),"")</f>
        <v/>
      </c>
      <c r="GJ16" s="91"/>
      <c r="GK16" s="91"/>
      <c r="GL16" s="29" t="str">
        <f>IF(VLOOKUP(CONCATENATE($GL$6," ",GL$9),'-RÅDATA_KVARTAL-'!$A$5:$DO$385,13,FALSE)&lt;&gt;0,VLOOKUP(CONCATENATE($GL$6," ",GL$9),'-RÅDATA_KVARTAL-'!$A$5:$DO$385,13,FALSE),"")</f>
        <v/>
      </c>
      <c r="GM16" s="29"/>
      <c r="GN16" s="29" t="str">
        <f>IF(VLOOKUP(CONCATENATE($GL$6," ",GN$9),'-RÅDATA_KVARTAL-'!$A$5:$DO$385,13,FALSE)&lt;&gt;0,VLOOKUP(CONCATENATE($GL$6," ",GN$9),'-RÅDATA_KVARTAL-'!$A$5:$DO$385,13,FALSE),"")</f>
        <v/>
      </c>
      <c r="GO16" s="29"/>
      <c r="GP16" s="29" t="str">
        <f>IF(VLOOKUP(CONCATENATE($GL$6," ",GP$9),'-RÅDATA_KVARTAL-'!$A$5:$DO$385,13,FALSE)&lt;&gt;0,VLOOKUP(CONCATENATE($GL$6," ",GP$9),'-RÅDATA_KVARTAL-'!$A$5:$DO$385,13,FALSE),"")</f>
        <v/>
      </c>
      <c r="GQ16" s="29"/>
      <c r="GR16" s="29" t="str">
        <f>IF(VLOOKUP(CONCATENATE($GL$6," ",GR$9),'-RÅDATA_KVARTAL-'!$A$5:$DO$385,13,FALSE)&lt;&gt;0,VLOOKUP(CONCATENATE($GL$6," ",GR$9),'-RÅDATA_KVARTAL-'!$A$5:$DO$385,13,FALSE),"")</f>
        <v/>
      </c>
      <c r="GS16" s="29"/>
      <c r="GT16" s="29" t="str">
        <f>IF(VLOOKUP(CONCATENATE($GL$6," ",GT$9),'-RÅDATA_KVARTAL-'!$A$5:$DO$385,13,FALSE)&lt;&gt;0,VLOOKUP(CONCATENATE($GL$6," ",GT$9),'-RÅDATA_KVARTAL-'!$A$5:$DO$385,13,FALSE),"")</f>
        <v/>
      </c>
      <c r="GU16" s="29"/>
      <c r="GV16" s="29" t="str">
        <f>IF(VLOOKUP(CONCATENATE($GL$6," ",GV$9),'-RÅDATA_KVARTAL-'!$A$5:$DO$385,13,FALSE)&lt;&gt;0,VLOOKUP(CONCATENATE($GL$6," ",GV$9),'-RÅDATA_KVARTAL-'!$A$5:$DO$385,13,FALSE),"")</f>
        <v/>
      </c>
      <c r="GW16" s="29"/>
      <c r="GX16" s="29" t="str">
        <f>IF(VLOOKUP(CONCATENATE($GL$6," ",GX$9),'-RÅDATA_KVARTAL-'!$A$5:$DO$385,13,FALSE)&lt;&gt;0,VLOOKUP(CONCATENATE($GL$6," ",GX$9),'-RÅDATA_KVARTAL-'!$A$5:$DO$385,13,FALSE),"")</f>
        <v/>
      </c>
      <c r="GY16" s="29"/>
      <c r="GZ16" s="29" t="str">
        <f>IF(VLOOKUP(CONCATENATE($GL$6," ",GZ$9),'-RÅDATA_KVARTAL-'!$A$5:$DO$385,13,FALSE)&lt;&gt;0,VLOOKUP(CONCATENATE($GL$6," ",GZ$9),'-RÅDATA_KVARTAL-'!$A$5:$DO$385,13,FALSE),"")</f>
        <v/>
      </c>
      <c r="HA16" s="29"/>
      <c r="HB16" s="29" t="str">
        <f>IF(VLOOKUP(CONCATENATE($GL$6," ",HB$9),'-RÅDATA_KVARTAL-'!$A$5:$DO$385,13,FALSE)&lt;&gt;0,VLOOKUP(CONCATENATE($GL$6," ",HB$9),'-RÅDATA_KVARTAL-'!$A$5:$DO$385,13,FALSE),"")</f>
        <v/>
      </c>
      <c r="HC16" s="29"/>
      <c r="HD16" s="29" t="str">
        <f>IF(VLOOKUP(CONCATENATE($GL$6," ",HD$9),'-RÅDATA_KVARTAL-'!$A$5:$DO$385,13,FALSE)&lt;&gt;0,VLOOKUP(CONCATENATE($GL$6," ",HD$9),'-RÅDATA_KVARTAL-'!$A$5:$DO$385,13,FALSE),"")</f>
        <v/>
      </c>
      <c r="HE16" s="29"/>
      <c r="HF16" s="29" t="str">
        <f>IF(VLOOKUP(CONCATENATE($GL$6," ",HF$9),'-RÅDATA_KVARTAL-'!$A$5:$DO$385,13,FALSE)&lt;&gt;0,VLOOKUP(CONCATENATE($GL$6," ",HF$9),'-RÅDATA_KVARTAL-'!$A$5:$DO$385,13,FALSE),"")</f>
        <v/>
      </c>
      <c r="HG16" s="29"/>
      <c r="HH16" s="29" t="str">
        <f>IF(VLOOKUP(CONCATENATE($GL$6," ",HH$9),'-RÅDATA_KVARTAL-'!$A$5:$DO$385,13,FALSE)&lt;&gt;0,VLOOKUP(CONCATENATE($GL$6," ",HH$9),'-RÅDATA_KVARTAL-'!$A$5:$DO$385,13,FALSE),"")</f>
        <v/>
      </c>
      <c r="HI16" s="29"/>
      <c r="HJ16" s="29" t="str">
        <f>IF(VLOOKUP(CONCATENATE($GL$6," ",HJ$9),'-RÅDATA_KVARTAL-'!$A$5:$DO$385,13,FALSE)&lt;&gt;0,VLOOKUP(CONCATENATE($GL$6," ",HJ$9),'-RÅDATA_KVARTAL-'!$A$5:$DO$385,13,FALSE),"")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-1185</v>
      </c>
      <c r="CM18" s="29"/>
      <c r="CN18" s="29">
        <f>IF(VLOOKUP(CONCATENATE($CH$6," ",CN$9),'-RÅDATA_KVARTAL-'!$A$5:$DO$385,17,FALSE)&lt;&gt;0,VLOOKUP(CONCATENATE($CH$6," ",CN$9),'-RÅDATA_KVARTAL-'!$A$5:$DO$385,17,FALSE),"")</f>
        <v>-745</v>
      </c>
      <c r="CO18" s="29"/>
      <c r="CP18" s="29">
        <f>IF(VLOOKUP(CONCATENATE($CH$6," ",CP$9),'-RÅDATA_KVARTAL-'!$A$5:$DO$385,17,FALSE)&lt;&gt;0,VLOOKUP(CONCATENATE($CH$6," ",CP$9),'-RÅDATA_KVARTAL-'!$A$5:$DO$385,17,FALSE),"")</f>
        <v>-784</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-1117</v>
      </c>
      <c r="CU18" s="29"/>
      <c r="CV18" s="29">
        <f>IF(VLOOKUP(CONCATENATE($CH$6," ",CV$9),'-RÅDATA_KVARTAL-'!$A$5:$DO$385,17,FALSE)&lt;&gt;0,VLOOKUP(CONCATENATE($CH$6," ",CV$9),'-RÅDATA_KVARTAL-'!$A$5:$DO$385,17,FALSE),"")</f>
        <v>-516</v>
      </c>
      <c r="CW18" s="29"/>
      <c r="CX18" s="29">
        <f>IF(VLOOKUP(CONCATENATE($CH$6," ",CX$9),'-RÅDATA_KVARTAL-'!$A$5:$DO$385,17,FALSE)&lt;&gt;0,VLOOKUP(CONCATENATE($CH$6," ",CX$9),'-RÅDATA_KVARTAL-'!$A$5:$DO$385,17,FALSE),"")</f>
        <v>-784</v>
      </c>
      <c r="CY18" s="29"/>
      <c r="CZ18" s="29">
        <f>IF(VLOOKUP(CONCATENATE($CH$6," ",CZ$9),'-RÅDATA_KVARTAL-'!$A$5:$DO$385,17,FALSE)&lt;&gt;0,VLOOKUP(CONCATENATE($CH$6," ",CZ$9),'-RÅDATA_KVARTAL-'!$A$5:$DO$385,17,FALSE),"")</f>
        <v>-958</v>
      </c>
      <c r="DA18" s="29"/>
      <c r="DB18" s="29">
        <f>IF(VLOOKUP(CONCATENATE($CH$6," ",DB$9),'-RÅDATA_KVARTAL-'!$A$5:$DO$385,17,FALSE)&lt;&gt;0,VLOOKUP(CONCATENATE($CH$6," ",DB$9),'-RÅDATA_KVARTAL-'!$A$5:$DO$385,17,FALSE),"")</f>
        <v>-1646</v>
      </c>
      <c r="DC18" s="29"/>
      <c r="DD18" s="29">
        <f>IF(VLOOKUP(CONCATENATE($CH$6," ",DD$9),'-RÅDATA_KVARTAL-'!$A$5:$DO$385,17,FALSE)&lt;&gt;0,VLOOKUP(CONCATENATE($CH$6," ",DD$9),'-RÅDATA_KVARTAL-'!$A$5:$DO$385,17,FALSE),"")</f>
        <v>-406</v>
      </c>
      <c r="DE18" s="29"/>
      <c r="DF18" s="29">
        <f>IF(VLOOKUP(CONCATENATE($CH$6," ",DF$9),'-RÅDATA_KVARTAL-'!$A$5:$DO$385,17,FALSE)&lt;&gt;0,VLOOKUP(CONCATENATE($CH$6," ",DF$9),'-RÅDATA_KVARTAL-'!$A$5:$DO$385,17,FALSE),"")</f>
        <v>-9491</v>
      </c>
      <c r="DG18" s="93"/>
      <c r="DH18" s="93"/>
      <c r="DI18" s="29">
        <f>IF(VLOOKUP(CONCATENATE($DI$6," ",DI$9),'-RÅDATA_KVARTAL-'!$A$5:$DO$385,17,FALSE)&lt;&gt;0,VLOOKUP(CONCATENATE($DI$6," ",DI$9),'-RÅDATA_KVARTAL-'!$A$5:$DO$385,17,FALSE),"")</f>
        <v>-244</v>
      </c>
      <c r="DJ18" s="29"/>
      <c r="DK18" s="29">
        <f>IF(VLOOKUP(CONCATENATE($DI$6," ",DK$9),'-RÅDATA_KVARTAL-'!$A$5:$DO$385,17,FALSE)&lt;&gt;0,VLOOKUP(CONCATENATE($DI$6," ",DK$9),'-RÅDATA_KVARTAL-'!$A$5:$DO$385,17,FALSE),"")</f>
        <v>-220</v>
      </c>
      <c r="DL18" s="29"/>
      <c r="DM18" s="29">
        <f>IF(VLOOKUP(CONCATENATE($DI$6," ",DM$9),'-RÅDATA_KVARTAL-'!$A$5:$DO$385,17,FALSE)&lt;&gt;0,VLOOKUP(CONCATENATE($DI$6," ",DM$9),'-RÅDATA_KVARTAL-'!$A$5:$DO$385,17,FALSE),"")</f>
        <v>-582</v>
      </c>
      <c r="DN18" s="29"/>
      <c r="DO18" s="29">
        <f>IF(VLOOKUP(CONCATENATE($DI$6," ",DO$9),'-RÅDATA_KVARTAL-'!$A$5:$DO$385,17,FALSE)&lt;&gt;0,VLOOKUP(CONCATENATE($DI$6," ",DO$9),'-RÅDATA_KVARTAL-'!$A$5:$DO$385,17,FALSE),"")</f>
        <v>-1405</v>
      </c>
      <c r="DP18" s="29"/>
      <c r="DQ18" s="29">
        <f>IF(VLOOKUP(CONCATENATE($DI$6," ",DQ$9),'-RÅDATA_KVARTAL-'!$A$5:$DO$385,17,FALSE)&lt;&gt;0,VLOOKUP(CONCATENATE($DI$6," ",DQ$9),'-RÅDATA_KVARTAL-'!$A$5:$DO$385,17,FALSE),"")</f>
        <v>-614</v>
      </c>
      <c r="DR18" s="29"/>
      <c r="DS18" s="29">
        <f>IF(VLOOKUP(CONCATENATE($DI$6," ",DS$9),'-RÅDATA_KVARTAL-'!$A$5:$DO$385,17,FALSE)&lt;&gt;0,VLOOKUP(CONCATENATE($DI$6," ",DS$9),'-RÅDATA_KVARTAL-'!$A$5:$DO$385,17,FALSE),"")</f>
        <v>-985</v>
      </c>
      <c r="DT18" s="29"/>
      <c r="DU18" s="29">
        <f>IF(VLOOKUP(CONCATENATE($DI$6," ",DU$9),'-RÅDATA_KVARTAL-'!$A$5:$DO$385,17,FALSE)&lt;&gt;0,VLOOKUP(CONCATENATE($DI$6," ",DU$9),'-RÅDATA_KVARTAL-'!$A$5:$DO$385,17,FALSE),"")</f>
        <v>-3868</v>
      </c>
      <c r="DV18" s="29"/>
      <c r="DW18" s="29">
        <f>IF(VLOOKUP(CONCATENATE($DI$6," ",DW$9),'-RÅDATA_KVARTAL-'!$A$5:$DO$385,17,FALSE)&lt;&gt;0,VLOOKUP(CONCATENATE($DI$6," ",DW$9),'-RÅDATA_KVARTAL-'!$A$5:$DO$385,17,FALSE),"")</f>
        <v>-1455</v>
      </c>
      <c r="DX18" s="29"/>
      <c r="DY18" s="29">
        <f>IF(VLOOKUP(CONCATENATE($DI$6," ",DY$9),'-RÅDATA_KVARTAL-'!$A$5:$DO$385,17,FALSE)&lt;&gt;0,VLOOKUP(CONCATENATE($DI$6," ",DY$9),'-RÅDATA_KVARTAL-'!$A$5:$DO$385,17,FALSE),"")</f>
        <v>-639</v>
      </c>
      <c r="DZ18" s="29"/>
      <c r="EA18" s="29" t="str">
        <f>IF(VLOOKUP(CONCATENATE($DI$6," ",EA$9),'-RÅDATA_KVARTAL-'!$A$5:$DO$385,17,FALSE)&lt;&gt;0,VLOOKUP(CONCATENATE($DI$6," ",EA$9),'-RÅDATA_KVARTAL-'!$A$5:$DO$385,17,FALSE),"")</f>
        <v/>
      </c>
      <c r="EB18" s="29"/>
      <c r="EC18" s="29" t="str">
        <f>IF(VLOOKUP(CONCATENATE($DI$6," ",EC$9),'-RÅDATA_KVARTAL-'!$A$5:$DO$385,17,FALSE)&lt;&gt;0,VLOOKUP(CONCATENATE($DI$6," ",EC$9),'-RÅDATA_KVARTAL-'!$A$5:$DO$385,17,FALSE),"")</f>
        <v/>
      </c>
      <c r="ED18" s="29"/>
      <c r="EE18" s="29" t="str">
        <f>IF(VLOOKUP(CONCATENATE($DI$6," ",EE$9),'-RÅDATA_KVARTAL-'!$A$5:$DO$385,17,FALSE)&lt;&gt;0,VLOOKUP(CONCATENATE($DI$6," ",EE$9),'-RÅDATA_KVARTAL-'!$A$5:$DO$385,17,FALSE),"")</f>
        <v/>
      </c>
      <c r="EF18" s="29"/>
      <c r="EG18" s="29">
        <f>IF(VLOOKUP(CONCATENATE($DI$6," ",EG$9),'-RÅDATA_KVARTAL-'!$A$5:$DO$385,17,FALSE)&lt;&gt;0,VLOOKUP(CONCATENATE($DI$6," ",EG$9),'-RÅDATA_KVARTAL-'!$A$5:$DO$385,17,FALSE),"")</f>
        <v>-10012</v>
      </c>
      <c r="EH18" s="93"/>
      <c r="EI18" s="93"/>
      <c r="EJ18" s="29" t="str">
        <f>IF(VLOOKUP(CONCATENATE($EJ$6," ",EJ$9),'-RÅDATA_KVARTAL-'!$A$5:$DO$385,17,FALSE)&lt;&gt;0,VLOOKUP(CONCATENATE($EJ$6," ",EJ$9),'-RÅDATA_KVARTAL-'!$A$5:$DO$385,17,FALSE),"")</f>
        <v/>
      </c>
      <c r="EK18" s="29"/>
      <c r="EL18" s="29" t="str">
        <f>IF(VLOOKUP(CONCATENATE($EJ$6," ",EL$9),'-RÅDATA_KVARTAL-'!$A$5:$DO$385,17,FALSE)&lt;&gt;0,VLOOKUP(CONCATENATE($EJ$6," ",EL$9),'-RÅDATA_KVARTAL-'!$A$5:$DO$385,17,FALSE),"")</f>
        <v/>
      </c>
      <c r="EM18" s="29"/>
      <c r="EN18" s="29" t="str">
        <f>IF(VLOOKUP(CONCATENATE($EJ$6," ",EN$9),'-RÅDATA_KVARTAL-'!$A$5:$DO$385,17,FALSE)&lt;&gt;0,VLOOKUP(CONCATENATE($EJ$6," ",EN$9),'-RÅDATA_KVARTAL-'!$A$5:$DO$385,17,FALSE),"")</f>
        <v/>
      </c>
      <c r="EO18" s="29"/>
      <c r="EP18" s="29" t="str">
        <f>IF(VLOOKUP(CONCATENATE($EJ$6," ",EP$9),'-RÅDATA_KVARTAL-'!$A$5:$DO$385,17,FALSE)&lt;&gt;0,VLOOKUP(CONCATENATE($EJ$6," ",EP$9),'-RÅDATA_KVARTAL-'!$A$5:$DO$385,17,FALSE),"")</f>
        <v/>
      </c>
      <c r="EQ18" s="29"/>
      <c r="ER18" s="29" t="str">
        <f>IF(VLOOKUP(CONCATENATE($EJ$6," ",ER$9),'-RÅDATA_KVARTAL-'!$A$5:$DO$385,17,FALSE)&lt;&gt;0,VLOOKUP(CONCATENATE($EJ$6," ",ER$9),'-RÅDATA_KVARTAL-'!$A$5:$DO$385,17,FALSE),"")</f>
        <v/>
      </c>
      <c r="ES18" s="29"/>
      <c r="ET18" s="29" t="str">
        <f>IF(VLOOKUP(CONCATENATE($EJ$6," ",ET$9),'-RÅDATA_KVARTAL-'!$A$5:$DO$385,17,FALSE)&lt;&gt;0,VLOOKUP(CONCATENATE($EJ$6," ",ET$9),'-RÅDATA_KVARTAL-'!$A$5:$DO$385,17,FALSE),"")</f>
        <v/>
      </c>
      <c r="EU18" s="29"/>
      <c r="EV18" s="29" t="str">
        <f>IF(VLOOKUP(CONCATENATE($EJ$6," ",EV$9),'-RÅDATA_KVARTAL-'!$A$5:$DO$385,17,FALSE)&lt;&gt;0,VLOOKUP(CONCATENATE($EJ$6," ",EV$9),'-RÅDATA_KVARTAL-'!$A$5:$DO$385,17,FALSE),"")</f>
        <v/>
      </c>
      <c r="EW18" s="29"/>
      <c r="EX18" s="29" t="str">
        <f>IF(VLOOKUP(CONCATENATE($EJ$6," ",EX$9),'-RÅDATA_KVARTAL-'!$A$5:$DO$385,17,FALSE)&lt;&gt;0,VLOOKUP(CONCATENATE($EJ$6," ",EX$9),'-RÅDATA_KVARTAL-'!$A$5:$DO$385,17,FALSE),"")</f>
        <v/>
      </c>
      <c r="EY18" s="29"/>
      <c r="EZ18" s="29" t="str">
        <f>IF(VLOOKUP(CONCATENATE($EJ$6," ",EZ$9),'-RÅDATA_KVARTAL-'!$A$5:$DO$385,17,FALSE)&lt;&gt;0,VLOOKUP(CONCATENATE($EJ$6," ",EZ$9),'-RÅDATA_KVARTAL-'!$A$5:$DO$385,17,FALSE),"")</f>
        <v/>
      </c>
      <c r="FA18" s="29"/>
      <c r="FB18" s="29" t="str">
        <f>IF(VLOOKUP(CONCATENATE($EJ$6," ",FB$9),'-RÅDATA_KVARTAL-'!$A$5:$DO$385,17,FALSE)&lt;&gt;0,VLOOKUP(CONCATENATE($EJ$6," ",FB$9),'-RÅDATA_KVARTAL-'!$A$5:$DO$385,17,FALSE),"")</f>
        <v/>
      </c>
      <c r="FC18" s="29"/>
      <c r="FD18" s="29" t="str">
        <f>IF(VLOOKUP(CONCATENATE($EJ$6," ",FD$9),'-RÅDATA_KVARTAL-'!$A$5:$DO$385,17,FALSE)&lt;&gt;0,VLOOKUP(CONCATENATE($EJ$6," ",FD$9),'-RÅDATA_KVARTAL-'!$A$5:$DO$385,17,FALSE),"")</f>
        <v/>
      </c>
      <c r="FE18" s="29"/>
      <c r="FF18" s="29" t="str">
        <f>IF(VLOOKUP(CONCATENATE($EJ$6," ",FF$9),'-RÅDATA_KVARTAL-'!$A$5:$DO$385,17,FALSE)&lt;&gt;0,VLOOKUP(CONCATENATE($EJ$6," ",FF$9),'-RÅDATA_KVARTAL-'!$A$5:$DO$385,17,FALSE),"")</f>
        <v/>
      </c>
      <c r="FG18" s="29"/>
      <c r="FH18" s="29" t="str">
        <f>IF(VLOOKUP(CONCATENATE($EJ$6," ",FH$9),'-RÅDATA_KVARTAL-'!$A$5:$DO$385,17,FALSE)&lt;&gt;0,VLOOKUP(CONCATENATE($EJ$6," ",FH$9),'-RÅDATA_KVARTAL-'!$A$5:$DO$385,17,FALSE),"")</f>
        <v/>
      </c>
      <c r="FI18" s="93"/>
      <c r="FJ18" s="93"/>
      <c r="FK18" s="29" t="str">
        <f>IF(VLOOKUP(CONCATENATE($FK$6," ",FK$9),'-RÅDATA_KVARTAL-'!$A$5:$DO$385,17,FALSE)&lt;&gt;0,VLOOKUP(CONCATENATE($FK$6," ",FK$9),'-RÅDATA_KVARTAL-'!$A$5:$DO$385,17,FALSE),"")</f>
        <v/>
      </c>
      <c r="FL18" s="29"/>
      <c r="FM18" s="29" t="str">
        <f>IF(VLOOKUP(CONCATENATE($FK$6," ",FM$9),'-RÅDATA_KVARTAL-'!$A$5:$DO$385,17,FALSE)&lt;&gt;0,VLOOKUP(CONCATENATE($FK$6," ",FM$9),'-RÅDATA_KVARTAL-'!$A$5:$DO$385,17,FALSE),"")</f>
        <v/>
      </c>
      <c r="FN18" s="29"/>
      <c r="FO18" s="29" t="str">
        <f>IF(VLOOKUP(CONCATENATE($FK$6," ",FO$9),'-RÅDATA_KVARTAL-'!$A$5:$DO$385,17,FALSE)&lt;&gt;0,VLOOKUP(CONCATENATE($FK$6," ",FO$9),'-RÅDATA_KVARTAL-'!$A$5:$DO$385,17,FALSE),"")</f>
        <v/>
      </c>
      <c r="FP18" s="29"/>
      <c r="FQ18" s="29" t="str">
        <f>IF(VLOOKUP(CONCATENATE($FK$6," ",FQ$9),'-RÅDATA_KVARTAL-'!$A$5:$DO$385,17,FALSE)&lt;&gt;0,VLOOKUP(CONCATENATE($FK$6," ",FQ$9),'-RÅDATA_KVARTAL-'!$A$5:$DO$385,17,FALSE),"")</f>
        <v/>
      </c>
      <c r="FR18" s="29"/>
      <c r="FS18" s="29" t="str">
        <f>IF(VLOOKUP(CONCATENATE($FK$6," ",FS$9),'-RÅDATA_KVARTAL-'!$A$5:$DO$385,17,FALSE)&lt;&gt;0,VLOOKUP(CONCATENATE($FK$6," ",FS$9),'-RÅDATA_KVARTAL-'!$A$5:$DO$385,17,FALSE),"")</f>
        <v/>
      </c>
      <c r="FT18" s="29"/>
      <c r="FU18" s="29" t="str">
        <f>IF(VLOOKUP(CONCATENATE($FK$6," ",FU$9),'-RÅDATA_KVARTAL-'!$A$5:$DO$385,17,FALSE)&lt;&gt;0,VLOOKUP(CONCATENATE($FK$6," ",FU$9),'-RÅDATA_KVARTAL-'!$A$5:$DO$385,17,FALSE),"")</f>
        <v/>
      </c>
      <c r="FV18" s="29"/>
      <c r="FW18" s="29" t="str">
        <f>IF(VLOOKUP(CONCATENATE($FK$6," ",FW$9),'-RÅDATA_KVARTAL-'!$A$5:$DO$385,17,FALSE)&lt;&gt;0,VLOOKUP(CONCATENATE($FK$6," ",FW$9),'-RÅDATA_KVARTAL-'!$A$5:$DO$385,17,FALSE),"")</f>
        <v/>
      </c>
      <c r="FX18" s="29"/>
      <c r="FY18" s="29" t="str">
        <f>IF(VLOOKUP(CONCATENATE($FK$6," ",FY$9),'-RÅDATA_KVARTAL-'!$A$5:$DO$385,17,FALSE)&lt;&gt;0,VLOOKUP(CONCATENATE($FK$6," ",FY$9),'-RÅDATA_KVARTAL-'!$A$5:$DO$385,17,FALSE),"")</f>
        <v/>
      </c>
      <c r="FZ18" s="29"/>
      <c r="GA18" s="29" t="str">
        <f>IF(VLOOKUP(CONCATENATE($FK$6," ",GA$9),'-RÅDATA_KVARTAL-'!$A$5:$DO$385,17,FALSE)&lt;&gt;0,VLOOKUP(CONCATENATE($FK$6," ",GA$9),'-RÅDATA_KVARTAL-'!$A$5:$DO$385,17,FALSE),"")</f>
        <v/>
      </c>
      <c r="GB18" s="29"/>
      <c r="GC18" s="29" t="str">
        <f>IF(VLOOKUP(CONCATENATE($FK$6," ",GC$9),'-RÅDATA_KVARTAL-'!$A$5:$DO$385,17,FALSE)&lt;&gt;0,VLOOKUP(CONCATENATE($FK$6," ",GC$9),'-RÅDATA_KVARTAL-'!$A$5:$DO$385,17,FALSE),"")</f>
        <v/>
      </c>
      <c r="GD18" s="29"/>
      <c r="GE18" s="29" t="str">
        <f>IF(VLOOKUP(CONCATENATE($FK$6," ",GE$9),'-RÅDATA_KVARTAL-'!$A$5:$DO$385,17,FALSE)&lt;&gt;0,VLOOKUP(CONCATENATE($FK$6," ",GE$9),'-RÅDATA_KVARTAL-'!$A$5:$DO$385,17,FALSE),"")</f>
        <v/>
      </c>
      <c r="GF18" s="29"/>
      <c r="GG18" s="29" t="str">
        <f>IF(VLOOKUP(CONCATENATE($FK$6," ",GG$9),'-RÅDATA_KVARTAL-'!$A$5:$DO$385,17,FALSE)&lt;&gt;0,VLOOKUP(CONCATENATE($FK$6," ",GG$9),'-RÅDATA_KVARTAL-'!$A$5:$DO$385,17,FALSE),"")</f>
        <v/>
      </c>
      <c r="GH18" s="29"/>
      <c r="GI18" s="29" t="str">
        <f>IF(VLOOKUP(CONCATENATE($FK$6," ",GI$9),'-RÅDATA_KVARTAL-'!$A$5:$DO$385,17,FALSE)&lt;&gt;0,VLOOKUP(CONCATENATE($FK$6," ",GI$9),'-RÅDATA_KVARTAL-'!$A$5:$DO$385,17,FALSE),"")</f>
        <v/>
      </c>
      <c r="GJ18" s="93"/>
      <c r="GK18" s="93"/>
      <c r="GL18" s="29" t="str">
        <f>IF(VLOOKUP(CONCATENATE($GL$6," ",GL$9),'-RÅDATA_KVARTAL-'!$A$5:$DO$385,17,FALSE)&lt;&gt;0,VLOOKUP(CONCATENATE($GL$6," ",GL$9),'-RÅDATA_KVARTAL-'!$A$5:$DO$385,17,FALSE),"")</f>
        <v/>
      </c>
      <c r="GM18" s="29"/>
      <c r="GN18" s="29" t="str">
        <f>IF(VLOOKUP(CONCATENATE($GL$6," ",GN$9),'-RÅDATA_KVARTAL-'!$A$5:$DO$385,17,FALSE)&lt;&gt;0,VLOOKUP(CONCATENATE($GL$6," ",GN$9),'-RÅDATA_KVARTAL-'!$A$5:$DO$385,17,FALSE),"")</f>
        <v/>
      </c>
      <c r="GO18" s="29"/>
      <c r="GP18" s="29" t="str">
        <f>IF(VLOOKUP(CONCATENATE($GL$6," ",GP$9),'-RÅDATA_KVARTAL-'!$A$5:$DO$385,17,FALSE)&lt;&gt;0,VLOOKUP(CONCATENATE($GL$6," ",GP$9),'-RÅDATA_KVARTAL-'!$A$5:$DO$385,17,FALSE),"")</f>
        <v/>
      </c>
      <c r="GQ18" s="29"/>
      <c r="GR18" s="29" t="str">
        <f>IF(VLOOKUP(CONCATENATE($GL$6," ",GR$9),'-RÅDATA_KVARTAL-'!$A$5:$DO$385,17,FALSE)&lt;&gt;0,VLOOKUP(CONCATENATE($GL$6," ",GR$9),'-RÅDATA_KVARTAL-'!$A$5:$DO$385,17,FALSE),"")</f>
        <v/>
      </c>
      <c r="GS18" s="29"/>
      <c r="GT18" s="29" t="str">
        <f>IF(VLOOKUP(CONCATENATE($GL$6," ",GT$9),'-RÅDATA_KVARTAL-'!$A$5:$DO$385,17,FALSE)&lt;&gt;0,VLOOKUP(CONCATENATE($GL$6," ",GT$9),'-RÅDATA_KVARTAL-'!$A$5:$DO$385,17,FALSE),"")</f>
        <v/>
      </c>
      <c r="GU18" s="29"/>
      <c r="GV18" s="29" t="str">
        <f>IF(VLOOKUP(CONCATENATE($GL$6," ",GV$9),'-RÅDATA_KVARTAL-'!$A$5:$DO$385,17,FALSE)&lt;&gt;0,VLOOKUP(CONCATENATE($GL$6," ",GV$9),'-RÅDATA_KVARTAL-'!$A$5:$DO$385,17,FALSE),"")</f>
        <v/>
      </c>
      <c r="GW18" s="29"/>
      <c r="GX18" s="29" t="str">
        <f>IF(VLOOKUP(CONCATENATE($GL$6," ",GX$9),'-RÅDATA_KVARTAL-'!$A$5:$DO$385,17,FALSE)&lt;&gt;0,VLOOKUP(CONCATENATE($GL$6," ",GX$9),'-RÅDATA_KVARTAL-'!$A$5:$DO$385,17,FALSE),"")</f>
        <v/>
      </c>
      <c r="GY18" s="29"/>
      <c r="GZ18" s="29" t="str">
        <f>IF(VLOOKUP(CONCATENATE($GL$6," ",GZ$9),'-RÅDATA_KVARTAL-'!$A$5:$DO$385,17,FALSE)&lt;&gt;0,VLOOKUP(CONCATENATE($GL$6," ",GZ$9),'-RÅDATA_KVARTAL-'!$A$5:$DO$385,17,FALSE),"")</f>
        <v/>
      </c>
      <c r="HA18" s="29"/>
      <c r="HB18" s="29" t="str">
        <f>IF(VLOOKUP(CONCATENATE($GL$6," ",HB$9),'-RÅDATA_KVARTAL-'!$A$5:$DO$385,17,FALSE)&lt;&gt;0,VLOOKUP(CONCATENATE($GL$6," ",HB$9),'-RÅDATA_KVARTAL-'!$A$5:$DO$385,17,FALSE),"")</f>
        <v/>
      </c>
      <c r="HC18" s="29"/>
      <c r="HD18" s="29" t="str">
        <f>IF(VLOOKUP(CONCATENATE($GL$6," ",HD$9),'-RÅDATA_KVARTAL-'!$A$5:$DO$385,17,FALSE)&lt;&gt;0,VLOOKUP(CONCATENATE($GL$6," ",HD$9),'-RÅDATA_KVARTAL-'!$A$5:$DO$385,17,FALSE),"")</f>
        <v/>
      </c>
      <c r="HE18" s="29"/>
      <c r="HF18" s="29" t="str">
        <f>IF(VLOOKUP(CONCATENATE($GL$6," ",HF$9),'-RÅDATA_KVARTAL-'!$A$5:$DO$385,17,FALSE)&lt;&gt;0,VLOOKUP(CONCATENATE($GL$6," ",HF$9),'-RÅDATA_KVARTAL-'!$A$5:$DO$385,17,FALSE),"")</f>
        <v/>
      </c>
      <c r="HG18" s="29"/>
      <c r="HH18" s="29" t="str">
        <f>IF(VLOOKUP(CONCATENATE($GL$6," ",HH$9),'-RÅDATA_KVARTAL-'!$A$5:$DO$385,17,FALSE)&lt;&gt;0,VLOOKUP(CONCATENATE($GL$6," ",HH$9),'-RÅDATA_KVARTAL-'!$A$5:$DO$385,17,FALSE),"")</f>
        <v/>
      </c>
      <c r="HI18" s="29"/>
      <c r="HJ18" s="29" t="str">
        <f>IF(VLOOKUP(CONCATENATE($GL$6," ",HJ$9),'-RÅDATA_KVARTAL-'!$A$5:$DO$385,17,FALSE)&lt;&gt;0,VLOOKUP(CONCATENATE($GL$6," ",HJ$9),'-RÅDATA_KVARTAL-'!$A$5:$DO$385,17,FALSE),"")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38743</v>
      </c>
      <c r="CK20" s="37"/>
      <c r="CL20" s="37">
        <f>IF(VLOOKUP(CONCATENATE($CH$6," ",CL$9),'-RÅDATA_KVARTAL-'!$A$5:$DO$385,21,FALSE)&lt;&gt;0,VLOOKUP(CONCATENATE($CH$6," ",CL$9),'-RÅDATA_KVARTAL-'!$A$5:$DO$385,21,FALSE),"")</f>
        <v>40914</v>
      </c>
      <c r="CM20" s="37"/>
      <c r="CN20" s="37">
        <f>IF(VLOOKUP(CONCATENATE($CH$6," ",CN$9),'-RÅDATA_KVARTAL-'!$A$5:$DO$385,21,FALSE)&lt;&gt;0,VLOOKUP(CONCATENATE($CH$6," ",CN$9),'-RÅDATA_KVARTAL-'!$A$5:$DO$385,21,FALSE),"")</f>
        <v>40238</v>
      </c>
      <c r="CO20" s="37"/>
      <c r="CP20" s="37">
        <f>IF(VLOOKUP(CONCATENATE($CH$6," ",CP$9),'-RÅDATA_KVARTAL-'!$A$5:$DO$385,21,FALSE)&lt;&gt;0,VLOOKUP(CONCATENATE($CH$6," ",CP$9),'-RÅDATA_KVARTAL-'!$A$5:$DO$385,21,FALSE),"")</f>
        <v>41129</v>
      </c>
      <c r="CQ20" s="37"/>
      <c r="CR20" s="37">
        <f>IF(VLOOKUP(CONCATENATE($CH$6," ",CR$9),'-RÅDATA_KVARTAL-'!$A$5:$DO$385,21,FALSE)&lt;&gt;0,VLOOKUP(CONCATENATE($CH$6," ",CR$9),'-RÅDATA_KVARTAL-'!$A$5:$DO$385,21,FALSE),"")</f>
        <v>39237</v>
      </c>
      <c r="CS20" s="37"/>
      <c r="CT20" s="37">
        <f>IF(VLOOKUP(CONCATENATE($CH$6," ",CT$9),'-RÅDATA_KVARTAL-'!$A$5:$DO$385,21,FALSE)&lt;&gt;0,VLOOKUP(CONCATENATE($CH$6," ",CT$9),'-RÅDATA_KVARTAL-'!$A$5:$DO$385,21,FALSE),"")</f>
        <v>37100</v>
      </c>
      <c r="CU20" s="37"/>
      <c r="CV20" s="37">
        <f>IF(VLOOKUP(CONCATENATE($CH$6," ",CV$9),'-RÅDATA_KVARTAL-'!$A$5:$DO$385,21,FALSE)&lt;&gt;0,VLOOKUP(CONCATENATE($CH$6," ",CV$9),'-RÅDATA_KVARTAL-'!$A$5:$DO$385,21,FALSE),"")</f>
        <v>40299</v>
      </c>
      <c r="CW20" s="37"/>
      <c r="CX20" s="37">
        <f>IF(VLOOKUP(CONCATENATE($CH$6," ",CX$9),'-RÅDATA_KVARTAL-'!$A$5:$DO$385,21,FALSE)&lt;&gt;0,VLOOKUP(CONCATENATE($CH$6," ",CX$9),'-RÅDATA_KVARTAL-'!$A$5:$DO$385,21,FALSE),"")</f>
        <v>40633</v>
      </c>
      <c r="CY20" s="37"/>
      <c r="CZ20" s="37">
        <f>IF(VLOOKUP(CONCATENATE($CH$6," ",CZ$9),'-RÅDATA_KVARTAL-'!$A$5:$DO$385,21,FALSE)&lt;&gt;0,VLOOKUP(CONCATENATE($CH$6," ",CZ$9),'-RÅDATA_KVARTAL-'!$A$5:$DO$385,21,FALSE),"")</f>
        <v>41090</v>
      </c>
      <c r="DA20" s="37"/>
      <c r="DB20" s="37">
        <f>IF(VLOOKUP(CONCATENATE($CH$6," ",DB$9),'-RÅDATA_KVARTAL-'!$A$5:$DO$385,21,FALSE)&lt;&gt;0,VLOOKUP(CONCATENATE($CH$6," ",DB$9),'-RÅDATA_KVARTAL-'!$A$5:$DO$385,21,FALSE),"")</f>
        <v>39671</v>
      </c>
      <c r="DC20" s="37"/>
      <c r="DD20" s="37">
        <f>IF(VLOOKUP(CONCATENATE($CH$6," ",DD$9),'-RÅDATA_KVARTAL-'!$A$5:$DO$385,21,FALSE)&lt;&gt;0,VLOOKUP(CONCATENATE($CH$6," ",DD$9),'-RÅDATA_KVARTAL-'!$A$5:$DO$385,21,FALSE),"")</f>
        <v>41005</v>
      </c>
      <c r="DE20" s="37"/>
      <c r="DF20" s="37">
        <f>IF(VLOOKUP(CONCATENATE($CH$6," ",DF$9),'-RÅDATA_KVARTAL-'!$A$5:$DO$385,21,FALSE)&lt;&gt;0,VLOOKUP(CONCATENATE($CH$6," ",DF$9),'-RÅDATA_KVARTAL-'!$A$5:$DO$385,21,FALSE),"")</f>
        <v>480762</v>
      </c>
      <c r="DG20" s="104"/>
      <c r="DH20" s="104"/>
      <c r="DI20" s="37">
        <f>IF(VLOOKUP(CONCATENATE($DI$6," ",DI$9),'-RÅDATA_KVARTAL-'!$A$5:$DO$385,21,FALSE)&lt;&gt;0,VLOOKUP(CONCATENATE($DI$6," ",DI$9),'-RÅDATA_KVARTAL-'!$A$5:$DO$385,21,FALSE),"")</f>
        <v>41618</v>
      </c>
      <c r="DJ20" s="37"/>
      <c r="DK20" s="37">
        <f>IF(VLOOKUP(CONCATENATE($DI$6," ",DK$9),'-RÅDATA_KVARTAL-'!$A$5:$DO$385,21,FALSE)&lt;&gt;0,VLOOKUP(CONCATENATE($DI$6," ",DK$9),'-RÅDATA_KVARTAL-'!$A$5:$DO$385,21,FALSE),"")</f>
        <v>38366</v>
      </c>
      <c r="DL20" s="37"/>
      <c r="DM20" s="37">
        <f>IF(VLOOKUP(CONCATENATE($DI$6," ",DM$9),'-RÅDATA_KVARTAL-'!$A$5:$DO$385,21,FALSE)&lt;&gt;0,VLOOKUP(CONCATENATE($DI$6," ",DM$9),'-RÅDATA_KVARTAL-'!$A$5:$DO$385,21,FALSE),"")</f>
        <v>42644</v>
      </c>
      <c r="DN20" s="37"/>
      <c r="DO20" s="37">
        <f>IF(VLOOKUP(CONCATENATE($DI$6," ",DO$9),'-RÅDATA_KVARTAL-'!$A$5:$DO$385,21,FALSE)&lt;&gt;0,VLOOKUP(CONCATENATE($DI$6," ",DO$9),'-RÅDATA_KVARTAL-'!$A$5:$DO$385,21,FALSE),"")</f>
        <v>40155</v>
      </c>
      <c r="DP20" s="37"/>
      <c r="DQ20" s="37">
        <f>IF(VLOOKUP(CONCATENATE($DI$6," ",DQ$9),'-RÅDATA_KVARTAL-'!$A$5:$DO$385,21,FALSE)&lt;&gt;0,VLOOKUP(CONCATENATE($DI$6," ",DQ$9),'-RÅDATA_KVARTAL-'!$A$5:$DO$385,21,FALSE),"")</f>
        <v>41914</v>
      </c>
      <c r="DR20" s="37"/>
      <c r="DS20" s="37">
        <f>IF(VLOOKUP(CONCATENATE($DI$6," ",DS$9),'-RÅDATA_KVARTAL-'!$A$5:$DO$385,21,FALSE)&lt;&gt;0,VLOOKUP(CONCATENATE($DI$6," ",DS$9),'-RÅDATA_KVARTAL-'!$A$5:$DO$385,21,FALSE),"")</f>
        <v>40014</v>
      </c>
      <c r="DT20" s="37"/>
      <c r="DU20" s="37">
        <f>IF(VLOOKUP(CONCATENATE($DI$6," ",DU$9),'-RÅDATA_KVARTAL-'!$A$5:$DO$385,21,FALSE)&lt;&gt;0,VLOOKUP(CONCATENATE($DI$6," ",DU$9),'-RÅDATA_KVARTAL-'!$A$5:$DO$385,21,FALSE),"")</f>
        <v>37443</v>
      </c>
      <c r="DV20" s="37"/>
      <c r="DW20" s="37">
        <f>IF(VLOOKUP(CONCATENATE($DI$6," ",DW$9),'-RÅDATA_KVARTAL-'!$A$5:$DO$385,21,FALSE)&lt;&gt;0,VLOOKUP(CONCATENATE($DI$6," ",DW$9),'-RÅDATA_KVARTAL-'!$A$5:$DO$385,21,FALSE),"")</f>
        <v>40254</v>
      </c>
      <c r="DX20" s="37"/>
      <c r="DY20" s="37">
        <f>IF(VLOOKUP(CONCATENATE($DI$6," ",DY$9),'-RÅDATA_KVARTAL-'!$A$5:$DO$385,21,FALSE)&lt;&gt;0,VLOOKUP(CONCATENATE($DI$6," ",DY$9),'-RÅDATA_KVARTAL-'!$A$5:$DO$385,21,FALSE),"")</f>
        <v>40959</v>
      </c>
      <c r="DZ20" s="37"/>
      <c r="EA20" s="37" t="str">
        <f>IF(VLOOKUP(CONCATENATE($DI$6," ",EA$9),'-RÅDATA_KVARTAL-'!$A$5:$DO$385,21,FALSE)&lt;&gt;0,VLOOKUP(CONCATENATE($DI$6," ",EA$9),'-RÅDATA_KVARTAL-'!$A$5:$DO$385,21,FALSE),"")</f>
        <v/>
      </c>
      <c r="EB20" s="37"/>
      <c r="EC20" s="37" t="str">
        <f>IF(VLOOKUP(CONCATENATE($DI$6," ",EC$9),'-RÅDATA_KVARTAL-'!$A$5:$DO$385,21,FALSE)&lt;&gt;0,VLOOKUP(CONCATENATE($DI$6," ",EC$9),'-RÅDATA_KVARTAL-'!$A$5:$DO$385,21,FALSE),"")</f>
        <v/>
      </c>
      <c r="ED20" s="37"/>
      <c r="EE20" s="37" t="str">
        <f>IF(VLOOKUP(CONCATENATE($DI$6," ",EE$9),'-RÅDATA_KVARTAL-'!$A$5:$DO$385,21,FALSE)&lt;&gt;0,VLOOKUP(CONCATENATE($DI$6," ",EE$9),'-RÅDATA_KVARTAL-'!$A$5:$DO$385,21,FALSE),"")</f>
        <v/>
      </c>
      <c r="EF20" s="37"/>
      <c r="EG20" s="37">
        <f>IF(VLOOKUP(CONCATENATE($DI$6," ",EG$9),'-RÅDATA_KVARTAL-'!$A$5:$DO$385,21,FALSE)&lt;&gt;0,VLOOKUP(CONCATENATE($DI$6," ",EG$9),'-RÅDATA_KVARTAL-'!$A$5:$DO$385,21,FALSE),"")</f>
        <v>363367</v>
      </c>
      <c r="EH20" s="104"/>
      <c r="EI20" s="104"/>
      <c r="EJ20" s="37" t="str">
        <f>IF(VLOOKUP(CONCATENATE($EJ$6," ",EJ$9),'-RÅDATA_KVARTAL-'!$A$5:$DO$385,21,FALSE)&lt;&gt;0,VLOOKUP(CONCATENATE($EJ$6," ",EJ$9),'-RÅDATA_KVARTAL-'!$A$5:$DO$385,21,FALSE),"")</f>
        <v/>
      </c>
      <c r="EK20" s="37"/>
      <c r="EL20" s="37" t="str">
        <f>IF(VLOOKUP(CONCATENATE($EJ$6," ",EL$9),'-RÅDATA_KVARTAL-'!$A$5:$DO$385,21,FALSE)&lt;&gt;0,VLOOKUP(CONCATENATE($EJ$6," ",EL$9),'-RÅDATA_KVARTAL-'!$A$5:$DO$385,21,FALSE),"")</f>
        <v/>
      </c>
      <c r="EM20" s="37"/>
      <c r="EN20" s="37" t="str">
        <f>IF(VLOOKUP(CONCATENATE($EJ$6," ",EN$9),'-RÅDATA_KVARTAL-'!$A$5:$DO$385,21,FALSE)&lt;&gt;0,VLOOKUP(CONCATENATE($EJ$6," ",EN$9),'-RÅDATA_KVARTAL-'!$A$5:$DO$385,21,FALSE),"")</f>
        <v/>
      </c>
      <c r="EO20" s="37"/>
      <c r="EP20" s="37" t="str">
        <f>IF(VLOOKUP(CONCATENATE($EJ$6," ",EP$9),'-RÅDATA_KVARTAL-'!$A$5:$DO$385,21,FALSE)&lt;&gt;0,VLOOKUP(CONCATENATE($EJ$6," ",EP$9),'-RÅDATA_KVARTAL-'!$A$5:$DO$385,21,FALSE),"")</f>
        <v/>
      </c>
      <c r="EQ20" s="37"/>
      <c r="ER20" s="37" t="str">
        <f>IF(VLOOKUP(CONCATENATE($EJ$6," ",ER$9),'-RÅDATA_KVARTAL-'!$A$5:$DO$385,21,FALSE)&lt;&gt;0,VLOOKUP(CONCATENATE($EJ$6," ",ER$9),'-RÅDATA_KVARTAL-'!$A$5:$DO$385,21,FALSE),"")</f>
        <v/>
      </c>
      <c r="ES20" s="37"/>
      <c r="ET20" s="37" t="str">
        <f>IF(VLOOKUP(CONCATENATE($EJ$6," ",ET$9),'-RÅDATA_KVARTAL-'!$A$5:$DO$385,21,FALSE)&lt;&gt;0,VLOOKUP(CONCATENATE($EJ$6," ",ET$9),'-RÅDATA_KVARTAL-'!$A$5:$DO$385,21,FALSE),"")</f>
        <v/>
      </c>
      <c r="EU20" s="37"/>
      <c r="EV20" s="37" t="str">
        <f>IF(VLOOKUP(CONCATENATE($EJ$6," ",EV$9),'-RÅDATA_KVARTAL-'!$A$5:$DO$385,21,FALSE)&lt;&gt;0,VLOOKUP(CONCATENATE($EJ$6," ",EV$9),'-RÅDATA_KVARTAL-'!$A$5:$DO$385,21,FALSE),"")</f>
        <v/>
      </c>
      <c r="EW20" s="37"/>
      <c r="EX20" s="37" t="str">
        <f>IF(VLOOKUP(CONCATENATE($EJ$6," ",EX$9),'-RÅDATA_KVARTAL-'!$A$5:$DO$385,21,FALSE)&lt;&gt;0,VLOOKUP(CONCATENATE($EJ$6," ",EX$9),'-RÅDATA_KVARTAL-'!$A$5:$DO$385,21,FALSE),"")</f>
        <v/>
      </c>
      <c r="EY20" s="37"/>
      <c r="EZ20" s="37" t="str">
        <f>IF(VLOOKUP(CONCATENATE($EJ$6," ",EZ$9),'-RÅDATA_KVARTAL-'!$A$5:$DO$385,21,FALSE)&lt;&gt;0,VLOOKUP(CONCATENATE($EJ$6," ",EZ$9),'-RÅDATA_KVARTAL-'!$A$5:$DO$385,21,FALSE),"")</f>
        <v/>
      </c>
      <c r="FA20" s="37"/>
      <c r="FB20" s="37" t="str">
        <f>IF(VLOOKUP(CONCATENATE($EJ$6," ",FB$9),'-RÅDATA_KVARTAL-'!$A$5:$DO$385,21,FALSE)&lt;&gt;0,VLOOKUP(CONCATENATE($EJ$6," ",FB$9),'-RÅDATA_KVARTAL-'!$A$5:$DO$385,21,FALSE),"")</f>
        <v/>
      </c>
      <c r="FC20" s="37"/>
      <c r="FD20" s="37" t="str">
        <f>IF(VLOOKUP(CONCATENATE($EJ$6," ",FD$9),'-RÅDATA_KVARTAL-'!$A$5:$DO$385,21,FALSE)&lt;&gt;0,VLOOKUP(CONCATENATE($EJ$6," ",FD$9),'-RÅDATA_KVARTAL-'!$A$5:$DO$385,21,FALSE),"")</f>
        <v/>
      </c>
      <c r="FE20" s="37"/>
      <c r="FF20" s="37" t="str">
        <f>IF(VLOOKUP(CONCATENATE($EJ$6," ",FF$9),'-RÅDATA_KVARTAL-'!$A$5:$DO$385,21,FALSE)&lt;&gt;0,VLOOKUP(CONCATENATE($EJ$6," ",FF$9),'-RÅDATA_KVARTAL-'!$A$5:$DO$385,21,FALSE),"")</f>
        <v/>
      </c>
      <c r="FG20" s="37"/>
      <c r="FH20" s="37" t="str">
        <f>IF(VLOOKUP(CONCATENATE($EJ$6," ",FH$9),'-RÅDATA_KVARTAL-'!$A$5:$DO$385,21,FALSE)&lt;&gt;0,VLOOKUP(CONCATENATE($EJ$6," ",FH$9),'-RÅDATA_KVARTAL-'!$A$5:$DO$385,21,FALSE),"")</f>
        <v/>
      </c>
      <c r="FI20" s="104"/>
      <c r="FJ20" s="104"/>
      <c r="FK20" s="37" t="str">
        <f>IF(VLOOKUP(CONCATENATE($FK$6," ",FK$9),'-RÅDATA_KVARTAL-'!$A$5:$DO$385,21,FALSE)&lt;&gt;0,VLOOKUP(CONCATENATE($FK$6," ",FK$9),'-RÅDATA_KVARTAL-'!$A$5:$DO$385,21,FALSE),"")</f>
        <v/>
      </c>
      <c r="FL20" s="37"/>
      <c r="FM20" s="37" t="str">
        <f>IF(VLOOKUP(CONCATENATE($FK$6," ",FM$9),'-RÅDATA_KVARTAL-'!$A$5:$DO$385,21,FALSE)&lt;&gt;0,VLOOKUP(CONCATENATE($FK$6," ",FM$9),'-RÅDATA_KVARTAL-'!$A$5:$DO$385,21,FALSE),"")</f>
        <v/>
      </c>
      <c r="FN20" s="37"/>
      <c r="FO20" s="37" t="str">
        <f>IF(VLOOKUP(CONCATENATE($FK$6," ",FO$9),'-RÅDATA_KVARTAL-'!$A$5:$DO$385,21,FALSE)&lt;&gt;0,VLOOKUP(CONCATENATE($FK$6," ",FO$9),'-RÅDATA_KVARTAL-'!$A$5:$DO$385,21,FALSE),"")</f>
        <v/>
      </c>
      <c r="FP20" s="37"/>
      <c r="FQ20" s="37" t="str">
        <f>IF(VLOOKUP(CONCATENATE($FK$6," ",FQ$9),'-RÅDATA_KVARTAL-'!$A$5:$DO$385,21,FALSE)&lt;&gt;0,VLOOKUP(CONCATENATE($FK$6," ",FQ$9),'-RÅDATA_KVARTAL-'!$A$5:$DO$385,21,FALSE),"")</f>
        <v/>
      </c>
      <c r="FR20" s="37"/>
      <c r="FS20" s="37" t="str">
        <f>IF(VLOOKUP(CONCATENATE($FK$6," ",FS$9),'-RÅDATA_KVARTAL-'!$A$5:$DO$385,21,FALSE)&lt;&gt;0,VLOOKUP(CONCATENATE($FK$6," ",FS$9),'-RÅDATA_KVARTAL-'!$A$5:$DO$385,21,FALSE),"")</f>
        <v/>
      </c>
      <c r="FT20" s="37"/>
      <c r="FU20" s="37" t="str">
        <f>IF(VLOOKUP(CONCATENATE($FK$6," ",FU$9),'-RÅDATA_KVARTAL-'!$A$5:$DO$385,21,FALSE)&lt;&gt;0,VLOOKUP(CONCATENATE($FK$6," ",FU$9),'-RÅDATA_KVARTAL-'!$A$5:$DO$385,21,FALSE),"")</f>
        <v/>
      </c>
      <c r="FV20" s="37"/>
      <c r="FW20" s="37" t="str">
        <f>IF(VLOOKUP(CONCATENATE($FK$6," ",FW$9),'-RÅDATA_KVARTAL-'!$A$5:$DO$385,21,FALSE)&lt;&gt;0,VLOOKUP(CONCATENATE($FK$6," ",FW$9),'-RÅDATA_KVARTAL-'!$A$5:$DO$385,21,FALSE),"")</f>
        <v/>
      </c>
      <c r="FX20" s="37"/>
      <c r="FY20" s="37" t="str">
        <f>IF(VLOOKUP(CONCATENATE($FK$6," ",FY$9),'-RÅDATA_KVARTAL-'!$A$5:$DO$385,21,FALSE)&lt;&gt;0,VLOOKUP(CONCATENATE($FK$6," ",FY$9),'-RÅDATA_KVARTAL-'!$A$5:$DO$385,21,FALSE),"")</f>
        <v/>
      </c>
      <c r="FZ20" s="37"/>
      <c r="GA20" s="37" t="str">
        <f>IF(VLOOKUP(CONCATENATE($FK$6," ",GA$9),'-RÅDATA_KVARTAL-'!$A$5:$DO$385,21,FALSE)&lt;&gt;0,VLOOKUP(CONCATENATE($FK$6," ",GA$9),'-RÅDATA_KVARTAL-'!$A$5:$DO$385,21,FALSE),"")</f>
        <v/>
      </c>
      <c r="GB20" s="37"/>
      <c r="GC20" s="37" t="str">
        <f>IF(VLOOKUP(CONCATENATE($FK$6," ",GC$9),'-RÅDATA_KVARTAL-'!$A$5:$DO$385,21,FALSE)&lt;&gt;0,VLOOKUP(CONCATENATE($FK$6," ",GC$9),'-RÅDATA_KVARTAL-'!$A$5:$DO$385,21,FALSE),"")</f>
        <v/>
      </c>
      <c r="GD20" s="37"/>
      <c r="GE20" s="37" t="str">
        <f>IF(VLOOKUP(CONCATENATE($FK$6," ",GE$9),'-RÅDATA_KVARTAL-'!$A$5:$DO$385,21,FALSE)&lt;&gt;0,VLOOKUP(CONCATENATE($FK$6," ",GE$9),'-RÅDATA_KVARTAL-'!$A$5:$DO$385,21,FALSE),"")</f>
        <v/>
      </c>
      <c r="GF20" s="37"/>
      <c r="GG20" s="37" t="str">
        <f>IF(VLOOKUP(CONCATENATE($FK$6," ",GG$9),'-RÅDATA_KVARTAL-'!$A$5:$DO$385,21,FALSE)&lt;&gt;0,VLOOKUP(CONCATENATE($FK$6," ",GG$9),'-RÅDATA_KVARTAL-'!$A$5:$DO$385,21,FALSE),"")</f>
        <v/>
      </c>
      <c r="GH20" s="37"/>
      <c r="GI20" s="37" t="str">
        <f>IF(VLOOKUP(CONCATENATE($FK$6," ",GI$9),'-RÅDATA_KVARTAL-'!$A$5:$DO$385,21,FALSE)&lt;&gt;0,VLOOKUP(CONCATENATE($FK$6," ",GI$9),'-RÅDATA_KVARTAL-'!$A$5:$DO$385,21,FALSE),"")</f>
        <v/>
      </c>
      <c r="GJ20" s="104"/>
      <c r="GK20" s="104"/>
      <c r="GL20" s="37" t="str">
        <f>IF(VLOOKUP(CONCATENATE($GL$6," ",GL$9),'-RÅDATA_KVARTAL-'!$A$5:$DO$385,21,FALSE)&lt;&gt;0,VLOOKUP(CONCATENATE($GL$6," ",GL$9),'-RÅDATA_KVARTAL-'!$A$5:$DO$385,21,FALSE),"")</f>
        <v/>
      </c>
      <c r="GM20" s="37"/>
      <c r="GN20" s="37" t="str">
        <f>IF(VLOOKUP(CONCATENATE($GL$6," ",GN$9),'-RÅDATA_KVARTAL-'!$A$5:$DO$385,21,FALSE)&lt;&gt;0,VLOOKUP(CONCATENATE($GL$6," ",GN$9),'-RÅDATA_KVARTAL-'!$A$5:$DO$385,21,FALSE),"")</f>
        <v/>
      </c>
      <c r="GO20" s="37"/>
      <c r="GP20" s="37" t="str">
        <f>IF(VLOOKUP(CONCATENATE($GL$6," ",GP$9),'-RÅDATA_KVARTAL-'!$A$5:$DO$385,21,FALSE)&lt;&gt;0,VLOOKUP(CONCATENATE($GL$6," ",GP$9),'-RÅDATA_KVARTAL-'!$A$5:$DO$385,21,FALSE),"")</f>
        <v/>
      </c>
      <c r="GQ20" s="37"/>
      <c r="GR20" s="37" t="str">
        <f>IF(VLOOKUP(CONCATENATE($GL$6," ",GR$9),'-RÅDATA_KVARTAL-'!$A$5:$DO$385,21,FALSE)&lt;&gt;0,VLOOKUP(CONCATENATE($GL$6," ",GR$9),'-RÅDATA_KVARTAL-'!$A$5:$DO$385,21,FALSE),"")</f>
        <v/>
      </c>
      <c r="GS20" s="37"/>
      <c r="GT20" s="37" t="str">
        <f>IF(VLOOKUP(CONCATENATE($GL$6," ",GT$9),'-RÅDATA_KVARTAL-'!$A$5:$DO$385,21,FALSE)&lt;&gt;0,VLOOKUP(CONCATENATE($GL$6," ",GT$9),'-RÅDATA_KVARTAL-'!$A$5:$DO$385,21,FALSE),"")</f>
        <v/>
      </c>
      <c r="GU20" s="37"/>
      <c r="GV20" s="37" t="str">
        <f>IF(VLOOKUP(CONCATENATE($GL$6," ",GV$9),'-RÅDATA_KVARTAL-'!$A$5:$DO$385,21,FALSE)&lt;&gt;0,VLOOKUP(CONCATENATE($GL$6," ",GV$9),'-RÅDATA_KVARTAL-'!$A$5:$DO$385,21,FALSE),"")</f>
        <v/>
      </c>
      <c r="GW20" s="37"/>
      <c r="GX20" s="37" t="str">
        <f>IF(VLOOKUP(CONCATENATE($GL$6," ",GX$9),'-RÅDATA_KVARTAL-'!$A$5:$DO$385,21,FALSE)&lt;&gt;0,VLOOKUP(CONCATENATE($GL$6," ",GX$9),'-RÅDATA_KVARTAL-'!$A$5:$DO$385,21,FALSE),"")</f>
        <v/>
      </c>
      <c r="GY20" s="37"/>
      <c r="GZ20" s="37" t="str">
        <f>IF(VLOOKUP(CONCATENATE($GL$6," ",GZ$9),'-RÅDATA_KVARTAL-'!$A$5:$DO$385,21,FALSE)&lt;&gt;0,VLOOKUP(CONCATENATE($GL$6," ",GZ$9),'-RÅDATA_KVARTAL-'!$A$5:$DO$385,21,FALSE),"")</f>
        <v/>
      </c>
      <c r="HA20" s="37"/>
      <c r="HB20" s="37" t="str">
        <f>IF(VLOOKUP(CONCATENATE($GL$6," ",HB$9),'-RÅDATA_KVARTAL-'!$A$5:$DO$385,21,FALSE)&lt;&gt;0,VLOOKUP(CONCATENATE($GL$6," ",HB$9),'-RÅDATA_KVARTAL-'!$A$5:$DO$385,21,FALSE),"")</f>
        <v/>
      </c>
      <c r="HC20" s="37"/>
      <c r="HD20" s="37" t="str">
        <f>IF(VLOOKUP(CONCATENATE($GL$6," ",HD$9),'-RÅDATA_KVARTAL-'!$A$5:$DO$385,21,FALSE)&lt;&gt;0,VLOOKUP(CONCATENATE($GL$6," ",HD$9),'-RÅDATA_KVARTAL-'!$A$5:$DO$385,21,FALSE),"")</f>
        <v/>
      </c>
      <c r="HE20" s="37"/>
      <c r="HF20" s="37" t="str">
        <f>IF(VLOOKUP(CONCATENATE($GL$6," ",HF$9),'-RÅDATA_KVARTAL-'!$A$5:$DO$385,21,FALSE)&lt;&gt;0,VLOOKUP(CONCATENATE($GL$6," ",HF$9),'-RÅDATA_KVARTAL-'!$A$5:$DO$385,21,FALSE),"")</f>
        <v/>
      </c>
      <c r="HG20" s="37"/>
      <c r="HH20" s="37" t="str">
        <f>IF(VLOOKUP(CONCATENATE($GL$6," ",HH$9),'-RÅDATA_KVARTAL-'!$A$5:$DO$385,21,FALSE)&lt;&gt;0,VLOOKUP(CONCATENATE($GL$6," ",HH$9),'-RÅDATA_KVARTAL-'!$A$5:$DO$385,21,FALSE),"")</f>
        <v/>
      </c>
      <c r="HI20" s="37"/>
      <c r="HJ20" s="37" t="str">
        <f>IF(VLOOKUP(CONCATENATE($GL$6," ",HJ$9),'-RÅDATA_KVARTAL-'!$A$5:$DO$385,21,FALSE)&lt;&gt;0,VLOOKUP(CONCATENATE($GL$6," ",HJ$9),'-RÅDATA_KVARTAL-'!$A$5:$DO$385,21,FALSE),"")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-388</v>
      </c>
      <c r="CK23" s="37"/>
      <c r="CL23" s="37">
        <f>IF(VLOOKUP(CONCATENATE($CH$6," ",CL$9),'-RÅDATA_KVARTAL-'!$A$5:$DO$385,25,FALSE)&lt;&gt;0,VLOOKUP(CONCATENATE($CH$6," ",CL$9),'-RÅDATA_KVARTAL-'!$A$5:$DO$385,25,FALSE),"")</f>
        <v>-233</v>
      </c>
      <c r="CM23" s="37"/>
      <c r="CN23" s="37">
        <f>IF(VLOOKUP(CONCATENATE($CH$6," ",CN$9),'-RÅDATA_KVARTAL-'!$A$5:$DO$385,25,FALSE)&lt;&gt;0,VLOOKUP(CONCATENATE($CH$6," ",CN$9),'-RÅDATA_KVARTAL-'!$A$5:$DO$385,25,FALSE),"")</f>
        <v>-213</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-557</v>
      </c>
      <c r="CS23" s="37"/>
      <c r="CT23" s="37">
        <f>IF(VLOOKUP(CONCATENATE($CH$6," ",CT$9),'-RÅDATA_KVARTAL-'!$A$5:$DO$385,25,FALSE)&lt;&gt;0,VLOOKUP(CONCATENATE($CH$6," ",CT$9),'-RÅDATA_KVARTAL-'!$A$5:$DO$385,25,FALSE),"")</f>
        <v>-201</v>
      </c>
      <c r="CU23" s="37"/>
      <c r="CV23" s="37">
        <f>IF(VLOOKUP(CONCATENATE($CH$6," ",CV$9),'-RÅDATA_KVARTAL-'!$A$5:$DO$385,25,FALSE)&lt;&gt;0,VLOOKUP(CONCATENATE($CH$6," ",CV$9),'-RÅDATA_KVARTAL-'!$A$5:$DO$385,25,FALSE),"")</f>
        <v>-342</v>
      </c>
      <c r="CW23" s="37"/>
      <c r="CX23" s="37">
        <f>IF(VLOOKUP(CONCATENATE($CH$6," ",CX$9),'-RÅDATA_KVARTAL-'!$A$5:$DO$385,25,FALSE)&lt;&gt;0,VLOOKUP(CONCATENATE($CH$6," ",CX$9),'-RÅDATA_KVARTAL-'!$A$5:$DO$385,25,FALSE),"")</f>
        <v>-284</v>
      </c>
      <c r="CY23" s="37"/>
      <c r="CZ23" s="37">
        <f>IF(VLOOKUP(CONCATENATE($CH$6," ",CZ$9),'-RÅDATA_KVARTAL-'!$A$5:$DO$385,25,FALSE)&lt;&gt;0,VLOOKUP(CONCATENATE($CH$6," ",CZ$9),'-RÅDATA_KVARTAL-'!$A$5:$DO$385,25,FALSE),"")</f>
        <v>-295</v>
      </c>
      <c r="DA23" s="37"/>
      <c r="DB23" s="37">
        <f>IF(VLOOKUP(CONCATENATE($CH$6," ",DB$9),'-RÅDATA_KVARTAL-'!$A$5:$DO$385,25,FALSE)&lt;&gt;0,VLOOKUP(CONCATENATE($CH$6," ",DB$9),'-RÅDATA_KVARTAL-'!$A$5:$DO$385,25,FALSE),"")</f>
        <v>-497</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-4112</v>
      </c>
      <c r="DG23" s="91"/>
      <c r="DH23" s="91"/>
      <c r="DI23" s="37">
        <f>IF(VLOOKUP(CONCATENATE($DI$6," ",DI$9),'-RÅDATA_KVARTAL-'!$A$5:$DO$385,25,FALSE)&lt;&gt;0,VLOOKUP(CONCATENATE($DI$6," ",DI$9),'-RÅDATA_KVARTAL-'!$A$5:$DO$385,25,FALSE),"")</f>
        <v>-396</v>
      </c>
      <c r="DJ23" s="37"/>
      <c r="DK23" s="37">
        <f>IF(VLOOKUP(CONCATENATE($DI$6," ",DK$9),'-RÅDATA_KVARTAL-'!$A$5:$DO$385,25,FALSE)&lt;&gt;0,VLOOKUP(CONCATENATE($DI$6," ",DK$9),'-RÅDATA_KVARTAL-'!$A$5:$DO$385,25,FALSE),"")</f>
        <v>-295</v>
      </c>
      <c r="DL23" s="37"/>
      <c r="DM23" s="37">
        <f>IF(VLOOKUP(CONCATENATE($DI$6," ",DM$9),'-RÅDATA_KVARTAL-'!$A$5:$DO$385,25,FALSE)&lt;&gt;0,VLOOKUP(CONCATENATE($DI$6," ",DM$9),'-RÅDATA_KVARTAL-'!$A$5:$DO$385,25,FALSE),"")</f>
        <v>-294</v>
      </c>
      <c r="DN23" s="37"/>
      <c r="DO23" s="37">
        <f>IF(VLOOKUP(CONCATENATE($DI$6," ",DO$9),'-RÅDATA_KVARTAL-'!$A$5:$DO$385,25,FALSE)&lt;&gt;0,VLOOKUP(CONCATENATE($DI$6," ",DO$9),'-RÅDATA_KVARTAL-'!$A$5:$DO$385,25,FALSE),"")</f>
        <v>-788</v>
      </c>
      <c r="DP23" s="37"/>
      <c r="DQ23" s="37">
        <f>IF(VLOOKUP(CONCATENATE($DI$6," ",DQ$9),'-RÅDATA_KVARTAL-'!$A$5:$DO$385,25,FALSE)&lt;&gt;0,VLOOKUP(CONCATENATE($DI$6," ",DQ$9),'-RÅDATA_KVARTAL-'!$A$5:$DO$385,25,FALSE),"")</f>
        <v>-412</v>
      </c>
      <c r="DR23" s="37"/>
      <c r="DS23" s="37">
        <f>IF(VLOOKUP(CONCATENATE($DI$6," ",DS$9),'-RÅDATA_KVARTAL-'!$A$5:$DO$385,25,FALSE)&lt;&gt;0,VLOOKUP(CONCATENATE($DI$6," ",DS$9),'-RÅDATA_KVARTAL-'!$A$5:$DO$385,25,FALSE),"")</f>
        <v>-156</v>
      </c>
      <c r="DT23" s="37"/>
      <c r="DU23" s="37">
        <f>IF(VLOOKUP(CONCATENATE($DI$6," ",DU$9),'-RÅDATA_KVARTAL-'!$A$5:$DO$385,25,FALSE)&lt;&gt;0,VLOOKUP(CONCATENATE($DI$6," ",DU$9),'-RÅDATA_KVARTAL-'!$A$5:$DO$385,25,FALSE),"")</f>
        <v>-260</v>
      </c>
      <c r="DV23" s="37"/>
      <c r="DW23" s="37">
        <f>IF(VLOOKUP(CONCATENATE($DI$6," ",DW$9),'-RÅDATA_KVARTAL-'!$A$5:$DO$385,25,FALSE)&lt;&gt;0,VLOOKUP(CONCATENATE($DI$6," ",DW$9),'-RÅDATA_KVARTAL-'!$A$5:$DO$385,25,FALSE),"")</f>
        <v>-290</v>
      </c>
      <c r="DX23" s="37"/>
      <c r="DY23" s="37">
        <f>IF(VLOOKUP(CONCATENATE($DI$6," ",DY$9),'-RÅDATA_KVARTAL-'!$A$5:$DO$385,25,FALSE)&lt;&gt;0,VLOOKUP(CONCATENATE($DI$6," ",DY$9),'-RÅDATA_KVARTAL-'!$A$5:$DO$385,25,FALSE),"")</f>
        <v>-469</v>
      </c>
      <c r="DZ23" s="37"/>
      <c r="EA23" s="37" t="str">
        <f>IF(VLOOKUP(CONCATENATE($DI$6," ",EA$9),'-RÅDATA_KVARTAL-'!$A$5:$DO$385,25,FALSE)&lt;&gt;0,VLOOKUP(CONCATENATE($DI$6," ",EA$9),'-RÅDATA_KVARTAL-'!$A$5:$DO$385,25,FALSE),"")</f>
        <v/>
      </c>
      <c r="EB23" s="37"/>
      <c r="EC23" s="37" t="str">
        <f>IF(VLOOKUP(CONCATENATE($DI$6," ",EC$9),'-RÅDATA_KVARTAL-'!$A$5:$DO$385,25,FALSE)&lt;&gt;0,VLOOKUP(CONCATENATE($DI$6," ",EC$9),'-RÅDATA_KVARTAL-'!$A$5:$DO$385,25,FALSE),"")</f>
        <v/>
      </c>
      <c r="ED23" s="37"/>
      <c r="EE23" s="37" t="str">
        <f>IF(VLOOKUP(CONCATENATE($DI$6," ",EE$9),'-RÅDATA_KVARTAL-'!$A$5:$DO$385,25,FALSE)&lt;&gt;0,VLOOKUP(CONCATENATE($DI$6," ",EE$9),'-RÅDATA_KVARTAL-'!$A$5:$DO$385,25,FALSE),"")</f>
        <v/>
      </c>
      <c r="EF23" s="37"/>
      <c r="EG23" s="37">
        <f>IF(VLOOKUP(CONCATENATE($DI$6," ",EG$9),'-RÅDATA_KVARTAL-'!$A$5:$DO$385,25,FALSE)&lt;&gt;0,VLOOKUP(CONCATENATE($DI$6," ",EG$9),'-RÅDATA_KVARTAL-'!$A$5:$DO$385,25,FALSE),"")</f>
        <v>-3360</v>
      </c>
      <c r="EH23" s="91"/>
      <c r="EI23" s="91"/>
      <c r="EJ23" s="37" t="str">
        <f>IF(VLOOKUP(CONCATENATE($EJ$6," ",EJ$9),'-RÅDATA_KVARTAL-'!$A$5:$DO$385,25,FALSE)&lt;&gt;0,VLOOKUP(CONCATENATE($EJ$6," ",EJ$9),'-RÅDATA_KVARTAL-'!$A$5:$DO$385,25,FALSE),"")</f>
        <v/>
      </c>
      <c r="EK23" s="37"/>
      <c r="EL23" s="37" t="str">
        <f>IF(VLOOKUP(CONCATENATE($EJ$6," ",EL$9),'-RÅDATA_KVARTAL-'!$A$5:$DO$385,25,FALSE)&lt;&gt;0,VLOOKUP(CONCATENATE($EJ$6," ",EL$9),'-RÅDATA_KVARTAL-'!$A$5:$DO$385,25,FALSE),"")</f>
        <v/>
      </c>
      <c r="EM23" s="37"/>
      <c r="EN23" s="37" t="str">
        <f>IF(VLOOKUP(CONCATENATE($EJ$6," ",EN$9),'-RÅDATA_KVARTAL-'!$A$5:$DO$385,25,FALSE)&lt;&gt;0,VLOOKUP(CONCATENATE($EJ$6," ",EN$9),'-RÅDATA_KVARTAL-'!$A$5:$DO$385,25,FALSE),"")</f>
        <v/>
      </c>
      <c r="EO23" s="37"/>
      <c r="EP23" s="37" t="str">
        <f>IF(VLOOKUP(CONCATENATE($EJ$6," ",EP$9),'-RÅDATA_KVARTAL-'!$A$5:$DO$385,25,FALSE)&lt;&gt;0,VLOOKUP(CONCATENATE($EJ$6," ",EP$9),'-RÅDATA_KVARTAL-'!$A$5:$DO$385,25,FALSE),"")</f>
        <v/>
      </c>
      <c r="EQ23" s="37"/>
      <c r="ER23" s="37" t="str">
        <f>IF(VLOOKUP(CONCATENATE($EJ$6," ",ER$9),'-RÅDATA_KVARTAL-'!$A$5:$DO$385,25,FALSE)&lt;&gt;0,VLOOKUP(CONCATENATE($EJ$6," ",ER$9),'-RÅDATA_KVARTAL-'!$A$5:$DO$385,25,FALSE),"")</f>
        <v/>
      </c>
      <c r="ES23" s="37"/>
      <c r="ET23" s="37" t="str">
        <f>IF(VLOOKUP(CONCATENATE($EJ$6," ",ET$9),'-RÅDATA_KVARTAL-'!$A$5:$DO$385,25,FALSE)&lt;&gt;0,VLOOKUP(CONCATENATE($EJ$6," ",ET$9),'-RÅDATA_KVARTAL-'!$A$5:$DO$385,25,FALSE),"")</f>
        <v/>
      </c>
      <c r="EU23" s="37"/>
      <c r="EV23" s="37" t="str">
        <f>IF(VLOOKUP(CONCATENATE($EJ$6," ",EV$9),'-RÅDATA_KVARTAL-'!$A$5:$DO$385,25,FALSE)&lt;&gt;0,VLOOKUP(CONCATENATE($EJ$6," ",EV$9),'-RÅDATA_KVARTAL-'!$A$5:$DO$385,25,FALSE),"")</f>
        <v/>
      </c>
      <c r="EW23" s="37"/>
      <c r="EX23" s="37" t="str">
        <f>IF(VLOOKUP(CONCATENATE($EJ$6," ",EX$9),'-RÅDATA_KVARTAL-'!$A$5:$DO$385,25,FALSE)&lt;&gt;0,VLOOKUP(CONCATENATE($EJ$6," ",EX$9),'-RÅDATA_KVARTAL-'!$A$5:$DO$385,25,FALSE),"")</f>
        <v/>
      </c>
      <c r="EY23" s="37"/>
      <c r="EZ23" s="37" t="str">
        <f>IF(VLOOKUP(CONCATENATE($EJ$6," ",EZ$9),'-RÅDATA_KVARTAL-'!$A$5:$DO$385,25,FALSE)&lt;&gt;0,VLOOKUP(CONCATENATE($EJ$6," ",EZ$9),'-RÅDATA_KVARTAL-'!$A$5:$DO$385,25,FALSE),"")</f>
        <v/>
      </c>
      <c r="FA23" s="37"/>
      <c r="FB23" s="37" t="str">
        <f>IF(VLOOKUP(CONCATENATE($EJ$6," ",FB$9),'-RÅDATA_KVARTAL-'!$A$5:$DO$385,25,FALSE)&lt;&gt;0,VLOOKUP(CONCATENATE($EJ$6," ",FB$9),'-RÅDATA_KVARTAL-'!$A$5:$DO$385,25,FALSE),"")</f>
        <v/>
      </c>
      <c r="FC23" s="37"/>
      <c r="FD23" s="37" t="str">
        <f>IF(VLOOKUP(CONCATENATE($EJ$6," ",FD$9),'-RÅDATA_KVARTAL-'!$A$5:$DO$385,25,FALSE)&lt;&gt;0,VLOOKUP(CONCATENATE($EJ$6," ",FD$9),'-RÅDATA_KVARTAL-'!$A$5:$DO$385,25,FALSE),"")</f>
        <v/>
      </c>
      <c r="FE23" s="37"/>
      <c r="FF23" s="37" t="str">
        <f>IF(VLOOKUP(CONCATENATE($EJ$6," ",FF$9),'-RÅDATA_KVARTAL-'!$A$5:$DO$385,25,FALSE)&lt;&gt;0,VLOOKUP(CONCATENATE($EJ$6," ",FF$9),'-RÅDATA_KVARTAL-'!$A$5:$DO$385,25,FALSE),"")</f>
        <v/>
      </c>
      <c r="FG23" s="37"/>
      <c r="FH23" s="37" t="str">
        <f>IF(VLOOKUP(CONCATENATE($EJ$6," ",FH$9),'-RÅDATA_KVARTAL-'!$A$5:$DO$385,25,FALSE)&lt;&gt;0,VLOOKUP(CONCATENATE($EJ$6," ",FH$9),'-RÅDATA_KVARTAL-'!$A$5:$DO$385,25,FALSE),"")</f>
        <v/>
      </c>
      <c r="FI23" s="91"/>
      <c r="FJ23" s="91"/>
      <c r="FK23" s="37" t="str">
        <f>IF(VLOOKUP(CONCATENATE($FK$6," ",FK$9),'-RÅDATA_KVARTAL-'!$A$5:$DO$385,25,FALSE)&lt;&gt;0,VLOOKUP(CONCATENATE($FK$6," ",FK$9),'-RÅDATA_KVARTAL-'!$A$5:$DO$385,25,FALSE),"")</f>
        <v/>
      </c>
      <c r="FL23" s="37"/>
      <c r="FM23" s="37" t="str">
        <f>IF(VLOOKUP(CONCATENATE($FK$6," ",FM$9),'-RÅDATA_KVARTAL-'!$A$5:$DO$385,25,FALSE)&lt;&gt;0,VLOOKUP(CONCATENATE($FK$6," ",FM$9),'-RÅDATA_KVARTAL-'!$A$5:$DO$385,25,FALSE),"")</f>
        <v/>
      </c>
      <c r="FN23" s="37"/>
      <c r="FO23" s="37" t="str">
        <f>IF(VLOOKUP(CONCATENATE($FK$6," ",FO$9),'-RÅDATA_KVARTAL-'!$A$5:$DO$385,25,FALSE)&lt;&gt;0,VLOOKUP(CONCATENATE($FK$6," ",FO$9),'-RÅDATA_KVARTAL-'!$A$5:$DO$385,25,FALSE),"")</f>
        <v/>
      </c>
      <c r="FP23" s="37"/>
      <c r="FQ23" s="37" t="str">
        <f>IF(VLOOKUP(CONCATENATE($FK$6," ",FQ$9),'-RÅDATA_KVARTAL-'!$A$5:$DO$385,25,FALSE)&lt;&gt;0,VLOOKUP(CONCATENATE($FK$6," ",FQ$9),'-RÅDATA_KVARTAL-'!$A$5:$DO$385,25,FALSE),"")</f>
        <v/>
      </c>
      <c r="FR23" s="37"/>
      <c r="FS23" s="37" t="str">
        <f>IF(VLOOKUP(CONCATENATE($FK$6," ",FS$9),'-RÅDATA_KVARTAL-'!$A$5:$DO$385,25,FALSE)&lt;&gt;0,VLOOKUP(CONCATENATE($FK$6," ",FS$9),'-RÅDATA_KVARTAL-'!$A$5:$DO$385,25,FALSE),"")</f>
        <v/>
      </c>
      <c r="FT23" s="37"/>
      <c r="FU23" s="37" t="str">
        <f>IF(VLOOKUP(CONCATENATE($FK$6," ",FU$9),'-RÅDATA_KVARTAL-'!$A$5:$DO$385,25,FALSE)&lt;&gt;0,VLOOKUP(CONCATENATE($FK$6," ",FU$9),'-RÅDATA_KVARTAL-'!$A$5:$DO$385,25,FALSE),"")</f>
        <v/>
      </c>
      <c r="FV23" s="37"/>
      <c r="FW23" s="37" t="str">
        <f>IF(VLOOKUP(CONCATENATE($FK$6," ",FW$9),'-RÅDATA_KVARTAL-'!$A$5:$DO$385,25,FALSE)&lt;&gt;0,VLOOKUP(CONCATENATE($FK$6," ",FW$9),'-RÅDATA_KVARTAL-'!$A$5:$DO$385,25,FALSE),"")</f>
        <v/>
      </c>
      <c r="FX23" s="37"/>
      <c r="FY23" s="37" t="str">
        <f>IF(VLOOKUP(CONCATENATE($FK$6," ",FY$9),'-RÅDATA_KVARTAL-'!$A$5:$DO$385,25,FALSE)&lt;&gt;0,VLOOKUP(CONCATENATE($FK$6," ",FY$9),'-RÅDATA_KVARTAL-'!$A$5:$DO$385,25,FALSE),"")</f>
        <v/>
      </c>
      <c r="FZ23" s="37"/>
      <c r="GA23" s="37" t="str">
        <f>IF(VLOOKUP(CONCATENATE($FK$6," ",GA$9),'-RÅDATA_KVARTAL-'!$A$5:$DO$385,25,FALSE)&lt;&gt;0,VLOOKUP(CONCATENATE($FK$6," ",GA$9),'-RÅDATA_KVARTAL-'!$A$5:$DO$385,25,FALSE),"")</f>
        <v/>
      </c>
      <c r="GB23" s="37"/>
      <c r="GC23" s="37" t="str">
        <f>IF(VLOOKUP(CONCATENATE($FK$6," ",GC$9),'-RÅDATA_KVARTAL-'!$A$5:$DO$385,25,FALSE)&lt;&gt;0,VLOOKUP(CONCATENATE($FK$6," ",GC$9),'-RÅDATA_KVARTAL-'!$A$5:$DO$385,25,FALSE),"")</f>
        <v/>
      </c>
      <c r="GD23" s="37"/>
      <c r="GE23" s="37" t="str">
        <f>IF(VLOOKUP(CONCATENATE($FK$6," ",GE$9),'-RÅDATA_KVARTAL-'!$A$5:$DO$385,25,FALSE)&lt;&gt;0,VLOOKUP(CONCATENATE($FK$6," ",GE$9),'-RÅDATA_KVARTAL-'!$A$5:$DO$385,25,FALSE),"")</f>
        <v/>
      </c>
      <c r="GF23" s="37"/>
      <c r="GG23" s="37" t="str">
        <f>IF(VLOOKUP(CONCATENATE($FK$6," ",GG$9),'-RÅDATA_KVARTAL-'!$A$5:$DO$385,25,FALSE)&lt;&gt;0,VLOOKUP(CONCATENATE($FK$6," ",GG$9),'-RÅDATA_KVARTAL-'!$A$5:$DO$385,25,FALSE),"")</f>
        <v/>
      </c>
      <c r="GH23" s="37"/>
      <c r="GI23" s="37" t="str">
        <f>IF(VLOOKUP(CONCATENATE($FK$6," ",GI$9),'-RÅDATA_KVARTAL-'!$A$5:$DO$385,25,FALSE)&lt;&gt;0,VLOOKUP(CONCATENATE($FK$6," ",GI$9),'-RÅDATA_KVARTAL-'!$A$5:$DO$385,25,FALSE),"")</f>
        <v/>
      </c>
      <c r="GJ23" s="91"/>
      <c r="GK23" s="91"/>
      <c r="GL23" s="37" t="str">
        <f>IF(VLOOKUP(CONCATENATE($GL$6," ",GL$9),'-RÅDATA_KVARTAL-'!$A$5:$DO$385,25,FALSE)&lt;&gt;0,VLOOKUP(CONCATENATE($GL$6," ",GL$9),'-RÅDATA_KVARTAL-'!$A$5:$DO$385,25,FALSE),"")</f>
        <v/>
      </c>
      <c r="GM23" s="37"/>
      <c r="GN23" s="37" t="str">
        <f>IF(VLOOKUP(CONCATENATE($GL$6," ",GN$9),'-RÅDATA_KVARTAL-'!$A$5:$DO$385,25,FALSE)&lt;&gt;0,VLOOKUP(CONCATENATE($GL$6," ",GN$9),'-RÅDATA_KVARTAL-'!$A$5:$DO$385,25,FALSE),"")</f>
        <v/>
      </c>
      <c r="GO23" s="37"/>
      <c r="GP23" s="37" t="str">
        <f>IF(VLOOKUP(CONCATENATE($GL$6," ",GP$9),'-RÅDATA_KVARTAL-'!$A$5:$DO$385,25,FALSE)&lt;&gt;0,VLOOKUP(CONCATENATE($GL$6," ",GP$9),'-RÅDATA_KVARTAL-'!$A$5:$DO$385,25,FALSE),"")</f>
        <v/>
      </c>
      <c r="GQ23" s="37"/>
      <c r="GR23" s="37" t="str">
        <f>IF(VLOOKUP(CONCATENATE($GL$6," ",GR$9),'-RÅDATA_KVARTAL-'!$A$5:$DO$385,25,FALSE)&lt;&gt;0,VLOOKUP(CONCATENATE($GL$6," ",GR$9),'-RÅDATA_KVARTAL-'!$A$5:$DO$385,25,FALSE),"")</f>
        <v/>
      </c>
      <c r="GS23" s="37"/>
      <c r="GT23" s="37" t="str">
        <f>IF(VLOOKUP(CONCATENATE($GL$6," ",GT$9),'-RÅDATA_KVARTAL-'!$A$5:$DO$385,25,FALSE)&lt;&gt;0,VLOOKUP(CONCATENATE($GL$6," ",GT$9),'-RÅDATA_KVARTAL-'!$A$5:$DO$385,25,FALSE),"")</f>
        <v/>
      </c>
      <c r="GU23" s="37"/>
      <c r="GV23" s="37" t="str">
        <f>IF(VLOOKUP(CONCATENATE($GL$6," ",GV$9),'-RÅDATA_KVARTAL-'!$A$5:$DO$385,25,FALSE)&lt;&gt;0,VLOOKUP(CONCATENATE($GL$6," ",GV$9),'-RÅDATA_KVARTAL-'!$A$5:$DO$385,25,FALSE),"")</f>
        <v/>
      </c>
      <c r="GW23" s="37"/>
      <c r="GX23" s="37" t="str">
        <f>IF(VLOOKUP(CONCATENATE($GL$6," ",GX$9),'-RÅDATA_KVARTAL-'!$A$5:$DO$385,25,FALSE)&lt;&gt;0,VLOOKUP(CONCATENATE($GL$6," ",GX$9),'-RÅDATA_KVARTAL-'!$A$5:$DO$385,25,FALSE),"")</f>
        <v/>
      </c>
      <c r="GY23" s="37"/>
      <c r="GZ23" s="37" t="str">
        <f>IF(VLOOKUP(CONCATENATE($GL$6," ",GZ$9),'-RÅDATA_KVARTAL-'!$A$5:$DO$385,25,FALSE)&lt;&gt;0,VLOOKUP(CONCATENATE($GL$6," ",GZ$9),'-RÅDATA_KVARTAL-'!$A$5:$DO$385,25,FALSE),"")</f>
        <v/>
      </c>
      <c r="HA23" s="37"/>
      <c r="HB23" s="37" t="str">
        <f>IF(VLOOKUP(CONCATENATE($GL$6," ",HB$9),'-RÅDATA_KVARTAL-'!$A$5:$DO$385,25,FALSE)&lt;&gt;0,VLOOKUP(CONCATENATE($GL$6," ",HB$9),'-RÅDATA_KVARTAL-'!$A$5:$DO$385,25,FALSE),"")</f>
        <v/>
      </c>
      <c r="HC23" s="37"/>
      <c r="HD23" s="37" t="str">
        <f>IF(VLOOKUP(CONCATENATE($GL$6," ",HD$9),'-RÅDATA_KVARTAL-'!$A$5:$DO$385,25,FALSE)&lt;&gt;0,VLOOKUP(CONCATENATE($GL$6," ",HD$9),'-RÅDATA_KVARTAL-'!$A$5:$DO$385,25,FALSE),"")</f>
        <v/>
      </c>
      <c r="HE23" s="37"/>
      <c r="HF23" s="37" t="str">
        <f>IF(VLOOKUP(CONCATENATE($GL$6," ",HF$9),'-RÅDATA_KVARTAL-'!$A$5:$DO$385,25,FALSE)&lt;&gt;0,VLOOKUP(CONCATENATE($GL$6," ",HF$9),'-RÅDATA_KVARTAL-'!$A$5:$DO$385,25,FALSE),"")</f>
        <v/>
      </c>
      <c r="HG23" s="37"/>
      <c r="HH23" s="37" t="str">
        <f>IF(VLOOKUP(CONCATENATE($GL$6," ",HH$9),'-RÅDATA_KVARTAL-'!$A$5:$DO$385,25,FALSE)&lt;&gt;0,VLOOKUP(CONCATENATE($GL$6," ",HH$9),'-RÅDATA_KVARTAL-'!$A$5:$DO$385,25,FALSE),"")</f>
        <v/>
      </c>
      <c r="HI23" s="37"/>
      <c r="HJ23" s="37" t="str">
        <f>IF(VLOOKUP(CONCATENATE($GL$6," ",HJ$9),'-RÅDATA_KVARTAL-'!$A$5:$DO$385,25,FALSE)&lt;&gt;0,VLOOKUP(CONCATENATE($GL$6," ",HJ$9),'-RÅDATA_KVARTAL-'!$A$5:$DO$385,25,FALSE),"")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120</v>
      </c>
      <c r="CK25" s="29"/>
      <c r="CL25" s="29">
        <f>IF(VLOOKUP(CONCATENATE($CH$6," ",CL$9),'-RÅDATA_KVARTAL-'!$A$5:$DO$385,29,FALSE)&lt;&gt;0,VLOOKUP(CONCATENATE($CH$6," ",CL$9),'-RÅDATA_KVARTAL-'!$A$5:$DO$385,29,FALSE),"")</f>
        <v>95</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202</v>
      </c>
      <c r="CS25" s="29"/>
      <c r="CT25" s="29">
        <f>IF(VLOOKUP(CONCATENATE($CH$6," ",CT$9),'-RÅDATA_KVARTAL-'!$A$5:$DO$385,29,FALSE)&lt;&gt;0,VLOOKUP(CONCATENATE($CH$6," ",CT$9),'-RÅDATA_KVARTAL-'!$A$5:$DO$385,29,FALSE),"")</f>
        <v>123</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112</v>
      </c>
      <c r="DE25" s="29"/>
      <c r="DF25" s="29">
        <f>IF(VLOOKUP(CONCATENATE($CH$6," ",DF$9),'-RÅDATA_KVARTAL-'!$A$5:$DO$385,29,FALSE)&lt;&gt;0,VLOOKUP(CONCATENATE($CH$6," ",DF$9),'-RÅDATA_KVARTAL-'!$A$5:$DO$385,29,FALSE),"")</f>
        <v>1705</v>
      </c>
      <c r="DG25" s="25"/>
      <c r="DH25" s="25"/>
      <c r="DI25" s="29">
        <f>IF(VLOOKUP(CONCATENATE($DI$6," ",DI$9),'-RÅDATA_KVARTAL-'!$A$5:$DO$385,29,FALSE)&lt;&gt;0,VLOOKUP(CONCATENATE($DI$6," ",DI$9),'-RÅDATA_KVARTAL-'!$A$5:$DO$385,29,FALSE),"")</f>
        <v>131</v>
      </c>
      <c r="DJ25" s="29"/>
      <c r="DK25" s="29">
        <f>IF(VLOOKUP(CONCATENATE($DI$6," ",DK$9),'-RÅDATA_KVARTAL-'!$A$5:$DO$385,29,FALSE)&lt;&gt;0,VLOOKUP(CONCATENATE($DI$6," ",DK$9),'-RÅDATA_KVARTAL-'!$A$5:$DO$385,29,FALSE),"")</f>
        <v>119</v>
      </c>
      <c r="DL25" s="29"/>
      <c r="DM25" s="29">
        <f>IF(VLOOKUP(CONCATENATE($DI$6," ",DM$9),'-RÅDATA_KVARTAL-'!$A$5:$DO$385,29,FALSE)&lt;&gt;0,VLOOKUP(CONCATENATE($DI$6," ",DM$9),'-RÅDATA_KVARTAL-'!$A$5:$DO$385,29,FALSE),"")</f>
        <v>188</v>
      </c>
      <c r="DN25" s="29"/>
      <c r="DO25" s="29">
        <f>IF(VLOOKUP(CONCATENATE($DI$6," ",DO$9),'-RÅDATA_KVARTAL-'!$A$5:$DO$385,29,FALSE)&lt;&gt;0,VLOOKUP(CONCATENATE($DI$6," ",DO$9),'-RÅDATA_KVARTAL-'!$A$5:$DO$385,29,FALSE),"")</f>
        <v>130</v>
      </c>
      <c r="DP25" s="29"/>
      <c r="DQ25" s="29">
        <f>IF(VLOOKUP(CONCATENATE($DI$6," ",DQ$9),'-RÅDATA_KVARTAL-'!$A$5:$DO$385,29,FALSE)&lt;&gt;0,VLOOKUP(CONCATENATE($DI$6," ",DQ$9),'-RÅDATA_KVARTAL-'!$A$5:$DO$385,29,FALSE),"")</f>
        <v>127</v>
      </c>
      <c r="DR25" s="29"/>
      <c r="DS25" s="29">
        <f>IF(VLOOKUP(CONCATENATE($DI$6," ",DS$9),'-RÅDATA_KVARTAL-'!$A$5:$DO$385,29,FALSE)&lt;&gt;0,VLOOKUP(CONCATENATE($DI$6," ",DS$9),'-RÅDATA_KVARTAL-'!$A$5:$DO$385,29,FALSE),"")</f>
        <v>303</v>
      </c>
      <c r="DT25" s="29"/>
      <c r="DU25" s="29">
        <f>IF(VLOOKUP(CONCATENATE($DI$6," ",DU$9),'-RÅDATA_KVARTAL-'!$A$5:$DO$385,29,FALSE)&lt;&gt;0,VLOOKUP(CONCATENATE($DI$6," ",DU$9),'-RÅDATA_KVARTAL-'!$A$5:$DO$385,29,FALSE),"")</f>
        <v>108</v>
      </c>
      <c r="DV25" s="29"/>
      <c r="DW25" s="29">
        <f>IF(VLOOKUP(CONCATENATE($DI$6," ",DW$9),'-RÅDATA_KVARTAL-'!$A$5:$DO$385,29,FALSE)&lt;&gt;0,VLOOKUP(CONCATENATE($DI$6," ",DW$9),'-RÅDATA_KVARTAL-'!$A$5:$DO$385,29,FALSE),"")</f>
        <v>168</v>
      </c>
      <c r="DX25" s="29"/>
      <c r="DY25" s="29">
        <f>IF(VLOOKUP(CONCATENATE($DI$6," ",DY$9),'-RÅDATA_KVARTAL-'!$A$5:$DO$385,29,FALSE)&lt;&gt;0,VLOOKUP(CONCATENATE($DI$6," ",DY$9),'-RÅDATA_KVARTAL-'!$A$5:$DO$385,29,FALSE),"")</f>
        <v>127</v>
      </c>
      <c r="DZ25" s="29"/>
      <c r="EA25" s="29" t="str">
        <f>IF(VLOOKUP(CONCATENATE($DI$6," ",EA$9),'-RÅDATA_KVARTAL-'!$A$5:$DO$385,29,FALSE)&lt;&gt;0,VLOOKUP(CONCATENATE($DI$6," ",EA$9),'-RÅDATA_KVARTAL-'!$A$5:$DO$385,29,FALSE),"")</f>
        <v/>
      </c>
      <c r="EB25" s="29"/>
      <c r="EC25" s="29" t="str">
        <f>IF(VLOOKUP(CONCATENATE($DI$6," ",EC$9),'-RÅDATA_KVARTAL-'!$A$5:$DO$385,29,FALSE)&lt;&gt;0,VLOOKUP(CONCATENATE($DI$6," ",EC$9),'-RÅDATA_KVARTAL-'!$A$5:$DO$385,29,FALSE),"")</f>
        <v/>
      </c>
      <c r="ED25" s="29"/>
      <c r="EE25" s="29" t="str">
        <f>IF(VLOOKUP(CONCATENATE($DI$6," ",EE$9),'-RÅDATA_KVARTAL-'!$A$5:$DO$385,29,FALSE)&lt;&gt;0,VLOOKUP(CONCATENATE($DI$6," ",EE$9),'-RÅDATA_KVARTAL-'!$A$5:$DO$385,29,FALSE),"")</f>
        <v/>
      </c>
      <c r="EF25" s="29"/>
      <c r="EG25" s="29">
        <f>IF(VLOOKUP(CONCATENATE($DI$6," ",EG$9),'-RÅDATA_KVARTAL-'!$A$5:$DO$385,29,FALSE)&lt;&gt;0,VLOOKUP(CONCATENATE($DI$6," ",EG$9),'-RÅDATA_KVARTAL-'!$A$5:$DO$385,29,FALSE),"")</f>
        <v>1401</v>
      </c>
      <c r="EH25" s="25"/>
      <c r="EI25" s="25"/>
      <c r="EJ25" s="29" t="str">
        <f>IF(VLOOKUP(CONCATENATE($EJ$6," ",EJ$9),'-RÅDATA_KVARTAL-'!$A$5:$DO$385,29,FALSE)&lt;&gt;0,VLOOKUP(CONCATENATE($EJ$6," ",EJ$9),'-RÅDATA_KVARTAL-'!$A$5:$DO$385,29,FALSE),"")</f>
        <v/>
      </c>
      <c r="EK25" s="29"/>
      <c r="EL25" s="29" t="str">
        <f>IF(VLOOKUP(CONCATENATE($EJ$6," ",EL$9),'-RÅDATA_KVARTAL-'!$A$5:$DO$385,29,FALSE)&lt;&gt;0,VLOOKUP(CONCATENATE($EJ$6," ",EL$9),'-RÅDATA_KVARTAL-'!$A$5:$DO$385,29,FALSE),"")</f>
        <v/>
      </c>
      <c r="EM25" s="29"/>
      <c r="EN25" s="29" t="str">
        <f>IF(VLOOKUP(CONCATENATE($EJ$6," ",EN$9),'-RÅDATA_KVARTAL-'!$A$5:$DO$385,29,FALSE)&lt;&gt;0,VLOOKUP(CONCATENATE($EJ$6," ",EN$9),'-RÅDATA_KVARTAL-'!$A$5:$DO$385,29,FALSE),"")</f>
        <v/>
      </c>
      <c r="EO25" s="29"/>
      <c r="EP25" s="29" t="str">
        <f>IF(VLOOKUP(CONCATENATE($EJ$6," ",EP$9),'-RÅDATA_KVARTAL-'!$A$5:$DO$385,29,FALSE)&lt;&gt;0,VLOOKUP(CONCATENATE($EJ$6," ",EP$9),'-RÅDATA_KVARTAL-'!$A$5:$DO$385,29,FALSE),"")</f>
        <v/>
      </c>
      <c r="EQ25" s="29"/>
      <c r="ER25" s="29" t="str">
        <f>IF(VLOOKUP(CONCATENATE($EJ$6," ",ER$9),'-RÅDATA_KVARTAL-'!$A$5:$DO$385,29,FALSE)&lt;&gt;0,VLOOKUP(CONCATENATE($EJ$6," ",ER$9),'-RÅDATA_KVARTAL-'!$A$5:$DO$385,29,FALSE),"")</f>
        <v/>
      </c>
      <c r="ES25" s="29"/>
      <c r="ET25" s="29" t="str">
        <f>IF(VLOOKUP(CONCATENATE($EJ$6," ",ET$9),'-RÅDATA_KVARTAL-'!$A$5:$DO$385,29,FALSE)&lt;&gt;0,VLOOKUP(CONCATENATE($EJ$6," ",ET$9),'-RÅDATA_KVARTAL-'!$A$5:$DO$385,29,FALSE),"")</f>
        <v/>
      </c>
      <c r="EU25" s="29"/>
      <c r="EV25" s="29" t="str">
        <f>IF(VLOOKUP(CONCATENATE($EJ$6," ",EV$9),'-RÅDATA_KVARTAL-'!$A$5:$DO$385,29,FALSE)&lt;&gt;0,VLOOKUP(CONCATENATE($EJ$6," ",EV$9),'-RÅDATA_KVARTAL-'!$A$5:$DO$385,29,FALSE),"")</f>
        <v/>
      </c>
      <c r="EW25" s="29"/>
      <c r="EX25" s="29" t="str">
        <f>IF(VLOOKUP(CONCATENATE($EJ$6," ",EX$9),'-RÅDATA_KVARTAL-'!$A$5:$DO$385,29,FALSE)&lt;&gt;0,VLOOKUP(CONCATENATE($EJ$6," ",EX$9),'-RÅDATA_KVARTAL-'!$A$5:$DO$385,29,FALSE),"")</f>
        <v/>
      </c>
      <c r="EY25" s="29"/>
      <c r="EZ25" s="29" t="str">
        <f>IF(VLOOKUP(CONCATENATE($EJ$6," ",EZ$9),'-RÅDATA_KVARTAL-'!$A$5:$DO$385,29,FALSE)&lt;&gt;0,VLOOKUP(CONCATENATE($EJ$6," ",EZ$9),'-RÅDATA_KVARTAL-'!$A$5:$DO$385,29,FALSE),"")</f>
        <v/>
      </c>
      <c r="FA25" s="29"/>
      <c r="FB25" s="29" t="str">
        <f>IF(VLOOKUP(CONCATENATE($EJ$6," ",FB$9),'-RÅDATA_KVARTAL-'!$A$5:$DO$385,29,FALSE)&lt;&gt;0,VLOOKUP(CONCATENATE($EJ$6," ",FB$9),'-RÅDATA_KVARTAL-'!$A$5:$DO$385,29,FALSE),"")</f>
        <v/>
      </c>
      <c r="FC25" s="29"/>
      <c r="FD25" s="29" t="str">
        <f>IF(VLOOKUP(CONCATENATE($EJ$6," ",FD$9),'-RÅDATA_KVARTAL-'!$A$5:$DO$385,29,FALSE)&lt;&gt;0,VLOOKUP(CONCATENATE($EJ$6," ",FD$9),'-RÅDATA_KVARTAL-'!$A$5:$DO$385,29,FALSE),"")</f>
        <v/>
      </c>
      <c r="FE25" s="29"/>
      <c r="FF25" s="29" t="str">
        <f>IF(VLOOKUP(CONCATENATE($EJ$6," ",FF$9),'-RÅDATA_KVARTAL-'!$A$5:$DO$385,29,FALSE)&lt;&gt;0,VLOOKUP(CONCATENATE($EJ$6," ",FF$9),'-RÅDATA_KVARTAL-'!$A$5:$DO$385,29,FALSE),"")</f>
        <v/>
      </c>
      <c r="FG25" s="29"/>
      <c r="FH25" s="29" t="str">
        <f>IF(VLOOKUP(CONCATENATE($EJ$6," ",FH$9),'-RÅDATA_KVARTAL-'!$A$5:$DO$385,29,FALSE)&lt;&gt;0,VLOOKUP(CONCATENATE($EJ$6," ",FH$9),'-RÅDATA_KVARTAL-'!$A$5:$DO$385,29,FALSE),"")</f>
        <v/>
      </c>
      <c r="FI25" s="25"/>
      <c r="FJ25" s="25"/>
      <c r="FK25" s="29" t="str">
        <f>IF(VLOOKUP(CONCATENATE($FK$6," ",FK$9),'-RÅDATA_KVARTAL-'!$A$5:$DO$385,29,FALSE)&lt;&gt;0,VLOOKUP(CONCATENATE($FK$6," ",FK$9),'-RÅDATA_KVARTAL-'!$A$5:$DO$385,29,FALSE),"")</f>
        <v/>
      </c>
      <c r="FL25" s="29"/>
      <c r="FM25" s="29" t="str">
        <f>IF(VLOOKUP(CONCATENATE($FK$6," ",FM$9),'-RÅDATA_KVARTAL-'!$A$5:$DO$385,29,FALSE)&lt;&gt;0,VLOOKUP(CONCATENATE($FK$6," ",FM$9),'-RÅDATA_KVARTAL-'!$A$5:$DO$385,29,FALSE),"")</f>
        <v/>
      </c>
      <c r="FN25" s="29"/>
      <c r="FO25" s="29" t="str">
        <f>IF(VLOOKUP(CONCATENATE($FK$6," ",FO$9),'-RÅDATA_KVARTAL-'!$A$5:$DO$385,29,FALSE)&lt;&gt;0,VLOOKUP(CONCATENATE($FK$6," ",FO$9),'-RÅDATA_KVARTAL-'!$A$5:$DO$385,29,FALSE),"")</f>
        <v/>
      </c>
      <c r="FP25" s="29"/>
      <c r="FQ25" s="29" t="str">
        <f>IF(VLOOKUP(CONCATENATE($FK$6," ",FQ$9),'-RÅDATA_KVARTAL-'!$A$5:$DO$385,29,FALSE)&lt;&gt;0,VLOOKUP(CONCATENATE($FK$6," ",FQ$9),'-RÅDATA_KVARTAL-'!$A$5:$DO$385,29,FALSE),"")</f>
        <v/>
      </c>
      <c r="FR25" s="29"/>
      <c r="FS25" s="29" t="str">
        <f>IF(VLOOKUP(CONCATENATE($FK$6," ",FS$9),'-RÅDATA_KVARTAL-'!$A$5:$DO$385,29,FALSE)&lt;&gt;0,VLOOKUP(CONCATENATE($FK$6," ",FS$9),'-RÅDATA_KVARTAL-'!$A$5:$DO$385,29,FALSE),"")</f>
        <v/>
      </c>
      <c r="FT25" s="29"/>
      <c r="FU25" s="29" t="str">
        <f>IF(VLOOKUP(CONCATENATE($FK$6," ",FU$9),'-RÅDATA_KVARTAL-'!$A$5:$DO$385,29,FALSE)&lt;&gt;0,VLOOKUP(CONCATENATE($FK$6," ",FU$9),'-RÅDATA_KVARTAL-'!$A$5:$DO$385,29,FALSE),"")</f>
        <v/>
      </c>
      <c r="FV25" s="29"/>
      <c r="FW25" s="29" t="str">
        <f>IF(VLOOKUP(CONCATENATE($FK$6," ",FW$9),'-RÅDATA_KVARTAL-'!$A$5:$DO$385,29,FALSE)&lt;&gt;0,VLOOKUP(CONCATENATE($FK$6," ",FW$9),'-RÅDATA_KVARTAL-'!$A$5:$DO$385,29,FALSE),"")</f>
        <v/>
      </c>
      <c r="FX25" s="29"/>
      <c r="FY25" s="29" t="str">
        <f>IF(VLOOKUP(CONCATENATE($FK$6," ",FY$9),'-RÅDATA_KVARTAL-'!$A$5:$DO$385,29,FALSE)&lt;&gt;0,VLOOKUP(CONCATENATE($FK$6," ",FY$9),'-RÅDATA_KVARTAL-'!$A$5:$DO$385,29,FALSE),"")</f>
        <v/>
      </c>
      <c r="FZ25" s="29"/>
      <c r="GA25" s="29" t="str">
        <f>IF(VLOOKUP(CONCATENATE($FK$6," ",GA$9),'-RÅDATA_KVARTAL-'!$A$5:$DO$385,29,FALSE)&lt;&gt;0,VLOOKUP(CONCATENATE($FK$6," ",GA$9),'-RÅDATA_KVARTAL-'!$A$5:$DO$385,29,FALSE),"")</f>
        <v/>
      </c>
      <c r="GB25" s="29"/>
      <c r="GC25" s="29" t="str">
        <f>IF(VLOOKUP(CONCATENATE($FK$6," ",GC$9),'-RÅDATA_KVARTAL-'!$A$5:$DO$385,29,FALSE)&lt;&gt;0,VLOOKUP(CONCATENATE($FK$6," ",GC$9),'-RÅDATA_KVARTAL-'!$A$5:$DO$385,29,FALSE),"")</f>
        <v/>
      </c>
      <c r="GD25" s="29"/>
      <c r="GE25" s="29" t="str">
        <f>IF(VLOOKUP(CONCATENATE($FK$6," ",GE$9),'-RÅDATA_KVARTAL-'!$A$5:$DO$385,29,FALSE)&lt;&gt;0,VLOOKUP(CONCATENATE($FK$6," ",GE$9),'-RÅDATA_KVARTAL-'!$A$5:$DO$385,29,FALSE),"")</f>
        <v/>
      </c>
      <c r="GF25" s="29"/>
      <c r="GG25" s="29" t="str">
        <f>IF(VLOOKUP(CONCATENATE($FK$6," ",GG$9),'-RÅDATA_KVARTAL-'!$A$5:$DO$385,29,FALSE)&lt;&gt;0,VLOOKUP(CONCATENATE($FK$6," ",GG$9),'-RÅDATA_KVARTAL-'!$A$5:$DO$385,29,FALSE),"")</f>
        <v/>
      </c>
      <c r="GH25" s="29"/>
      <c r="GI25" s="29" t="str">
        <f>IF(VLOOKUP(CONCATENATE($FK$6," ",GI$9),'-RÅDATA_KVARTAL-'!$A$5:$DO$385,29,FALSE)&lt;&gt;0,VLOOKUP(CONCATENATE($FK$6," ",GI$9),'-RÅDATA_KVARTAL-'!$A$5:$DO$385,29,FALSE),"")</f>
        <v/>
      </c>
      <c r="GJ25" s="25"/>
      <c r="GK25" s="25"/>
      <c r="GL25" s="29" t="str">
        <f>IF(VLOOKUP(CONCATENATE($GL$6," ",GL$9),'-RÅDATA_KVARTAL-'!$A$5:$DO$385,29,FALSE)&lt;&gt;0,VLOOKUP(CONCATENATE($GL$6," ",GL$9),'-RÅDATA_KVARTAL-'!$A$5:$DO$385,29,FALSE),"")</f>
        <v/>
      </c>
      <c r="GM25" s="29"/>
      <c r="GN25" s="29" t="str">
        <f>IF(VLOOKUP(CONCATENATE($GL$6," ",GN$9),'-RÅDATA_KVARTAL-'!$A$5:$DO$385,29,FALSE)&lt;&gt;0,VLOOKUP(CONCATENATE($GL$6," ",GN$9),'-RÅDATA_KVARTAL-'!$A$5:$DO$385,29,FALSE),"")</f>
        <v/>
      </c>
      <c r="GO25" s="29"/>
      <c r="GP25" s="29" t="str">
        <f>IF(VLOOKUP(CONCATENATE($GL$6," ",GP$9),'-RÅDATA_KVARTAL-'!$A$5:$DO$385,29,FALSE)&lt;&gt;0,VLOOKUP(CONCATENATE($GL$6," ",GP$9),'-RÅDATA_KVARTAL-'!$A$5:$DO$385,29,FALSE),"")</f>
        <v/>
      </c>
      <c r="GQ25" s="29"/>
      <c r="GR25" s="29" t="str">
        <f>IF(VLOOKUP(CONCATENATE($GL$6," ",GR$9),'-RÅDATA_KVARTAL-'!$A$5:$DO$385,29,FALSE)&lt;&gt;0,VLOOKUP(CONCATENATE($GL$6," ",GR$9),'-RÅDATA_KVARTAL-'!$A$5:$DO$385,29,FALSE),"")</f>
        <v/>
      </c>
      <c r="GS25" s="29"/>
      <c r="GT25" s="29" t="str">
        <f>IF(VLOOKUP(CONCATENATE($GL$6," ",GT$9),'-RÅDATA_KVARTAL-'!$A$5:$DO$385,29,FALSE)&lt;&gt;0,VLOOKUP(CONCATENATE($GL$6," ",GT$9),'-RÅDATA_KVARTAL-'!$A$5:$DO$385,29,FALSE),"")</f>
        <v/>
      </c>
      <c r="GU25" s="29"/>
      <c r="GV25" s="29" t="str">
        <f>IF(VLOOKUP(CONCATENATE($GL$6," ",GV$9),'-RÅDATA_KVARTAL-'!$A$5:$DO$385,29,FALSE)&lt;&gt;0,VLOOKUP(CONCATENATE($GL$6," ",GV$9),'-RÅDATA_KVARTAL-'!$A$5:$DO$385,29,FALSE),"")</f>
        <v/>
      </c>
      <c r="GW25" s="29"/>
      <c r="GX25" s="29" t="str">
        <f>IF(VLOOKUP(CONCATENATE($GL$6," ",GX$9),'-RÅDATA_KVARTAL-'!$A$5:$DO$385,29,FALSE)&lt;&gt;0,VLOOKUP(CONCATENATE($GL$6," ",GX$9),'-RÅDATA_KVARTAL-'!$A$5:$DO$385,29,FALSE),"")</f>
        <v/>
      </c>
      <c r="GY25" s="29"/>
      <c r="GZ25" s="29" t="str">
        <f>IF(VLOOKUP(CONCATENATE($GL$6," ",GZ$9),'-RÅDATA_KVARTAL-'!$A$5:$DO$385,29,FALSE)&lt;&gt;0,VLOOKUP(CONCATENATE($GL$6," ",GZ$9),'-RÅDATA_KVARTAL-'!$A$5:$DO$385,29,FALSE),"")</f>
        <v/>
      </c>
      <c r="HA25" s="29"/>
      <c r="HB25" s="29" t="str">
        <f>IF(VLOOKUP(CONCATENATE($GL$6," ",HB$9),'-RÅDATA_KVARTAL-'!$A$5:$DO$385,29,FALSE)&lt;&gt;0,VLOOKUP(CONCATENATE($GL$6," ",HB$9),'-RÅDATA_KVARTAL-'!$A$5:$DO$385,29,FALSE),"")</f>
        <v/>
      </c>
      <c r="HC25" s="29"/>
      <c r="HD25" s="29" t="str">
        <f>IF(VLOOKUP(CONCATENATE($GL$6," ",HD$9),'-RÅDATA_KVARTAL-'!$A$5:$DO$385,29,FALSE)&lt;&gt;0,VLOOKUP(CONCATENATE($GL$6," ",HD$9),'-RÅDATA_KVARTAL-'!$A$5:$DO$385,29,FALSE),"")</f>
        <v/>
      </c>
      <c r="HE25" s="29"/>
      <c r="HF25" s="29" t="str">
        <f>IF(VLOOKUP(CONCATENATE($GL$6," ",HF$9),'-RÅDATA_KVARTAL-'!$A$5:$DO$385,29,FALSE)&lt;&gt;0,VLOOKUP(CONCATENATE($GL$6," ",HF$9),'-RÅDATA_KVARTAL-'!$A$5:$DO$385,29,FALSE),"")</f>
        <v/>
      </c>
      <c r="HG25" s="29"/>
      <c r="HH25" s="29" t="str">
        <f>IF(VLOOKUP(CONCATENATE($GL$6," ",HH$9),'-RÅDATA_KVARTAL-'!$A$5:$DO$385,29,FALSE)&lt;&gt;0,VLOOKUP(CONCATENATE($GL$6," ",HH$9),'-RÅDATA_KVARTAL-'!$A$5:$DO$385,29,FALSE),"")</f>
        <v/>
      </c>
      <c r="HI25" s="29"/>
      <c r="HJ25" s="29" t="str">
        <f>IF(VLOOKUP(CONCATENATE($GL$6," ",HJ$9),'-RÅDATA_KVARTAL-'!$A$5:$DO$385,29,FALSE)&lt;&gt;0,VLOOKUP(CONCATENATE($GL$6," ",HJ$9),'-RÅDATA_KVARTAL-'!$A$5:$DO$385,29,FALSE),"")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-328</v>
      </c>
      <c r="CM27" s="29"/>
      <c r="CN27" s="29">
        <f>IF(VLOOKUP(CONCATENATE($CH$6," ",CN$9),'-RÅDATA_KVARTAL-'!$A$5:$DO$385,33,FALSE)&lt;&gt;0,VLOOKUP(CONCATENATE($CH$6," ",CN$9),'-RÅDATA_KVARTAL-'!$A$5:$DO$385,33,FALSE),"")</f>
        <v>-365</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-324</v>
      </c>
      <c r="CU27" s="29"/>
      <c r="CV27" s="29">
        <f>IF(VLOOKUP(CONCATENATE($CH$6," ",CV$9),'-RÅDATA_KVARTAL-'!$A$5:$DO$385,33,FALSE)&lt;&gt;0,VLOOKUP(CONCATENATE($CH$6," ",CV$9),'-RÅDATA_KVARTAL-'!$A$5:$DO$385,33,FALSE),"")</f>
        <v>-489</v>
      </c>
      <c r="CW27" s="29"/>
      <c r="CX27" s="29">
        <f>IF(VLOOKUP(CONCATENATE($CH$6," ",CX$9),'-RÅDATA_KVARTAL-'!$A$5:$DO$385,33,FALSE)&lt;&gt;0,VLOOKUP(CONCATENATE($CH$6," ",CX$9),'-RÅDATA_KVARTAL-'!$A$5:$DO$385,33,FALSE),"")</f>
        <v>-411</v>
      </c>
      <c r="CY27" s="29"/>
      <c r="CZ27" s="29">
        <f>IF(VLOOKUP(CONCATENATE($CH$6," ",CZ$9),'-RÅDATA_KVARTAL-'!$A$5:$DO$385,33,FALSE)&lt;&gt;0,VLOOKUP(CONCATENATE($CH$6," ",CZ$9),'-RÅDATA_KVARTAL-'!$A$5:$DO$385,33,FALSE),"")</f>
        <v>-389</v>
      </c>
      <c r="DA27" s="29"/>
      <c r="DB27" s="29">
        <f>IF(VLOOKUP(CONCATENATE($CH$6," ",DB$9),'-RÅDATA_KVARTAL-'!$A$5:$DO$385,33,FALSE)&lt;&gt;0,VLOOKUP(CONCATENATE($CH$6," ",DB$9),'-RÅDATA_KVARTAL-'!$A$5:$DO$385,33,FALSE),"")</f>
        <v>-729</v>
      </c>
      <c r="DC27" s="29"/>
      <c r="DD27" s="29">
        <f>IF(VLOOKUP(CONCATENATE($CH$6," ",DD$9),'-RÅDATA_KVARTAL-'!$A$5:$DO$385,33,FALSE)&lt;&gt;0,VLOOKUP(CONCATENATE($CH$6," ",DD$9),'-RÅDATA_KVARTAL-'!$A$5:$DO$385,33,FALSE),"")</f>
        <v>-496</v>
      </c>
      <c r="DE27" s="29"/>
      <c r="DF27" s="29">
        <f>IF(VLOOKUP(CONCATENATE($CH$6," ",DF$9),'-RÅDATA_KVARTAL-'!$A$5:$DO$385,33,FALSE)&lt;&gt;0,VLOOKUP(CONCATENATE($CH$6," ",DF$9),'-RÅDATA_KVARTAL-'!$A$5:$DO$385,33,FALSE),"")</f>
        <v>-5817</v>
      </c>
      <c r="DG27" s="93"/>
      <c r="DH27" s="93"/>
      <c r="DI27" s="29">
        <f>IF(VLOOKUP(CONCATENATE($DI$6," ",DI$9),'-RÅDATA_KVARTAL-'!$A$5:$DO$385,33,FALSE)&lt;&gt;0,VLOOKUP(CONCATENATE($DI$6," ",DI$9),'-RÅDATA_KVARTAL-'!$A$5:$DO$385,33,FALSE),"")</f>
        <v>-527</v>
      </c>
      <c r="DJ27" s="29"/>
      <c r="DK27" s="29">
        <f>IF(VLOOKUP(CONCATENATE($DI$6," ",DK$9),'-RÅDATA_KVARTAL-'!$A$5:$DO$385,33,FALSE)&lt;&gt;0,VLOOKUP(CONCATENATE($DI$6," ",DK$9),'-RÅDATA_KVARTAL-'!$A$5:$DO$385,33,FALSE),"")</f>
        <v>-414</v>
      </c>
      <c r="DL27" s="29"/>
      <c r="DM27" s="29">
        <f>IF(VLOOKUP(CONCATENATE($DI$6," ",DM$9),'-RÅDATA_KVARTAL-'!$A$5:$DO$385,33,FALSE)&lt;&gt;0,VLOOKUP(CONCATENATE($DI$6," ",DM$9),'-RÅDATA_KVARTAL-'!$A$5:$DO$385,33,FALSE),"")</f>
        <v>-482</v>
      </c>
      <c r="DN27" s="29"/>
      <c r="DO27" s="29">
        <f>IF(VLOOKUP(CONCATENATE($DI$6," ",DO$9),'-RÅDATA_KVARTAL-'!$A$5:$DO$385,33,FALSE)&lt;&gt;0,VLOOKUP(CONCATENATE($DI$6," ",DO$9),'-RÅDATA_KVARTAL-'!$A$5:$DO$385,33,FALSE),"")</f>
        <v>-918</v>
      </c>
      <c r="DP27" s="29"/>
      <c r="DQ27" s="29">
        <f>IF(VLOOKUP(CONCATENATE($DI$6," ",DQ$9),'-RÅDATA_KVARTAL-'!$A$5:$DO$385,33,FALSE)&lt;&gt;0,VLOOKUP(CONCATENATE($DI$6," ",DQ$9),'-RÅDATA_KVARTAL-'!$A$5:$DO$385,33,FALSE),"")</f>
        <v>-539</v>
      </c>
      <c r="DR27" s="29"/>
      <c r="DS27" s="29">
        <f>IF(VLOOKUP(CONCATENATE($DI$6," ",DS$9),'-RÅDATA_KVARTAL-'!$A$5:$DO$385,33,FALSE)&lt;&gt;0,VLOOKUP(CONCATENATE($DI$6," ",DS$9),'-RÅDATA_KVARTAL-'!$A$5:$DO$385,33,FALSE),"")</f>
        <v>-459</v>
      </c>
      <c r="DT27" s="29"/>
      <c r="DU27" s="29">
        <f>IF(VLOOKUP(CONCATENATE($DI$6," ",DU$9),'-RÅDATA_KVARTAL-'!$A$5:$DO$385,33,FALSE)&lt;&gt;0,VLOOKUP(CONCATENATE($DI$6," ",DU$9),'-RÅDATA_KVARTAL-'!$A$5:$DO$385,33,FALSE),"")</f>
        <v>-368</v>
      </c>
      <c r="DV27" s="29"/>
      <c r="DW27" s="29">
        <f>IF(VLOOKUP(CONCATENATE($DI$6," ",DW$9),'-RÅDATA_KVARTAL-'!$A$5:$DO$385,33,FALSE)&lt;&gt;0,VLOOKUP(CONCATENATE($DI$6," ",DW$9),'-RÅDATA_KVARTAL-'!$A$5:$DO$385,33,FALSE),"")</f>
        <v>-458</v>
      </c>
      <c r="DX27" s="29"/>
      <c r="DY27" s="29">
        <f>IF(VLOOKUP(CONCATENATE($DI$6," ",DY$9),'-RÅDATA_KVARTAL-'!$A$5:$DO$385,33,FALSE)&lt;&gt;0,VLOOKUP(CONCATENATE($DI$6," ",DY$9),'-RÅDATA_KVARTAL-'!$A$5:$DO$385,33,FALSE),"")</f>
        <v>-596</v>
      </c>
      <c r="DZ27" s="29"/>
      <c r="EA27" s="29" t="str">
        <f>IF(VLOOKUP(CONCATENATE($DI$6," ",EA$9),'-RÅDATA_KVARTAL-'!$A$5:$DO$385,33,FALSE)&lt;&gt;0,VLOOKUP(CONCATENATE($DI$6," ",EA$9),'-RÅDATA_KVARTAL-'!$A$5:$DO$385,33,FALSE),"")</f>
        <v/>
      </c>
      <c r="EB27" s="29"/>
      <c r="EC27" s="29" t="str">
        <f>IF(VLOOKUP(CONCATENATE($DI$6," ",EC$9),'-RÅDATA_KVARTAL-'!$A$5:$DO$385,33,FALSE)&lt;&gt;0,VLOOKUP(CONCATENATE($DI$6," ",EC$9),'-RÅDATA_KVARTAL-'!$A$5:$DO$385,33,FALSE),"")</f>
        <v/>
      </c>
      <c r="ED27" s="29"/>
      <c r="EE27" s="29" t="str">
        <f>IF(VLOOKUP(CONCATENATE($DI$6," ",EE$9),'-RÅDATA_KVARTAL-'!$A$5:$DO$385,33,FALSE)&lt;&gt;0,VLOOKUP(CONCATENATE($DI$6," ",EE$9),'-RÅDATA_KVARTAL-'!$A$5:$DO$385,33,FALSE),"")</f>
        <v/>
      </c>
      <c r="EF27" s="29"/>
      <c r="EG27" s="29">
        <f>IF(VLOOKUP(CONCATENATE($DI$6," ",EG$9),'-RÅDATA_KVARTAL-'!$A$5:$DO$385,33,FALSE)&lt;&gt;0,VLOOKUP(CONCATENATE($DI$6," ",EG$9),'-RÅDATA_KVARTAL-'!$A$5:$DO$385,33,FALSE),"")</f>
        <v>-4761</v>
      </c>
      <c r="EH27" s="93"/>
      <c r="EI27" s="93"/>
      <c r="EJ27" s="29" t="str">
        <f>IF(VLOOKUP(CONCATENATE($EJ$6," ",EJ$9),'-RÅDATA_KVARTAL-'!$A$5:$DO$385,33,FALSE)&lt;&gt;0,VLOOKUP(CONCATENATE($EJ$6," ",EJ$9),'-RÅDATA_KVARTAL-'!$A$5:$DO$385,33,FALSE),"")</f>
        <v/>
      </c>
      <c r="EK27" s="29"/>
      <c r="EL27" s="29" t="str">
        <f>IF(VLOOKUP(CONCATENATE($EJ$6," ",EL$9),'-RÅDATA_KVARTAL-'!$A$5:$DO$385,33,FALSE)&lt;&gt;0,VLOOKUP(CONCATENATE($EJ$6," ",EL$9),'-RÅDATA_KVARTAL-'!$A$5:$DO$385,33,FALSE),"")</f>
        <v/>
      </c>
      <c r="EM27" s="29"/>
      <c r="EN27" s="29" t="str">
        <f>IF(VLOOKUP(CONCATENATE($EJ$6," ",EN$9),'-RÅDATA_KVARTAL-'!$A$5:$DO$385,33,FALSE)&lt;&gt;0,VLOOKUP(CONCATENATE($EJ$6," ",EN$9),'-RÅDATA_KVARTAL-'!$A$5:$DO$385,33,FALSE),"")</f>
        <v/>
      </c>
      <c r="EO27" s="29"/>
      <c r="EP27" s="29" t="str">
        <f>IF(VLOOKUP(CONCATENATE($EJ$6," ",EP$9),'-RÅDATA_KVARTAL-'!$A$5:$DO$385,33,FALSE)&lt;&gt;0,VLOOKUP(CONCATENATE($EJ$6," ",EP$9),'-RÅDATA_KVARTAL-'!$A$5:$DO$385,33,FALSE),"")</f>
        <v/>
      </c>
      <c r="EQ27" s="29"/>
      <c r="ER27" s="29" t="str">
        <f>IF(VLOOKUP(CONCATENATE($EJ$6," ",ER$9),'-RÅDATA_KVARTAL-'!$A$5:$DO$385,33,FALSE)&lt;&gt;0,VLOOKUP(CONCATENATE($EJ$6," ",ER$9),'-RÅDATA_KVARTAL-'!$A$5:$DO$385,33,FALSE),"")</f>
        <v/>
      </c>
      <c r="ES27" s="29"/>
      <c r="ET27" s="29" t="str">
        <f>IF(VLOOKUP(CONCATENATE($EJ$6," ",ET$9),'-RÅDATA_KVARTAL-'!$A$5:$DO$385,33,FALSE)&lt;&gt;0,VLOOKUP(CONCATENATE($EJ$6," ",ET$9),'-RÅDATA_KVARTAL-'!$A$5:$DO$385,33,FALSE),"")</f>
        <v/>
      </c>
      <c r="EU27" s="29"/>
      <c r="EV27" s="29" t="str">
        <f>IF(VLOOKUP(CONCATENATE($EJ$6," ",EV$9),'-RÅDATA_KVARTAL-'!$A$5:$DO$385,33,FALSE)&lt;&gt;0,VLOOKUP(CONCATENATE($EJ$6," ",EV$9),'-RÅDATA_KVARTAL-'!$A$5:$DO$385,33,FALSE),"")</f>
        <v/>
      </c>
      <c r="EW27" s="29"/>
      <c r="EX27" s="29" t="str">
        <f>IF(VLOOKUP(CONCATENATE($EJ$6," ",EX$9),'-RÅDATA_KVARTAL-'!$A$5:$DO$385,33,FALSE)&lt;&gt;0,VLOOKUP(CONCATENATE($EJ$6," ",EX$9),'-RÅDATA_KVARTAL-'!$A$5:$DO$385,33,FALSE),"")</f>
        <v/>
      </c>
      <c r="EY27" s="29"/>
      <c r="EZ27" s="29" t="str">
        <f>IF(VLOOKUP(CONCATENATE($EJ$6," ",EZ$9),'-RÅDATA_KVARTAL-'!$A$5:$DO$385,33,FALSE)&lt;&gt;0,VLOOKUP(CONCATENATE($EJ$6," ",EZ$9),'-RÅDATA_KVARTAL-'!$A$5:$DO$385,33,FALSE),"")</f>
        <v/>
      </c>
      <c r="FA27" s="29"/>
      <c r="FB27" s="29" t="str">
        <f>IF(VLOOKUP(CONCATENATE($EJ$6," ",FB$9),'-RÅDATA_KVARTAL-'!$A$5:$DO$385,33,FALSE)&lt;&gt;0,VLOOKUP(CONCATENATE($EJ$6," ",FB$9),'-RÅDATA_KVARTAL-'!$A$5:$DO$385,33,FALSE),"")</f>
        <v/>
      </c>
      <c r="FC27" s="29"/>
      <c r="FD27" s="29" t="str">
        <f>IF(VLOOKUP(CONCATENATE($EJ$6," ",FD$9),'-RÅDATA_KVARTAL-'!$A$5:$DO$385,33,FALSE)&lt;&gt;0,VLOOKUP(CONCATENATE($EJ$6," ",FD$9),'-RÅDATA_KVARTAL-'!$A$5:$DO$385,33,FALSE),"")</f>
        <v/>
      </c>
      <c r="FE27" s="29"/>
      <c r="FF27" s="29" t="str">
        <f>IF(VLOOKUP(CONCATENATE($EJ$6," ",FF$9),'-RÅDATA_KVARTAL-'!$A$5:$DO$385,33,FALSE)&lt;&gt;0,VLOOKUP(CONCATENATE($EJ$6," ",FF$9),'-RÅDATA_KVARTAL-'!$A$5:$DO$385,33,FALSE),"")</f>
        <v/>
      </c>
      <c r="FG27" s="29"/>
      <c r="FH27" s="29" t="str">
        <f>IF(VLOOKUP(CONCATENATE($EJ$6," ",FH$9),'-RÅDATA_KVARTAL-'!$A$5:$DO$385,33,FALSE)&lt;&gt;0,VLOOKUP(CONCATENATE($EJ$6," ",FH$9),'-RÅDATA_KVARTAL-'!$A$5:$DO$385,33,FALSE),"")</f>
        <v/>
      </c>
      <c r="FI27" s="93"/>
      <c r="FJ27" s="93"/>
      <c r="FK27" s="29" t="str">
        <f>IF(VLOOKUP(CONCATENATE($FK$6," ",FK$9),'-RÅDATA_KVARTAL-'!$A$5:$DO$385,33,FALSE)&lt;&gt;0,VLOOKUP(CONCATENATE($FK$6," ",FK$9),'-RÅDATA_KVARTAL-'!$A$5:$DO$385,33,FALSE),"")</f>
        <v/>
      </c>
      <c r="FL27" s="29"/>
      <c r="FM27" s="29" t="str">
        <f>IF(VLOOKUP(CONCATENATE($FK$6," ",FM$9),'-RÅDATA_KVARTAL-'!$A$5:$DO$385,33,FALSE)&lt;&gt;0,VLOOKUP(CONCATENATE($FK$6," ",FM$9),'-RÅDATA_KVARTAL-'!$A$5:$DO$385,33,FALSE),"")</f>
        <v/>
      </c>
      <c r="FN27" s="29"/>
      <c r="FO27" s="29" t="str">
        <f>IF(VLOOKUP(CONCATENATE($FK$6," ",FO$9),'-RÅDATA_KVARTAL-'!$A$5:$DO$385,33,FALSE)&lt;&gt;0,VLOOKUP(CONCATENATE($FK$6," ",FO$9),'-RÅDATA_KVARTAL-'!$A$5:$DO$385,33,FALSE),"")</f>
        <v/>
      </c>
      <c r="FP27" s="29"/>
      <c r="FQ27" s="29" t="str">
        <f>IF(VLOOKUP(CONCATENATE($FK$6," ",FQ$9),'-RÅDATA_KVARTAL-'!$A$5:$DO$385,33,FALSE)&lt;&gt;0,VLOOKUP(CONCATENATE($FK$6," ",FQ$9),'-RÅDATA_KVARTAL-'!$A$5:$DO$385,33,FALSE),"")</f>
        <v/>
      </c>
      <c r="FR27" s="29"/>
      <c r="FS27" s="29" t="str">
        <f>IF(VLOOKUP(CONCATENATE($FK$6," ",FS$9),'-RÅDATA_KVARTAL-'!$A$5:$DO$385,33,FALSE)&lt;&gt;0,VLOOKUP(CONCATENATE($FK$6," ",FS$9),'-RÅDATA_KVARTAL-'!$A$5:$DO$385,33,FALSE),"")</f>
        <v/>
      </c>
      <c r="FT27" s="29"/>
      <c r="FU27" s="29" t="str">
        <f>IF(VLOOKUP(CONCATENATE($FK$6," ",FU$9),'-RÅDATA_KVARTAL-'!$A$5:$DO$385,33,FALSE)&lt;&gt;0,VLOOKUP(CONCATENATE($FK$6," ",FU$9),'-RÅDATA_KVARTAL-'!$A$5:$DO$385,33,FALSE),"")</f>
        <v/>
      </c>
      <c r="FV27" s="29"/>
      <c r="FW27" s="29" t="str">
        <f>IF(VLOOKUP(CONCATENATE($FK$6," ",FW$9),'-RÅDATA_KVARTAL-'!$A$5:$DO$385,33,FALSE)&lt;&gt;0,VLOOKUP(CONCATENATE($FK$6," ",FW$9),'-RÅDATA_KVARTAL-'!$A$5:$DO$385,33,FALSE),"")</f>
        <v/>
      </c>
      <c r="FX27" s="29"/>
      <c r="FY27" s="29" t="str">
        <f>IF(VLOOKUP(CONCATENATE($FK$6," ",FY$9),'-RÅDATA_KVARTAL-'!$A$5:$DO$385,33,FALSE)&lt;&gt;0,VLOOKUP(CONCATENATE($FK$6," ",FY$9),'-RÅDATA_KVARTAL-'!$A$5:$DO$385,33,FALSE),"")</f>
        <v/>
      </c>
      <c r="FZ27" s="29"/>
      <c r="GA27" s="29" t="str">
        <f>IF(VLOOKUP(CONCATENATE($FK$6," ",GA$9),'-RÅDATA_KVARTAL-'!$A$5:$DO$385,33,FALSE)&lt;&gt;0,VLOOKUP(CONCATENATE($FK$6," ",GA$9),'-RÅDATA_KVARTAL-'!$A$5:$DO$385,33,FALSE),"")</f>
        <v/>
      </c>
      <c r="GB27" s="29"/>
      <c r="GC27" s="29" t="str">
        <f>IF(VLOOKUP(CONCATENATE($FK$6," ",GC$9),'-RÅDATA_KVARTAL-'!$A$5:$DO$385,33,FALSE)&lt;&gt;0,VLOOKUP(CONCATENATE($FK$6," ",GC$9),'-RÅDATA_KVARTAL-'!$A$5:$DO$385,33,FALSE),"")</f>
        <v/>
      </c>
      <c r="GD27" s="29"/>
      <c r="GE27" s="29" t="str">
        <f>IF(VLOOKUP(CONCATENATE($FK$6," ",GE$9),'-RÅDATA_KVARTAL-'!$A$5:$DO$385,33,FALSE)&lt;&gt;0,VLOOKUP(CONCATENATE($FK$6," ",GE$9),'-RÅDATA_KVARTAL-'!$A$5:$DO$385,33,FALSE),"")</f>
        <v/>
      </c>
      <c r="GF27" s="29"/>
      <c r="GG27" s="29" t="str">
        <f>IF(VLOOKUP(CONCATENATE($FK$6," ",GG$9),'-RÅDATA_KVARTAL-'!$A$5:$DO$385,33,FALSE)&lt;&gt;0,VLOOKUP(CONCATENATE($FK$6," ",GG$9),'-RÅDATA_KVARTAL-'!$A$5:$DO$385,33,FALSE),"")</f>
        <v/>
      </c>
      <c r="GH27" s="29"/>
      <c r="GI27" s="29" t="str">
        <f>IF(VLOOKUP(CONCATENATE($FK$6," ",GI$9),'-RÅDATA_KVARTAL-'!$A$5:$DO$385,33,FALSE)&lt;&gt;0,VLOOKUP(CONCATENATE($FK$6," ",GI$9),'-RÅDATA_KVARTAL-'!$A$5:$DO$385,33,FALSE),"")</f>
        <v/>
      </c>
      <c r="GJ27" s="93"/>
      <c r="GK27" s="93"/>
      <c r="GL27" s="29" t="str">
        <f>IF(VLOOKUP(CONCATENATE($GL$6," ",GL$9),'-RÅDATA_KVARTAL-'!$A$5:$DO$385,33,FALSE)&lt;&gt;0,VLOOKUP(CONCATENATE($GL$6," ",GL$9),'-RÅDATA_KVARTAL-'!$A$5:$DO$385,33,FALSE),"")</f>
        <v/>
      </c>
      <c r="GM27" s="29"/>
      <c r="GN27" s="29" t="str">
        <f>IF(VLOOKUP(CONCATENATE($GL$6," ",GN$9),'-RÅDATA_KVARTAL-'!$A$5:$DO$385,33,FALSE)&lt;&gt;0,VLOOKUP(CONCATENATE($GL$6," ",GN$9),'-RÅDATA_KVARTAL-'!$A$5:$DO$385,33,FALSE),"")</f>
        <v/>
      </c>
      <c r="GO27" s="29"/>
      <c r="GP27" s="29" t="str">
        <f>IF(VLOOKUP(CONCATENATE($GL$6," ",GP$9),'-RÅDATA_KVARTAL-'!$A$5:$DO$385,33,FALSE)&lt;&gt;0,VLOOKUP(CONCATENATE($GL$6," ",GP$9),'-RÅDATA_KVARTAL-'!$A$5:$DO$385,33,FALSE),"")</f>
        <v/>
      </c>
      <c r="GQ27" s="29"/>
      <c r="GR27" s="29" t="str">
        <f>IF(VLOOKUP(CONCATENATE($GL$6," ",GR$9),'-RÅDATA_KVARTAL-'!$A$5:$DO$385,33,FALSE)&lt;&gt;0,VLOOKUP(CONCATENATE($GL$6," ",GR$9),'-RÅDATA_KVARTAL-'!$A$5:$DO$385,33,FALSE),"")</f>
        <v/>
      </c>
      <c r="GS27" s="29"/>
      <c r="GT27" s="29" t="str">
        <f>IF(VLOOKUP(CONCATENATE($GL$6," ",GT$9),'-RÅDATA_KVARTAL-'!$A$5:$DO$385,33,FALSE)&lt;&gt;0,VLOOKUP(CONCATENATE($GL$6," ",GT$9),'-RÅDATA_KVARTAL-'!$A$5:$DO$385,33,FALSE),"")</f>
        <v/>
      </c>
      <c r="GU27" s="29"/>
      <c r="GV27" s="29" t="str">
        <f>IF(VLOOKUP(CONCATENATE($GL$6," ",GV$9),'-RÅDATA_KVARTAL-'!$A$5:$DO$385,33,FALSE)&lt;&gt;0,VLOOKUP(CONCATENATE($GL$6," ",GV$9),'-RÅDATA_KVARTAL-'!$A$5:$DO$385,33,FALSE),"")</f>
        <v/>
      </c>
      <c r="GW27" s="29"/>
      <c r="GX27" s="29" t="str">
        <f>IF(VLOOKUP(CONCATENATE($GL$6," ",GX$9),'-RÅDATA_KVARTAL-'!$A$5:$DO$385,33,FALSE)&lt;&gt;0,VLOOKUP(CONCATENATE($GL$6," ",GX$9),'-RÅDATA_KVARTAL-'!$A$5:$DO$385,33,FALSE),"")</f>
        <v/>
      </c>
      <c r="GY27" s="29"/>
      <c r="GZ27" s="29" t="str">
        <f>IF(VLOOKUP(CONCATENATE($GL$6," ",GZ$9),'-RÅDATA_KVARTAL-'!$A$5:$DO$385,33,FALSE)&lt;&gt;0,VLOOKUP(CONCATENATE($GL$6," ",GZ$9),'-RÅDATA_KVARTAL-'!$A$5:$DO$385,33,FALSE),"")</f>
        <v/>
      </c>
      <c r="HA27" s="29"/>
      <c r="HB27" s="29" t="str">
        <f>IF(VLOOKUP(CONCATENATE($GL$6," ",HB$9),'-RÅDATA_KVARTAL-'!$A$5:$DO$385,33,FALSE)&lt;&gt;0,VLOOKUP(CONCATENATE($GL$6," ",HB$9),'-RÅDATA_KVARTAL-'!$A$5:$DO$385,33,FALSE),"")</f>
        <v/>
      </c>
      <c r="HC27" s="29"/>
      <c r="HD27" s="29" t="str">
        <f>IF(VLOOKUP(CONCATENATE($GL$6," ",HD$9),'-RÅDATA_KVARTAL-'!$A$5:$DO$385,33,FALSE)&lt;&gt;0,VLOOKUP(CONCATENATE($GL$6," ",HD$9),'-RÅDATA_KVARTAL-'!$A$5:$DO$385,33,FALSE),"")</f>
        <v/>
      </c>
      <c r="HE27" s="29"/>
      <c r="HF27" s="29" t="str">
        <f>IF(VLOOKUP(CONCATENATE($GL$6," ",HF$9),'-RÅDATA_KVARTAL-'!$A$5:$DO$385,33,FALSE)&lt;&gt;0,VLOOKUP(CONCATENATE($GL$6," ",HF$9),'-RÅDATA_KVARTAL-'!$A$5:$DO$385,33,FALSE),"")</f>
        <v/>
      </c>
      <c r="HG27" s="29"/>
      <c r="HH27" s="29" t="str">
        <f>IF(VLOOKUP(CONCATENATE($GL$6," ",HH$9),'-RÅDATA_KVARTAL-'!$A$5:$DO$385,33,FALSE)&lt;&gt;0,VLOOKUP(CONCATENATE($GL$6," ",HH$9),'-RÅDATA_KVARTAL-'!$A$5:$DO$385,33,FALSE),"")</f>
        <v/>
      </c>
      <c r="HI27" s="29"/>
      <c r="HJ27" s="29" t="str">
        <f>IF(VLOOKUP(CONCATENATE($GL$6," ",HJ$9),'-RÅDATA_KVARTAL-'!$A$5:$DO$385,33,FALSE)&lt;&gt;0,VLOOKUP(CONCATENATE($GL$6," ",HJ$9),'-RÅDATA_KVARTAL-'!$A$5:$DO$385,33,FALSE),"")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40681</v>
      </c>
      <c r="CM29" s="37"/>
      <c r="CN29" s="37">
        <f>IF(VLOOKUP(CONCATENATE($CH$6," ",CN$9),'-RÅDATA_KVARTAL-'!$A$5:$DO$385,37,FALSE)&gt;0,VLOOKUP(CONCATENATE($CH$6," ",CN$9),'-RÅDATA_KVARTAL-'!$A$5:$DO$385,37,FALSE),"")</f>
        <v>40025</v>
      </c>
      <c r="CO29" s="37"/>
      <c r="CP29" s="37">
        <f>IF(VLOOKUP(CONCATENATE($CH$6," ",CP$9),'-RÅDATA_KVARTAL-'!$A$5:$DO$385,37,FALSE)&gt;0,VLOOKUP(CONCATENATE($CH$6," ",CP$9),'-RÅDATA_KVARTAL-'!$A$5:$DO$385,37,FALSE),"")</f>
        <v>40902</v>
      </c>
      <c r="CQ29" s="37"/>
      <c r="CR29" s="37">
        <f>IF(VLOOKUP(CONCATENATE($CH$6," ",CR$9),'-RÅDATA_KVARTAL-'!$A$5:$DO$385,37,FALSE)&gt;0,VLOOKUP(CONCATENATE($CH$6," ",CR$9),'-RÅDATA_KVARTAL-'!$A$5:$DO$385,37,FALSE),"")</f>
        <v>38680</v>
      </c>
      <c r="CS29" s="37"/>
      <c r="CT29" s="37">
        <f>IF(VLOOKUP(CONCATENATE($CH$6," ",CT$9),'-RÅDATA_KVARTAL-'!$A$5:$DO$385,37,FALSE)&gt;0,VLOOKUP(CONCATENATE($CH$6," ",CT$9),'-RÅDATA_KVARTAL-'!$A$5:$DO$385,37,FALSE),"")</f>
        <v>36899</v>
      </c>
      <c r="CU29" s="37"/>
      <c r="CV29" s="37">
        <f>IF(VLOOKUP(CONCATENATE($CH$6," ",CV$9),'-RÅDATA_KVARTAL-'!$A$5:$DO$385,37,FALSE)&gt;0,VLOOKUP(CONCATENATE($CH$6," ",CV$9),'-RÅDATA_KVARTAL-'!$A$5:$DO$385,37,FALSE),"")</f>
        <v>39957</v>
      </c>
      <c r="CW29" s="37"/>
      <c r="CX29" s="37">
        <f>IF(VLOOKUP(CONCATENATE($CH$6," ",CX$9),'-RÅDATA_KVARTAL-'!$A$5:$DO$385,37,FALSE)&gt;0,VLOOKUP(CONCATENATE($CH$6," ",CX$9),'-RÅDATA_KVARTAL-'!$A$5:$DO$385,37,FALSE),"")</f>
        <v>40349</v>
      </c>
      <c r="CY29" s="37"/>
      <c r="CZ29" s="37">
        <f>IF(VLOOKUP(CONCATENATE($CH$6," ",CZ$9),'-RÅDATA_KVARTAL-'!$A$5:$DO$385,37,FALSE)&gt;0,VLOOKUP(CONCATENATE($CH$6," ",CZ$9),'-RÅDATA_KVARTAL-'!$A$5:$DO$385,37,FALSE),"")</f>
        <v>40795</v>
      </c>
      <c r="DA29" s="37"/>
      <c r="DB29" s="37">
        <f>IF(VLOOKUP(CONCATENATE($CH$6," ",DB$9),'-RÅDATA_KVARTAL-'!$A$5:$DO$385,37,FALSE)&gt;0,VLOOKUP(CONCATENATE($CH$6," ",DB$9),'-RÅDATA_KVARTAL-'!$A$5:$DO$385,37,FALSE),"")</f>
        <v>39174</v>
      </c>
      <c r="DC29" s="37"/>
      <c r="DD29" s="37">
        <f>IF(VLOOKUP(CONCATENATE($CH$6," ",DD$9),'-RÅDATA_KVARTAL-'!$A$5:$DO$385,37,FALSE)&gt;0,VLOOKUP(CONCATENATE($CH$6," ",DD$9),'-RÅDATA_KVARTAL-'!$A$5:$DO$385,37,FALSE),"")</f>
        <v>40621</v>
      </c>
      <c r="DE29" s="37"/>
      <c r="DF29" s="37">
        <f>IF(VLOOKUP(CONCATENATE($CH$6," ",DF$9),'-RÅDATA_KVARTAL-'!$A$5:$DO$385,37,FALSE)&gt;0,VLOOKUP(CONCATENATE($CH$6," ",DF$9),'-RÅDATA_KVARTAL-'!$A$5:$DO$385,37,FALSE),"")</f>
        <v>476650</v>
      </c>
      <c r="DG29" s="116"/>
      <c r="DH29" s="116"/>
      <c r="DI29" s="37">
        <f>IF(VLOOKUP(CONCATENATE($DI$6," ",DI$9),'-RÅDATA_KVARTAL-'!$A$5:$DO$385,37,FALSE)&gt;0,VLOOKUP(CONCATENATE($DI$6," ",DI$9),'-RÅDATA_KVARTAL-'!$A$5:$DO$385,37,FALSE),"")</f>
        <v>41222</v>
      </c>
      <c r="DJ29" s="37"/>
      <c r="DK29" s="37">
        <f>IF(VLOOKUP(CONCATENATE($DI$6," ",DK$9),'-RÅDATA_KVARTAL-'!$A$5:$DO$385,37,FALSE)&gt;0,VLOOKUP(CONCATENATE($DI$6," ",DK$9),'-RÅDATA_KVARTAL-'!$A$5:$DO$385,37,FALSE),"")</f>
        <v>38071</v>
      </c>
      <c r="DL29" s="37"/>
      <c r="DM29" s="37">
        <f>IF(VLOOKUP(CONCATENATE($DI$6," ",DM$9),'-RÅDATA_KVARTAL-'!$A$5:$DO$385,37,FALSE)&gt;0,VLOOKUP(CONCATENATE($DI$6," ",DM$9),'-RÅDATA_KVARTAL-'!$A$5:$DO$385,37,FALSE),"")</f>
        <v>42350</v>
      </c>
      <c r="DN29" s="37"/>
      <c r="DO29" s="37">
        <f>IF(VLOOKUP(CONCATENATE($DI$6," ",DO$9),'-RÅDATA_KVARTAL-'!$A$5:$DO$385,37,FALSE)&gt;0,VLOOKUP(CONCATENATE($DI$6," ",DO$9),'-RÅDATA_KVARTAL-'!$A$5:$DO$385,37,FALSE),"")</f>
        <v>39367</v>
      </c>
      <c r="DP29" s="37"/>
      <c r="DQ29" s="37">
        <f>IF(VLOOKUP(CONCATENATE($DI$6," ",DQ$9),'-RÅDATA_KVARTAL-'!$A$5:$DO$385,37,FALSE)&gt;0,VLOOKUP(CONCATENATE($DI$6," ",DQ$9),'-RÅDATA_KVARTAL-'!$A$5:$DO$385,37,FALSE),"")</f>
        <v>41502</v>
      </c>
      <c r="DR29" s="37"/>
      <c r="DS29" s="37">
        <f>IF(VLOOKUP(CONCATENATE($DI$6," ",DS$9),'-RÅDATA_KVARTAL-'!$A$5:$DO$385,37,FALSE)&gt;0,VLOOKUP(CONCATENATE($DI$6," ",DS$9),'-RÅDATA_KVARTAL-'!$A$5:$DO$385,37,FALSE),"")</f>
        <v>39858</v>
      </c>
      <c r="DT29" s="37"/>
      <c r="DU29" s="37">
        <f>IF(VLOOKUP(CONCATENATE($DI$6," ",DU$9),'-RÅDATA_KVARTAL-'!$A$5:$DO$385,37,FALSE)&gt;0,VLOOKUP(CONCATENATE($DI$6," ",DU$9),'-RÅDATA_KVARTAL-'!$A$5:$DO$385,37,FALSE),"")</f>
        <v>37183</v>
      </c>
      <c r="DV29" s="37"/>
      <c r="DW29" s="37">
        <f>IF(VLOOKUP(CONCATENATE($DI$6," ",DW$9),'-RÅDATA_KVARTAL-'!$A$5:$DO$385,37,FALSE)&gt;0,VLOOKUP(CONCATENATE($DI$6," ",DW$9),'-RÅDATA_KVARTAL-'!$A$5:$DO$385,37,FALSE),"")</f>
        <v>39964</v>
      </c>
      <c r="DX29" s="37"/>
      <c r="DY29" s="37">
        <f>IF(VLOOKUP(CONCATENATE($DI$6," ",DY$9),'-RÅDATA_KVARTAL-'!$A$5:$DO$385,37,FALSE)&gt;0,VLOOKUP(CONCATENATE($DI$6," ",DY$9),'-RÅDATA_KVARTAL-'!$A$5:$DO$385,37,FALSE),"")</f>
        <v>40490</v>
      </c>
      <c r="DZ29" s="37"/>
      <c r="EA29" s="37" t="str">
        <f>IF(VLOOKUP(CONCATENATE($DI$6," ",EA$9),'-RÅDATA_KVARTAL-'!$A$5:$DO$385,37,FALSE)&gt;0,VLOOKUP(CONCATENATE($DI$6," ",EA$9),'-RÅDATA_KVARTAL-'!$A$5:$DO$385,37,FALSE),"")</f>
        <v/>
      </c>
      <c r="EB29" s="37"/>
      <c r="EC29" s="37" t="str">
        <f>IF(VLOOKUP(CONCATENATE($DI$6," ",EC$9),'-RÅDATA_KVARTAL-'!$A$5:$DO$385,37,FALSE)&gt;0,VLOOKUP(CONCATENATE($DI$6," ",EC$9),'-RÅDATA_KVARTAL-'!$A$5:$DO$385,37,FALSE),"")</f>
        <v/>
      </c>
      <c r="ED29" s="37"/>
      <c r="EE29" s="37" t="str">
        <f>IF(VLOOKUP(CONCATENATE($DI$6," ",EE$9),'-RÅDATA_KVARTAL-'!$A$5:$DO$385,37,FALSE)&gt;0,VLOOKUP(CONCATENATE($DI$6," ",EE$9),'-RÅDATA_KVARTAL-'!$A$5:$DO$385,37,FALSE),"")</f>
        <v/>
      </c>
      <c r="EF29" s="37"/>
      <c r="EG29" s="37">
        <f>IF(VLOOKUP(CONCATENATE($DI$6," ",EG$9),'-RÅDATA_KVARTAL-'!$A$5:$DO$385,37,FALSE)&gt;0,VLOOKUP(CONCATENATE($DI$6," ",EG$9),'-RÅDATA_KVARTAL-'!$A$5:$DO$385,37,FALSE),"")</f>
        <v>360007</v>
      </c>
      <c r="EH29" s="116"/>
      <c r="EI29" s="116"/>
      <c r="EJ29" s="37" t="str">
        <f>IF(VLOOKUP(CONCATENATE($EJ$6," ",EJ$9),'-RÅDATA_KVARTAL-'!$A$5:$DO$385,37,FALSE)&gt;0,VLOOKUP(CONCATENATE($EJ$6," ",EJ$9),'-RÅDATA_KVARTAL-'!$A$5:$DO$385,37,FALSE),"")</f>
        <v/>
      </c>
      <c r="EK29" s="37"/>
      <c r="EL29" s="37" t="str">
        <f>IF(VLOOKUP(CONCATENATE($EJ$6," ",EL$9),'-RÅDATA_KVARTAL-'!$A$5:$DO$385,37,FALSE)&gt;0,VLOOKUP(CONCATENATE($EJ$6," ",EL$9),'-RÅDATA_KVARTAL-'!$A$5:$DO$385,37,FALSE),"")</f>
        <v/>
      </c>
      <c r="EM29" s="37"/>
      <c r="EN29" s="37" t="str">
        <f>IF(VLOOKUP(CONCATENATE($EJ$6," ",EN$9),'-RÅDATA_KVARTAL-'!$A$5:$DO$385,37,FALSE)&gt;0,VLOOKUP(CONCATENATE($EJ$6," ",EN$9),'-RÅDATA_KVARTAL-'!$A$5:$DO$385,37,FALSE),"")</f>
        <v/>
      </c>
      <c r="EO29" s="37"/>
      <c r="EP29" s="37" t="str">
        <f>IF(VLOOKUP(CONCATENATE($EJ$6," ",EP$9),'-RÅDATA_KVARTAL-'!$A$5:$DO$385,37,FALSE)&gt;0,VLOOKUP(CONCATENATE($EJ$6," ",EP$9),'-RÅDATA_KVARTAL-'!$A$5:$DO$385,37,FALSE),"")</f>
        <v/>
      </c>
      <c r="EQ29" s="37"/>
      <c r="ER29" s="37" t="str">
        <f>IF(VLOOKUP(CONCATENATE($EJ$6," ",ER$9),'-RÅDATA_KVARTAL-'!$A$5:$DO$385,37,FALSE)&gt;0,VLOOKUP(CONCATENATE($EJ$6," ",ER$9),'-RÅDATA_KVARTAL-'!$A$5:$DO$385,37,FALSE),"")</f>
        <v/>
      </c>
      <c r="ES29" s="37"/>
      <c r="ET29" s="37" t="str">
        <f>IF(VLOOKUP(CONCATENATE($EJ$6," ",ET$9),'-RÅDATA_KVARTAL-'!$A$5:$DO$385,37,FALSE)&gt;0,VLOOKUP(CONCATENATE($EJ$6," ",ET$9),'-RÅDATA_KVARTAL-'!$A$5:$DO$385,37,FALSE),"")</f>
        <v/>
      </c>
      <c r="EU29" s="37"/>
      <c r="EV29" s="37" t="str">
        <f>IF(VLOOKUP(CONCATENATE($EJ$6," ",EV$9),'-RÅDATA_KVARTAL-'!$A$5:$DO$385,37,FALSE)&gt;0,VLOOKUP(CONCATENATE($EJ$6," ",EV$9),'-RÅDATA_KVARTAL-'!$A$5:$DO$385,37,FALSE),"")</f>
        <v/>
      </c>
      <c r="EW29" s="37"/>
      <c r="EX29" s="37" t="str">
        <f>IF(VLOOKUP(CONCATENATE($EJ$6," ",EX$9),'-RÅDATA_KVARTAL-'!$A$5:$DO$385,37,FALSE)&gt;0,VLOOKUP(CONCATENATE($EJ$6," ",EX$9),'-RÅDATA_KVARTAL-'!$A$5:$DO$385,37,FALSE),"")</f>
        <v/>
      </c>
      <c r="EY29" s="37"/>
      <c r="EZ29" s="37" t="str">
        <f>IF(VLOOKUP(CONCATENATE($EJ$6," ",EZ$9),'-RÅDATA_KVARTAL-'!$A$5:$DO$385,37,FALSE)&gt;0,VLOOKUP(CONCATENATE($EJ$6," ",EZ$9),'-RÅDATA_KVARTAL-'!$A$5:$DO$385,37,FALSE),"")</f>
        <v/>
      </c>
      <c r="FA29" s="37"/>
      <c r="FB29" s="37" t="str">
        <f>IF(VLOOKUP(CONCATENATE($EJ$6," ",FB$9),'-RÅDATA_KVARTAL-'!$A$5:$DO$385,37,FALSE)&gt;0,VLOOKUP(CONCATENATE($EJ$6," ",FB$9),'-RÅDATA_KVARTAL-'!$A$5:$DO$385,37,FALSE),"")</f>
        <v/>
      </c>
      <c r="FC29" s="37"/>
      <c r="FD29" s="37" t="str">
        <f>IF(VLOOKUP(CONCATENATE($EJ$6," ",FD$9),'-RÅDATA_KVARTAL-'!$A$5:$DO$385,37,FALSE)&gt;0,VLOOKUP(CONCATENATE($EJ$6," ",FD$9),'-RÅDATA_KVARTAL-'!$A$5:$DO$385,37,FALSE),"")</f>
        <v/>
      </c>
      <c r="FE29" s="37"/>
      <c r="FF29" s="37" t="str">
        <f>IF(VLOOKUP(CONCATENATE($EJ$6," ",FF$9),'-RÅDATA_KVARTAL-'!$A$5:$DO$385,37,FALSE)&gt;0,VLOOKUP(CONCATENATE($EJ$6," ",FF$9),'-RÅDATA_KVARTAL-'!$A$5:$DO$385,37,FALSE),"")</f>
        <v/>
      </c>
      <c r="FG29" s="37"/>
      <c r="FH29" s="37" t="str">
        <f>IF(VLOOKUP(CONCATENATE($EJ$6," ",FH$9),'-RÅDATA_KVARTAL-'!$A$5:$DO$385,37,FALSE)&gt;0,VLOOKUP(CONCATENATE($EJ$6," ",FH$9),'-RÅDATA_KVARTAL-'!$A$5:$DO$385,37,FALSE),"")</f>
        <v/>
      </c>
      <c r="FI29" s="116"/>
      <c r="FJ29" s="116"/>
      <c r="FK29" s="37" t="str">
        <f>IF(VLOOKUP(CONCATENATE($FK$6," ",FK$9),'-RÅDATA_KVARTAL-'!$A$5:$DO$385,37,FALSE)&gt;0,VLOOKUP(CONCATENATE($FK$6," ",FK$9),'-RÅDATA_KVARTAL-'!$A$5:$DO$385,37,FALSE),"")</f>
        <v/>
      </c>
      <c r="FL29" s="37"/>
      <c r="FM29" s="37" t="str">
        <f>IF(VLOOKUP(CONCATENATE($FK$6," ",FM$9),'-RÅDATA_KVARTAL-'!$A$5:$DO$385,37,FALSE)&gt;0,VLOOKUP(CONCATENATE($FK$6," ",FM$9),'-RÅDATA_KVARTAL-'!$A$5:$DO$385,37,FALSE),"")</f>
        <v/>
      </c>
      <c r="FN29" s="37"/>
      <c r="FO29" s="37" t="str">
        <f>IF(VLOOKUP(CONCATENATE($FK$6," ",FO$9),'-RÅDATA_KVARTAL-'!$A$5:$DO$385,37,FALSE)&gt;0,VLOOKUP(CONCATENATE($FK$6," ",FO$9),'-RÅDATA_KVARTAL-'!$A$5:$DO$385,37,FALSE),"")</f>
        <v/>
      </c>
      <c r="FP29" s="37"/>
      <c r="FQ29" s="37" t="str">
        <f>IF(VLOOKUP(CONCATENATE($FK$6," ",FQ$9),'-RÅDATA_KVARTAL-'!$A$5:$DO$385,37,FALSE)&gt;0,VLOOKUP(CONCATENATE($FK$6," ",FQ$9),'-RÅDATA_KVARTAL-'!$A$5:$DO$385,37,FALSE),"")</f>
        <v/>
      </c>
      <c r="FR29" s="37"/>
      <c r="FS29" s="37" t="str">
        <f>IF(VLOOKUP(CONCATENATE($FK$6," ",FS$9),'-RÅDATA_KVARTAL-'!$A$5:$DO$385,37,FALSE)&gt;0,VLOOKUP(CONCATENATE($FK$6," ",FS$9),'-RÅDATA_KVARTAL-'!$A$5:$DO$385,37,FALSE),"")</f>
        <v/>
      </c>
      <c r="FT29" s="37"/>
      <c r="FU29" s="37" t="str">
        <f>IF(VLOOKUP(CONCATENATE($FK$6," ",FU$9),'-RÅDATA_KVARTAL-'!$A$5:$DO$385,37,FALSE)&gt;0,VLOOKUP(CONCATENATE($FK$6," ",FU$9),'-RÅDATA_KVARTAL-'!$A$5:$DO$385,37,FALSE),"")</f>
        <v/>
      </c>
      <c r="FV29" s="37"/>
      <c r="FW29" s="37" t="str">
        <f>IF(VLOOKUP(CONCATENATE($FK$6," ",FW$9),'-RÅDATA_KVARTAL-'!$A$5:$DO$385,37,FALSE)&gt;0,VLOOKUP(CONCATENATE($FK$6," ",FW$9),'-RÅDATA_KVARTAL-'!$A$5:$DO$385,37,FALSE),"")</f>
        <v/>
      </c>
      <c r="FX29" s="37"/>
      <c r="FY29" s="37" t="str">
        <f>IF(VLOOKUP(CONCATENATE($FK$6," ",FY$9),'-RÅDATA_KVARTAL-'!$A$5:$DO$385,37,FALSE)&gt;0,VLOOKUP(CONCATENATE($FK$6," ",FY$9),'-RÅDATA_KVARTAL-'!$A$5:$DO$385,37,FALSE),"")</f>
        <v/>
      </c>
      <c r="FZ29" s="37"/>
      <c r="GA29" s="37" t="str">
        <f>IF(VLOOKUP(CONCATENATE($FK$6," ",GA$9),'-RÅDATA_KVARTAL-'!$A$5:$DO$385,37,FALSE)&gt;0,VLOOKUP(CONCATENATE($FK$6," ",GA$9),'-RÅDATA_KVARTAL-'!$A$5:$DO$385,37,FALSE),"")</f>
        <v/>
      </c>
      <c r="GB29" s="37"/>
      <c r="GC29" s="37" t="str">
        <f>IF(VLOOKUP(CONCATENATE($FK$6," ",GC$9),'-RÅDATA_KVARTAL-'!$A$5:$DO$385,37,FALSE)&gt;0,VLOOKUP(CONCATENATE($FK$6," ",GC$9),'-RÅDATA_KVARTAL-'!$A$5:$DO$385,37,FALSE),"")</f>
        <v/>
      </c>
      <c r="GD29" s="37"/>
      <c r="GE29" s="37" t="str">
        <f>IF(VLOOKUP(CONCATENATE($FK$6," ",GE$9),'-RÅDATA_KVARTAL-'!$A$5:$DO$385,37,FALSE)&gt;0,VLOOKUP(CONCATENATE($FK$6," ",GE$9),'-RÅDATA_KVARTAL-'!$A$5:$DO$385,37,FALSE),"")</f>
        <v/>
      </c>
      <c r="GF29" s="37"/>
      <c r="GG29" s="37" t="str">
        <f>IF(VLOOKUP(CONCATENATE($FK$6," ",GG$9),'-RÅDATA_KVARTAL-'!$A$5:$DO$385,37,FALSE)&gt;0,VLOOKUP(CONCATENATE($FK$6," ",GG$9),'-RÅDATA_KVARTAL-'!$A$5:$DO$385,37,FALSE),"")</f>
        <v/>
      </c>
      <c r="GH29" s="37"/>
      <c r="GI29" s="37" t="str">
        <f>IF(VLOOKUP(CONCATENATE($FK$6," ",GI$9),'-RÅDATA_KVARTAL-'!$A$5:$DO$385,37,FALSE)&gt;0,VLOOKUP(CONCATENATE($FK$6," ",GI$9),'-RÅDATA_KVARTAL-'!$A$5:$DO$385,37,FALSE),"")</f>
        <v/>
      </c>
      <c r="GJ29" s="116"/>
      <c r="GK29" s="116"/>
      <c r="GL29" s="37" t="str">
        <f>IF(VLOOKUP(CONCATENATE($GL$6," ",GL$9),'-RÅDATA_KVARTAL-'!$A$5:$DO$385,37,FALSE)&gt;0,VLOOKUP(CONCATENATE($GL$6," ",GL$9),'-RÅDATA_KVARTAL-'!$A$5:$DO$385,37,FALSE),"")</f>
        <v/>
      </c>
      <c r="GM29" s="37"/>
      <c r="GN29" s="37" t="str">
        <f>IF(VLOOKUP(CONCATENATE($GL$6," ",GN$9),'-RÅDATA_KVARTAL-'!$A$5:$DO$385,37,FALSE)&gt;0,VLOOKUP(CONCATENATE($GL$6," ",GN$9),'-RÅDATA_KVARTAL-'!$A$5:$DO$385,37,FALSE),"")</f>
        <v/>
      </c>
      <c r="GO29" s="37"/>
      <c r="GP29" s="37" t="str">
        <f>IF(VLOOKUP(CONCATENATE($GL$6," ",GP$9),'-RÅDATA_KVARTAL-'!$A$5:$DO$385,37,FALSE)&gt;0,VLOOKUP(CONCATENATE($GL$6," ",GP$9),'-RÅDATA_KVARTAL-'!$A$5:$DO$385,37,FALSE),"")</f>
        <v/>
      </c>
      <c r="GQ29" s="37"/>
      <c r="GR29" s="37" t="str">
        <f>IF(VLOOKUP(CONCATENATE($GL$6," ",GR$9),'-RÅDATA_KVARTAL-'!$A$5:$DO$385,37,FALSE)&gt;0,VLOOKUP(CONCATENATE($GL$6," ",GR$9),'-RÅDATA_KVARTAL-'!$A$5:$DO$385,37,FALSE),"")</f>
        <v/>
      </c>
      <c r="GS29" s="37"/>
      <c r="GT29" s="37" t="str">
        <f>IF(VLOOKUP(CONCATENATE($GL$6," ",GT$9),'-RÅDATA_KVARTAL-'!$A$5:$DO$385,37,FALSE)&gt;0,VLOOKUP(CONCATENATE($GL$6," ",GT$9),'-RÅDATA_KVARTAL-'!$A$5:$DO$385,37,FALSE),"")</f>
        <v/>
      </c>
      <c r="GU29" s="37"/>
      <c r="GV29" s="37" t="str">
        <f>IF(VLOOKUP(CONCATENATE($GL$6," ",GV$9),'-RÅDATA_KVARTAL-'!$A$5:$DO$385,37,FALSE)&gt;0,VLOOKUP(CONCATENATE($GL$6," ",GV$9),'-RÅDATA_KVARTAL-'!$A$5:$DO$385,37,FALSE),"")</f>
        <v/>
      </c>
      <c r="GW29" s="37"/>
      <c r="GX29" s="37" t="str">
        <f>IF(VLOOKUP(CONCATENATE($GL$6," ",GX$9),'-RÅDATA_KVARTAL-'!$A$5:$DO$385,37,FALSE)&gt;0,VLOOKUP(CONCATENATE($GL$6," ",GX$9),'-RÅDATA_KVARTAL-'!$A$5:$DO$385,37,FALSE),"")</f>
        <v/>
      </c>
      <c r="GY29" s="37"/>
      <c r="GZ29" s="37" t="str">
        <f>IF(VLOOKUP(CONCATENATE($GL$6," ",GZ$9),'-RÅDATA_KVARTAL-'!$A$5:$DO$385,37,FALSE)&gt;0,VLOOKUP(CONCATENATE($GL$6," ",GZ$9),'-RÅDATA_KVARTAL-'!$A$5:$DO$385,37,FALSE),"")</f>
        <v/>
      </c>
      <c r="HA29" s="37"/>
      <c r="HB29" s="37" t="str">
        <f>IF(VLOOKUP(CONCATENATE($GL$6," ",HB$9),'-RÅDATA_KVARTAL-'!$A$5:$DO$385,37,FALSE)&gt;0,VLOOKUP(CONCATENATE($GL$6," ",HB$9),'-RÅDATA_KVARTAL-'!$A$5:$DO$385,37,FALSE),"")</f>
        <v/>
      </c>
      <c r="HC29" s="37"/>
      <c r="HD29" s="37" t="str">
        <f>IF(VLOOKUP(CONCATENATE($GL$6," ",HD$9),'-RÅDATA_KVARTAL-'!$A$5:$DO$385,37,FALSE)&gt;0,VLOOKUP(CONCATENATE($GL$6," ",HD$9),'-RÅDATA_KVARTAL-'!$A$5:$DO$385,37,FALSE),"")</f>
        <v/>
      </c>
      <c r="HE29" s="37"/>
      <c r="HF29" s="37" t="str">
        <f>IF(VLOOKUP(CONCATENATE($GL$6," ",HF$9),'-RÅDATA_KVARTAL-'!$A$5:$DO$385,37,FALSE)&gt;0,VLOOKUP(CONCATENATE($GL$6," ",HF$9),'-RÅDATA_KVARTAL-'!$A$5:$DO$385,37,FALSE),"")</f>
        <v/>
      </c>
      <c r="HG29" s="37"/>
      <c r="HH29" s="37" t="str">
        <f>IF(VLOOKUP(CONCATENATE($GL$6," ",HH$9),'-RÅDATA_KVARTAL-'!$A$5:$DO$385,37,FALSE)&gt;0,VLOOKUP(CONCATENATE($GL$6," ",HH$9),'-RÅDATA_KVARTAL-'!$A$5:$DO$385,37,FALSE),"")</f>
        <v/>
      </c>
      <c r="HI29" s="37"/>
      <c r="HJ29" s="37" t="str">
        <f>IF(VLOOKUP(CONCATENATE($GL$6," ",HJ$9),'-RÅDATA_KVARTAL-'!$A$5:$DO$385,37,FALSE)&gt;0,VLOOKUP(CONCATENATE($GL$6," ",HJ$9),'-RÅDATA_KVARTAL-'!$A$5:$DO$385,37,FALSE),"")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504</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313"/>
      <c r="HM40" s="313"/>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7"/>
      <c r="HM43" s="387"/>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7"/>
      <c r="HM44" s="387"/>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87" t="s">
        <v>42</v>
      </c>
      <c r="HM45" s="387"/>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38743</v>
      </c>
      <c r="CK48" s="37"/>
      <c r="CL48" s="37">
        <f>IF(VLOOKUP(CONCATENATE($CH$6," ",CL$9),'-RÅDATA_KVARTAL-'!$A$5:$DS$385,21,FALSE)&lt;&gt;0,VLOOKUP(CONCATENATE($CH$6," ",CL$9),'-RÅDATA_KVARTAL-'!$A$5:$DS$385,21,FALSE),"")</f>
        <v>40914</v>
      </c>
      <c r="CM48" s="37"/>
      <c r="CN48" s="37">
        <f>IF(VLOOKUP(CONCATENATE($CH$6," ",CN$9),'-RÅDATA_KVARTAL-'!$A$5:$DS$385,21,FALSE)&lt;&gt;0,VLOOKUP(CONCATENATE($CH$6," ",CN$9),'-RÅDATA_KVARTAL-'!$A$5:$DS$385,21,FALSE),"")</f>
        <v>40238</v>
      </c>
      <c r="CO48" s="37"/>
      <c r="CP48" s="37">
        <f>IF(VLOOKUP(CONCATENATE($CH$6," ",CP$9),'-RÅDATA_KVARTAL-'!$A$5:$DS$385,21,FALSE)&lt;&gt;0,VLOOKUP(CONCATENATE($CH$6," ",CP$9),'-RÅDATA_KVARTAL-'!$A$5:$DS$385,21,FALSE),"")</f>
        <v>41129</v>
      </c>
      <c r="CQ48" s="37"/>
      <c r="CR48" s="37">
        <f>IF(VLOOKUP(CONCATENATE($CH$6," ",CR$9),'-RÅDATA_KVARTAL-'!$A$5:$DS$385,21,FALSE)&lt;&gt;0,VLOOKUP(CONCATENATE($CH$6," ",CR$9),'-RÅDATA_KVARTAL-'!$A$5:$DS$385,21,FALSE),"")</f>
        <v>39237</v>
      </c>
      <c r="CS48" s="37"/>
      <c r="CT48" s="37">
        <f>IF(VLOOKUP(CONCATENATE($CH$6," ",CT$9),'-RÅDATA_KVARTAL-'!$A$5:$DS$385,21,FALSE)&lt;&gt;0,VLOOKUP(CONCATENATE($CH$6," ",CT$9),'-RÅDATA_KVARTAL-'!$A$5:$DS$385,21,FALSE),"")</f>
        <v>37100</v>
      </c>
      <c r="CU48" s="37"/>
      <c r="CV48" s="37">
        <f>IF(VLOOKUP(CONCATENATE($CH$6," ",CV$9),'-RÅDATA_KVARTAL-'!$A$5:$DS$385,21,FALSE)&lt;&gt;0,VLOOKUP(CONCATENATE($CH$6," ",CV$9),'-RÅDATA_KVARTAL-'!$A$5:$DS$385,21,FALSE),"")</f>
        <v>40299</v>
      </c>
      <c r="CW48" s="37"/>
      <c r="CX48" s="37">
        <f>IF(VLOOKUP(CONCATENATE($CH$6," ",CX$9),'-RÅDATA_KVARTAL-'!$A$5:$DS$385,21,FALSE)&lt;&gt;0,VLOOKUP(CONCATENATE($CH$6," ",CX$9),'-RÅDATA_KVARTAL-'!$A$5:$DS$385,21,FALSE),"")</f>
        <v>40633</v>
      </c>
      <c r="CY48" s="37"/>
      <c r="CZ48" s="37">
        <f>IF(VLOOKUP(CONCATENATE($CH$6," ",CZ$9),'-RÅDATA_KVARTAL-'!$A$5:$DS$385,21,FALSE)&lt;&gt;0,VLOOKUP(CONCATENATE($CH$6," ",CZ$9),'-RÅDATA_KVARTAL-'!$A$5:$DS$385,21,FALSE),"")</f>
        <v>41090</v>
      </c>
      <c r="DA48" s="37"/>
      <c r="DB48" s="37">
        <f>IF(VLOOKUP(CONCATENATE($CH$6," ",DB$9),'-RÅDATA_KVARTAL-'!$A$5:$DS$385,21,FALSE)&lt;&gt;0,VLOOKUP(CONCATENATE($CH$6," ",DB$9),'-RÅDATA_KVARTAL-'!$A$5:$DS$385,21,FALSE),"")</f>
        <v>39671</v>
      </c>
      <c r="DC48" s="37"/>
      <c r="DD48" s="37">
        <f>IF(VLOOKUP(CONCATENATE($CH$6," ",DD$9),'-RÅDATA_KVARTAL-'!$A$5:$DS$385,21,FALSE)&lt;&gt;0,VLOOKUP(CONCATENATE($CH$6," ",DD$9),'-RÅDATA_KVARTAL-'!$A$5:$DS$385,21,FALSE),"")</f>
        <v>41005</v>
      </c>
      <c r="DE48" s="37"/>
      <c r="DF48" s="37">
        <f>IF(VLOOKUP(CONCATENATE($CH$6," ",DF$9),'-RÅDATA_KVARTAL-'!$A$5:$DS$385,21,FALSE)&lt;&gt;0,VLOOKUP(CONCATENATE($CH$6," ",DF$9),'-RÅDATA_KVARTAL-'!$A$5:$DS$385,21,FALSE),"")</f>
        <v>480762</v>
      </c>
      <c r="DG48" s="93"/>
      <c r="DH48" s="93"/>
      <c r="DI48" s="37">
        <f>IF(VLOOKUP(CONCATENATE($DI$6," ",DI$9),'-RÅDATA_KVARTAL-'!$A$5:$DS$385,21,FALSE)&lt;&gt;0,VLOOKUP(CONCATENATE($DI$6," ",DI$9),'-RÅDATA_KVARTAL-'!$A$5:$DS$385,21,FALSE),"")</f>
        <v>41618</v>
      </c>
      <c r="DJ48" s="37"/>
      <c r="DK48" s="37">
        <f>IF(VLOOKUP(CONCATENATE($DI$6," ",DK$9),'-RÅDATA_KVARTAL-'!$A$5:$DS$385,21,FALSE)&lt;&gt;0,VLOOKUP(CONCATENATE($DI$6," ",DK$9),'-RÅDATA_KVARTAL-'!$A$5:$DS$385,21,FALSE),"")</f>
        <v>38366</v>
      </c>
      <c r="DL48" s="37"/>
      <c r="DM48" s="37">
        <f>IF(VLOOKUP(CONCATENATE($DI$6," ",DM$9),'-RÅDATA_KVARTAL-'!$A$5:$DS$385,21,FALSE)&lt;&gt;0,VLOOKUP(CONCATENATE($DI$6," ",DM$9),'-RÅDATA_KVARTAL-'!$A$5:$DS$385,21,FALSE),"")</f>
        <v>42644</v>
      </c>
      <c r="DN48" s="37"/>
      <c r="DO48" s="37">
        <f>IF(VLOOKUP(CONCATENATE($DI$6," ",DO$9),'-RÅDATA_KVARTAL-'!$A$5:$DS$385,21,FALSE)&lt;&gt;0,VLOOKUP(CONCATENATE($DI$6," ",DO$9),'-RÅDATA_KVARTAL-'!$A$5:$DS$385,21,FALSE),"")</f>
        <v>40155</v>
      </c>
      <c r="DP48" s="37"/>
      <c r="DQ48" s="37">
        <f>IF(VLOOKUP(CONCATENATE($DI$6," ",DQ$9),'-RÅDATA_KVARTAL-'!$A$5:$DS$385,21,FALSE)&lt;&gt;0,VLOOKUP(CONCATENATE($DI$6," ",DQ$9),'-RÅDATA_KVARTAL-'!$A$5:$DS$385,21,FALSE),"")</f>
        <v>41914</v>
      </c>
      <c r="DR48" s="37"/>
      <c r="DS48" s="37">
        <f>IF(VLOOKUP(CONCATENATE($DI$6," ",DS$9),'-RÅDATA_KVARTAL-'!$A$5:$DS$385,21,FALSE)&lt;&gt;0,VLOOKUP(CONCATENATE($DI$6," ",DS$9),'-RÅDATA_KVARTAL-'!$A$5:$DS$385,21,FALSE),"")</f>
        <v>40014</v>
      </c>
      <c r="DT48" s="37"/>
      <c r="DU48" s="37">
        <f>IF(VLOOKUP(CONCATENATE($DI$6," ",DU$9),'-RÅDATA_KVARTAL-'!$A$5:$DS$385,21,FALSE)&lt;&gt;0,VLOOKUP(CONCATENATE($DI$6," ",DU$9),'-RÅDATA_KVARTAL-'!$A$5:$DS$385,21,FALSE),"")</f>
        <v>37443</v>
      </c>
      <c r="DV48" s="37"/>
      <c r="DW48" s="37">
        <f>IF(VLOOKUP(CONCATENATE($DI$6," ",DW$9),'-RÅDATA_KVARTAL-'!$A$5:$DS$385,21,FALSE)&lt;&gt;0,VLOOKUP(CONCATENATE($DI$6," ",DW$9),'-RÅDATA_KVARTAL-'!$A$5:$DS$385,21,FALSE),"")</f>
        <v>40254</v>
      </c>
      <c r="DX48" s="37"/>
      <c r="DY48" s="37">
        <f>IF(VLOOKUP(CONCATENATE($DI$6," ",DY$9),'-RÅDATA_KVARTAL-'!$A$5:$DS$385,21,FALSE)&lt;&gt;0,VLOOKUP(CONCATENATE($DI$6," ",DY$9),'-RÅDATA_KVARTAL-'!$A$5:$DS$385,21,FALSE),"")</f>
        <v>40959</v>
      </c>
      <c r="DZ48" s="37"/>
      <c r="EA48" s="37" t="str">
        <f>IF(VLOOKUP(CONCATENATE($DI$6," ",EA$9),'-RÅDATA_KVARTAL-'!$A$5:$DS$385,21,FALSE)&lt;&gt;0,VLOOKUP(CONCATENATE($DI$6," ",EA$9),'-RÅDATA_KVARTAL-'!$A$5:$DS$385,21,FALSE),"")</f>
        <v/>
      </c>
      <c r="EB48" s="37"/>
      <c r="EC48" s="37" t="str">
        <f>IF(VLOOKUP(CONCATENATE($DI$6," ",EC$9),'-RÅDATA_KVARTAL-'!$A$5:$DS$385,21,FALSE)&lt;&gt;0,VLOOKUP(CONCATENATE($DI$6," ",EC$9),'-RÅDATA_KVARTAL-'!$A$5:$DS$385,21,FALSE),"")</f>
        <v/>
      </c>
      <c r="ED48" s="37"/>
      <c r="EE48" s="37" t="str">
        <f>IF(VLOOKUP(CONCATENATE($DI$6," ",EE$9),'-RÅDATA_KVARTAL-'!$A$5:$DS$385,21,FALSE)&lt;&gt;0,VLOOKUP(CONCATENATE($DI$6," ",EE$9),'-RÅDATA_KVARTAL-'!$A$5:$DS$385,21,FALSE),"")</f>
        <v/>
      </c>
      <c r="EF48" s="37"/>
      <c r="EG48" s="37">
        <f>IF(VLOOKUP(CONCATENATE($DI$6," ",EG$9),'-RÅDATA_KVARTAL-'!$A$5:$DS$385,21,FALSE)&lt;&gt;0,VLOOKUP(CONCATENATE($DI$6," ",EG$9),'-RÅDATA_KVARTAL-'!$A$5:$DS$385,21,FALSE),"")</f>
        <v>363367</v>
      </c>
      <c r="EH48" s="93"/>
      <c r="EI48" s="93"/>
      <c r="EJ48" s="37" t="str">
        <f>IF(VLOOKUP(CONCATENATE($EJ$6," ",EJ$9),'-RÅDATA_KVARTAL-'!$A$5:$DS$385,21,FALSE)&lt;&gt;0,VLOOKUP(CONCATENATE($EJ$6," ",EJ$9),'-RÅDATA_KVARTAL-'!$A$5:$DS$385,21,FALSE),"")</f>
        <v/>
      </c>
      <c r="EK48" s="37"/>
      <c r="EL48" s="37" t="str">
        <f>IF(VLOOKUP(CONCATENATE($EJ$6," ",EL$9),'-RÅDATA_KVARTAL-'!$A$5:$DS$385,21,FALSE)&lt;&gt;0,VLOOKUP(CONCATENATE($EJ$6," ",EL$9),'-RÅDATA_KVARTAL-'!$A$5:$DS$385,21,FALSE),"")</f>
        <v/>
      </c>
      <c r="EM48" s="37"/>
      <c r="EN48" s="37" t="str">
        <f>IF(VLOOKUP(CONCATENATE($EJ$6," ",EN$9),'-RÅDATA_KVARTAL-'!$A$5:$DS$385,21,FALSE)&lt;&gt;0,VLOOKUP(CONCATENATE($EJ$6," ",EN$9),'-RÅDATA_KVARTAL-'!$A$5:$DS$385,21,FALSE),"")</f>
        <v/>
      </c>
      <c r="EO48" s="37"/>
      <c r="EP48" s="37" t="str">
        <f>IF(VLOOKUP(CONCATENATE($EJ$6," ",EP$9),'-RÅDATA_KVARTAL-'!$A$5:$DS$385,21,FALSE)&lt;&gt;0,VLOOKUP(CONCATENATE($EJ$6," ",EP$9),'-RÅDATA_KVARTAL-'!$A$5:$DS$385,21,FALSE),"")</f>
        <v/>
      </c>
      <c r="EQ48" s="37"/>
      <c r="ER48" s="37" t="str">
        <f>IF(VLOOKUP(CONCATENATE($EJ$6," ",ER$9),'-RÅDATA_KVARTAL-'!$A$5:$DS$385,21,FALSE)&lt;&gt;0,VLOOKUP(CONCATENATE($EJ$6," ",ER$9),'-RÅDATA_KVARTAL-'!$A$5:$DS$385,21,FALSE),"")</f>
        <v/>
      </c>
      <c r="ES48" s="37"/>
      <c r="ET48" s="37" t="str">
        <f>IF(VLOOKUP(CONCATENATE($EJ$6," ",ET$9),'-RÅDATA_KVARTAL-'!$A$5:$DS$385,21,FALSE)&lt;&gt;0,VLOOKUP(CONCATENATE($EJ$6," ",ET$9),'-RÅDATA_KVARTAL-'!$A$5:$DS$385,21,FALSE),"")</f>
        <v/>
      </c>
      <c r="EU48" s="37"/>
      <c r="EV48" s="37" t="str">
        <f>IF(VLOOKUP(CONCATENATE($EJ$6," ",EV$9),'-RÅDATA_KVARTAL-'!$A$5:$DS$385,21,FALSE)&lt;&gt;0,VLOOKUP(CONCATENATE($EJ$6," ",EV$9),'-RÅDATA_KVARTAL-'!$A$5:$DS$385,21,FALSE),"")</f>
        <v/>
      </c>
      <c r="EW48" s="37"/>
      <c r="EX48" s="37" t="str">
        <f>IF(VLOOKUP(CONCATENATE($EJ$6," ",EX$9),'-RÅDATA_KVARTAL-'!$A$5:$DS$385,21,FALSE)&lt;&gt;0,VLOOKUP(CONCATENATE($EJ$6," ",EX$9),'-RÅDATA_KVARTAL-'!$A$5:$DS$385,21,FALSE),"")</f>
        <v/>
      </c>
      <c r="EY48" s="37"/>
      <c r="EZ48" s="37" t="str">
        <f>IF(VLOOKUP(CONCATENATE($EJ$6," ",EZ$9),'-RÅDATA_KVARTAL-'!$A$5:$DS$385,21,FALSE)&lt;&gt;0,VLOOKUP(CONCATENATE($EJ$6," ",EZ$9),'-RÅDATA_KVARTAL-'!$A$5:$DS$385,21,FALSE),"")</f>
        <v/>
      </c>
      <c r="FA48" s="37"/>
      <c r="FB48" s="37" t="str">
        <f>IF(VLOOKUP(CONCATENATE($EJ$6," ",FB$9),'-RÅDATA_KVARTAL-'!$A$5:$DS$385,21,FALSE)&lt;&gt;0,VLOOKUP(CONCATENATE($EJ$6," ",FB$9),'-RÅDATA_KVARTAL-'!$A$5:$DS$385,21,FALSE),"")</f>
        <v/>
      </c>
      <c r="FC48" s="37"/>
      <c r="FD48" s="37" t="str">
        <f>IF(VLOOKUP(CONCATENATE($EJ$6," ",FD$9),'-RÅDATA_KVARTAL-'!$A$5:$DS$385,21,FALSE)&lt;&gt;0,VLOOKUP(CONCATENATE($EJ$6," ",FD$9),'-RÅDATA_KVARTAL-'!$A$5:$DS$385,21,FALSE),"")</f>
        <v/>
      </c>
      <c r="FE48" s="37"/>
      <c r="FF48" s="37" t="str">
        <f>IF(VLOOKUP(CONCATENATE($EJ$6," ",FF$9),'-RÅDATA_KVARTAL-'!$A$5:$DS$385,21,FALSE)&lt;&gt;0,VLOOKUP(CONCATENATE($EJ$6," ",FF$9),'-RÅDATA_KVARTAL-'!$A$5:$DS$385,21,FALSE),"")</f>
        <v/>
      </c>
      <c r="FG48" s="37"/>
      <c r="FH48" s="37" t="str">
        <f>IF(VLOOKUP(CONCATENATE($EJ$6," ",FH$9),'-RÅDATA_KVARTAL-'!$A$5:$DS$385,21,FALSE)&lt;&gt;0,VLOOKUP(CONCATENATE($EJ$6," ",FH$9),'-RÅDATA_KVARTAL-'!$A$5:$DS$385,21,FALSE),"")</f>
        <v/>
      </c>
      <c r="FI48" s="93"/>
      <c r="FJ48" s="93"/>
      <c r="FK48" s="37" t="str">
        <f>IF(VLOOKUP(CONCATENATE($FK$6," ",FK$9),'-RÅDATA_KVARTAL-'!$A$5:$DS$385,21,FALSE)&lt;&gt;0,VLOOKUP(CONCATENATE($FK$6," ",FK$9),'-RÅDATA_KVARTAL-'!$A$5:$DS$385,21,FALSE),"")</f>
        <v/>
      </c>
      <c r="FL48" s="37"/>
      <c r="FM48" s="37" t="str">
        <f>IF(VLOOKUP(CONCATENATE($FK$6," ",FM$9),'-RÅDATA_KVARTAL-'!$A$5:$DS$385,21,FALSE)&lt;&gt;0,VLOOKUP(CONCATENATE($FK$6," ",FM$9),'-RÅDATA_KVARTAL-'!$A$5:$DS$385,21,FALSE),"")</f>
        <v/>
      </c>
      <c r="FN48" s="37"/>
      <c r="FO48" s="37" t="str">
        <f>IF(VLOOKUP(CONCATENATE($FK$6," ",FO$9),'-RÅDATA_KVARTAL-'!$A$5:$DS$385,21,FALSE)&lt;&gt;0,VLOOKUP(CONCATENATE($FK$6," ",FO$9),'-RÅDATA_KVARTAL-'!$A$5:$DS$385,21,FALSE),"")</f>
        <v/>
      </c>
      <c r="FP48" s="37"/>
      <c r="FQ48" s="37" t="str">
        <f>IF(VLOOKUP(CONCATENATE($FK$6," ",FQ$9),'-RÅDATA_KVARTAL-'!$A$5:$DS$385,21,FALSE)&lt;&gt;0,VLOOKUP(CONCATENATE($FK$6," ",FQ$9),'-RÅDATA_KVARTAL-'!$A$5:$DS$385,21,FALSE),"")</f>
        <v/>
      </c>
      <c r="FR48" s="37"/>
      <c r="FS48" s="37" t="str">
        <f>IF(VLOOKUP(CONCATENATE($FK$6," ",FS$9),'-RÅDATA_KVARTAL-'!$A$5:$DS$385,21,FALSE)&lt;&gt;0,VLOOKUP(CONCATENATE($FK$6," ",FS$9),'-RÅDATA_KVARTAL-'!$A$5:$DS$385,21,FALSE),"")</f>
        <v/>
      </c>
      <c r="FT48" s="37"/>
      <c r="FU48" s="37" t="str">
        <f>IF(VLOOKUP(CONCATENATE($FK$6," ",FU$9),'-RÅDATA_KVARTAL-'!$A$5:$DS$385,21,FALSE)&lt;&gt;0,VLOOKUP(CONCATENATE($FK$6," ",FU$9),'-RÅDATA_KVARTAL-'!$A$5:$DS$385,21,FALSE),"")</f>
        <v/>
      </c>
      <c r="FV48" s="37"/>
      <c r="FW48" s="37" t="str">
        <f>IF(VLOOKUP(CONCATENATE($FK$6," ",FW$9),'-RÅDATA_KVARTAL-'!$A$5:$DS$385,21,FALSE)&lt;&gt;0,VLOOKUP(CONCATENATE($FK$6," ",FW$9),'-RÅDATA_KVARTAL-'!$A$5:$DS$385,21,FALSE),"")</f>
        <v/>
      </c>
      <c r="FX48" s="37"/>
      <c r="FY48" s="37" t="str">
        <f>IF(VLOOKUP(CONCATENATE($FK$6," ",FY$9),'-RÅDATA_KVARTAL-'!$A$5:$DS$385,21,FALSE)&lt;&gt;0,VLOOKUP(CONCATENATE($FK$6," ",FY$9),'-RÅDATA_KVARTAL-'!$A$5:$DS$385,21,FALSE),"")</f>
        <v/>
      </c>
      <c r="FZ48" s="37"/>
      <c r="GA48" s="37" t="str">
        <f>IF(VLOOKUP(CONCATENATE($FK$6," ",GA$9),'-RÅDATA_KVARTAL-'!$A$5:$DS$385,21,FALSE)&lt;&gt;0,VLOOKUP(CONCATENATE($FK$6," ",GA$9),'-RÅDATA_KVARTAL-'!$A$5:$DS$385,21,FALSE),"")</f>
        <v/>
      </c>
      <c r="GB48" s="37"/>
      <c r="GC48" s="37" t="str">
        <f>IF(VLOOKUP(CONCATENATE($FK$6," ",GC$9),'-RÅDATA_KVARTAL-'!$A$5:$DS$385,21,FALSE)&lt;&gt;0,VLOOKUP(CONCATENATE($FK$6," ",GC$9),'-RÅDATA_KVARTAL-'!$A$5:$DS$385,21,FALSE),"")</f>
        <v/>
      </c>
      <c r="GD48" s="37"/>
      <c r="GE48" s="37" t="str">
        <f>IF(VLOOKUP(CONCATENATE($FK$6," ",GE$9),'-RÅDATA_KVARTAL-'!$A$5:$DS$385,21,FALSE)&lt;&gt;0,VLOOKUP(CONCATENATE($FK$6," ",GE$9),'-RÅDATA_KVARTAL-'!$A$5:$DS$385,21,FALSE),"")</f>
        <v/>
      </c>
      <c r="GF48" s="37"/>
      <c r="GG48" s="37" t="str">
        <f>IF(VLOOKUP(CONCATENATE($FK$6," ",GG$9),'-RÅDATA_KVARTAL-'!$A$5:$DS$385,21,FALSE)&lt;&gt;0,VLOOKUP(CONCATENATE($FK$6," ",GG$9),'-RÅDATA_KVARTAL-'!$A$5:$DS$385,21,FALSE),"")</f>
        <v/>
      </c>
      <c r="GH48" s="37"/>
      <c r="GI48" s="37" t="str">
        <f>IF(VLOOKUP(CONCATENATE($FK$6," ",GI$9),'-RÅDATA_KVARTAL-'!$A$5:$DS$385,21,FALSE)&lt;&gt;0,VLOOKUP(CONCATENATE($FK$6," ",GI$9),'-RÅDATA_KVARTAL-'!$A$5:$DS$385,21,FALSE),"")</f>
        <v/>
      </c>
      <c r="GJ48" s="93"/>
      <c r="GK48" s="93"/>
      <c r="GL48" s="37" t="str">
        <f>IF(VLOOKUP(CONCATENATE($GL$6," ",GL$9),'-RÅDATA_KVARTAL-'!$A$5:$DS$385,21,FALSE)&lt;&gt;0,VLOOKUP(CONCATENATE($GL$6," ",GL$9),'-RÅDATA_KVARTAL-'!$A$5:$DS$385,21,FALSE),"")</f>
        <v/>
      </c>
      <c r="GM48" s="37"/>
      <c r="GN48" s="37" t="str">
        <f>IF(VLOOKUP(CONCATENATE($GL$6," ",GN$9),'-RÅDATA_KVARTAL-'!$A$5:$DS$385,21,FALSE)&lt;&gt;0,VLOOKUP(CONCATENATE($GL$6," ",GN$9),'-RÅDATA_KVARTAL-'!$A$5:$DS$385,21,FALSE),"")</f>
        <v/>
      </c>
      <c r="GO48" s="37"/>
      <c r="GP48" s="37" t="str">
        <f>IF(VLOOKUP(CONCATENATE($GL$6," ",GP$9),'-RÅDATA_KVARTAL-'!$A$5:$DS$385,21,FALSE)&lt;&gt;0,VLOOKUP(CONCATENATE($GL$6," ",GP$9),'-RÅDATA_KVARTAL-'!$A$5:$DS$385,21,FALSE),"")</f>
        <v/>
      </c>
      <c r="GQ48" s="37"/>
      <c r="GR48" s="37" t="str">
        <f>IF(VLOOKUP(CONCATENATE($GL$6," ",GR$9),'-RÅDATA_KVARTAL-'!$A$5:$DS$385,21,FALSE)&lt;&gt;0,VLOOKUP(CONCATENATE($GL$6," ",GR$9),'-RÅDATA_KVARTAL-'!$A$5:$DS$385,21,FALSE),"")</f>
        <v/>
      </c>
      <c r="GS48" s="37"/>
      <c r="GT48" s="37" t="str">
        <f>IF(VLOOKUP(CONCATENATE($GL$6," ",GT$9),'-RÅDATA_KVARTAL-'!$A$5:$DS$385,21,FALSE)&lt;&gt;0,VLOOKUP(CONCATENATE($GL$6," ",GT$9),'-RÅDATA_KVARTAL-'!$A$5:$DS$385,21,FALSE),"")</f>
        <v/>
      </c>
      <c r="GU48" s="37"/>
      <c r="GV48" s="37" t="str">
        <f>IF(VLOOKUP(CONCATENATE($GL$6," ",GV$9),'-RÅDATA_KVARTAL-'!$A$5:$DS$385,21,FALSE)&lt;&gt;0,VLOOKUP(CONCATENATE($GL$6," ",GV$9),'-RÅDATA_KVARTAL-'!$A$5:$DS$385,21,FALSE),"")</f>
        <v/>
      </c>
      <c r="GW48" s="37"/>
      <c r="GX48" s="37" t="str">
        <f>IF(VLOOKUP(CONCATENATE($GL$6," ",GX$9),'-RÅDATA_KVARTAL-'!$A$5:$DS$385,21,FALSE)&lt;&gt;0,VLOOKUP(CONCATENATE($GL$6," ",GX$9),'-RÅDATA_KVARTAL-'!$A$5:$DS$385,21,FALSE),"")</f>
        <v/>
      </c>
      <c r="GY48" s="37"/>
      <c r="GZ48" s="37" t="str">
        <f>IF(VLOOKUP(CONCATENATE($GL$6," ",GZ$9),'-RÅDATA_KVARTAL-'!$A$5:$DS$385,21,FALSE)&lt;&gt;0,VLOOKUP(CONCATENATE($GL$6," ",GZ$9),'-RÅDATA_KVARTAL-'!$A$5:$DS$385,21,FALSE),"")</f>
        <v/>
      </c>
      <c r="HA48" s="37"/>
      <c r="HB48" s="37" t="str">
        <f>IF(VLOOKUP(CONCATENATE($GL$6," ",HB$9),'-RÅDATA_KVARTAL-'!$A$5:$DS$385,21,FALSE)&lt;&gt;0,VLOOKUP(CONCATENATE($GL$6," ",HB$9),'-RÅDATA_KVARTAL-'!$A$5:$DS$385,21,FALSE),"")</f>
        <v/>
      </c>
      <c r="HC48" s="37"/>
      <c r="HD48" s="37" t="str">
        <f>IF(VLOOKUP(CONCATENATE($GL$6," ",HD$9),'-RÅDATA_KVARTAL-'!$A$5:$DS$385,21,FALSE)&lt;&gt;0,VLOOKUP(CONCATENATE($GL$6," ",HD$9),'-RÅDATA_KVARTAL-'!$A$5:$DS$385,21,FALSE),"")</f>
        <v/>
      </c>
      <c r="HE48" s="37"/>
      <c r="HF48" s="37" t="str">
        <f>IF(VLOOKUP(CONCATENATE($GL$6," ",HF$9),'-RÅDATA_KVARTAL-'!$A$5:$DS$385,21,FALSE)&lt;&gt;0,VLOOKUP(CONCATENATE($GL$6," ",HF$9),'-RÅDATA_KVARTAL-'!$A$5:$DS$385,21,FALSE),"")</f>
        <v/>
      </c>
      <c r="HG48" s="37"/>
      <c r="HH48" s="37" t="str">
        <f>IF(VLOOKUP(CONCATENATE($GL$6," ",HH$9),'-RÅDATA_KVARTAL-'!$A$5:$DS$385,21,FALSE)&lt;&gt;0,VLOOKUP(CONCATENATE($GL$6," ",HH$9),'-RÅDATA_KVARTAL-'!$A$5:$DS$385,21,FALSE),"")</f>
        <v/>
      </c>
      <c r="HI48" s="37"/>
      <c r="HJ48" s="37" t="str">
        <f>IF(VLOOKUP(CONCATENATE($GL$6," ",HJ$9),'-RÅDATA_KVARTAL-'!$A$5:$DS$385,21,FALSE)&lt;&gt;0,VLOOKUP(CONCATENATE($GL$6," ",HJ$9),'-RÅDATA_KVARTAL-'!$A$5:$DS$385,21,FALSE),"")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28622</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29314</v>
      </c>
      <c r="CM51" s="37"/>
      <c r="CN51" s="37">
        <f>IF(VLOOKUP(CONCATENATE($CH$6," ",CN$9),'-RÅDATA_KVARTAL-'!$A$5:$DS$385,41,FALSE)&gt;0,VLOOKUP(CONCATENATE($CH$6," ",CN$9),'-RÅDATA_KVARTAL-'!$A$5:$DS$385,41,FALSE),"")</f>
        <v>29214</v>
      </c>
      <c r="CO51" s="37"/>
      <c r="CP51" s="37">
        <f>IF(VLOOKUP(CONCATENATE($CH$6," ",CP$9),'-RÅDATA_KVARTAL-'!$A$5:$DS$385,41,FALSE)&gt;0,VLOOKUP(CONCATENATE($CH$6," ",CP$9),'-RÅDATA_KVARTAL-'!$A$5:$DS$385,41,FALSE),"")</f>
        <v>30290</v>
      </c>
      <c r="CQ51" s="37"/>
      <c r="CR51" s="37">
        <f>IF(VLOOKUP(CONCATENATE($CH$6," ",CR$9),'-RÅDATA_KVARTAL-'!$A$5:$DS$385,41,FALSE)&gt;0,VLOOKUP(CONCATENATE($CH$6," ",CR$9),'-RÅDATA_KVARTAL-'!$A$5:$DS$385,41,FALSE),"")</f>
        <v>28633</v>
      </c>
      <c r="CS51" s="37"/>
      <c r="CT51" s="37">
        <f>IF(VLOOKUP(CONCATENATE($CH$6," ",CT$9),'-RÅDATA_KVARTAL-'!$A$5:$DS$385,41,FALSE)&gt;0,VLOOKUP(CONCATENATE($CH$6," ",CT$9),'-RÅDATA_KVARTAL-'!$A$5:$DS$385,41,FALSE),"")</f>
        <v>28929</v>
      </c>
      <c r="CU51" s="37"/>
      <c r="CV51" s="37">
        <f>IF(VLOOKUP(CONCATENATE($CH$6," ",CV$9),'-RÅDATA_KVARTAL-'!$A$5:$DS$385,41,FALSE)&gt;0,VLOOKUP(CONCATENATE($CH$6," ",CV$9),'-RÅDATA_KVARTAL-'!$A$5:$DS$385,41,FALSE),"")</f>
        <v>31113</v>
      </c>
      <c r="CW51" s="37"/>
      <c r="CX51" s="37">
        <f>IF(VLOOKUP(CONCATENATE($CH$6," ",CX$9),'-RÅDATA_KVARTAL-'!$A$5:$DS$385,41,FALSE)&gt;0,VLOOKUP(CONCATENATE($CH$6," ",CX$9),'-RÅDATA_KVARTAL-'!$A$5:$DS$385,41,FALSE),"")</f>
        <v>30086</v>
      </c>
      <c r="CY51" s="37"/>
      <c r="CZ51" s="37">
        <f>IF(VLOOKUP(CONCATENATE($CH$6," ",CZ$9),'-RÅDATA_KVARTAL-'!$A$5:$DS$385,41,FALSE)&gt;0,VLOOKUP(CONCATENATE($CH$6," ",CZ$9),'-RÅDATA_KVARTAL-'!$A$5:$DS$385,41,FALSE),"")</f>
        <v>27525</v>
      </c>
      <c r="DA51" s="37"/>
      <c r="DB51" s="37">
        <f>IF(VLOOKUP(CONCATENATE($CH$6," ",DB$9),'-RÅDATA_KVARTAL-'!$A$5:$DS$385,41,FALSE)&gt;0,VLOOKUP(CONCATENATE($CH$6," ",DB$9),'-RÅDATA_KVARTAL-'!$A$5:$DS$385,41,FALSE),"")</f>
        <v>25542</v>
      </c>
      <c r="DC51" s="37"/>
      <c r="DD51" s="37">
        <f>IF(VLOOKUP(CONCATENATE($CH$6," ",DD$9),'-RÅDATA_KVARTAL-'!$A$5:$DS$385,41,FALSE)&gt;0,VLOOKUP(CONCATENATE($CH$6," ",DD$9),'-RÅDATA_KVARTAL-'!$A$5:$DS$385,41,FALSE),"")</f>
        <v>29212</v>
      </c>
      <c r="DE51" s="37"/>
      <c r="DF51" s="37">
        <f>IF(VLOOKUP(CONCATENATE($CH$6," ",DF$9),'-RÅDATA_KVARTAL-'!$A$5:$DS$385,41,FALSE)&gt;0,VLOOKUP(CONCATENATE($CH$6," ",DF$9),'-RÅDATA_KVARTAL-'!$A$5:$DS$385,41,FALSE),"")</f>
        <v>347796</v>
      </c>
      <c r="DG51" s="147"/>
      <c r="DH51" s="146"/>
      <c r="DI51" s="37">
        <f>IF(VLOOKUP(CONCATENATE($DI$6," ",DI$9),'-RÅDATA_KVARTAL-'!$A$5:$DS$385,41,FALSE)&gt;0,VLOOKUP(CONCATENATE($DI$6," ",DI$9),'-RÅDATA_KVARTAL-'!$A$5:$DS$385,41,FALSE),"")</f>
        <v>30327</v>
      </c>
      <c r="DJ51" s="37"/>
      <c r="DK51" s="37">
        <f>IF(VLOOKUP(CONCATENATE($DI$6," ",DK$9),'-RÅDATA_KVARTAL-'!$A$5:$DS$385,41,FALSE)&gt;0,VLOOKUP(CONCATENATE($DI$6," ",DK$9),'-RÅDATA_KVARTAL-'!$A$5:$DS$385,41,FALSE),"")</f>
        <v>28219</v>
      </c>
      <c r="DL51" s="37"/>
      <c r="DM51" s="37">
        <f>IF(VLOOKUP(CONCATENATE($DI$6," ",DM$9),'-RÅDATA_KVARTAL-'!$A$5:$DS$385,41,FALSE)&gt;0,VLOOKUP(CONCATENATE($DI$6," ",DM$9),'-RÅDATA_KVARTAL-'!$A$5:$DS$385,41,FALSE),"")</f>
        <v>31081</v>
      </c>
      <c r="DN51" s="37"/>
      <c r="DO51" s="37">
        <f>IF(VLOOKUP(CONCATENATE($DI$6," ",DO$9),'-RÅDATA_KVARTAL-'!$A$5:$DS$385,41,FALSE)&gt;0,VLOOKUP(CONCATENATE($DI$6," ",DO$9),'-RÅDATA_KVARTAL-'!$A$5:$DS$385,41,FALSE),"")</f>
        <v>27652</v>
      </c>
      <c r="DP51" s="37"/>
      <c r="DQ51" s="37">
        <f>IF(VLOOKUP(CONCATENATE($DI$6," ",DQ$9),'-RÅDATA_KVARTAL-'!$A$5:$DS$385,41,FALSE)&gt;0,VLOOKUP(CONCATENATE($DI$6," ",DQ$9),'-RÅDATA_KVARTAL-'!$A$5:$DS$385,41,FALSE),"")</f>
        <v>28708</v>
      </c>
      <c r="DR51" s="37"/>
      <c r="DS51" s="37">
        <f>IF(VLOOKUP(CONCATENATE($DI$6," ",DS$9),'-RÅDATA_KVARTAL-'!$A$5:$DS$385,41,FALSE)&gt;0,VLOOKUP(CONCATENATE($DI$6," ",DS$9),'-RÅDATA_KVARTAL-'!$A$5:$DS$385,41,FALSE),"")</f>
        <v>27789</v>
      </c>
      <c r="DT51" s="37"/>
      <c r="DU51" s="37">
        <f>IF(VLOOKUP(CONCATENATE($DI$6," ",DU$9),'-RÅDATA_KVARTAL-'!$A$5:$DS$385,41,FALSE)&gt;0,VLOOKUP(CONCATENATE($DI$6," ",DU$9),'-RÅDATA_KVARTAL-'!$A$5:$DS$385,41,FALSE),"")</f>
        <v>28861</v>
      </c>
      <c r="DV51" s="37"/>
      <c r="DW51" s="37">
        <f>IF(VLOOKUP(CONCATENATE($DI$6," ",DW$9),'-RÅDATA_KVARTAL-'!$A$5:$DS$385,41,FALSE)&gt;0,VLOOKUP(CONCATENATE($DI$6," ",DW$9),'-RÅDATA_KVARTAL-'!$A$5:$DS$385,41,FALSE),"")</f>
        <v>29274</v>
      </c>
      <c r="DX51" s="37"/>
      <c r="DY51" s="37">
        <f>IF(VLOOKUP(CONCATENATE($DI$6," ",DY$9),'-RÅDATA_KVARTAL-'!$A$5:$DS$385,41,FALSE)&gt;0,VLOOKUP(CONCATENATE($DI$6," ",DY$9),'-RÅDATA_KVARTAL-'!$A$5:$DS$385,41,FALSE),"")</f>
        <v>29266</v>
      </c>
      <c r="DZ51" s="37"/>
      <c r="EA51" s="37" t="str">
        <f>IF(VLOOKUP(CONCATENATE($DI$6," ",EA$9),'-RÅDATA_KVARTAL-'!$A$5:$DS$385,41,FALSE)&gt;0,VLOOKUP(CONCATENATE($DI$6," ",EA$9),'-RÅDATA_KVARTAL-'!$A$5:$DS$385,41,FALSE),"")</f>
        <v/>
      </c>
      <c r="EB51" s="37"/>
      <c r="EC51" s="37" t="str">
        <f>IF(VLOOKUP(CONCATENATE($DI$6," ",EC$9),'-RÅDATA_KVARTAL-'!$A$5:$DS$385,41,FALSE)&gt;0,VLOOKUP(CONCATENATE($DI$6," ",EC$9),'-RÅDATA_KVARTAL-'!$A$5:$DS$385,41,FALSE),"")</f>
        <v/>
      </c>
      <c r="ED51" s="37"/>
      <c r="EE51" s="37" t="str">
        <f>IF(VLOOKUP(CONCATENATE($DI$6," ",EE$9),'-RÅDATA_KVARTAL-'!$A$5:$DS$385,41,FALSE)&gt;0,VLOOKUP(CONCATENATE($DI$6," ",EE$9),'-RÅDATA_KVARTAL-'!$A$5:$DS$385,41,FALSE),"")</f>
        <v/>
      </c>
      <c r="EF51" s="37"/>
      <c r="EG51" s="37">
        <f>IF(VLOOKUP(CONCATENATE($DI$6," ",EG$9),'-RÅDATA_KVARTAL-'!$A$5:$DS$385,41,FALSE)&gt;0,VLOOKUP(CONCATENATE($DI$6," ",EG$9),'-RÅDATA_KVARTAL-'!$A$5:$DS$385,41,FALSE),"")</f>
        <v>261177</v>
      </c>
      <c r="EH51" s="147"/>
      <c r="EI51" s="146"/>
      <c r="EJ51" s="37" t="str">
        <f>IF(VLOOKUP(CONCATENATE($EJ$6," ",EJ$9),'-RÅDATA_KVARTAL-'!$A$5:$DS$385,41,FALSE)&gt;0,VLOOKUP(CONCATENATE($EJ$6," ",EJ$9),'-RÅDATA_KVARTAL-'!$A$5:$DS$385,41,FALSE),"")</f>
        <v/>
      </c>
      <c r="EK51" s="37"/>
      <c r="EL51" s="37" t="str">
        <f>IF(VLOOKUP(CONCATENATE($EJ$6," ",EL$9),'-RÅDATA_KVARTAL-'!$A$5:$DS$385,41,FALSE)&gt;0,VLOOKUP(CONCATENATE($EJ$6," ",EL$9),'-RÅDATA_KVARTAL-'!$A$5:$DS$385,41,FALSE),"")</f>
        <v/>
      </c>
      <c r="EM51" s="37"/>
      <c r="EN51" s="37" t="str">
        <f>IF(VLOOKUP(CONCATENATE($EJ$6," ",EN$9),'-RÅDATA_KVARTAL-'!$A$5:$DS$385,41,FALSE)&gt;0,VLOOKUP(CONCATENATE($EJ$6," ",EN$9),'-RÅDATA_KVARTAL-'!$A$5:$DS$385,41,FALSE),"")</f>
        <v/>
      </c>
      <c r="EO51" s="37"/>
      <c r="EP51" s="37" t="str">
        <f>IF(VLOOKUP(CONCATENATE($EJ$6," ",EP$9),'-RÅDATA_KVARTAL-'!$A$5:$DS$385,41,FALSE)&gt;0,VLOOKUP(CONCATENATE($EJ$6," ",EP$9),'-RÅDATA_KVARTAL-'!$A$5:$DS$385,41,FALSE),"")</f>
        <v/>
      </c>
      <c r="EQ51" s="37"/>
      <c r="ER51" s="37" t="str">
        <f>IF(VLOOKUP(CONCATENATE($EJ$6," ",ER$9),'-RÅDATA_KVARTAL-'!$A$5:$DS$385,41,FALSE)&gt;0,VLOOKUP(CONCATENATE($EJ$6," ",ER$9),'-RÅDATA_KVARTAL-'!$A$5:$DS$385,41,FALSE),"")</f>
        <v/>
      </c>
      <c r="ES51" s="37"/>
      <c r="ET51" s="37" t="str">
        <f>IF(VLOOKUP(CONCATENATE($EJ$6," ",ET$9),'-RÅDATA_KVARTAL-'!$A$5:$DS$385,41,FALSE)&gt;0,VLOOKUP(CONCATENATE($EJ$6," ",ET$9),'-RÅDATA_KVARTAL-'!$A$5:$DS$385,41,FALSE),"")</f>
        <v/>
      </c>
      <c r="EU51" s="37"/>
      <c r="EV51" s="37" t="str">
        <f>IF(VLOOKUP(CONCATENATE($EJ$6," ",EV$9),'-RÅDATA_KVARTAL-'!$A$5:$DS$385,41,FALSE)&gt;0,VLOOKUP(CONCATENATE($EJ$6," ",EV$9),'-RÅDATA_KVARTAL-'!$A$5:$DS$385,41,FALSE),"")</f>
        <v/>
      </c>
      <c r="EW51" s="37"/>
      <c r="EX51" s="37" t="str">
        <f>IF(VLOOKUP(CONCATENATE($EJ$6," ",EX$9),'-RÅDATA_KVARTAL-'!$A$5:$DS$385,41,FALSE)&gt;0,VLOOKUP(CONCATENATE($EJ$6," ",EX$9),'-RÅDATA_KVARTAL-'!$A$5:$DS$385,41,FALSE),"")</f>
        <v/>
      </c>
      <c r="EY51" s="37"/>
      <c r="EZ51" s="37" t="str">
        <f>IF(VLOOKUP(CONCATENATE($EJ$6," ",EZ$9),'-RÅDATA_KVARTAL-'!$A$5:$DS$385,41,FALSE)&gt;0,VLOOKUP(CONCATENATE($EJ$6," ",EZ$9),'-RÅDATA_KVARTAL-'!$A$5:$DS$385,41,FALSE),"")</f>
        <v/>
      </c>
      <c r="FA51" s="37"/>
      <c r="FB51" s="37" t="str">
        <f>IF(VLOOKUP(CONCATENATE($EJ$6," ",FB$9),'-RÅDATA_KVARTAL-'!$A$5:$DS$385,41,FALSE)&gt;0,VLOOKUP(CONCATENATE($EJ$6," ",FB$9),'-RÅDATA_KVARTAL-'!$A$5:$DS$385,41,FALSE),"")</f>
        <v/>
      </c>
      <c r="FC51" s="37"/>
      <c r="FD51" s="37" t="str">
        <f>IF(VLOOKUP(CONCATENATE($EJ$6," ",FD$9),'-RÅDATA_KVARTAL-'!$A$5:$DS$385,41,FALSE)&gt;0,VLOOKUP(CONCATENATE($EJ$6," ",FD$9),'-RÅDATA_KVARTAL-'!$A$5:$DS$385,41,FALSE),"")</f>
        <v/>
      </c>
      <c r="FE51" s="37"/>
      <c r="FF51" s="37" t="str">
        <f>IF(VLOOKUP(CONCATENATE($EJ$6," ",FF$9),'-RÅDATA_KVARTAL-'!$A$5:$DS$385,41,FALSE)&gt;0,VLOOKUP(CONCATENATE($EJ$6," ",FF$9),'-RÅDATA_KVARTAL-'!$A$5:$DS$385,41,FALSE),"")</f>
        <v/>
      </c>
      <c r="FG51" s="37"/>
      <c r="FH51" s="37" t="str">
        <f>IF(VLOOKUP(CONCATENATE($EJ$6," ",FH$9),'-RÅDATA_KVARTAL-'!$A$5:$DS$385,41,FALSE)&gt;0,VLOOKUP(CONCATENATE($EJ$6," ",FH$9),'-RÅDATA_KVARTAL-'!$A$5:$DS$385,41,FALSE),"")</f>
        <v/>
      </c>
      <c r="FI51" s="147"/>
      <c r="FJ51" s="146"/>
      <c r="FK51" s="37" t="str">
        <f>IF(VLOOKUP(CONCATENATE($FK$6," ",FK$9),'-RÅDATA_KVARTAL-'!$A$5:$DS$385,41,FALSE)&gt;0,VLOOKUP(CONCATENATE($FK$6," ",FK$9),'-RÅDATA_KVARTAL-'!$A$5:$DS$385,41,FALSE),"")</f>
        <v/>
      </c>
      <c r="FL51" s="37"/>
      <c r="FM51" s="37" t="str">
        <f>IF(VLOOKUP(CONCATENATE($FK$6," ",FM$9),'-RÅDATA_KVARTAL-'!$A$5:$DS$385,41,FALSE)&gt;0,VLOOKUP(CONCATENATE($FK$6," ",FM$9),'-RÅDATA_KVARTAL-'!$A$5:$DS$385,41,FALSE),"")</f>
        <v/>
      </c>
      <c r="FN51" s="37"/>
      <c r="FO51" s="37" t="str">
        <f>IF(VLOOKUP(CONCATENATE($FK$6," ",FO$9),'-RÅDATA_KVARTAL-'!$A$5:$DS$385,41,FALSE)&gt;0,VLOOKUP(CONCATENATE($FK$6," ",FO$9),'-RÅDATA_KVARTAL-'!$A$5:$DS$385,41,FALSE),"")</f>
        <v/>
      </c>
      <c r="FP51" s="37"/>
      <c r="FQ51" s="37" t="str">
        <f>IF(VLOOKUP(CONCATENATE($FK$6," ",FQ$9),'-RÅDATA_KVARTAL-'!$A$5:$DS$385,41,FALSE)&gt;0,VLOOKUP(CONCATENATE($FK$6," ",FQ$9),'-RÅDATA_KVARTAL-'!$A$5:$DS$385,41,FALSE),"")</f>
        <v/>
      </c>
      <c r="FR51" s="37"/>
      <c r="FS51" s="37" t="str">
        <f>IF(VLOOKUP(CONCATENATE($FK$6," ",FS$9),'-RÅDATA_KVARTAL-'!$A$5:$DS$385,41,FALSE)&gt;0,VLOOKUP(CONCATENATE($FK$6," ",FS$9),'-RÅDATA_KVARTAL-'!$A$5:$DS$385,41,FALSE),"")</f>
        <v/>
      </c>
      <c r="FT51" s="37"/>
      <c r="FU51" s="37" t="str">
        <f>IF(VLOOKUP(CONCATENATE($FK$6," ",FU$9),'-RÅDATA_KVARTAL-'!$A$5:$DS$385,41,FALSE)&gt;0,VLOOKUP(CONCATENATE($FK$6," ",FU$9),'-RÅDATA_KVARTAL-'!$A$5:$DS$385,41,FALSE),"")</f>
        <v/>
      </c>
      <c r="FV51" s="37"/>
      <c r="FW51" s="37" t="str">
        <f>IF(VLOOKUP(CONCATENATE($FK$6," ",FW$9),'-RÅDATA_KVARTAL-'!$A$5:$DS$385,41,FALSE)&gt;0,VLOOKUP(CONCATENATE($FK$6," ",FW$9),'-RÅDATA_KVARTAL-'!$A$5:$DS$385,41,FALSE),"")</f>
        <v/>
      </c>
      <c r="FX51" s="37"/>
      <c r="FY51" s="37" t="str">
        <f>IF(VLOOKUP(CONCATENATE($FK$6," ",FY$9),'-RÅDATA_KVARTAL-'!$A$5:$DS$385,41,FALSE)&gt;0,VLOOKUP(CONCATENATE($FK$6," ",FY$9),'-RÅDATA_KVARTAL-'!$A$5:$DS$385,41,FALSE),"")</f>
        <v/>
      </c>
      <c r="FZ51" s="37"/>
      <c r="GA51" s="37" t="str">
        <f>IF(VLOOKUP(CONCATENATE($FK$6," ",GA$9),'-RÅDATA_KVARTAL-'!$A$5:$DS$385,41,FALSE)&gt;0,VLOOKUP(CONCATENATE($FK$6," ",GA$9),'-RÅDATA_KVARTAL-'!$A$5:$DS$385,41,FALSE),"")</f>
        <v/>
      </c>
      <c r="GB51" s="37"/>
      <c r="GC51" s="37" t="str">
        <f>IF(VLOOKUP(CONCATENATE($FK$6," ",GC$9),'-RÅDATA_KVARTAL-'!$A$5:$DS$385,41,FALSE)&gt;0,VLOOKUP(CONCATENATE($FK$6," ",GC$9),'-RÅDATA_KVARTAL-'!$A$5:$DS$385,41,FALSE),"")</f>
        <v/>
      </c>
      <c r="GD51" s="37"/>
      <c r="GE51" s="37" t="str">
        <f>IF(VLOOKUP(CONCATENATE($FK$6," ",GE$9),'-RÅDATA_KVARTAL-'!$A$5:$DS$385,41,FALSE)&gt;0,VLOOKUP(CONCATENATE($FK$6," ",GE$9),'-RÅDATA_KVARTAL-'!$A$5:$DS$385,41,FALSE),"")</f>
        <v/>
      </c>
      <c r="GF51" s="37"/>
      <c r="GG51" s="37" t="str">
        <f>IF(VLOOKUP(CONCATENATE($FK$6," ",GG$9),'-RÅDATA_KVARTAL-'!$A$5:$DS$385,41,FALSE)&gt;0,VLOOKUP(CONCATENATE($FK$6," ",GG$9),'-RÅDATA_KVARTAL-'!$A$5:$DS$385,41,FALSE),"")</f>
        <v/>
      </c>
      <c r="GH51" s="37"/>
      <c r="GI51" s="37" t="str">
        <f>IF(VLOOKUP(CONCATENATE($FK$6," ",GI$9),'-RÅDATA_KVARTAL-'!$A$5:$DS$385,41,FALSE)&gt;0,VLOOKUP(CONCATENATE($FK$6," ",GI$9),'-RÅDATA_KVARTAL-'!$A$5:$DS$385,41,FALSE),"")</f>
        <v/>
      </c>
      <c r="GJ51" s="147"/>
      <c r="GK51" s="146"/>
      <c r="GL51" s="37" t="str">
        <f>IF(VLOOKUP(CONCATENATE($GL$6," ",GL$9),'-RÅDATA_KVARTAL-'!$A$5:$DS$385,41,FALSE)&gt;0,VLOOKUP(CONCATENATE($GL$6," ",GL$9),'-RÅDATA_KVARTAL-'!$A$5:$DS$385,41,FALSE),"")</f>
        <v/>
      </c>
      <c r="GM51" s="37"/>
      <c r="GN51" s="37" t="str">
        <f>IF(VLOOKUP(CONCATENATE($GL$6," ",GN$9),'-RÅDATA_KVARTAL-'!$A$5:$DS$385,41,FALSE)&gt;0,VLOOKUP(CONCATENATE($GL$6," ",GN$9),'-RÅDATA_KVARTAL-'!$A$5:$DS$385,41,FALSE),"")</f>
        <v/>
      </c>
      <c r="GO51" s="37"/>
      <c r="GP51" s="37" t="str">
        <f>IF(VLOOKUP(CONCATENATE($GL$6," ",GP$9),'-RÅDATA_KVARTAL-'!$A$5:$DS$385,41,FALSE)&gt;0,VLOOKUP(CONCATENATE($GL$6," ",GP$9),'-RÅDATA_KVARTAL-'!$A$5:$DS$385,41,FALSE),"")</f>
        <v/>
      </c>
      <c r="GQ51" s="37"/>
      <c r="GR51" s="37" t="str">
        <f>IF(VLOOKUP(CONCATENATE($GL$6," ",GR$9),'-RÅDATA_KVARTAL-'!$A$5:$DS$385,41,FALSE)&gt;0,VLOOKUP(CONCATENATE($GL$6," ",GR$9),'-RÅDATA_KVARTAL-'!$A$5:$DS$385,41,FALSE),"")</f>
        <v/>
      </c>
      <c r="GS51" s="37"/>
      <c r="GT51" s="37" t="str">
        <f>IF(VLOOKUP(CONCATENATE($GL$6," ",GT$9),'-RÅDATA_KVARTAL-'!$A$5:$DS$385,41,FALSE)&gt;0,VLOOKUP(CONCATENATE($GL$6," ",GT$9),'-RÅDATA_KVARTAL-'!$A$5:$DS$385,41,FALSE),"")</f>
        <v/>
      </c>
      <c r="GU51" s="37"/>
      <c r="GV51" s="37" t="str">
        <f>IF(VLOOKUP(CONCATENATE($GL$6," ",GV$9),'-RÅDATA_KVARTAL-'!$A$5:$DS$385,41,FALSE)&gt;0,VLOOKUP(CONCATENATE($GL$6," ",GV$9),'-RÅDATA_KVARTAL-'!$A$5:$DS$385,41,FALSE),"")</f>
        <v/>
      </c>
      <c r="GW51" s="37"/>
      <c r="GX51" s="37" t="str">
        <f>IF(VLOOKUP(CONCATENATE($GL$6," ",GX$9),'-RÅDATA_KVARTAL-'!$A$5:$DS$385,41,FALSE)&gt;0,VLOOKUP(CONCATENATE($GL$6," ",GX$9),'-RÅDATA_KVARTAL-'!$A$5:$DS$385,41,FALSE),"")</f>
        <v/>
      </c>
      <c r="GY51" s="37"/>
      <c r="GZ51" s="37" t="str">
        <f>IF(VLOOKUP(CONCATENATE($GL$6," ",GZ$9),'-RÅDATA_KVARTAL-'!$A$5:$DS$385,41,FALSE)&gt;0,VLOOKUP(CONCATENATE($GL$6," ",GZ$9),'-RÅDATA_KVARTAL-'!$A$5:$DS$385,41,FALSE),"")</f>
        <v/>
      </c>
      <c r="HA51" s="37"/>
      <c r="HB51" s="37" t="str">
        <f>IF(VLOOKUP(CONCATENATE($GL$6," ",HB$9),'-RÅDATA_KVARTAL-'!$A$5:$DS$385,41,FALSE)&gt;0,VLOOKUP(CONCATENATE($GL$6," ",HB$9),'-RÅDATA_KVARTAL-'!$A$5:$DS$385,41,FALSE),"")</f>
        <v/>
      </c>
      <c r="HC51" s="37"/>
      <c r="HD51" s="37" t="str">
        <f>IF(VLOOKUP(CONCATENATE($GL$6," ",HD$9),'-RÅDATA_KVARTAL-'!$A$5:$DS$385,41,FALSE)&gt;0,VLOOKUP(CONCATENATE($GL$6," ",HD$9),'-RÅDATA_KVARTAL-'!$A$5:$DS$385,41,FALSE),"")</f>
        <v/>
      </c>
      <c r="HE51" s="37"/>
      <c r="HF51" s="37" t="str">
        <f>IF(VLOOKUP(CONCATENATE($GL$6," ",HF$9),'-RÅDATA_KVARTAL-'!$A$5:$DS$385,41,FALSE)&gt;0,VLOOKUP(CONCATENATE($GL$6," ",HF$9),'-RÅDATA_KVARTAL-'!$A$5:$DS$385,41,FALSE),"")</f>
        <v/>
      </c>
      <c r="HG51" s="37"/>
      <c r="HH51" s="37" t="str">
        <f>IF(VLOOKUP(CONCATENATE($GL$6," ",HH$9),'-RÅDATA_KVARTAL-'!$A$5:$DS$385,41,FALSE)&gt;0,VLOOKUP(CONCATENATE($GL$6," ",HH$9),'-RÅDATA_KVARTAL-'!$A$5:$DS$385,41,FALSE),"")</f>
        <v/>
      </c>
      <c r="HI51" s="37"/>
      <c r="HJ51" s="37" t="str">
        <f>IF(VLOOKUP(CONCATENATE($GL$6," ",HJ$9),'-RÅDATA_KVARTAL-'!$A$5:$DS$385,41,FALSE)&gt;0,VLOOKUP(CONCATENATE($GL$6," ",HJ$9),'-RÅDATA_KVARTAL-'!$A$5:$DS$385,41,FALSE),"")</f>
        <v/>
      </c>
      <c r="HK51" s="147"/>
      <c r="HL51" s="148"/>
      <c r="HM51" s="103" t="s">
        <v>358</v>
      </c>
      <c r="HN51" s="15"/>
    </row>
    <row r="52" spans="2:222" ht="10.5" customHeight="1" x14ac:dyDescent="0.2">
      <c r="B52" s="248">
        <v>3</v>
      </c>
      <c r="C52" s="195"/>
      <c r="D52" s="92" t="s">
        <v>69</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70.319141095250956</v>
      </c>
      <c r="CI52" s="156"/>
      <c r="CJ52" s="156">
        <f>IF(VLOOKUP(CONCATENATE($CH$6," ",CJ$9),'-RÅDATA_KVARTAL-'!$A$5:$DS$385,45,FALSE)&gt;0,VLOOKUP(CONCATENATE($CH$6," ",CJ$9),'-RÅDATA_KVARTAL-'!$A$5:$DS$385,45,FALSE),"")</f>
        <v>75.667862581627659</v>
      </c>
      <c r="CK52" s="156"/>
      <c r="CL52" s="156">
        <f>IF(VLOOKUP(CONCATENATE($CH$6," ",CL$9),'-RÅDATA_KVARTAL-'!$A$5:$DS$385,45,FALSE)&gt;0,VLOOKUP(CONCATENATE($CH$6," ",CL$9),'-RÅDATA_KVARTAL-'!$A$5:$DS$385,45,FALSE),"")</f>
        <v>71.647846702840098</v>
      </c>
      <c r="CM52" s="156"/>
      <c r="CN52" s="156">
        <f>IF(VLOOKUP(CONCATENATE($CH$6," ",CN$9),'-RÅDATA_KVARTAL-'!$A$5:$DS$385,45,FALSE)&gt;0,VLOOKUP(CONCATENATE($CH$6," ",CN$9),'-RÅDATA_KVARTAL-'!$A$5:$DS$385,45,FALSE),"")</f>
        <v>72.603012078135094</v>
      </c>
      <c r="CO52" s="156"/>
      <c r="CP52" s="156">
        <f>IF(VLOOKUP(CONCATENATE($CH$6," ",CP$9),'-RÅDATA_KVARTAL-'!$A$5:$DS$385,45,FALSE)&gt;0,VLOOKUP(CONCATENATE($CH$6," ",CP$9),'-RÅDATA_KVARTAL-'!$A$5:$DS$385,45,FALSE),"")</f>
        <v>73.646332271633156</v>
      </c>
      <c r="CQ52" s="156"/>
      <c r="CR52" s="156">
        <f>IF(VLOOKUP(CONCATENATE($CH$6," ",CR$9),'-RÅDATA_KVARTAL-'!$A$5:$DS$385,45,FALSE)&gt;0,VLOOKUP(CONCATENATE($CH$6," ",CR$9),'-RÅDATA_KVARTAL-'!$A$5:$DS$385,45,FALSE),"")</f>
        <v>72.974488365573308</v>
      </c>
      <c r="CS52" s="156"/>
      <c r="CT52" s="156">
        <f>IF(VLOOKUP(CONCATENATE($CH$6," ",CT$9),'-RÅDATA_KVARTAL-'!$A$5:$DS$385,45,FALSE)&gt;0,VLOOKUP(CONCATENATE($CH$6," ",CT$9),'-RÅDATA_KVARTAL-'!$A$5:$DS$385,45,FALSE),"")</f>
        <v>77.975741239892187</v>
      </c>
      <c r="CU52" s="156"/>
      <c r="CV52" s="156">
        <f>IF(VLOOKUP(CONCATENATE($CH$6," ",CV$9),'-RÅDATA_KVARTAL-'!$A$5:$DS$385,45,FALSE)&gt;0,VLOOKUP(CONCATENATE($CH$6," ",CV$9),'-RÅDATA_KVARTAL-'!$A$5:$DS$385,45,FALSE),"")</f>
        <v>77.205389711903521</v>
      </c>
      <c r="CW52" s="156"/>
      <c r="CX52" s="156">
        <f>IF(VLOOKUP(CONCATENATE($CH$6," ",CX$9),'-RÅDATA_KVARTAL-'!$A$5:$DS$385,45,FALSE)&gt;0,VLOOKUP(CONCATENATE($CH$6," ",CX$9),'-RÅDATA_KVARTAL-'!$A$5:$DS$385,45,FALSE),"")</f>
        <v>74.043265326212676</v>
      </c>
      <c r="CY52" s="156"/>
      <c r="CZ52" s="156">
        <f>IF(VLOOKUP(CONCATENATE($CH$6," ",CZ$9),'-RÅDATA_KVARTAL-'!$A$5:$DS$385,45,FALSE)&gt;0,VLOOKUP(CONCATENATE($CH$6," ",CZ$9),'-RÅDATA_KVARTAL-'!$A$5:$DS$385,45,FALSE),"")</f>
        <v>66.987101484546116</v>
      </c>
      <c r="DA52" s="156"/>
      <c r="DB52" s="156">
        <f>IF(VLOOKUP(CONCATENATE($CH$6," ",DB$9),'-RÅDATA_KVARTAL-'!$A$5:$DS$385,45,FALSE)&gt;0,VLOOKUP(CONCATENATE($CH$6," ",DB$9),'-RÅDATA_KVARTAL-'!$A$5:$DS$385,45,FALSE),"")</f>
        <v>64.384563030929399</v>
      </c>
      <c r="DC52" s="156"/>
      <c r="DD52" s="156">
        <f>IF(VLOOKUP(CONCATENATE($CH$6," ",DD$9),'-RÅDATA_KVARTAL-'!$A$5:$DS$385,45,FALSE)&gt;0,VLOOKUP(CONCATENATE($CH$6," ",DD$9),'-RÅDATA_KVARTAL-'!$A$5:$DS$385,45,FALSE),"")</f>
        <v>71.240092671625405</v>
      </c>
      <c r="DE52" s="156"/>
      <c r="DF52" s="156">
        <f>IF(VLOOKUP(CONCATENATE($CH$6," ",DF$9),'-RÅDATA_KVARTAL-'!$A$5:$DS$385,45,FALSE)&gt;0,VLOOKUP(CONCATENATE($CH$6," ",DF$9),'-RÅDATA_KVARTAL-'!$A$5:$DS$385,45,FALSE),"")</f>
        <v>72.342656033546746</v>
      </c>
      <c r="DG52" s="118"/>
      <c r="DH52" s="106"/>
      <c r="DI52" s="156">
        <f>IF(VLOOKUP(CONCATENATE($DI$6," ",DI$9),'-RÅDATA_KVARTAL-'!$A$5:$DS$385,45,FALSE)&gt;0,VLOOKUP(CONCATENATE($DI$6," ",DI$9),'-RÅDATA_KVARTAL-'!$A$5:$DS$385,45,FALSE),"")</f>
        <v>72.869912057282903</v>
      </c>
      <c r="DJ52" s="156"/>
      <c r="DK52" s="156">
        <f>IF(VLOOKUP(CONCATENATE($DI$6," ",DK$9),'-RÅDATA_KVARTAL-'!$A$5:$DS$385,45,FALSE)&gt;0,VLOOKUP(CONCATENATE($DI$6," ",DK$9),'-RÅDATA_KVARTAL-'!$A$5:$DS$385,45,FALSE),"")</f>
        <v>73.552103424907472</v>
      </c>
      <c r="DL52" s="156"/>
      <c r="DM52" s="156">
        <f>IF(VLOOKUP(CONCATENATE($DI$6," ",DM$9),'-RÅDATA_KVARTAL-'!$A$5:$DS$385,45,FALSE)&gt;0,VLOOKUP(CONCATENATE($DI$6," ",DM$9),'-RÅDATA_KVARTAL-'!$A$5:$DS$385,45,FALSE),"")</f>
        <v>72.884813807335149</v>
      </c>
      <c r="DN52" s="156"/>
      <c r="DO52" s="156">
        <f>IF(VLOOKUP(CONCATENATE($DI$6," ",DO$9),'-RÅDATA_KVARTAL-'!$A$5:$DS$385,45,FALSE)&gt;0,VLOOKUP(CONCATENATE($DI$6," ",DO$9),'-RÅDATA_KVARTAL-'!$A$5:$DS$385,45,FALSE),"")</f>
        <v>68.863155273315897</v>
      </c>
      <c r="DP52" s="156"/>
      <c r="DQ52" s="156">
        <f>IF(VLOOKUP(CONCATENATE($DI$6," ",DQ$9),'-RÅDATA_KVARTAL-'!$A$5:$DS$385,45,FALSE)&gt;0,VLOOKUP(CONCATENATE($DI$6," ",DQ$9),'-RÅDATA_KVARTAL-'!$A$5:$DS$385,45,FALSE),"")</f>
        <v>68.49262776160711</v>
      </c>
      <c r="DR52" s="156"/>
      <c r="DS52" s="156">
        <f>IF(VLOOKUP(CONCATENATE($DI$6," ",DS$9),'-RÅDATA_KVARTAL-'!$A$5:$DS$385,45,FALSE)&gt;0,VLOOKUP(CONCATENATE($DI$6," ",DS$9),'-RÅDATA_KVARTAL-'!$A$5:$DS$385,45,FALSE),"")</f>
        <v>69.448193132403659</v>
      </c>
      <c r="DT52" s="156"/>
      <c r="DU52" s="156">
        <f>IF(VLOOKUP(CONCATENATE($DI$6," ",DU$9),'-RÅDATA_KVARTAL-'!$A$5:$DS$385,45,FALSE)&gt;0,VLOOKUP(CONCATENATE($DI$6," ",DU$9),'-RÅDATA_KVARTAL-'!$A$5:$DS$385,45,FALSE),"")</f>
        <v>77.079828005234617</v>
      </c>
      <c r="DV52" s="156"/>
      <c r="DW52" s="156">
        <f>IF(VLOOKUP(CONCATENATE($DI$6," ",DW$9),'-RÅDATA_KVARTAL-'!$A$5:$DS$385,45,FALSE)&gt;0,VLOOKUP(CONCATENATE($DI$6," ",DW$9),'-RÅDATA_KVARTAL-'!$A$5:$DS$385,45,FALSE),"")</f>
        <v>72.723207631539722</v>
      </c>
      <c r="DX52" s="156"/>
      <c r="DY52" s="156">
        <f>IF(VLOOKUP(CONCATENATE($DI$6," ",DY$9),'-RÅDATA_KVARTAL-'!$A$5:$DS$385,45,FALSE)&gt;0,VLOOKUP(CONCATENATE($DI$6," ",DY$9),'-RÅDATA_KVARTAL-'!$A$5:$DS$385,45,FALSE),"")</f>
        <v>71.451939744622678</v>
      </c>
      <c r="DZ52" s="156"/>
      <c r="EA52" s="156" t="str">
        <f>IF(VLOOKUP(CONCATENATE($DI$6," ",EA$9),'-RÅDATA_KVARTAL-'!$A$5:$DS$385,45,FALSE)&gt;0,VLOOKUP(CONCATENATE($DI$6," ",EA$9),'-RÅDATA_KVARTAL-'!$A$5:$DS$385,45,FALSE),"")</f>
        <v/>
      </c>
      <c r="EB52" s="156"/>
      <c r="EC52" s="156" t="str">
        <f>IF(VLOOKUP(CONCATENATE($DI$6," ",EC$9),'-RÅDATA_KVARTAL-'!$A$5:$DS$385,45,FALSE)&gt;0,VLOOKUP(CONCATENATE($DI$6," ",EC$9),'-RÅDATA_KVARTAL-'!$A$5:$DS$385,45,FALSE),"")</f>
        <v/>
      </c>
      <c r="ED52" s="156"/>
      <c r="EE52" s="156" t="str">
        <f>IF(VLOOKUP(CONCATENATE($DI$6," ",EE$9),'-RÅDATA_KVARTAL-'!$A$5:$DS$385,45,FALSE)&gt;0,VLOOKUP(CONCATENATE($DI$6," ",EE$9),'-RÅDATA_KVARTAL-'!$A$5:$DS$385,45,FALSE),"")</f>
        <v/>
      </c>
      <c r="EF52" s="156"/>
      <c r="EG52" s="156">
        <f>IF(VLOOKUP(CONCATENATE($DI$6," ",EG$9),'-RÅDATA_KVARTAL-'!$A$5:$DS$385,45,FALSE)&gt;0,VLOOKUP(CONCATENATE($DI$6," ",EG$9),'-RÅDATA_KVARTAL-'!$A$5:$DS$385,45,FALSE),"")</f>
        <v>71.876917826880259</v>
      </c>
      <c r="EH52" s="118"/>
      <c r="EI52" s="106"/>
      <c r="EJ52" s="156" t="str">
        <f>IF(VLOOKUP(CONCATENATE($EJ$6," ",EJ$9),'-RÅDATA_KVARTAL-'!$A$5:$DS$385,45,FALSE)&gt;0,VLOOKUP(CONCATENATE($EJ$6," ",EJ$9),'-RÅDATA_KVARTAL-'!$A$5:$DS$385,45,FALSE),"")</f>
        <v/>
      </c>
      <c r="EK52" s="156"/>
      <c r="EL52" s="156" t="str">
        <f>IF(VLOOKUP(CONCATENATE($EJ$6," ",EL$9),'-RÅDATA_KVARTAL-'!$A$5:$DS$385,45,FALSE)&gt;0,VLOOKUP(CONCATENATE($EJ$6," ",EL$9),'-RÅDATA_KVARTAL-'!$A$5:$DS$385,45,FALSE),"")</f>
        <v/>
      </c>
      <c r="EM52" s="156"/>
      <c r="EN52" s="156" t="str">
        <f>IF(VLOOKUP(CONCATENATE($EJ$6," ",EN$9),'-RÅDATA_KVARTAL-'!$A$5:$DS$385,45,FALSE)&gt;0,VLOOKUP(CONCATENATE($EJ$6," ",EN$9),'-RÅDATA_KVARTAL-'!$A$5:$DS$385,45,FALSE),"")</f>
        <v/>
      </c>
      <c r="EO52" s="156"/>
      <c r="EP52" s="156" t="str">
        <f>IF(VLOOKUP(CONCATENATE($EJ$6," ",EP$9),'-RÅDATA_KVARTAL-'!$A$5:$DS$385,45,FALSE)&gt;0,VLOOKUP(CONCATENATE($EJ$6," ",EP$9),'-RÅDATA_KVARTAL-'!$A$5:$DS$385,45,FALSE),"")</f>
        <v/>
      </c>
      <c r="EQ52" s="156"/>
      <c r="ER52" s="156" t="str">
        <f>IF(VLOOKUP(CONCATENATE($EJ$6," ",ER$9),'-RÅDATA_KVARTAL-'!$A$5:$DS$385,45,FALSE)&gt;0,VLOOKUP(CONCATENATE($EJ$6," ",ER$9),'-RÅDATA_KVARTAL-'!$A$5:$DS$385,45,FALSE),"")</f>
        <v/>
      </c>
      <c r="ES52" s="156"/>
      <c r="ET52" s="156" t="str">
        <f>IF(VLOOKUP(CONCATENATE($EJ$6," ",ET$9),'-RÅDATA_KVARTAL-'!$A$5:$DS$385,45,FALSE)&gt;0,VLOOKUP(CONCATENATE($EJ$6," ",ET$9),'-RÅDATA_KVARTAL-'!$A$5:$DS$385,45,FALSE),"")</f>
        <v/>
      </c>
      <c r="EU52" s="156"/>
      <c r="EV52" s="156" t="str">
        <f>IF(VLOOKUP(CONCATENATE($EJ$6," ",EV$9),'-RÅDATA_KVARTAL-'!$A$5:$DS$385,45,FALSE)&gt;0,VLOOKUP(CONCATENATE($EJ$6," ",EV$9),'-RÅDATA_KVARTAL-'!$A$5:$DS$385,45,FALSE),"")</f>
        <v/>
      </c>
      <c r="EW52" s="156"/>
      <c r="EX52" s="156" t="str">
        <f>IF(VLOOKUP(CONCATENATE($EJ$6," ",EX$9),'-RÅDATA_KVARTAL-'!$A$5:$DS$385,45,FALSE)&gt;0,VLOOKUP(CONCATENATE($EJ$6," ",EX$9),'-RÅDATA_KVARTAL-'!$A$5:$DS$385,45,FALSE),"")</f>
        <v/>
      </c>
      <c r="EY52" s="156"/>
      <c r="EZ52" s="156" t="str">
        <f>IF(VLOOKUP(CONCATENATE($EJ$6," ",EZ$9),'-RÅDATA_KVARTAL-'!$A$5:$DS$385,45,FALSE)&gt;0,VLOOKUP(CONCATENATE($EJ$6," ",EZ$9),'-RÅDATA_KVARTAL-'!$A$5:$DS$385,45,FALSE),"")</f>
        <v/>
      </c>
      <c r="FA52" s="156"/>
      <c r="FB52" s="156" t="str">
        <f>IF(VLOOKUP(CONCATENATE($EJ$6," ",FB$9),'-RÅDATA_KVARTAL-'!$A$5:$DS$385,45,FALSE)&gt;0,VLOOKUP(CONCATENATE($EJ$6," ",FB$9),'-RÅDATA_KVARTAL-'!$A$5:$DS$385,45,FALSE),"")</f>
        <v/>
      </c>
      <c r="FC52" s="156"/>
      <c r="FD52" s="156" t="str">
        <f>IF(VLOOKUP(CONCATENATE($EJ$6," ",FD$9),'-RÅDATA_KVARTAL-'!$A$5:$DS$385,45,FALSE)&gt;0,VLOOKUP(CONCATENATE($EJ$6," ",FD$9),'-RÅDATA_KVARTAL-'!$A$5:$DS$385,45,FALSE),"")</f>
        <v/>
      </c>
      <c r="FE52" s="156"/>
      <c r="FF52" s="156" t="str">
        <f>IF(VLOOKUP(CONCATENATE($EJ$6," ",FF$9),'-RÅDATA_KVARTAL-'!$A$5:$DS$385,45,FALSE)&gt;0,VLOOKUP(CONCATENATE($EJ$6," ",FF$9),'-RÅDATA_KVARTAL-'!$A$5:$DS$385,45,FALSE),"")</f>
        <v/>
      </c>
      <c r="FG52" s="156"/>
      <c r="FH52" s="156" t="str">
        <f>IF(VLOOKUP(CONCATENATE($EJ$6," ",FH$9),'-RÅDATA_KVARTAL-'!$A$5:$DS$385,45,FALSE)&gt;0,VLOOKUP(CONCATENATE($EJ$6," ",FH$9),'-RÅDATA_KVARTAL-'!$A$5:$DS$385,45,FALSE),"")</f>
        <v/>
      </c>
      <c r="FI52" s="118"/>
      <c r="FJ52" s="106"/>
      <c r="FK52" s="156" t="str">
        <f>IF(VLOOKUP(CONCATENATE($FK$6," ",FK$9),'-RÅDATA_KVARTAL-'!$A$5:$DS$385,45,FALSE)&gt;0,VLOOKUP(CONCATENATE($FK$6," ",FK$9),'-RÅDATA_KVARTAL-'!$A$5:$DS$385,45,FALSE),"")</f>
        <v/>
      </c>
      <c r="FL52" s="156"/>
      <c r="FM52" s="156" t="str">
        <f>IF(VLOOKUP(CONCATENATE($FK$6," ",FM$9),'-RÅDATA_KVARTAL-'!$A$5:$DS$385,45,FALSE)&gt;0,VLOOKUP(CONCATENATE($FK$6," ",FM$9),'-RÅDATA_KVARTAL-'!$A$5:$DS$385,45,FALSE),"")</f>
        <v/>
      </c>
      <c r="FN52" s="156"/>
      <c r="FO52" s="156" t="str">
        <f>IF(VLOOKUP(CONCATENATE($FK$6," ",FO$9),'-RÅDATA_KVARTAL-'!$A$5:$DS$385,45,FALSE)&gt;0,VLOOKUP(CONCATENATE($FK$6," ",FO$9),'-RÅDATA_KVARTAL-'!$A$5:$DS$385,45,FALSE),"")</f>
        <v/>
      </c>
      <c r="FP52" s="156"/>
      <c r="FQ52" s="156" t="str">
        <f>IF(VLOOKUP(CONCATENATE($FK$6," ",FQ$9),'-RÅDATA_KVARTAL-'!$A$5:$DS$385,45,FALSE)&gt;0,VLOOKUP(CONCATENATE($FK$6," ",FQ$9),'-RÅDATA_KVARTAL-'!$A$5:$DS$385,45,FALSE),"")</f>
        <v/>
      </c>
      <c r="FR52" s="156"/>
      <c r="FS52" s="156" t="str">
        <f>IF(VLOOKUP(CONCATENATE($FK$6," ",FS$9),'-RÅDATA_KVARTAL-'!$A$5:$DS$385,45,FALSE)&gt;0,VLOOKUP(CONCATENATE($FK$6," ",FS$9),'-RÅDATA_KVARTAL-'!$A$5:$DS$385,45,FALSE),"")</f>
        <v/>
      </c>
      <c r="FT52" s="156"/>
      <c r="FU52" s="156" t="str">
        <f>IF(VLOOKUP(CONCATENATE($FK$6," ",FU$9),'-RÅDATA_KVARTAL-'!$A$5:$DS$385,45,FALSE)&gt;0,VLOOKUP(CONCATENATE($FK$6," ",FU$9),'-RÅDATA_KVARTAL-'!$A$5:$DS$385,45,FALSE),"")</f>
        <v/>
      </c>
      <c r="FV52" s="156"/>
      <c r="FW52" s="156" t="str">
        <f>IF(VLOOKUP(CONCATENATE($FK$6," ",FW$9),'-RÅDATA_KVARTAL-'!$A$5:$DS$385,45,FALSE)&gt;0,VLOOKUP(CONCATENATE($FK$6," ",FW$9),'-RÅDATA_KVARTAL-'!$A$5:$DS$385,45,FALSE),"")</f>
        <v/>
      </c>
      <c r="FX52" s="156"/>
      <c r="FY52" s="156" t="str">
        <f>IF(VLOOKUP(CONCATENATE($FK$6," ",FY$9),'-RÅDATA_KVARTAL-'!$A$5:$DS$385,45,FALSE)&gt;0,VLOOKUP(CONCATENATE($FK$6," ",FY$9),'-RÅDATA_KVARTAL-'!$A$5:$DS$385,45,FALSE),"")</f>
        <v/>
      </c>
      <c r="FZ52" s="156"/>
      <c r="GA52" s="156" t="str">
        <f>IF(VLOOKUP(CONCATENATE($FK$6," ",GA$9),'-RÅDATA_KVARTAL-'!$A$5:$DS$385,45,FALSE)&gt;0,VLOOKUP(CONCATENATE($FK$6," ",GA$9),'-RÅDATA_KVARTAL-'!$A$5:$DS$385,45,FALSE),"")</f>
        <v/>
      </c>
      <c r="GB52" s="156"/>
      <c r="GC52" s="156" t="str">
        <f>IF(VLOOKUP(CONCATENATE($FK$6," ",GC$9),'-RÅDATA_KVARTAL-'!$A$5:$DS$385,45,FALSE)&gt;0,VLOOKUP(CONCATENATE($FK$6," ",GC$9),'-RÅDATA_KVARTAL-'!$A$5:$DS$385,45,FALSE),"")</f>
        <v/>
      </c>
      <c r="GD52" s="156"/>
      <c r="GE52" s="156" t="str">
        <f>IF(VLOOKUP(CONCATENATE($FK$6," ",GE$9),'-RÅDATA_KVARTAL-'!$A$5:$DS$385,45,FALSE)&gt;0,VLOOKUP(CONCATENATE($FK$6," ",GE$9),'-RÅDATA_KVARTAL-'!$A$5:$DS$385,45,FALSE),"")</f>
        <v/>
      </c>
      <c r="GF52" s="156"/>
      <c r="GG52" s="156" t="str">
        <f>IF(VLOOKUP(CONCATENATE($FK$6," ",GG$9),'-RÅDATA_KVARTAL-'!$A$5:$DS$385,45,FALSE)&gt;0,VLOOKUP(CONCATENATE($FK$6," ",GG$9),'-RÅDATA_KVARTAL-'!$A$5:$DS$385,45,FALSE),"")</f>
        <v/>
      </c>
      <c r="GH52" s="156"/>
      <c r="GI52" s="156" t="str">
        <f>IF(VLOOKUP(CONCATENATE($FK$6," ",GI$9),'-RÅDATA_KVARTAL-'!$A$5:$DS$385,45,FALSE)&gt;0,VLOOKUP(CONCATENATE($FK$6," ",GI$9),'-RÅDATA_KVARTAL-'!$A$5:$DS$385,45,FALSE),"")</f>
        <v/>
      </c>
      <c r="GJ52" s="118"/>
      <c r="GK52" s="106"/>
      <c r="GL52" s="156" t="str">
        <f>IF(VLOOKUP(CONCATENATE($GL$6," ",GL$9),'-RÅDATA_KVARTAL-'!$A$5:$DS$385,45,FALSE)&gt;0,VLOOKUP(CONCATENATE($GL$6," ",GL$9),'-RÅDATA_KVARTAL-'!$A$5:$DS$385,45,FALSE),"")</f>
        <v/>
      </c>
      <c r="GM52" s="156"/>
      <c r="GN52" s="156" t="str">
        <f>IF(VLOOKUP(CONCATENATE($GL$6," ",GN$9),'-RÅDATA_KVARTAL-'!$A$5:$DS$385,45,FALSE)&gt;0,VLOOKUP(CONCATENATE($GL$6," ",GN$9),'-RÅDATA_KVARTAL-'!$A$5:$DS$385,45,FALSE),"")</f>
        <v/>
      </c>
      <c r="GO52" s="156"/>
      <c r="GP52" s="156" t="str">
        <f>IF(VLOOKUP(CONCATENATE($GL$6," ",GP$9),'-RÅDATA_KVARTAL-'!$A$5:$DS$385,45,FALSE)&gt;0,VLOOKUP(CONCATENATE($GL$6," ",GP$9),'-RÅDATA_KVARTAL-'!$A$5:$DS$385,45,FALSE),"")</f>
        <v/>
      </c>
      <c r="GQ52" s="156"/>
      <c r="GR52" s="156" t="str">
        <f>IF(VLOOKUP(CONCATENATE($GL$6," ",GR$9),'-RÅDATA_KVARTAL-'!$A$5:$DS$385,45,FALSE)&gt;0,VLOOKUP(CONCATENATE($GL$6," ",GR$9),'-RÅDATA_KVARTAL-'!$A$5:$DS$385,45,FALSE),"")</f>
        <v/>
      </c>
      <c r="GS52" s="156"/>
      <c r="GT52" s="156" t="str">
        <f>IF(VLOOKUP(CONCATENATE($GL$6," ",GT$9),'-RÅDATA_KVARTAL-'!$A$5:$DS$385,45,FALSE)&gt;0,VLOOKUP(CONCATENATE($GL$6," ",GT$9),'-RÅDATA_KVARTAL-'!$A$5:$DS$385,45,FALSE),"")</f>
        <v/>
      </c>
      <c r="GU52" s="156"/>
      <c r="GV52" s="156" t="str">
        <f>IF(VLOOKUP(CONCATENATE($GL$6," ",GV$9),'-RÅDATA_KVARTAL-'!$A$5:$DS$385,45,FALSE)&gt;0,VLOOKUP(CONCATENATE($GL$6," ",GV$9),'-RÅDATA_KVARTAL-'!$A$5:$DS$385,45,FALSE),"")</f>
        <v/>
      </c>
      <c r="GW52" s="156"/>
      <c r="GX52" s="156" t="str">
        <f>IF(VLOOKUP(CONCATENATE($GL$6," ",GX$9),'-RÅDATA_KVARTAL-'!$A$5:$DS$385,45,FALSE)&gt;0,VLOOKUP(CONCATENATE($GL$6," ",GX$9),'-RÅDATA_KVARTAL-'!$A$5:$DS$385,45,FALSE),"")</f>
        <v/>
      </c>
      <c r="GY52" s="156"/>
      <c r="GZ52" s="156" t="str">
        <f>IF(VLOOKUP(CONCATENATE($GL$6," ",GZ$9),'-RÅDATA_KVARTAL-'!$A$5:$DS$385,45,FALSE)&gt;0,VLOOKUP(CONCATENATE($GL$6," ",GZ$9),'-RÅDATA_KVARTAL-'!$A$5:$DS$385,45,FALSE),"")</f>
        <v/>
      </c>
      <c r="HA52" s="156"/>
      <c r="HB52" s="156" t="str">
        <f>IF(VLOOKUP(CONCATENATE($GL$6," ",HB$9),'-RÅDATA_KVARTAL-'!$A$5:$DS$385,45,FALSE)&gt;0,VLOOKUP(CONCATENATE($GL$6," ",HB$9),'-RÅDATA_KVARTAL-'!$A$5:$DS$385,45,FALSE),"")</f>
        <v/>
      </c>
      <c r="HC52" s="156"/>
      <c r="HD52" s="156" t="str">
        <f>IF(VLOOKUP(CONCATENATE($GL$6," ",HD$9),'-RÅDATA_KVARTAL-'!$A$5:$DS$385,45,FALSE)&gt;0,VLOOKUP(CONCATENATE($GL$6," ",HD$9),'-RÅDATA_KVARTAL-'!$A$5:$DS$385,45,FALSE),"")</f>
        <v/>
      </c>
      <c r="HE52" s="156"/>
      <c r="HF52" s="156" t="str">
        <f>IF(VLOOKUP(CONCATENATE($GL$6," ",HF$9),'-RÅDATA_KVARTAL-'!$A$5:$DS$385,45,FALSE)&gt;0,VLOOKUP(CONCATENATE($GL$6," ",HF$9),'-RÅDATA_KVARTAL-'!$A$5:$DS$385,45,FALSE),"")</f>
        <v/>
      </c>
      <c r="HG52" s="156"/>
      <c r="HH52" s="156" t="str">
        <f>IF(VLOOKUP(CONCATENATE($GL$6," ",HH$9),'-RÅDATA_KVARTAL-'!$A$5:$DS$385,45,FALSE)&gt;0,VLOOKUP(CONCATENATE($GL$6," ",HH$9),'-RÅDATA_KVARTAL-'!$A$5:$DS$385,45,FALSE),"")</f>
        <v/>
      </c>
      <c r="HI52" s="156"/>
      <c r="HJ52" s="156" t="str">
        <f>IF(VLOOKUP(CONCATENATE($GL$6," ",HJ$9),'-RÅDATA_KVARTAL-'!$A$5:$DS$385,45,FALSE)&gt;0,VLOOKUP(CONCATENATE($GL$6," ",HJ$9),'-RÅDATA_KVARTAL-'!$A$5:$DS$385,45,FALSE),"")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34828</v>
      </c>
      <c r="CI54" s="37"/>
      <c r="CJ54" s="37">
        <f>IF(VLOOKUP(CONCATENATE($CH$6," ",CJ$9),'-RÅDATA_KVARTAL-'!$A$5:$DS$385,49,FALSE)&gt;0,VLOOKUP(CONCATENATE($CH$6," ",CJ$9),'-RÅDATA_KVARTAL-'!$A$5:$DS$385,49,FALSE),"")</f>
        <v>34724</v>
      </c>
      <c r="CK54" s="37"/>
      <c r="CL54" s="37">
        <f>IF(VLOOKUP(CONCATENATE($CH$6," ",CL$9),'-RÅDATA_KVARTAL-'!$A$5:$DS$385,49,FALSE)&gt;0,VLOOKUP(CONCATENATE($CH$6," ",CL$9),'-RÅDATA_KVARTAL-'!$A$5:$DS$385,49,FALSE),"")</f>
        <v>35596</v>
      </c>
      <c r="CM54" s="37"/>
      <c r="CN54" s="37">
        <f>IF(VLOOKUP(CONCATENATE($CH$6," ",CN$9),'-RÅDATA_KVARTAL-'!$A$5:$DS$385,49,FALSE)&gt;0,VLOOKUP(CONCATENATE($CH$6," ",CN$9),'-RÅDATA_KVARTAL-'!$A$5:$DS$385,49,FALSE),"")</f>
        <v>35324</v>
      </c>
      <c r="CO54" s="37"/>
      <c r="CP54" s="37">
        <f>IF(VLOOKUP(CONCATENATE($CH$6," ",CP$9),'-RÅDATA_KVARTAL-'!$A$5:$DS$385,49,FALSE)&gt;0,VLOOKUP(CONCATENATE($CH$6," ",CP$9),'-RÅDATA_KVARTAL-'!$A$5:$DS$385,49,FALSE),"")</f>
        <v>36142</v>
      </c>
      <c r="CQ54" s="37"/>
      <c r="CR54" s="37">
        <f>IF(VLOOKUP(CONCATENATE($CH$6," ",CR$9),'-RÅDATA_KVARTAL-'!$A$5:$DS$385,49,FALSE)&gt;0,VLOOKUP(CONCATENATE($CH$6," ",CR$9),'-RÅDATA_KVARTAL-'!$A$5:$DS$385,49,FALSE),"")</f>
        <v>34149</v>
      </c>
      <c r="CS54" s="37"/>
      <c r="CT54" s="37">
        <f>IF(VLOOKUP(CONCATENATE($CH$6," ",CT$9),'-RÅDATA_KVARTAL-'!$A$5:$DS$385,49,FALSE)&gt;0,VLOOKUP(CONCATENATE($CH$6," ",CT$9),'-RÅDATA_KVARTAL-'!$A$5:$DS$385,49,FALSE),"")</f>
        <v>33621</v>
      </c>
      <c r="CU54" s="37"/>
      <c r="CV54" s="37">
        <f>IF(VLOOKUP(CONCATENATE($CH$6," ",CV$9),'-RÅDATA_KVARTAL-'!$A$5:$DS$385,49,FALSE)&gt;0,VLOOKUP(CONCATENATE($CH$6," ",CV$9),'-RÅDATA_KVARTAL-'!$A$5:$DS$385,49,FALSE),"")</f>
        <v>36542</v>
      </c>
      <c r="CW54" s="37"/>
      <c r="CX54" s="37">
        <f>IF(VLOOKUP(CONCATENATE($CH$6," ",CX$9),'-RÅDATA_KVARTAL-'!$A$5:$DS$385,49,FALSE)&gt;0,VLOOKUP(CONCATENATE($CH$6," ",CX$9),'-RÅDATA_KVARTAL-'!$A$5:$DS$385,49,FALSE),"")</f>
        <v>35672</v>
      </c>
      <c r="CY54" s="37"/>
      <c r="CZ54" s="37">
        <f>IF(VLOOKUP(CONCATENATE($CH$6," ",CZ$9),'-RÅDATA_KVARTAL-'!$A$5:$DS$385,49,FALSE)&gt;0,VLOOKUP(CONCATENATE($CH$6," ",CZ$9),'-RÅDATA_KVARTAL-'!$A$5:$DS$385,49,FALSE),"")</f>
        <v>35626</v>
      </c>
      <c r="DA54" s="37"/>
      <c r="DB54" s="37">
        <f>IF(VLOOKUP(CONCATENATE($CH$6," ",DB$9),'-RÅDATA_KVARTAL-'!$A$5:$DS$385,49,FALSE)&gt;0,VLOOKUP(CONCATENATE($CH$6," ",DB$9),'-RÅDATA_KVARTAL-'!$A$5:$DS$385,49,FALSE),"")</f>
        <v>32921</v>
      </c>
      <c r="DC54" s="37"/>
      <c r="DD54" s="37">
        <f>IF(VLOOKUP(CONCATENATE($CH$6," ",DD$9),'-RÅDATA_KVARTAL-'!$A$5:$DS$385,49,FALSE)&gt;0,VLOOKUP(CONCATENATE($CH$6," ",DD$9),'-RÅDATA_KVARTAL-'!$A$5:$DS$385,49,FALSE),"")</f>
        <v>35637</v>
      </c>
      <c r="DE54" s="37"/>
      <c r="DF54" s="37">
        <f>IF(VLOOKUP(CONCATENATE($CH$6," ",DF$9),'-RÅDATA_KVARTAL-'!$A$5:$DS$385,49,FALSE)&gt;0,VLOOKUP(CONCATENATE($CH$6," ",DF$9),'-RÅDATA_KVARTAL-'!$A$5:$DS$385,49,FALSE),"")</f>
        <v>420782</v>
      </c>
      <c r="DG54" s="147"/>
      <c r="DH54" s="275"/>
      <c r="DI54" s="37">
        <f>IF(VLOOKUP(CONCATENATE($DI$6," ",DI$9),'-RÅDATA_KVARTAL-'!$A$5:$DS$385,49,FALSE)&gt;0,VLOOKUP(CONCATENATE($DI$6," ",DI$9),'-RÅDATA_KVARTAL-'!$A$5:$DS$385,49,FALSE),"")</f>
        <v>36702</v>
      </c>
      <c r="DJ54" s="37"/>
      <c r="DK54" s="37">
        <f>IF(VLOOKUP(CONCATENATE($DI$6," ",DK$9),'-RÅDATA_KVARTAL-'!$A$5:$DS$385,49,FALSE)&gt;0,VLOOKUP(CONCATENATE($DI$6," ",DK$9),'-RÅDATA_KVARTAL-'!$A$5:$DS$385,49,FALSE),"")</f>
        <v>33950</v>
      </c>
      <c r="DL54" s="37"/>
      <c r="DM54" s="37">
        <f>IF(VLOOKUP(CONCATENATE($DI$6," ",DM$9),'-RÅDATA_KVARTAL-'!$A$5:$DS$385,49,FALSE)&gt;0,VLOOKUP(CONCATENATE($DI$6," ",DM$9),'-RÅDATA_KVARTAL-'!$A$5:$DS$385,49,FALSE),"")</f>
        <v>37744</v>
      </c>
      <c r="DN54" s="37"/>
      <c r="DO54" s="37">
        <f>IF(VLOOKUP(CONCATENATE($DI$6," ",DO$9),'-RÅDATA_KVARTAL-'!$A$5:$DS$385,49,FALSE)&gt;0,VLOOKUP(CONCATENATE($DI$6," ",DO$9),'-RÅDATA_KVARTAL-'!$A$5:$DS$385,49,FALSE),"")</f>
        <v>33951</v>
      </c>
      <c r="DP54" s="37"/>
      <c r="DQ54" s="37">
        <f>IF(VLOOKUP(CONCATENATE($DI$6," ",DQ$9),'-RÅDATA_KVARTAL-'!$A$5:$DS$385,49,FALSE)&gt;0,VLOOKUP(CONCATENATE($DI$6," ",DQ$9),'-RÅDATA_KVARTAL-'!$A$5:$DS$385,49,FALSE),"")</f>
        <v>35383</v>
      </c>
      <c r="DR54" s="37"/>
      <c r="DS54" s="37">
        <f>IF(VLOOKUP(CONCATENATE($DI$6," ",DS$9),'-RÅDATA_KVARTAL-'!$A$5:$DS$385,49,FALSE)&gt;0,VLOOKUP(CONCATENATE($DI$6," ",DS$9),'-RÅDATA_KVARTAL-'!$A$5:$DS$385,49,FALSE),"")</f>
        <v>34286</v>
      </c>
      <c r="DT54" s="37"/>
      <c r="DU54" s="37">
        <f>IF(VLOOKUP(CONCATENATE($DI$6," ",DU$9),'-RÅDATA_KVARTAL-'!$A$5:$DS$385,49,FALSE)&gt;0,VLOOKUP(CONCATENATE($DI$6," ",DU$9),'-RÅDATA_KVARTAL-'!$A$5:$DS$385,49,FALSE),"")</f>
        <v>33847</v>
      </c>
      <c r="DV54" s="37"/>
      <c r="DW54" s="37">
        <f>IF(VLOOKUP(CONCATENATE($DI$6," ",DW$9),'-RÅDATA_KVARTAL-'!$A$5:$DS$385,49,FALSE)&gt;0,VLOOKUP(CONCATENATE($DI$6," ",DW$9),'-RÅDATA_KVARTAL-'!$A$5:$DS$385,49,FALSE),"")</f>
        <v>35416</v>
      </c>
      <c r="DX54" s="37"/>
      <c r="DY54" s="37">
        <f>IF(VLOOKUP(CONCATENATE($DI$6," ",DY$9),'-RÅDATA_KVARTAL-'!$A$5:$DS$385,49,FALSE)&gt;0,VLOOKUP(CONCATENATE($DI$6," ",DY$9),'-RÅDATA_KVARTAL-'!$A$5:$DS$385,49,FALSE),"")</f>
        <v>35406</v>
      </c>
      <c r="DZ54" s="37"/>
      <c r="EA54" s="37" t="str">
        <f>IF(VLOOKUP(CONCATENATE($DI$6," ",EA$9),'-RÅDATA_KVARTAL-'!$A$5:$DS$385,49,FALSE)&gt;0,VLOOKUP(CONCATENATE($DI$6," ",EA$9),'-RÅDATA_KVARTAL-'!$A$5:$DS$385,49,FALSE),"")</f>
        <v/>
      </c>
      <c r="EB54" s="37"/>
      <c r="EC54" s="37" t="str">
        <f>IF(VLOOKUP(CONCATENATE($DI$6," ",EC$9),'-RÅDATA_KVARTAL-'!$A$5:$DS$385,49,FALSE)&gt;0,VLOOKUP(CONCATENATE($DI$6," ",EC$9),'-RÅDATA_KVARTAL-'!$A$5:$DS$385,49,FALSE),"")</f>
        <v/>
      </c>
      <c r="ED54" s="37"/>
      <c r="EE54" s="37" t="str">
        <f>IF(VLOOKUP(CONCATENATE($DI$6," ",EE$9),'-RÅDATA_KVARTAL-'!$A$5:$DS$385,49,FALSE)&gt;0,VLOOKUP(CONCATENATE($DI$6," ",EE$9),'-RÅDATA_KVARTAL-'!$A$5:$DS$385,49,FALSE),"")</f>
        <v/>
      </c>
      <c r="EF54" s="37"/>
      <c r="EG54" s="37">
        <f>IF(VLOOKUP(CONCATENATE($DI$6," ",EG$9),'-RÅDATA_KVARTAL-'!$A$5:$DS$385,49,FALSE)&gt;0,VLOOKUP(CONCATENATE($DI$6," ",EG$9),'-RÅDATA_KVARTAL-'!$A$5:$DS$385,49,FALSE),"")</f>
        <v>316685</v>
      </c>
      <c r="EH54" s="147"/>
      <c r="EI54" s="275"/>
      <c r="EJ54" s="37" t="str">
        <f>IF(VLOOKUP(CONCATENATE($EJ$6," ",EJ$9),'-RÅDATA_KVARTAL-'!$A$5:$DS$385,49,FALSE)&gt;0,VLOOKUP(CONCATENATE($EJ$6," ",EJ$9),'-RÅDATA_KVARTAL-'!$A$5:$DS$385,49,FALSE),"")</f>
        <v/>
      </c>
      <c r="EK54" s="37"/>
      <c r="EL54" s="37" t="str">
        <f>IF(VLOOKUP(CONCATENATE($EJ$6," ",EL$9),'-RÅDATA_KVARTAL-'!$A$5:$DS$385,49,FALSE)&gt;0,VLOOKUP(CONCATENATE($EJ$6," ",EL$9),'-RÅDATA_KVARTAL-'!$A$5:$DS$385,49,FALSE),"")</f>
        <v/>
      </c>
      <c r="EM54" s="37"/>
      <c r="EN54" s="37" t="str">
        <f>IF(VLOOKUP(CONCATENATE($EJ$6," ",EN$9),'-RÅDATA_KVARTAL-'!$A$5:$DS$385,49,FALSE)&gt;0,VLOOKUP(CONCATENATE($EJ$6," ",EN$9),'-RÅDATA_KVARTAL-'!$A$5:$DS$385,49,FALSE),"")</f>
        <v/>
      </c>
      <c r="EO54" s="37"/>
      <c r="EP54" s="37" t="str">
        <f>IF(VLOOKUP(CONCATENATE($EJ$6," ",EP$9),'-RÅDATA_KVARTAL-'!$A$5:$DS$385,49,FALSE)&gt;0,VLOOKUP(CONCATENATE($EJ$6," ",EP$9),'-RÅDATA_KVARTAL-'!$A$5:$DS$385,49,FALSE),"")</f>
        <v/>
      </c>
      <c r="EQ54" s="37"/>
      <c r="ER54" s="37" t="str">
        <f>IF(VLOOKUP(CONCATENATE($EJ$6," ",ER$9),'-RÅDATA_KVARTAL-'!$A$5:$DS$385,49,FALSE)&gt;0,VLOOKUP(CONCATENATE($EJ$6," ",ER$9),'-RÅDATA_KVARTAL-'!$A$5:$DS$385,49,FALSE),"")</f>
        <v/>
      </c>
      <c r="ES54" s="37"/>
      <c r="ET54" s="37" t="str">
        <f>IF(VLOOKUP(CONCATENATE($EJ$6," ",ET$9),'-RÅDATA_KVARTAL-'!$A$5:$DS$385,49,FALSE)&gt;0,VLOOKUP(CONCATENATE($EJ$6," ",ET$9),'-RÅDATA_KVARTAL-'!$A$5:$DS$385,49,FALSE),"")</f>
        <v/>
      </c>
      <c r="EU54" s="37"/>
      <c r="EV54" s="37" t="str">
        <f>IF(VLOOKUP(CONCATENATE($EJ$6," ",EV$9),'-RÅDATA_KVARTAL-'!$A$5:$DS$385,49,FALSE)&gt;0,VLOOKUP(CONCATENATE($EJ$6," ",EV$9),'-RÅDATA_KVARTAL-'!$A$5:$DS$385,49,FALSE),"")</f>
        <v/>
      </c>
      <c r="EW54" s="37"/>
      <c r="EX54" s="37" t="str">
        <f>IF(VLOOKUP(CONCATENATE($EJ$6," ",EX$9),'-RÅDATA_KVARTAL-'!$A$5:$DS$385,49,FALSE)&gt;0,VLOOKUP(CONCATENATE($EJ$6," ",EX$9),'-RÅDATA_KVARTAL-'!$A$5:$DS$385,49,FALSE),"")</f>
        <v/>
      </c>
      <c r="EY54" s="37"/>
      <c r="EZ54" s="37" t="str">
        <f>IF(VLOOKUP(CONCATENATE($EJ$6," ",EZ$9),'-RÅDATA_KVARTAL-'!$A$5:$DS$385,49,FALSE)&gt;0,VLOOKUP(CONCATENATE($EJ$6," ",EZ$9),'-RÅDATA_KVARTAL-'!$A$5:$DS$385,49,FALSE),"")</f>
        <v/>
      </c>
      <c r="FA54" s="37"/>
      <c r="FB54" s="37" t="str">
        <f>IF(VLOOKUP(CONCATENATE($EJ$6," ",FB$9),'-RÅDATA_KVARTAL-'!$A$5:$DS$385,49,FALSE)&gt;0,VLOOKUP(CONCATENATE($EJ$6," ",FB$9),'-RÅDATA_KVARTAL-'!$A$5:$DS$385,49,FALSE),"")</f>
        <v/>
      </c>
      <c r="FC54" s="37"/>
      <c r="FD54" s="37" t="str">
        <f>IF(VLOOKUP(CONCATENATE($EJ$6," ",FD$9),'-RÅDATA_KVARTAL-'!$A$5:$DS$385,49,FALSE)&gt;0,VLOOKUP(CONCATENATE($EJ$6," ",FD$9),'-RÅDATA_KVARTAL-'!$A$5:$DS$385,49,FALSE),"")</f>
        <v/>
      </c>
      <c r="FE54" s="37"/>
      <c r="FF54" s="37" t="str">
        <f>IF(VLOOKUP(CONCATENATE($EJ$6," ",FF$9),'-RÅDATA_KVARTAL-'!$A$5:$DS$385,49,FALSE)&gt;0,VLOOKUP(CONCATENATE($EJ$6," ",FF$9),'-RÅDATA_KVARTAL-'!$A$5:$DS$385,49,FALSE),"")</f>
        <v/>
      </c>
      <c r="FG54" s="37"/>
      <c r="FH54" s="37" t="str">
        <f>IF(VLOOKUP(CONCATENATE($EJ$6," ",FH$9),'-RÅDATA_KVARTAL-'!$A$5:$DS$385,49,FALSE)&gt;0,VLOOKUP(CONCATENATE($EJ$6," ",FH$9),'-RÅDATA_KVARTAL-'!$A$5:$DS$385,49,FALSE),"")</f>
        <v/>
      </c>
      <c r="FI54" s="147"/>
      <c r="FJ54" s="275"/>
      <c r="FK54" s="37" t="str">
        <f>IF(VLOOKUP(CONCATENATE($FK$6," ",FK$9),'-RÅDATA_KVARTAL-'!$A$5:$DS$385,49,FALSE)&gt;0,VLOOKUP(CONCATENATE($FK$6," ",FK$9),'-RÅDATA_KVARTAL-'!$A$5:$DS$385,49,FALSE),"")</f>
        <v/>
      </c>
      <c r="FL54" s="37"/>
      <c r="FM54" s="37" t="str">
        <f>IF(VLOOKUP(CONCATENATE($FK$6," ",FM$9),'-RÅDATA_KVARTAL-'!$A$5:$DS$385,49,FALSE)&gt;0,VLOOKUP(CONCATENATE($FK$6," ",FM$9),'-RÅDATA_KVARTAL-'!$A$5:$DS$385,49,FALSE),"")</f>
        <v/>
      </c>
      <c r="FN54" s="37"/>
      <c r="FO54" s="37" t="str">
        <f>IF(VLOOKUP(CONCATENATE($FK$6," ",FO$9),'-RÅDATA_KVARTAL-'!$A$5:$DS$385,49,FALSE)&gt;0,VLOOKUP(CONCATENATE($FK$6," ",FO$9),'-RÅDATA_KVARTAL-'!$A$5:$DS$385,49,FALSE),"")</f>
        <v/>
      </c>
      <c r="FP54" s="37"/>
      <c r="FQ54" s="37" t="str">
        <f>IF(VLOOKUP(CONCATENATE($FK$6," ",FQ$9),'-RÅDATA_KVARTAL-'!$A$5:$DS$385,49,FALSE)&gt;0,VLOOKUP(CONCATENATE($FK$6," ",FQ$9),'-RÅDATA_KVARTAL-'!$A$5:$DS$385,49,FALSE),"")</f>
        <v/>
      </c>
      <c r="FR54" s="37"/>
      <c r="FS54" s="37" t="str">
        <f>IF(VLOOKUP(CONCATENATE($FK$6," ",FS$9),'-RÅDATA_KVARTAL-'!$A$5:$DS$385,49,FALSE)&gt;0,VLOOKUP(CONCATENATE($FK$6," ",FS$9),'-RÅDATA_KVARTAL-'!$A$5:$DS$385,49,FALSE),"")</f>
        <v/>
      </c>
      <c r="FT54" s="37"/>
      <c r="FU54" s="37" t="str">
        <f>IF(VLOOKUP(CONCATENATE($FK$6," ",FU$9),'-RÅDATA_KVARTAL-'!$A$5:$DS$385,49,FALSE)&gt;0,VLOOKUP(CONCATENATE($FK$6," ",FU$9),'-RÅDATA_KVARTAL-'!$A$5:$DS$385,49,FALSE),"")</f>
        <v/>
      </c>
      <c r="FV54" s="37"/>
      <c r="FW54" s="37" t="str">
        <f>IF(VLOOKUP(CONCATENATE($FK$6," ",FW$9),'-RÅDATA_KVARTAL-'!$A$5:$DS$385,49,FALSE)&gt;0,VLOOKUP(CONCATENATE($FK$6," ",FW$9),'-RÅDATA_KVARTAL-'!$A$5:$DS$385,49,FALSE),"")</f>
        <v/>
      </c>
      <c r="FX54" s="37"/>
      <c r="FY54" s="37" t="str">
        <f>IF(VLOOKUP(CONCATENATE($FK$6," ",FY$9),'-RÅDATA_KVARTAL-'!$A$5:$DS$385,49,FALSE)&gt;0,VLOOKUP(CONCATENATE($FK$6," ",FY$9),'-RÅDATA_KVARTAL-'!$A$5:$DS$385,49,FALSE),"")</f>
        <v/>
      </c>
      <c r="FZ54" s="37"/>
      <c r="GA54" s="37" t="str">
        <f>IF(VLOOKUP(CONCATENATE($FK$6," ",GA$9),'-RÅDATA_KVARTAL-'!$A$5:$DS$385,49,FALSE)&gt;0,VLOOKUP(CONCATENATE($FK$6," ",GA$9),'-RÅDATA_KVARTAL-'!$A$5:$DS$385,49,FALSE),"")</f>
        <v/>
      </c>
      <c r="GB54" s="37"/>
      <c r="GC54" s="37" t="str">
        <f>IF(VLOOKUP(CONCATENATE($FK$6," ",GC$9),'-RÅDATA_KVARTAL-'!$A$5:$DS$385,49,FALSE)&gt;0,VLOOKUP(CONCATENATE($FK$6," ",GC$9),'-RÅDATA_KVARTAL-'!$A$5:$DS$385,49,FALSE),"")</f>
        <v/>
      </c>
      <c r="GD54" s="37"/>
      <c r="GE54" s="37" t="str">
        <f>IF(VLOOKUP(CONCATENATE($FK$6," ",GE$9),'-RÅDATA_KVARTAL-'!$A$5:$DS$385,49,FALSE)&gt;0,VLOOKUP(CONCATENATE($FK$6," ",GE$9),'-RÅDATA_KVARTAL-'!$A$5:$DS$385,49,FALSE),"")</f>
        <v/>
      </c>
      <c r="GF54" s="37"/>
      <c r="GG54" s="37" t="str">
        <f>IF(VLOOKUP(CONCATENATE($FK$6," ",GG$9),'-RÅDATA_KVARTAL-'!$A$5:$DS$385,49,FALSE)&gt;0,VLOOKUP(CONCATENATE($FK$6," ",GG$9),'-RÅDATA_KVARTAL-'!$A$5:$DS$385,49,FALSE),"")</f>
        <v/>
      </c>
      <c r="GH54" s="37"/>
      <c r="GI54" s="37" t="str">
        <f>IF(VLOOKUP(CONCATENATE($FK$6," ",GI$9),'-RÅDATA_KVARTAL-'!$A$5:$DS$385,49,FALSE)&gt;0,VLOOKUP(CONCATENATE($FK$6," ",GI$9),'-RÅDATA_KVARTAL-'!$A$5:$DS$385,49,FALSE),"")</f>
        <v/>
      </c>
      <c r="GJ54" s="147"/>
      <c r="GK54" s="275"/>
      <c r="GL54" s="37" t="str">
        <f>IF(VLOOKUP(CONCATENATE($GL$6," ",GL$9),'-RÅDATA_KVARTAL-'!$A$5:$DS$385,49,FALSE)&gt;0,VLOOKUP(CONCATENATE($GL$6," ",GL$9),'-RÅDATA_KVARTAL-'!$A$5:$DS$385,49,FALSE),"")</f>
        <v/>
      </c>
      <c r="GM54" s="37"/>
      <c r="GN54" s="37" t="str">
        <f>IF(VLOOKUP(CONCATENATE($GL$6," ",GN$9),'-RÅDATA_KVARTAL-'!$A$5:$DS$385,49,FALSE)&gt;0,VLOOKUP(CONCATENATE($GL$6," ",GN$9),'-RÅDATA_KVARTAL-'!$A$5:$DS$385,49,FALSE),"")</f>
        <v/>
      </c>
      <c r="GO54" s="37"/>
      <c r="GP54" s="37" t="str">
        <f>IF(VLOOKUP(CONCATENATE($GL$6," ",GP$9),'-RÅDATA_KVARTAL-'!$A$5:$DS$385,49,FALSE)&gt;0,VLOOKUP(CONCATENATE($GL$6," ",GP$9),'-RÅDATA_KVARTAL-'!$A$5:$DS$385,49,FALSE),"")</f>
        <v/>
      </c>
      <c r="GQ54" s="37"/>
      <c r="GR54" s="37" t="str">
        <f>IF(VLOOKUP(CONCATENATE($GL$6," ",GR$9),'-RÅDATA_KVARTAL-'!$A$5:$DS$385,49,FALSE)&gt;0,VLOOKUP(CONCATENATE($GL$6," ",GR$9),'-RÅDATA_KVARTAL-'!$A$5:$DS$385,49,FALSE),"")</f>
        <v/>
      </c>
      <c r="GS54" s="37"/>
      <c r="GT54" s="37" t="str">
        <f>IF(VLOOKUP(CONCATENATE($GL$6," ",GT$9),'-RÅDATA_KVARTAL-'!$A$5:$DS$385,49,FALSE)&gt;0,VLOOKUP(CONCATENATE($GL$6," ",GT$9),'-RÅDATA_KVARTAL-'!$A$5:$DS$385,49,FALSE),"")</f>
        <v/>
      </c>
      <c r="GU54" s="37"/>
      <c r="GV54" s="37" t="str">
        <f>IF(VLOOKUP(CONCATENATE($GL$6," ",GV$9),'-RÅDATA_KVARTAL-'!$A$5:$DS$385,49,FALSE)&gt;0,VLOOKUP(CONCATENATE($GL$6," ",GV$9),'-RÅDATA_KVARTAL-'!$A$5:$DS$385,49,FALSE),"")</f>
        <v/>
      </c>
      <c r="GW54" s="37"/>
      <c r="GX54" s="37" t="str">
        <f>IF(VLOOKUP(CONCATENATE($GL$6," ",GX$9),'-RÅDATA_KVARTAL-'!$A$5:$DS$385,49,FALSE)&gt;0,VLOOKUP(CONCATENATE($GL$6," ",GX$9),'-RÅDATA_KVARTAL-'!$A$5:$DS$385,49,FALSE),"")</f>
        <v/>
      </c>
      <c r="GY54" s="37"/>
      <c r="GZ54" s="37" t="str">
        <f>IF(VLOOKUP(CONCATENATE($GL$6," ",GZ$9),'-RÅDATA_KVARTAL-'!$A$5:$DS$385,49,FALSE)&gt;0,VLOOKUP(CONCATENATE($GL$6," ",GZ$9),'-RÅDATA_KVARTAL-'!$A$5:$DS$385,49,FALSE),"")</f>
        <v/>
      </c>
      <c r="HA54" s="37"/>
      <c r="HB54" s="37" t="str">
        <f>IF(VLOOKUP(CONCATENATE($GL$6," ",HB$9),'-RÅDATA_KVARTAL-'!$A$5:$DS$385,49,FALSE)&gt;0,VLOOKUP(CONCATENATE($GL$6," ",HB$9),'-RÅDATA_KVARTAL-'!$A$5:$DS$385,49,FALSE),"")</f>
        <v/>
      </c>
      <c r="HC54" s="37"/>
      <c r="HD54" s="37" t="str">
        <f>IF(VLOOKUP(CONCATENATE($GL$6," ",HD$9),'-RÅDATA_KVARTAL-'!$A$5:$DS$385,49,FALSE)&gt;0,VLOOKUP(CONCATENATE($GL$6," ",HD$9),'-RÅDATA_KVARTAL-'!$A$5:$DS$385,49,FALSE),"")</f>
        <v/>
      </c>
      <c r="HE54" s="37"/>
      <c r="HF54" s="37" t="str">
        <f>IF(VLOOKUP(CONCATENATE($GL$6," ",HF$9),'-RÅDATA_KVARTAL-'!$A$5:$DS$385,49,FALSE)&gt;0,VLOOKUP(CONCATENATE($GL$6," ",HF$9),'-RÅDATA_KVARTAL-'!$A$5:$DS$385,49,FALSE),"")</f>
        <v/>
      </c>
      <c r="HG54" s="37"/>
      <c r="HH54" s="37" t="str">
        <f>IF(VLOOKUP(CONCATENATE($GL$6," ",HH$9),'-RÅDATA_KVARTAL-'!$A$5:$DS$385,49,FALSE)&gt;0,VLOOKUP(CONCATENATE($GL$6," ",HH$9),'-RÅDATA_KVARTAL-'!$A$5:$DS$385,49,FALSE),"")</f>
        <v/>
      </c>
      <c r="HI54" s="37"/>
      <c r="HJ54" s="37" t="str">
        <f>IF(VLOOKUP(CONCATENATE($GL$6," ",HJ$9),'-RÅDATA_KVARTAL-'!$A$5:$DS$385,49,FALSE)&gt;0,VLOOKUP(CONCATENATE($GL$6," ",HJ$9),'-RÅDATA_KVARTAL-'!$A$5:$DS$385,49,FALSE),"")</f>
        <v/>
      </c>
      <c r="HK54" s="147"/>
      <c r="HL54" s="148"/>
      <c r="HM54" s="103" t="s">
        <v>460</v>
      </c>
      <c r="HN54" s="15"/>
    </row>
    <row r="55" spans="2:222" ht="10.5" customHeight="1" x14ac:dyDescent="0.2">
      <c r="B55" s="248">
        <v>5</v>
      </c>
      <c r="C55" s="195"/>
      <c r="D55" s="92" t="s">
        <v>70</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85.56617448345331</v>
      </c>
      <c r="CI55" s="156"/>
      <c r="CJ55" s="156">
        <f>IF(VLOOKUP(CONCATENATE($CH$6," ",CJ$9),'-RÅDATA_KVARTAL-'!$A$5:$DS$385,53,FALSE)&gt;0,VLOOKUP(CONCATENATE($CH$6," ",CJ$9),'-RÅDATA_KVARTAL-'!$A$5:$DS$385,53,FALSE),"")</f>
        <v>89.626513176573823</v>
      </c>
      <c r="CK55" s="156"/>
      <c r="CL55" s="156">
        <f>IF(VLOOKUP(CONCATENATE($CH$6," ",CL$9),'-RÅDATA_KVARTAL-'!$A$5:$DS$385,53,FALSE)&gt;0,VLOOKUP(CONCATENATE($CH$6," ",CL$9),'-RÅDATA_KVARTAL-'!$A$5:$DS$385,53,FALSE),"")</f>
        <v>87.002004203939975</v>
      </c>
      <c r="CM55" s="156"/>
      <c r="CN55" s="156">
        <f>IF(VLOOKUP(CONCATENATE($CH$6," ",CN$9),'-RÅDATA_KVARTAL-'!$A$5:$DS$385,53,FALSE)&gt;0,VLOOKUP(CONCATENATE($CH$6," ",CN$9),'-RÅDATA_KVARTAL-'!$A$5:$DS$385,53,FALSE),"")</f>
        <v>87.787663402753608</v>
      </c>
      <c r="CO55" s="156"/>
      <c r="CP55" s="156">
        <f>IF(VLOOKUP(CONCATENATE($CH$6," ",CP$9),'-RÅDATA_KVARTAL-'!$A$5:$DS$385,53,FALSE)&gt;0,VLOOKUP(CONCATENATE($CH$6," ",CP$9),'-RÅDATA_KVARTAL-'!$A$5:$DS$385,53,FALSE),"")</f>
        <v>87.874735588027903</v>
      </c>
      <c r="CQ55" s="156"/>
      <c r="CR55" s="156">
        <f>IF(VLOOKUP(CONCATENATE($CH$6," ",CR$9),'-RÅDATA_KVARTAL-'!$A$5:$DS$385,53,FALSE)&gt;0,VLOOKUP(CONCATENATE($CH$6," ",CR$9),'-RÅDATA_KVARTAL-'!$A$5:$DS$385,53,FALSE),"")</f>
        <v>87.032647755944652</v>
      </c>
      <c r="CS55" s="156"/>
      <c r="CT55" s="156">
        <f>IF(VLOOKUP(CONCATENATE($CH$6," ",CT$9),'-RÅDATA_KVARTAL-'!$A$5:$DS$385,53,FALSE)&gt;0,VLOOKUP(CONCATENATE($CH$6," ",CT$9),'-RÅDATA_KVARTAL-'!$A$5:$DS$385,53,FALSE),"")</f>
        <v>90.622641509433961</v>
      </c>
      <c r="CU55" s="156"/>
      <c r="CV55" s="156">
        <f>IF(VLOOKUP(CONCATENATE($CH$6," ",CV$9),'-RÅDATA_KVARTAL-'!$A$5:$DS$385,53,FALSE)&gt;0,VLOOKUP(CONCATENATE($CH$6," ",CV$9),'-RÅDATA_KVARTAL-'!$A$5:$DS$385,53,FALSE),"")</f>
        <v>90.677188019553839</v>
      </c>
      <c r="CW55" s="156"/>
      <c r="CX55" s="156">
        <f>IF(VLOOKUP(CONCATENATE($CH$6," ",CX$9),'-RÅDATA_KVARTAL-'!$A$5:$DS$385,53,FALSE)&gt;0,VLOOKUP(CONCATENATE($CH$6," ",CX$9),'-RÅDATA_KVARTAL-'!$A$5:$DS$385,53,FALSE),"")</f>
        <v>87.790711982871059</v>
      </c>
      <c r="CY55" s="156"/>
      <c r="CZ55" s="156">
        <f>IF(VLOOKUP(CONCATENATE($CH$6," ",CZ$9),'-RÅDATA_KVARTAL-'!$A$5:$DS$385,53,FALSE)&gt;0,VLOOKUP(CONCATENATE($CH$6," ",CZ$9),'-RÅDATA_KVARTAL-'!$A$5:$DS$385,53,FALSE),"")</f>
        <v>86.702360671696283</v>
      </c>
      <c r="DA55" s="156"/>
      <c r="DB55" s="156">
        <f>IF(VLOOKUP(CONCATENATE($CH$6," ",DB$9),'-RÅDATA_KVARTAL-'!$A$5:$DS$385,53,FALSE)&gt;0,VLOOKUP(CONCATENATE($CH$6," ",DB$9),'-RÅDATA_KVARTAL-'!$A$5:$DS$385,53,FALSE),"")</f>
        <v>82.985052053137053</v>
      </c>
      <c r="DC55" s="156"/>
      <c r="DD55" s="156">
        <f>IF(VLOOKUP(CONCATENATE($CH$6," ",DD$9),'-RÅDATA_KVARTAL-'!$A$5:$DS$385,53,FALSE)&gt;0,VLOOKUP(CONCATENATE($CH$6," ",DD$9),'-RÅDATA_KVARTAL-'!$A$5:$DS$385,53,FALSE),"")</f>
        <v>86.908913547128392</v>
      </c>
      <c r="DE55" s="156"/>
      <c r="DF55" s="156">
        <f>IF(VLOOKUP(CONCATENATE($CH$6," ",DF$9),'-RÅDATA_KVARTAL-'!$A$5:$DS$385,53,FALSE)&gt;0,VLOOKUP(CONCATENATE($CH$6," ",DF$9),'-RÅDATA_KVARTAL-'!$A$5:$DS$385,53,FALSE),"")</f>
        <v>87.523972360544306</v>
      </c>
      <c r="DG55" s="118"/>
      <c r="DH55" s="106"/>
      <c r="DI55" s="156">
        <f>IF(VLOOKUP(CONCATENATE($DI$6," ",DI$9),'-RÅDATA_KVARTAL-'!$A$5:$DS$385,53,FALSE)&gt;0,VLOOKUP(CONCATENATE($DI$6," ",DI$9),'-RÅDATA_KVARTAL-'!$A$5:$DS$385,53,FALSE),"")</f>
        <v>88.187803354317836</v>
      </c>
      <c r="DJ55" s="156"/>
      <c r="DK55" s="156">
        <f>IF(VLOOKUP(CONCATENATE($DI$6," ",DK$9),'-RÅDATA_KVARTAL-'!$A$5:$DS$385,53,FALSE)&gt;0,VLOOKUP(CONCATENATE($DI$6," ",DK$9),'-RÅDATA_KVARTAL-'!$A$5:$DS$385,53,FALSE),"")</f>
        <v>88.489808684772981</v>
      </c>
      <c r="DL55" s="156"/>
      <c r="DM55" s="156">
        <f>IF(VLOOKUP(CONCATENATE($DI$6," ",DM$9),'-RÅDATA_KVARTAL-'!$A$5:$DS$385,53,FALSE)&gt;0,VLOOKUP(CONCATENATE($DI$6," ",DM$9),'-RÅDATA_KVARTAL-'!$A$5:$DS$385,53,FALSE),"")</f>
        <v>88.509520682862771</v>
      </c>
      <c r="DN55" s="156"/>
      <c r="DO55" s="156">
        <f>IF(VLOOKUP(CONCATENATE($DI$6," ",DO$9),'-RÅDATA_KVARTAL-'!$A$5:$DS$385,53,FALSE)&gt;0,VLOOKUP(CONCATENATE($DI$6," ",DO$9),'-RÅDATA_KVARTAL-'!$A$5:$DS$385,53,FALSE),"")</f>
        <v>84.549869256630558</v>
      </c>
      <c r="DP55" s="156"/>
      <c r="DQ55" s="156">
        <f>IF(VLOOKUP(CONCATENATE($DI$6," ",DQ$9),'-RÅDATA_KVARTAL-'!$A$5:$DS$385,53,FALSE)&gt;0,VLOOKUP(CONCATENATE($DI$6," ",DQ$9),'-RÅDATA_KVARTAL-'!$A$5:$DS$385,53,FALSE),"")</f>
        <v>84.418094192871123</v>
      </c>
      <c r="DR55" s="156"/>
      <c r="DS55" s="156">
        <f>IF(VLOOKUP(CONCATENATE($DI$6," ",DS$9),'-RÅDATA_KVARTAL-'!$A$5:$DS$385,53,FALSE)&gt;0,VLOOKUP(CONCATENATE($DI$6," ",DS$9),'-RÅDATA_KVARTAL-'!$A$5:$DS$385,53,FALSE),"")</f>
        <v>85.685010246413754</v>
      </c>
      <c r="DT55" s="156"/>
      <c r="DU55" s="156">
        <f>IF(VLOOKUP(CONCATENATE($DI$6," ",DU$9),'-RÅDATA_KVARTAL-'!$A$5:$DS$385,53,FALSE)&gt;0,VLOOKUP(CONCATENATE($DI$6," ",DU$9),'-RÅDATA_KVARTAL-'!$A$5:$DS$385,53,FALSE),"")</f>
        <v>90.396068691077105</v>
      </c>
      <c r="DV55" s="156"/>
      <c r="DW55" s="156">
        <f>IF(VLOOKUP(CONCATENATE($DI$6," ",DW$9),'-RÅDATA_KVARTAL-'!$A$5:$DS$385,53,FALSE)&gt;0,VLOOKUP(CONCATENATE($DI$6," ",DW$9),'-RÅDATA_KVARTAL-'!$A$5:$DS$385,53,FALSE),"")</f>
        <v>87.981318626720324</v>
      </c>
      <c r="DX55" s="156"/>
      <c r="DY55" s="156">
        <f>IF(VLOOKUP(CONCATENATE($DI$6," ",DY$9),'-RÅDATA_KVARTAL-'!$A$5:$DS$385,53,FALSE)&gt;0,VLOOKUP(CONCATENATE($DI$6," ",DY$9),'-RÅDATA_KVARTAL-'!$A$5:$DS$385,53,FALSE),"")</f>
        <v>86.442540101076688</v>
      </c>
      <c r="DZ55" s="156"/>
      <c r="EA55" s="156" t="str">
        <f>IF(VLOOKUP(CONCATENATE($DI$6," ",EA$9),'-RÅDATA_KVARTAL-'!$A$5:$DS$385,53,FALSE)&gt;0,VLOOKUP(CONCATENATE($DI$6," ",EA$9),'-RÅDATA_KVARTAL-'!$A$5:$DS$385,53,FALSE),"")</f>
        <v/>
      </c>
      <c r="EB55" s="156"/>
      <c r="EC55" s="156" t="str">
        <f>IF(VLOOKUP(CONCATENATE($DI$6," ",EC$9),'-RÅDATA_KVARTAL-'!$A$5:$DS$385,53,FALSE)&gt;0,VLOOKUP(CONCATENATE($DI$6," ",EC$9),'-RÅDATA_KVARTAL-'!$A$5:$DS$385,53,FALSE),"")</f>
        <v/>
      </c>
      <c r="ED55" s="156"/>
      <c r="EE55" s="156" t="str">
        <f>IF(VLOOKUP(CONCATENATE($DI$6," ",EE$9),'-RÅDATA_KVARTAL-'!$A$5:$DS$385,53,FALSE)&gt;0,VLOOKUP(CONCATENATE($DI$6," ",EE$9),'-RÅDATA_KVARTAL-'!$A$5:$DS$385,53,FALSE),"")</f>
        <v/>
      </c>
      <c r="EF55" s="156"/>
      <c r="EG55" s="156">
        <f>IF(VLOOKUP(CONCATENATE($DI$6," ",EG$9),'-RÅDATA_KVARTAL-'!$A$5:$DS$385,53,FALSE)&gt;0,VLOOKUP(CONCATENATE($DI$6," ",EG$9),'-RÅDATA_KVARTAL-'!$A$5:$DS$385,53,FALSE),"")</f>
        <v>87.152933535516425</v>
      </c>
      <c r="EH55" s="118"/>
      <c r="EI55" s="106"/>
      <c r="EJ55" s="156" t="str">
        <f>IF(VLOOKUP(CONCATENATE($EJ$6," ",EJ$9),'-RÅDATA_KVARTAL-'!$A$5:$DS$385,53,FALSE)&gt;0,VLOOKUP(CONCATENATE($EJ$6," ",EJ$9),'-RÅDATA_KVARTAL-'!$A$5:$DS$385,53,FALSE),"")</f>
        <v/>
      </c>
      <c r="EK55" s="156"/>
      <c r="EL55" s="156" t="str">
        <f>IF(VLOOKUP(CONCATENATE($EJ$6," ",EL$9),'-RÅDATA_KVARTAL-'!$A$5:$DS$385,53,FALSE)&gt;0,VLOOKUP(CONCATENATE($EJ$6," ",EL$9),'-RÅDATA_KVARTAL-'!$A$5:$DS$385,53,FALSE),"")</f>
        <v/>
      </c>
      <c r="EM55" s="156"/>
      <c r="EN55" s="156" t="str">
        <f>IF(VLOOKUP(CONCATENATE($EJ$6," ",EN$9),'-RÅDATA_KVARTAL-'!$A$5:$DS$385,53,FALSE)&gt;0,VLOOKUP(CONCATENATE($EJ$6," ",EN$9),'-RÅDATA_KVARTAL-'!$A$5:$DS$385,53,FALSE),"")</f>
        <v/>
      </c>
      <c r="EO55" s="156"/>
      <c r="EP55" s="156" t="str">
        <f>IF(VLOOKUP(CONCATENATE($EJ$6," ",EP$9),'-RÅDATA_KVARTAL-'!$A$5:$DS$385,53,FALSE)&gt;0,VLOOKUP(CONCATENATE($EJ$6," ",EP$9),'-RÅDATA_KVARTAL-'!$A$5:$DS$385,53,FALSE),"")</f>
        <v/>
      </c>
      <c r="EQ55" s="156"/>
      <c r="ER55" s="156" t="str">
        <f>IF(VLOOKUP(CONCATENATE($EJ$6," ",ER$9),'-RÅDATA_KVARTAL-'!$A$5:$DS$385,53,FALSE)&gt;0,VLOOKUP(CONCATENATE($EJ$6," ",ER$9),'-RÅDATA_KVARTAL-'!$A$5:$DS$385,53,FALSE),"")</f>
        <v/>
      </c>
      <c r="ES55" s="156"/>
      <c r="ET55" s="156" t="str">
        <f>IF(VLOOKUP(CONCATENATE($EJ$6," ",ET$9),'-RÅDATA_KVARTAL-'!$A$5:$DS$385,53,FALSE)&gt;0,VLOOKUP(CONCATENATE($EJ$6," ",ET$9),'-RÅDATA_KVARTAL-'!$A$5:$DS$385,53,FALSE),"")</f>
        <v/>
      </c>
      <c r="EU55" s="156"/>
      <c r="EV55" s="156" t="str">
        <f>IF(VLOOKUP(CONCATENATE($EJ$6," ",EV$9),'-RÅDATA_KVARTAL-'!$A$5:$DS$385,53,FALSE)&gt;0,VLOOKUP(CONCATENATE($EJ$6," ",EV$9),'-RÅDATA_KVARTAL-'!$A$5:$DS$385,53,FALSE),"")</f>
        <v/>
      </c>
      <c r="EW55" s="156"/>
      <c r="EX55" s="156" t="str">
        <f>IF(VLOOKUP(CONCATENATE($EJ$6," ",EX$9),'-RÅDATA_KVARTAL-'!$A$5:$DS$385,53,FALSE)&gt;0,VLOOKUP(CONCATENATE($EJ$6," ",EX$9),'-RÅDATA_KVARTAL-'!$A$5:$DS$385,53,FALSE),"")</f>
        <v/>
      </c>
      <c r="EY55" s="156"/>
      <c r="EZ55" s="156" t="str">
        <f>IF(VLOOKUP(CONCATENATE($EJ$6," ",EZ$9),'-RÅDATA_KVARTAL-'!$A$5:$DS$385,53,FALSE)&gt;0,VLOOKUP(CONCATENATE($EJ$6," ",EZ$9),'-RÅDATA_KVARTAL-'!$A$5:$DS$385,53,FALSE),"")</f>
        <v/>
      </c>
      <c r="FA55" s="156"/>
      <c r="FB55" s="156" t="str">
        <f>IF(VLOOKUP(CONCATENATE($EJ$6," ",FB$9),'-RÅDATA_KVARTAL-'!$A$5:$DS$385,53,FALSE)&gt;0,VLOOKUP(CONCATENATE($EJ$6," ",FB$9),'-RÅDATA_KVARTAL-'!$A$5:$DS$385,53,FALSE),"")</f>
        <v/>
      </c>
      <c r="FC55" s="156"/>
      <c r="FD55" s="156" t="str">
        <f>IF(VLOOKUP(CONCATENATE($EJ$6," ",FD$9),'-RÅDATA_KVARTAL-'!$A$5:$DS$385,53,FALSE)&gt;0,VLOOKUP(CONCATENATE($EJ$6," ",FD$9),'-RÅDATA_KVARTAL-'!$A$5:$DS$385,53,FALSE),"")</f>
        <v/>
      </c>
      <c r="FE55" s="156"/>
      <c r="FF55" s="156" t="str">
        <f>IF(VLOOKUP(CONCATENATE($EJ$6," ",FF$9),'-RÅDATA_KVARTAL-'!$A$5:$DS$385,53,FALSE)&gt;0,VLOOKUP(CONCATENATE($EJ$6," ",FF$9),'-RÅDATA_KVARTAL-'!$A$5:$DS$385,53,FALSE),"")</f>
        <v/>
      </c>
      <c r="FG55" s="156"/>
      <c r="FH55" s="156" t="str">
        <f>IF(VLOOKUP(CONCATENATE($EJ$6," ",FH$9),'-RÅDATA_KVARTAL-'!$A$5:$DS$385,53,FALSE)&gt;0,VLOOKUP(CONCATENATE($EJ$6," ",FH$9),'-RÅDATA_KVARTAL-'!$A$5:$DS$385,53,FALSE),"")</f>
        <v/>
      </c>
      <c r="FI55" s="118"/>
      <c r="FJ55" s="106"/>
      <c r="FK55" s="156" t="str">
        <f>IF(VLOOKUP(CONCATENATE($FK$6," ",FK$9),'-RÅDATA_KVARTAL-'!$A$5:$DS$385,53,FALSE)&gt;0,VLOOKUP(CONCATENATE($FK$6," ",FK$9),'-RÅDATA_KVARTAL-'!$A$5:$DS$385,53,FALSE),"")</f>
        <v/>
      </c>
      <c r="FL55" s="156"/>
      <c r="FM55" s="156" t="str">
        <f>IF(VLOOKUP(CONCATENATE($FK$6," ",FM$9),'-RÅDATA_KVARTAL-'!$A$5:$DS$385,53,FALSE)&gt;0,VLOOKUP(CONCATENATE($FK$6," ",FM$9),'-RÅDATA_KVARTAL-'!$A$5:$DS$385,53,FALSE),"")</f>
        <v/>
      </c>
      <c r="FN55" s="156"/>
      <c r="FO55" s="156" t="str">
        <f>IF(VLOOKUP(CONCATENATE($FK$6," ",FO$9),'-RÅDATA_KVARTAL-'!$A$5:$DS$385,53,FALSE)&gt;0,VLOOKUP(CONCATENATE($FK$6," ",FO$9),'-RÅDATA_KVARTAL-'!$A$5:$DS$385,53,FALSE),"")</f>
        <v/>
      </c>
      <c r="FP55" s="156"/>
      <c r="FQ55" s="156" t="str">
        <f>IF(VLOOKUP(CONCATENATE($FK$6," ",FQ$9),'-RÅDATA_KVARTAL-'!$A$5:$DS$385,53,FALSE)&gt;0,VLOOKUP(CONCATENATE($FK$6," ",FQ$9),'-RÅDATA_KVARTAL-'!$A$5:$DS$385,53,FALSE),"")</f>
        <v/>
      </c>
      <c r="FR55" s="156"/>
      <c r="FS55" s="156" t="str">
        <f>IF(VLOOKUP(CONCATENATE($FK$6," ",FS$9),'-RÅDATA_KVARTAL-'!$A$5:$DS$385,53,FALSE)&gt;0,VLOOKUP(CONCATENATE($FK$6," ",FS$9),'-RÅDATA_KVARTAL-'!$A$5:$DS$385,53,FALSE),"")</f>
        <v/>
      </c>
      <c r="FT55" s="156"/>
      <c r="FU55" s="156" t="str">
        <f>IF(VLOOKUP(CONCATENATE($FK$6," ",FU$9),'-RÅDATA_KVARTAL-'!$A$5:$DS$385,53,FALSE)&gt;0,VLOOKUP(CONCATENATE($FK$6," ",FU$9),'-RÅDATA_KVARTAL-'!$A$5:$DS$385,53,FALSE),"")</f>
        <v/>
      </c>
      <c r="FV55" s="156"/>
      <c r="FW55" s="156" t="str">
        <f>IF(VLOOKUP(CONCATENATE($FK$6," ",FW$9),'-RÅDATA_KVARTAL-'!$A$5:$DS$385,53,FALSE)&gt;0,VLOOKUP(CONCATENATE($FK$6," ",FW$9),'-RÅDATA_KVARTAL-'!$A$5:$DS$385,53,FALSE),"")</f>
        <v/>
      </c>
      <c r="FX55" s="156"/>
      <c r="FY55" s="156" t="str">
        <f>IF(VLOOKUP(CONCATENATE($FK$6," ",FY$9),'-RÅDATA_KVARTAL-'!$A$5:$DS$385,53,FALSE)&gt;0,VLOOKUP(CONCATENATE($FK$6," ",FY$9),'-RÅDATA_KVARTAL-'!$A$5:$DS$385,53,FALSE),"")</f>
        <v/>
      </c>
      <c r="FZ55" s="156"/>
      <c r="GA55" s="156" t="str">
        <f>IF(VLOOKUP(CONCATENATE($FK$6," ",GA$9),'-RÅDATA_KVARTAL-'!$A$5:$DS$385,53,FALSE)&gt;0,VLOOKUP(CONCATENATE($FK$6," ",GA$9),'-RÅDATA_KVARTAL-'!$A$5:$DS$385,53,FALSE),"")</f>
        <v/>
      </c>
      <c r="GB55" s="156"/>
      <c r="GC55" s="156" t="str">
        <f>IF(VLOOKUP(CONCATENATE($FK$6," ",GC$9),'-RÅDATA_KVARTAL-'!$A$5:$DS$385,53,FALSE)&gt;0,VLOOKUP(CONCATENATE($FK$6," ",GC$9),'-RÅDATA_KVARTAL-'!$A$5:$DS$385,53,FALSE),"")</f>
        <v/>
      </c>
      <c r="GD55" s="156"/>
      <c r="GE55" s="156" t="str">
        <f>IF(VLOOKUP(CONCATENATE($FK$6," ",GE$9),'-RÅDATA_KVARTAL-'!$A$5:$DS$385,53,FALSE)&gt;0,VLOOKUP(CONCATENATE($FK$6," ",GE$9),'-RÅDATA_KVARTAL-'!$A$5:$DS$385,53,FALSE),"")</f>
        <v/>
      </c>
      <c r="GF55" s="156"/>
      <c r="GG55" s="156" t="str">
        <f>IF(VLOOKUP(CONCATENATE($FK$6," ",GG$9),'-RÅDATA_KVARTAL-'!$A$5:$DS$385,53,FALSE)&gt;0,VLOOKUP(CONCATENATE($FK$6," ",GG$9),'-RÅDATA_KVARTAL-'!$A$5:$DS$385,53,FALSE),"")</f>
        <v/>
      </c>
      <c r="GH55" s="156"/>
      <c r="GI55" s="156" t="str">
        <f>IF(VLOOKUP(CONCATENATE($FK$6," ",GI$9),'-RÅDATA_KVARTAL-'!$A$5:$DS$385,53,FALSE)&gt;0,VLOOKUP(CONCATENATE($FK$6," ",GI$9),'-RÅDATA_KVARTAL-'!$A$5:$DS$385,53,FALSE),"")</f>
        <v/>
      </c>
      <c r="GJ55" s="118"/>
      <c r="GK55" s="106"/>
      <c r="GL55" s="156" t="str">
        <f>IF(VLOOKUP(CONCATENATE($GL$6," ",GL$9),'-RÅDATA_KVARTAL-'!$A$5:$DS$385,53,FALSE)&gt;0,VLOOKUP(CONCATENATE($GL$6," ",GL$9),'-RÅDATA_KVARTAL-'!$A$5:$DS$385,53,FALSE),"")</f>
        <v/>
      </c>
      <c r="GM55" s="156"/>
      <c r="GN55" s="156" t="str">
        <f>IF(VLOOKUP(CONCATENATE($GL$6," ",GN$9),'-RÅDATA_KVARTAL-'!$A$5:$DS$385,53,FALSE)&gt;0,VLOOKUP(CONCATENATE($GL$6," ",GN$9),'-RÅDATA_KVARTAL-'!$A$5:$DS$385,53,FALSE),"")</f>
        <v/>
      </c>
      <c r="GO55" s="156"/>
      <c r="GP55" s="156" t="str">
        <f>IF(VLOOKUP(CONCATENATE($GL$6," ",GP$9),'-RÅDATA_KVARTAL-'!$A$5:$DS$385,53,FALSE)&gt;0,VLOOKUP(CONCATENATE($GL$6," ",GP$9),'-RÅDATA_KVARTAL-'!$A$5:$DS$385,53,FALSE),"")</f>
        <v/>
      </c>
      <c r="GQ55" s="156"/>
      <c r="GR55" s="156" t="str">
        <f>IF(VLOOKUP(CONCATENATE($GL$6," ",GR$9),'-RÅDATA_KVARTAL-'!$A$5:$DS$385,53,FALSE)&gt;0,VLOOKUP(CONCATENATE($GL$6," ",GR$9),'-RÅDATA_KVARTAL-'!$A$5:$DS$385,53,FALSE),"")</f>
        <v/>
      </c>
      <c r="GS55" s="156"/>
      <c r="GT55" s="156" t="str">
        <f>IF(VLOOKUP(CONCATENATE($GL$6," ",GT$9),'-RÅDATA_KVARTAL-'!$A$5:$DS$385,53,FALSE)&gt;0,VLOOKUP(CONCATENATE($GL$6," ",GT$9),'-RÅDATA_KVARTAL-'!$A$5:$DS$385,53,FALSE),"")</f>
        <v/>
      </c>
      <c r="GU55" s="156"/>
      <c r="GV55" s="156" t="str">
        <f>IF(VLOOKUP(CONCATENATE($GL$6," ",GV$9),'-RÅDATA_KVARTAL-'!$A$5:$DS$385,53,FALSE)&gt;0,VLOOKUP(CONCATENATE($GL$6," ",GV$9),'-RÅDATA_KVARTAL-'!$A$5:$DS$385,53,FALSE),"")</f>
        <v/>
      </c>
      <c r="GW55" s="156"/>
      <c r="GX55" s="156" t="str">
        <f>IF(VLOOKUP(CONCATENATE($GL$6," ",GX$9),'-RÅDATA_KVARTAL-'!$A$5:$DS$385,53,FALSE)&gt;0,VLOOKUP(CONCATENATE($GL$6," ",GX$9),'-RÅDATA_KVARTAL-'!$A$5:$DS$385,53,FALSE),"")</f>
        <v/>
      </c>
      <c r="GY55" s="156"/>
      <c r="GZ55" s="156" t="str">
        <f>IF(VLOOKUP(CONCATENATE($GL$6," ",GZ$9),'-RÅDATA_KVARTAL-'!$A$5:$DS$385,53,FALSE)&gt;0,VLOOKUP(CONCATENATE($GL$6," ",GZ$9),'-RÅDATA_KVARTAL-'!$A$5:$DS$385,53,FALSE),"")</f>
        <v/>
      </c>
      <c r="HA55" s="156"/>
      <c r="HB55" s="156" t="str">
        <f>IF(VLOOKUP(CONCATENATE($GL$6," ",HB$9),'-RÅDATA_KVARTAL-'!$A$5:$DS$385,53,FALSE)&gt;0,VLOOKUP(CONCATENATE($GL$6," ",HB$9),'-RÅDATA_KVARTAL-'!$A$5:$DS$385,53,FALSE),"")</f>
        <v/>
      </c>
      <c r="HC55" s="156"/>
      <c r="HD55" s="156" t="str">
        <f>IF(VLOOKUP(CONCATENATE($GL$6," ",HD$9),'-RÅDATA_KVARTAL-'!$A$5:$DS$385,53,FALSE)&gt;0,VLOOKUP(CONCATENATE($GL$6," ",HD$9),'-RÅDATA_KVARTAL-'!$A$5:$DS$385,53,FALSE),"")</f>
        <v/>
      </c>
      <c r="HE55" s="156"/>
      <c r="HF55" s="156" t="str">
        <f>IF(VLOOKUP(CONCATENATE($GL$6," ",HF$9),'-RÅDATA_KVARTAL-'!$A$5:$DS$385,53,FALSE)&gt;0,VLOOKUP(CONCATENATE($GL$6," ",HF$9),'-RÅDATA_KVARTAL-'!$A$5:$DS$385,53,FALSE),"")</f>
        <v/>
      </c>
      <c r="HG55" s="156"/>
      <c r="HH55" s="156" t="str">
        <f>IF(VLOOKUP(CONCATENATE($GL$6," ",HH$9),'-RÅDATA_KVARTAL-'!$A$5:$DS$385,53,FALSE)&gt;0,VLOOKUP(CONCATENATE($GL$6," ",HH$9),'-RÅDATA_KVARTAL-'!$A$5:$DS$385,53,FALSE),"")</f>
        <v/>
      </c>
      <c r="HI55" s="156"/>
      <c r="HJ55" s="156" t="str">
        <f>IF(VLOOKUP(CONCATENATE($GL$6," ",HJ$9),'-RÅDATA_KVARTAL-'!$A$5:$DS$385,53,FALSE)&gt;0,VLOOKUP(CONCATENATE($GL$6," ",HJ$9),'-RÅDATA_KVARTAL-'!$A$5:$DS$385,53,FALSE),"")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36788</v>
      </c>
      <c r="CK57" s="37"/>
      <c r="CL57" s="37">
        <f>IF(VLOOKUP(CONCATENATE($CH$6," ",CL$9),'-RÅDATA_KVARTAL-'!$A$5:$DS$385,57,FALSE)&gt;0,VLOOKUP(CONCATENATE($CH$6," ",CL$9),'-RÅDATA_KVARTAL-'!$A$5:$DS$385,57,FALSE),"")</f>
        <v>38470</v>
      </c>
      <c r="CM57" s="37"/>
      <c r="CN57" s="37">
        <f>IF(VLOOKUP(CONCATENATE($CH$6," ",CN$9),'-RÅDATA_KVARTAL-'!$A$5:$DS$385,57,FALSE)&gt;0,VLOOKUP(CONCATENATE($CH$6," ",CN$9),'-RÅDATA_KVARTAL-'!$A$5:$DS$385,57,FALSE),"")</f>
        <v>38094</v>
      </c>
      <c r="CO57" s="37"/>
      <c r="CP57" s="37">
        <f>IF(VLOOKUP(CONCATENATE($CH$6," ",CP$9),'-RÅDATA_KVARTAL-'!$A$5:$DS$385,57,FALSE)&gt;0,VLOOKUP(CONCATENATE($CH$6," ",CP$9),'-RÅDATA_KVARTAL-'!$A$5:$DS$385,57,FALSE),"")</f>
        <v>38819</v>
      </c>
      <c r="CQ57" s="37"/>
      <c r="CR57" s="37">
        <f>IF(VLOOKUP(CONCATENATE($CH$6," ",CR$9),'-RÅDATA_KVARTAL-'!$A$5:$DS$385,57,FALSE)&gt;0,VLOOKUP(CONCATENATE($CH$6," ",CR$9),'-RÅDATA_KVARTAL-'!$A$5:$DS$385,57,FALSE),"")</f>
        <v>36523</v>
      </c>
      <c r="CS57" s="37"/>
      <c r="CT57" s="37">
        <f>IF(VLOOKUP(CONCATENATE($CH$6," ",CT$9),'-RÅDATA_KVARTAL-'!$A$5:$DS$385,57,FALSE)&gt;0,VLOOKUP(CONCATENATE($CH$6," ",CT$9),'-RÅDATA_KVARTAL-'!$A$5:$DS$385,57,FALSE),"")</f>
        <v>35413</v>
      </c>
      <c r="CU57" s="37"/>
      <c r="CV57" s="37">
        <f>IF(VLOOKUP(CONCATENATE($CH$6," ",CV$9),'-RÅDATA_KVARTAL-'!$A$5:$DS$385,57,FALSE)&gt;0,VLOOKUP(CONCATENATE($CH$6," ",CV$9),'-RÅDATA_KVARTAL-'!$A$5:$DS$385,57,FALSE),"")</f>
        <v>38596</v>
      </c>
      <c r="CW57" s="37"/>
      <c r="CX57" s="37">
        <f>IF(VLOOKUP(CONCATENATE($CH$6," ",CX$9),'-RÅDATA_KVARTAL-'!$A$5:$DS$385,57,FALSE)&gt;0,VLOOKUP(CONCATENATE($CH$6," ",CX$9),'-RÅDATA_KVARTAL-'!$A$5:$DS$385,57,FALSE),"")</f>
        <v>38204</v>
      </c>
      <c r="CY57" s="37"/>
      <c r="CZ57" s="37">
        <f>IF(VLOOKUP(CONCATENATE($CH$6," ",CZ$9),'-RÅDATA_KVARTAL-'!$A$5:$DS$385,57,FALSE)&gt;0,VLOOKUP(CONCATENATE($CH$6," ",CZ$9),'-RÅDATA_KVARTAL-'!$A$5:$DS$385,57,FALSE),"")</f>
        <v>38657</v>
      </c>
      <c r="DA57" s="37"/>
      <c r="DB57" s="37">
        <f>IF(VLOOKUP(CONCATENATE($CH$6," ",DB$9),'-RÅDATA_KVARTAL-'!$A$5:$DS$385,57,FALSE)&gt;0,VLOOKUP(CONCATENATE($CH$6," ",DB$9),'-RÅDATA_KVARTAL-'!$A$5:$DS$385,57,FALSE),"")</f>
        <v>36320</v>
      </c>
      <c r="DC57" s="37"/>
      <c r="DD57" s="37">
        <f>IF(VLOOKUP(CONCATENATE($CH$6," ",DD$9),'-RÅDATA_KVARTAL-'!$A$5:$DS$385,57,FALSE)&gt;0,VLOOKUP(CONCATENATE($CH$6," ",DD$9),'-RÅDATA_KVARTAL-'!$A$5:$DS$385,57,FALSE),"")</f>
        <v>38360</v>
      </c>
      <c r="DE57" s="37"/>
      <c r="DF57" s="37">
        <f>IF(VLOOKUP(CONCATENATE($CH$6," ",DF$9),'-RÅDATA_KVARTAL-'!$A$5:$DS$385,57,FALSE)&gt;0,VLOOKUP(CONCATENATE($CH$6," ",DF$9),'-RÅDATA_KVARTAL-'!$A$5:$DS$385,57,FALSE),"")</f>
        <v>451878</v>
      </c>
      <c r="DG57" s="147"/>
      <c r="DH57" s="275"/>
      <c r="DI57" s="37">
        <f>IF(VLOOKUP(CONCATENATE($DI$6," ",DI$9),'-RÅDATA_KVARTAL-'!$A$5:$DS$385,57,FALSE)&gt;0,VLOOKUP(CONCATENATE($DI$6," ",DI$9),'-RÅDATA_KVARTAL-'!$A$5:$DS$385,57,FALSE),"")</f>
        <v>39290</v>
      </c>
      <c r="DJ57" s="37"/>
      <c r="DK57" s="37">
        <f>IF(VLOOKUP(CONCATENATE($DI$6," ",DK$9),'-RÅDATA_KVARTAL-'!$A$5:$DS$385,57,FALSE)&gt;0,VLOOKUP(CONCATENATE($DI$6," ",DK$9),'-RÅDATA_KVARTAL-'!$A$5:$DS$385,57,FALSE),"")</f>
        <v>36246</v>
      </c>
      <c r="DL57" s="37"/>
      <c r="DM57" s="37">
        <f>IF(VLOOKUP(CONCATENATE($DI$6," ",DM$9),'-RÅDATA_KVARTAL-'!$A$5:$DS$385,57,FALSE)&gt;0,VLOOKUP(CONCATENATE($DI$6," ",DM$9),'-RÅDATA_KVARTAL-'!$A$5:$DS$385,57,FALSE),"")</f>
        <v>40440</v>
      </c>
      <c r="DN57" s="37"/>
      <c r="DO57" s="37">
        <f>IF(VLOOKUP(CONCATENATE($DI$6," ",DO$9),'-RÅDATA_KVARTAL-'!$A$5:$DS$385,57,FALSE)&gt;0,VLOOKUP(CONCATENATE($DI$6," ",DO$9),'-RÅDATA_KVARTAL-'!$A$5:$DS$385,57,FALSE),"")</f>
        <v>37033</v>
      </c>
      <c r="DP57" s="37"/>
      <c r="DQ57" s="37">
        <f>IF(VLOOKUP(CONCATENATE($DI$6," ",DQ$9),'-RÅDATA_KVARTAL-'!$A$5:$DS$385,57,FALSE)&gt;0,VLOOKUP(CONCATENATE($DI$6," ",DQ$9),'-RÅDATA_KVARTAL-'!$A$5:$DS$385,57,FALSE),"")</f>
        <v>38600</v>
      </c>
      <c r="DR57" s="37"/>
      <c r="DS57" s="37">
        <f>IF(VLOOKUP(CONCATENATE($DI$6," ",DS$9),'-RÅDATA_KVARTAL-'!$A$5:$DS$385,57,FALSE)&gt;0,VLOOKUP(CONCATENATE($DI$6," ",DS$9),'-RÅDATA_KVARTAL-'!$A$5:$DS$385,57,FALSE),"")</f>
        <v>37178</v>
      </c>
      <c r="DT57" s="37"/>
      <c r="DU57" s="37">
        <f>IF(VLOOKUP(CONCATENATE($DI$6," ",DU$9),'-RÅDATA_KVARTAL-'!$A$5:$DS$385,57,FALSE)&gt;0,VLOOKUP(CONCATENATE($DI$6," ",DU$9),'-RÅDATA_KVARTAL-'!$A$5:$DS$385,57,FALSE),"")</f>
        <v>35737</v>
      </c>
      <c r="DV57" s="37"/>
      <c r="DW57" s="37">
        <f>IF(VLOOKUP(CONCATENATE($DI$6," ",DW$9),'-RÅDATA_KVARTAL-'!$A$5:$DS$385,57,FALSE)&gt;0,VLOOKUP(CONCATENATE($DI$6," ",DW$9),'-RÅDATA_KVARTAL-'!$A$5:$DS$385,57,FALSE),"")</f>
        <v>38010</v>
      </c>
      <c r="DX57" s="37"/>
      <c r="DY57" s="37">
        <f>IF(VLOOKUP(CONCATENATE($DI$6," ",DY$9),'-RÅDATA_KVARTAL-'!$A$5:$DS$385,57,FALSE)&gt;0,VLOOKUP(CONCATENATE($DI$6," ",DY$9),'-RÅDATA_KVARTAL-'!$A$5:$DS$385,57,FALSE),"")</f>
        <v>38296</v>
      </c>
      <c r="DZ57" s="37"/>
      <c r="EA57" s="37" t="str">
        <f>IF(VLOOKUP(CONCATENATE($DI$6," ",EA$9),'-RÅDATA_KVARTAL-'!$A$5:$DS$385,57,FALSE)&gt;0,VLOOKUP(CONCATENATE($DI$6," ",EA$9),'-RÅDATA_KVARTAL-'!$A$5:$DS$385,57,FALSE),"")</f>
        <v/>
      </c>
      <c r="EB57" s="37"/>
      <c r="EC57" s="37" t="str">
        <f>IF(VLOOKUP(CONCATENATE($DI$6," ",EC$9),'-RÅDATA_KVARTAL-'!$A$5:$DS$385,57,FALSE)&gt;0,VLOOKUP(CONCATENATE($DI$6," ",EC$9),'-RÅDATA_KVARTAL-'!$A$5:$DS$385,57,FALSE),"")</f>
        <v/>
      </c>
      <c r="ED57" s="37"/>
      <c r="EE57" s="37" t="str">
        <f>IF(VLOOKUP(CONCATENATE($DI$6," ",EE$9),'-RÅDATA_KVARTAL-'!$A$5:$DS$385,57,FALSE)&gt;0,VLOOKUP(CONCATENATE($DI$6," ",EE$9),'-RÅDATA_KVARTAL-'!$A$5:$DS$385,57,FALSE),"")</f>
        <v/>
      </c>
      <c r="EF57" s="37"/>
      <c r="EG57" s="37">
        <f>IF(VLOOKUP(CONCATENATE($DI$6," ",EG$9),'-RÅDATA_KVARTAL-'!$A$5:$DS$385,57,FALSE)&gt;0,VLOOKUP(CONCATENATE($DI$6," ",EG$9),'-RÅDATA_KVARTAL-'!$A$5:$DS$385,57,FALSE),"")</f>
        <v>340830</v>
      </c>
      <c r="EH57" s="147"/>
      <c r="EI57" s="275"/>
      <c r="EJ57" s="37" t="str">
        <f>IF(VLOOKUP(CONCATENATE($EJ$6," ",EJ$9),'-RÅDATA_KVARTAL-'!$A$5:$DS$385,57,FALSE)&gt;0,VLOOKUP(CONCATENATE($EJ$6," ",EJ$9),'-RÅDATA_KVARTAL-'!$A$5:$DS$385,57,FALSE),"")</f>
        <v/>
      </c>
      <c r="EK57" s="37"/>
      <c r="EL57" s="37" t="str">
        <f>IF(VLOOKUP(CONCATENATE($EJ$6," ",EL$9),'-RÅDATA_KVARTAL-'!$A$5:$DS$385,57,FALSE)&gt;0,VLOOKUP(CONCATENATE($EJ$6," ",EL$9),'-RÅDATA_KVARTAL-'!$A$5:$DS$385,57,FALSE),"")</f>
        <v/>
      </c>
      <c r="EM57" s="37"/>
      <c r="EN57" s="37" t="str">
        <f>IF(VLOOKUP(CONCATENATE($EJ$6," ",EN$9),'-RÅDATA_KVARTAL-'!$A$5:$DS$385,57,FALSE)&gt;0,VLOOKUP(CONCATENATE($EJ$6," ",EN$9),'-RÅDATA_KVARTAL-'!$A$5:$DS$385,57,FALSE),"")</f>
        <v/>
      </c>
      <c r="EO57" s="37"/>
      <c r="EP57" s="37" t="str">
        <f>IF(VLOOKUP(CONCATENATE($EJ$6," ",EP$9),'-RÅDATA_KVARTAL-'!$A$5:$DS$385,57,FALSE)&gt;0,VLOOKUP(CONCATENATE($EJ$6," ",EP$9),'-RÅDATA_KVARTAL-'!$A$5:$DS$385,57,FALSE),"")</f>
        <v/>
      </c>
      <c r="EQ57" s="37"/>
      <c r="ER57" s="37" t="str">
        <f>IF(VLOOKUP(CONCATENATE($EJ$6," ",ER$9),'-RÅDATA_KVARTAL-'!$A$5:$DS$385,57,FALSE)&gt;0,VLOOKUP(CONCATENATE($EJ$6," ",ER$9),'-RÅDATA_KVARTAL-'!$A$5:$DS$385,57,FALSE),"")</f>
        <v/>
      </c>
      <c r="ES57" s="37"/>
      <c r="ET57" s="37" t="str">
        <f>IF(VLOOKUP(CONCATENATE($EJ$6," ",ET$9),'-RÅDATA_KVARTAL-'!$A$5:$DS$385,57,FALSE)&gt;0,VLOOKUP(CONCATENATE($EJ$6," ",ET$9),'-RÅDATA_KVARTAL-'!$A$5:$DS$385,57,FALSE),"")</f>
        <v/>
      </c>
      <c r="EU57" s="37"/>
      <c r="EV57" s="37" t="str">
        <f>IF(VLOOKUP(CONCATENATE($EJ$6," ",EV$9),'-RÅDATA_KVARTAL-'!$A$5:$DS$385,57,FALSE)&gt;0,VLOOKUP(CONCATENATE($EJ$6," ",EV$9),'-RÅDATA_KVARTAL-'!$A$5:$DS$385,57,FALSE),"")</f>
        <v/>
      </c>
      <c r="EW57" s="37"/>
      <c r="EX57" s="37" t="str">
        <f>IF(VLOOKUP(CONCATENATE($EJ$6," ",EX$9),'-RÅDATA_KVARTAL-'!$A$5:$DS$385,57,FALSE)&gt;0,VLOOKUP(CONCATENATE($EJ$6," ",EX$9),'-RÅDATA_KVARTAL-'!$A$5:$DS$385,57,FALSE),"")</f>
        <v/>
      </c>
      <c r="EY57" s="37"/>
      <c r="EZ57" s="37" t="str">
        <f>IF(VLOOKUP(CONCATENATE($EJ$6," ",EZ$9),'-RÅDATA_KVARTAL-'!$A$5:$DS$385,57,FALSE)&gt;0,VLOOKUP(CONCATENATE($EJ$6," ",EZ$9),'-RÅDATA_KVARTAL-'!$A$5:$DS$385,57,FALSE),"")</f>
        <v/>
      </c>
      <c r="FA57" s="37"/>
      <c r="FB57" s="37" t="str">
        <f>IF(VLOOKUP(CONCATENATE($EJ$6," ",FB$9),'-RÅDATA_KVARTAL-'!$A$5:$DS$385,57,FALSE)&gt;0,VLOOKUP(CONCATENATE($EJ$6," ",FB$9),'-RÅDATA_KVARTAL-'!$A$5:$DS$385,57,FALSE),"")</f>
        <v/>
      </c>
      <c r="FC57" s="37"/>
      <c r="FD57" s="37" t="str">
        <f>IF(VLOOKUP(CONCATENATE($EJ$6," ",FD$9),'-RÅDATA_KVARTAL-'!$A$5:$DS$385,57,FALSE)&gt;0,VLOOKUP(CONCATENATE($EJ$6," ",FD$9),'-RÅDATA_KVARTAL-'!$A$5:$DS$385,57,FALSE),"")</f>
        <v/>
      </c>
      <c r="FE57" s="37"/>
      <c r="FF57" s="37" t="str">
        <f>IF(VLOOKUP(CONCATENATE($EJ$6," ",FF$9),'-RÅDATA_KVARTAL-'!$A$5:$DS$385,57,FALSE)&gt;0,VLOOKUP(CONCATENATE($EJ$6," ",FF$9),'-RÅDATA_KVARTAL-'!$A$5:$DS$385,57,FALSE),"")</f>
        <v/>
      </c>
      <c r="FG57" s="37"/>
      <c r="FH57" s="37" t="str">
        <f>IF(VLOOKUP(CONCATENATE($EJ$6," ",FH$9),'-RÅDATA_KVARTAL-'!$A$5:$DS$385,57,FALSE)&gt;0,VLOOKUP(CONCATENATE($EJ$6," ",FH$9),'-RÅDATA_KVARTAL-'!$A$5:$DS$385,57,FALSE),"")</f>
        <v/>
      </c>
      <c r="FI57" s="147"/>
      <c r="FJ57" s="275"/>
      <c r="FK57" s="37" t="str">
        <f>IF(VLOOKUP(CONCATENATE($FK$6," ",FK$9),'-RÅDATA_KVARTAL-'!$A$5:$DS$385,57,FALSE)&gt;0,VLOOKUP(CONCATENATE($FK$6," ",FK$9),'-RÅDATA_KVARTAL-'!$A$5:$DS$385,57,FALSE),"")</f>
        <v/>
      </c>
      <c r="FL57" s="37"/>
      <c r="FM57" s="37" t="str">
        <f>IF(VLOOKUP(CONCATENATE($FK$6," ",FM$9),'-RÅDATA_KVARTAL-'!$A$5:$DS$385,57,FALSE)&gt;0,VLOOKUP(CONCATENATE($FK$6," ",FM$9),'-RÅDATA_KVARTAL-'!$A$5:$DS$385,57,FALSE),"")</f>
        <v/>
      </c>
      <c r="FN57" s="37"/>
      <c r="FO57" s="37" t="str">
        <f>IF(VLOOKUP(CONCATENATE($FK$6," ",FO$9),'-RÅDATA_KVARTAL-'!$A$5:$DS$385,57,FALSE)&gt;0,VLOOKUP(CONCATENATE($FK$6," ",FO$9),'-RÅDATA_KVARTAL-'!$A$5:$DS$385,57,FALSE),"")</f>
        <v/>
      </c>
      <c r="FP57" s="37"/>
      <c r="FQ57" s="37" t="str">
        <f>IF(VLOOKUP(CONCATENATE($FK$6," ",FQ$9),'-RÅDATA_KVARTAL-'!$A$5:$DS$385,57,FALSE)&gt;0,VLOOKUP(CONCATENATE($FK$6," ",FQ$9),'-RÅDATA_KVARTAL-'!$A$5:$DS$385,57,FALSE),"")</f>
        <v/>
      </c>
      <c r="FR57" s="37"/>
      <c r="FS57" s="37" t="str">
        <f>IF(VLOOKUP(CONCATENATE($FK$6," ",FS$9),'-RÅDATA_KVARTAL-'!$A$5:$DS$385,57,FALSE)&gt;0,VLOOKUP(CONCATENATE($FK$6," ",FS$9),'-RÅDATA_KVARTAL-'!$A$5:$DS$385,57,FALSE),"")</f>
        <v/>
      </c>
      <c r="FT57" s="37"/>
      <c r="FU57" s="37" t="str">
        <f>IF(VLOOKUP(CONCATENATE($FK$6," ",FU$9),'-RÅDATA_KVARTAL-'!$A$5:$DS$385,57,FALSE)&gt;0,VLOOKUP(CONCATENATE($FK$6," ",FU$9),'-RÅDATA_KVARTAL-'!$A$5:$DS$385,57,FALSE),"")</f>
        <v/>
      </c>
      <c r="FV57" s="37"/>
      <c r="FW57" s="37" t="str">
        <f>IF(VLOOKUP(CONCATENATE($FK$6," ",FW$9),'-RÅDATA_KVARTAL-'!$A$5:$DS$385,57,FALSE)&gt;0,VLOOKUP(CONCATENATE($FK$6," ",FW$9),'-RÅDATA_KVARTAL-'!$A$5:$DS$385,57,FALSE),"")</f>
        <v/>
      </c>
      <c r="FX57" s="37"/>
      <c r="FY57" s="37" t="str">
        <f>IF(VLOOKUP(CONCATENATE($FK$6," ",FY$9),'-RÅDATA_KVARTAL-'!$A$5:$DS$385,57,FALSE)&gt;0,VLOOKUP(CONCATENATE($FK$6," ",FY$9),'-RÅDATA_KVARTAL-'!$A$5:$DS$385,57,FALSE),"")</f>
        <v/>
      </c>
      <c r="FZ57" s="37"/>
      <c r="GA57" s="37" t="str">
        <f>IF(VLOOKUP(CONCATENATE($FK$6," ",GA$9),'-RÅDATA_KVARTAL-'!$A$5:$DS$385,57,FALSE)&gt;0,VLOOKUP(CONCATENATE($FK$6," ",GA$9),'-RÅDATA_KVARTAL-'!$A$5:$DS$385,57,FALSE),"")</f>
        <v/>
      </c>
      <c r="GB57" s="37"/>
      <c r="GC57" s="37" t="str">
        <f>IF(VLOOKUP(CONCATENATE($FK$6," ",GC$9),'-RÅDATA_KVARTAL-'!$A$5:$DS$385,57,FALSE)&gt;0,VLOOKUP(CONCATENATE($FK$6," ",GC$9),'-RÅDATA_KVARTAL-'!$A$5:$DS$385,57,FALSE),"")</f>
        <v/>
      </c>
      <c r="GD57" s="37"/>
      <c r="GE57" s="37" t="str">
        <f>IF(VLOOKUP(CONCATENATE($FK$6," ",GE$9),'-RÅDATA_KVARTAL-'!$A$5:$DS$385,57,FALSE)&gt;0,VLOOKUP(CONCATENATE($FK$6," ",GE$9),'-RÅDATA_KVARTAL-'!$A$5:$DS$385,57,FALSE),"")</f>
        <v/>
      </c>
      <c r="GF57" s="37"/>
      <c r="GG57" s="37" t="str">
        <f>IF(VLOOKUP(CONCATENATE($FK$6," ",GG$9),'-RÅDATA_KVARTAL-'!$A$5:$DS$385,57,FALSE)&gt;0,VLOOKUP(CONCATENATE($FK$6," ",GG$9),'-RÅDATA_KVARTAL-'!$A$5:$DS$385,57,FALSE),"")</f>
        <v/>
      </c>
      <c r="GH57" s="37"/>
      <c r="GI57" s="37" t="str">
        <f>IF(VLOOKUP(CONCATENATE($FK$6," ",GI$9),'-RÅDATA_KVARTAL-'!$A$5:$DS$385,57,FALSE)&gt;0,VLOOKUP(CONCATENATE($FK$6," ",GI$9),'-RÅDATA_KVARTAL-'!$A$5:$DS$385,57,FALSE),"")</f>
        <v/>
      </c>
      <c r="GJ57" s="147"/>
      <c r="GK57" s="275"/>
      <c r="GL57" s="37" t="str">
        <f>IF(VLOOKUP(CONCATENATE($GL$6," ",GL$9),'-RÅDATA_KVARTAL-'!$A$5:$DS$385,57,FALSE)&gt;0,VLOOKUP(CONCATENATE($GL$6," ",GL$9),'-RÅDATA_KVARTAL-'!$A$5:$DS$385,57,FALSE),"")</f>
        <v/>
      </c>
      <c r="GM57" s="37"/>
      <c r="GN57" s="37" t="str">
        <f>IF(VLOOKUP(CONCATENATE($GL$6," ",GN$9),'-RÅDATA_KVARTAL-'!$A$5:$DS$385,57,FALSE)&gt;0,VLOOKUP(CONCATENATE($GL$6," ",GN$9),'-RÅDATA_KVARTAL-'!$A$5:$DS$385,57,FALSE),"")</f>
        <v/>
      </c>
      <c r="GO57" s="37"/>
      <c r="GP57" s="37" t="str">
        <f>IF(VLOOKUP(CONCATENATE($GL$6," ",GP$9),'-RÅDATA_KVARTAL-'!$A$5:$DS$385,57,FALSE)&gt;0,VLOOKUP(CONCATENATE($GL$6," ",GP$9),'-RÅDATA_KVARTAL-'!$A$5:$DS$385,57,FALSE),"")</f>
        <v/>
      </c>
      <c r="GQ57" s="37"/>
      <c r="GR57" s="37" t="str">
        <f>IF(VLOOKUP(CONCATENATE($GL$6," ",GR$9),'-RÅDATA_KVARTAL-'!$A$5:$DS$385,57,FALSE)&gt;0,VLOOKUP(CONCATENATE($GL$6," ",GR$9),'-RÅDATA_KVARTAL-'!$A$5:$DS$385,57,FALSE),"")</f>
        <v/>
      </c>
      <c r="GS57" s="37"/>
      <c r="GT57" s="37" t="str">
        <f>IF(VLOOKUP(CONCATENATE($GL$6," ",GT$9),'-RÅDATA_KVARTAL-'!$A$5:$DS$385,57,FALSE)&gt;0,VLOOKUP(CONCATENATE($GL$6," ",GT$9),'-RÅDATA_KVARTAL-'!$A$5:$DS$385,57,FALSE),"")</f>
        <v/>
      </c>
      <c r="GU57" s="37"/>
      <c r="GV57" s="37" t="str">
        <f>IF(VLOOKUP(CONCATENATE($GL$6," ",GV$9),'-RÅDATA_KVARTAL-'!$A$5:$DS$385,57,FALSE)&gt;0,VLOOKUP(CONCATENATE($GL$6," ",GV$9),'-RÅDATA_KVARTAL-'!$A$5:$DS$385,57,FALSE),"")</f>
        <v/>
      </c>
      <c r="GW57" s="37"/>
      <c r="GX57" s="37" t="str">
        <f>IF(VLOOKUP(CONCATENATE($GL$6," ",GX$9),'-RÅDATA_KVARTAL-'!$A$5:$DS$385,57,FALSE)&gt;0,VLOOKUP(CONCATENATE($GL$6," ",GX$9),'-RÅDATA_KVARTAL-'!$A$5:$DS$385,57,FALSE),"")</f>
        <v/>
      </c>
      <c r="GY57" s="37"/>
      <c r="GZ57" s="37" t="str">
        <f>IF(VLOOKUP(CONCATENATE($GL$6," ",GZ$9),'-RÅDATA_KVARTAL-'!$A$5:$DS$385,57,FALSE)&gt;0,VLOOKUP(CONCATENATE($GL$6," ",GZ$9),'-RÅDATA_KVARTAL-'!$A$5:$DS$385,57,FALSE),"")</f>
        <v/>
      </c>
      <c r="HA57" s="37"/>
      <c r="HB57" s="37" t="str">
        <f>IF(VLOOKUP(CONCATENATE($GL$6," ",HB$9),'-RÅDATA_KVARTAL-'!$A$5:$DS$385,57,FALSE)&gt;0,VLOOKUP(CONCATENATE($GL$6," ",HB$9),'-RÅDATA_KVARTAL-'!$A$5:$DS$385,57,FALSE),"")</f>
        <v/>
      </c>
      <c r="HC57" s="37"/>
      <c r="HD57" s="37" t="str">
        <f>IF(VLOOKUP(CONCATENATE($GL$6," ",HD$9),'-RÅDATA_KVARTAL-'!$A$5:$DS$385,57,FALSE)&gt;0,VLOOKUP(CONCATENATE($GL$6," ",HD$9),'-RÅDATA_KVARTAL-'!$A$5:$DS$385,57,FALSE),"")</f>
        <v/>
      </c>
      <c r="HE57" s="37"/>
      <c r="HF57" s="37" t="str">
        <f>IF(VLOOKUP(CONCATENATE($GL$6," ",HF$9),'-RÅDATA_KVARTAL-'!$A$5:$DS$385,57,FALSE)&gt;0,VLOOKUP(CONCATENATE($GL$6," ",HF$9),'-RÅDATA_KVARTAL-'!$A$5:$DS$385,57,FALSE),"")</f>
        <v/>
      </c>
      <c r="HG57" s="37"/>
      <c r="HH57" s="37" t="str">
        <f>IF(VLOOKUP(CONCATENATE($GL$6," ",HH$9),'-RÅDATA_KVARTAL-'!$A$5:$DS$385,57,FALSE)&gt;0,VLOOKUP(CONCATENATE($GL$6," ",HH$9),'-RÅDATA_KVARTAL-'!$A$5:$DS$385,57,FALSE),"")</f>
        <v/>
      </c>
      <c r="HI57" s="37"/>
      <c r="HJ57" s="37" t="str">
        <f>IF(VLOOKUP(CONCATENATE($GL$6," ",HJ$9),'-RÅDATA_KVARTAL-'!$A$5:$DS$385,57,FALSE)&gt;0,VLOOKUP(CONCATENATE($GL$6," ",HJ$9),'-RÅDATA_KVARTAL-'!$A$5:$DS$385,57,FALSE),"")</f>
        <v/>
      </c>
      <c r="HK57" s="147"/>
      <c r="HL57" s="148"/>
      <c r="HM57" s="103" t="s">
        <v>462</v>
      </c>
      <c r="HN57" s="15"/>
    </row>
    <row r="58" spans="2:222" ht="10.5" customHeight="1" x14ac:dyDescent="0.2">
      <c r="B58" s="248">
        <v>7</v>
      </c>
      <c r="C58" s="195"/>
      <c r="D58" s="92" t="s">
        <v>72</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94.953927161035551</v>
      </c>
      <c r="CK58" s="156"/>
      <c r="CL58" s="156">
        <f>IF(VLOOKUP(CONCATENATE($CH$6," ",CL$9),'-RÅDATA_KVARTAL-'!$A$5:$DS$385,61,FALSE)&gt;0,VLOOKUP(CONCATENATE($CH$6," ",CL$9),'-RÅDATA_KVARTAL-'!$A$5:$DS$385,61,FALSE),"")</f>
        <v>94.02649459842597</v>
      </c>
      <c r="CM58" s="156"/>
      <c r="CN58" s="156">
        <f>IF(VLOOKUP(CONCATENATE($CH$6," ",CN$9),'-RÅDATA_KVARTAL-'!$A$5:$DS$385,61,FALSE)&gt;0,VLOOKUP(CONCATENATE($CH$6," ",CN$9),'-RÅDATA_KVARTAL-'!$A$5:$DS$385,61,FALSE),"")</f>
        <v>94.67170336497837</v>
      </c>
      <c r="CO58" s="156"/>
      <c r="CP58" s="156">
        <f>IF(VLOOKUP(CONCATENATE($CH$6," ",CP$9),'-RÅDATA_KVARTAL-'!$A$5:$DS$385,61,FALSE)&gt;0,VLOOKUP(CONCATENATE($CH$6," ",CP$9),'-RÅDATA_KVARTAL-'!$A$5:$DS$385,61,FALSE),"")</f>
        <v>94.38352500668627</v>
      </c>
      <c r="CQ58" s="156"/>
      <c r="CR58" s="156">
        <f>IF(VLOOKUP(CONCATENATE($CH$6," ",CR$9),'-RÅDATA_KVARTAL-'!$A$5:$DS$385,61,FALSE)&gt;0,VLOOKUP(CONCATENATE($CH$6," ",CR$9),'-RÅDATA_KVARTAL-'!$A$5:$DS$385,61,FALSE),"")</f>
        <v>93.083059357239335</v>
      </c>
      <c r="CS58" s="156"/>
      <c r="CT58" s="156">
        <f>IF(VLOOKUP(CONCATENATE($CH$6," ",CT$9),'-RÅDATA_KVARTAL-'!$A$5:$DS$385,61,FALSE)&gt;0,VLOOKUP(CONCATENATE($CH$6," ",CT$9),'-RÅDATA_KVARTAL-'!$A$5:$DS$385,61,FALSE),"")</f>
        <v>95.452830188679243</v>
      </c>
      <c r="CU58" s="156"/>
      <c r="CV58" s="156">
        <f>IF(VLOOKUP(CONCATENATE($CH$6," ",CV$9),'-RÅDATA_KVARTAL-'!$A$5:$DS$385,61,FALSE)&gt;0,VLOOKUP(CONCATENATE($CH$6," ",CV$9),'-RÅDATA_KVARTAL-'!$A$5:$DS$385,61,FALSE),"")</f>
        <v>95.774088687064193</v>
      </c>
      <c r="CW58" s="156"/>
      <c r="CX58" s="156">
        <f>IF(VLOOKUP(CONCATENATE($CH$6," ",CX$9),'-RÅDATA_KVARTAL-'!$A$5:$DS$385,61,FALSE)&gt;0,VLOOKUP(CONCATENATE($CH$6," ",CX$9),'-RÅDATA_KVARTAL-'!$A$5:$DS$385,61,FALSE),"")</f>
        <v>94.02210026333276</v>
      </c>
      <c r="CY58" s="156"/>
      <c r="CZ58" s="156">
        <f>IF(VLOOKUP(CONCATENATE($CH$6," ",CZ$9),'-RÅDATA_KVARTAL-'!$A$5:$DS$385,61,FALSE)&gt;0,VLOOKUP(CONCATENATE($CH$6," ",CZ$9),'-RÅDATA_KVARTAL-'!$A$5:$DS$385,61,FALSE),"")</f>
        <v>94.078851302019956</v>
      </c>
      <c r="DA58" s="156"/>
      <c r="DB58" s="156">
        <f>IF(VLOOKUP(CONCATENATE($CH$6," ",DB$9),'-RÅDATA_KVARTAL-'!$A$5:$DS$385,61,FALSE)&gt;0,VLOOKUP(CONCATENATE($CH$6," ",DB$9),'-RÅDATA_KVARTAL-'!$A$5:$DS$385,61,FALSE),"")</f>
        <v>91.553023619268487</v>
      </c>
      <c r="DC58" s="156"/>
      <c r="DD58" s="156">
        <f>IF(VLOOKUP(CONCATENATE($CH$6," ",DD$9),'-RÅDATA_KVARTAL-'!$A$5:$DS$385,61,FALSE)&gt;0,VLOOKUP(CONCATENATE($CH$6," ",DD$9),'-RÅDATA_KVARTAL-'!$A$5:$DS$385,61,FALSE),"")</f>
        <v>93.549567125960252</v>
      </c>
      <c r="DE58" s="156"/>
      <c r="DF58" s="156">
        <f>IF(VLOOKUP(CONCATENATE($CH$6," ",DF$9),'-RÅDATA_KVARTAL-'!$A$5:$DS$385,61,FALSE)&gt;0,VLOOKUP(CONCATENATE($CH$6," ",DF$9),'-RÅDATA_KVARTAL-'!$A$5:$DS$385,61,FALSE),"")</f>
        <v>93.99203764024611</v>
      </c>
      <c r="DG58" s="118"/>
      <c r="DH58" s="106"/>
      <c r="DI58" s="156">
        <f>IF(VLOOKUP(CONCATENATE($DI$6," ",DI$9),'-RÅDATA_KVARTAL-'!$A$5:$DS$385,61,FALSE)&gt;0,VLOOKUP(CONCATENATE($DI$6," ",DI$9),'-RÅDATA_KVARTAL-'!$A$5:$DS$385,61,FALSE),"")</f>
        <v>94.406266519294533</v>
      </c>
      <c r="DJ58" s="156"/>
      <c r="DK58" s="156">
        <f>IF(VLOOKUP(CONCATENATE($DI$6," ",DK$9),'-RÅDATA_KVARTAL-'!$A$5:$DS$385,61,FALSE)&gt;0,VLOOKUP(CONCATENATE($DI$6," ",DK$9),'-RÅDATA_KVARTAL-'!$A$5:$DS$385,61,FALSE),"")</f>
        <v>94.47427409685659</v>
      </c>
      <c r="DL58" s="156"/>
      <c r="DM58" s="156">
        <f>IF(VLOOKUP(CONCATENATE($DI$6," ",DM$9),'-RÅDATA_KVARTAL-'!$A$5:$DS$385,61,FALSE)&gt;0,VLOOKUP(CONCATENATE($DI$6," ",DM$9),'-RÅDATA_KVARTAL-'!$A$5:$DS$385,61,FALSE),"")</f>
        <v>94.83162930306726</v>
      </c>
      <c r="DN58" s="156"/>
      <c r="DO58" s="156">
        <f>IF(VLOOKUP(CONCATENATE($DI$6," ",DO$9),'-RÅDATA_KVARTAL-'!$A$5:$DS$385,61,FALSE)&gt;0,VLOOKUP(CONCATENATE($DI$6," ",DO$9),'-RÅDATA_KVARTAL-'!$A$5:$DS$385,61,FALSE),"")</f>
        <v>92.225127630432084</v>
      </c>
      <c r="DP58" s="156"/>
      <c r="DQ58" s="156">
        <f>IF(VLOOKUP(CONCATENATE($DI$6," ",DQ$9),'-RÅDATA_KVARTAL-'!$A$5:$DS$385,61,FALSE)&gt;0,VLOOKUP(CONCATENATE($DI$6," ",DQ$9),'-RÅDATA_KVARTAL-'!$A$5:$DS$385,61,FALSE),"")</f>
        <v>92.09333396955671</v>
      </c>
      <c r="DR58" s="156"/>
      <c r="DS58" s="156">
        <f>IF(VLOOKUP(CONCATENATE($DI$6," ",DS$9),'-RÅDATA_KVARTAL-'!$A$5:$DS$385,61,FALSE)&gt;0,VLOOKUP(CONCATENATE($DI$6," ",DS$9),'-RÅDATA_KVARTAL-'!$A$5:$DS$385,61,FALSE),"")</f>
        <v>92.912480631778877</v>
      </c>
      <c r="DT58" s="156"/>
      <c r="DU58" s="156">
        <f>IF(VLOOKUP(CONCATENATE($DI$6," ",DU$9),'-RÅDATA_KVARTAL-'!$A$5:$DS$385,61,FALSE)&gt;0,VLOOKUP(CONCATENATE($DI$6," ",DU$9),'-RÅDATA_KVARTAL-'!$A$5:$DS$385,61,FALSE),"")</f>
        <v>95.443741153219563</v>
      </c>
      <c r="DV58" s="156"/>
      <c r="DW58" s="156">
        <f>IF(VLOOKUP(CONCATENATE($DI$6," ",DW$9),'-RÅDATA_KVARTAL-'!$A$5:$DS$385,61,FALSE)&gt;0,VLOOKUP(CONCATENATE($DI$6," ",DW$9),'-RÅDATA_KVARTAL-'!$A$5:$DS$385,61,FALSE),"")</f>
        <v>94.425398718139803</v>
      </c>
      <c r="DX58" s="156"/>
      <c r="DY58" s="156">
        <f>IF(VLOOKUP(CONCATENATE($DI$6," ",DY$9),'-RÅDATA_KVARTAL-'!$A$5:$DS$385,61,FALSE)&gt;0,VLOOKUP(CONCATENATE($DI$6," ",DY$9),'-RÅDATA_KVARTAL-'!$A$5:$DS$385,61,FALSE),"")</f>
        <v>93.498376425205691</v>
      </c>
      <c r="DZ58" s="156"/>
      <c r="EA58" s="156" t="str">
        <f>IF(VLOOKUP(CONCATENATE($DI$6," ",EA$9),'-RÅDATA_KVARTAL-'!$A$5:$DS$385,61,FALSE)&gt;0,VLOOKUP(CONCATENATE($DI$6," ",EA$9),'-RÅDATA_KVARTAL-'!$A$5:$DS$385,61,FALSE),"")</f>
        <v/>
      </c>
      <c r="EB58" s="156"/>
      <c r="EC58" s="156" t="str">
        <f>IF(VLOOKUP(CONCATENATE($DI$6," ",EC$9),'-RÅDATA_KVARTAL-'!$A$5:$DS$385,61,FALSE)&gt;0,VLOOKUP(CONCATENATE($DI$6," ",EC$9),'-RÅDATA_KVARTAL-'!$A$5:$DS$385,61,FALSE),"")</f>
        <v/>
      </c>
      <c r="ED58" s="156"/>
      <c r="EE58" s="156" t="str">
        <f>IF(VLOOKUP(CONCATENATE($DI$6," ",EE$9),'-RÅDATA_KVARTAL-'!$A$5:$DS$385,61,FALSE)&gt;0,VLOOKUP(CONCATENATE($DI$6," ",EE$9),'-RÅDATA_KVARTAL-'!$A$5:$DS$385,61,FALSE),"")</f>
        <v/>
      </c>
      <c r="EF58" s="156"/>
      <c r="EG58" s="156">
        <f>IF(VLOOKUP(CONCATENATE($DI$6," ",EG$9),'-RÅDATA_KVARTAL-'!$A$5:$DS$385,61,FALSE)&gt;0,VLOOKUP(CONCATENATE($DI$6," ",EG$9),'-RÅDATA_KVARTAL-'!$A$5:$DS$385,61,FALSE),"")</f>
        <v>93.797730668993054</v>
      </c>
      <c r="EH58" s="118"/>
      <c r="EI58" s="106"/>
      <c r="EJ58" s="156" t="str">
        <f>IF(VLOOKUP(CONCATENATE($EJ$6," ",EJ$9),'-RÅDATA_KVARTAL-'!$A$5:$DS$385,61,FALSE)&gt;0,VLOOKUP(CONCATENATE($EJ$6," ",EJ$9),'-RÅDATA_KVARTAL-'!$A$5:$DS$385,61,FALSE),"")</f>
        <v/>
      </c>
      <c r="EK58" s="156"/>
      <c r="EL58" s="156" t="str">
        <f>IF(VLOOKUP(CONCATENATE($EJ$6," ",EL$9),'-RÅDATA_KVARTAL-'!$A$5:$DS$385,61,FALSE)&gt;0,VLOOKUP(CONCATENATE($EJ$6," ",EL$9),'-RÅDATA_KVARTAL-'!$A$5:$DS$385,61,FALSE),"")</f>
        <v/>
      </c>
      <c r="EM58" s="156"/>
      <c r="EN58" s="156" t="str">
        <f>IF(VLOOKUP(CONCATENATE($EJ$6," ",EN$9),'-RÅDATA_KVARTAL-'!$A$5:$DS$385,61,FALSE)&gt;0,VLOOKUP(CONCATENATE($EJ$6," ",EN$9),'-RÅDATA_KVARTAL-'!$A$5:$DS$385,61,FALSE),"")</f>
        <v/>
      </c>
      <c r="EO58" s="156"/>
      <c r="EP58" s="156" t="str">
        <f>IF(VLOOKUP(CONCATENATE($EJ$6," ",EP$9),'-RÅDATA_KVARTAL-'!$A$5:$DS$385,61,FALSE)&gt;0,VLOOKUP(CONCATENATE($EJ$6," ",EP$9),'-RÅDATA_KVARTAL-'!$A$5:$DS$385,61,FALSE),"")</f>
        <v/>
      </c>
      <c r="EQ58" s="156"/>
      <c r="ER58" s="156" t="str">
        <f>IF(VLOOKUP(CONCATENATE($EJ$6," ",ER$9),'-RÅDATA_KVARTAL-'!$A$5:$DS$385,61,FALSE)&gt;0,VLOOKUP(CONCATENATE($EJ$6," ",ER$9),'-RÅDATA_KVARTAL-'!$A$5:$DS$385,61,FALSE),"")</f>
        <v/>
      </c>
      <c r="ES58" s="156"/>
      <c r="ET58" s="156" t="str">
        <f>IF(VLOOKUP(CONCATENATE($EJ$6," ",ET$9),'-RÅDATA_KVARTAL-'!$A$5:$DS$385,61,FALSE)&gt;0,VLOOKUP(CONCATENATE($EJ$6," ",ET$9),'-RÅDATA_KVARTAL-'!$A$5:$DS$385,61,FALSE),"")</f>
        <v/>
      </c>
      <c r="EU58" s="156"/>
      <c r="EV58" s="156" t="str">
        <f>IF(VLOOKUP(CONCATENATE($EJ$6," ",EV$9),'-RÅDATA_KVARTAL-'!$A$5:$DS$385,61,FALSE)&gt;0,VLOOKUP(CONCATENATE($EJ$6," ",EV$9),'-RÅDATA_KVARTAL-'!$A$5:$DS$385,61,FALSE),"")</f>
        <v/>
      </c>
      <c r="EW58" s="156"/>
      <c r="EX58" s="156" t="str">
        <f>IF(VLOOKUP(CONCATENATE($EJ$6," ",EX$9),'-RÅDATA_KVARTAL-'!$A$5:$DS$385,61,FALSE)&gt;0,VLOOKUP(CONCATENATE($EJ$6," ",EX$9),'-RÅDATA_KVARTAL-'!$A$5:$DS$385,61,FALSE),"")</f>
        <v/>
      </c>
      <c r="EY58" s="156"/>
      <c r="EZ58" s="156" t="str">
        <f>IF(VLOOKUP(CONCATENATE($EJ$6," ",EZ$9),'-RÅDATA_KVARTAL-'!$A$5:$DS$385,61,FALSE)&gt;0,VLOOKUP(CONCATENATE($EJ$6," ",EZ$9),'-RÅDATA_KVARTAL-'!$A$5:$DS$385,61,FALSE),"")</f>
        <v/>
      </c>
      <c r="FA58" s="156"/>
      <c r="FB58" s="156" t="str">
        <f>IF(VLOOKUP(CONCATENATE($EJ$6," ",FB$9),'-RÅDATA_KVARTAL-'!$A$5:$DS$385,61,FALSE)&gt;0,VLOOKUP(CONCATENATE($EJ$6," ",FB$9),'-RÅDATA_KVARTAL-'!$A$5:$DS$385,61,FALSE),"")</f>
        <v/>
      </c>
      <c r="FC58" s="156"/>
      <c r="FD58" s="156" t="str">
        <f>IF(VLOOKUP(CONCATENATE($EJ$6," ",FD$9),'-RÅDATA_KVARTAL-'!$A$5:$DS$385,61,FALSE)&gt;0,VLOOKUP(CONCATENATE($EJ$6," ",FD$9),'-RÅDATA_KVARTAL-'!$A$5:$DS$385,61,FALSE),"")</f>
        <v/>
      </c>
      <c r="FE58" s="156"/>
      <c r="FF58" s="156" t="str">
        <f>IF(VLOOKUP(CONCATENATE($EJ$6," ",FF$9),'-RÅDATA_KVARTAL-'!$A$5:$DS$385,61,FALSE)&gt;0,VLOOKUP(CONCATENATE($EJ$6," ",FF$9),'-RÅDATA_KVARTAL-'!$A$5:$DS$385,61,FALSE),"")</f>
        <v/>
      </c>
      <c r="FG58" s="156"/>
      <c r="FH58" s="156" t="str">
        <f>IF(VLOOKUP(CONCATENATE($EJ$6," ",FH$9),'-RÅDATA_KVARTAL-'!$A$5:$DS$385,61,FALSE)&gt;0,VLOOKUP(CONCATENATE($EJ$6," ",FH$9),'-RÅDATA_KVARTAL-'!$A$5:$DS$385,61,FALSE),"")</f>
        <v/>
      </c>
      <c r="FI58" s="118"/>
      <c r="FJ58" s="106"/>
      <c r="FK58" s="156" t="str">
        <f>IF(VLOOKUP(CONCATENATE($FK$6," ",FK$9),'-RÅDATA_KVARTAL-'!$A$5:$DS$385,61,FALSE)&gt;0,VLOOKUP(CONCATENATE($FK$6," ",FK$9),'-RÅDATA_KVARTAL-'!$A$5:$DS$385,61,FALSE),"")</f>
        <v/>
      </c>
      <c r="FL58" s="156"/>
      <c r="FM58" s="156" t="str">
        <f>IF(VLOOKUP(CONCATENATE($FK$6," ",FM$9),'-RÅDATA_KVARTAL-'!$A$5:$DS$385,61,FALSE)&gt;0,VLOOKUP(CONCATENATE($FK$6," ",FM$9),'-RÅDATA_KVARTAL-'!$A$5:$DS$385,61,FALSE),"")</f>
        <v/>
      </c>
      <c r="FN58" s="156"/>
      <c r="FO58" s="156" t="str">
        <f>IF(VLOOKUP(CONCATENATE($FK$6," ",FO$9),'-RÅDATA_KVARTAL-'!$A$5:$DS$385,61,FALSE)&gt;0,VLOOKUP(CONCATENATE($FK$6," ",FO$9),'-RÅDATA_KVARTAL-'!$A$5:$DS$385,61,FALSE),"")</f>
        <v/>
      </c>
      <c r="FP58" s="156"/>
      <c r="FQ58" s="156" t="str">
        <f>IF(VLOOKUP(CONCATENATE($FK$6," ",FQ$9),'-RÅDATA_KVARTAL-'!$A$5:$DS$385,61,FALSE)&gt;0,VLOOKUP(CONCATENATE($FK$6," ",FQ$9),'-RÅDATA_KVARTAL-'!$A$5:$DS$385,61,FALSE),"")</f>
        <v/>
      </c>
      <c r="FR58" s="156"/>
      <c r="FS58" s="156" t="str">
        <f>IF(VLOOKUP(CONCATENATE($FK$6," ",FS$9),'-RÅDATA_KVARTAL-'!$A$5:$DS$385,61,FALSE)&gt;0,VLOOKUP(CONCATENATE($FK$6," ",FS$9),'-RÅDATA_KVARTAL-'!$A$5:$DS$385,61,FALSE),"")</f>
        <v/>
      </c>
      <c r="FT58" s="156"/>
      <c r="FU58" s="156" t="str">
        <f>IF(VLOOKUP(CONCATENATE($FK$6," ",FU$9),'-RÅDATA_KVARTAL-'!$A$5:$DS$385,61,FALSE)&gt;0,VLOOKUP(CONCATENATE($FK$6," ",FU$9),'-RÅDATA_KVARTAL-'!$A$5:$DS$385,61,FALSE),"")</f>
        <v/>
      </c>
      <c r="FV58" s="156"/>
      <c r="FW58" s="156" t="str">
        <f>IF(VLOOKUP(CONCATENATE($FK$6," ",FW$9),'-RÅDATA_KVARTAL-'!$A$5:$DS$385,61,FALSE)&gt;0,VLOOKUP(CONCATENATE($FK$6," ",FW$9),'-RÅDATA_KVARTAL-'!$A$5:$DS$385,61,FALSE),"")</f>
        <v/>
      </c>
      <c r="FX58" s="156"/>
      <c r="FY58" s="156" t="str">
        <f>IF(VLOOKUP(CONCATENATE($FK$6," ",FY$9),'-RÅDATA_KVARTAL-'!$A$5:$DS$385,61,FALSE)&gt;0,VLOOKUP(CONCATENATE($FK$6," ",FY$9),'-RÅDATA_KVARTAL-'!$A$5:$DS$385,61,FALSE),"")</f>
        <v/>
      </c>
      <c r="FZ58" s="156"/>
      <c r="GA58" s="156" t="str">
        <f>IF(VLOOKUP(CONCATENATE($FK$6," ",GA$9),'-RÅDATA_KVARTAL-'!$A$5:$DS$385,61,FALSE)&gt;0,VLOOKUP(CONCATENATE($FK$6," ",GA$9),'-RÅDATA_KVARTAL-'!$A$5:$DS$385,61,FALSE),"")</f>
        <v/>
      </c>
      <c r="GB58" s="156"/>
      <c r="GC58" s="156" t="str">
        <f>IF(VLOOKUP(CONCATENATE($FK$6," ",GC$9),'-RÅDATA_KVARTAL-'!$A$5:$DS$385,61,FALSE)&gt;0,VLOOKUP(CONCATENATE($FK$6," ",GC$9),'-RÅDATA_KVARTAL-'!$A$5:$DS$385,61,FALSE),"")</f>
        <v/>
      </c>
      <c r="GD58" s="156"/>
      <c r="GE58" s="156" t="str">
        <f>IF(VLOOKUP(CONCATENATE($FK$6," ",GE$9),'-RÅDATA_KVARTAL-'!$A$5:$DS$385,61,FALSE)&gt;0,VLOOKUP(CONCATENATE($FK$6," ",GE$9),'-RÅDATA_KVARTAL-'!$A$5:$DS$385,61,FALSE),"")</f>
        <v/>
      </c>
      <c r="GF58" s="156"/>
      <c r="GG58" s="156" t="str">
        <f>IF(VLOOKUP(CONCATENATE($FK$6," ",GG$9),'-RÅDATA_KVARTAL-'!$A$5:$DS$385,61,FALSE)&gt;0,VLOOKUP(CONCATENATE($FK$6," ",GG$9),'-RÅDATA_KVARTAL-'!$A$5:$DS$385,61,FALSE),"")</f>
        <v/>
      </c>
      <c r="GH58" s="156"/>
      <c r="GI58" s="156" t="str">
        <f>IF(VLOOKUP(CONCATENATE($FK$6," ",GI$9),'-RÅDATA_KVARTAL-'!$A$5:$DS$385,61,FALSE)&gt;0,VLOOKUP(CONCATENATE($FK$6," ",GI$9),'-RÅDATA_KVARTAL-'!$A$5:$DS$385,61,FALSE),"")</f>
        <v/>
      </c>
      <c r="GJ58" s="118"/>
      <c r="GK58" s="106"/>
      <c r="GL58" s="156" t="str">
        <f>IF(VLOOKUP(CONCATENATE($GL$6," ",GL$9),'-RÅDATA_KVARTAL-'!$A$5:$DS$385,61,FALSE)&gt;0,VLOOKUP(CONCATENATE($GL$6," ",GL$9),'-RÅDATA_KVARTAL-'!$A$5:$DS$385,61,FALSE),"")</f>
        <v/>
      </c>
      <c r="GM58" s="156"/>
      <c r="GN58" s="156" t="str">
        <f>IF(VLOOKUP(CONCATENATE($GL$6," ",GN$9),'-RÅDATA_KVARTAL-'!$A$5:$DS$385,61,FALSE)&gt;0,VLOOKUP(CONCATENATE($GL$6," ",GN$9),'-RÅDATA_KVARTAL-'!$A$5:$DS$385,61,FALSE),"")</f>
        <v/>
      </c>
      <c r="GO58" s="156"/>
      <c r="GP58" s="156" t="str">
        <f>IF(VLOOKUP(CONCATENATE($GL$6," ",GP$9),'-RÅDATA_KVARTAL-'!$A$5:$DS$385,61,FALSE)&gt;0,VLOOKUP(CONCATENATE($GL$6," ",GP$9),'-RÅDATA_KVARTAL-'!$A$5:$DS$385,61,FALSE),"")</f>
        <v/>
      </c>
      <c r="GQ58" s="156"/>
      <c r="GR58" s="156" t="str">
        <f>IF(VLOOKUP(CONCATENATE($GL$6," ",GR$9),'-RÅDATA_KVARTAL-'!$A$5:$DS$385,61,FALSE)&gt;0,VLOOKUP(CONCATENATE($GL$6," ",GR$9),'-RÅDATA_KVARTAL-'!$A$5:$DS$385,61,FALSE),"")</f>
        <v/>
      </c>
      <c r="GS58" s="156"/>
      <c r="GT58" s="156" t="str">
        <f>IF(VLOOKUP(CONCATENATE($GL$6," ",GT$9),'-RÅDATA_KVARTAL-'!$A$5:$DS$385,61,FALSE)&gt;0,VLOOKUP(CONCATENATE($GL$6," ",GT$9),'-RÅDATA_KVARTAL-'!$A$5:$DS$385,61,FALSE),"")</f>
        <v/>
      </c>
      <c r="GU58" s="156"/>
      <c r="GV58" s="156" t="str">
        <f>IF(VLOOKUP(CONCATENATE($GL$6," ",GV$9),'-RÅDATA_KVARTAL-'!$A$5:$DS$385,61,FALSE)&gt;0,VLOOKUP(CONCATENATE($GL$6," ",GV$9),'-RÅDATA_KVARTAL-'!$A$5:$DS$385,61,FALSE),"")</f>
        <v/>
      </c>
      <c r="GW58" s="156"/>
      <c r="GX58" s="156" t="str">
        <f>IF(VLOOKUP(CONCATENATE($GL$6," ",GX$9),'-RÅDATA_KVARTAL-'!$A$5:$DS$385,61,FALSE)&gt;0,VLOOKUP(CONCATENATE($GL$6," ",GX$9),'-RÅDATA_KVARTAL-'!$A$5:$DS$385,61,FALSE),"")</f>
        <v/>
      </c>
      <c r="GY58" s="156"/>
      <c r="GZ58" s="156" t="str">
        <f>IF(VLOOKUP(CONCATENATE($GL$6," ",GZ$9),'-RÅDATA_KVARTAL-'!$A$5:$DS$385,61,FALSE)&gt;0,VLOOKUP(CONCATENATE($GL$6," ",GZ$9),'-RÅDATA_KVARTAL-'!$A$5:$DS$385,61,FALSE),"")</f>
        <v/>
      </c>
      <c r="HA58" s="156"/>
      <c r="HB58" s="156" t="str">
        <f>IF(VLOOKUP(CONCATENATE($GL$6," ",HB$9),'-RÅDATA_KVARTAL-'!$A$5:$DS$385,61,FALSE)&gt;0,VLOOKUP(CONCATENATE($GL$6," ",HB$9),'-RÅDATA_KVARTAL-'!$A$5:$DS$385,61,FALSE),"")</f>
        <v/>
      </c>
      <c r="HC58" s="156"/>
      <c r="HD58" s="156" t="str">
        <f>IF(VLOOKUP(CONCATENATE($GL$6," ",HD$9),'-RÅDATA_KVARTAL-'!$A$5:$DS$385,61,FALSE)&gt;0,VLOOKUP(CONCATENATE($GL$6," ",HD$9),'-RÅDATA_KVARTAL-'!$A$5:$DS$385,61,FALSE),"")</f>
        <v/>
      </c>
      <c r="HE58" s="156"/>
      <c r="HF58" s="156" t="str">
        <f>IF(VLOOKUP(CONCATENATE($GL$6," ",HF$9),'-RÅDATA_KVARTAL-'!$A$5:$DS$385,61,FALSE)&gt;0,VLOOKUP(CONCATENATE($GL$6," ",HF$9),'-RÅDATA_KVARTAL-'!$A$5:$DS$385,61,FALSE),"")</f>
        <v/>
      </c>
      <c r="HG58" s="156"/>
      <c r="HH58" s="156" t="str">
        <f>IF(VLOOKUP(CONCATENATE($GL$6," ",HH$9),'-RÅDATA_KVARTAL-'!$A$5:$DS$385,61,FALSE)&gt;0,VLOOKUP(CONCATENATE($GL$6," ",HH$9),'-RÅDATA_KVARTAL-'!$A$5:$DS$385,61,FALSE),"")</f>
        <v/>
      </c>
      <c r="HI58" s="156"/>
      <c r="HJ58" s="156" t="str">
        <f>IF(VLOOKUP(CONCATENATE($GL$6," ",HJ$9),'-RÅDATA_KVARTAL-'!$A$5:$DS$385,61,FALSE)&gt;0,VLOOKUP(CONCATENATE($GL$6," ",HJ$9),'-RÅDATA_KVARTAL-'!$A$5:$DS$385,61,FALSE),"")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37655</v>
      </c>
      <c r="CK60" s="37"/>
      <c r="CL60" s="37">
        <f>IF(VLOOKUP(CONCATENATE($CH$6," ",CL$9),'-RÅDATA_KVARTAL-'!$A$5:$DS$385,65,FALSE)&gt;0,VLOOKUP(CONCATENATE($CH$6," ",CL$9),'-RÅDATA_KVARTAL-'!$A$5:$DS$385,65,FALSE),"")</f>
        <v>39710</v>
      </c>
      <c r="CM60" s="37"/>
      <c r="CN60" s="37">
        <f>IF(VLOOKUP(CONCATENATE($CH$6," ",CN$9),'-RÅDATA_KVARTAL-'!$A$5:$DS$385,65,FALSE)&gt;0,VLOOKUP(CONCATENATE($CH$6," ",CN$9),'-RÅDATA_KVARTAL-'!$A$5:$DS$385,65,FALSE),"")</f>
        <v>39151</v>
      </c>
      <c r="CO60" s="37"/>
      <c r="CP60" s="37">
        <f>IF(VLOOKUP(CONCATENATE($CH$6," ",CP$9),'-RÅDATA_KVARTAL-'!$A$5:$DS$385,65,FALSE)&gt;0,VLOOKUP(CONCATENATE($CH$6," ",CP$9),'-RÅDATA_KVARTAL-'!$A$5:$DS$385,65,FALSE),"")</f>
        <v>40028</v>
      </c>
      <c r="CQ60" s="37"/>
      <c r="CR60" s="37">
        <f>IF(VLOOKUP(CONCATENATE($CH$6," ",CR$9),'-RÅDATA_KVARTAL-'!$A$5:$DS$385,65,FALSE)&gt;0,VLOOKUP(CONCATENATE($CH$6," ",CR$9),'-RÅDATA_KVARTAL-'!$A$5:$DS$385,65,FALSE),"")</f>
        <v>37722</v>
      </c>
      <c r="CS60" s="37"/>
      <c r="CT60" s="37">
        <f>IF(VLOOKUP(CONCATENATE($CH$6," ",CT$9),'-RÅDATA_KVARTAL-'!$A$5:$DS$385,65,FALSE)&gt;0,VLOOKUP(CONCATENATE($CH$6," ",CT$9),'-RÅDATA_KVARTAL-'!$A$5:$DS$385,65,FALSE),"")</f>
        <v>36288</v>
      </c>
      <c r="CU60" s="37"/>
      <c r="CV60" s="37">
        <f>IF(VLOOKUP(CONCATENATE($CH$6," ",CV$9),'-RÅDATA_KVARTAL-'!$A$5:$DS$385,65,FALSE)&gt;0,VLOOKUP(CONCATENATE($CH$6," ",CV$9),'-RÅDATA_KVARTAL-'!$A$5:$DS$385,65,FALSE),"")</f>
        <v>39360</v>
      </c>
      <c r="CW60" s="37"/>
      <c r="CX60" s="37">
        <f>IF(VLOOKUP(CONCATENATE($CH$6," ",CX$9),'-RÅDATA_KVARTAL-'!$A$5:$DS$385,65,FALSE)&gt;0,VLOOKUP(CONCATENATE($CH$6," ",CX$9),'-RÅDATA_KVARTAL-'!$A$5:$DS$385,65,FALSE),"")</f>
        <v>39324</v>
      </c>
      <c r="CY60" s="37"/>
      <c r="CZ60" s="37">
        <f>IF(VLOOKUP(CONCATENATE($CH$6," ",CZ$9),'-RÅDATA_KVARTAL-'!$A$5:$DS$385,65,FALSE)&gt;0,VLOOKUP(CONCATENATE($CH$6," ",CZ$9),'-RÅDATA_KVARTAL-'!$A$5:$DS$385,65,FALSE),"")</f>
        <v>39919</v>
      </c>
      <c r="DA60" s="37"/>
      <c r="DB60" s="37">
        <f>IF(VLOOKUP(CONCATENATE($CH$6," ",DB$9),'-RÅDATA_KVARTAL-'!$A$5:$DS$385,65,FALSE)&gt;0,VLOOKUP(CONCATENATE($CH$6," ",DB$9),'-RÅDATA_KVARTAL-'!$A$5:$DS$385,65,FALSE),"")</f>
        <v>37812</v>
      </c>
      <c r="DC60" s="37"/>
      <c r="DD60" s="37">
        <f>IF(VLOOKUP(CONCATENATE($CH$6," ",DD$9),'-RÅDATA_KVARTAL-'!$A$5:$DS$385,65,FALSE)&gt;0,VLOOKUP(CONCATENATE($CH$6," ",DD$9),'-RÅDATA_KVARTAL-'!$A$5:$DS$385,65,FALSE),"")</f>
        <v>39603</v>
      </c>
      <c r="DE60" s="37"/>
      <c r="DF60" s="37">
        <f>IF(VLOOKUP(CONCATENATE($CH$6," ",DF$9),'-RÅDATA_KVARTAL-'!$A$5:$DS$385,65,FALSE)&gt;0,VLOOKUP(CONCATENATE($CH$6," ",DF$9),'-RÅDATA_KVARTAL-'!$A$5:$DS$385,65,FALSE),"")</f>
        <v>465556</v>
      </c>
      <c r="DG60" s="147"/>
      <c r="DH60" s="275"/>
      <c r="DI60" s="37">
        <f>IF(VLOOKUP(CONCATENATE($DI$6," ",DI$9),'-RÅDATA_KVARTAL-'!$A$5:$DS$385,65,FALSE)&gt;0,VLOOKUP(CONCATENATE($DI$6," ",DI$9),'-RÅDATA_KVARTAL-'!$A$5:$DS$385,65,FALSE),"")</f>
        <v>40391</v>
      </c>
      <c r="DJ60" s="37"/>
      <c r="DK60" s="37">
        <f>IF(VLOOKUP(CONCATENATE($DI$6," ",DK$9),'-RÅDATA_KVARTAL-'!$A$5:$DS$385,65,FALSE)&gt;0,VLOOKUP(CONCATENATE($DI$6," ",DK$9),'-RÅDATA_KVARTAL-'!$A$5:$DS$385,65,FALSE),"")</f>
        <v>37231</v>
      </c>
      <c r="DL60" s="37"/>
      <c r="DM60" s="37">
        <f>IF(VLOOKUP(CONCATENATE($DI$6," ",DM$9),'-RÅDATA_KVARTAL-'!$A$5:$DS$385,65,FALSE)&gt;0,VLOOKUP(CONCATENATE($DI$6," ",DM$9),'-RÅDATA_KVARTAL-'!$A$5:$DS$385,65,FALSE),"")</f>
        <v>41556</v>
      </c>
      <c r="DN60" s="37"/>
      <c r="DO60" s="37">
        <f>IF(VLOOKUP(CONCATENATE($DI$6," ",DO$9),'-RÅDATA_KVARTAL-'!$A$5:$DS$385,65,FALSE)&gt;0,VLOOKUP(CONCATENATE($DI$6," ",DO$9),'-RÅDATA_KVARTAL-'!$A$5:$DS$385,65,FALSE),"")</f>
        <v>38374</v>
      </c>
      <c r="DP60" s="37"/>
      <c r="DQ60" s="37">
        <f>IF(VLOOKUP(CONCATENATE($DI$6," ",DQ$9),'-RÅDATA_KVARTAL-'!$A$5:$DS$385,65,FALSE)&gt;0,VLOOKUP(CONCATENATE($DI$6," ",DQ$9),'-RÅDATA_KVARTAL-'!$A$5:$DS$385,65,FALSE),"")</f>
        <v>40115</v>
      </c>
      <c r="DR60" s="37"/>
      <c r="DS60" s="37">
        <f>IF(VLOOKUP(CONCATENATE($DI$6," ",DS$9),'-RÅDATA_KVARTAL-'!$A$5:$DS$385,65,FALSE)&gt;0,VLOOKUP(CONCATENATE($DI$6," ",DS$9),'-RÅDATA_KVARTAL-'!$A$5:$DS$385,65,FALSE),"")</f>
        <v>38534</v>
      </c>
      <c r="DT60" s="37"/>
      <c r="DU60" s="37">
        <f>IF(VLOOKUP(CONCATENATE($DI$6," ",DU$9),'-RÅDATA_KVARTAL-'!$A$5:$DS$385,65,FALSE)&gt;0,VLOOKUP(CONCATENATE($DI$6," ",DU$9),'-RÅDATA_KVARTAL-'!$A$5:$DS$385,65,FALSE),"")</f>
        <v>36504</v>
      </c>
      <c r="DV60" s="37"/>
      <c r="DW60" s="37">
        <f>IF(VLOOKUP(CONCATENATE($DI$6," ",DW$9),'-RÅDATA_KVARTAL-'!$A$5:$DS$385,65,FALSE)&gt;0,VLOOKUP(CONCATENATE($DI$6," ",DW$9),'-RÅDATA_KVARTAL-'!$A$5:$DS$385,65,FALSE),"")</f>
        <v>39091</v>
      </c>
      <c r="DX60" s="37"/>
      <c r="DY60" s="37">
        <f>IF(VLOOKUP(CONCATENATE($DI$6," ",DY$9),'-RÅDATA_KVARTAL-'!$A$5:$DS$385,65,FALSE)&gt;0,VLOOKUP(CONCATENATE($DI$6," ",DY$9),'-RÅDATA_KVARTAL-'!$A$5:$DS$385,65,FALSE),"")</f>
        <v>39491</v>
      </c>
      <c r="DZ60" s="37"/>
      <c r="EA60" s="37" t="str">
        <f>IF(VLOOKUP(CONCATENATE($DI$6," ",EA$9),'-RÅDATA_KVARTAL-'!$A$5:$DS$385,65,FALSE)&gt;0,VLOOKUP(CONCATENATE($DI$6," ",EA$9),'-RÅDATA_KVARTAL-'!$A$5:$DS$385,65,FALSE),"")</f>
        <v/>
      </c>
      <c r="EB60" s="37"/>
      <c r="EC60" s="37" t="str">
        <f>IF(VLOOKUP(CONCATENATE($DI$6," ",EC$9),'-RÅDATA_KVARTAL-'!$A$5:$DS$385,65,FALSE)&gt;0,VLOOKUP(CONCATENATE($DI$6," ",EC$9),'-RÅDATA_KVARTAL-'!$A$5:$DS$385,65,FALSE),"")</f>
        <v/>
      </c>
      <c r="ED60" s="37"/>
      <c r="EE60" s="37" t="str">
        <f>IF(VLOOKUP(CONCATENATE($DI$6," ",EE$9),'-RÅDATA_KVARTAL-'!$A$5:$DS$385,65,FALSE)&gt;0,VLOOKUP(CONCATENATE($DI$6," ",EE$9),'-RÅDATA_KVARTAL-'!$A$5:$DS$385,65,FALSE),"")</f>
        <v/>
      </c>
      <c r="EF60" s="37"/>
      <c r="EG60" s="37">
        <f>IF(VLOOKUP(CONCATENATE($DI$6," ",EG$9),'-RÅDATA_KVARTAL-'!$A$5:$DS$385,65,FALSE)&gt;0,VLOOKUP(CONCATENATE($DI$6," ",EG$9),'-RÅDATA_KVARTAL-'!$A$5:$DS$385,65,FALSE),"")</f>
        <v>351287</v>
      </c>
      <c r="EH60" s="147"/>
      <c r="EI60" s="275"/>
      <c r="EJ60" s="37" t="str">
        <f>IF(VLOOKUP(CONCATENATE($EJ$6," ",EJ$9),'-RÅDATA_KVARTAL-'!$A$5:$DS$385,65,FALSE)&gt;0,VLOOKUP(CONCATENATE($EJ$6," ",EJ$9),'-RÅDATA_KVARTAL-'!$A$5:$DS$385,65,FALSE),"")</f>
        <v/>
      </c>
      <c r="EK60" s="37"/>
      <c r="EL60" s="37" t="str">
        <f>IF(VLOOKUP(CONCATENATE($EJ$6," ",EL$9),'-RÅDATA_KVARTAL-'!$A$5:$DS$385,65,FALSE)&gt;0,VLOOKUP(CONCATENATE($EJ$6," ",EL$9),'-RÅDATA_KVARTAL-'!$A$5:$DS$385,65,FALSE),"")</f>
        <v/>
      </c>
      <c r="EM60" s="37"/>
      <c r="EN60" s="37" t="str">
        <f>IF(VLOOKUP(CONCATENATE($EJ$6," ",EN$9),'-RÅDATA_KVARTAL-'!$A$5:$DS$385,65,FALSE)&gt;0,VLOOKUP(CONCATENATE($EJ$6," ",EN$9),'-RÅDATA_KVARTAL-'!$A$5:$DS$385,65,FALSE),"")</f>
        <v/>
      </c>
      <c r="EO60" s="37"/>
      <c r="EP60" s="37" t="str">
        <f>IF(VLOOKUP(CONCATENATE($EJ$6," ",EP$9),'-RÅDATA_KVARTAL-'!$A$5:$DS$385,65,FALSE)&gt;0,VLOOKUP(CONCATENATE($EJ$6," ",EP$9),'-RÅDATA_KVARTAL-'!$A$5:$DS$385,65,FALSE),"")</f>
        <v/>
      </c>
      <c r="EQ60" s="37"/>
      <c r="ER60" s="37" t="str">
        <f>IF(VLOOKUP(CONCATENATE($EJ$6," ",ER$9),'-RÅDATA_KVARTAL-'!$A$5:$DS$385,65,FALSE)&gt;0,VLOOKUP(CONCATENATE($EJ$6," ",ER$9),'-RÅDATA_KVARTAL-'!$A$5:$DS$385,65,FALSE),"")</f>
        <v/>
      </c>
      <c r="ES60" s="37"/>
      <c r="ET60" s="37" t="str">
        <f>IF(VLOOKUP(CONCATENATE($EJ$6," ",ET$9),'-RÅDATA_KVARTAL-'!$A$5:$DS$385,65,FALSE)&gt;0,VLOOKUP(CONCATENATE($EJ$6," ",ET$9),'-RÅDATA_KVARTAL-'!$A$5:$DS$385,65,FALSE),"")</f>
        <v/>
      </c>
      <c r="EU60" s="37"/>
      <c r="EV60" s="37" t="str">
        <f>IF(VLOOKUP(CONCATENATE($EJ$6," ",EV$9),'-RÅDATA_KVARTAL-'!$A$5:$DS$385,65,FALSE)&gt;0,VLOOKUP(CONCATENATE($EJ$6," ",EV$9),'-RÅDATA_KVARTAL-'!$A$5:$DS$385,65,FALSE),"")</f>
        <v/>
      </c>
      <c r="EW60" s="37"/>
      <c r="EX60" s="37" t="str">
        <f>IF(VLOOKUP(CONCATENATE($EJ$6," ",EX$9),'-RÅDATA_KVARTAL-'!$A$5:$DS$385,65,FALSE)&gt;0,VLOOKUP(CONCATENATE($EJ$6," ",EX$9),'-RÅDATA_KVARTAL-'!$A$5:$DS$385,65,FALSE),"")</f>
        <v/>
      </c>
      <c r="EY60" s="37"/>
      <c r="EZ60" s="37" t="str">
        <f>IF(VLOOKUP(CONCATENATE($EJ$6," ",EZ$9),'-RÅDATA_KVARTAL-'!$A$5:$DS$385,65,FALSE)&gt;0,VLOOKUP(CONCATENATE($EJ$6," ",EZ$9),'-RÅDATA_KVARTAL-'!$A$5:$DS$385,65,FALSE),"")</f>
        <v/>
      </c>
      <c r="FA60" s="37"/>
      <c r="FB60" s="37" t="str">
        <f>IF(VLOOKUP(CONCATENATE($EJ$6," ",FB$9),'-RÅDATA_KVARTAL-'!$A$5:$DS$385,65,FALSE)&gt;0,VLOOKUP(CONCATENATE($EJ$6," ",FB$9),'-RÅDATA_KVARTAL-'!$A$5:$DS$385,65,FALSE),"")</f>
        <v/>
      </c>
      <c r="FC60" s="37"/>
      <c r="FD60" s="37" t="str">
        <f>IF(VLOOKUP(CONCATENATE($EJ$6," ",FD$9),'-RÅDATA_KVARTAL-'!$A$5:$DS$385,65,FALSE)&gt;0,VLOOKUP(CONCATENATE($EJ$6," ",FD$9),'-RÅDATA_KVARTAL-'!$A$5:$DS$385,65,FALSE),"")</f>
        <v/>
      </c>
      <c r="FE60" s="37"/>
      <c r="FF60" s="37" t="str">
        <f>IF(VLOOKUP(CONCATENATE($EJ$6," ",FF$9),'-RÅDATA_KVARTAL-'!$A$5:$DS$385,65,FALSE)&gt;0,VLOOKUP(CONCATENATE($EJ$6," ",FF$9),'-RÅDATA_KVARTAL-'!$A$5:$DS$385,65,FALSE),"")</f>
        <v/>
      </c>
      <c r="FG60" s="37"/>
      <c r="FH60" s="37" t="str">
        <f>IF(VLOOKUP(CONCATENATE($EJ$6," ",FH$9),'-RÅDATA_KVARTAL-'!$A$5:$DS$385,65,FALSE)&gt;0,VLOOKUP(CONCATENATE($EJ$6," ",FH$9),'-RÅDATA_KVARTAL-'!$A$5:$DS$385,65,FALSE),"")</f>
        <v/>
      </c>
      <c r="FI60" s="147"/>
      <c r="FJ60" s="275"/>
      <c r="FK60" s="37" t="str">
        <f>IF(VLOOKUP(CONCATENATE($FK$6," ",FK$9),'-RÅDATA_KVARTAL-'!$A$5:$DS$385,65,FALSE)&gt;0,VLOOKUP(CONCATENATE($FK$6," ",FK$9),'-RÅDATA_KVARTAL-'!$A$5:$DS$385,65,FALSE),"")</f>
        <v/>
      </c>
      <c r="FL60" s="37"/>
      <c r="FM60" s="37" t="str">
        <f>IF(VLOOKUP(CONCATENATE($FK$6," ",FM$9),'-RÅDATA_KVARTAL-'!$A$5:$DS$385,65,FALSE)&gt;0,VLOOKUP(CONCATENATE($FK$6," ",FM$9),'-RÅDATA_KVARTAL-'!$A$5:$DS$385,65,FALSE),"")</f>
        <v/>
      </c>
      <c r="FN60" s="37"/>
      <c r="FO60" s="37" t="str">
        <f>IF(VLOOKUP(CONCATENATE($FK$6," ",FO$9),'-RÅDATA_KVARTAL-'!$A$5:$DS$385,65,FALSE)&gt;0,VLOOKUP(CONCATENATE($FK$6," ",FO$9),'-RÅDATA_KVARTAL-'!$A$5:$DS$385,65,FALSE),"")</f>
        <v/>
      </c>
      <c r="FP60" s="37"/>
      <c r="FQ60" s="37" t="str">
        <f>IF(VLOOKUP(CONCATENATE($FK$6," ",FQ$9),'-RÅDATA_KVARTAL-'!$A$5:$DS$385,65,FALSE)&gt;0,VLOOKUP(CONCATENATE($FK$6," ",FQ$9),'-RÅDATA_KVARTAL-'!$A$5:$DS$385,65,FALSE),"")</f>
        <v/>
      </c>
      <c r="FR60" s="37"/>
      <c r="FS60" s="37" t="str">
        <f>IF(VLOOKUP(CONCATENATE($FK$6," ",FS$9),'-RÅDATA_KVARTAL-'!$A$5:$DS$385,65,FALSE)&gt;0,VLOOKUP(CONCATENATE($FK$6," ",FS$9),'-RÅDATA_KVARTAL-'!$A$5:$DS$385,65,FALSE),"")</f>
        <v/>
      </c>
      <c r="FT60" s="37"/>
      <c r="FU60" s="37" t="str">
        <f>IF(VLOOKUP(CONCATENATE($FK$6," ",FU$9),'-RÅDATA_KVARTAL-'!$A$5:$DS$385,65,FALSE)&gt;0,VLOOKUP(CONCATENATE($FK$6," ",FU$9),'-RÅDATA_KVARTAL-'!$A$5:$DS$385,65,FALSE),"")</f>
        <v/>
      </c>
      <c r="FV60" s="37"/>
      <c r="FW60" s="37" t="str">
        <f>IF(VLOOKUP(CONCATENATE($FK$6," ",FW$9),'-RÅDATA_KVARTAL-'!$A$5:$DS$385,65,FALSE)&gt;0,VLOOKUP(CONCATENATE($FK$6," ",FW$9),'-RÅDATA_KVARTAL-'!$A$5:$DS$385,65,FALSE),"")</f>
        <v/>
      </c>
      <c r="FX60" s="37"/>
      <c r="FY60" s="37" t="str">
        <f>IF(VLOOKUP(CONCATENATE($FK$6," ",FY$9),'-RÅDATA_KVARTAL-'!$A$5:$DS$385,65,FALSE)&gt;0,VLOOKUP(CONCATENATE($FK$6," ",FY$9),'-RÅDATA_KVARTAL-'!$A$5:$DS$385,65,FALSE),"")</f>
        <v/>
      </c>
      <c r="FZ60" s="37"/>
      <c r="GA60" s="37" t="str">
        <f>IF(VLOOKUP(CONCATENATE($FK$6," ",GA$9),'-RÅDATA_KVARTAL-'!$A$5:$DS$385,65,FALSE)&gt;0,VLOOKUP(CONCATENATE($FK$6," ",GA$9),'-RÅDATA_KVARTAL-'!$A$5:$DS$385,65,FALSE),"")</f>
        <v/>
      </c>
      <c r="GB60" s="37"/>
      <c r="GC60" s="37" t="str">
        <f>IF(VLOOKUP(CONCATENATE($FK$6," ",GC$9),'-RÅDATA_KVARTAL-'!$A$5:$DS$385,65,FALSE)&gt;0,VLOOKUP(CONCATENATE($FK$6," ",GC$9),'-RÅDATA_KVARTAL-'!$A$5:$DS$385,65,FALSE),"")</f>
        <v/>
      </c>
      <c r="GD60" s="37"/>
      <c r="GE60" s="37" t="str">
        <f>IF(VLOOKUP(CONCATENATE($FK$6," ",GE$9),'-RÅDATA_KVARTAL-'!$A$5:$DS$385,65,FALSE)&gt;0,VLOOKUP(CONCATENATE($FK$6," ",GE$9),'-RÅDATA_KVARTAL-'!$A$5:$DS$385,65,FALSE),"")</f>
        <v/>
      </c>
      <c r="GF60" s="37"/>
      <c r="GG60" s="37" t="str">
        <f>IF(VLOOKUP(CONCATENATE($FK$6," ",GG$9),'-RÅDATA_KVARTAL-'!$A$5:$DS$385,65,FALSE)&gt;0,VLOOKUP(CONCATENATE($FK$6," ",GG$9),'-RÅDATA_KVARTAL-'!$A$5:$DS$385,65,FALSE),"")</f>
        <v/>
      </c>
      <c r="GH60" s="37"/>
      <c r="GI60" s="37" t="str">
        <f>IF(VLOOKUP(CONCATENATE($FK$6," ",GI$9),'-RÅDATA_KVARTAL-'!$A$5:$DS$385,65,FALSE)&gt;0,VLOOKUP(CONCATENATE($FK$6," ",GI$9),'-RÅDATA_KVARTAL-'!$A$5:$DS$385,65,FALSE),"")</f>
        <v/>
      </c>
      <c r="GJ60" s="147"/>
      <c r="GK60" s="275"/>
      <c r="GL60" s="37" t="str">
        <f>IF(VLOOKUP(CONCATENATE($GL$6," ",GL$9),'-RÅDATA_KVARTAL-'!$A$5:$DS$385,65,FALSE)&gt;0,VLOOKUP(CONCATENATE($GL$6," ",GL$9),'-RÅDATA_KVARTAL-'!$A$5:$DS$385,65,FALSE),"")</f>
        <v/>
      </c>
      <c r="GM60" s="37"/>
      <c r="GN60" s="37" t="str">
        <f>IF(VLOOKUP(CONCATENATE($GL$6," ",GN$9),'-RÅDATA_KVARTAL-'!$A$5:$DS$385,65,FALSE)&gt;0,VLOOKUP(CONCATENATE($GL$6," ",GN$9),'-RÅDATA_KVARTAL-'!$A$5:$DS$385,65,FALSE),"")</f>
        <v/>
      </c>
      <c r="GO60" s="37"/>
      <c r="GP60" s="37" t="str">
        <f>IF(VLOOKUP(CONCATENATE($GL$6," ",GP$9),'-RÅDATA_KVARTAL-'!$A$5:$DS$385,65,FALSE)&gt;0,VLOOKUP(CONCATENATE($GL$6," ",GP$9),'-RÅDATA_KVARTAL-'!$A$5:$DS$385,65,FALSE),"")</f>
        <v/>
      </c>
      <c r="GQ60" s="37"/>
      <c r="GR60" s="37" t="str">
        <f>IF(VLOOKUP(CONCATENATE($GL$6," ",GR$9),'-RÅDATA_KVARTAL-'!$A$5:$DS$385,65,FALSE)&gt;0,VLOOKUP(CONCATENATE($GL$6," ",GR$9),'-RÅDATA_KVARTAL-'!$A$5:$DS$385,65,FALSE),"")</f>
        <v/>
      </c>
      <c r="GS60" s="37"/>
      <c r="GT60" s="37" t="str">
        <f>IF(VLOOKUP(CONCATENATE($GL$6," ",GT$9),'-RÅDATA_KVARTAL-'!$A$5:$DS$385,65,FALSE)&gt;0,VLOOKUP(CONCATENATE($GL$6," ",GT$9),'-RÅDATA_KVARTAL-'!$A$5:$DS$385,65,FALSE),"")</f>
        <v/>
      </c>
      <c r="GU60" s="37"/>
      <c r="GV60" s="37" t="str">
        <f>IF(VLOOKUP(CONCATENATE($GL$6," ",GV$9),'-RÅDATA_KVARTAL-'!$A$5:$DS$385,65,FALSE)&gt;0,VLOOKUP(CONCATENATE($GL$6," ",GV$9),'-RÅDATA_KVARTAL-'!$A$5:$DS$385,65,FALSE),"")</f>
        <v/>
      </c>
      <c r="GW60" s="37"/>
      <c r="GX60" s="37" t="str">
        <f>IF(VLOOKUP(CONCATENATE($GL$6," ",GX$9),'-RÅDATA_KVARTAL-'!$A$5:$DS$385,65,FALSE)&gt;0,VLOOKUP(CONCATENATE($GL$6," ",GX$9),'-RÅDATA_KVARTAL-'!$A$5:$DS$385,65,FALSE),"")</f>
        <v/>
      </c>
      <c r="GY60" s="37"/>
      <c r="GZ60" s="37" t="str">
        <f>IF(VLOOKUP(CONCATENATE($GL$6," ",GZ$9),'-RÅDATA_KVARTAL-'!$A$5:$DS$385,65,FALSE)&gt;0,VLOOKUP(CONCATENATE($GL$6," ",GZ$9),'-RÅDATA_KVARTAL-'!$A$5:$DS$385,65,FALSE),"")</f>
        <v/>
      </c>
      <c r="HA60" s="37"/>
      <c r="HB60" s="37" t="str">
        <f>IF(VLOOKUP(CONCATENATE($GL$6," ",HB$9),'-RÅDATA_KVARTAL-'!$A$5:$DS$385,65,FALSE)&gt;0,VLOOKUP(CONCATENATE($GL$6," ",HB$9),'-RÅDATA_KVARTAL-'!$A$5:$DS$385,65,FALSE),"")</f>
        <v/>
      </c>
      <c r="HC60" s="37"/>
      <c r="HD60" s="37" t="str">
        <f>IF(VLOOKUP(CONCATENATE($GL$6," ",HD$9),'-RÅDATA_KVARTAL-'!$A$5:$DS$385,65,FALSE)&gt;0,VLOOKUP(CONCATENATE($GL$6," ",HD$9),'-RÅDATA_KVARTAL-'!$A$5:$DS$385,65,FALSE),"")</f>
        <v/>
      </c>
      <c r="HE60" s="37"/>
      <c r="HF60" s="37" t="str">
        <f>IF(VLOOKUP(CONCATENATE($GL$6," ",HF$9),'-RÅDATA_KVARTAL-'!$A$5:$DS$385,65,FALSE)&gt;0,VLOOKUP(CONCATENATE($GL$6," ",HF$9),'-RÅDATA_KVARTAL-'!$A$5:$DS$385,65,FALSE),"")</f>
        <v/>
      </c>
      <c r="HG60" s="37"/>
      <c r="HH60" s="37" t="str">
        <f>IF(VLOOKUP(CONCATENATE($GL$6," ",HH$9),'-RÅDATA_KVARTAL-'!$A$5:$DS$385,65,FALSE)&gt;0,VLOOKUP(CONCATENATE($GL$6," ",HH$9),'-RÅDATA_KVARTAL-'!$A$5:$DS$385,65,FALSE),"")</f>
        <v/>
      </c>
      <c r="HI60" s="37"/>
      <c r="HJ60" s="37" t="str">
        <f>IF(VLOOKUP(CONCATENATE($GL$6," ",HJ$9),'-RÅDATA_KVARTAL-'!$A$5:$DS$385,65,FALSE)&gt;0,VLOOKUP(CONCATENATE($GL$6," ",HJ$9),'-RÅDATA_KVARTAL-'!$A$5:$DS$385,65,FALSE),"")</f>
        <v/>
      </c>
      <c r="HK60" s="147"/>
      <c r="HL60" s="148"/>
      <c r="HM60" s="103" t="s">
        <v>464</v>
      </c>
      <c r="HN60" s="15"/>
    </row>
    <row r="61" spans="2:222" ht="10.5" customHeight="1" x14ac:dyDescent="0.2">
      <c r="B61" s="248">
        <v>9</v>
      </c>
      <c r="C61" s="195"/>
      <c r="D61" s="92" t="s">
        <v>74</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97.191750767880649</v>
      </c>
      <c r="CK61" s="156"/>
      <c r="CL61" s="156">
        <f>IF(VLOOKUP(CONCATENATE($CH$6," ",CL$9),'-RÅDATA_KVARTAL-'!$A$5:$DS$385,69,FALSE)&gt;0,VLOOKUP(CONCATENATE($CH$6," ",CL$9),'-RÅDATA_KVARTAL-'!$A$5:$DS$385,69,FALSE),"")</f>
        <v>97.057242019846512</v>
      </c>
      <c r="CM61" s="156"/>
      <c r="CN61" s="156">
        <f>IF(VLOOKUP(CONCATENATE($CH$6," ",CN$9),'-RÅDATA_KVARTAL-'!$A$5:$DS$385,69,FALSE)&gt;0,VLOOKUP(CONCATENATE($CH$6," ",CN$9),'-RÅDATA_KVARTAL-'!$A$5:$DS$385,69,FALSE),"")</f>
        <v>97.298573487747902</v>
      </c>
      <c r="CO61" s="156"/>
      <c r="CP61" s="156">
        <f>IF(VLOOKUP(CONCATENATE($CH$6," ",CP$9),'-RÅDATA_KVARTAL-'!$A$5:$DS$385,69,FALSE)&gt;0,VLOOKUP(CONCATENATE($CH$6," ",CP$9),'-RÅDATA_KVARTAL-'!$A$5:$DS$385,69,FALSE),"")</f>
        <v>97.323056723966062</v>
      </c>
      <c r="CQ61" s="156"/>
      <c r="CR61" s="156">
        <f>IF(VLOOKUP(CONCATENATE($CH$6," ",CR$9),'-RÅDATA_KVARTAL-'!$A$5:$DS$385,69,FALSE)&gt;0,VLOOKUP(CONCATENATE($CH$6," ",CR$9),'-RÅDATA_KVARTAL-'!$A$5:$DS$385,69,FALSE),"")</f>
        <v>96.138848535820784</v>
      </c>
      <c r="CS61" s="156"/>
      <c r="CT61" s="156">
        <f>IF(VLOOKUP(CONCATENATE($CH$6," ",CT$9),'-RÅDATA_KVARTAL-'!$A$5:$DS$385,69,FALSE)&gt;0,VLOOKUP(CONCATENATE($CH$6," ",CT$9),'-RÅDATA_KVARTAL-'!$A$5:$DS$385,69,FALSE),"")</f>
        <v>97.811320754716974</v>
      </c>
      <c r="CU61" s="156"/>
      <c r="CV61" s="156">
        <f>IF(VLOOKUP(CONCATENATE($CH$6," ",CV$9),'-RÅDATA_KVARTAL-'!$A$5:$DS$385,69,FALSE)&gt;0,VLOOKUP(CONCATENATE($CH$6," ",CV$9),'-RÅDATA_KVARTAL-'!$A$5:$DS$385,69,FALSE),"")</f>
        <v>97.669917367676618</v>
      </c>
      <c r="CW61" s="156"/>
      <c r="CX61" s="156">
        <f>IF(VLOOKUP(CONCATENATE($CH$6," ",CX$9),'-RÅDATA_KVARTAL-'!$A$5:$DS$385,69,FALSE)&gt;0,VLOOKUP(CONCATENATE($CH$6," ",CX$9),'-RÅDATA_KVARTAL-'!$A$5:$DS$385,69,FALSE),"")</f>
        <v>96.778480545369533</v>
      </c>
      <c r="CY61" s="156"/>
      <c r="CZ61" s="156">
        <f>IF(VLOOKUP(CONCATENATE($CH$6," ",CZ$9),'-RÅDATA_KVARTAL-'!$A$5:$DS$385,69,FALSE)&gt;0,VLOOKUP(CONCATENATE($CH$6," ",CZ$9),'-RÅDATA_KVARTAL-'!$A$5:$DS$385,69,FALSE),"")</f>
        <v>97.150158189340473</v>
      </c>
      <c r="DA61" s="156"/>
      <c r="DB61" s="156">
        <f>IF(VLOOKUP(CONCATENATE($CH$6," ",DB$9),'-RÅDATA_KVARTAL-'!$A$5:$DS$385,69,FALSE)&gt;0,VLOOKUP(CONCATENATE($CH$6," ",DB$9),'-RÅDATA_KVARTAL-'!$A$5:$DS$385,69,FALSE),"")</f>
        <v>95.313957298782483</v>
      </c>
      <c r="DC61" s="156"/>
      <c r="DD61" s="156">
        <f>IF(VLOOKUP(CONCATENATE($CH$6," ",DD$9),'-RÅDATA_KVARTAL-'!$A$5:$DS$385,69,FALSE)&gt;0,VLOOKUP(CONCATENATE($CH$6," ",DD$9),'-RÅDATA_KVARTAL-'!$A$5:$DS$385,69,FALSE),"")</f>
        <v>96.580904767711246</v>
      </c>
      <c r="DE61" s="156"/>
      <c r="DF61" s="156">
        <f>IF(VLOOKUP(CONCATENATE($CH$6," ",DF$9),'-RÅDATA_KVARTAL-'!$A$5:$DS$385,69,FALSE)&gt;0,VLOOKUP(CONCATENATE($CH$6," ",DF$9),'-RÅDATA_KVARTAL-'!$A$5:$DS$385,69,FALSE),"")</f>
        <v>96.83710443005063</v>
      </c>
      <c r="DG61" s="118"/>
      <c r="DH61" s="106"/>
      <c r="DI61" s="156">
        <f>IF(VLOOKUP(CONCATENATE($DI$6," ",DI$9),'-RÅDATA_KVARTAL-'!$A$5:$DS$385,69,FALSE)&gt;0,VLOOKUP(CONCATENATE($DI$6," ",DI$9),'-RÅDATA_KVARTAL-'!$A$5:$DS$385,69,FALSE),"")</f>
        <v>97.051756451535397</v>
      </c>
      <c r="DJ61" s="156"/>
      <c r="DK61" s="156">
        <f>IF(VLOOKUP(CONCATENATE($DI$6," ",DK$9),'-RÅDATA_KVARTAL-'!$A$5:$DS$385,69,FALSE)&gt;0,VLOOKUP(CONCATENATE($DI$6," ",DK$9),'-RÅDATA_KVARTAL-'!$A$5:$DS$385,69,FALSE),"")</f>
        <v>97.041651462232181</v>
      </c>
      <c r="DL61" s="156"/>
      <c r="DM61" s="156">
        <f>IF(VLOOKUP(CONCATENATE($DI$6," ",DM$9),'-RÅDATA_KVARTAL-'!$A$5:$DS$385,69,FALSE)&gt;0,VLOOKUP(CONCATENATE($DI$6," ",DM$9),'-RÅDATA_KVARTAL-'!$A$5:$DS$385,69,FALSE),"")</f>
        <v>97.448644592439734</v>
      </c>
      <c r="DN61" s="156"/>
      <c r="DO61" s="156">
        <f>IF(VLOOKUP(CONCATENATE($DI$6," ",DO$9),'-RÅDATA_KVARTAL-'!$A$5:$DS$385,69,FALSE)&gt;0,VLOOKUP(CONCATENATE($DI$6," ",DO$9),'-RÅDATA_KVARTAL-'!$A$5:$DS$385,69,FALSE),"")</f>
        <v>95.564686838500819</v>
      </c>
      <c r="DP61" s="156"/>
      <c r="DQ61" s="156">
        <f>IF(VLOOKUP(CONCATENATE($DI$6," ",DQ$9),'-RÅDATA_KVARTAL-'!$A$5:$DS$385,69,FALSE)&gt;0,VLOOKUP(CONCATENATE($DI$6," ",DQ$9),'-RÅDATA_KVARTAL-'!$A$5:$DS$385,69,FALSE),"")</f>
        <v>95.707878035978439</v>
      </c>
      <c r="DR61" s="156"/>
      <c r="DS61" s="156">
        <f>IF(VLOOKUP(CONCATENATE($DI$6," ",DS$9),'-RÅDATA_KVARTAL-'!$A$5:$DS$385,69,FALSE)&gt;0,VLOOKUP(CONCATENATE($DI$6," ",DS$9),'-RÅDATA_KVARTAL-'!$A$5:$DS$385,69,FALSE),"")</f>
        <v>96.301294546908579</v>
      </c>
      <c r="DT61" s="156"/>
      <c r="DU61" s="156">
        <f>IF(VLOOKUP(CONCATENATE($DI$6," ",DU$9),'-RÅDATA_KVARTAL-'!$A$5:$DS$385,69,FALSE)&gt;0,VLOOKUP(CONCATENATE($DI$6," ",DU$9),'-RÅDATA_KVARTAL-'!$A$5:$DS$385,69,FALSE),"")</f>
        <v>97.492188125951458</v>
      </c>
      <c r="DV61" s="156"/>
      <c r="DW61" s="156">
        <f>IF(VLOOKUP(CONCATENATE($DI$6," ",DW$9),'-RÅDATA_KVARTAL-'!$A$5:$DS$385,69,FALSE)&gt;0,VLOOKUP(CONCATENATE($DI$6," ",DW$9),'-RÅDATA_KVARTAL-'!$A$5:$DS$385,69,FALSE),"")</f>
        <v>97.110846127092969</v>
      </c>
      <c r="DX61" s="156"/>
      <c r="DY61" s="156">
        <f>IF(VLOOKUP(CONCATENATE($DI$6," ",DY$9),'-RÅDATA_KVARTAL-'!$A$5:$DS$385,69,FALSE)&gt;0,VLOOKUP(CONCATENATE($DI$6," ",DY$9),'-RÅDATA_KVARTAL-'!$A$5:$DS$385,69,FALSE),"")</f>
        <v>96.415928123245195</v>
      </c>
      <c r="DZ61" s="156"/>
      <c r="EA61" s="156" t="str">
        <f>IF(VLOOKUP(CONCATENATE($DI$6," ",EA$9),'-RÅDATA_KVARTAL-'!$A$5:$DS$385,69,FALSE)&gt;0,VLOOKUP(CONCATENATE($DI$6," ",EA$9),'-RÅDATA_KVARTAL-'!$A$5:$DS$385,69,FALSE),"")</f>
        <v/>
      </c>
      <c r="EB61" s="156"/>
      <c r="EC61" s="156" t="str">
        <f>IF(VLOOKUP(CONCATENATE($DI$6," ",EC$9),'-RÅDATA_KVARTAL-'!$A$5:$DS$385,69,FALSE)&gt;0,VLOOKUP(CONCATENATE($DI$6," ",EC$9),'-RÅDATA_KVARTAL-'!$A$5:$DS$385,69,FALSE),"")</f>
        <v/>
      </c>
      <c r="ED61" s="156"/>
      <c r="EE61" s="156" t="str">
        <f>IF(VLOOKUP(CONCATENATE($DI$6," ",EE$9),'-RÅDATA_KVARTAL-'!$A$5:$DS$385,69,FALSE)&gt;0,VLOOKUP(CONCATENATE($DI$6," ",EE$9),'-RÅDATA_KVARTAL-'!$A$5:$DS$385,69,FALSE),"")</f>
        <v/>
      </c>
      <c r="EF61" s="156"/>
      <c r="EG61" s="156">
        <f>IF(VLOOKUP(CONCATENATE($DI$6," ",EG$9),'-RÅDATA_KVARTAL-'!$A$5:$DS$385,69,FALSE)&gt;0,VLOOKUP(CONCATENATE($DI$6," ",EG$9),'-RÅDATA_KVARTAL-'!$A$5:$DS$385,69,FALSE),"")</f>
        <v>96.67553740433226</v>
      </c>
      <c r="EH61" s="118"/>
      <c r="EI61" s="106"/>
      <c r="EJ61" s="156" t="str">
        <f>IF(VLOOKUP(CONCATENATE($EJ$6," ",EJ$9),'-RÅDATA_KVARTAL-'!$A$5:$DS$385,69,FALSE)&gt;0,VLOOKUP(CONCATENATE($EJ$6," ",EJ$9),'-RÅDATA_KVARTAL-'!$A$5:$DS$385,69,FALSE),"")</f>
        <v/>
      </c>
      <c r="EK61" s="156"/>
      <c r="EL61" s="156" t="str">
        <f>IF(VLOOKUP(CONCATENATE($EJ$6," ",EL$9),'-RÅDATA_KVARTAL-'!$A$5:$DS$385,69,FALSE)&gt;0,VLOOKUP(CONCATENATE($EJ$6," ",EL$9),'-RÅDATA_KVARTAL-'!$A$5:$DS$385,69,FALSE),"")</f>
        <v/>
      </c>
      <c r="EM61" s="156"/>
      <c r="EN61" s="156" t="str">
        <f>IF(VLOOKUP(CONCATENATE($EJ$6," ",EN$9),'-RÅDATA_KVARTAL-'!$A$5:$DS$385,69,FALSE)&gt;0,VLOOKUP(CONCATENATE($EJ$6," ",EN$9),'-RÅDATA_KVARTAL-'!$A$5:$DS$385,69,FALSE),"")</f>
        <v/>
      </c>
      <c r="EO61" s="156"/>
      <c r="EP61" s="156" t="str">
        <f>IF(VLOOKUP(CONCATENATE($EJ$6," ",EP$9),'-RÅDATA_KVARTAL-'!$A$5:$DS$385,69,FALSE)&gt;0,VLOOKUP(CONCATENATE($EJ$6," ",EP$9),'-RÅDATA_KVARTAL-'!$A$5:$DS$385,69,FALSE),"")</f>
        <v/>
      </c>
      <c r="EQ61" s="156"/>
      <c r="ER61" s="156" t="str">
        <f>IF(VLOOKUP(CONCATENATE($EJ$6," ",ER$9),'-RÅDATA_KVARTAL-'!$A$5:$DS$385,69,FALSE)&gt;0,VLOOKUP(CONCATENATE($EJ$6," ",ER$9),'-RÅDATA_KVARTAL-'!$A$5:$DS$385,69,FALSE),"")</f>
        <v/>
      </c>
      <c r="ES61" s="156"/>
      <c r="ET61" s="156" t="str">
        <f>IF(VLOOKUP(CONCATENATE($EJ$6," ",ET$9),'-RÅDATA_KVARTAL-'!$A$5:$DS$385,69,FALSE)&gt;0,VLOOKUP(CONCATENATE($EJ$6," ",ET$9),'-RÅDATA_KVARTAL-'!$A$5:$DS$385,69,FALSE),"")</f>
        <v/>
      </c>
      <c r="EU61" s="156"/>
      <c r="EV61" s="156" t="str">
        <f>IF(VLOOKUP(CONCATENATE($EJ$6," ",EV$9),'-RÅDATA_KVARTAL-'!$A$5:$DS$385,69,FALSE)&gt;0,VLOOKUP(CONCATENATE($EJ$6," ",EV$9),'-RÅDATA_KVARTAL-'!$A$5:$DS$385,69,FALSE),"")</f>
        <v/>
      </c>
      <c r="EW61" s="156"/>
      <c r="EX61" s="156" t="str">
        <f>IF(VLOOKUP(CONCATENATE($EJ$6," ",EX$9),'-RÅDATA_KVARTAL-'!$A$5:$DS$385,69,FALSE)&gt;0,VLOOKUP(CONCATENATE($EJ$6," ",EX$9),'-RÅDATA_KVARTAL-'!$A$5:$DS$385,69,FALSE),"")</f>
        <v/>
      </c>
      <c r="EY61" s="156"/>
      <c r="EZ61" s="156" t="str">
        <f>IF(VLOOKUP(CONCATENATE($EJ$6," ",EZ$9),'-RÅDATA_KVARTAL-'!$A$5:$DS$385,69,FALSE)&gt;0,VLOOKUP(CONCATENATE($EJ$6," ",EZ$9),'-RÅDATA_KVARTAL-'!$A$5:$DS$385,69,FALSE),"")</f>
        <v/>
      </c>
      <c r="FA61" s="156"/>
      <c r="FB61" s="156" t="str">
        <f>IF(VLOOKUP(CONCATENATE($EJ$6," ",FB$9),'-RÅDATA_KVARTAL-'!$A$5:$DS$385,69,FALSE)&gt;0,VLOOKUP(CONCATENATE($EJ$6," ",FB$9),'-RÅDATA_KVARTAL-'!$A$5:$DS$385,69,FALSE),"")</f>
        <v/>
      </c>
      <c r="FC61" s="156"/>
      <c r="FD61" s="156" t="str">
        <f>IF(VLOOKUP(CONCATENATE($EJ$6," ",FD$9),'-RÅDATA_KVARTAL-'!$A$5:$DS$385,69,FALSE)&gt;0,VLOOKUP(CONCATENATE($EJ$6," ",FD$9),'-RÅDATA_KVARTAL-'!$A$5:$DS$385,69,FALSE),"")</f>
        <v/>
      </c>
      <c r="FE61" s="156"/>
      <c r="FF61" s="156" t="str">
        <f>IF(VLOOKUP(CONCATENATE($EJ$6," ",FF$9),'-RÅDATA_KVARTAL-'!$A$5:$DS$385,69,FALSE)&gt;0,VLOOKUP(CONCATENATE($EJ$6," ",FF$9),'-RÅDATA_KVARTAL-'!$A$5:$DS$385,69,FALSE),"")</f>
        <v/>
      </c>
      <c r="FG61" s="156"/>
      <c r="FH61" s="156" t="str">
        <f>IF(VLOOKUP(CONCATENATE($EJ$6," ",FH$9),'-RÅDATA_KVARTAL-'!$A$5:$DS$385,69,FALSE)&gt;0,VLOOKUP(CONCATENATE($EJ$6," ",FH$9),'-RÅDATA_KVARTAL-'!$A$5:$DS$385,69,FALSE),"")</f>
        <v/>
      </c>
      <c r="FI61" s="118"/>
      <c r="FJ61" s="106"/>
      <c r="FK61" s="156" t="str">
        <f>IF(VLOOKUP(CONCATENATE($FK$6," ",FK$9),'-RÅDATA_KVARTAL-'!$A$5:$DS$385,69,FALSE)&gt;0,VLOOKUP(CONCATENATE($FK$6," ",FK$9),'-RÅDATA_KVARTAL-'!$A$5:$DS$385,69,FALSE),"")</f>
        <v/>
      </c>
      <c r="FL61" s="156"/>
      <c r="FM61" s="156" t="str">
        <f>IF(VLOOKUP(CONCATENATE($FK$6," ",FM$9),'-RÅDATA_KVARTAL-'!$A$5:$DS$385,69,FALSE)&gt;0,VLOOKUP(CONCATENATE($FK$6," ",FM$9),'-RÅDATA_KVARTAL-'!$A$5:$DS$385,69,FALSE),"")</f>
        <v/>
      </c>
      <c r="FN61" s="156"/>
      <c r="FO61" s="156" t="str">
        <f>IF(VLOOKUP(CONCATENATE($FK$6," ",FO$9),'-RÅDATA_KVARTAL-'!$A$5:$DS$385,69,FALSE)&gt;0,VLOOKUP(CONCATENATE($FK$6," ",FO$9),'-RÅDATA_KVARTAL-'!$A$5:$DS$385,69,FALSE),"")</f>
        <v/>
      </c>
      <c r="FP61" s="156"/>
      <c r="FQ61" s="156" t="str">
        <f>IF(VLOOKUP(CONCATENATE($FK$6," ",FQ$9),'-RÅDATA_KVARTAL-'!$A$5:$DS$385,69,FALSE)&gt;0,VLOOKUP(CONCATENATE($FK$6," ",FQ$9),'-RÅDATA_KVARTAL-'!$A$5:$DS$385,69,FALSE),"")</f>
        <v/>
      </c>
      <c r="FR61" s="156"/>
      <c r="FS61" s="156" t="str">
        <f>IF(VLOOKUP(CONCATENATE($FK$6," ",FS$9),'-RÅDATA_KVARTAL-'!$A$5:$DS$385,69,FALSE)&gt;0,VLOOKUP(CONCATENATE($FK$6," ",FS$9),'-RÅDATA_KVARTAL-'!$A$5:$DS$385,69,FALSE),"")</f>
        <v/>
      </c>
      <c r="FT61" s="156"/>
      <c r="FU61" s="156" t="str">
        <f>IF(VLOOKUP(CONCATENATE($FK$6," ",FU$9),'-RÅDATA_KVARTAL-'!$A$5:$DS$385,69,FALSE)&gt;0,VLOOKUP(CONCATENATE($FK$6," ",FU$9),'-RÅDATA_KVARTAL-'!$A$5:$DS$385,69,FALSE),"")</f>
        <v/>
      </c>
      <c r="FV61" s="156"/>
      <c r="FW61" s="156" t="str">
        <f>IF(VLOOKUP(CONCATENATE($FK$6," ",FW$9),'-RÅDATA_KVARTAL-'!$A$5:$DS$385,69,FALSE)&gt;0,VLOOKUP(CONCATENATE($FK$6," ",FW$9),'-RÅDATA_KVARTAL-'!$A$5:$DS$385,69,FALSE),"")</f>
        <v/>
      </c>
      <c r="FX61" s="156"/>
      <c r="FY61" s="156" t="str">
        <f>IF(VLOOKUP(CONCATENATE($FK$6," ",FY$9),'-RÅDATA_KVARTAL-'!$A$5:$DS$385,69,FALSE)&gt;0,VLOOKUP(CONCATENATE($FK$6," ",FY$9),'-RÅDATA_KVARTAL-'!$A$5:$DS$385,69,FALSE),"")</f>
        <v/>
      </c>
      <c r="FZ61" s="156"/>
      <c r="GA61" s="156" t="str">
        <f>IF(VLOOKUP(CONCATENATE($FK$6," ",GA$9),'-RÅDATA_KVARTAL-'!$A$5:$DS$385,69,FALSE)&gt;0,VLOOKUP(CONCATENATE($FK$6," ",GA$9),'-RÅDATA_KVARTAL-'!$A$5:$DS$385,69,FALSE),"")</f>
        <v/>
      </c>
      <c r="GB61" s="156"/>
      <c r="GC61" s="156" t="str">
        <f>IF(VLOOKUP(CONCATENATE($FK$6," ",GC$9),'-RÅDATA_KVARTAL-'!$A$5:$DS$385,69,FALSE)&gt;0,VLOOKUP(CONCATENATE($FK$6," ",GC$9),'-RÅDATA_KVARTAL-'!$A$5:$DS$385,69,FALSE),"")</f>
        <v/>
      </c>
      <c r="GD61" s="156"/>
      <c r="GE61" s="156" t="str">
        <f>IF(VLOOKUP(CONCATENATE($FK$6," ",GE$9),'-RÅDATA_KVARTAL-'!$A$5:$DS$385,69,FALSE)&gt;0,VLOOKUP(CONCATENATE($FK$6," ",GE$9),'-RÅDATA_KVARTAL-'!$A$5:$DS$385,69,FALSE),"")</f>
        <v/>
      </c>
      <c r="GF61" s="156"/>
      <c r="GG61" s="156" t="str">
        <f>IF(VLOOKUP(CONCATENATE($FK$6," ",GG$9),'-RÅDATA_KVARTAL-'!$A$5:$DS$385,69,FALSE)&gt;0,VLOOKUP(CONCATENATE($FK$6," ",GG$9),'-RÅDATA_KVARTAL-'!$A$5:$DS$385,69,FALSE),"")</f>
        <v/>
      </c>
      <c r="GH61" s="156"/>
      <c r="GI61" s="156" t="str">
        <f>IF(VLOOKUP(CONCATENATE($FK$6," ",GI$9),'-RÅDATA_KVARTAL-'!$A$5:$DS$385,69,FALSE)&gt;0,VLOOKUP(CONCATENATE($FK$6," ",GI$9),'-RÅDATA_KVARTAL-'!$A$5:$DS$385,69,FALSE),"")</f>
        <v/>
      </c>
      <c r="GJ61" s="118"/>
      <c r="GK61" s="106"/>
      <c r="GL61" s="156" t="str">
        <f>IF(VLOOKUP(CONCATENATE($GL$6," ",GL$9),'-RÅDATA_KVARTAL-'!$A$5:$DS$385,69,FALSE)&gt;0,VLOOKUP(CONCATENATE($GL$6," ",GL$9),'-RÅDATA_KVARTAL-'!$A$5:$DS$385,69,FALSE),"")</f>
        <v/>
      </c>
      <c r="GM61" s="156"/>
      <c r="GN61" s="156" t="str">
        <f>IF(VLOOKUP(CONCATENATE($GL$6," ",GN$9),'-RÅDATA_KVARTAL-'!$A$5:$DS$385,69,FALSE)&gt;0,VLOOKUP(CONCATENATE($GL$6," ",GN$9),'-RÅDATA_KVARTAL-'!$A$5:$DS$385,69,FALSE),"")</f>
        <v/>
      </c>
      <c r="GO61" s="156"/>
      <c r="GP61" s="156" t="str">
        <f>IF(VLOOKUP(CONCATENATE($GL$6," ",GP$9),'-RÅDATA_KVARTAL-'!$A$5:$DS$385,69,FALSE)&gt;0,VLOOKUP(CONCATENATE($GL$6," ",GP$9),'-RÅDATA_KVARTAL-'!$A$5:$DS$385,69,FALSE),"")</f>
        <v/>
      </c>
      <c r="GQ61" s="156"/>
      <c r="GR61" s="156" t="str">
        <f>IF(VLOOKUP(CONCATENATE($GL$6," ",GR$9),'-RÅDATA_KVARTAL-'!$A$5:$DS$385,69,FALSE)&gt;0,VLOOKUP(CONCATENATE($GL$6," ",GR$9),'-RÅDATA_KVARTAL-'!$A$5:$DS$385,69,FALSE),"")</f>
        <v/>
      </c>
      <c r="GS61" s="156"/>
      <c r="GT61" s="156" t="str">
        <f>IF(VLOOKUP(CONCATENATE($GL$6," ",GT$9),'-RÅDATA_KVARTAL-'!$A$5:$DS$385,69,FALSE)&gt;0,VLOOKUP(CONCATENATE($GL$6," ",GT$9),'-RÅDATA_KVARTAL-'!$A$5:$DS$385,69,FALSE),"")</f>
        <v/>
      </c>
      <c r="GU61" s="156"/>
      <c r="GV61" s="156" t="str">
        <f>IF(VLOOKUP(CONCATENATE($GL$6," ",GV$9),'-RÅDATA_KVARTAL-'!$A$5:$DS$385,69,FALSE)&gt;0,VLOOKUP(CONCATENATE($GL$6," ",GV$9),'-RÅDATA_KVARTAL-'!$A$5:$DS$385,69,FALSE),"")</f>
        <v/>
      </c>
      <c r="GW61" s="156"/>
      <c r="GX61" s="156" t="str">
        <f>IF(VLOOKUP(CONCATENATE($GL$6," ",GX$9),'-RÅDATA_KVARTAL-'!$A$5:$DS$385,69,FALSE)&gt;0,VLOOKUP(CONCATENATE($GL$6," ",GX$9),'-RÅDATA_KVARTAL-'!$A$5:$DS$385,69,FALSE),"")</f>
        <v/>
      </c>
      <c r="GY61" s="156"/>
      <c r="GZ61" s="156" t="str">
        <f>IF(VLOOKUP(CONCATENATE($GL$6," ",GZ$9),'-RÅDATA_KVARTAL-'!$A$5:$DS$385,69,FALSE)&gt;0,VLOOKUP(CONCATENATE($GL$6," ",GZ$9),'-RÅDATA_KVARTAL-'!$A$5:$DS$385,69,FALSE),"")</f>
        <v/>
      </c>
      <c r="HA61" s="156"/>
      <c r="HB61" s="156" t="str">
        <f>IF(VLOOKUP(CONCATENATE($GL$6," ",HB$9),'-RÅDATA_KVARTAL-'!$A$5:$DS$385,69,FALSE)&gt;0,VLOOKUP(CONCATENATE($GL$6," ",HB$9),'-RÅDATA_KVARTAL-'!$A$5:$DS$385,69,FALSE),"")</f>
        <v/>
      </c>
      <c r="HC61" s="156"/>
      <c r="HD61" s="156" t="str">
        <f>IF(VLOOKUP(CONCATENATE($GL$6," ",HD$9),'-RÅDATA_KVARTAL-'!$A$5:$DS$385,69,FALSE)&gt;0,VLOOKUP(CONCATENATE($GL$6," ",HD$9),'-RÅDATA_KVARTAL-'!$A$5:$DS$385,69,FALSE),"")</f>
        <v/>
      </c>
      <c r="HE61" s="156"/>
      <c r="HF61" s="156" t="str">
        <f>IF(VLOOKUP(CONCATENATE($GL$6," ",HF$9),'-RÅDATA_KVARTAL-'!$A$5:$DS$385,69,FALSE)&gt;0,VLOOKUP(CONCATENATE($GL$6," ",HF$9),'-RÅDATA_KVARTAL-'!$A$5:$DS$385,69,FALSE),"")</f>
        <v/>
      </c>
      <c r="HG61" s="156"/>
      <c r="HH61" s="156" t="str">
        <f>IF(VLOOKUP(CONCATENATE($GL$6," ",HH$9),'-RÅDATA_KVARTAL-'!$A$5:$DS$385,69,FALSE)&gt;0,VLOOKUP(CONCATENATE($GL$6," ",HH$9),'-RÅDATA_KVARTAL-'!$A$5:$DS$385,69,FALSE),"")</f>
        <v/>
      </c>
      <c r="HI61" s="156"/>
      <c r="HJ61" s="156" t="str">
        <f>IF(VLOOKUP(CONCATENATE($GL$6," ",HJ$9),'-RÅDATA_KVARTAL-'!$A$5:$DS$385,69,FALSE)&gt;0,VLOOKUP(CONCATENATE($GL$6," ",HJ$9),'-RÅDATA_KVARTAL-'!$A$5:$DS$385,69,FALSE),"")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39500</v>
      </c>
      <c r="CI63" s="37"/>
      <c r="CJ63" s="37">
        <f>IF(VLOOKUP(CONCATENATE($CH$6," ",CJ$9),'-RÅDATA_KVARTAL-'!$A$5:$DS$385,73,FALSE)&gt;0,VLOOKUP(CONCATENATE($CH$6," ",CJ$9),'-RÅDATA_KVARTAL-'!$A$5:$DS$385,73,FALSE),"")</f>
        <v>37982</v>
      </c>
      <c r="CK63" s="37"/>
      <c r="CL63" s="37">
        <f>IF(VLOOKUP(CONCATENATE($CH$6," ",CL$9),'-RÅDATA_KVARTAL-'!$A$5:$DS$385,73,FALSE)&gt;0,VLOOKUP(CONCATENATE($CH$6," ",CL$9),'-RÅDATA_KVARTAL-'!$A$5:$DS$385,73,FALSE),"")</f>
        <v>40136</v>
      </c>
      <c r="CM63" s="37"/>
      <c r="CN63" s="37">
        <f>IF(VLOOKUP(CONCATENATE($CH$6," ",CN$9),'-RÅDATA_KVARTAL-'!$A$5:$DS$385,73,FALSE)&gt;0,VLOOKUP(CONCATENATE($CH$6," ",CN$9),'-RÅDATA_KVARTAL-'!$A$5:$DS$385,73,FALSE),"")</f>
        <v>39548</v>
      </c>
      <c r="CO63" s="37"/>
      <c r="CP63" s="37">
        <f>IF(VLOOKUP(CONCATENATE($CH$6," ",CP$9),'-RÅDATA_KVARTAL-'!$A$5:$DS$385,73,FALSE)&gt;0,VLOOKUP(CONCATENATE($CH$6," ",CP$9),'-RÅDATA_KVARTAL-'!$A$5:$DS$385,73,FALSE),"")</f>
        <v>40469</v>
      </c>
      <c r="CQ63" s="37"/>
      <c r="CR63" s="37">
        <f>IF(VLOOKUP(CONCATENATE($CH$6," ",CR$9),'-RÅDATA_KVARTAL-'!$A$5:$DS$385,73,FALSE)&gt;0,VLOOKUP(CONCATENATE($CH$6," ",CR$9),'-RÅDATA_KVARTAL-'!$A$5:$DS$385,73,FALSE),"")</f>
        <v>38137</v>
      </c>
      <c r="CS63" s="37"/>
      <c r="CT63" s="37">
        <f>IF(VLOOKUP(CONCATENATE($CH$6," ",CT$9),'-RÅDATA_KVARTAL-'!$A$5:$DS$385,73,FALSE)&gt;0,VLOOKUP(CONCATENATE($CH$6," ",CT$9),'-RÅDATA_KVARTAL-'!$A$5:$DS$385,73,FALSE),"")</f>
        <v>36576</v>
      </c>
      <c r="CU63" s="37"/>
      <c r="CV63" s="37">
        <f>IF(VLOOKUP(CONCATENATE($CH$6," ",CV$9),'-RÅDATA_KVARTAL-'!$A$5:$DS$385,73,FALSE)&gt;0,VLOOKUP(CONCATENATE($CH$6," ",CV$9),'-RÅDATA_KVARTAL-'!$A$5:$DS$385,73,FALSE),"")</f>
        <v>39640</v>
      </c>
      <c r="CW63" s="37"/>
      <c r="CX63" s="37">
        <f>IF(VLOOKUP(CONCATENATE($CH$6," ",CX$9),'-RÅDATA_KVARTAL-'!$A$5:$DS$385,73,FALSE)&gt;0,VLOOKUP(CONCATENATE($CH$6," ",CX$9),'-RÅDATA_KVARTAL-'!$A$5:$DS$385,73,FALSE),"")</f>
        <v>39830</v>
      </c>
      <c r="CY63" s="37"/>
      <c r="CZ63" s="37">
        <f>IF(VLOOKUP(CONCATENATE($CH$6," ",CZ$9),'-RÅDATA_KVARTAL-'!$A$5:$DS$385,73,FALSE)&gt;0,VLOOKUP(CONCATENATE($CH$6," ",CZ$9),'-RÅDATA_KVARTAL-'!$A$5:$DS$385,73,FALSE),"")</f>
        <v>40376</v>
      </c>
      <c r="DA63" s="37"/>
      <c r="DB63" s="37">
        <f>IF(VLOOKUP(CONCATENATE($CH$6," ",DB$9),'-RÅDATA_KVARTAL-'!$A$5:$DS$385,73,FALSE)&gt;0,VLOOKUP(CONCATENATE($CH$6," ",DB$9),'-RÅDATA_KVARTAL-'!$A$5:$DS$385,73,FALSE),"")</f>
        <v>38344</v>
      </c>
      <c r="DC63" s="37"/>
      <c r="DD63" s="37">
        <f>IF(VLOOKUP(CONCATENATE($CH$6," ",DD$9),'-RÅDATA_KVARTAL-'!$A$5:$DS$385,73,FALSE)&gt;0,VLOOKUP(CONCATENATE($CH$6," ",DD$9),'-RÅDATA_KVARTAL-'!$A$5:$DS$385,73,FALSE),"")</f>
        <v>40071</v>
      </c>
      <c r="DE63" s="37"/>
      <c r="DF63" s="37">
        <f>IF(VLOOKUP(CONCATENATE($CH$6," ",DF$9),'-RÅDATA_KVARTAL-'!$A$5:$DS$385,73,FALSE)&gt;0,VLOOKUP(CONCATENATE($CH$6," ",DF$9),'-RÅDATA_KVARTAL-'!$A$5:$DS$385,73,FALSE),"")</f>
        <v>470609</v>
      </c>
      <c r="DG63" s="147"/>
      <c r="DH63" s="275"/>
      <c r="DI63" s="37">
        <f>IF(VLOOKUP(CONCATENATE($DI$6," ",DI$9),'-RÅDATA_KVARTAL-'!$A$5:$DS$385,73,FALSE)&gt;0,VLOOKUP(CONCATENATE($DI$6," ",DI$9),'-RÅDATA_KVARTAL-'!$A$5:$DS$385,73,FALSE),"")</f>
        <v>40767</v>
      </c>
      <c r="DJ63" s="37"/>
      <c r="DK63" s="37">
        <f>IF(VLOOKUP(CONCATENATE($DI$6," ",DK$9),'-RÅDATA_KVARTAL-'!$A$5:$DS$385,73,FALSE)&gt;0,VLOOKUP(CONCATENATE($DI$6," ",DK$9),'-RÅDATA_KVARTAL-'!$A$5:$DS$385,73,FALSE),"")</f>
        <v>37591</v>
      </c>
      <c r="DL63" s="37"/>
      <c r="DM63" s="37">
        <f>IF(VLOOKUP(CONCATENATE($DI$6," ",DM$9),'-RÅDATA_KVARTAL-'!$A$5:$DS$385,73,FALSE)&gt;0,VLOOKUP(CONCATENATE($DI$6," ",DM$9),'-RÅDATA_KVARTAL-'!$A$5:$DS$385,73,FALSE),"")</f>
        <v>41929</v>
      </c>
      <c r="DN63" s="37"/>
      <c r="DO63" s="37">
        <f>IF(VLOOKUP(CONCATENATE($DI$6," ",DO$9),'-RÅDATA_KVARTAL-'!$A$5:$DS$385,73,FALSE)&gt;0,VLOOKUP(CONCATENATE($DI$6," ",DO$9),'-RÅDATA_KVARTAL-'!$A$5:$DS$385,73,FALSE),"")</f>
        <v>38836</v>
      </c>
      <c r="DP63" s="37"/>
      <c r="DQ63" s="37">
        <f>IF(VLOOKUP(CONCATENATE($DI$6," ",DQ$9),'-RÅDATA_KVARTAL-'!$A$5:$DS$385,73,FALSE)&gt;0,VLOOKUP(CONCATENATE($DI$6," ",DQ$9),'-RÅDATA_KVARTAL-'!$A$5:$DS$385,73,FALSE),"")</f>
        <v>40674</v>
      </c>
      <c r="DR63" s="37"/>
      <c r="DS63" s="37">
        <f>IF(VLOOKUP(CONCATENATE($DI$6," ",DS$9),'-RÅDATA_KVARTAL-'!$A$5:$DS$385,73,FALSE)&gt;0,VLOOKUP(CONCATENATE($DI$6," ",DS$9),'-RÅDATA_KVARTAL-'!$A$5:$DS$385,73,FALSE),"")</f>
        <v>39038</v>
      </c>
      <c r="DT63" s="37"/>
      <c r="DU63" s="37">
        <f>IF(VLOOKUP(CONCATENATE($DI$6," ",DU$9),'-RÅDATA_KVARTAL-'!$A$5:$DS$385,73,FALSE)&gt;0,VLOOKUP(CONCATENATE($DI$6," ",DU$9),'-RÅDATA_KVARTAL-'!$A$5:$DS$385,73,FALSE),"")</f>
        <v>36807</v>
      </c>
      <c r="DV63" s="37"/>
      <c r="DW63" s="37">
        <f>IF(VLOOKUP(CONCATENATE($DI$6," ",DW$9),'-RÅDATA_KVARTAL-'!$A$5:$DS$385,73,FALSE)&gt;0,VLOOKUP(CONCATENATE($DI$6," ",DW$9),'-RÅDATA_KVARTAL-'!$A$5:$DS$385,73,FALSE),"")</f>
        <v>39461</v>
      </c>
      <c r="DX63" s="37"/>
      <c r="DY63" s="37">
        <f>IF(VLOOKUP(CONCATENATE($DI$6," ",DY$9),'-RÅDATA_KVARTAL-'!$A$5:$DS$385,73,FALSE)&gt;0,VLOOKUP(CONCATENATE($DI$6," ",DY$9),'-RÅDATA_KVARTAL-'!$A$5:$DS$385,73,FALSE),"")</f>
        <v>39911</v>
      </c>
      <c r="DZ63" s="37"/>
      <c r="EA63" s="37" t="str">
        <f>IF(VLOOKUP(CONCATENATE($DI$6," ",EA$9),'-RÅDATA_KVARTAL-'!$A$5:$DS$385,73,FALSE)&gt;0,VLOOKUP(CONCATENATE($DI$6," ",EA$9),'-RÅDATA_KVARTAL-'!$A$5:$DS$385,73,FALSE),"")</f>
        <v/>
      </c>
      <c r="EB63" s="37"/>
      <c r="EC63" s="37" t="str">
        <f>IF(VLOOKUP(CONCATENATE($DI$6," ",EC$9),'-RÅDATA_KVARTAL-'!$A$5:$DS$385,73,FALSE)&gt;0,VLOOKUP(CONCATENATE($DI$6," ",EC$9),'-RÅDATA_KVARTAL-'!$A$5:$DS$385,73,FALSE),"")</f>
        <v/>
      </c>
      <c r="ED63" s="37"/>
      <c r="EE63" s="37" t="str">
        <f>IF(VLOOKUP(CONCATENATE($DI$6," ",EE$9),'-RÅDATA_KVARTAL-'!$A$5:$DS$385,73,FALSE)&gt;0,VLOOKUP(CONCATENATE($DI$6," ",EE$9),'-RÅDATA_KVARTAL-'!$A$5:$DS$385,73,FALSE),"")</f>
        <v/>
      </c>
      <c r="EF63" s="37"/>
      <c r="EG63" s="37">
        <f>IF(VLOOKUP(CONCATENATE($DI$6," ",EG$9),'-RÅDATA_KVARTAL-'!$A$5:$DS$385,73,FALSE)&gt;0,VLOOKUP(CONCATENATE($DI$6," ",EG$9),'-RÅDATA_KVARTAL-'!$A$5:$DS$385,73,FALSE),"")</f>
        <v>355014</v>
      </c>
      <c r="EH63" s="147"/>
      <c r="EI63" s="275"/>
      <c r="EJ63" s="37" t="str">
        <f>IF(VLOOKUP(CONCATENATE($EJ$6," ",EJ$9),'-RÅDATA_KVARTAL-'!$A$5:$DS$385,73,FALSE)&gt;0,VLOOKUP(CONCATENATE($EJ$6," ",EJ$9),'-RÅDATA_KVARTAL-'!$A$5:$DS$385,73,FALSE),"")</f>
        <v/>
      </c>
      <c r="EK63" s="37"/>
      <c r="EL63" s="37" t="str">
        <f>IF(VLOOKUP(CONCATENATE($EJ$6," ",EL$9),'-RÅDATA_KVARTAL-'!$A$5:$DS$385,73,FALSE)&gt;0,VLOOKUP(CONCATENATE($EJ$6," ",EL$9),'-RÅDATA_KVARTAL-'!$A$5:$DS$385,73,FALSE),"")</f>
        <v/>
      </c>
      <c r="EM63" s="37"/>
      <c r="EN63" s="37" t="str">
        <f>IF(VLOOKUP(CONCATENATE($EJ$6," ",EN$9),'-RÅDATA_KVARTAL-'!$A$5:$DS$385,73,FALSE)&gt;0,VLOOKUP(CONCATENATE($EJ$6," ",EN$9),'-RÅDATA_KVARTAL-'!$A$5:$DS$385,73,FALSE),"")</f>
        <v/>
      </c>
      <c r="EO63" s="37"/>
      <c r="EP63" s="37" t="str">
        <f>IF(VLOOKUP(CONCATENATE($EJ$6," ",EP$9),'-RÅDATA_KVARTAL-'!$A$5:$DS$385,73,FALSE)&gt;0,VLOOKUP(CONCATENATE($EJ$6," ",EP$9),'-RÅDATA_KVARTAL-'!$A$5:$DS$385,73,FALSE),"")</f>
        <v/>
      </c>
      <c r="EQ63" s="37"/>
      <c r="ER63" s="37" t="str">
        <f>IF(VLOOKUP(CONCATENATE($EJ$6," ",ER$9),'-RÅDATA_KVARTAL-'!$A$5:$DS$385,73,FALSE)&gt;0,VLOOKUP(CONCATENATE($EJ$6," ",ER$9),'-RÅDATA_KVARTAL-'!$A$5:$DS$385,73,FALSE),"")</f>
        <v/>
      </c>
      <c r="ES63" s="37"/>
      <c r="ET63" s="37" t="str">
        <f>IF(VLOOKUP(CONCATENATE($EJ$6," ",ET$9),'-RÅDATA_KVARTAL-'!$A$5:$DS$385,73,FALSE)&gt;0,VLOOKUP(CONCATENATE($EJ$6," ",ET$9),'-RÅDATA_KVARTAL-'!$A$5:$DS$385,73,FALSE),"")</f>
        <v/>
      </c>
      <c r="EU63" s="37"/>
      <c r="EV63" s="37" t="str">
        <f>IF(VLOOKUP(CONCATENATE($EJ$6," ",EV$9),'-RÅDATA_KVARTAL-'!$A$5:$DS$385,73,FALSE)&gt;0,VLOOKUP(CONCATENATE($EJ$6," ",EV$9),'-RÅDATA_KVARTAL-'!$A$5:$DS$385,73,FALSE),"")</f>
        <v/>
      </c>
      <c r="EW63" s="37"/>
      <c r="EX63" s="37" t="str">
        <f>IF(VLOOKUP(CONCATENATE($EJ$6," ",EX$9),'-RÅDATA_KVARTAL-'!$A$5:$DS$385,73,FALSE)&gt;0,VLOOKUP(CONCATENATE($EJ$6," ",EX$9),'-RÅDATA_KVARTAL-'!$A$5:$DS$385,73,FALSE),"")</f>
        <v/>
      </c>
      <c r="EY63" s="37"/>
      <c r="EZ63" s="37" t="str">
        <f>IF(VLOOKUP(CONCATENATE($EJ$6," ",EZ$9),'-RÅDATA_KVARTAL-'!$A$5:$DS$385,73,FALSE)&gt;0,VLOOKUP(CONCATENATE($EJ$6," ",EZ$9),'-RÅDATA_KVARTAL-'!$A$5:$DS$385,73,FALSE),"")</f>
        <v/>
      </c>
      <c r="FA63" s="37"/>
      <c r="FB63" s="37" t="str">
        <f>IF(VLOOKUP(CONCATENATE($EJ$6," ",FB$9),'-RÅDATA_KVARTAL-'!$A$5:$DS$385,73,FALSE)&gt;0,VLOOKUP(CONCATENATE($EJ$6," ",FB$9),'-RÅDATA_KVARTAL-'!$A$5:$DS$385,73,FALSE),"")</f>
        <v/>
      </c>
      <c r="FC63" s="37"/>
      <c r="FD63" s="37" t="str">
        <f>IF(VLOOKUP(CONCATENATE($EJ$6," ",FD$9),'-RÅDATA_KVARTAL-'!$A$5:$DS$385,73,FALSE)&gt;0,VLOOKUP(CONCATENATE($EJ$6," ",FD$9),'-RÅDATA_KVARTAL-'!$A$5:$DS$385,73,FALSE),"")</f>
        <v/>
      </c>
      <c r="FE63" s="37"/>
      <c r="FF63" s="37" t="str">
        <f>IF(VLOOKUP(CONCATENATE($EJ$6," ",FF$9),'-RÅDATA_KVARTAL-'!$A$5:$DS$385,73,FALSE)&gt;0,VLOOKUP(CONCATENATE($EJ$6," ",FF$9),'-RÅDATA_KVARTAL-'!$A$5:$DS$385,73,FALSE),"")</f>
        <v/>
      </c>
      <c r="FG63" s="37"/>
      <c r="FH63" s="37" t="str">
        <f>IF(VLOOKUP(CONCATENATE($EJ$6," ",FH$9),'-RÅDATA_KVARTAL-'!$A$5:$DS$385,73,FALSE)&gt;0,VLOOKUP(CONCATENATE($EJ$6," ",FH$9),'-RÅDATA_KVARTAL-'!$A$5:$DS$385,73,FALSE),"")</f>
        <v/>
      </c>
      <c r="FI63" s="147"/>
      <c r="FJ63" s="275"/>
      <c r="FK63" s="37" t="str">
        <f>IF(VLOOKUP(CONCATENATE($FK$6," ",FK$9),'-RÅDATA_KVARTAL-'!$A$5:$DS$385,73,FALSE)&gt;0,VLOOKUP(CONCATENATE($FK$6," ",FK$9),'-RÅDATA_KVARTAL-'!$A$5:$DS$385,73,FALSE),"")</f>
        <v/>
      </c>
      <c r="FL63" s="37"/>
      <c r="FM63" s="37" t="str">
        <f>IF(VLOOKUP(CONCATENATE($FK$6," ",FM$9),'-RÅDATA_KVARTAL-'!$A$5:$DS$385,73,FALSE)&gt;0,VLOOKUP(CONCATENATE($FK$6," ",FM$9),'-RÅDATA_KVARTAL-'!$A$5:$DS$385,73,FALSE),"")</f>
        <v/>
      </c>
      <c r="FN63" s="37"/>
      <c r="FO63" s="37" t="str">
        <f>IF(VLOOKUP(CONCATENATE($FK$6," ",FO$9),'-RÅDATA_KVARTAL-'!$A$5:$DS$385,73,FALSE)&gt;0,VLOOKUP(CONCATENATE($FK$6," ",FO$9),'-RÅDATA_KVARTAL-'!$A$5:$DS$385,73,FALSE),"")</f>
        <v/>
      </c>
      <c r="FP63" s="37"/>
      <c r="FQ63" s="37" t="str">
        <f>IF(VLOOKUP(CONCATENATE($FK$6," ",FQ$9),'-RÅDATA_KVARTAL-'!$A$5:$DS$385,73,FALSE)&gt;0,VLOOKUP(CONCATENATE($FK$6," ",FQ$9),'-RÅDATA_KVARTAL-'!$A$5:$DS$385,73,FALSE),"")</f>
        <v/>
      </c>
      <c r="FR63" s="37"/>
      <c r="FS63" s="37" t="str">
        <f>IF(VLOOKUP(CONCATENATE($FK$6," ",FS$9),'-RÅDATA_KVARTAL-'!$A$5:$DS$385,73,FALSE)&gt;0,VLOOKUP(CONCATENATE($FK$6," ",FS$9),'-RÅDATA_KVARTAL-'!$A$5:$DS$385,73,FALSE),"")</f>
        <v/>
      </c>
      <c r="FT63" s="37"/>
      <c r="FU63" s="37" t="str">
        <f>IF(VLOOKUP(CONCATENATE($FK$6," ",FU$9),'-RÅDATA_KVARTAL-'!$A$5:$DS$385,73,FALSE)&gt;0,VLOOKUP(CONCATENATE($FK$6," ",FU$9),'-RÅDATA_KVARTAL-'!$A$5:$DS$385,73,FALSE),"")</f>
        <v/>
      </c>
      <c r="FV63" s="37"/>
      <c r="FW63" s="37" t="str">
        <f>IF(VLOOKUP(CONCATENATE($FK$6," ",FW$9),'-RÅDATA_KVARTAL-'!$A$5:$DS$385,73,FALSE)&gt;0,VLOOKUP(CONCATENATE($FK$6," ",FW$9),'-RÅDATA_KVARTAL-'!$A$5:$DS$385,73,FALSE),"")</f>
        <v/>
      </c>
      <c r="FX63" s="37"/>
      <c r="FY63" s="37" t="str">
        <f>IF(VLOOKUP(CONCATENATE($FK$6," ",FY$9),'-RÅDATA_KVARTAL-'!$A$5:$DS$385,73,FALSE)&gt;0,VLOOKUP(CONCATENATE($FK$6," ",FY$9),'-RÅDATA_KVARTAL-'!$A$5:$DS$385,73,FALSE),"")</f>
        <v/>
      </c>
      <c r="FZ63" s="37"/>
      <c r="GA63" s="37" t="str">
        <f>IF(VLOOKUP(CONCATENATE($FK$6," ",GA$9),'-RÅDATA_KVARTAL-'!$A$5:$DS$385,73,FALSE)&gt;0,VLOOKUP(CONCATENATE($FK$6," ",GA$9),'-RÅDATA_KVARTAL-'!$A$5:$DS$385,73,FALSE),"")</f>
        <v/>
      </c>
      <c r="GB63" s="37"/>
      <c r="GC63" s="37" t="str">
        <f>IF(VLOOKUP(CONCATENATE($FK$6," ",GC$9),'-RÅDATA_KVARTAL-'!$A$5:$DS$385,73,FALSE)&gt;0,VLOOKUP(CONCATENATE($FK$6," ",GC$9),'-RÅDATA_KVARTAL-'!$A$5:$DS$385,73,FALSE),"")</f>
        <v/>
      </c>
      <c r="GD63" s="37"/>
      <c r="GE63" s="37" t="str">
        <f>IF(VLOOKUP(CONCATENATE($FK$6," ",GE$9),'-RÅDATA_KVARTAL-'!$A$5:$DS$385,73,FALSE)&gt;0,VLOOKUP(CONCATENATE($FK$6," ",GE$9),'-RÅDATA_KVARTAL-'!$A$5:$DS$385,73,FALSE),"")</f>
        <v/>
      </c>
      <c r="GF63" s="37"/>
      <c r="GG63" s="37" t="str">
        <f>IF(VLOOKUP(CONCATENATE($FK$6," ",GG$9),'-RÅDATA_KVARTAL-'!$A$5:$DS$385,73,FALSE)&gt;0,VLOOKUP(CONCATENATE($FK$6," ",GG$9),'-RÅDATA_KVARTAL-'!$A$5:$DS$385,73,FALSE),"")</f>
        <v/>
      </c>
      <c r="GH63" s="37"/>
      <c r="GI63" s="37" t="str">
        <f>IF(VLOOKUP(CONCATENATE($FK$6," ",GI$9),'-RÅDATA_KVARTAL-'!$A$5:$DS$385,73,FALSE)&gt;0,VLOOKUP(CONCATENATE($FK$6," ",GI$9),'-RÅDATA_KVARTAL-'!$A$5:$DS$385,73,FALSE),"")</f>
        <v/>
      </c>
      <c r="GJ63" s="147"/>
      <c r="GK63" s="275"/>
      <c r="GL63" s="37" t="str">
        <f>IF(VLOOKUP(CONCATENATE($GL$6," ",GL$9),'-RÅDATA_KVARTAL-'!$A$5:$DS$385,73,FALSE)&gt;0,VLOOKUP(CONCATENATE($GL$6," ",GL$9),'-RÅDATA_KVARTAL-'!$A$5:$DS$385,73,FALSE),"")</f>
        <v/>
      </c>
      <c r="GM63" s="37"/>
      <c r="GN63" s="37" t="str">
        <f>IF(VLOOKUP(CONCATENATE($GL$6," ",GN$9),'-RÅDATA_KVARTAL-'!$A$5:$DS$385,73,FALSE)&gt;0,VLOOKUP(CONCATENATE($GL$6," ",GN$9),'-RÅDATA_KVARTAL-'!$A$5:$DS$385,73,FALSE),"")</f>
        <v/>
      </c>
      <c r="GO63" s="37"/>
      <c r="GP63" s="37" t="str">
        <f>IF(VLOOKUP(CONCATENATE($GL$6," ",GP$9),'-RÅDATA_KVARTAL-'!$A$5:$DS$385,73,FALSE)&gt;0,VLOOKUP(CONCATENATE($GL$6," ",GP$9),'-RÅDATA_KVARTAL-'!$A$5:$DS$385,73,FALSE),"")</f>
        <v/>
      </c>
      <c r="GQ63" s="37"/>
      <c r="GR63" s="37" t="str">
        <f>IF(VLOOKUP(CONCATENATE($GL$6," ",GR$9),'-RÅDATA_KVARTAL-'!$A$5:$DS$385,73,FALSE)&gt;0,VLOOKUP(CONCATENATE($GL$6," ",GR$9),'-RÅDATA_KVARTAL-'!$A$5:$DS$385,73,FALSE),"")</f>
        <v/>
      </c>
      <c r="GS63" s="37"/>
      <c r="GT63" s="37" t="str">
        <f>IF(VLOOKUP(CONCATENATE($GL$6," ",GT$9),'-RÅDATA_KVARTAL-'!$A$5:$DS$385,73,FALSE)&gt;0,VLOOKUP(CONCATENATE($GL$6," ",GT$9),'-RÅDATA_KVARTAL-'!$A$5:$DS$385,73,FALSE),"")</f>
        <v/>
      </c>
      <c r="GU63" s="37"/>
      <c r="GV63" s="37" t="str">
        <f>IF(VLOOKUP(CONCATENATE($GL$6," ",GV$9),'-RÅDATA_KVARTAL-'!$A$5:$DS$385,73,FALSE)&gt;0,VLOOKUP(CONCATENATE($GL$6," ",GV$9),'-RÅDATA_KVARTAL-'!$A$5:$DS$385,73,FALSE),"")</f>
        <v/>
      </c>
      <c r="GW63" s="37"/>
      <c r="GX63" s="37" t="str">
        <f>IF(VLOOKUP(CONCATENATE($GL$6," ",GX$9),'-RÅDATA_KVARTAL-'!$A$5:$DS$385,73,FALSE)&gt;0,VLOOKUP(CONCATENATE($GL$6," ",GX$9),'-RÅDATA_KVARTAL-'!$A$5:$DS$385,73,FALSE),"")</f>
        <v/>
      </c>
      <c r="GY63" s="37"/>
      <c r="GZ63" s="37" t="str">
        <f>IF(VLOOKUP(CONCATENATE($GL$6," ",GZ$9),'-RÅDATA_KVARTAL-'!$A$5:$DS$385,73,FALSE)&gt;0,VLOOKUP(CONCATENATE($GL$6," ",GZ$9),'-RÅDATA_KVARTAL-'!$A$5:$DS$385,73,FALSE),"")</f>
        <v/>
      </c>
      <c r="HA63" s="37"/>
      <c r="HB63" s="37" t="str">
        <f>IF(VLOOKUP(CONCATENATE($GL$6," ",HB$9),'-RÅDATA_KVARTAL-'!$A$5:$DS$385,73,FALSE)&gt;0,VLOOKUP(CONCATENATE($GL$6," ",HB$9),'-RÅDATA_KVARTAL-'!$A$5:$DS$385,73,FALSE),"")</f>
        <v/>
      </c>
      <c r="HC63" s="37"/>
      <c r="HD63" s="37" t="str">
        <f>IF(VLOOKUP(CONCATENATE($GL$6," ",HD$9),'-RÅDATA_KVARTAL-'!$A$5:$DS$385,73,FALSE)&gt;0,VLOOKUP(CONCATENATE($GL$6," ",HD$9),'-RÅDATA_KVARTAL-'!$A$5:$DS$385,73,FALSE),"")</f>
        <v/>
      </c>
      <c r="HE63" s="37"/>
      <c r="HF63" s="37" t="str">
        <f>IF(VLOOKUP(CONCATENATE($GL$6," ",HF$9),'-RÅDATA_KVARTAL-'!$A$5:$DS$385,73,FALSE)&gt;0,VLOOKUP(CONCATENATE($GL$6," ",HF$9),'-RÅDATA_KVARTAL-'!$A$5:$DS$385,73,FALSE),"")</f>
        <v/>
      </c>
      <c r="HG63" s="37"/>
      <c r="HH63" s="37" t="str">
        <f>IF(VLOOKUP(CONCATENATE($GL$6," ",HH$9),'-RÅDATA_KVARTAL-'!$A$5:$DS$385,73,FALSE)&gt;0,VLOOKUP(CONCATENATE($GL$6," ",HH$9),'-RÅDATA_KVARTAL-'!$A$5:$DS$385,73,FALSE),"")</f>
        <v/>
      </c>
      <c r="HI63" s="37"/>
      <c r="HJ63" s="37" t="str">
        <f>IF(VLOOKUP(CONCATENATE($GL$6," ",HJ$9),'-RÅDATA_KVARTAL-'!$A$5:$DS$385,73,FALSE)&gt;0,VLOOKUP(CONCATENATE($GL$6," ",HJ$9),'-RÅDATA_KVARTAL-'!$A$5:$DS$385,73,FALSE),"")</f>
        <v/>
      </c>
      <c r="HK63" s="147"/>
      <c r="HL63" s="148"/>
      <c r="HM63" s="103" t="s">
        <v>466</v>
      </c>
      <c r="HN63" s="15"/>
    </row>
    <row r="64" spans="2:222" s="15" customFormat="1" ht="10.5" customHeight="1" x14ac:dyDescent="0.2">
      <c r="B64" s="248">
        <v>11</v>
      </c>
      <c r="C64" s="195"/>
      <c r="D64" s="92" t="s">
        <v>75</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97.044443898484147</v>
      </c>
      <c r="CI64" s="156"/>
      <c r="CJ64" s="156">
        <f>IF(VLOOKUP(CONCATENATE($CH$6," ",CJ$9),'-RÅDATA_KVARTAL-'!$A$5:$DS$385,77,FALSE)&gt;0,VLOOKUP(CONCATENATE($CH$6," ",CJ$9),'-RÅDATA_KVARTAL-'!$A$5:$DS$385,77,FALSE),"")</f>
        <v>98.035774204372402</v>
      </c>
      <c r="CK64" s="156"/>
      <c r="CL64" s="156">
        <f>IF(VLOOKUP(CONCATENATE($CH$6," ",CL$9),'-RÅDATA_KVARTAL-'!$A$5:$DS$385,77,FALSE)&gt;0,VLOOKUP(CONCATENATE($CH$6," ",CL$9),'-RÅDATA_KVARTAL-'!$A$5:$DS$385,77,FALSE),"")</f>
        <v>98.09845040817325</v>
      </c>
      <c r="CM64" s="156"/>
      <c r="CN64" s="156">
        <f>IF(VLOOKUP(CONCATENATE($CH$6," ",CN$9),'-RÅDATA_KVARTAL-'!$A$5:$DS$385,77,FALSE)&gt;0,VLOOKUP(CONCATENATE($CH$6," ",CN$9),'-RÅDATA_KVARTAL-'!$A$5:$DS$385,77,FALSE),"")</f>
        <v>98.285203041900687</v>
      </c>
      <c r="CO64" s="156"/>
      <c r="CP64" s="156">
        <f>IF(VLOOKUP(CONCATENATE($CH$6," ",CP$9),'-RÅDATA_KVARTAL-'!$A$5:$DS$385,77,FALSE)&gt;0,VLOOKUP(CONCATENATE($CH$6," ",CP$9),'-RÅDATA_KVARTAL-'!$A$5:$DS$385,77,FALSE),"")</f>
        <v>98.395292859053214</v>
      </c>
      <c r="CQ64" s="156"/>
      <c r="CR64" s="156">
        <f>IF(VLOOKUP(CONCATENATE($CH$6," ",CR$9),'-RÅDATA_KVARTAL-'!$A$5:$DS$385,77,FALSE)&gt;0,VLOOKUP(CONCATENATE($CH$6," ",CR$9),'-RÅDATA_KVARTAL-'!$A$5:$DS$385,77,FALSE),"")</f>
        <v>97.196523689374828</v>
      </c>
      <c r="CS64" s="156"/>
      <c r="CT64" s="156">
        <f>IF(VLOOKUP(CONCATENATE($CH$6," ",CT$9),'-RÅDATA_KVARTAL-'!$A$5:$DS$385,77,FALSE)&gt;0,VLOOKUP(CONCATENATE($CH$6," ",CT$9),'-RÅDATA_KVARTAL-'!$A$5:$DS$385,77,FALSE),"")</f>
        <v>98.587601078167125</v>
      </c>
      <c r="CU64" s="156"/>
      <c r="CV64" s="156">
        <f>IF(VLOOKUP(CONCATENATE($CH$6," ",CV$9),'-RÅDATA_KVARTAL-'!$A$5:$DS$385,77,FALSE)&gt;0,VLOOKUP(CONCATENATE($CH$6," ",CV$9),'-RÅDATA_KVARTAL-'!$A$5:$DS$385,77,FALSE),"")</f>
        <v>98.364723690414152</v>
      </c>
      <c r="CW64" s="156"/>
      <c r="CX64" s="156">
        <f>IF(VLOOKUP(CONCATENATE($CH$6," ",CX$9),'-RÅDATA_KVARTAL-'!$A$5:$DS$385,77,FALSE)&gt;0,VLOOKUP(CONCATENATE($CH$6," ",CX$9),'-RÅDATA_KVARTAL-'!$A$5:$DS$385,77,FALSE),"")</f>
        <v>98.023773779932569</v>
      </c>
      <c r="CY64" s="225"/>
      <c r="CZ64" s="156">
        <f>IF(VLOOKUP(CONCATENATE($CH$6," ",CZ$9),'-RÅDATA_KVARTAL-'!$A$5:$DS$385,77,FALSE)&gt;0,VLOOKUP(CONCATENATE($CH$6," ",CZ$9),'-RÅDATA_KVARTAL-'!$A$5:$DS$385,77,FALSE),"")</f>
        <v>98.262350936967636</v>
      </c>
      <c r="DA64" s="156"/>
      <c r="DB64" s="156">
        <f>IF(VLOOKUP(CONCATENATE($CH$6," ",DB$9),'-RÅDATA_KVARTAL-'!$A$5:$DS$385,77,FALSE)&gt;0,VLOOKUP(CONCATENATE($CH$6," ",DB$9),'-RÅDATA_KVARTAL-'!$A$5:$DS$385,77,FALSE),"")</f>
        <v>96.654987270298193</v>
      </c>
      <c r="DC64" s="156"/>
      <c r="DD64" s="156">
        <f>IF(VLOOKUP(CONCATENATE($CH$6," ",DD$9),'-RÅDATA_KVARTAL-'!$A$5:$DS$385,77,FALSE)&gt;0,VLOOKUP(CONCATENATE($CH$6," ",DD$9),'-RÅDATA_KVARTAL-'!$A$5:$DS$385,77,FALSE),"")</f>
        <v>97.722228996463841</v>
      </c>
      <c r="DE64" s="156"/>
      <c r="DF64" s="156">
        <f>IF(VLOOKUP(CONCATENATE($CH$6," ",DF$9),'-RÅDATA_KVARTAL-'!$A$5:$DS$385,77,FALSE)&gt;0,VLOOKUP(CONCATENATE($CH$6," ",DF$9),'-RÅDATA_KVARTAL-'!$A$5:$DS$385,77,FALSE),"")</f>
        <v>97.888144237689332</v>
      </c>
      <c r="DG64" s="106"/>
      <c r="DH64" s="106"/>
      <c r="DI64" s="156">
        <f>IF(VLOOKUP(CONCATENATE($DI$6," ",DI$9),'-RÅDATA_KVARTAL-'!$A$5:$DS$385,77,FALSE)&gt;0,VLOOKUP(CONCATENATE($DI$6," ",DI$9),'-RÅDATA_KVARTAL-'!$A$5:$DS$385,77,FALSE),"")</f>
        <v>97.95521168725071</v>
      </c>
      <c r="DJ64" s="156"/>
      <c r="DK64" s="156">
        <f>IF(VLOOKUP(CONCATENATE($DI$6," ",DK$9),'-RÅDATA_KVARTAL-'!$A$5:$DS$385,77,FALSE)&gt;0,VLOOKUP(CONCATENATE($DI$6," ",DK$9),'-RÅDATA_KVARTAL-'!$A$5:$DS$385,77,FALSE),"")</f>
        <v>97.979982275973526</v>
      </c>
      <c r="DL64" s="156"/>
      <c r="DM64" s="156">
        <f>IF(VLOOKUP(CONCATENATE($DI$6," ",DM$9),'-RÅDATA_KVARTAL-'!$A$5:$DS$385,77,FALSE)&gt;0,VLOOKUP(CONCATENATE($DI$6," ",DM$9),'-RÅDATA_KVARTAL-'!$A$5:$DS$385,77,FALSE),"")</f>
        <v>98.323328018009576</v>
      </c>
      <c r="DN64" s="156"/>
      <c r="DO64" s="156">
        <f>IF(VLOOKUP(CONCATENATE($DI$6," ",DO$9),'-RÅDATA_KVARTAL-'!$A$5:$DS$385,77,FALSE)&gt;0,VLOOKUP(CONCATENATE($DI$6," ",DO$9),'-RÅDATA_KVARTAL-'!$A$5:$DS$385,77,FALSE),"")</f>
        <v>96.715228489602794</v>
      </c>
      <c r="DP64" s="156"/>
      <c r="DQ64" s="156">
        <f>IF(VLOOKUP(CONCATENATE($DI$6," ",DQ$9),'-RÅDATA_KVARTAL-'!$A$5:$DS$385,77,FALSE)&gt;0,VLOOKUP(CONCATENATE($DI$6," ",DQ$9),'-RÅDATA_KVARTAL-'!$A$5:$DS$385,77,FALSE),"")</f>
        <v>97.041561292169675</v>
      </c>
      <c r="DR64" s="156"/>
      <c r="DS64" s="156">
        <f>IF(VLOOKUP(CONCATENATE($DI$6," ",DS$9),'-RÅDATA_KVARTAL-'!$A$5:$DS$385,77,FALSE)&gt;0,VLOOKUP(CONCATENATE($DI$6," ",DS$9),'-RÅDATA_KVARTAL-'!$A$5:$DS$385,77,FALSE),"")</f>
        <v>97.560853701204579</v>
      </c>
      <c r="DT64" s="156"/>
      <c r="DU64" s="156">
        <f>IF(VLOOKUP(CONCATENATE($DI$6," ",DU$9),'-RÅDATA_KVARTAL-'!$A$5:$DS$385,77,FALSE)&gt;0,VLOOKUP(CONCATENATE($DI$6," ",DU$9),'-RÅDATA_KVARTAL-'!$A$5:$DS$385,77,FALSE),"")</f>
        <v>98.301418155596508</v>
      </c>
      <c r="DV64" s="156"/>
      <c r="DW64" s="156">
        <f>IF(VLOOKUP(CONCATENATE($DI$6," ",DW$9),'-RÅDATA_KVARTAL-'!$A$5:$DS$385,77,FALSE)&gt;0,VLOOKUP(CONCATENATE($DI$6," ",DW$9),'-RÅDATA_KVARTAL-'!$A$5:$DS$385,77,FALSE),"")</f>
        <v>98.030009440055636</v>
      </c>
      <c r="DX64" s="156"/>
      <c r="DY64" s="156">
        <f>IF(VLOOKUP(CONCATENATE($DI$6," ",DY$9),'-RÅDATA_KVARTAL-'!$A$5:$DS$385,77,FALSE)&gt;0,VLOOKUP(CONCATENATE($DI$6," ",DY$9),'-RÅDATA_KVARTAL-'!$A$5:$DS$385,77,FALSE),"")</f>
        <v>97.441343782807195</v>
      </c>
      <c r="DZ64" s="225"/>
      <c r="EA64" s="156" t="str">
        <f>IF(VLOOKUP(CONCATENATE($DI$6," ",EA$9),'-RÅDATA_KVARTAL-'!$A$5:$DS$385,77,FALSE)&gt;0,VLOOKUP(CONCATENATE($DI$6," ",EA$9),'-RÅDATA_KVARTAL-'!$A$5:$DS$385,77,FALSE),"")</f>
        <v/>
      </c>
      <c r="EB64" s="156"/>
      <c r="EC64" s="156" t="str">
        <f>IF(VLOOKUP(CONCATENATE($DI$6," ",EC$9),'-RÅDATA_KVARTAL-'!$A$5:$DS$385,77,FALSE)&gt;0,VLOOKUP(CONCATENATE($DI$6," ",EC$9),'-RÅDATA_KVARTAL-'!$A$5:$DS$385,77,FALSE),"")</f>
        <v/>
      </c>
      <c r="ED64" s="156"/>
      <c r="EE64" s="156" t="str">
        <f>IF(VLOOKUP(CONCATENATE($DI$6," ",EE$9),'-RÅDATA_KVARTAL-'!$A$5:$DS$385,77,FALSE)&gt;0,VLOOKUP(CONCATENATE($DI$6," ",EE$9),'-RÅDATA_KVARTAL-'!$A$5:$DS$385,77,FALSE),"")</f>
        <v/>
      </c>
      <c r="EF64" s="156"/>
      <c r="EG64" s="156">
        <f>IF(VLOOKUP(CONCATENATE($DI$6," ",EG$9),'-RÅDATA_KVARTAL-'!$A$5:$DS$385,77,FALSE)&gt;0,VLOOKUP(CONCATENATE($DI$6," ",EG$9),'-RÅDATA_KVARTAL-'!$A$5:$DS$385,77,FALSE),"")</f>
        <v>97.701222180330078</v>
      </c>
      <c r="EH64" s="106"/>
      <c r="EI64" s="106"/>
      <c r="EJ64" s="156" t="str">
        <f>IF(VLOOKUP(CONCATENATE($EJ$6," ",EJ$9),'-RÅDATA_KVARTAL-'!$A$5:$DS$385,77,FALSE)&gt;0,VLOOKUP(CONCATENATE($EJ$6," ",EJ$9),'-RÅDATA_KVARTAL-'!$A$5:$DS$385,77,FALSE),"")</f>
        <v/>
      </c>
      <c r="EK64" s="156"/>
      <c r="EL64" s="156" t="str">
        <f>IF(VLOOKUP(CONCATENATE($EJ$6," ",EL$9),'-RÅDATA_KVARTAL-'!$A$5:$DS$385,77,FALSE)&gt;0,VLOOKUP(CONCATENATE($EJ$6," ",EL$9),'-RÅDATA_KVARTAL-'!$A$5:$DS$385,77,FALSE),"")</f>
        <v/>
      </c>
      <c r="EM64" s="156"/>
      <c r="EN64" s="156" t="str">
        <f>IF(VLOOKUP(CONCATENATE($EJ$6," ",EN$9),'-RÅDATA_KVARTAL-'!$A$5:$DS$385,77,FALSE)&gt;0,VLOOKUP(CONCATENATE($EJ$6," ",EN$9),'-RÅDATA_KVARTAL-'!$A$5:$DS$385,77,FALSE),"")</f>
        <v/>
      </c>
      <c r="EO64" s="156"/>
      <c r="EP64" s="156" t="str">
        <f>IF(VLOOKUP(CONCATENATE($EJ$6," ",EP$9),'-RÅDATA_KVARTAL-'!$A$5:$DS$385,77,FALSE)&gt;0,VLOOKUP(CONCATENATE($EJ$6," ",EP$9),'-RÅDATA_KVARTAL-'!$A$5:$DS$385,77,FALSE),"")</f>
        <v/>
      </c>
      <c r="EQ64" s="156"/>
      <c r="ER64" s="156" t="str">
        <f>IF(VLOOKUP(CONCATENATE($EJ$6," ",ER$9),'-RÅDATA_KVARTAL-'!$A$5:$DS$385,77,FALSE)&gt;0,VLOOKUP(CONCATENATE($EJ$6," ",ER$9),'-RÅDATA_KVARTAL-'!$A$5:$DS$385,77,FALSE),"")</f>
        <v/>
      </c>
      <c r="ES64" s="156"/>
      <c r="ET64" s="156" t="str">
        <f>IF(VLOOKUP(CONCATENATE($EJ$6," ",ET$9),'-RÅDATA_KVARTAL-'!$A$5:$DS$385,77,FALSE)&gt;0,VLOOKUP(CONCATENATE($EJ$6," ",ET$9),'-RÅDATA_KVARTAL-'!$A$5:$DS$385,77,FALSE),"")</f>
        <v/>
      </c>
      <c r="EU64" s="156"/>
      <c r="EV64" s="156" t="str">
        <f>IF(VLOOKUP(CONCATENATE($EJ$6," ",EV$9),'-RÅDATA_KVARTAL-'!$A$5:$DS$385,77,FALSE)&gt;0,VLOOKUP(CONCATENATE($EJ$6," ",EV$9),'-RÅDATA_KVARTAL-'!$A$5:$DS$385,77,FALSE),"")</f>
        <v/>
      </c>
      <c r="EW64" s="156"/>
      <c r="EX64" s="156" t="str">
        <f>IF(VLOOKUP(CONCATENATE($EJ$6," ",EX$9),'-RÅDATA_KVARTAL-'!$A$5:$DS$385,77,FALSE)&gt;0,VLOOKUP(CONCATENATE($EJ$6," ",EX$9),'-RÅDATA_KVARTAL-'!$A$5:$DS$385,77,FALSE),"")</f>
        <v/>
      </c>
      <c r="EY64" s="156"/>
      <c r="EZ64" s="156" t="str">
        <f>IF(VLOOKUP(CONCATENATE($EJ$6," ",EZ$9),'-RÅDATA_KVARTAL-'!$A$5:$DS$385,77,FALSE)&gt;0,VLOOKUP(CONCATENATE($EJ$6," ",EZ$9),'-RÅDATA_KVARTAL-'!$A$5:$DS$385,77,FALSE),"")</f>
        <v/>
      </c>
      <c r="FA64" s="225"/>
      <c r="FB64" s="156" t="str">
        <f>IF(VLOOKUP(CONCATENATE($EJ$6," ",FB$9),'-RÅDATA_KVARTAL-'!$A$5:$DS$385,77,FALSE)&gt;0,VLOOKUP(CONCATENATE($EJ$6," ",FB$9),'-RÅDATA_KVARTAL-'!$A$5:$DS$385,77,FALSE),"")</f>
        <v/>
      </c>
      <c r="FC64" s="156"/>
      <c r="FD64" s="156" t="str">
        <f>IF(VLOOKUP(CONCATENATE($EJ$6," ",FD$9),'-RÅDATA_KVARTAL-'!$A$5:$DS$385,77,FALSE)&gt;0,VLOOKUP(CONCATENATE($EJ$6," ",FD$9),'-RÅDATA_KVARTAL-'!$A$5:$DS$385,77,FALSE),"")</f>
        <v/>
      </c>
      <c r="FE64" s="156"/>
      <c r="FF64" s="156" t="str">
        <f>IF(VLOOKUP(CONCATENATE($EJ$6," ",FF$9),'-RÅDATA_KVARTAL-'!$A$5:$DS$385,77,FALSE)&gt;0,VLOOKUP(CONCATENATE($EJ$6," ",FF$9),'-RÅDATA_KVARTAL-'!$A$5:$DS$385,77,FALSE),"")</f>
        <v/>
      </c>
      <c r="FG64" s="156"/>
      <c r="FH64" s="156" t="str">
        <f>IF(VLOOKUP(CONCATENATE($EJ$6," ",FH$9),'-RÅDATA_KVARTAL-'!$A$5:$DS$385,77,FALSE)&gt;0,VLOOKUP(CONCATENATE($EJ$6," ",FH$9),'-RÅDATA_KVARTAL-'!$A$5:$DS$385,77,FALSE),"")</f>
        <v/>
      </c>
      <c r="FI64" s="106"/>
      <c r="FJ64" s="106"/>
      <c r="FK64" s="156" t="str">
        <f>IF(VLOOKUP(CONCATENATE($FK$6," ",FK$9),'-RÅDATA_KVARTAL-'!$A$5:$DS$385,77,FALSE)&gt;0,VLOOKUP(CONCATENATE($FK$6," ",FK$9),'-RÅDATA_KVARTAL-'!$A$5:$DS$385,77,FALSE),"")</f>
        <v/>
      </c>
      <c r="FL64" s="156"/>
      <c r="FM64" s="156" t="str">
        <f>IF(VLOOKUP(CONCATENATE($FK$6," ",FM$9),'-RÅDATA_KVARTAL-'!$A$5:$DS$385,77,FALSE)&gt;0,VLOOKUP(CONCATENATE($FK$6," ",FM$9),'-RÅDATA_KVARTAL-'!$A$5:$DS$385,77,FALSE),"")</f>
        <v/>
      </c>
      <c r="FN64" s="156"/>
      <c r="FO64" s="156" t="str">
        <f>IF(VLOOKUP(CONCATENATE($FK$6," ",FO$9),'-RÅDATA_KVARTAL-'!$A$5:$DS$385,77,FALSE)&gt;0,VLOOKUP(CONCATENATE($FK$6," ",FO$9),'-RÅDATA_KVARTAL-'!$A$5:$DS$385,77,FALSE),"")</f>
        <v/>
      </c>
      <c r="FP64" s="156"/>
      <c r="FQ64" s="156" t="str">
        <f>IF(VLOOKUP(CONCATENATE($FK$6," ",FQ$9),'-RÅDATA_KVARTAL-'!$A$5:$DS$385,77,FALSE)&gt;0,VLOOKUP(CONCATENATE($FK$6," ",FQ$9),'-RÅDATA_KVARTAL-'!$A$5:$DS$385,77,FALSE),"")</f>
        <v/>
      </c>
      <c r="FR64" s="156"/>
      <c r="FS64" s="156" t="str">
        <f>IF(VLOOKUP(CONCATENATE($FK$6," ",FS$9),'-RÅDATA_KVARTAL-'!$A$5:$DS$385,77,FALSE)&gt;0,VLOOKUP(CONCATENATE($FK$6," ",FS$9),'-RÅDATA_KVARTAL-'!$A$5:$DS$385,77,FALSE),"")</f>
        <v/>
      </c>
      <c r="FT64" s="156"/>
      <c r="FU64" s="156" t="str">
        <f>IF(VLOOKUP(CONCATENATE($FK$6," ",FU$9),'-RÅDATA_KVARTAL-'!$A$5:$DS$385,77,FALSE)&gt;0,VLOOKUP(CONCATENATE($FK$6," ",FU$9),'-RÅDATA_KVARTAL-'!$A$5:$DS$385,77,FALSE),"")</f>
        <v/>
      </c>
      <c r="FV64" s="156"/>
      <c r="FW64" s="156" t="str">
        <f>IF(VLOOKUP(CONCATENATE($FK$6," ",FW$9),'-RÅDATA_KVARTAL-'!$A$5:$DS$385,77,FALSE)&gt;0,VLOOKUP(CONCATENATE($FK$6," ",FW$9),'-RÅDATA_KVARTAL-'!$A$5:$DS$385,77,FALSE),"")</f>
        <v/>
      </c>
      <c r="FX64" s="156"/>
      <c r="FY64" s="156" t="str">
        <f>IF(VLOOKUP(CONCATENATE($FK$6," ",FY$9),'-RÅDATA_KVARTAL-'!$A$5:$DS$385,77,FALSE)&gt;0,VLOOKUP(CONCATENATE($FK$6," ",FY$9),'-RÅDATA_KVARTAL-'!$A$5:$DS$385,77,FALSE),"")</f>
        <v/>
      </c>
      <c r="FZ64" s="156"/>
      <c r="GA64" s="156" t="str">
        <f>IF(VLOOKUP(CONCATENATE($FK$6," ",GA$9),'-RÅDATA_KVARTAL-'!$A$5:$DS$385,77,FALSE)&gt;0,VLOOKUP(CONCATENATE($FK$6," ",GA$9),'-RÅDATA_KVARTAL-'!$A$5:$DS$385,77,FALSE),"")</f>
        <v/>
      </c>
      <c r="GB64" s="225"/>
      <c r="GC64" s="156" t="str">
        <f>IF(VLOOKUP(CONCATENATE($FK$6," ",GC$9),'-RÅDATA_KVARTAL-'!$A$5:$DS$385,77,FALSE)&gt;0,VLOOKUP(CONCATENATE($FK$6," ",GC$9),'-RÅDATA_KVARTAL-'!$A$5:$DS$385,77,FALSE),"")</f>
        <v/>
      </c>
      <c r="GD64" s="156"/>
      <c r="GE64" s="156" t="str">
        <f>IF(VLOOKUP(CONCATENATE($FK$6," ",GE$9),'-RÅDATA_KVARTAL-'!$A$5:$DS$385,77,FALSE)&gt;0,VLOOKUP(CONCATENATE($FK$6," ",GE$9),'-RÅDATA_KVARTAL-'!$A$5:$DS$385,77,FALSE),"")</f>
        <v/>
      </c>
      <c r="GF64" s="156"/>
      <c r="GG64" s="156" t="str">
        <f>IF(VLOOKUP(CONCATENATE($FK$6," ",GG$9),'-RÅDATA_KVARTAL-'!$A$5:$DS$385,77,FALSE)&gt;0,VLOOKUP(CONCATENATE($FK$6," ",GG$9),'-RÅDATA_KVARTAL-'!$A$5:$DS$385,77,FALSE),"")</f>
        <v/>
      </c>
      <c r="GH64" s="156"/>
      <c r="GI64" s="156" t="str">
        <f>IF(VLOOKUP(CONCATENATE($FK$6," ",GI$9),'-RÅDATA_KVARTAL-'!$A$5:$DS$385,77,FALSE)&gt;0,VLOOKUP(CONCATENATE($FK$6," ",GI$9),'-RÅDATA_KVARTAL-'!$A$5:$DS$385,77,FALSE),"")</f>
        <v/>
      </c>
      <c r="GJ64" s="106"/>
      <c r="GK64" s="106"/>
      <c r="GL64" s="156" t="str">
        <f>IF(VLOOKUP(CONCATENATE($GL$6," ",GL$9),'-RÅDATA_KVARTAL-'!$A$5:$DS$385,77,FALSE)&gt;0,VLOOKUP(CONCATENATE($GL$6," ",GL$9),'-RÅDATA_KVARTAL-'!$A$5:$DS$385,77,FALSE),"")</f>
        <v/>
      </c>
      <c r="GM64" s="156"/>
      <c r="GN64" s="156" t="str">
        <f>IF(VLOOKUP(CONCATENATE($GL$6," ",GN$9),'-RÅDATA_KVARTAL-'!$A$5:$DS$385,77,FALSE)&gt;0,VLOOKUP(CONCATENATE($GL$6," ",GN$9),'-RÅDATA_KVARTAL-'!$A$5:$DS$385,77,FALSE),"")</f>
        <v/>
      </c>
      <c r="GO64" s="156"/>
      <c r="GP64" s="156" t="str">
        <f>IF(VLOOKUP(CONCATENATE($GL$6," ",GP$9),'-RÅDATA_KVARTAL-'!$A$5:$DS$385,77,FALSE)&gt;0,VLOOKUP(CONCATENATE($GL$6," ",GP$9),'-RÅDATA_KVARTAL-'!$A$5:$DS$385,77,FALSE),"")</f>
        <v/>
      </c>
      <c r="GQ64" s="156"/>
      <c r="GR64" s="156" t="str">
        <f>IF(VLOOKUP(CONCATENATE($GL$6," ",GR$9),'-RÅDATA_KVARTAL-'!$A$5:$DS$385,77,FALSE)&gt;0,VLOOKUP(CONCATENATE($GL$6," ",GR$9),'-RÅDATA_KVARTAL-'!$A$5:$DS$385,77,FALSE),"")</f>
        <v/>
      </c>
      <c r="GS64" s="156"/>
      <c r="GT64" s="156" t="str">
        <f>IF(VLOOKUP(CONCATENATE($GL$6," ",GT$9),'-RÅDATA_KVARTAL-'!$A$5:$DS$385,77,FALSE)&gt;0,VLOOKUP(CONCATENATE($GL$6," ",GT$9),'-RÅDATA_KVARTAL-'!$A$5:$DS$385,77,FALSE),"")</f>
        <v/>
      </c>
      <c r="GU64" s="156"/>
      <c r="GV64" s="156" t="str">
        <f>IF(VLOOKUP(CONCATENATE($GL$6," ",GV$9),'-RÅDATA_KVARTAL-'!$A$5:$DS$385,77,FALSE)&gt;0,VLOOKUP(CONCATENATE($GL$6," ",GV$9),'-RÅDATA_KVARTAL-'!$A$5:$DS$385,77,FALSE),"")</f>
        <v/>
      </c>
      <c r="GW64" s="156"/>
      <c r="GX64" s="156" t="str">
        <f>IF(VLOOKUP(CONCATENATE($GL$6," ",GX$9),'-RÅDATA_KVARTAL-'!$A$5:$DS$385,77,FALSE)&gt;0,VLOOKUP(CONCATENATE($GL$6," ",GX$9),'-RÅDATA_KVARTAL-'!$A$5:$DS$385,77,FALSE),"")</f>
        <v/>
      </c>
      <c r="GY64" s="156"/>
      <c r="GZ64" s="156" t="str">
        <f>IF(VLOOKUP(CONCATENATE($GL$6," ",GZ$9),'-RÅDATA_KVARTAL-'!$A$5:$DS$385,77,FALSE)&gt;0,VLOOKUP(CONCATENATE($GL$6," ",GZ$9),'-RÅDATA_KVARTAL-'!$A$5:$DS$385,77,FALSE),"")</f>
        <v/>
      </c>
      <c r="HA64" s="156"/>
      <c r="HB64" s="156" t="str">
        <f>IF(VLOOKUP(CONCATENATE($GL$6," ",HB$9),'-RÅDATA_KVARTAL-'!$A$5:$DS$385,77,FALSE)&gt;0,VLOOKUP(CONCATENATE($GL$6," ",HB$9),'-RÅDATA_KVARTAL-'!$A$5:$DS$385,77,FALSE),"")</f>
        <v/>
      </c>
      <c r="HC64" s="225"/>
      <c r="HD64" s="156" t="str">
        <f>IF(VLOOKUP(CONCATENATE($GL$6," ",HD$9),'-RÅDATA_KVARTAL-'!$A$5:$DS$385,77,FALSE)&gt;0,VLOOKUP(CONCATENATE($GL$6," ",HD$9),'-RÅDATA_KVARTAL-'!$A$5:$DS$385,77,FALSE),"")</f>
        <v/>
      </c>
      <c r="HE64" s="156"/>
      <c r="HF64" s="156" t="str">
        <f>IF(VLOOKUP(CONCATENATE($GL$6," ",HF$9),'-RÅDATA_KVARTAL-'!$A$5:$DS$385,77,FALSE)&gt;0,VLOOKUP(CONCATENATE($GL$6," ",HF$9),'-RÅDATA_KVARTAL-'!$A$5:$DS$385,77,FALSE),"")</f>
        <v/>
      </c>
      <c r="HG64" s="156"/>
      <c r="HH64" s="156" t="str">
        <f>IF(VLOOKUP(CONCATENATE($GL$6," ",HH$9),'-RÅDATA_KVARTAL-'!$A$5:$DS$385,77,FALSE)&gt;0,VLOOKUP(CONCATENATE($GL$6," ",HH$9),'-RÅDATA_KVARTAL-'!$A$5:$DS$385,77,FALSE),"")</f>
        <v/>
      </c>
      <c r="HI64" s="156"/>
      <c r="HJ64" s="156" t="str">
        <f>IF(VLOOKUP(CONCATENATE($GL$6," ",HJ$9),'-RÅDATA_KVARTAL-'!$A$5:$DS$385,77,FALSE)&gt;0,VLOOKUP(CONCATENATE($GL$6," ",HJ$9),'-RÅDATA_KVARTAL-'!$A$5:$DS$385,77,FALSE),"")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40564</v>
      </c>
      <c r="CM66" s="37"/>
      <c r="CN66" s="37">
        <f>IF(VLOOKUP(CONCATENATE($CH$6," ",CN$9),'-RÅDATA_KVARTAL-'!$A$5:$DS$385,81,FALSE)&gt;0,VLOOKUP(CONCATENATE($CH$6," ",CN$9),'-RÅDATA_KVARTAL-'!$A$5:$DS$385,81,FALSE),"")</f>
        <v>39939</v>
      </c>
      <c r="CO66" s="37"/>
      <c r="CP66" s="37">
        <f>IF(VLOOKUP(CONCATENATE($CH$6," ",CP$9),'-RÅDATA_KVARTAL-'!$A$5:$DS$385,81,FALSE)&gt;0,VLOOKUP(CONCATENATE($CH$6," ",CP$9),'-RÅDATA_KVARTAL-'!$A$5:$DS$385,81,FALSE),"")</f>
        <v>40831</v>
      </c>
      <c r="CQ66" s="37"/>
      <c r="CR66" s="37">
        <f>IF(VLOOKUP(CONCATENATE($CH$6," ",CR$9),'-RÅDATA_KVARTAL-'!$A$5:$DS$385,81,FALSE)&gt;0,VLOOKUP(CONCATENATE($CH$6," ",CR$9),'-RÅDATA_KVARTAL-'!$A$5:$DS$385,81,FALSE),"")</f>
        <v>38547</v>
      </c>
      <c r="CS66" s="37"/>
      <c r="CT66" s="37">
        <f>IF(VLOOKUP(CONCATENATE($CH$6," ",CT$9),'-RÅDATA_KVARTAL-'!$A$5:$DS$385,81,FALSE)&gt;0,VLOOKUP(CONCATENATE($CH$6," ",CT$9),'-RÅDATA_KVARTAL-'!$A$5:$DS$385,81,FALSE),"")</f>
        <v>36828</v>
      </c>
      <c r="CU66" s="37"/>
      <c r="CV66" s="37">
        <f>IF(VLOOKUP(CONCATENATE($CH$6," ",CV$9),'-RÅDATA_KVARTAL-'!$A$5:$DS$385,81,FALSE)&gt;0,VLOOKUP(CONCATENATE($CH$6," ",CV$9),'-RÅDATA_KVARTAL-'!$A$5:$DS$385,81,FALSE),"")</f>
        <v>39893</v>
      </c>
      <c r="CW66" s="37"/>
      <c r="CX66" s="37">
        <f>IF(VLOOKUP(CONCATENATE($CH$6," ",CX$9),'-RÅDATA_KVARTAL-'!$A$5:$DS$385,81,FALSE)&gt;0,VLOOKUP(CONCATENATE($CH$6," ",CX$9),'-RÅDATA_KVARTAL-'!$A$5:$DS$385,81,FALSE),"")</f>
        <v>40253</v>
      </c>
      <c r="CY66" s="37"/>
      <c r="CZ66" s="37">
        <f>IF(VLOOKUP(CONCATENATE($CH$6," ",CZ$9),'-RÅDATA_KVARTAL-'!$A$5:$DS$385,81,FALSE)&gt;0,VLOOKUP(CONCATENATE($CH$6," ",CZ$9),'-RÅDATA_KVARTAL-'!$A$5:$DS$385,81,FALSE),"")</f>
        <v>40725</v>
      </c>
      <c r="DA66" s="37"/>
      <c r="DB66" s="37">
        <f>IF(VLOOKUP(CONCATENATE($CH$6," ",DB$9),'-RÅDATA_KVARTAL-'!$A$5:$DS$385,81,FALSE)&gt;0,VLOOKUP(CONCATENATE($CH$6," ",DB$9),'-RÅDATA_KVARTAL-'!$A$5:$DS$385,81,FALSE),"")</f>
        <v>38854</v>
      </c>
      <c r="DC66" s="37"/>
      <c r="DD66" s="37">
        <f>IF(VLOOKUP(CONCATENATE($CH$6," ",DD$9),'-RÅDATA_KVARTAL-'!$A$5:$DS$385,81,FALSE)&gt;0,VLOOKUP(CONCATENATE($CH$6," ",DD$9),'-RÅDATA_KVARTAL-'!$A$5:$DS$385,81,FALSE),"")</f>
        <v>40514</v>
      </c>
      <c r="DE66" s="37"/>
      <c r="DF66" s="37">
        <f>IF(VLOOKUP(CONCATENATE($CH$6," ",DF$9),'-RÅDATA_KVARTAL-'!$A$5:$DS$385,81,FALSE)&gt;0,VLOOKUP(CONCATENATE($CH$6," ",DF$9),'-RÅDATA_KVARTAL-'!$A$5:$DS$385,81,FALSE),"")</f>
        <v>475227</v>
      </c>
      <c r="DG66" s="147"/>
      <c r="DH66" s="275"/>
      <c r="DI66" s="37">
        <f>IF(VLOOKUP(CONCATENATE($DI$6," ",DI$9),'-RÅDATA_KVARTAL-'!$A$5:$DS$385,81,FALSE)&gt;0,VLOOKUP(CONCATENATE($DI$6," ",DI$9),'-RÅDATA_KVARTAL-'!$A$5:$DS$385,81,FALSE),"")</f>
        <v>41114</v>
      </c>
      <c r="DJ66" s="37"/>
      <c r="DK66" s="37">
        <f>IF(VLOOKUP(CONCATENATE($DI$6," ",DK$9),'-RÅDATA_KVARTAL-'!$A$5:$DS$385,81,FALSE)&gt;0,VLOOKUP(CONCATENATE($DI$6," ",DK$9),'-RÅDATA_KVARTAL-'!$A$5:$DS$385,81,FALSE),"")</f>
        <v>37954</v>
      </c>
      <c r="DL66" s="37"/>
      <c r="DM66" s="37">
        <f>IF(VLOOKUP(CONCATENATE($DI$6," ",DM$9),'-RÅDATA_KVARTAL-'!$A$5:$DS$385,81,FALSE)&gt;0,VLOOKUP(CONCATENATE($DI$6," ",DM$9),'-RÅDATA_KVARTAL-'!$A$5:$DS$385,81,FALSE),"")</f>
        <v>42257</v>
      </c>
      <c r="DN66" s="37"/>
      <c r="DO66" s="37">
        <f>IF(VLOOKUP(CONCATENATE($DI$6," ",DO$9),'-RÅDATA_KVARTAL-'!$A$5:$DS$385,81,FALSE)&gt;0,VLOOKUP(CONCATENATE($DI$6," ",DO$9),'-RÅDATA_KVARTAL-'!$A$5:$DS$385,81,FALSE),"")</f>
        <v>39237</v>
      </c>
      <c r="DP66" s="37"/>
      <c r="DQ66" s="37">
        <f>IF(VLOOKUP(CONCATENATE($DI$6," ",DQ$9),'-RÅDATA_KVARTAL-'!$A$5:$DS$385,81,FALSE)&gt;0,VLOOKUP(CONCATENATE($DI$6," ",DQ$9),'-RÅDATA_KVARTAL-'!$A$5:$DS$385,81,FALSE),"")</f>
        <v>41267</v>
      </c>
      <c r="DR66" s="37"/>
      <c r="DS66" s="37">
        <f>IF(VLOOKUP(CONCATENATE($DI$6," ",DS$9),'-RÅDATA_KVARTAL-'!$A$5:$DS$385,81,FALSE)&gt;0,VLOOKUP(CONCATENATE($DI$6," ",DS$9),'-RÅDATA_KVARTAL-'!$A$5:$DS$385,81,FALSE),"")</f>
        <v>39618</v>
      </c>
      <c r="DT66" s="37"/>
      <c r="DU66" s="37">
        <f>IF(VLOOKUP(CONCATENATE($DI$6," ",DU$9),'-RÅDATA_KVARTAL-'!$A$5:$DS$385,81,FALSE)&gt;0,VLOOKUP(CONCATENATE($DI$6," ",DU$9),'-RÅDATA_KVARTAL-'!$A$5:$DS$385,81,FALSE),"")</f>
        <v>37089</v>
      </c>
      <c r="DV66" s="37"/>
      <c r="DW66" s="37">
        <f>IF(VLOOKUP(CONCATENATE($DI$6," ",DW$9),'-RÅDATA_KVARTAL-'!$A$5:$DS$385,81,FALSE)&gt;0,VLOOKUP(CONCATENATE($DI$6," ",DW$9),'-RÅDATA_KVARTAL-'!$A$5:$DS$385,81,FALSE),"")</f>
        <v>39862</v>
      </c>
      <c r="DX66" s="37"/>
      <c r="DY66" s="37">
        <f>IF(VLOOKUP(CONCATENATE($DI$6," ",DY$9),'-RÅDATA_KVARTAL-'!$A$5:$DS$385,81,FALSE)&gt;0,VLOOKUP(CONCATENATE($DI$6," ",DY$9),'-RÅDATA_KVARTAL-'!$A$5:$DS$385,81,FALSE),"")</f>
        <v>40331</v>
      </c>
      <c r="DZ66" s="37"/>
      <c r="EA66" s="37" t="str">
        <f>IF(VLOOKUP(CONCATENATE($DI$6," ",EA$9),'-RÅDATA_KVARTAL-'!$A$5:$DS$385,81,FALSE)&gt;0,VLOOKUP(CONCATENATE($DI$6," ",EA$9),'-RÅDATA_KVARTAL-'!$A$5:$DS$385,81,FALSE),"")</f>
        <v/>
      </c>
      <c r="EB66" s="37"/>
      <c r="EC66" s="37" t="str">
        <f>IF(VLOOKUP(CONCATENATE($DI$6," ",EC$9),'-RÅDATA_KVARTAL-'!$A$5:$DS$385,81,FALSE)&gt;0,VLOOKUP(CONCATENATE($DI$6," ",EC$9),'-RÅDATA_KVARTAL-'!$A$5:$DS$385,81,FALSE),"")</f>
        <v/>
      </c>
      <c r="ED66" s="37"/>
      <c r="EE66" s="37" t="str">
        <f>IF(VLOOKUP(CONCATENATE($DI$6," ",EE$9),'-RÅDATA_KVARTAL-'!$A$5:$DS$385,81,FALSE)&gt;0,VLOOKUP(CONCATENATE($DI$6," ",EE$9),'-RÅDATA_KVARTAL-'!$A$5:$DS$385,81,FALSE),"")</f>
        <v/>
      </c>
      <c r="EF66" s="37"/>
      <c r="EG66" s="37">
        <f>IF(VLOOKUP(CONCATENATE($DI$6," ",EG$9),'-RÅDATA_KVARTAL-'!$A$5:$DS$385,81,FALSE)&gt;0,VLOOKUP(CONCATENATE($DI$6," ",EG$9),'-RÅDATA_KVARTAL-'!$A$5:$DS$385,81,FALSE),"")</f>
        <v>358729</v>
      </c>
      <c r="EH66" s="147"/>
      <c r="EI66" s="275"/>
      <c r="EJ66" s="37" t="str">
        <f>IF(VLOOKUP(CONCATENATE($EJ$6," ",EJ$9),'-RÅDATA_KVARTAL-'!$A$5:$DS$385,81,FALSE)&gt;0,VLOOKUP(CONCATENATE($EJ$6," ",EJ$9),'-RÅDATA_KVARTAL-'!$A$5:$DS$385,81,FALSE),"")</f>
        <v/>
      </c>
      <c r="EK66" s="37"/>
      <c r="EL66" s="37" t="str">
        <f>IF(VLOOKUP(CONCATENATE($EJ$6," ",EL$9),'-RÅDATA_KVARTAL-'!$A$5:$DS$385,81,FALSE)&gt;0,VLOOKUP(CONCATENATE($EJ$6," ",EL$9),'-RÅDATA_KVARTAL-'!$A$5:$DS$385,81,FALSE),"")</f>
        <v/>
      </c>
      <c r="EM66" s="37"/>
      <c r="EN66" s="37" t="str">
        <f>IF(VLOOKUP(CONCATENATE($EJ$6," ",EN$9),'-RÅDATA_KVARTAL-'!$A$5:$DS$385,81,FALSE)&gt;0,VLOOKUP(CONCATENATE($EJ$6," ",EN$9),'-RÅDATA_KVARTAL-'!$A$5:$DS$385,81,FALSE),"")</f>
        <v/>
      </c>
      <c r="EO66" s="37"/>
      <c r="EP66" s="37" t="str">
        <f>IF(VLOOKUP(CONCATENATE($EJ$6," ",EP$9),'-RÅDATA_KVARTAL-'!$A$5:$DS$385,81,FALSE)&gt;0,VLOOKUP(CONCATENATE($EJ$6," ",EP$9),'-RÅDATA_KVARTAL-'!$A$5:$DS$385,81,FALSE),"")</f>
        <v/>
      </c>
      <c r="EQ66" s="37"/>
      <c r="ER66" s="37" t="str">
        <f>IF(VLOOKUP(CONCATENATE($EJ$6," ",ER$9),'-RÅDATA_KVARTAL-'!$A$5:$DS$385,81,FALSE)&gt;0,VLOOKUP(CONCATENATE($EJ$6," ",ER$9),'-RÅDATA_KVARTAL-'!$A$5:$DS$385,81,FALSE),"")</f>
        <v/>
      </c>
      <c r="ES66" s="37"/>
      <c r="ET66" s="37" t="str">
        <f>IF(VLOOKUP(CONCATENATE($EJ$6," ",ET$9),'-RÅDATA_KVARTAL-'!$A$5:$DS$385,81,FALSE)&gt;0,VLOOKUP(CONCATENATE($EJ$6," ",ET$9),'-RÅDATA_KVARTAL-'!$A$5:$DS$385,81,FALSE),"")</f>
        <v/>
      </c>
      <c r="EU66" s="37"/>
      <c r="EV66" s="37" t="str">
        <f>IF(VLOOKUP(CONCATENATE($EJ$6," ",EV$9),'-RÅDATA_KVARTAL-'!$A$5:$DS$385,81,FALSE)&gt;0,VLOOKUP(CONCATENATE($EJ$6," ",EV$9),'-RÅDATA_KVARTAL-'!$A$5:$DS$385,81,FALSE),"")</f>
        <v/>
      </c>
      <c r="EW66" s="37"/>
      <c r="EX66" s="37" t="str">
        <f>IF(VLOOKUP(CONCATENATE($EJ$6," ",EX$9),'-RÅDATA_KVARTAL-'!$A$5:$DS$385,81,FALSE)&gt;0,VLOOKUP(CONCATENATE($EJ$6," ",EX$9),'-RÅDATA_KVARTAL-'!$A$5:$DS$385,81,FALSE),"")</f>
        <v/>
      </c>
      <c r="EY66" s="37"/>
      <c r="EZ66" s="37" t="str">
        <f>IF(VLOOKUP(CONCATENATE($EJ$6," ",EZ$9),'-RÅDATA_KVARTAL-'!$A$5:$DS$385,81,FALSE)&gt;0,VLOOKUP(CONCATENATE($EJ$6," ",EZ$9),'-RÅDATA_KVARTAL-'!$A$5:$DS$385,81,FALSE),"")</f>
        <v/>
      </c>
      <c r="FA66" s="37"/>
      <c r="FB66" s="37" t="str">
        <f>IF(VLOOKUP(CONCATENATE($EJ$6," ",FB$9),'-RÅDATA_KVARTAL-'!$A$5:$DS$385,81,FALSE)&gt;0,VLOOKUP(CONCATENATE($EJ$6," ",FB$9),'-RÅDATA_KVARTAL-'!$A$5:$DS$385,81,FALSE),"")</f>
        <v/>
      </c>
      <c r="FC66" s="37"/>
      <c r="FD66" s="37" t="str">
        <f>IF(VLOOKUP(CONCATENATE($EJ$6," ",FD$9),'-RÅDATA_KVARTAL-'!$A$5:$DS$385,81,FALSE)&gt;0,VLOOKUP(CONCATENATE($EJ$6," ",FD$9),'-RÅDATA_KVARTAL-'!$A$5:$DS$385,81,FALSE),"")</f>
        <v/>
      </c>
      <c r="FE66" s="37"/>
      <c r="FF66" s="37" t="str">
        <f>IF(VLOOKUP(CONCATENATE($EJ$6," ",FF$9),'-RÅDATA_KVARTAL-'!$A$5:$DS$385,81,FALSE)&gt;0,VLOOKUP(CONCATENATE($EJ$6," ",FF$9),'-RÅDATA_KVARTAL-'!$A$5:$DS$385,81,FALSE),"")</f>
        <v/>
      </c>
      <c r="FG66" s="37"/>
      <c r="FH66" s="37" t="str">
        <f>IF(VLOOKUP(CONCATENATE($EJ$6," ",FH$9),'-RÅDATA_KVARTAL-'!$A$5:$DS$385,81,FALSE)&gt;0,VLOOKUP(CONCATENATE($EJ$6," ",FH$9),'-RÅDATA_KVARTAL-'!$A$5:$DS$385,81,FALSE),"")</f>
        <v/>
      </c>
      <c r="FI66" s="147"/>
      <c r="FJ66" s="275"/>
      <c r="FK66" s="37" t="str">
        <f>IF(VLOOKUP(CONCATENATE($FK$6," ",FK$9),'-RÅDATA_KVARTAL-'!$A$5:$DS$385,81,FALSE)&gt;0,VLOOKUP(CONCATENATE($FK$6," ",FK$9),'-RÅDATA_KVARTAL-'!$A$5:$DS$385,81,FALSE),"")</f>
        <v/>
      </c>
      <c r="FL66" s="37"/>
      <c r="FM66" s="37" t="str">
        <f>IF(VLOOKUP(CONCATENATE($FK$6," ",FM$9),'-RÅDATA_KVARTAL-'!$A$5:$DS$385,81,FALSE)&gt;0,VLOOKUP(CONCATENATE($FK$6," ",FM$9),'-RÅDATA_KVARTAL-'!$A$5:$DS$385,81,FALSE),"")</f>
        <v/>
      </c>
      <c r="FN66" s="37"/>
      <c r="FO66" s="37" t="str">
        <f>IF(VLOOKUP(CONCATENATE($FK$6," ",FO$9),'-RÅDATA_KVARTAL-'!$A$5:$DS$385,81,FALSE)&gt;0,VLOOKUP(CONCATENATE($FK$6," ",FO$9),'-RÅDATA_KVARTAL-'!$A$5:$DS$385,81,FALSE),"")</f>
        <v/>
      </c>
      <c r="FP66" s="37"/>
      <c r="FQ66" s="37" t="str">
        <f>IF(VLOOKUP(CONCATENATE($FK$6," ",FQ$9),'-RÅDATA_KVARTAL-'!$A$5:$DS$385,81,FALSE)&gt;0,VLOOKUP(CONCATENATE($FK$6," ",FQ$9),'-RÅDATA_KVARTAL-'!$A$5:$DS$385,81,FALSE),"")</f>
        <v/>
      </c>
      <c r="FR66" s="37"/>
      <c r="FS66" s="37" t="str">
        <f>IF(VLOOKUP(CONCATENATE($FK$6," ",FS$9),'-RÅDATA_KVARTAL-'!$A$5:$DS$385,81,FALSE)&gt;0,VLOOKUP(CONCATENATE($FK$6," ",FS$9),'-RÅDATA_KVARTAL-'!$A$5:$DS$385,81,FALSE),"")</f>
        <v/>
      </c>
      <c r="FT66" s="37"/>
      <c r="FU66" s="37" t="str">
        <f>IF(VLOOKUP(CONCATENATE($FK$6," ",FU$9),'-RÅDATA_KVARTAL-'!$A$5:$DS$385,81,FALSE)&gt;0,VLOOKUP(CONCATENATE($FK$6," ",FU$9),'-RÅDATA_KVARTAL-'!$A$5:$DS$385,81,FALSE),"")</f>
        <v/>
      </c>
      <c r="FV66" s="37"/>
      <c r="FW66" s="37" t="str">
        <f>IF(VLOOKUP(CONCATENATE($FK$6," ",FW$9),'-RÅDATA_KVARTAL-'!$A$5:$DS$385,81,FALSE)&gt;0,VLOOKUP(CONCATENATE($FK$6," ",FW$9),'-RÅDATA_KVARTAL-'!$A$5:$DS$385,81,FALSE),"")</f>
        <v/>
      </c>
      <c r="FX66" s="37"/>
      <c r="FY66" s="37" t="str">
        <f>IF(VLOOKUP(CONCATENATE($FK$6," ",FY$9),'-RÅDATA_KVARTAL-'!$A$5:$DS$385,81,FALSE)&gt;0,VLOOKUP(CONCATENATE($FK$6," ",FY$9),'-RÅDATA_KVARTAL-'!$A$5:$DS$385,81,FALSE),"")</f>
        <v/>
      </c>
      <c r="FZ66" s="37"/>
      <c r="GA66" s="37" t="str">
        <f>IF(VLOOKUP(CONCATENATE($FK$6," ",GA$9),'-RÅDATA_KVARTAL-'!$A$5:$DS$385,81,FALSE)&gt;0,VLOOKUP(CONCATENATE($FK$6," ",GA$9),'-RÅDATA_KVARTAL-'!$A$5:$DS$385,81,FALSE),"")</f>
        <v/>
      </c>
      <c r="GB66" s="37"/>
      <c r="GC66" s="37" t="str">
        <f>IF(VLOOKUP(CONCATENATE($FK$6," ",GC$9),'-RÅDATA_KVARTAL-'!$A$5:$DS$385,81,FALSE)&gt;0,VLOOKUP(CONCATENATE($FK$6," ",GC$9),'-RÅDATA_KVARTAL-'!$A$5:$DS$385,81,FALSE),"")</f>
        <v/>
      </c>
      <c r="GD66" s="37"/>
      <c r="GE66" s="37" t="str">
        <f>IF(VLOOKUP(CONCATENATE($FK$6," ",GE$9),'-RÅDATA_KVARTAL-'!$A$5:$DS$385,81,FALSE)&gt;0,VLOOKUP(CONCATENATE($FK$6," ",GE$9),'-RÅDATA_KVARTAL-'!$A$5:$DS$385,81,FALSE),"")</f>
        <v/>
      </c>
      <c r="GF66" s="37"/>
      <c r="GG66" s="37" t="str">
        <f>IF(VLOOKUP(CONCATENATE($FK$6," ",GG$9),'-RÅDATA_KVARTAL-'!$A$5:$DS$385,81,FALSE)&gt;0,VLOOKUP(CONCATENATE($FK$6," ",GG$9),'-RÅDATA_KVARTAL-'!$A$5:$DS$385,81,FALSE),"")</f>
        <v/>
      </c>
      <c r="GH66" s="37"/>
      <c r="GI66" s="37" t="str">
        <f>IF(VLOOKUP(CONCATENATE($FK$6," ",GI$9),'-RÅDATA_KVARTAL-'!$A$5:$DS$385,81,FALSE)&gt;0,VLOOKUP(CONCATENATE($FK$6," ",GI$9),'-RÅDATA_KVARTAL-'!$A$5:$DS$385,81,FALSE),"")</f>
        <v/>
      </c>
      <c r="GJ66" s="147"/>
      <c r="GK66" s="275"/>
      <c r="GL66" s="37" t="str">
        <f>IF(VLOOKUP(CONCATENATE($GL$6," ",GL$9),'-RÅDATA_KVARTAL-'!$A$5:$DS$385,81,FALSE)&gt;0,VLOOKUP(CONCATENATE($GL$6," ",GL$9),'-RÅDATA_KVARTAL-'!$A$5:$DS$385,81,FALSE),"")</f>
        <v/>
      </c>
      <c r="GM66" s="37"/>
      <c r="GN66" s="37" t="str">
        <f>IF(VLOOKUP(CONCATENATE($GL$6," ",GN$9),'-RÅDATA_KVARTAL-'!$A$5:$DS$385,81,FALSE)&gt;0,VLOOKUP(CONCATENATE($GL$6," ",GN$9),'-RÅDATA_KVARTAL-'!$A$5:$DS$385,81,FALSE),"")</f>
        <v/>
      </c>
      <c r="GO66" s="37"/>
      <c r="GP66" s="37" t="str">
        <f>IF(VLOOKUP(CONCATENATE($GL$6," ",GP$9),'-RÅDATA_KVARTAL-'!$A$5:$DS$385,81,FALSE)&gt;0,VLOOKUP(CONCATENATE($GL$6," ",GP$9),'-RÅDATA_KVARTAL-'!$A$5:$DS$385,81,FALSE),"")</f>
        <v/>
      </c>
      <c r="GQ66" s="37"/>
      <c r="GR66" s="37" t="str">
        <f>IF(VLOOKUP(CONCATENATE($GL$6," ",GR$9),'-RÅDATA_KVARTAL-'!$A$5:$DS$385,81,FALSE)&gt;0,VLOOKUP(CONCATENATE($GL$6," ",GR$9),'-RÅDATA_KVARTAL-'!$A$5:$DS$385,81,FALSE),"")</f>
        <v/>
      </c>
      <c r="GS66" s="37"/>
      <c r="GT66" s="37" t="str">
        <f>IF(VLOOKUP(CONCATENATE($GL$6," ",GT$9),'-RÅDATA_KVARTAL-'!$A$5:$DS$385,81,FALSE)&gt;0,VLOOKUP(CONCATENATE($GL$6," ",GT$9),'-RÅDATA_KVARTAL-'!$A$5:$DS$385,81,FALSE),"")</f>
        <v/>
      </c>
      <c r="GU66" s="37"/>
      <c r="GV66" s="37" t="str">
        <f>IF(VLOOKUP(CONCATENATE($GL$6," ",GV$9),'-RÅDATA_KVARTAL-'!$A$5:$DS$385,81,FALSE)&gt;0,VLOOKUP(CONCATENATE($GL$6," ",GV$9),'-RÅDATA_KVARTAL-'!$A$5:$DS$385,81,FALSE),"")</f>
        <v/>
      </c>
      <c r="GW66" s="37"/>
      <c r="GX66" s="37" t="str">
        <f>IF(VLOOKUP(CONCATENATE($GL$6," ",GX$9),'-RÅDATA_KVARTAL-'!$A$5:$DS$385,81,FALSE)&gt;0,VLOOKUP(CONCATENATE($GL$6," ",GX$9),'-RÅDATA_KVARTAL-'!$A$5:$DS$385,81,FALSE),"")</f>
        <v/>
      </c>
      <c r="GY66" s="37"/>
      <c r="GZ66" s="37" t="str">
        <f>IF(VLOOKUP(CONCATENATE($GL$6," ",GZ$9),'-RÅDATA_KVARTAL-'!$A$5:$DS$385,81,FALSE)&gt;0,VLOOKUP(CONCATENATE($GL$6," ",GZ$9),'-RÅDATA_KVARTAL-'!$A$5:$DS$385,81,FALSE),"")</f>
        <v/>
      </c>
      <c r="HA66" s="37"/>
      <c r="HB66" s="37" t="str">
        <f>IF(VLOOKUP(CONCATENATE($GL$6," ",HB$9),'-RÅDATA_KVARTAL-'!$A$5:$DS$385,81,FALSE)&gt;0,VLOOKUP(CONCATENATE($GL$6," ",HB$9),'-RÅDATA_KVARTAL-'!$A$5:$DS$385,81,FALSE),"")</f>
        <v/>
      </c>
      <c r="HC66" s="37"/>
      <c r="HD66" s="37" t="str">
        <f>IF(VLOOKUP(CONCATENATE($GL$6," ",HD$9),'-RÅDATA_KVARTAL-'!$A$5:$DS$385,81,FALSE)&gt;0,VLOOKUP(CONCATENATE($GL$6," ",HD$9),'-RÅDATA_KVARTAL-'!$A$5:$DS$385,81,FALSE),"")</f>
        <v/>
      </c>
      <c r="HE66" s="37"/>
      <c r="HF66" s="37" t="str">
        <f>IF(VLOOKUP(CONCATENATE($GL$6," ",HF$9),'-RÅDATA_KVARTAL-'!$A$5:$DS$385,81,FALSE)&gt;0,VLOOKUP(CONCATENATE($GL$6," ",HF$9),'-RÅDATA_KVARTAL-'!$A$5:$DS$385,81,FALSE),"")</f>
        <v/>
      </c>
      <c r="HG66" s="37"/>
      <c r="HH66" s="37" t="str">
        <f>IF(VLOOKUP(CONCATENATE($GL$6," ",HH$9),'-RÅDATA_KVARTAL-'!$A$5:$DS$385,81,FALSE)&gt;0,VLOOKUP(CONCATENATE($GL$6," ",HH$9),'-RÅDATA_KVARTAL-'!$A$5:$DS$385,81,FALSE),"")</f>
        <v/>
      </c>
      <c r="HI66" s="37"/>
      <c r="HJ66" s="37" t="str">
        <f>IF(VLOOKUP(CONCATENATE($GL$6," ",HJ$9),'-RÅDATA_KVARTAL-'!$A$5:$DS$385,81,FALSE)&gt;0,VLOOKUP(CONCATENATE($GL$6," ",HJ$9),'-RÅDATA_KVARTAL-'!$A$5:$DS$385,81,FALSE),"")</f>
        <v/>
      </c>
      <c r="HK66" s="147"/>
      <c r="HL66" s="148"/>
      <c r="HM66" s="103" t="s">
        <v>468</v>
      </c>
      <c r="HN66" s="15"/>
    </row>
    <row r="67" spans="2:223" s="15" customFormat="1" ht="10.5" customHeight="1" x14ac:dyDescent="0.2">
      <c r="B67" s="248">
        <v>13</v>
      </c>
      <c r="C67" s="195"/>
      <c r="D67" s="92" t="s">
        <v>78</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98.792039852360432</v>
      </c>
      <c r="CK67" s="156"/>
      <c r="CL67" s="156">
        <f>IF(VLOOKUP(CONCATENATE($CH$6," ",CL$9),'-RÅDATA_KVARTAL-'!$A$5:$DS$385,85,FALSE)&gt;0,VLOOKUP(CONCATENATE($CH$6," ",CL$9),'-RÅDATA_KVARTAL-'!$A$5:$DS$385,85,FALSE),"")</f>
        <v>99.144547098792586</v>
      </c>
      <c r="CM67" s="156"/>
      <c r="CN67" s="156">
        <f>IF(VLOOKUP(CONCATENATE($CH$6," ",CN$9),'-RÅDATA_KVARTAL-'!$A$5:$DS$385,85,FALSE)&gt;0,VLOOKUP(CONCATENATE($CH$6," ",CN$9),'-RÅDATA_KVARTAL-'!$A$5:$DS$385,85,FALSE),"")</f>
        <v>99.256921318156969</v>
      </c>
      <c r="CO67" s="156"/>
      <c r="CP67" s="156">
        <f>IF(VLOOKUP(CONCATENATE($CH$6," ",CP$9),'-RÅDATA_KVARTAL-'!$A$5:$DS$385,85,FALSE)&gt;0,VLOOKUP(CONCATENATE($CH$6," ",CP$9),'-RÅDATA_KVARTAL-'!$A$5:$DS$385,85,FALSE),"")</f>
        <v>99.275450412117976</v>
      </c>
      <c r="CQ67" s="156"/>
      <c r="CR67" s="156">
        <f>IF(VLOOKUP(CONCATENATE($CH$6," ",CR$9),'-RÅDATA_KVARTAL-'!$A$5:$DS$385,85,FALSE)&gt;0,VLOOKUP(CONCATENATE($CH$6," ",CR$9),'-RÅDATA_KVARTAL-'!$A$5:$DS$385,85,FALSE),"")</f>
        <v>98.241455768789663</v>
      </c>
      <c r="CS67" s="156"/>
      <c r="CT67" s="156">
        <f>IF(VLOOKUP(CONCATENATE($CH$6," ",CT$9),'-RÅDATA_KVARTAL-'!$A$5:$DS$385,85,FALSE)&gt;0,VLOOKUP(CONCATENATE($CH$6," ",CT$9),'-RÅDATA_KVARTAL-'!$A$5:$DS$385,85,FALSE),"")</f>
        <v>99.266846361185983</v>
      </c>
      <c r="CU67" s="156"/>
      <c r="CV67" s="156">
        <f>IF(VLOOKUP(CONCATENATE($CH$6," ",CV$9),'-RÅDATA_KVARTAL-'!$A$5:$DS$385,85,FALSE)&gt;0,VLOOKUP(CONCATENATE($CH$6," ",CV$9),'-RÅDATA_KVARTAL-'!$A$5:$DS$385,85,FALSE),"")</f>
        <v>98.992530832030567</v>
      </c>
      <c r="CW67" s="156"/>
      <c r="CX67" s="156">
        <f>IF(VLOOKUP(CONCATENATE($CH$6," ",CX$9),'-RÅDATA_KVARTAL-'!$A$5:$DS$385,85,FALSE)&gt;0,VLOOKUP(CONCATENATE($CH$6," ",CX$9),'-RÅDATA_KVARTAL-'!$A$5:$DS$385,85,FALSE),"")</f>
        <v>99.064799547166089</v>
      </c>
      <c r="CY67" s="156"/>
      <c r="CZ67" s="156">
        <f>IF(VLOOKUP(CONCATENATE($CH$6," ",CZ$9),'-RÅDATA_KVARTAL-'!$A$5:$DS$385,85,FALSE)&gt;0,VLOOKUP(CONCATENATE($CH$6," ",CZ$9),'-RÅDATA_KVARTAL-'!$A$5:$DS$385,85,FALSE),"")</f>
        <v>99.11170601119494</v>
      </c>
      <c r="DA67" s="156"/>
      <c r="DB67" s="156">
        <f>IF(VLOOKUP(CONCATENATE($CH$6," ",DB$9),'-RÅDATA_KVARTAL-'!$A$5:$DS$385,85,FALSE)&gt;0,VLOOKUP(CONCATENATE($CH$6," ",DB$9),'-RÅDATA_KVARTAL-'!$A$5:$DS$385,85,FALSE),"")</f>
        <v>97.940561115172287</v>
      </c>
      <c r="DC67" s="156"/>
      <c r="DD67" s="156">
        <f>IF(VLOOKUP(CONCATENATE($CH$6," ",DD$9),'-RÅDATA_KVARTAL-'!$A$5:$DS$385,85,FALSE)&gt;0,VLOOKUP(CONCATENATE($CH$6," ",DD$9),'-RÅDATA_KVARTAL-'!$A$5:$DS$385,85,FALSE),"")</f>
        <v>98.802585050603582</v>
      </c>
      <c r="DE67" s="156"/>
      <c r="DF67" s="156">
        <f>IF(VLOOKUP(CONCATENATE($CH$6," ",DF$9),'-RÅDATA_KVARTAL-'!$A$5:$DS$385,85,FALSE)&gt;0,VLOOKUP(CONCATENATE($CH$6," ",DF$9),'-RÅDATA_KVARTAL-'!$A$5:$DS$385,85,FALSE),"")</f>
        <v>98.848702684488373</v>
      </c>
      <c r="DG67" s="106"/>
      <c r="DH67" s="106"/>
      <c r="DI67" s="156">
        <f>IF(VLOOKUP(CONCATENATE($DI$6," ",DI$9),'-RÅDATA_KVARTAL-'!$A$5:$DS$385,85,FALSE)&gt;0,VLOOKUP(CONCATENATE($DI$6," ",DI$9),'-RÅDATA_KVARTAL-'!$A$5:$DS$385,85,FALSE),"")</f>
        <v>98.788985535104999</v>
      </c>
      <c r="DJ67" s="156"/>
      <c r="DK67" s="156">
        <f>IF(VLOOKUP(CONCATENATE($DI$6," ",DK$9),'-RÅDATA_KVARTAL-'!$A$5:$DS$385,85,FALSE)&gt;0,VLOOKUP(CONCATENATE($DI$6," ",DK$9),'-RÅDATA_KVARTAL-'!$A$5:$DS$385,85,FALSE),"")</f>
        <v>98.926132513162699</v>
      </c>
      <c r="DL67" s="156"/>
      <c r="DM67" s="156">
        <f>IF(VLOOKUP(CONCATENATE($DI$6," ",DM$9),'-RÅDATA_KVARTAL-'!$A$5:$DS$385,85,FALSE)&gt;0,VLOOKUP(CONCATENATE($DI$6," ",DM$9),'-RÅDATA_KVARTAL-'!$A$5:$DS$385,85,FALSE),"")</f>
        <v>99.092486633524061</v>
      </c>
      <c r="DN67" s="156"/>
      <c r="DO67" s="156">
        <f>IF(VLOOKUP(CONCATENATE($DI$6," ",DO$9),'-RÅDATA_KVARTAL-'!$A$5:$DS$385,85,FALSE)&gt;0,VLOOKUP(CONCATENATE($DI$6," ",DO$9),'-RÅDATA_KVARTAL-'!$A$5:$DS$385,85,FALSE),"")</f>
        <v>97.713858797160995</v>
      </c>
      <c r="DP67" s="156"/>
      <c r="DQ67" s="156">
        <f>IF(VLOOKUP(CONCATENATE($DI$6," ",DQ$9),'-RÅDATA_KVARTAL-'!$A$5:$DS$385,85,FALSE)&gt;0,VLOOKUP(CONCATENATE($DI$6," ",DQ$9),'-RÅDATA_KVARTAL-'!$A$5:$DS$385,85,FALSE),"")</f>
        <v>98.456363029059503</v>
      </c>
      <c r="DR67" s="156"/>
      <c r="DS67" s="156">
        <f>IF(VLOOKUP(CONCATENATE($DI$6," ",DS$9),'-RÅDATA_KVARTAL-'!$A$5:$DS$385,85,FALSE)&gt;0,VLOOKUP(CONCATENATE($DI$6," ",DS$9),'-RÅDATA_KVARTAL-'!$A$5:$DS$385,85,FALSE),"")</f>
        <v>99.010346378767437</v>
      </c>
      <c r="DT67" s="156"/>
      <c r="DU67" s="156">
        <f>IF(VLOOKUP(CONCATENATE($DI$6," ",DU$9),'-RÅDATA_KVARTAL-'!$A$5:$DS$385,85,FALSE)&gt;0,VLOOKUP(CONCATENATE($DI$6," ",DU$9),'-RÅDATA_KVARTAL-'!$A$5:$DS$385,85,FALSE),"")</f>
        <v>99.054562935662204</v>
      </c>
      <c r="DV67" s="156"/>
      <c r="DW67" s="156">
        <f>IF(VLOOKUP(CONCATENATE($DI$6," ",DW$9),'-RÅDATA_KVARTAL-'!$A$5:$DS$385,85,FALSE)&gt;0,VLOOKUP(CONCATENATE($DI$6," ",DW$9),'-RÅDATA_KVARTAL-'!$A$5:$DS$385,85,FALSE),"")</f>
        <v>99.026183733293578</v>
      </c>
      <c r="DX67" s="156"/>
      <c r="DY67" s="156">
        <f>IF(VLOOKUP(CONCATENATE($DI$6," ",DY$9),'-RÅDATA_KVARTAL-'!$A$5:$DS$385,85,FALSE)&gt;0,VLOOKUP(CONCATENATE($DI$6," ",DY$9),'-RÅDATA_KVARTAL-'!$A$5:$DS$385,85,FALSE),"")</f>
        <v>98.466759442369195</v>
      </c>
      <c r="DZ67" s="156"/>
      <c r="EA67" s="156" t="str">
        <f>IF(VLOOKUP(CONCATENATE($DI$6," ",EA$9),'-RÅDATA_KVARTAL-'!$A$5:$DS$385,85,FALSE)&gt;0,VLOOKUP(CONCATENATE($DI$6," ",EA$9),'-RÅDATA_KVARTAL-'!$A$5:$DS$385,85,FALSE),"")</f>
        <v/>
      </c>
      <c r="EB67" s="156"/>
      <c r="EC67" s="156" t="str">
        <f>IF(VLOOKUP(CONCATENATE($DI$6," ",EC$9),'-RÅDATA_KVARTAL-'!$A$5:$DS$385,85,FALSE)&gt;0,VLOOKUP(CONCATENATE($DI$6," ",EC$9),'-RÅDATA_KVARTAL-'!$A$5:$DS$385,85,FALSE),"")</f>
        <v/>
      </c>
      <c r="ED67" s="156"/>
      <c r="EE67" s="156" t="str">
        <f>IF(VLOOKUP(CONCATENATE($DI$6," ",EE$9),'-RÅDATA_KVARTAL-'!$A$5:$DS$385,85,FALSE)&gt;0,VLOOKUP(CONCATENATE($DI$6," ",EE$9),'-RÅDATA_KVARTAL-'!$A$5:$DS$385,85,FALSE),"")</f>
        <v/>
      </c>
      <c r="EF67" s="156"/>
      <c r="EG67" s="156">
        <f>IF(VLOOKUP(CONCATENATE($DI$6," ",EG$9),'-RÅDATA_KVARTAL-'!$A$5:$DS$385,85,FALSE)&gt;0,VLOOKUP(CONCATENATE($DI$6," ",EG$9),'-RÅDATA_KVARTAL-'!$A$5:$DS$385,85,FALSE),"")</f>
        <v>98.723604510040815</v>
      </c>
      <c r="EH67" s="106"/>
      <c r="EI67" s="106"/>
      <c r="EJ67" s="156" t="str">
        <f>IF(VLOOKUP(CONCATENATE($EJ$6," ",EJ$9),'-RÅDATA_KVARTAL-'!$A$5:$DS$385,85,FALSE)&gt;0,VLOOKUP(CONCATENATE($EJ$6," ",EJ$9),'-RÅDATA_KVARTAL-'!$A$5:$DS$385,85,FALSE),"")</f>
        <v/>
      </c>
      <c r="EK67" s="156"/>
      <c r="EL67" s="156" t="str">
        <f>IF(VLOOKUP(CONCATENATE($EJ$6," ",EL$9),'-RÅDATA_KVARTAL-'!$A$5:$DS$385,85,FALSE)&gt;0,VLOOKUP(CONCATENATE($EJ$6," ",EL$9),'-RÅDATA_KVARTAL-'!$A$5:$DS$385,85,FALSE),"")</f>
        <v/>
      </c>
      <c r="EM67" s="156"/>
      <c r="EN67" s="156" t="str">
        <f>IF(VLOOKUP(CONCATENATE($EJ$6," ",EN$9),'-RÅDATA_KVARTAL-'!$A$5:$DS$385,85,FALSE)&gt;0,VLOOKUP(CONCATENATE($EJ$6," ",EN$9),'-RÅDATA_KVARTAL-'!$A$5:$DS$385,85,FALSE),"")</f>
        <v/>
      </c>
      <c r="EO67" s="156"/>
      <c r="EP67" s="156" t="str">
        <f>IF(VLOOKUP(CONCATENATE($EJ$6," ",EP$9),'-RÅDATA_KVARTAL-'!$A$5:$DS$385,85,FALSE)&gt;0,VLOOKUP(CONCATENATE($EJ$6," ",EP$9),'-RÅDATA_KVARTAL-'!$A$5:$DS$385,85,FALSE),"")</f>
        <v/>
      </c>
      <c r="EQ67" s="156"/>
      <c r="ER67" s="156" t="str">
        <f>IF(VLOOKUP(CONCATENATE($EJ$6," ",ER$9),'-RÅDATA_KVARTAL-'!$A$5:$DS$385,85,FALSE)&gt;0,VLOOKUP(CONCATENATE($EJ$6," ",ER$9),'-RÅDATA_KVARTAL-'!$A$5:$DS$385,85,FALSE),"")</f>
        <v/>
      </c>
      <c r="ES67" s="156"/>
      <c r="ET67" s="156" t="str">
        <f>IF(VLOOKUP(CONCATENATE($EJ$6," ",ET$9),'-RÅDATA_KVARTAL-'!$A$5:$DS$385,85,FALSE)&gt;0,VLOOKUP(CONCATENATE($EJ$6," ",ET$9),'-RÅDATA_KVARTAL-'!$A$5:$DS$385,85,FALSE),"")</f>
        <v/>
      </c>
      <c r="EU67" s="156"/>
      <c r="EV67" s="156" t="str">
        <f>IF(VLOOKUP(CONCATENATE($EJ$6," ",EV$9),'-RÅDATA_KVARTAL-'!$A$5:$DS$385,85,FALSE)&gt;0,VLOOKUP(CONCATENATE($EJ$6," ",EV$9),'-RÅDATA_KVARTAL-'!$A$5:$DS$385,85,FALSE),"")</f>
        <v/>
      </c>
      <c r="EW67" s="156"/>
      <c r="EX67" s="156" t="str">
        <f>IF(VLOOKUP(CONCATENATE($EJ$6," ",EX$9),'-RÅDATA_KVARTAL-'!$A$5:$DS$385,85,FALSE)&gt;0,VLOOKUP(CONCATENATE($EJ$6," ",EX$9),'-RÅDATA_KVARTAL-'!$A$5:$DS$385,85,FALSE),"")</f>
        <v/>
      </c>
      <c r="EY67" s="156"/>
      <c r="EZ67" s="156" t="str">
        <f>IF(VLOOKUP(CONCATENATE($EJ$6," ",EZ$9),'-RÅDATA_KVARTAL-'!$A$5:$DS$385,85,FALSE)&gt;0,VLOOKUP(CONCATENATE($EJ$6," ",EZ$9),'-RÅDATA_KVARTAL-'!$A$5:$DS$385,85,FALSE),"")</f>
        <v/>
      </c>
      <c r="FA67" s="156"/>
      <c r="FB67" s="156" t="str">
        <f>IF(VLOOKUP(CONCATENATE($EJ$6," ",FB$9),'-RÅDATA_KVARTAL-'!$A$5:$DS$385,85,FALSE)&gt;0,VLOOKUP(CONCATENATE($EJ$6," ",FB$9),'-RÅDATA_KVARTAL-'!$A$5:$DS$385,85,FALSE),"")</f>
        <v/>
      </c>
      <c r="FC67" s="156"/>
      <c r="FD67" s="156" t="str">
        <f>IF(VLOOKUP(CONCATENATE($EJ$6," ",FD$9),'-RÅDATA_KVARTAL-'!$A$5:$DS$385,85,FALSE)&gt;0,VLOOKUP(CONCATENATE($EJ$6," ",FD$9),'-RÅDATA_KVARTAL-'!$A$5:$DS$385,85,FALSE),"")</f>
        <v/>
      </c>
      <c r="FE67" s="156"/>
      <c r="FF67" s="156" t="str">
        <f>IF(VLOOKUP(CONCATENATE($EJ$6," ",FF$9),'-RÅDATA_KVARTAL-'!$A$5:$DS$385,85,FALSE)&gt;0,VLOOKUP(CONCATENATE($EJ$6," ",FF$9),'-RÅDATA_KVARTAL-'!$A$5:$DS$385,85,FALSE),"")</f>
        <v/>
      </c>
      <c r="FG67" s="156"/>
      <c r="FH67" s="156" t="str">
        <f>IF(VLOOKUP(CONCATENATE($EJ$6," ",FH$9),'-RÅDATA_KVARTAL-'!$A$5:$DS$385,85,FALSE)&gt;0,VLOOKUP(CONCATENATE($EJ$6," ",FH$9),'-RÅDATA_KVARTAL-'!$A$5:$DS$385,85,FALSE),"")</f>
        <v/>
      </c>
      <c r="FI67" s="106"/>
      <c r="FJ67" s="106"/>
      <c r="FK67" s="156" t="str">
        <f>IF(VLOOKUP(CONCATENATE($FK$6," ",FK$9),'-RÅDATA_KVARTAL-'!$A$5:$DS$385,85,FALSE)&gt;0,VLOOKUP(CONCATENATE($FK$6," ",FK$9),'-RÅDATA_KVARTAL-'!$A$5:$DS$385,85,FALSE),"")</f>
        <v/>
      </c>
      <c r="FL67" s="156"/>
      <c r="FM67" s="156" t="str">
        <f>IF(VLOOKUP(CONCATENATE($FK$6," ",FM$9),'-RÅDATA_KVARTAL-'!$A$5:$DS$385,85,FALSE)&gt;0,VLOOKUP(CONCATENATE($FK$6," ",FM$9),'-RÅDATA_KVARTAL-'!$A$5:$DS$385,85,FALSE),"")</f>
        <v/>
      </c>
      <c r="FN67" s="156"/>
      <c r="FO67" s="156" t="str">
        <f>IF(VLOOKUP(CONCATENATE($FK$6," ",FO$9),'-RÅDATA_KVARTAL-'!$A$5:$DS$385,85,FALSE)&gt;0,VLOOKUP(CONCATENATE($FK$6," ",FO$9),'-RÅDATA_KVARTAL-'!$A$5:$DS$385,85,FALSE),"")</f>
        <v/>
      </c>
      <c r="FP67" s="156"/>
      <c r="FQ67" s="156" t="str">
        <f>IF(VLOOKUP(CONCATENATE($FK$6," ",FQ$9),'-RÅDATA_KVARTAL-'!$A$5:$DS$385,85,FALSE)&gt;0,VLOOKUP(CONCATENATE($FK$6," ",FQ$9),'-RÅDATA_KVARTAL-'!$A$5:$DS$385,85,FALSE),"")</f>
        <v/>
      </c>
      <c r="FR67" s="156"/>
      <c r="FS67" s="156" t="str">
        <f>IF(VLOOKUP(CONCATENATE($FK$6," ",FS$9),'-RÅDATA_KVARTAL-'!$A$5:$DS$385,85,FALSE)&gt;0,VLOOKUP(CONCATENATE($FK$6," ",FS$9),'-RÅDATA_KVARTAL-'!$A$5:$DS$385,85,FALSE),"")</f>
        <v/>
      </c>
      <c r="FT67" s="156"/>
      <c r="FU67" s="156" t="str">
        <f>IF(VLOOKUP(CONCATENATE($FK$6," ",FU$9),'-RÅDATA_KVARTAL-'!$A$5:$DS$385,85,FALSE)&gt;0,VLOOKUP(CONCATENATE($FK$6," ",FU$9),'-RÅDATA_KVARTAL-'!$A$5:$DS$385,85,FALSE),"")</f>
        <v/>
      </c>
      <c r="FV67" s="156"/>
      <c r="FW67" s="156" t="str">
        <f>IF(VLOOKUP(CONCATENATE($FK$6," ",FW$9),'-RÅDATA_KVARTAL-'!$A$5:$DS$385,85,FALSE)&gt;0,VLOOKUP(CONCATENATE($FK$6," ",FW$9),'-RÅDATA_KVARTAL-'!$A$5:$DS$385,85,FALSE),"")</f>
        <v/>
      </c>
      <c r="FX67" s="156"/>
      <c r="FY67" s="156" t="str">
        <f>IF(VLOOKUP(CONCATENATE($FK$6," ",FY$9),'-RÅDATA_KVARTAL-'!$A$5:$DS$385,85,FALSE)&gt;0,VLOOKUP(CONCATENATE($FK$6," ",FY$9),'-RÅDATA_KVARTAL-'!$A$5:$DS$385,85,FALSE),"")</f>
        <v/>
      </c>
      <c r="FZ67" s="156"/>
      <c r="GA67" s="156" t="str">
        <f>IF(VLOOKUP(CONCATENATE($FK$6," ",GA$9),'-RÅDATA_KVARTAL-'!$A$5:$DS$385,85,FALSE)&gt;0,VLOOKUP(CONCATENATE($FK$6," ",GA$9),'-RÅDATA_KVARTAL-'!$A$5:$DS$385,85,FALSE),"")</f>
        <v/>
      </c>
      <c r="GB67" s="156"/>
      <c r="GC67" s="156" t="str">
        <f>IF(VLOOKUP(CONCATENATE($FK$6," ",GC$9),'-RÅDATA_KVARTAL-'!$A$5:$DS$385,85,FALSE)&gt;0,VLOOKUP(CONCATENATE($FK$6," ",GC$9),'-RÅDATA_KVARTAL-'!$A$5:$DS$385,85,FALSE),"")</f>
        <v/>
      </c>
      <c r="GD67" s="156"/>
      <c r="GE67" s="156" t="str">
        <f>IF(VLOOKUP(CONCATENATE($FK$6," ",GE$9),'-RÅDATA_KVARTAL-'!$A$5:$DS$385,85,FALSE)&gt;0,VLOOKUP(CONCATENATE($FK$6," ",GE$9),'-RÅDATA_KVARTAL-'!$A$5:$DS$385,85,FALSE),"")</f>
        <v/>
      </c>
      <c r="GF67" s="156"/>
      <c r="GG67" s="156" t="str">
        <f>IF(VLOOKUP(CONCATENATE($FK$6," ",GG$9),'-RÅDATA_KVARTAL-'!$A$5:$DS$385,85,FALSE)&gt;0,VLOOKUP(CONCATENATE($FK$6," ",GG$9),'-RÅDATA_KVARTAL-'!$A$5:$DS$385,85,FALSE),"")</f>
        <v/>
      </c>
      <c r="GH67" s="156"/>
      <c r="GI67" s="156" t="str">
        <f>IF(VLOOKUP(CONCATENATE($FK$6," ",GI$9),'-RÅDATA_KVARTAL-'!$A$5:$DS$385,85,FALSE)&gt;0,VLOOKUP(CONCATENATE($FK$6," ",GI$9),'-RÅDATA_KVARTAL-'!$A$5:$DS$385,85,FALSE),"")</f>
        <v/>
      </c>
      <c r="GJ67" s="106"/>
      <c r="GK67" s="106"/>
      <c r="GL67" s="156" t="str">
        <f>IF(VLOOKUP(CONCATENATE($GL$6," ",GL$9),'-RÅDATA_KVARTAL-'!$A$5:$DS$385,85,FALSE)&gt;0,VLOOKUP(CONCATENATE($GL$6," ",GL$9),'-RÅDATA_KVARTAL-'!$A$5:$DS$385,85,FALSE),"")</f>
        <v/>
      </c>
      <c r="GM67" s="156"/>
      <c r="GN67" s="156" t="str">
        <f>IF(VLOOKUP(CONCATENATE($GL$6," ",GN$9),'-RÅDATA_KVARTAL-'!$A$5:$DS$385,85,FALSE)&gt;0,VLOOKUP(CONCATENATE($GL$6," ",GN$9),'-RÅDATA_KVARTAL-'!$A$5:$DS$385,85,FALSE),"")</f>
        <v/>
      </c>
      <c r="GO67" s="156"/>
      <c r="GP67" s="156" t="str">
        <f>IF(VLOOKUP(CONCATENATE($GL$6," ",GP$9),'-RÅDATA_KVARTAL-'!$A$5:$DS$385,85,FALSE)&gt;0,VLOOKUP(CONCATENATE($GL$6," ",GP$9),'-RÅDATA_KVARTAL-'!$A$5:$DS$385,85,FALSE),"")</f>
        <v/>
      </c>
      <c r="GQ67" s="156"/>
      <c r="GR67" s="156" t="str">
        <f>IF(VLOOKUP(CONCATENATE($GL$6," ",GR$9),'-RÅDATA_KVARTAL-'!$A$5:$DS$385,85,FALSE)&gt;0,VLOOKUP(CONCATENATE($GL$6," ",GR$9),'-RÅDATA_KVARTAL-'!$A$5:$DS$385,85,FALSE),"")</f>
        <v/>
      </c>
      <c r="GS67" s="156"/>
      <c r="GT67" s="156" t="str">
        <f>IF(VLOOKUP(CONCATENATE($GL$6," ",GT$9),'-RÅDATA_KVARTAL-'!$A$5:$DS$385,85,FALSE)&gt;0,VLOOKUP(CONCATENATE($GL$6," ",GT$9),'-RÅDATA_KVARTAL-'!$A$5:$DS$385,85,FALSE),"")</f>
        <v/>
      </c>
      <c r="GU67" s="156"/>
      <c r="GV67" s="156" t="str">
        <f>IF(VLOOKUP(CONCATENATE($GL$6," ",GV$9),'-RÅDATA_KVARTAL-'!$A$5:$DS$385,85,FALSE)&gt;0,VLOOKUP(CONCATENATE($GL$6," ",GV$9),'-RÅDATA_KVARTAL-'!$A$5:$DS$385,85,FALSE),"")</f>
        <v/>
      </c>
      <c r="GW67" s="156"/>
      <c r="GX67" s="156" t="str">
        <f>IF(VLOOKUP(CONCATENATE($GL$6," ",GX$9),'-RÅDATA_KVARTAL-'!$A$5:$DS$385,85,FALSE)&gt;0,VLOOKUP(CONCATENATE($GL$6," ",GX$9),'-RÅDATA_KVARTAL-'!$A$5:$DS$385,85,FALSE),"")</f>
        <v/>
      </c>
      <c r="GY67" s="156"/>
      <c r="GZ67" s="156" t="str">
        <f>IF(VLOOKUP(CONCATENATE($GL$6," ",GZ$9),'-RÅDATA_KVARTAL-'!$A$5:$DS$385,85,FALSE)&gt;0,VLOOKUP(CONCATENATE($GL$6," ",GZ$9),'-RÅDATA_KVARTAL-'!$A$5:$DS$385,85,FALSE),"")</f>
        <v/>
      </c>
      <c r="HA67" s="156"/>
      <c r="HB67" s="156" t="str">
        <f>IF(VLOOKUP(CONCATENATE($GL$6," ",HB$9),'-RÅDATA_KVARTAL-'!$A$5:$DS$385,85,FALSE)&gt;0,VLOOKUP(CONCATENATE($GL$6," ",HB$9),'-RÅDATA_KVARTAL-'!$A$5:$DS$385,85,FALSE),"")</f>
        <v/>
      </c>
      <c r="HC67" s="156"/>
      <c r="HD67" s="156" t="str">
        <f>IF(VLOOKUP(CONCATENATE($GL$6," ",HD$9),'-RÅDATA_KVARTAL-'!$A$5:$DS$385,85,FALSE)&gt;0,VLOOKUP(CONCATENATE($GL$6," ",HD$9),'-RÅDATA_KVARTAL-'!$A$5:$DS$385,85,FALSE),"")</f>
        <v/>
      </c>
      <c r="HE67" s="156"/>
      <c r="HF67" s="156" t="str">
        <f>IF(VLOOKUP(CONCATENATE($GL$6," ",HF$9),'-RÅDATA_KVARTAL-'!$A$5:$DS$385,85,FALSE)&gt;0,VLOOKUP(CONCATENATE($GL$6," ",HF$9),'-RÅDATA_KVARTAL-'!$A$5:$DS$385,85,FALSE),"")</f>
        <v/>
      </c>
      <c r="HG67" s="156"/>
      <c r="HH67" s="156" t="str">
        <f>IF(VLOOKUP(CONCATENATE($GL$6," ",HH$9),'-RÅDATA_KVARTAL-'!$A$5:$DS$385,85,FALSE)&gt;0,VLOOKUP(CONCATENATE($GL$6," ",HH$9),'-RÅDATA_KVARTAL-'!$A$5:$DS$385,85,FALSE),"")</f>
        <v/>
      </c>
      <c r="HI67" s="156"/>
      <c r="HJ67" s="156" t="str">
        <f>IF(VLOOKUP(CONCATENATE($GL$6," ",HJ$9),'-RÅDATA_KVARTAL-'!$A$5:$DS$385,85,FALSE)&gt;0,VLOOKUP(CONCATENATE($GL$6," ",HJ$9),'-RÅDATA_KVARTAL-'!$A$5:$DS$385,85,FALSE),"")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38320</v>
      </c>
      <c r="CK69" s="37"/>
      <c r="CL69" s="37">
        <f>IF(VLOOKUP(CONCATENATE($CH$6," ",CL$9),'-RÅDATA_KVARTAL-'!$A$5:$DS$385,89,FALSE)&gt;0,VLOOKUP(CONCATENATE($CH$6," ",CL$9),'-RÅDATA_KVARTAL-'!$A$5:$DS$385,89,FALSE),"")</f>
        <v>40629</v>
      </c>
      <c r="CM69" s="37"/>
      <c r="CN69" s="37">
        <f>IF(VLOOKUP(CONCATENATE($CH$6," ",CN$9),'-RÅDATA_KVARTAL-'!$A$5:$DS$385,89,FALSE)&gt;0,VLOOKUP(CONCATENATE($CH$6," ",CN$9),'-RÅDATA_KVARTAL-'!$A$5:$DS$385,89,FALSE),"")</f>
        <v>39991</v>
      </c>
      <c r="CO69" s="37"/>
      <c r="CP69" s="37">
        <f>IF(VLOOKUP(CONCATENATE($CH$6," ",CP$9),'-RÅDATA_KVARTAL-'!$A$5:$DS$385,89,FALSE)&gt;0,VLOOKUP(CONCATENATE($CH$6," ",CP$9),'-RÅDATA_KVARTAL-'!$A$5:$DS$385,89,FALSE),"")</f>
        <v>40877</v>
      </c>
      <c r="CQ69" s="37"/>
      <c r="CR69" s="37">
        <f>IF(VLOOKUP(CONCATENATE($CH$6," ",CR$9),'-RÅDATA_KVARTAL-'!$A$5:$DS$385,89,FALSE)&gt;0,VLOOKUP(CONCATENATE($CH$6," ",CR$9),'-RÅDATA_KVARTAL-'!$A$5:$DS$385,89,FALSE),"")</f>
        <v>38613</v>
      </c>
      <c r="CS69" s="37"/>
      <c r="CT69" s="37">
        <f>IF(VLOOKUP(CONCATENATE($CH$6," ",CT$9),'-RÅDATA_KVARTAL-'!$A$5:$DS$385,89,FALSE)&gt;0,VLOOKUP(CONCATENATE($CH$6," ",CT$9),'-RÅDATA_KVARTAL-'!$A$5:$DS$385,89,FALSE),"")</f>
        <v>36865</v>
      </c>
      <c r="CU69" s="37"/>
      <c r="CV69" s="37">
        <f>IF(VLOOKUP(CONCATENATE($CH$6," ",CV$9),'-RÅDATA_KVARTAL-'!$A$5:$DS$385,89,FALSE)&gt;0,VLOOKUP(CONCATENATE($CH$6," ",CV$9),'-RÅDATA_KVARTAL-'!$A$5:$DS$385,89,FALSE),"")</f>
        <v>39934</v>
      </c>
      <c r="CW69" s="37"/>
      <c r="CX69" s="37">
        <f>IF(VLOOKUP(CONCATENATE($CH$6," ",CX$9),'-RÅDATA_KVARTAL-'!$A$5:$DS$385,89,FALSE)&gt;0,VLOOKUP(CONCATENATE($CH$6," ",CX$9),'-RÅDATA_KVARTAL-'!$A$5:$DS$385,89,FALSE),"")</f>
        <v>40321</v>
      </c>
      <c r="CY69" s="37"/>
      <c r="CZ69" s="37">
        <f>IF(VLOOKUP(CONCATENATE($CH$6," ",CZ$9),'-RÅDATA_KVARTAL-'!$A$5:$DS$385,89,FALSE)&gt;0,VLOOKUP(CONCATENATE($CH$6," ",CZ$9),'-RÅDATA_KVARTAL-'!$A$5:$DS$385,89,FALSE),"")</f>
        <v>40772</v>
      </c>
      <c r="DA69" s="37"/>
      <c r="DB69" s="37">
        <f>IF(VLOOKUP(CONCATENATE($CH$6," ",DB$9),'-RÅDATA_KVARTAL-'!$A$5:$DS$385,89,FALSE)&gt;0,VLOOKUP(CONCATENATE($CH$6," ",DB$9),'-RÅDATA_KVARTAL-'!$A$5:$DS$385,89,FALSE),"")</f>
        <v>38950</v>
      </c>
      <c r="DC69" s="37"/>
      <c r="DD69" s="37">
        <f>IF(VLOOKUP(CONCATENATE($CH$6," ",DD$9),'-RÅDATA_KVARTAL-'!$A$5:$DS$385,89,FALSE)&gt;0,VLOOKUP(CONCATENATE($CH$6," ",DD$9),'-RÅDATA_KVARTAL-'!$A$5:$DS$385,89,FALSE),"")</f>
        <v>40581</v>
      </c>
      <c r="DE69" s="37"/>
      <c r="DF69" s="37">
        <f>IF(VLOOKUP(CONCATENATE($CH$6," ",DF$9),'-RÅDATA_KVARTAL-'!$A$5:$DS$385,89,FALSE)&gt;0,VLOOKUP(CONCATENATE($CH$6," ",DF$9),'-RÅDATA_KVARTAL-'!$A$5:$DS$385,89,FALSE),"")</f>
        <v>475981</v>
      </c>
      <c r="DG69" s="147"/>
      <c r="DH69" s="275"/>
      <c r="DI69" s="37">
        <f>IF(VLOOKUP(CONCATENATE($DI$6," ",DI$9),'-RÅDATA_KVARTAL-'!$A$5:$DS$385,89,FALSE)&gt;0,VLOOKUP(CONCATENATE($DI$6," ",DI$9),'-RÅDATA_KVARTAL-'!$A$5:$DS$385,89,FALSE),"")</f>
        <v>41176</v>
      </c>
      <c r="DJ69" s="37"/>
      <c r="DK69" s="37">
        <f>IF(VLOOKUP(CONCATENATE($DI$6," ",DK$9),'-RÅDATA_KVARTAL-'!$A$5:$DS$385,89,FALSE)&gt;0,VLOOKUP(CONCATENATE($DI$6," ",DK$9),'-RÅDATA_KVARTAL-'!$A$5:$DS$385,89,FALSE),"")</f>
        <v>38006</v>
      </c>
      <c r="DL69" s="37"/>
      <c r="DM69" s="37">
        <f>IF(VLOOKUP(CONCATENATE($DI$6," ",DM$9),'-RÅDATA_KVARTAL-'!$A$5:$DS$385,89,FALSE)&gt;0,VLOOKUP(CONCATENATE($DI$6," ",DM$9),'-RÅDATA_KVARTAL-'!$A$5:$DS$385,89,FALSE),"")</f>
        <v>42297</v>
      </c>
      <c r="DN69" s="37"/>
      <c r="DO69" s="37">
        <f>IF(VLOOKUP(CONCATENATE($DI$6," ",DO$9),'-RÅDATA_KVARTAL-'!$A$5:$DS$385,89,FALSE)&gt;0,VLOOKUP(CONCATENATE($DI$6," ",DO$9),'-RÅDATA_KVARTAL-'!$A$5:$DS$385,89,FALSE),"")</f>
        <v>39311</v>
      </c>
      <c r="DP69" s="37"/>
      <c r="DQ69" s="37">
        <f>IF(VLOOKUP(CONCATENATE($DI$6," ",DQ$9),'-RÅDATA_KVARTAL-'!$A$5:$DS$385,89,FALSE)&gt;0,VLOOKUP(CONCATENATE($DI$6," ",DQ$9),'-RÅDATA_KVARTAL-'!$A$5:$DS$385,89,FALSE),"")</f>
        <v>41402</v>
      </c>
      <c r="DR69" s="37"/>
      <c r="DS69" s="37">
        <f>IF(VLOOKUP(CONCATENATE($DI$6," ",DS$9),'-RÅDATA_KVARTAL-'!$A$5:$DS$385,89,FALSE)&gt;0,VLOOKUP(CONCATENATE($DI$6," ",DS$9),'-RÅDATA_KVARTAL-'!$A$5:$DS$385,89,FALSE),"")</f>
        <v>39781</v>
      </c>
      <c r="DT69" s="37"/>
      <c r="DU69" s="37">
        <f>IF(VLOOKUP(CONCATENATE($DI$6," ",DU$9),'-RÅDATA_KVARTAL-'!$A$5:$DS$385,89,FALSE)&gt;0,VLOOKUP(CONCATENATE($DI$6," ",DU$9),'-RÅDATA_KVARTAL-'!$A$5:$DS$385,89,FALSE),"")</f>
        <v>37144</v>
      </c>
      <c r="DV69" s="37"/>
      <c r="DW69" s="37">
        <f>IF(VLOOKUP(CONCATENATE($DI$6," ",DW$9),'-RÅDATA_KVARTAL-'!$A$5:$DS$385,89,FALSE)&gt;0,VLOOKUP(CONCATENATE($DI$6," ",DW$9),'-RÅDATA_KVARTAL-'!$A$5:$DS$385,89,FALSE),"")</f>
        <v>39931</v>
      </c>
      <c r="DX69" s="37"/>
      <c r="DY69" s="37">
        <f>IF(VLOOKUP(CONCATENATE($DI$6," ",DY$9),'-RÅDATA_KVARTAL-'!$A$5:$DS$385,89,FALSE)&gt;0,VLOOKUP(CONCATENATE($DI$6," ",DY$9),'-RÅDATA_KVARTAL-'!$A$5:$DS$385,89,FALSE),"")</f>
        <v>40409</v>
      </c>
      <c r="DZ69" s="37"/>
      <c r="EA69" s="37" t="str">
        <f>IF(VLOOKUP(CONCATENATE($DI$6," ",EA$9),'-RÅDATA_KVARTAL-'!$A$5:$DS$385,89,FALSE)&gt;0,VLOOKUP(CONCATENATE($DI$6," ",EA$9),'-RÅDATA_KVARTAL-'!$A$5:$DS$385,89,FALSE),"")</f>
        <v/>
      </c>
      <c r="EB69" s="37"/>
      <c r="EC69" s="37" t="str">
        <f>IF(VLOOKUP(CONCATENATE($DI$6," ",EC$9),'-RÅDATA_KVARTAL-'!$A$5:$DS$385,89,FALSE)&gt;0,VLOOKUP(CONCATENATE($DI$6," ",EC$9),'-RÅDATA_KVARTAL-'!$A$5:$DS$385,89,FALSE),"")</f>
        <v/>
      </c>
      <c r="ED69" s="37"/>
      <c r="EE69" s="37" t="str">
        <f>IF(VLOOKUP(CONCATENATE($DI$6," ",EE$9),'-RÅDATA_KVARTAL-'!$A$5:$DS$385,89,FALSE)&gt;0,VLOOKUP(CONCATENATE($DI$6," ",EE$9),'-RÅDATA_KVARTAL-'!$A$5:$DS$385,89,FALSE),"")</f>
        <v/>
      </c>
      <c r="EF69" s="37"/>
      <c r="EG69" s="37">
        <f>IF(VLOOKUP(CONCATENATE($DI$6," ",EG$9),'-RÅDATA_KVARTAL-'!$A$5:$DS$385,89,FALSE)&gt;0,VLOOKUP(CONCATENATE($DI$6," ",EG$9),'-RÅDATA_KVARTAL-'!$A$5:$DS$385,89,FALSE),"")</f>
        <v>359457</v>
      </c>
      <c r="EH69" s="147"/>
      <c r="EI69" s="275"/>
      <c r="EJ69" s="37" t="str">
        <f>IF(VLOOKUP(CONCATENATE($EJ$6," ",EJ$9),'-RÅDATA_KVARTAL-'!$A$5:$DS$385,89,FALSE)&gt;0,VLOOKUP(CONCATENATE($EJ$6," ",EJ$9),'-RÅDATA_KVARTAL-'!$A$5:$DS$385,89,FALSE),"")</f>
        <v/>
      </c>
      <c r="EK69" s="37"/>
      <c r="EL69" s="37" t="str">
        <f>IF(VLOOKUP(CONCATENATE($EJ$6," ",EL$9),'-RÅDATA_KVARTAL-'!$A$5:$DS$385,89,FALSE)&gt;0,VLOOKUP(CONCATENATE($EJ$6," ",EL$9),'-RÅDATA_KVARTAL-'!$A$5:$DS$385,89,FALSE),"")</f>
        <v/>
      </c>
      <c r="EM69" s="37"/>
      <c r="EN69" s="37" t="str">
        <f>IF(VLOOKUP(CONCATENATE($EJ$6," ",EN$9),'-RÅDATA_KVARTAL-'!$A$5:$DS$385,89,FALSE)&gt;0,VLOOKUP(CONCATENATE($EJ$6," ",EN$9),'-RÅDATA_KVARTAL-'!$A$5:$DS$385,89,FALSE),"")</f>
        <v/>
      </c>
      <c r="EO69" s="37"/>
      <c r="EP69" s="37" t="str">
        <f>IF(VLOOKUP(CONCATENATE($EJ$6," ",EP$9),'-RÅDATA_KVARTAL-'!$A$5:$DS$385,89,FALSE)&gt;0,VLOOKUP(CONCATENATE($EJ$6," ",EP$9),'-RÅDATA_KVARTAL-'!$A$5:$DS$385,89,FALSE),"")</f>
        <v/>
      </c>
      <c r="EQ69" s="37"/>
      <c r="ER69" s="37" t="str">
        <f>IF(VLOOKUP(CONCATENATE($EJ$6," ",ER$9),'-RÅDATA_KVARTAL-'!$A$5:$DS$385,89,FALSE)&gt;0,VLOOKUP(CONCATENATE($EJ$6," ",ER$9),'-RÅDATA_KVARTAL-'!$A$5:$DS$385,89,FALSE),"")</f>
        <v/>
      </c>
      <c r="ES69" s="37"/>
      <c r="ET69" s="37" t="str">
        <f>IF(VLOOKUP(CONCATENATE($EJ$6," ",ET$9),'-RÅDATA_KVARTAL-'!$A$5:$DS$385,89,FALSE)&gt;0,VLOOKUP(CONCATENATE($EJ$6," ",ET$9),'-RÅDATA_KVARTAL-'!$A$5:$DS$385,89,FALSE),"")</f>
        <v/>
      </c>
      <c r="EU69" s="37"/>
      <c r="EV69" s="37" t="str">
        <f>IF(VLOOKUP(CONCATENATE($EJ$6," ",EV$9),'-RÅDATA_KVARTAL-'!$A$5:$DS$385,89,FALSE)&gt;0,VLOOKUP(CONCATENATE($EJ$6," ",EV$9),'-RÅDATA_KVARTAL-'!$A$5:$DS$385,89,FALSE),"")</f>
        <v/>
      </c>
      <c r="EW69" s="37"/>
      <c r="EX69" s="37" t="str">
        <f>IF(VLOOKUP(CONCATENATE($EJ$6," ",EX$9),'-RÅDATA_KVARTAL-'!$A$5:$DS$385,89,FALSE)&gt;0,VLOOKUP(CONCATENATE($EJ$6," ",EX$9),'-RÅDATA_KVARTAL-'!$A$5:$DS$385,89,FALSE),"")</f>
        <v/>
      </c>
      <c r="EY69" s="37"/>
      <c r="EZ69" s="37" t="str">
        <f>IF(VLOOKUP(CONCATENATE($EJ$6," ",EZ$9),'-RÅDATA_KVARTAL-'!$A$5:$DS$385,89,FALSE)&gt;0,VLOOKUP(CONCATENATE($EJ$6," ",EZ$9),'-RÅDATA_KVARTAL-'!$A$5:$DS$385,89,FALSE),"")</f>
        <v/>
      </c>
      <c r="FA69" s="37"/>
      <c r="FB69" s="37" t="str">
        <f>IF(VLOOKUP(CONCATENATE($EJ$6," ",FB$9),'-RÅDATA_KVARTAL-'!$A$5:$DS$385,89,FALSE)&gt;0,VLOOKUP(CONCATENATE($EJ$6," ",FB$9),'-RÅDATA_KVARTAL-'!$A$5:$DS$385,89,FALSE),"")</f>
        <v/>
      </c>
      <c r="FC69" s="37"/>
      <c r="FD69" s="37" t="str">
        <f>IF(VLOOKUP(CONCATENATE($EJ$6," ",FD$9),'-RÅDATA_KVARTAL-'!$A$5:$DS$385,89,FALSE)&gt;0,VLOOKUP(CONCATENATE($EJ$6," ",FD$9),'-RÅDATA_KVARTAL-'!$A$5:$DS$385,89,FALSE),"")</f>
        <v/>
      </c>
      <c r="FE69" s="37"/>
      <c r="FF69" s="37" t="str">
        <f>IF(VLOOKUP(CONCATENATE($EJ$6," ",FF$9),'-RÅDATA_KVARTAL-'!$A$5:$DS$385,89,FALSE)&gt;0,VLOOKUP(CONCATENATE($EJ$6," ",FF$9),'-RÅDATA_KVARTAL-'!$A$5:$DS$385,89,FALSE),"")</f>
        <v/>
      </c>
      <c r="FG69" s="37"/>
      <c r="FH69" s="37" t="str">
        <f>IF(VLOOKUP(CONCATENATE($EJ$6," ",FH$9),'-RÅDATA_KVARTAL-'!$A$5:$DS$385,89,FALSE)&gt;0,VLOOKUP(CONCATENATE($EJ$6," ",FH$9),'-RÅDATA_KVARTAL-'!$A$5:$DS$385,89,FALSE),"")</f>
        <v/>
      </c>
      <c r="FI69" s="147"/>
      <c r="FJ69" s="275"/>
      <c r="FK69" s="37" t="str">
        <f>IF(VLOOKUP(CONCATENATE($FK$6," ",FK$9),'-RÅDATA_KVARTAL-'!$A$5:$DS$385,89,FALSE)&gt;0,VLOOKUP(CONCATENATE($FK$6," ",FK$9),'-RÅDATA_KVARTAL-'!$A$5:$DS$385,89,FALSE),"")</f>
        <v/>
      </c>
      <c r="FL69" s="37"/>
      <c r="FM69" s="37" t="str">
        <f>IF(VLOOKUP(CONCATENATE($FK$6," ",FM$9),'-RÅDATA_KVARTAL-'!$A$5:$DS$385,89,FALSE)&gt;0,VLOOKUP(CONCATENATE($FK$6," ",FM$9),'-RÅDATA_KVARTAL-'!$A$5:$DS$385,89,FALSE),"")</f>
        <v/>
      </c>
      <c r="FN69" s="37"/>
      <c r="FO69" s="37" t="str">
        <f>IF(VLOOKUP(CONCATENATE($FK$6," ",FO$9),'-RÅDATA_KVARTAL-'!$A$5:$DS$385,89,FALSE)&gt;0,VLOOKUP(CONCATENATE($FK$6," ",FO$9),'-RÅDATA_KVARTAL-'!$A$5:$DS$385,89,FALSE),"")</f>
        <v/>
      </c>
      <c r="FP69" s="37"/>
      <c r="FQ69" s="37" t="str">
        <f>IF(VLOOKUP(CONCATENATE($FK$6," ",FQ$9),'-RÅDATA_KVARTAL-'!$A$5:$DS$385,89,FALSE)&gt;0,VLOOKUP(CONCATENATE($FK$6," ",FQ$9),'-RÅDATA_KVARTAL-'!$A$5:$DS$385,89,FALSE),"")</f>
        <v/>
      </c>
      <c r="FR69" s="37"/>
      <c r="FS69" s="37" t="str">
        <f>IF(VLOOKUP(CONCATENATE($FK$6," ",FS$9),'-RÅDATA_KVARTAL-'!$A$5:$DS$385,89,FALSE)&gt;0,VLOOKUP(CONCATENATE($FK$6," ",FS$9),'-RÅDATA_KVARTAL-'!$A$5:$DS$385,89,FALSE),"")</f>
        <v/>
      </c>
      <c r="FT69" s="37"/>
      <c r="FU69" s="37" t="str">
        <f>IF(VLOOKUP(CONCATENATE($FK$6," ",FU$9),'-RÅDATA_KVARTAL-'!$A$5:$DS$385,89,FALSE)&gt;0,VLOOKUP(CONCATENATE($FK$6," ",FU$9),'-RÅDATA_KVARTAL-'!$A$5:$DS$385,89,FALSE),"")</f>
        <v/>
      </c>
      <c r="FV69" s="37"/>
      <c r="FW69" s="37" t="str">
        <f>IF(VLOOKUP(CONCATENATE($FK$6," ",FW$9),'-RÅDATA_KVARTAL-'!$A$5:$DS$385,89,FALSE)&gt;0,VLOOKUP(CONCATENATE($FK$6," ",FW$9),'-RÅDATA_KVARTAL-'!$A$5:$DS$385,89,FALSE),"")</f>
        <v/>
      </c>
      <c r="FX69" s="37"/>
      <c r="FY69" s="37" t="str">
        <f>IF(VLOOKUP(CONCATENATE($FK$6," ",FY$9),'-RÅDATA_KVARTAL-'!$A$5:$DS$385,89,FALSE)&gt;0,VLOOKUP(CONCATENATE($FK$6," ",FY$9),'-RÅDATA_KVARTAL-'!$A$5:$DS$385,89,FALSE),"")</f>
        <v/>
      </c>
      <c r="FZ69" s="37"/>
      <c r="GA69" s="37" t="str">
        <f>IF(VLOOKUP(CONCATENATE($FK$6," ",GA$9),'-RÅDATA_KVARTAL-'!$A$5:$DS$385,89,FALSE)&gt;0,VLOOKUP(CONCATENATE($FK$6," ",GA$9),'-RÅDATA_KVARTAL-'!$A$5:$DS$385,89,FALSE),"")</f>
        <v/>
      </c>
      <c r="GB69" s="37"/>
      <c r="GC69" s="37" t="str">
        <f>IF(VLOOKUP(CONCATENATE($FK$6," ",GC$9),'-RÅDATA_KVARTAL-'!$A$5:$DS$385,89,FALSE)&gt;0,VLOOKUP(CONCATENATE($FK$6," ",GC$9),'-RÅDATA_KVARTAL-'!$A$5:$DS$385,89,FALSE),"")</f>
        <v/>
      </c>
      <c r="GD69" s="37"/>
      <c r="GE69" s="37" t="str">
        <f>IF(VLOOKUP(CONCATENATE($FK$6," ",GE$9),'-RÅDATA_KVARTAL-'!$A$5:$DS$385,89,FALSE)&gt;0,VLOOKUP(CONCATENATE($FK$6," ",GE$9),'-RÅDATA_KVARTAL-'!$A$5:$DS$385,89,FALSE),"")</f>
        <v/>
      </c>
      <c r="GF69" s="37"/>
      <c r="GG69" s="37" t="str">
        <f>IF(VLOOKUP(CONCATENATE($FK$6," ",GG$9),'-RÅDATA_KVARTAL-'!$A$5:$DS$385,89,FALSE)&gt;0,VLOOKUP(CONCATENATE($FK$6," ",GG$9),'-RÅDATA_KVARTAL-'!$A$5:$DS$385,89,FALSE),"")</f>
        <v/>
      </c>
      <c r="GH69" s="37"/>
      <c r="GI69" s="37" t="str">
        <f>IF(VLOOKUP(CONCATENATE($FK$6," ",GI$9),'-RÅDATA_KVARTAL-'!$A$5:$DS$385,89,FALSE)&gt;0,VLOOKUP(CONCATENATE($FK$6," ",GI$9),'-RÅDATA_KVARTAL-'!$A$5:$DS$385,89,FALSE),"")</f>
        <v/>
      </c>
      <c r="GJ69" s="147"/>
      <c r="GK69" s="275"/>
      <c r="GL69" s="37" t="str">
        <f>IF(VLOOKUP(CONCATENATE($GL$6," ",GL$9),'-RÅDATA_KVARTAL-'!$A$5:$DS$385,89,FALSE)&gt;0,VLOOKUP(CONCATENATE($GL$6," ",GL$9),'-RÅDATA_KVARTAL-'!$A$5:$DS$385,89,FALSE),"")</f>
        <v/>
      </c>
      <c r="GM69" s="37"/>
      <c r="GN69" s="37" t="str">
        <f>IF(VLOOKUP(CONCATENATE($GL$6," ",GN$9),'-RÅDATA_KVARTAL-'!$A$5:$DS$385,89,FALSE)&gt;0,VLOOKUP(CONCATENATE($GL$6," ",GN$9),'-RÅDATA_KVARTAL-'!$A$5:$DS$385,89,FALSE),"")</f>
        <v/>
      </c>
      <c r="GO69" s="37"/>
      <c r="GP69" s="37" t="str">
        <f>IF(VLOOKUP(CONCATENATE($GL$6," ",GP$9),'-RÅDATA_KVARTAL-'!$A$5:$DS$385,89,FALSE)&gt;0,VLOOKUP(CONCATENATE($GL$6," ",GP$9),'-RÅDATA_KVARTAL-'!$A$5:$DS$385,89,FALSE),"")</f>
        <v/>
      </c>
      <c r="GQ69" s="37"/>
      <c r="GR69" s="37" t="str">
        <f>IF(VLOOKUP(CONCATENATE($GL$6," ",GR$9),'-RÅDATA_KVARTAL-'!$A$5:$DS$385,89,FALSE)&gt;0,VLOOKUP(CONCATENATE($GL$6," ",GR$9),'-RÅDATA_KVARTAL-'!$A$5:$DS$385,89,FALSE),"")</f>
        <v/>
      </c>
      <c r="GS69" s="37"/>
      <c r="GT69" s="37" t="str">
        <f>IF(VLOOKUP(CONCATENATE($GL$6," ",GT$9),'-RÅDATA_KVARTAL-'!$A$5:$DS$385,89,FALSE)&gt;0,VLOOKUP(CONCATENATE($GL$6," ",GT$9),'-RÅDATA_KVARTAL-'!$A$5:$DS$385,89,FALSE),"")</f>
        <v/>
      </c>
      <c r="GU69" s="37"/>
      <c r="GV69" s="37" t="str">
        <f>IF(VLOOKUP(CONCATENATE($GL$6," ",GV$9),'-RÅDATA_KVARTAL-'!$A$5:$DS$385,89,FALSE)&gt;0,VLOOKUP(CONCATENATE($GL$6," ",GV$9),'-RÅDATA_KVARTAL-'!$A$5:$DS$385,89,FALSE),"")</f>
        <v/>
      </c>
      <c r="GW69" s="37"/>
      <c r="GX69" s="37" t="str">
        <f>IF(VLOOKUP(CONCATENATE($GL$6," ",GX$9),'-RÅDATA_KVARTAL-'!$A$5:$DS$385,89,FALSE)&gt;0,VLOOKUP(CONCATENATE($GL$6," ",GX$9),'-RÅDATA_KVARTAL-'!$A$5:$DS$385,89,FALSE),"")</f>
        <v/>
      </c>
      <c r="GY69" s="37"/>
      <c r="GZ69" s="37" t="str">
        <f>IF(VLOOKUP(CONCATENATE($GL$6," ",GZ$9),'-RÅDATA_KVARTAL-'!$A$5:$DS$385,89,FALSE)&gt;0,VLOOKUP(CONCATENATE($GL$6," ",GZ$9),'-RÅDATA_KVARTAL-'!$A$5:$DS$385,89,FALSE),"")</f>
        <v/>
      </c>
      <c r="HA69" s="37"/>
      <c r="HB69" s="37" t="str">
        <f>IF(VLOOKUP(CONCATENATE($GL$6," ",HB$9),'-RÅDATA_KVARTAL-'!$A$5:$DS$385,89,FALSE)&gt;0,VLOOKUP(CONCATENATE($GL$6," ",HB$9),'-RÅDATA_KVARTAL-'!$A$5:$DS$385,89,FALSE),"")</f>
        <v/>
      </c>
      <c r="HC69" s="37"/>
      <c r="HD69" s="37" t="str">
        <f>IF(VLOOKUP(CONCATENATE($GL$6," ",HD$9),'-RÅDATA_KVARTAL-'!$A$5:$DS$385,89,FALSE)&gt;0,VLOOKUP(CONCATENATE($GL$6," ",HD$9),'-RÅDATA_KVARTAL-'!$A$5:$DS$385,89,FALSE),"")</f>
        <v/>
      </c>
      <c r="HE69" s="37"/>
      <c r="HF69" s="37" t="str">
        <f>IF(VLOOKUP(CONCATENATE($GL$6," ",HF$9),'-RÅDATA_KVARTAL-'!$A$5:$DS$385,89,FALSE)&gt;0,VLOOKUP(CONCATENATE($GL$6," ",HF$9),'-RÅDATA_KVARTAL-'!$A$5:$DS$385,89,FALSE),"")</f>
        <v/>
      </c>
      <c r="HG69" s="37"/>
      <c r="HH69" s="37" t="str">
        <f>IF(VLOOKUP(CONCATENATE($GL$6," ",HH$9),'-RÅDATA_KVARTAL-'!$A$5:$DS$385,89,FALSE)&gt;0,VLOOKUP(CONCATENATE($GL$6," ",HH$9),'-RÅDATA_KVARTAL-'!$A$5:$DS$385,89,FALSE),"")</f>
        <v/>
      </c>
      <c r="HI69" s="37"/>
      <c r="HJ69" s="37" t="str">
        <f>IF(VLOOKUP(CONCATENATE($GL$6," ",HJ$9),'-RÅDATA_KVARTAL-'!$A$5:$DS$385,89,FALSE)&gt;0,VLOOKUP(CONCATENATE($GL$6," ",HJ$9),'-RÅDATA_KVARTAL-'!$A$5:$DS$385,89,FALSE),"")</f>
        <v/>
      </c>
      <c r="HK69" s="147"/>
      <c r="HL69" s="148"/>
      <c r="HM69" s="103" t="s">
        <v>470</v>
      </c>
      <c r="HN69" s="15"/>
    </row>
    <row r="70" spans="2:223" s="15" customFormat="1" ht="10.5" customHeight="1" x14ac:dyDescent="0.2">
      <c r="B70" s="248">
        <v>15</v>
      </c>
      <c r="C70" s="195"/>
      <c r="D70" s="92" t="s">
        <v>77</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98.90818986655654</v>
      </c>
      <c r="CK70" s="156"/>
      <c r="CL70" s="156">
        <f>IF(VLOOKUP(CONCATENATE($CH$6," ",CL$9),'-RÅDATA_KVARTAL-'!$A$5:$DS$385,93,FALSE)&gt;0,VLOOKUP(CONCATENATE($CH$6," ",CL$9),'-RÅDATA_KVARTAL-'!$A$5:$DS$385,93,FALSE),"")</f>
        <v>99.303416923302535</v>
      </c>
      <c r="CM70" s="156"/>
      <c r="CN70" s="156">
        <f>IF(VLOOKUP(CONCATENATE($CH$6," ",CN$9),'-RÅDATA_KVARTAL-'!$A$5:$DS$385,93,FALSE)&gt;0,VLOOKUP(CONCATENATE($CH$6," ",CN$9),'-RÅDATA_KVARTAL-'!$A$5:$DS$385,93,FALSE),"")</f>
        <v>99.386152393260105</v>
      </c>
      <c r="CO70" s="156"/>
      <c r="CP70" s="156">
        <f>IF(VLOOKUP(CONCATENATE($CH$6," ",CP$9),'-RÅDATA_KVARTAL-'!$A$5:$DS$385,93,FALSE)&gt;0,VLOOKUP(CONCATENATE($CH$6," ",CP$9),'-RÅDATA_KVARTAL-'!$A$5:$DS$385,93,FALSE),"")</f>
        <v>99.387293637093038</v>
      </c>
      <c r="CQ70" s="156"/>
      <c r="CR70" s="156">
        <f>IF(VLOOKUP(CONCATENATE($CH$6," ",CR$9),'-RÅDATA_KVARTAL-'!$A$5:$DS$385,93,FALSE)&gt;0,VLOOKUP(CONCATENATE($CH$6," ",CR$9),'-RÅDATA_KVARTAL-'!$A$5:$DS$385,93,FALSE),"")</f>
        <v>98.409664347427167</v>
      </c>
      <c r="CS70" s="156"/>
      <c r="CT70" s="156">
        <f>IF(VLOOKUP(CONCATENATE($CH$6," ",CT$9),'-RÅDATA_KVARTAL-'!$A$5:$DS$385,93,FALSE)&gt;0,VLOOKUP(CONCATENATE($CH$6," ",CT$9),'-RÅDATA_KVARTAL-'!$A$5:$DS$385,93,FALSE),"")</f>
        <v>99.366576819407001</v>
      </c>
      <c r="CU70" s="156"/>
      <c r="CV70" s="156">
        <f>IF(VLOOKUP(CONCATENATE($CH$6," ",CV$9),'-RÅDATA_KVARTAL-'!$A$5:$DS$385,93,FALSE)&gt;0,VLOOKUP(CONCATENATE($CH$6," ",CV$9),'-RÅDATA_KVARTAL-'!$A$5:$DS$385,93,FALSE),"")</f>
        <v>99.094270329288577</v>
      </c>
      <c r="CW70" s="156"/>
      <c r="CX70" s="156">
        <f>IF(VLOOKUP(CONCATENATE($CH$6," ",CX$9),'-RÅDATA_KVARTAL-'!$A$5:$DS$385,93,FALSE)&gt;0,VLOOKUP(CONCATENATE($CH$6," ",CX$9),'-RÅDATA_KVARTAL-'!$A$5:$DS$385,93,FALSE),"")</f>
        <v>99.232151207146899</v>
      </c>
      <c r="CY70" s="156"/>
      <c r="CZ70" s="156">
        <f>IF(VLOOKUP(CONCATENATE($CH$6," ",CZ$9),'-RÅDATA_KVARTAL-'!$A$5:$DS$385,93,FALSE)&gt;0,VLOOKUP(CONCATENATE($CH$6," ",CZ$9),'-RÅDATA_KVARTAL-'!$A$5:$DS$385,93,FALSE),"")</f>
        <v>99.226089072767095</v>
      </c>
      <c r="DA70" s="156"/>
      <c r="DB70" s="156">
        <f>IF(VLOOKUP(CONCATENATE($CH$6," ",DB$9),'-RÅDATA_KVARTAL-'!$A$5:$DS$385,93,FALSE)&gt;0,VLOOKUP(CONCATENATE($CH$6," ",DB$9),'-RÅDATA_KVARTAL-'!$A$5:$DS$385,93,FALSE),"")</f>
        <v>98.182551485972127</v>
      </c>
      <c r="DC70" s="156"/>
      <c r="DD70" s="156">
        <f>IF(VLOOKUP(CONCATENATE($CH$6," ",DD$9),'-RÅDATA_KVARTAL-'!$A$5:$DS$385,93,FALSE)&gt;0,VLOOKUP(CONCATENATE($CH$6," ",DD$9),'-RÅDATA_KVARTAL-'!$A$5:$DS$385,93,FALSE),"")</f>
        <v>98.965979758566021</v>
      </c>
      <c r="DE70" s="156"/>
      <c r="DF70" s="156">
        <f>IF(VLOOKUP(CONCATENATE($CH$6," ",DF$9),'-RÅDATA_KVARTAL-'!$A$5:$DS$385,93,FALSE)&gt;0,VLOOKUP(CONCATENATE($CH$6," ",DF$9),'-RÅDATA_KVARTAL-'!$A$5:$DS$385,93,FALSE),"")</f>
        <v>99.00553704327713</v>
      </c>
      <c r="DG70" s="106"/>
      <c r="DH70" s="106"/>
      <c r="DI70" s="156">
        <f>IF(VLOOKUP(CONCATENATE($DI$6," ",DI$9),'-RÅDATA_KVARTAL-'!$A$5:$DS$385,93,FALSE)&gt;0,VLOOKUP(CONCATENATE($DI$6," ",DI$9),'-RÅDATA_KVARTAL-'!$A$5:$DS$385,93,FALSE),"")</f>
        <v>98.937959536738902</v>
      </c>
      <c r="DJ70" s="156"/>
      <c r="DK70" s="156">
        <f>IF(VLOOKUP(CONCATENATE($DI$6," ",DK$9),'-RÅDATA_KVARTAL-'!$A$5:$DS$385,93,FALSE)&gt;0,VLOOKUP(CONCATENATE($DI$6," ",DK$9),'-RÅDATA_KVARTAL-'!$A$5:$DS$385,93,FALSE),"")</f>
        <v>99.061669186258669</v>
      </c>
      <c r="DL70" s="156"/>
      <c r="DM70" s="156">
        <f>IF(VLOOKUP(CONCATENATE($DI$6," ",DM$9),'-RÅDATA_KVARTAL-'!$A$5:$DS$385,93,FALSE)&gt;0,VLOOKUP(CONCATENATE($DI$6," ",DM$9),'-RÅDATA_KVARTAL-'!$A$5:$DS$385,93,FALSE),"")</f>
        <v>99.186286464684358</v>
      </c>
      <c r="DN70" s="156"/>
      <c r="DO70" s="156">
        <f>IF(VLOOKUP(CONCATENATE($DI$6," ",DO$9),'-RÅDATA_KVARTAL-'!$A$5:$DS$385,93,FALSE)&gt;0,VLOOKUP(CONCATENATE($DI$6," ",DO$9),'-RÅDATA_KVARTAL-'!$A$5:$DS$385,93,FALSE),"")</f>
        <v>97.898144689328845</v>
      </c>
      <c r="DP70" s="156"/>
      <c r="DQ70" s="156">
        <f>IF(VLOOKUP(CONCATENATE($DI$6," ",DQ$9),'-RÅDATA_KVARTAL-'!$A$5:$DS$385,93,FALSE)&gt;0,VLOOKUP(CONCATENATE($DI$6," ",DQ$9),'-RÅDATA_KVARTAL-'!$A$5:$DS$385,93,FALSE),"")</f>
        <v>98.778451114186197</v>
      </c>
      <c r="DR70" s="156"/>
      <c r="DS70" s="156">
        <f>IF(VLOOKUP(CONCATENATE($DI$6," ",DS$9),'-RÅDATA_KVARTAL-'!$A$5:$DS$385,93,FALSE)&gt;0,VLOOKUP(CONCATENATE($DI$6," ",DS$9),'-RÅDATA_KVARTAL-'!$A$5:$DS$385,93,FALSE),"")</f>
        <v>99.417703803668715</v>
      </c>
      <c r="DT70" s="156"/>
      <c r="DU70" s="156">
        <f>IF(VLOOKUP(CONCATENATE($DI$6," ",DU$9),'-RÅDATA_KVARTAL-'!$A$5:$DS$385,93,FALSE)&gt;0,VLOOKUP(CONCATENATE($DI$6," ",DU$9),'-RÅDATA_KVARTAL-'!$A$5:$DS$385,93,FALSE),"")</f>
        <v>99.201452875036722</v>
      </c>
      <c r="DV70" s="156"/>
      <c r="DW70" s="156">
        <f>IF(VLOOKUP(CONCATENATE($DI$6," ",DW$9),'-RÅDATA_KVARTAL-'!$A$5:$DS$385,93,FALSE)&gt;0,VLOOKUP(CONCATENATE($DI$6," ",DW$9),'-RÅDATA_KVARTAL-'!$A$5:$DS$385,93,FALSE),"")</f>
        <v>99.197595270035279</v>
      </c>
      <c r="DX70" s="156"/>
      <c r="DY70" s="156">
        <f>IF(VLOOKUP(CONCATENATE($DI$6," ",DY$9),'-RÅDATA_KVARTAL-'!$A$5:$DS$385,93,FALSE)&gt;0,VLOOKUP(CONCATENATE($DI$6," ",DY$9),'-RÅDATA_KVARTAL-'!$A$5:$DS$385,93,FALSE),"")</f>
        <v>98.657193779145004</v>
      </c>
      <c r="DZ70" s="156"/>
      <c r="EA70" s="156" t="str">
        <f>IF(VLOOKUP(CONCATENATE($DI$6," ",EA$9),'-RÅDATA_KVARTAL-'!$A$5:$DS$385,93,FALSE)&gt;0,VLOOKUP(CONCATENATE($DI$6," ",EA$9),'-RÅDATA_KVARTAL-'!$A$5:$DS$385,93,FALSE),"")</f>
        <v/>
      </c>
      <c r="EB70" s="156"/>
      <c r="EC70" s="156" t="str">
        <f>IF(VLOOKUP(CONCATENATE($DI$6," ",EC$9),'-RÅDATA_KVARTAL-'!$A$5:$DS$385,93,FALSE)&gt;0,VLOOKUP(CONCATENATE($DI$6," ",EC$9),'-RÅDATA_KVARTAL-'!$A$5:$DS$385,93,FALSE),"")</f>
        <v/>
      </c>
      <c r="ED70" s="156"/>
      <c r="EE70" s="156" t="str">
        <f>IF(VLOOKUP(CONCATENATE($DI$6," ",EE$9),'-RÅDATA_KVARTAL-'!$A$5:$DS$385,93,FALSE)&gt;0,VLOOKUP(CONCATENATE($DI$6," ",EE$9),'-RÅDATA_KVARTAL-'!$A$5:$DS$385,93,FALSE),"")</f>
        <v/>
      </c>
      <c r="EF70" s="156"/>
      <c r="EG70" s="156">
        <f>IF(VLOOKUP(CONCATENATE($DI$6," ",EG$9),'-RÅDATA_KVARTAL-'!$A$5:$DS$385,93,FALSE)&gt;0,VLOOKUP(CONCATENATE($DI$6," ",EG$9),'-RÅDATA_KVARTAL-'!$A$5:$DS$385,93,FALSE),"")</f>
        <v>98.923952918124101</v>
      </c>
      <c r="EH70" s="106"/>
      <c r="EI70" s="106"/>
      <c r="EJ70" s="156" t="str">
        <f>IF(VLOOKUP(CONCATENATE($EJ$6," ",EJ$9),'-RÅDATA_KVARTAL-'!$A$5:$DS$385,93,FALSE)&gt;0,VLOOKUP(CONCATENATE($EJ$6," ",EJ$9),'-RÅDATA_KVARTAL-'!$A$5:$DS$385,93,FALSE),"")</f>
        <v/>
      </c>
      <c r="EK70" s="156"/>
      <c r="EL70" s="156" t="str">
        <f>IF(VLOOKUP(CONCATENATE($EJ$6," ",EL$9),'-RÅDATA_KVARTAL-'!$A$5:$DS$385,93,FALSE)&gt;0,VLOOKUP(CONCATENATE($EJ$6," ",EL$9),'-RÅDATA_KVARTAL-'!$A$5:$DS$385,93,FALSE),"")</f>
        <v/>
      </c>
      <c r="EM70" s="156"/>
      <c r="EN70" s="156" t="str">
        <f>IF(VLOOKUP(CONCATENATE($EJ$6," ",EN$9),'-RÅDATA_KVARTAL-'!$A$5:$DS$385,93,FALSE)&gt;0,VLOOKUP(CONCATENATE($EJ$6," ",EN$9),'-RÅDATA_KVARTAL-'!$A$5:$DS$385,93,FALSE),"")</f>
        <v/>
      </c>
      <c r="EO70" s="156"/>
      <c r="EP70" s="156" t="str">
        <f>IF(VLOOKUP(CONCATENATE($EJ$6," ",EP$9),'-RÅDATA_KVARTAL-'!$A$5:$DS$385,93,FALSE)&gt;0,VLOOKUP(CONCATENATE($EJ$6," ",EP$9),'-RÅDATA_KVARTAL-'!$A$5:$DS$385,93,FALSE),"")</f>
        <v/>
      </c>
      <c r="EQ70" s="156"/>
      <c r="ER70" s="156" t="str">
        <f>IF(VLOOKUP(CONCATENATE($EJ$6," ",ER$9),'-RÅDATA_KVARTAL-'!$A$5:$DS$385,93,FALSE)&gt;0,VLOOKUP(CONCATENATE($EJ$6," ",ER$9),'-RÅDATA_KVARTAL-'!$A$5:$DS$385,93,FALSE),"")</f>
        <v/>
      </c>
      <c r="ES70" s="156"/>
      <c r="ET70" s="156" t="str">
        <f>IF(VLOOKUP(CONCATENATE($EJ$6," ",ET$9),'-RÅDATA_KVARTAL-'!$A$5:$DS$385,93,FALSE)&gt;0,VLOOKUP(CONCATENATE($EJ$6," ",ET$9),'-RÅDATA_KVARTAL-'!$A$5:$DS$385,93,FALSE),"")</f>
        <v/>
      </c>
      <c r="EU70" s="156"/>
      <c r="EV70" s="156" t="str">
        <f>IF(VLOOKUP(CONCATENATE($EJ$6," ",EV$9),'-RÅDATA_KVARTAL-'!$A$5:$DS$385,93,FALSE)&gt;0,VLOOKUP(CONCATENATE($EJ$6," ",EV$9),'-RÅDATA_KVARTAL-'!$A$5:$DS$385,93,FALSE),"")</f>
        <v/>
      </c>
      <c r="EW70" s="156"/>
      <c r="EX70" s="156" t="str">
        <f>IF(VLOOKUP(CONCATENATE($EJ$6," ",EX$9),'-RÅDATA_KVARTAL-'!$A$5:$DS$385,93,FALSE)&gt;0,VLOOKUP(CONCATENATE($EJ$6," ",EX$9),'-RÅDATA_KVARTAL-'!$A$5:$DS$385,93,FALSE),"")</f>
        <v/>
      </c>
      <c r="EY70" s="156"/>
      <c r="EZ70" s="156" t="str">
        <f>IF(VLOOKUP(CONCATENATE($EJ$6," ",EZ$9),'-RÅDATA_KVARTAL-'!$A$5:$DS$385,93,FALSE)&gt;0,VLOOKUP(CONCATENATE($EJ$6," ",EZ$9),'-RÅDATA_KVARTAL-'!$A$5:$DS$385,93,FALSE),"")</f>
        <v/>
      </c>
      <c r="FA70" s="156"/>
      <c r="FB70" s="156" t="str">
        <f>IF(VLOOKUP(CONCATENATE($EJ$6," ",FB$9),'-RÅDATA_KVARTAL-'!$A$5:$DS$385,93,FALSE)&gt;0,VLOOKUP(CONCATENATE($EJ$6," ",FB$9),'-RÅDATA_KVARTAL-'!$A$5:$DS$385,93,FALSE),"")</f>
        <v/>
      </c>
      <c r="FC70" s="156"/>
      <c r="FD70" s="156" t="str">
        <f>IF(VLOOKUP(CONCATENATE($EJ$6," ",FD$9),'-RÅDATA_KVARTAL-'!$A$5:$DS$385,93,FALSE)&gt;0,VLOOKUP(CONCATENATE($EJ$6," ",FD$9),'-RÅDATA_KVARTAL-'!$A$5:$DS$385,93,FALSE),"")</f>
        <v/>
      </c>
      <c r="FE70" s="156"/>
      <c r="FF70" s="156" t="str">
        <f>IF(VLOOKUP(CONCATENATE($EJ$6," ",FF$9),'-RÅDATA_KVARTAL-'!$A$5:$DS$385,93,FALSE)&gt;0,VLOOKUP(CONCATENATE($EJ$6," ",FF$9),'-RÅDATA_KVARTAL-'!$A$5:$DS$385,93,FALSE),"")</f>
        <v/>
      </c>
      <c r="FG70" s="156"/>
      <c r="FH70" s="156" t="str">
        <f>IF(VLOOKUP(CONCATENATE($EJ$6," ",FH$9),'-RÅDATA_KVARTAL-'!$A$5:$DS$385,93,FALSE)&gt;0,VLOOKUP(CONCATENATE($EJ$6," ",FH$9),'-RÅDATA_KVARTAL-'!$A$5:$DS$385,93,FALSE),"")</f>
        <v/>
      </c>
      <c r="FI70" s="106"/>
      <c r="FJ70" s="106"/>
      <c r="FK70" s="156" t="str">
        <f>IF(VLOOKUP(CONCATENATE($FK$6," ",FK$9),'-RÅDATA_KVARTAL-'!$A$5:$DS$385,93,FALSE)&gt;0,VLOOKUP(CONCATENATE($FK$6," ",FK$9),'-RÅDATA_KVARTAL-'!$A$5:$DS$385,93,FALSE),"")</f>
        <v/>
      </c>
      <c r="FL70" s="156"/>
      <c r="FM70" s="156" t="str">
        <f>IF(VLOOKUP(CONCATENATE($FK$6," ",FM$9),'-RÅDATA_KVARTAL-'!$A$5:$DS$385,93,FALSE)&gt;0,VLOOKUP(CONCATENATE($FK$6," ",FM$9),'-RÅDATA_KVARTAL-'!$A$5:$DS$385,93,FALSE),"")</f>
        <v/>
      </c>
      <c r="FN70" s="156"/>
      <c r="FO70" s="156" t="str">
        <f>IF(VLOOKUP(CONCATENATE($FK$6," ",FO$9),'-RÅDATA_KVARTAL-'!$A$5:$DS$385,93,FALSE)&gt;0,VLOOKUP(CONCATENATE($FK$6," ",FO$9),'-RÅDATA_KVARTAL-'!$A$5:$DS$385,93,FALSE),"")</f>
        <v/>
      </c>
      <c r="FP70" s="156"/>
      <c r="FQ70" s="156" t="str">
        <f>IF(VLOOKUP(CONCATENATE($FK$6," ",FQ$9),'-RÅDATA_KVARTAL-'!$A$5:$DS$385,93,FALSE)&gt;0,VLOOKUP(CONCATENATE($FK$6," ",FQ$9),'-RÅDATA_KVARTAL-'!$A$5:$DS$385,93,FALSE),"")</f>
        <v/>
      </c>
      <c r="FR70" s="156"/>
      <c r="FS70" s="156" t="str">
        <f>IF(VLOOKUP(CONCATENATE($FK$6," ",FS$9),'-RÅDATA_KVARTAL-'!$A$5:$DS$385,93,FALSE)&gt;0,VLOOKUP(CONCATENATE($FK$6," ",FS$9),'-RÅDATA_KVARTAL-'!$A$5:$DS$385,93,FALSE),"")</f>
        <v/>
      </c>
      <c r="FT70" s="156"/>
      <c r="FU70" s="156" t="str">
        <f>IF(VLOOKUP(CONCATENATE($FK$6," ",FU$9),'-RÅDATA_KVARTAL-'!$A$5:$DS$385,93,FALSE)&gt;0,VLOOKUP(CONCATENATE($FK$6," ",FU$9),'-RÅDATA_KVARTAL-'!$A$5:$DS$385,93,FALSE),"")</f>
        <v/>
      </c>
      <c r="FV70" s="156"/>
      <c r="FW70" s="156" t="str">
        <f>IF(VLOOKUP(CONCATENATE($FK$6," ",FW$9),'-RÅDATA_KVARTAL-'!$A$5:$DS$385,93,FALSE)&gt;0,VLOOKUP(CONCATENATE($FK$6," ",FW$9),'-RÅDATA_KVARTAL-'!$A$5:$DS$385,93,FALSE),"")</f>
        <v/>
      </c>
      <c r="FX70" s="156"/>
      <c r="FY70" s="156" t="str">
        <f>IF(VLOOKUP(CONCATENATE($FK$6," ",FY$9),'-RÅDATA_KVARTAL-'!$A$5:$DS$385,93,FALSE)&gt;0,VLOOKUP(CONCATENATE($FK$6," ",FY$9),'-RÅDATA_KVARTAL-'!$A$5:$DS$385,93,FALSE),"")</f>
        <v/>
      </c>
      <c r="FZ70" s="156"/>
      <c r="GA70" s="156" t="str">
        <f>IF(VLOOKUP(CONCATENATE($FK$6," ",GA$9),'-RÅDATA_KVARTAL-'!$A$5:$DS$385,93,FALSE)&gt;0,VLOOKUP(CONCATENATE($FK$6," ",GA$9),'-RÅDATA_KVARTAL-'!$A$5:$DS$385,93,FALSE),"")</f>
        <v/>
      </c>
      <c r="GB70" s="156"/>
      <c r="GC70" s="156" t="str">
        <f>IF(VLOOKUP(CONCATENATE($FK$6," ",GC$9),'-RÅDATA_KVARTAL-'!$A$5:$DS$385,93,FALSE)&gt;0,VLOOKUP(CONCATENATE($FK$6," ",GC$9),'-RÅDATA_KVARTAL-'!$A$5:$DS$385,93,FALSE),"")</f>
        <v/>
      </c>
      <c r="GD70" s="156"/>
      <c r="GE70" s="156" t="str">
        <f>IF(VLOOKUP(CONCATENATE($FK$6," ",GE$9),'-RÅDATA_KVARTAL-'!$A$5:$DS$385,93,FALSE)&gt;0,VLOOKUP(CONCATENATE($FK$6," ",GE$9),'-RÅDATA_KVARTAL-'!$A$5:$DS$385,93,FALSE),"")</f>
        <v/>
      </c>
      <c r="GF70" s="156"/>
      <c r="GG70" s="156" t="str">
        <f>IF(VLOOKUP(CONCATENATE($FK$6," ",GG$9),'-RÅDATA_KVARTAL-'!$A$5:$DS$385,93,FALSE)&gt;0,VLOOKUP(CONCATENATE($FK$6," ",GG$9),'-RÅDATA_KVARTAL-'!$A$5:$DS$385,93,FALSE),"")</f>
        <v/>
      </c>
      <c r="GH70" s="156"/>
      <c r="GI70" s="156" t="str">
        <f>IF(VLOOKUP(CONCATENATE($FK$6," ",GI$9),'-RÅDATA_KVARTAL-'!$A$5:$DS$385,93,FALSE)&gt;0,VLOOKUP(CONCATENATE($FK$6," ",GI$9),'-RÅDATA_KVARTAL-'!$A$5:$DS$385,93,FALSE),"")</f>
        <v/>
      </c>
      <c r="GJ70" s="106"/>
      <c r="GK70" s="106"/>
      <c r="GL70" s="156" t="str">
        <f>IF(VLOOKUP(CONCATENATE($GL$6," ",GL$9),'-RÅDATA_KVARTAL-'!$A$5:$DS$385,93,FALSE)&gt;0,VLOOKUP(CONCATENATE($GL$6," ",GL$9),'-RÅDATA_KVARTAL-'!$A$5:$DS$385,93,FALSE),"")</f>
        <v/>
      </c>
      <c r="GM70" s="156"/>
      <c r="GN70" s="156" t="str">
        <f>IF(VLOOKUP(CONCATENATE($GL$6," ",GN$9),'-RÅDATA_KVARTAL-'!$A$5:$DS$385,93,FALSE)&gt;0,VLOOKUP(CONCATENATE($GL$6," ",GN$9),'-RÅDATA_KVARTAL-'!$A$5:$DS$385,93,FALSE),"")</f>
        <v/>
      </c>
      <c r="GO70" s="156"/>
      <c r="GP70" s="156" t="str">
        <f>IF(VLOOKUP(CONCATENATE($GL$6," ",GP$9),'-RÅDATA_KVARTAL-'!$A$5:$DS$385,93,FALSE)&gt;0,VLOOKUP(CONCATENATE($GL$6," ",GP$9),'-RÅDATA_KVARTAL-'!$A$5:$DS$385,93,FALSE),"")</f>
        <v/>
      </c>
      <c r="GQ70" s="156"/>
      <c r="GR70" s="156" t="str">
        <f>IF(VLOOKUP(CONCATENATE($GL$6," ",GR$9),'-RÅDATA_KVARTAL-'!$A$5:$DS$385,93,FALSE)&gt;0,VLOOKUP(CONCATENATE($GL$6," ",GR$9),'-RÅDATA_KVARTAL-'!$A$5:$DS$385,93,FALSE),"")</f>
        <v/>
      </c>
      <c r="GS70" s="156"/>
      <c r="GT70" s="156" t="str">
        <f>IF(VLOOKUP(CONCATENATE($GL$6," ",GT$9),'-RÅDATA_KVARTAL-'!$A$5:$DS$385,93,FALSE)&gt;0,VLOOKUP(CONCATENATE($GL$6," ",GT$9),'-RÅDATA_KVARTAL-'!$A$5:$DS$385,93,FALSE),"")</f>
        <v/>
      </c>
      <c r="GU70" s="156"/>
      <c r="GV70" s="156" t="str">
        <f>IF(VLOOKUP(CONCATENATE($GL$6," ",GV$9),'-RÅDATA_KVARTAL-'!$A$5:$DS$385,93,FALSE)&gt;0,VLOOKUP(CONCATENATE($GL$6," ",GV$9),'-RÅDATA_KVARTAL-'!$A$5:$DS$385,93,FALSE),"")</f>
        <v/>
      </c>
      <c r="GW70" s="156"/>
      <c r="GX70" s="156" t="str">
        <f>IF(VLOOKUP(CONCATENATE($GL$6," ",GX$9),'-RÅDATA_KVARTAL-'!$A$5:$DS$385,93,FALSE)&gt;0,VLOOKUP(CONCATENATE($GL$6," ",GX$9),'-RÅDATA_KVARTAL-'!$A$5:$DS$385,93,FALSE),"")</f>
        <v/>
      </c>
      <c r="GY70" s="156"/>
      <c r="GZ70" s="156" t="str">
        <f>IF(VLOOKUP(CONCATENATE($GL$6," ",GZ$9),'-RÅDATA_KVARTAL-'!$A$5:$DS$385,93,FALSE)&gt;0,VLOOKUP(CONCATENATE($GL$6," ",GZ$9),'-RÅDATA_KVARTAL-'!$A$5:$DS$385,93,FALSE),"")</f>
        <v/>
      </c>
      <c r="HA70" s="156"/>
      <c r="HB70" s="156" t="str">
        <f>IF(VLOOKUP(CONCATENATE($GL$6," ",HB$9),'-RÅDATA_KVARTAL-'!$A$5:$DS$385,93,FALSE)&gt;0,VLOOKUP(CONCATENATE($GL$6," ",HB$9),'-RÅDATA_KVARTAL-'!$A$5:$DS$385,93,FALSE),"")</f>
        <v/>
      </c>
      <c r="HC70" s="156"/>
      <c r="HD70" s="156" t="str">
        <f>IF(VLOOKUP(CONCATENATE($GL$6," ",HD$9),'-RÅDATA_KVARTAL-'!$A$5:$DS$385,93,FALSE)&gt;0,VLOOKUP(CONCATENATE($GL$6," ",HD$9),'-RÅDATA_KVARTAL-'!$A$5:$DS$385,93,FALSE),"")</f>
        <v/>
      </c>
      <c r="HE70" s="156"/>
      <c r="HF70" s="156" t="str">
        <f>IF(VLOOKUP(CONCATENATE($GL$6," ",HF$9),'-RÅDATA_KVARTAL-'!$A$5:$DS$385,93,FALSE)&gt;0,VLOOKUP(CONCATENATE($GL$6," ",HF$9),'-RÅDATA_KVARTAL-'!$A$5:$DS$385,93,FALSE),"")</f>
        <v/>
      </c>
      <c r="HG70" s="156"/>
      <c r="HH70" s="156" t="str">
        <f>IF(VLOOKUP(CONCATENATE($GL$6," ",HH$9),'-RÅDATA_KVARTAL-'!$A$5:$DS$385,93,FALSE)&gt;0,VLOOKUP(CONCATENATE($GL$6," ",HH$9),'-RÅDATA_KVARTAL-'!$A$5:$DS$385,93,FALSE),"")</f>
        <v/>
      </c>
      <c r="HI70" s="156"/>
      <c r="HJ70" s="156" t="str">
        <f>IF(VLOOKUP(CONCATENATE($GL$6," ",HJ$9),'-RÅDATA_KVARTAL-'!$A$5:$DS$385,93,FALSE)&gt;0,VLOOKUP(CONCATENATE($GL$6," ",HJ$9),'-RÅDATA_KVARTAL-'!$A$5:$DS$385,93,FALSE),"")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40660</v>
      </c>
      <c r="CM72" s="37"/>
      <c r="CN72" s="37">
        <f>IF(VLOOKUP(CONCATENATE($CH$6," ",CN$9),'-RÅDATA_KVARTAL-'!$A$5:$DS$385,97,FALSE)&gt;0,VLOOKUP(CONCATENATE($CH$6," ",CN$9),'-RÅDATA_KVARTAL-'!$A$5:$DS$385,97,FALSE),"")</f>
        <v>40008</v>
      </c>
      <c r="CO72" s="37"/>
      <c r="CP72" s="37">
        <f>IF(VLOOKUP(CONCATENATE($CH$6," ",CP$9),'-RÅDATA_KVARTAL-'!$A$5:$DS$385,97,FALSE)&gt;0,VLOOKUP(CONCATENATE($CH$6," ",CP$9),'-RÅDATA_KVARTAL-'!$A$5:$DS$385,97,FALSE),"")</f>
        <v>40890</v>
      </c>
      <c r="CQ72" s="37"/>
      <c r="CR72" s="37">
        <f>IF(VLOOKUP(CONCATENATE($CH$6," ",CR$9),'-RÅDATA_KVARTAL-'!$A$5:$DS$385,97,FALSE)&gt;0,VLOOKUP(CONCATENATE($CH$6," ",CR$9),'-RÅDATA_KVARTAL-'!$A$5:$DS$385,97,FALSE),"")</f>
        <v>38644</v>
      </c>
      <c r="CS72" s="37"/>
      <c r="CT72" s="37">
        <f>IF(VLOOKUP(CONCATENATE($CH$6," ",CT$9),'-RÅDATA_KVARTAL-'!$A$5:$DS$385,97,FALSE)&gt;0,VLOOKUP(CONCATENATE($CH$6," ",CT$9),'-RÅDATA_KVARTAL-'!$A$5:$DS$385,97,FALSE),"")</f>
        <v>36881</v>
      </c>
      <c r="CU72" s="37"/>
      <c r="CV72" s="37">
        <f>IF(VLOOKUP(CONCATENATE($CH$6," ",CV$9),'-RÅDATA_KVARTAL-'!$A$5:$DS$385,97,FALSE)&gt;0,VLOOKUP(CONCATENATE($CH$6," ",CV$9),'-RÅDATA_KVARTAL-'!$A$5:$DS$385,97,FALSE),"")</f>
        <v>39948</v>
      </c>
      <c r="CW72" s="37"/>
      <c r="CX72" s="37">
        <f>IF(VLOOKUP(CONCATENATE($CH$6," ",CX$9),'-RÅDATA_KVARTAL-'!$A$5:$DS$385,97,FALSE)&gt;0,VLOOKUP(CONCATENATE($CH$6," ",CX$9),'-RÅDATA_KVARTAL-'!$A$5:$DS$385,97,FALSE),"")</f>
        <v>40336</v>
      </c>
      <c r="CY72" s="37"/>
      <c r="CZ72" s="37">
        <f>IF(VLOOKUP(CONCATENATE($CH$6," ",CZ$9),'-RÅDATA_KVARTAL-'!$A$5:$DS$385,97,FALSE)&gt;0,VLOOKUP(CONCATENATE($CH$6," ",CZ$9),'-RÅDATA_KVARTAL-'!$A$5:$DS$385,97,FALSE),"")</f>
        <v>40790</v>
      </c>
      <c r="DA72" s="37"/>
      <c r="DB72" s="37">
        <f>IF(VLOOKUP(CONCATENATE($CH$6," ",DB$9),'-RÅDATA_KVARTAL-'!$A$5:$DS$385,97,FALSE)&gt;0,VLOOKUP(CONCATENATE($CH$6," ",DB$9),'-RÅDATA_KVARTAL-'!$A$5:$DS$385,97,FALSE),"")</f>
        <v>38986</v>
      </c>
      <c r="DC72" s="37"/>
      <c r="DD72" s="37">
        <f>IF(VLOOKUP(CONCATENATE($CH$6," ",DD$9),'-RÅDATA_KVARTAL-'!$A$5:$DS$385,97,FALSE)&gt;0,VLOOKUP(CONCATENATE($CH$6," ",DD$9),'-RÅDATA_KVARTAL-'!$A$5:$DS$385,97,FALSE),"")</f>
        <v>40605</v>
      </c>
      <c r="DE72" s="37"/>
      <c r="DF72" s="37">
        <f>IF(VLOOKUP(CONCATENATE($CH$6," ",DF$9),'-RÅDATA_KVARTAL-'!$A$5:$DS$385,97,FALSE)&gt;0,VLOOKUP(CONCATENATE($CH$6," ",DF$9),'-RÅDATA_KVARTAL-'!$A$5:$DS$385,97,FALSE),"")</f>
        <v>476270</v>
      </c>
      <c r="DG72" s="147"/>
      <c r="DH72" s="275"/>
      <c r="DI72" s="37">
        <f>IF(VLOOKUP(CONCATENATE($DI$6," ",DI$9),'-RÅDATA_KVARTAL-'!$A$5:$DS$385,97,FALSE)&gt;0,VLOOKUP(CONCATENATE($DI$6," ",DI$9),'-RÅDATA_KVARTAL-'!$A$5:$DS$385,97,FALSE),"")</f>
        <v>41205</v>
      </c>
      <c r="DJ72" s="37"/>
      <c r="DK72" s="37">
        <f>IF(VLOOKUP(CONCATENATE($DI$6," ",DK$9),'-RÅDATA_KVARTAL-'!$A$5:$DS$385,97,FALSE)&gt;0,VLOOKUP(CONCATENATE($DI$6," ",DK$9),'-RÅDATA_KVARTAL-'!$A$5:$DS$385,97,FALSE),"")</f>
        <v>38030</v>
      </c>
      <c r="DL72" s="37"/>
      <c r="DM72" s="37">
        <f>IF(VLOOKUP(CONCATENATE($DI$6," ",DM$9),'-RÅDATA_KVARTAL-'!$A$5:$DS$385,97,FALSE)&gt;0,VLOOKUP(CONCATENATE($DI$6," ",DM$9),'-RÅDATA_KVARTAL-'!$A$5:$DS$385,97,FALSE),"")</f>
        <v>42333</v>
      </c>
      <c r="DN72" s="37"/>
      <c r="DO72" s="37">
        <f>IF(VLOOKUP(CONCATENATE($DI$6," ",DO$9),'-RÅDATA_KVARTAL-'!$A$5:$DS$385,97,FALSE)&gt;0,VLOOKUP(CONCATENATE($DI$6," ",DO$9),'-RÅDATA_KVARTAL-'!$A$5:$DS$385,97,FALSE),"")</f>
        <v>39347</v>
      </c>
      <c r="DP72" s="37"/>
      <c r="DQ72" s="37">
        <f>IF(VLOOKUP(CONCATENATE($DI$6," ",DQ$9),'-RÅDATA_KVARTAL-'!$A$5:$DS$385,97,FALSE)&gt;0,VLOOKUP(CONCATENATE($DI$6," ",DQ$9),'-RÅDATA_KVARTAL-'!$A$5:$DS$385,97,FALSE),"")</f>
        <v>41453</v>
      </c>
      <c r="DR72" s="37"/>
      <c r="DS72" s="37">
        <f>IF(VLOOKUP(CONCATENATE($DI$6," ",DS$9),'-RÅDATA_KVARTAL-'!$A$5:$DS$385,97,FALSE)&gt;0,VLOOKUP(CONCATENATE($DI$6," ",DS$9),'-RÅDATA_KVARTAL-'!$A$5:$DS$385,97,FALSE),"")</f>
        <v>39818</v>
      </c>
      <c r="DT72" s="37"/>
      <c r="DU72" s="37">
        <f>IF(VLOOKUP(CONCATENATE($DI$6," ",DU$9),'-RÅDATA_KVARTAL-'!$A$5:$DS$385,97,FALSE)&gt;0,VLOOKUP(CONCATENATE($DI$6," ",DU$9),'-RÅDATA_KVARTAL-'!$A$5:$DS$385,97,FALSE),"")</f>
        <v>37167</v>
      </c>
      <c r="DV72" s="37"/>
      <c r="DW72" s="37">
        <f>IF(VLOOKUP(CONCATENATE($DI$6," ",DW$9),'-RÅDATA_KVARTAL-'!$A$5:$DS$385,97,FALSE)&gt;0,VLOOKUP(CONCATENATE($DI$6," ",DW$9),'-RÅDATA_KVARTAL-'!$A$5:$DS$385,97,FALSE),"")</f>
        <v>39953</v>
      </c>
      <c r="DX72" s="37"/>
      <c r="DY72" s="37">
        <f>IF(VLOOKUP(CONCATENATE($DI$6," ",DY$9),'-RÅDATA_KVARTAL-'!$A$5:$DS$385,97,FALSE)&gt;0,VLOOKUP(CONCATENATE($DI$6," ",DY$9),'-RÅDATA_KVARTAL-'!$A$5:$DS$385,97,FALSE),"")</f>
        <v>40434</v>
      </c>
      <c r="DZ72" s="37"/>
      <c r="EA72" s="37" t="str">
        <f>IF(VLOOKUP(CONCATENATE($DI$6," ",EA$9),'-RÅDATA_KVARTAL-'!$A$5:$DS$385,97,FALSE)&gt;0,VLOOKUP(CONCATENATE($DI$6," ",EA$9),'-RÅDATA_KVARTAL-'!$A$5:$DS$385,97,FALSE),"")</f>
        <v/>
      </c>
      <c r="EB72" s="37"/>
      <c r="EC72" s="37" t="str">
        <f>IF(VLOOKUP(CONCATENATE($DI$6," ",EC$9),'-RÅDATA_KVARTAL-'!$A$5:$DS$385,97,FALSE)&gt;0,VLOOKUP(CONCATENATE($DI$6," ",EC$9),'-RÅDATA_KVARTAL-'!$A$5:$DS$385,97,FALSE),"")</f>
        <v/>
      </c>
      <c r="ED72" s="37"/>
      <c r="EE72" s="37" t="str">
        <f>IF(VLOOKUP(CONCATENATE($DI$6," ",EE$9),'-RÅDATA_KVARTAL-'!$A$5:$DS$385,97,FALSE)&gt;0,VLOOKUP(CONCATENATE($DI$6," ",EE$9),'-RÅDATA_KVARTAL-'!$A$5:$DS$385,97,FALSE),"")</f>
        <v/>
      </c>
      <c r="EF72" s="37"/>
      <c r="EG72" s="37">
        <f>IF(VLOOKUP(CONCATENATE($DI$6," ",EG$9),'-RÅDATA_KVARTAL-'!$A$5:$DS$385,97,FALSE)&gt;0,VLOOKUP(CONCATENATE($DI$6," ",EG$9),'-RÅDATA_KVARTAL-'!$A$5:$DS$385,97,FALSE),"")</f>
        <v>359740</v>
      </c>
      <c r="EH72" s="147"/>
      <c r="EI72" s="275"/>
      <c r="EJ72" s="37" t="str">
        <f>IF(VLOOKUP(CONCATENATE($EJ$6," ",EJ$9),'-RÅDATA_KVARTAL-'!$A$5:$DS$385,97,FALSE)&gt;0,VLOOKUP(CONCATENATE($EJ$6," ",EJ$9),'-RÅDATA_KVARTAL-'!$A$5:$DS$385,97,FALSE),"")</f>
        <v/>
      </c>
      <c r="EK72" s="37"/>
      <c r="EL72" s="37" t="str">
        <f>IF(VLOOKUP(CONCATENATE($EJ$6," ",EL$9),'-RÅDATA_KVARTAL-'!$A$5:$DS$385,97,FALSE)&gt;0,VLOOKUP(CONCATENATE($EJ$6," ",EL$9),'-RÅDATA_KVARTAL-'!$A$5:$DS$385,97,FALSE),"")</f>
        <v/>
      </c>
      <c r="EM72" s="37"/>
      <c r="EN72" s="37" t="str">
        <f>IF(VLOOKUP(CONCATENATE($EJ$6," ",EN$9),'-RÅDATA_KVARTAL-'!$A$5:$DS$385,97,FALSE)&gt;0,VLOOKUP(CONCATENATE($EJ$6," ",EN$9),'-RÅDATA_KVARTAL-'!$A$5:$DS$385,97,FALSE),"")</f>
        <v/>
      </c>
      <c r="EO72" s="37"/>
      <c r="EP72" s="37" t="str">
        <f>IF(VLOOKUP(CONCATENATE($EJ$6," ",EP$9),'-RÅDATA_KVARTAL-'!$A$5:$DS$385,97,FALSE)&gt;0,VLOOKUP(CONCATENATE($EJ$6," ",EP$9),'-RÅDATA_KVARTAL-'!$A$5:$DS$385,97,FALSE),"")</f>
        <v/>
      </c>
      <c r="EQ72" s="37"/>
      <c r="ER72" s="37" t="str">
        <f>IF(VLOOKUP(CONCATENATE($EJ$6," ",ER$9),'-RÅDATA_KVARTAL-'!$A$5:$DS$385,97,FALSE)&gt;0,VLOOKUP(CONCATENATE($EJ$6," ",ER$9),'-RÅDATA_KVARTAL-'!$A$5:$DS$385,97,FALSE),"")</f>
        <v/>
      </c>
      <c r="ES72" s="37"/>
      <c r="ET72" s="37" t="str">
        <f>IF(VLOOKUP(CONCATENATE($EJ$6," ",ET$9),'-RÅDATA_KVARTAL-'!$A$5:$DS$385,97,FALSE)&gt;0,VLOOKUP(CONCATENATE($EJ$6," ",ET$9),'-RÅDATA_KVARTAL-'!$A$5:$DS$385,97,FALSE),"")</f>
        <v/>
      </c>
      <c r="EU72" s="37"/>
      <c r="EV72" s="37" t="str">
        <f>IF(VLOOKUP(CONCATENATE($EJ$6," ",EV$9),'-RÅDATA_KVARTAL-'!$A$5:$DS$385,97,FALSE)&gt;0,VLOOKUP(CONCATENATE($EJ$6," ",EV$9),'-RÅDATA_KVARTAL-'!$A$5:$DS$385,97,FALSE),"")</f>
        <v/>
      </c>
      <c r="EW72" s="37"/>
      <c r="EX72" s="37" t="str">
        <f>IF(VLOOKUP(CONCATENATE($EJ$6," ",EX$9),'-RÅDATA_KVARTAL-'!$A$5:$DS$385,97,FALSE)&gt;0,VLOOKUP(CONCATENATE($EJ$6," ",EX$9),'-RÅDATA_KVARTAL-'!$A$5:$DS$385,97,FALSE),"")</f>
        <v/>
      </c>
      <c r="EY72" s="37"/>
      <c r="EZ72" s="37" t="str">
        <f>IF(VLOOKUP(CONCATENATE($EJ$6," ",EZ$9),'-RÅDATA_KVARTAL-'!$A$5:$DS$385,97,FALSE)&gt;0,VLOOKUP(CONCATENATE($EJ$6," ",EZ$9),'-RÅDATA_KVARTAL-'!$A$5:$DS$385,97,FALSE),"")</f>
        <v/>
      </c>
      <c r="FA72" s="37"/>
      <c r="FB72" s="37" t="str">
        <f>IF(VLOOKUP(CONCATENATE($EJ$6," ",FB$9),'-RÅDATA_KVARTAL-'!$A$5:$DS$385,97,FALSE)&gt;0,VLOOKUP(CONCATENATE($EJ$6," ",FB$9),'-RÅDATA_KVARTAL-'!$A$5:$DS$385,97,FALSE),"")</f>
        <v/>
      </c>
      <c r="FC72" s="37"/>
      <c r="FD72" s="37" t="str">
        <f>IF(VLOOKUP(CONCATENATE($EJ$6," ",FD$9),'-RÅDATA_KVARTAL-'!$A$5:$DS$385,97,FALSE)&gt;0,VLOOKUP(CONCATENATE($EJ$6," ",FD$9),'-RÅDATA_KVARTAL-'!$A$5:$DS$385,97,FALSE),"")</f>
        <v/>
      </c>
      <c r="FE72" s="37"/>
      <c r="FF72" s="37" t="str">
        <f>IF(VLOOKUP(CONCATENATE($EJ$6," ",FF$9),'-RÅDATA_KVARTAL-'!$A$5:$DS$385,97,FALSE)&gt;0,VLOOKUP(CONCATENATE($EJ$6," ",FF$9),'-RÅDATA_KVARTAL-'!$A$5:$DS$385,97,FALSE),"")</f>
        <v/>
      </c>
      <c r="FG72" s="37"/>
      <c r="FH72" s="37" t="str">
        <f>IF(VLOOKUP(CONCATENATE($EJ$6," ",FH$9),'-RÅDATA_KVARTAL-'!$A$5:$DS$385,97,FALSE)&gt;0,VLOOKUP(CONCATENATE($EJ$6," ",FH$9),'-RÅDATA_KVARTAL-'!$A$5:$DS$385,97,FALSE),"")</f>
        <v/>
      </c>
      <c r="FI72" s="147"/>
      <c r="FJ72" s="275"/>
      <c r="FK72" s="37" t="str">
        <f>IF(VLOOKUP(CONCATENATE($FK$6," ",FK$9),'-RÅDATA_KVARTAL-'!$A$5:$DS$385,97,FALSE)&gt;0,VLOOKUP(CONCATENATE($FK$6," ",FK$9),'-RÅDATA_KVARTAL-'!$A$5:$DS$385,97,FALSE),"")</f>
        <v/>
      </c>
      <c r="FL72" s="37"/>
      <c r="FM72" s="37" t="str">
        <f>IF(VLOOKUP(CONCATENATE($FK$6," ",FM$9),'-RÅDATA_KVARTAL-'!$A$5:$DS$385,97,FALSE)&gt;0,VLOOKUP(CONCATENATE($FK$6," ",FM$9),'-RÅDATA_KVARTAL-'!$A$5:$DS$385,97,FALSE),"")</f>
        <v/>
      </c>
      <c r="FN72" s="37"/>
      <c r="FO72" s="37" t="str">
        <f>IF(VLOOKUP(CONCATENATE($FK$6," ",FO$9),'-RÅDATA_KVARTAL-'!$A$5:$DS$385,97,FALSE)&gt;0,VLOOKUP(CONCATENATE($FK$6," ",FO$9),'-RÅDATA_KVARTAL-'!$A$5:$DS$385,97,FALSE),"")</f>
        <v/>
      </c>
      <c r="FP72" s="37"/>
      <c r="FQ72" s="37" t="str">
        <f>IF(VLOOKUP(CONCATENATE($FK$6," ",FQ$9),'-RÅDATA_KVARTAL-'!$A$5:$DS$385,97,FALSE)&gt;0,VLOOKUP(CONCATENATE($FK$6," ",FQ$9),'-RÅDATA_KVARTAL-'!$A$5:$DS$385,97,FALSE),"")</f>
        <v/>
      </c>
      <c r="FR72" s="37"/>
      <c r="FS72" s="37" t="str">
        <f>IF(VLOOKUP(CONCATENATE($FK$6," ",FS$9),'-RÅDATA_KVARTAL-'!$A$5:$DS$385,97,FALSE)&gt;0,VLOOKUP(CONCATENATE($FK$6," ",FS$9),'-RÅDATA_KVARTAL-'!$A$5:$DS$385,97,FALSE),"")</f>
        <v/>
      </c>
      <c r="FT72" s="37"/>
      <c r="FU72" s="37" t="str">
        <f>IF(VLOOKUP(CONCATENATE($FK$6," ",FU$9),'-RÅDATA_KVARTAL-'!$A$5:$DS$385,97,FALSE)&gt;0,VLOOKUP(CONCATENATE($FK$6," ",FU$9),'-RÅDATA_KVARTAL-'!$A$5:$DS$385,97,FALSE),"")</f>
        <v/>
      </c>
      <c r="FV72" s="37"/>
      <c r="FW72" s="37" t="str">
        <f>IF(VLOOKUP(CONCATENATE($FK$6," ",FW$9),'-RÅDATA_KVARTAL-'!$A$5:$DS$385,97,FALSE)&gt;0,VLOOKUP(CONCATENATE($FK$6," ",FW$9),'-RÅDATA_KVARTAL-'!$A$5:$DS$385,97,FALSE),"")</f>
        <v/>
      </c>
      <c r="FX72" s="37"/>
      <c r="FY72" s="37" t="str">
        <f>IF(VLOOKUP(CONCATENATE($FK$6," ",FY$9),'-RÅDATA_KVARTAL-'!$A$5:$DS$385,97,FALSE)&gt;0,VLOOKUP(CONCATENATE($FK$6," ",FY$9),'-RÅDATA_KVARTAL-'!$A$5:$DS$385,97,FALSE),"")</f>
        <v/>
      </c>
      <c r="FZ72" s="37"/>
      <c r="GA72" s="37" t="str">
        <f>IF(VLOOKUP(CONCATENATE($FK$6," ",GA$9),'-RÅDATA_KVARTAL-'!$A$5:$DS$385,97,FALSE)&gt;0,VLOOKUP(CONCATENATE($FK$6," ",GA$9),'-RÅDATA_KVARTAL-'!$A$5:$DS$385,97,FALSE),"")</f>
        <v/>
      </c>
      <c r="GB72" s="37"/>
      <c r="GC72" s="37" t="str">
        <f>IF(VLOOKUP(CONCATENATE($FK$6," ",GC$9),'-RÅDATA_KVARTAL-'!$A$5:$DS$385,97,FALSE)&gt;0,VLOOKUP(CONCATENATE($FK$6," ",GC$9),'-RÅDATA_KVARTAL-'!$A$5:$DS$385,97,FALSE),"")</f>
        <v/>
      </c>
      <c r="GD72" s="37"/>
      <c r="GE72" s="37" t="str">
        <f>IF(VLOOKUP(CONCATENATE($FK$6," ",GE$9),'-RÅDATA_KVARTAL-'!$A$5:$DS$385,97,FALSE)&gt;0,VLOOKUP(CONCATENATE($FK$6," ",GE$9),'-RÅDATA_KVARTAL-'!$A$5:$DS$385,97,FALSE),"")</f>
        <v/>
      </c>
      <c r="GF72" s="37"/>
      <c r="GG72" s="37" t="str">
        <f>IF(VLOOKUP(CONCATENATE($FK$6," ",GG$9),'-RÅDATA_KVARTAL-'!$A$5:$DS$385,97,FALSE)&gt;0,VLOOKUP(CONCATENATE($FK$6," ",GG$9),'-RÅDATA_KVARTAL-'!$A$5:$DS$385,97,FALSE),"")</f>
        <v/>
      </c>
      <c r="GH72" s="37"/>
      <c r="GI72" s="37" t="str">
        <f>IF(VLOOKUP(CONCATENATE($FK$6," ",GI$9),'-RÅDATA_KVARTAL-'!$A$5:$DS$385,97,FALSE)&gt;0,VLOOKUP(CONCATENATE($FK$6," ",GI$9),'-RÅDATA_KVARTAL-'!$A$5:$DS$385,97,FALSE),"")</f>
        <v/>
      </c>
      <c r="GJ72" s="147"/>
      <c r="GK72" s="275"/>
      <c r="GL72" s="37" t="str">
        <f>IF(VLOOKUP(CONCATENATE($GL$6," ",GL$9),'-RÅDATA_KVARTAL-'!$A$5:$DS$385,97,FALSE)&gt;0,VLOOKUP(CONCATENATE($GL$6," ",GL$9),'-RÅDATA_KVARTAL-'!$A$5:$DS$385,97,FALSE),"")</f>
        <v/>
      </c>
      <c r="GM72" s="37"/>
      <c r="GN72" s="37" t="str">
        <f>IF(VLOOKUP(CONCATENATE($GL$6," ",GN$9),'-RÅDATA_KVARTAL-'!$A$5:$DS$385,97,FALSE)&gt;0,VLOOKUP(CONCATENATE($GL$6," ",GN$9),'-RÅDATA_KVARTAL-'!$A$5:$DS$385,97,FALSE),"")</f>
        <v/>
      </c>
      <c r="GO72" s="37"/>
      <c r="GP72" s="37" t="str">
        <f>IF(VLOOKUP(CONCATENATE($GL$6," ",GP$9),'-RÅDATA_KVARTAL-'!$A$5:$DS$385,97,FALSE)&gt;0,VLOOKUP(CONCATENATE($GL$6," ",GP$9),'-RÅDATA_KVARTAL-'!$A$5:$DS$385,97,FALSE),"")</f>
        <v/>
      </c>
      <c r="GQ72" s="37"/>
      <c r="GR72" s="37" t="str">
        <f>IF(VLOOKUP(CONCATENATE($GL$6," ",GR$9),'-RÅDATA_KVARTAL-'!$A$5:$DS$385,97,FALSE)&gt;0,VLOOKUP(CONCATENATE($GL$6," ",GR$9),'-RÅDATA_KVARTAL-'!$A$5:$DS$385,97,FALSE),"")</f>
        <v/>
      </c>
      <c r="GS72" s="37"/>
      <c r="GT72" s="37" t="str">
        <f>IF(VLOOKUP(CONCATENATE($GL$6," ",GT$9),'-RÅDATA_KVARTAL-'!$A$5:$DS$385,97,FALSE)&gt;0,VLOOKUP(CONCATENATE($GL$6," ",GT$9),'-RÅDATA_KVARTAL-'!$A$5:$DS$385,97,FALSE),"")</f>
        <v/>
      </c>
      <c r="GU72" s="37"/>
      <c r="GV72" s="37" t="str">
        <f>IF(VLOOKUP(CONCATENATE($GL$6," ",GV$9),'-RÅDATA_KVARTAL-'!$A$5:$DS$385,97,FALSE)&gt;0,VLOOKUP(CONCATENATE($GL$6," ",GV$9),'-RÅDATA_KVARTAL-'!$A$5:$DS$385,97,FALSE),"")</f>
        <v/>
      </c>
      <c r="GW72" s="37"/>
      <c r="GX72" s="37" t="str">
        <f>IF(VLOOKUP(CONCATENATE($GL$6," ",GX$9),'-RÅDATA_KVARTAL-'!$A$5:$DS$385,97,FALSE)&gt;0,VLOOKUP(CONCATENATE($GL$6," ",GX$9),'-RÅDATA_KVARTAL-'!$A$5:$DS$385,97,FALSE),"")</f>
        <v/>
      </c>
      <c r="GY72" s="37"/>
      <c r="GZ72" s="37" t="str">
        <f>IF(VLOOKUP(CONCATENATE($GL$6," ",GZ$9),'-RÅDATA_KVARTAL-'!$A$5:$DS$385,97,FALSE)&gt;0,VLOOKUP(CONCATENATE($GL$6," ",GZ$9),'-RÅDATA_KVARTAL-'!$A$5:$DS$385,97,FALSE),"")</f>
        <v/>
      </c>
      <c r="HA72" s="37"/>
      <c r="HB72" s="37" t="str">
        <f>IF(VLOOKUP(CONCATENATE($GL$6," ",HB$9),'-RÅDATA_KVARTAL-'!$A$5:$DS$385,97,FALSE)&gt;0,VLOOKUP(CONCATENATE($GL$6," ",HB$9),'-RÅDATA_KVARTAL-'!$A$5:$DS$385,97,FALSE),"")</f>
        <v/>
      </c>
      <c r="HC72" s="37"/>
      <c r="HD72" s="37" t="str">
        <f>IF(VLOOKUP(CONCATENATE($GL$6," ",HD$9),'-RÅDATA_KVARTAL-'!$A$5:$DS$385,97,FALSE)&gt;0,VLOOKUP(CONCATENATE($GL$6," ",HD$9),'-RÅDATA_KVARTAL-'!$A$5:$DS$385,97,FALSE),"")</f>
        <v/>
      </c>
      <c r="HE72" s="37"/>
      <c r="HF72" s="37" t="str">
        <f>IF(VLOOKUP(CONCATENATE($GL$6," ",HF$9),'-RÅDATA_KVARTAL-'!$A$5:$DS$385,97,FALSE)&gt;0,VLOOKUP(CONCATENATE($GL$6," ",HF$9),'-RÅDATA_KVARTAL-'!$A$5:$DS$385,97,FALSE),"")</f>
        <v/>
      </c>
      <c r="HG72" s="37"/>
      <c r="HH72" s="37" t="str">
        <f>IF(VLOOKUP(CONCATENATE($GL$6," ",HH$9),'-RÅDATA_KVARTAL-'!$A$5:$DS$385,97,FALSE)&gt;0,VLOOKUP(CONCATENATE($GL$6," ",HH$9),'-RÅDATA_KVARTAL-'!$A$5:$DS$385,97,FALSE),"")</f>
        <v/>
      </c>
      <c r="HI72" s="37"/>
      <c r="HJ72" s="37" t="str">
        <f>IF(VLOOKUP(CONCATENATE($GL$6," ",HJ$9),'-RÅDATA_KVARTAL-'!$A$5:$DS$385,97,FALSE)&gt;0,VLOOKUP(CONCATENATE($GL$6," ",HJ$9),'-RÅDATA_KVARTAL-'!$A$5:$DS$385,97,FALSE),"")</f>
        <v/>
      </c>
      <c r="HK72" s="147"/>
      <c r="HL72" s="148"/>
      <c r="HM72" s="103" t="s">
        <v>472</v>
      </c>
      <c r="HN72" s="15"/>
    </row>
    <row r="73" spans="2:223" s="15" customFormat="1" ht="10.5" customHeight="1" x14ac:dyDescent="0.2">
      <c r="B73" s="248">
        <v>17</v>
      </c>
      <c r="C73" s="195"/>
      <c r="D73" s="92" t="s">
        <v>76</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98.959812095088139</v>
      </c>
      <c r="CK73" s="156"/>
      <c r="CL73" s="156">
        <f>IF(VLOOKUP(CONCATENATE($CH$6," ",CL$9),'-RÅDATA_KVARTAL-'!$A$5:$DS$385,101,FALSE)&gt;0,VLOOKUP(CONCATENATE($CH$6," ",CL$9),'-RÅDATA_KVARTAL-'!$A$5:$DS$385,101,FALSE),"")</f>
        <v>99.379185608838043</v>
      </c>
      <c r="CM73" s="156"/>
      <c r="CN73" s="156">
        <f>IF(VLOOKUP(CONCATENATE($CH$6," ",CN$9),'-RÅDATA_KVARTAL-'!$A$5:$DS$385,101,FALSE)&gt;0,VLOOKUP(CONCATENATE($CH$6," ",CN$9),'-RÅDATA_KVARTAL-'!$A$5:$DS$385,101,FALSE),"")</f>
        <v>99.428401013966891</v>
      </c>
      <c r="CO73" s="156"/>
      <c r="CP73" s="156">
        <f>IF(VLOOKUP(CONCATENATE($CH$6," ",CP$9),'-RÅDATA_KVARTAL-'!$A$5:$DS$385,101,FALSE)&gt;0,VLOOKUP(CONCATENATE($CH$6," ",CP$9),'-RÅDATA_KVARTAL-'!$A$5:$DS$385,101,FALSE),"")</f>
        <v>99.418901505020784</v>
      </c>
      <c r="CQ73" s="156"/>
      <c r="CR73" s="156">
        <f>IF(VLOOKUP(CONCATENATE($CH$6," ",CR$9),'-RÅDATA_KVARTAL-'!$A$5:$DS$385,101,FALSE)&gt;0,VLOOKUP(CONCATENATE($CH$6," ",CR$9),'-RÅDATA_KVARTAL-'!$A$5:$DS$385,101,FALSE),"")</f>
        <v>98.488671407090251</v>
      </c>
      <c r="CS73" s="156"/>
      <c r="CT73" s="156">
        <f>IF(VLOOKUP(CONCATENATE($CH$6," ",CT$9),'-RÅDATA_KVARTAL-'!$A$5:$DS$385,101,FALSE)&gt;0,VLOOKUP(CONCATENATE($CH$6," ",CT$9),'-RÅDATA_KVARTAL-'!$A$5:$DS$385,101,FALSE),"")</f>
        <v>99.409703504043122</v>
      </c>
      <c r="CU73" s="156"/>
      <c r="CV73" s="156">
        <f>IF(VLOOKUP(CONCATENATE($CH$6," ",CV$9),'-RÅDATA_KVARTAL-'!$A$5:$DS$385,101,FALSE)&gt;0,VLOOKUP(CONCATENATE($CH$6," ",CV$9),'-RÅDATA_KVARTAL-'!$A$5:$DS$385,101,FALSE),"")</f>
        <v>99.129010645425438</v>
      </c>
      <c r="CW73" s="156"/>
      <c r="CX73" s="156">
        <f>IF(VLOOKUP(CONCATENATE($CH$6," ",CX$9),'-RÅDATA_KVARTAL-'!$A$5:$DS$385,101,FALSE)&gt;0,VLOOKUP(CONCATENATE($CH$6," ",CX$9),'-RÅDATA_KVARTAL-'!$A$5:$DS$385,101,FALSE),"")</f>
        <v>99.269067014495604</v>
      </c>
      <c r="CY73" s="156"/>
      <c r="CZ73" s="156">
        <f>IF(VLOOKUP(CONCATENATE($CH$6," ",CZ$9),'-RÅDATA_KVARTAL-'!$A$5:$DS$385,101,FALSE)&gt;0,VLOOKUP(CONCATENATE($CH$6," ",CZ$9),'-RÅDATA_KVARTAL-'!$A$5:$DS$385,101,FALSE),"")</f>
        <v>99.269895351667074</v>
      </c>
      <c r="DA73" s="156"/>
      <c r="DB73" s="156">
        <f>IF(VLOOKUP(CONCATENATE($CH$6," ",DB$9),'-RÅDATA_KVARTAL-'!$A$5:$DS$385,101,FALSE)&gt;0,VLOOKUP(CONCATENATE($CH$6," ",DB$9),'-RÅDATA_KVARTAL-'!$A$5:$DS$385,101,FALSE),"")</f>
        <v>98.273297875022052</v>
      </c>
      <c r="DC73" s="156"/>
      <c r="DD73" s="156">
        <f>IF(VLOOKUP(CONCATENATE($CH$6," ",DD$9),'-RÅDATA_KVARTAL-'!$A$5:$DS$385,101,FALSE)&gt;0,VLOOKUP(CONCATENATE($CH$6," ",DD$9),'-RÅDATA_KVARTAL-'!$A$5:$DS$385,101,FALSE),"")</f>
        <v>99.024509206194367</v>
      </c>
      <c r="DE73" s="156"/>
      <c r="DF73" s="156">
        <f>IF(VLOOKUP(CONCATENATE($CH$6," ",DF$9),'-RÅDATA_KVARTAL-'!$A$5:$DS$385,101,FALSE)&gt;0,VLOOKUP(CONCATENATE($CH$6," ",DF$9),'-RÅDATA_KVARTAL-'!$A$5:$DS$385,101,FALSE),"")</f>
        <v>99.065649947375206</v>
      </c>
      <c r="DG73" s="106"/>
      <c r="DH73" s="106"/>
      <c r="DI73" s="156">
        <f>IF(VLOOKUP(CONCATENATE($DI$6," ",DI$9),'-RÅDATA_KVARTAL-'!$A$5:$DS$385,101,FALSE)&gt;0,VLOOKUP(CONCATENATE($DI$6," ",DI$9),'-RÅDATA_KVARTAL-'!$A$5:$DS$385,101,FALSE),"")</f>
        <v>99.00764092459994</v>
      </c>
      <c r="DJ73" s="156"/>
      <c r="DK73" s="156">
        <f>IF(VLOOKUP(CONCATENATE($DI$6," ",DK$9),'-RÅDATA_KVARTAL-'!$A$5:$DS$385,101,FALSE)&gt;0,VLOOKUP(CONCATENATE($DI$6," ",DK$9),'-RÅDATA_KVARTAL-'!$A$5:$DS$385,101,FALSE),"")</f>
        <v>99.124224573841417</v>
      </c>
      <c r="DL73" s="156"/>
      <c r="DM73" s="156">
        <f>IF(VLOOKUP(CONCATENATE($DI$6," ",DM$9),'-RÅDATA_KVARTAL-'!$A$5:$DS$385,101,FALSE)&gt;0,VLOOKUP(CONCATENATE($DI$6," ",DM$9),'-RÅDATA_KVARTAL-'!$A$5:$DS$385,101,FALSE),"")</f>
        <v>99.270706312728635</v>
      </c>
      <c r="DN73" s="156"/>
      <c r="DO73" s="156">
        <f>IF(VLOOKUP(CONCATENATE($DI$6," ",DO$9),'-RÅDATA_KVARTAL-'!$A$5:$DS$385,101,FALSE)&gt;0,VLOOKUP(CONCATENATE($DI$6," ",DO$9),'-RÅDATA_KVARTAL-'!$A$5:$DS$385,101,FALSE),"")</f>
        <v>97.987797285518624</v>
      </c>
      <c r="DP73" s="156"/>
      <c r="DQ73" s="156">
        <f>IF(VLOOKUP(CONCATENATE($DI$6," ",DQ$9),'-RÅDATA_KVARTAL-'!$A$5:$DS$385,101,FALSE)&gt;0,VLOOKUP(CONCATENATE($DI$6," ",DQ$9),'-RÅDATA_KVARTAL-'!$A$5:$DS$385,101,FALSE),"")</f>
        <v>98.900128835234042</v>
      </c>
      <c r="DR73" s="156"/>
      <c r="DS73" s="156">
        <f>IF(VLOOKUP(CONCATENATE($DI$6," ",DS$9),'-RÅDATA_KVARTAL-'!$A$5:$DS$385,101,FALSE)&gt;0,VLOOKUP(CONCATENATE($DI$6," ",DS$9),'-RÅDATA_KVARTAL-'!$A$5:$DS$385,101,FALSE),"")</f>
        <v>99.510171439996</v>
      </c>
      <c r="DT73" s="156"/>
      <c r="DU73" s="156">
        <f>IF(VLOOKUP(CONCATENATE($DI$6," ",DU$9),'-RÅDATA_KVARTAL-'!$A$5:$DS$385,101,FALSE)&gt;0,VLOOKUP(CONCATENATE($DI$6," ",DU$9),'-RÅDATA_KVARTAL-'!$A$5:$DS$385,101,FALSE),"")</f>
        <v>99.262879576956976</v>
      </c>
      <c r="DV73" s="156"/>
      <c r="DW73" s="156">
        <f>IF(VLOOKUP(CONCATENATE($DI$6," ",DW$9),'-RÅDATA_KVARTAL-'!$A$5:$DS$385,101,FALSE)&gt;0,VLOOKUP(CONCATENATE($DI$6," ",DW$9),'-RÅDATA_KVARTAL-'!$A$5:$DS$385,101,FALSE),"")</f>
        <v>99.252248223779006</v>
      </c>
      <c r="DX73" s="156"/>
      <c r="DY73" s="156">
        <f>IF(VLOOKUP(CONCATENATE($DI$6," ",DY$9),'-RÅDATA_KVARTAL-'!$A$5:$DS$385,101,FALSE)&gt;0,VLOOKUP(CONCATENATE($DI$6," ",DY$9),'-RÅDATA_KVARTAL-'!$A$5:$DS$385,101,FALSE),"")</f>
        <v>98.718230425547503</v>
      </c>
      <c r="DZ73" s="156"/>
      <c r="EA73" s="156" t="str">
        <f>IF(VLOOKUP(CONCATENATE($DI$6," ",EA$9),'-RÅDATA_KVARTAL-'!$A$5:$DS$385,101,FALSE)&gt;0,VLOOKUP(CONCATENATE($DI$6," ",EA$9),'-RÅDATA_KVARTAL-'!$A$5:$DS$385,101,FALSE),"")</f>
        <v/>
      </c>
      <c r="EB73" s="156"/>
      <c r="EC73" s="156" t="str">
        <f>IF(VLOOKUP(CONCATENATE($DI$6," ",EC$9),'-RÅDATA_KVARTAL-'!$A$5:$DS$385,101,FALSE)&gt;0,VLOOKUP(CONCATENATE($DI$6," ",EC$9),'-RÅDATA_KVARTAL-'!$A$5:$DS$385,101,FALSE),"")</f>
        <v/>
      </c>
      <c r="ED73" s="156"/>
      <c r="EE73" s="156" t="str">
        <f>IF(VLOOKUP(CONCATENATE($DI$6," ",EE$9),'-RÅDATA_KVARTAL-'!$A$5:$DS$385,101,FALSE)&gt;0,VLOOKUP(CONCATENATE($DI$6," ",EE$9),'-RÅDATA_KVARTAL-'!$A$5:$DS$385,101,FALSE),"")</f>
        <v/>
      </c>
      <c r="EF73" s="156"/>
      <c r="EG73" s="156">
        <f>IF(VLOOKUP(CONCATENATE($DI$6," ",EG$9),'-RÅDATA_KVARTAL-'!$A$5:$DS$385,101,FALSE)&gt;0,VLOOKUP(CONCATENATE($DI$6," ",EG$9),'-RÅDATA_KVARTAL-'!$A$5:$DS$385,101,FALSE),"")</f>
        <v>99.001835609727905</v>
      </c>
      <c r="EH73" s="106"/>
      <c r="EI73" s="106"/>
      <c r="EJ73" s="156" t="str">
        <f>IF(VLOOKUP(CONCATENATE($EJ$6," ",EJ$9),'-RÅDATA_KVARTAL-'!$A$5:$DS$385,101,FALSE)&gt;0,VLOOKUP(CONCATENATE($EJ$6," ",EJ$9),'-RÅDATA_KVARTAL-'!$A$5:$DS$385,101,FALSE),"")</f>
        <v/>
      </c>
      <c r="EK73" s="156"/>
      <c r="EL73" s="156" t="str">
        <f>IF(VLOOKUP(CONCATENATE($EJ$6," ",EL$9),'-RÅDATA_KVARTAL-'!$A$5:$DS$385,101,FALSE)&gt;0,VLOOKUP(CONCATENATE($EJ$6," ",EL$9),'-RÅDATA_KVARTAL-'!$A$5:$DS$385,101,FALSE),"")</f>
        <v/>
      </c>
      <c r="EM73" s="156"/>
      <c r="EN73" s="156" t="str">
        <f>IF(VLOOKUP(CONCATENATE($EJ$6," ",EN$9),'-RÅDATA_KVARTAL-'!$A$5:$DS$385,101,FALSE)&gt;0,VLOOKUP(CONCATENATE($EJ$6," ",EN$9),'-RÅDATA_KVARTAL-'!$A$5:$DS$385,101,FALSE),"")</f>
        <v/>
      </c>
      <c r="EO73" s="156"/>
      <c r="EP73" s="156" t="str">
        <f>IF(VLOOKUP(CONCATENATE($EJ$6," ",EP$9),'-RÅDATA_KVARTAL-'!$A$5:$DS$385,101,FALSE)&gt;0,VLOOKUP(CONCATENATE($EJ$6," ",EP$9),'-RÅDATA_KVARTAL-'!$A$5:$DS$385,101,FALSE),"")</f>
        <v/>
      </c>
      <c r="EQ73" s="156"/>
      <c r="ER73" s="156" t="str">
        <f>IF(VLOOKUP(CONCATENATE($EJ$6," ",ER$9),'-RÅDATA_KVARTAL-'!$A$5:$DS$385,101,FALSE)&gt;0,VLOOKUP(CONCATENATE($EJ$6," ",ER$9),'-RÅDATA_KVARTAL-'!$A$5:$DS$385,101,FALSE),"")</f>
        <v/>
      </c>
      <c r="ES73" s="156"/>
      <c r="ET73" s="156" t="str">
        <f>IF(VLOOKUP(CONCATENATE($EJ$6," ",ET$9),'-RÅDATA_KVARTAL-'!$A$5:$DS$385,101,FALSE)&gt;0,VLOOKUP(CONCATENATE($EJ$6," ",ET$9),'-RÅDATA_KVARTAL-'!$A$5:$DS$385,101,FALSE),"")</f>
        <v/>
      </c>
      <c r="EU73" s="156"/>
      <c r="EV73" s="156" t="str">
        <f>IF(VLOOKUP(CONCATENATE($EJ$6," ",EV$9),'-RÅDATA_KVARTAL-'!$A$5:$DS$385,101,FALSE)&gt;0,VLOOKUP(CONCATENATE($EJ$6," ",EV$9),'-RÅDATA_KVARTAL-'!$A$5:$DS$385,101,FALSE),"")</f>
        <v/>
      </c>
      <c r="EW73" s="156"/>
      <c r="EX73" s="156" t="str">
        <f>IF(VLOOKUP(CONCATENATE($EJ$6," ",EX$9),'-RÅDATA_KVARTAL-'!$A$5:$DS$385,101,FALSE)&gt;0,VLOOKUP(CONCATENATE($EJ$6," ",EX$9),'-RÅDATA_KVARTAL-'!$A$5:$DS$385,101,FALSE),"")</f>
        <v/>
      </c>
      <c r="EY73" s="156"/>
      <c r="EZ73" s="156" t="str">
        <f>IF(VLOOKUP(CONCATENATE($EJ$6," ",EZ$9),'-RÅDATA_KVARTAL-'!$A$5:$DS$385,101,FALSE)&gt;0,VLOOKUP(CONCATENATE($EJ$6," ",EZ$9),'-RÅDATA_KVARTAL-'!$A$5:$DS$385,101,FALSE),"")</f>
        <v/>
      </c>
      <c r="FA73" s="156"/>
      <c r="FB73" s="156" t="str">
        <f>IF(VLOOKUP(CONCATENATE($EJ$6," ",FB$9),'-RÅDATA_KVARTAL-'!$A$5:$DS$385,101,FALSE)&gt;0,VLOOKUP(CONCATENATE($EJ$6," ",FB$9),'-RÅDATA_KVARTAL-'!$A$5:$DS$385,101,FALSE),"")</f>
        <v/>
      </c>
      <c r="FC73" s="156"/>
      <c r="FD73" s="156" t="str">
        <f>IF(VLOOKUP(CONCATENATE($EJ$6," ",FD$9),'-RÅDATA_KVARTAL-'!$A$5:$DS$385,101,FALSE)&gt;0,VLOOKUP(CONCATENATE($EJ$6," ",FD$9),'-RÅDATA_KVARTAL-'!$A$5:$DS$385,101,FALSE),"")</f>
        <v/>
      </c>
      <c r="FE73" s="156"/>
      <c r="FF73" s="156" t="str">
        <f>IF(VLOOKUP(CONCATENATE($EJ$6," ",FF$9),'-RÅDATA_KVARTAL-'!$A$5:$DS$385,101,FALSE)&gt;0,VLOOKUP(CONCATENATE($EJ$6," ",FF$9),'-RÅDATA_KVARTAL-'!$A$5:$DS$385,101,FALSE),"")</f>
        <v/>
      </c>
      <c r="FG73" s="156"/>
      <c r="FH73" s="156" t="str">
        <f>IF(VLOOKUP(CONCATENATE($EJ$6," ",FH$9),'-RÅDATA_KVARTAL-'!$A$5:$DS$385,101,FALSE)&gt;0,VLOOKUP(CONCATENATE($EJ$6," ",FH$9),'-RÅDATA_KVARTAL-'!$A$5:$DS$385,101,FALSE),"")</f>
        <v/>
      </c>
      <c r="FI73" s="106"/>
      <c r="FJ73" s="106"/>
      <c r="FK73" s="156" t="str">
        <f>IF(VLOOKUP(CONCATENATE($FK$6," ",FK$9),'-RÅDATA_KVARTAL-'!$A$5:$DS$385,101,FALSE)&gt;0,VLOOKUP(CONCATENATE($FK$6," ",FK$9),'-RÅDATA_KVARTAL-'!$A$5:$DS$385,101,FALSE),"")</f>
        <v/>
      </c>
      <c r="FL73" s="156"/>
      <c r="FM73" s="156" t="str">
        <f>IF(VLOOKUP(CONCATENATE($FK$6," ",FM$9),'-RÅDATA_KVARTAL-'!$A$5:$DS$385,101,FALSE)&gt;0,VLOOKUP(CONCATENATE($FK$6," ",FM$9),'-RÅDATA_KVARTAL-'!$A$5:$DS$385,101,FALSE),"")</f>
        <v/>
      </c>
      <c r="FN73" s="156"/>
      <c r="FO73" s="156" t="str">
        <f>IF(VLOOKUP(CONCATENATE($FK$6," ",FO$9),'-RÅDATA_KVARTAL-'!$A$5:$DS$385,101,FALSE)&gt;0,VLOOKUP(CONCATENATE($FK$6," ",FO$9),'-RÅDATA_KVARTAL-'!$A$5:$DS$385,101,FALSE),"")</f>
        <v/>
      </c>
      <c r="FP73" s="156"/>
      <c r="FQ73" s="156" t="str">
        <f>IF(VLOOKUP(CONCATENATE($FK$6," ",FQ$9),'-RÅDATA_KVARTAL-'!$A$5:$DS$385,101,FALSE)&gt;0,VLOOKUP(CONCATENATE($FK$6," ",FQ$9),'-RÅDATA_KVARTAL-'!$A$5:$DS$385,101,FALSE),"")</f>
        <v/>
      </c>
      <c r="FR73" s="156"/>
      <c r="FS73" s="156" t="str">
        <f>IF(VLOOKUP(CONCATENATE($FK$6," ",FS$9),'-RÅDATA_KVARTAL-'!$A$5:$DS$385,101,FALSE)&gt;0,VLOOKUP(CONCATENATE($FK$6," ",FS$9),'-RÅDATA_KVARTAL-'!$A$5:$DS$385,101,FALSE),"")</f>
        <v/>
      </c>
      <c r="FT73" s="156"/>
      <c r="FU73" s="156" t="str">
        <f>IF(VLOOKUP(CONCATENATE($FK$6," ",FU$9),'-RÅDATA_KVARTAL-'!$A$5:$DS$385,101,FALSE)&gt;0,VLOOKUP(CONCATENATE($FK$6," ",FU$9),'-RÅDATA_KVARTAL-'!$A$5:$DS$385,101,FALSE),"")</f>
        <v/>
      </c>
      <c r="FV73" s="156"/>
      <c r="FW73" s="156" t="str">
        <f>IF(VLOOKUP(CONCATENATE($FK$6," ",FW$9),'-RÅDATA_KVARTAL-'!$A$5:$DS$385,101,FALSE)&gt;0,VLOOKUP(CONCATENATE($FK$6," ",FW$9),'-RÅDATA_KVARTAL-'!$A$5:$DS$385,101,FALSE),"")</f>
        <v/>
      </c>
      <c r="FX73" s="156"/>
      <c r="FY73" s="156" t="str">
        <f>IF(VLOOKUP(CONCATENATE($FK$6," ",FY$9),'-RÅDATA_KVARTAL-'!$A$5:$DS$385,101,FALSE)&gt;0,VLOOKUP(CONCATENATE($FK$6," ",FY$9),'-RÅDATA_KVARTAL-'!$A$5:$DS$385,101,FALSE),"")</f>
        <v/>
      </c>
      <c r="FZ73" s="156"/>
      <c r="GA73" s="156" t="str">
        <f>IF(VLOOKUP(CONCATENATE($FK$6," ",GA$9),'-RÅDATA_KVARTAL-'!$A$5:$DS$385,101,FALSE)&gt;0,VLOOKUP(CONCATENATE($FK$6," ",GA$9),'-RÅDATA_KVARTAL-'!$A$5:$DS$385,101,FALSE),"")</f>
        <v/>
      </c>
      <c r="GB73" s="156"/>
      <c r="GC73" s="156" t="str">
        <f>IF(VLOOKUP(CONCATENATE($FK$6," ",GC$9),'-RÅDATA_KVARTAL-'!$A$5:$DS$385,101,FALSE)&gt;0,VLOOKUP(CONCATENATE($FK$6," ",GC$9),'-RÅDATA_KVARTAL-'!$A$5:$DS$385,101,FALSE),"")</f>
        <v/>
      </c>
      <c r="GD73" s="156"/>
      <c r="GE73" s="156" t="str">
        <f>IF(VLOOKUP(CONCATENATE($FK$6," ",GE$9),'-RÅDATA_KVARTAL-'!$A$5:$DS$385,101,FALSE)&gt;0,VLOOKUP(CONCATENATE($FK$6," ",GE$9),'-RÅDATA_KVARTAL-'!$A$5:$DS$385,101,FALSE),"")</f>
        <v/>
      </c>
      <c r="GF73" s="156"/>
      <c r="GG73" s="156" t="str">
        <f>IF(VLOOKUP(CONCATENATE($FK$6," ",GG$9),'-RÅDATA_KVARTAL-'!$A$5:$DS$385,101,FALSE)&gt;0,VLOOKUP(CONCATENATE($FK$6," ",GG$9),'-RÅDATA_KVARTAL-'!$A$5:$DS$385,101,FALSE),"")</f>
        <v/>
      </c>
      <c r="GH73" s="156"/>
      <c r="GI73" s="156" t="str">
        <f>IF(VLOOKUP(CONCATENATE($FK$6," ",GI$9),'-RÅDATA_KVARTAL-'!$A$5:$DS$385,101,FALSE)&gt;0,VLOOKUP(CONCATENATE($FK$6," ",GI$9),'-RÅDATA_KVARTAL-'!$A$5:$DS$385,101,FALSE),"")</f>
        <v/>
      </c>
      <c r="GJ73" s="106"/>
      <c r="GK73" s="106"/>
      <c r="GL73" s="156" t="str">
        <f>IF(VLOOKUP(CONCATENATE($GL$6," ",GL$9),'-RÅDATA_KVARTAL-'!$A$5:$DS$385,101,FALSE)&gt;0,VLOOKUP(CONCATENATE($GL$6," ",GL$9),'-RÅDATA_KVARTAL-'!$A$5:$DS$385,101,FALSE),"")</f>
        <v/>
      </c>
      <c r="GM73" s="156"/>
      <c r="GN73" s="156" t="str">
        <f>IF(VLOOKUP(CONCATENATE($GL$6," ",GN$9),'-RÅDATA_KVARTAL-'!$A$5:$DS$385,101,FALSE)&gt;0,VLOOKUP(CONCATENATE($GL$6," ",GN$9),'-RÅDATA_KVARTAL-'!$A$5:$DS$385,101,FALSE),"")</f>
        <v/>
      </c>
      <c r="GO73" s="156"/>
      <c r="GP73" s="156" t="str">
        <f>IF(VLOOKUP(CONCATENATE($GL$6," ",GP$9),'-RÅDATA_KVARTAL-'!$A$5:$DS$385,101,FALSE)&gt;0,VLOOKUP(CONCATENATE($GL$6," ",GP$9),'-RÅDATA_KVARTAL-'!$A$5:$DS$385,101,FALSE),"")</f>
        <v/>
      </c>
      <c r="GQ73" s="156"/>
      <c r="GR73" s="156" t="str">
        <f>IF(VLOOKUP(CONCATENATE($GL$6," ",GR$9),'-RÅDATA_KVARTAL-'!$A$5:$DS$385,101,FALSE)&gt;0,VLOOKUP(CONCATENATE($GL$6," ",GR$9),'-RÅDATA_KVARTAL-'!$A$5:$DS$385,101,FALSE),"")</f>
        <v/>
      </c>
      <c r="GS73" s="156"/>
      <c r="GT73" s="156" t="str">
        <f>IF(VLOOKUP(CONCATENATE($GL$6," ",GT$9),'-RÅDATA_KVARTAL-'!$A$5:$DS$385,101,FALSE)&gt;0,VLOOKUP(CONCATENATE($GL$6," ",GT$9),'-RÅDATA_KVARTAL-'!$A$5:$DS$385,101,FALSE),"")</f>
        <v/>
      </c>
      <c r="GU73" s="156"/>
      <c r="GV73" s="156" t="str">
        <f>IF(VLOOKUP(CONCATENATE($GL$6," ",GV$9),'-RÅDATA_KVARTAL-'!$A$5:$DS$385,101,FALSE)&gt;0,VLOOKUP(CONCATENATE($GL$6," ",GV$9),'-RÅDATA_KVARTAL-'!$A$5:$DS$385,101,FALSE),"")</f>
        <v/>
      </c>
      <c r="GW73" s="156"/>
      <c r="GX73" s="156" t="str">
        <f>IF(VLOOKUP(CONCATENATE($GL$6," ",GX$9),'-RÅDATA_KVARTAL-'!$A$5:$DS$385,101,FALSE)&gt;0,VLOOKUP(CONCATENATE($GL$6," ",GX$9),'-RÅDATA_KVARTAL-'!$A$5:$DS$385,101,FALSE),"")</f>
        <v/>
      </c>
      <c r="GY73" s="156"/>
      <c r="GZ73" s="156" t="str">
        <f>IF(VLOOKUP(CONCATENATE($GL$6," ",GZ$9),'-RÅDATA_KVARTAL-'!$A$5:$DS$385,101,FALSE)&gt;0,VLOOKUP(CONCATENATE($GL$6," ",GZ$9),'-RÅDATA_KVARTAL-'!$A$5:$DS$385,101,FALSE),"")</f>
        <v/>
      </c>
      <c r="HA73" s="156"/>
      <c r="HB73" s="156" t="str">
        <f>IF(VLOOKUP(CONCATENATE($GL$6," ",HB$9),'-RÅDATA_KVARTAL-'!$A$5:$DS$385,101,FALSE)&gt;0,VLOOKUP(CONCATENATE($GL$6," ",HB$9),'-RÅDATA_KVARTAL-'!$A$5:$DS$385,101,FALSE),"")</f>
        <v/>
      </c>
      <c r="HC73" s="156"/>
      <c r="HD73" s="156" t="str">
        <f>IF(VLOOKUP(CONCATENATE($GL$6," ",HD$9),'-RÅDATA_KVARTAL-'!$A$5:$DS$385,101,FALSE)&gt;0,VLOOKUP(CONCATENATE($GL$6," ",HD$9),'-RÅDATA_KVARTAL-'!$A$5:$DS$385,101,FALSE),"")</f>
        <v/>
      </c>
      <c r="HE73" s="156"/>
      <c r="HF73" s="156" t="str">
        <f>IF(VLOOKUP(CONCATENATE($GL$6," ",HF$9),'-RÅDATA_KVARTAL-'!$A$5:$DS$385,101,FALSE)&gt;0,VLOOKUP(CONCATENATE($GL$6," ",HF$9),'-RÅDATA_KVARTAL-'!$A$5:$DS$385,101,FALSE),"")</f>
        <v/>
      </c>
      <c r="HG73" s="156"/>
      <c r="HH73" s="156" t="str">
        <f>IF(VLOOKUP(CONCATENATE($GL$6," ",HH$9),'-RÅDATA_KVARTAL-'!$A$5:$DS$385,101,FALSE)&gt;0,VLOOKUP(CONCATENATE($GL$6," ",HH$9),'-RÅDATA_KVARTAL-'!$A$5:$DS$385,101,FALSE),"")</f>
        <v/>
      </c>
      <c r="HI73" s="156"/>
      <c r="HJ73" s="156" t="str">
        <f>IF(VLOOKUP(CONCATENATE($GL$6," ",HJ$9),'-RÅDATA_KVARTAL-'!$A$5:$DS$385,101,FALSE)&gt;0,VLOOKUP(CONCATENATE($GL$6," ",HJ$9),'-RÅDATA_KVARTAL-'!$A$5:$DS$385,101,FALSE),"")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40681</v>
      </c>
      <c r="CM75" s="37"/>
      <c r="CN75" s="37">
        <f>IF(VLOOKUP(CONCATENATE($CH$6," ",CN$9),'-RÅDATA_KVARTAL-'!$A$5:$DS$385,37,FALSE)&gt;0,VLOOKUP(CONCATENATE($CH$6," ",CN$9),'-RÅDATA_KVARTAL-'!$A$5:$DS$385,37,FALSE),"")</f>
        <v>40025</v>
      </c>
      <c r="CO75" s="37"/>
      <c r="CP75" s="37">
        <f>IF(VLOOKUP(CONCATENATE($CH$6," ",CP$9),'-RÅDATA_KVARTAL-'!$A$5:$DS$385,37,FALSE)&gt;0,VLOOKUP(CONCATENATE($CH$6," ",CP$9),'-RÅDATA_KVARTAL-'!$A$5:$DS$385,37,FALSE),"")</f>
        <v>40902</v>
      </c>
      <c r="CQ75" s="37"/>
      <c r="CR75" s="37">
        <f>IF(VLOOKUP(CONCATENATE($CH$6," ",CR$9),'-RÅDATA_KVARTAL-'!$A$5:$DS$385,37,FALSE)&gt;0,VLOOKUP(CONCATENATE($CH$6," ",CR$9),'-RÅDATA_KVARTAL-'!$A$5:$DS$385,37,FALSE),"")</f>
        <v>38680</v>
      </c>
      <c r="CS75" s="37"/>
      <c r="CT75" s="37">
        <f>IF(VLOOKUP(CONCATENATE($CH$6," ",CT$9),'-RÅDATA_KVARTAL-'!$A$5:$DS$385,37,FALSE)&gt;0,VLOOKUP(CONCATENATE($CH$6," ",CT$9),'-RÅDATA_KVARTAL-'!$A$5:$DS$385,37,FALSE),"")</f>
        <v>36899</v>
      </c>
      <c r="CU75" s="37"/>
      <c r="CV75" s="37">
        <f>IF(VLOOKUP(CONCATENATE($CH$6," ",CV$9),'-RÅDATA_KVARTAL-'!$A$5:$DS$385,37,FALSE)&gt;0,VLOOKUP(CONCATENATE($CH$6," ",CV$9),'-RÅDATA_KVARTAL-'!$A$5:$DS$385,37,FALSE),"")</f>
        <v>39957</v>
      </c>
      <c r="CW75" s="37"/>
      <c r="CX75" s="37">
        <f>IF(VLOOKUP(CONCATENATE($CH$6," ",CX$9),'-RÅDATA_KVARTAL-'!$A$5:$DS$385,37,FALSE)&gt;0,VLOOKUP(CONCATENATE($CH$6," ",CX$9),'-RÅDATA_KVARTAL-'!$A$5:$DS$385,37,FALSE),"")</f>
        <v>40349</v>
      </c>
      <c r="CY75" s="37"/>
      <c r="CZ75" s="37">
        <f>IF(VLOOKUP(CONCATENATE($CH$6," ",CZ$9),'-RÅDATA_KVARTAL-'!$A$5:$DS$385,37,FALSE)&gt;0,VLOOKUP(CONCATENATE($CH$6," ",CZ$9),'-RÅDATA_KVARTAL-'!$A$5:$DS$385,37,FALSE),"")</f>
        <v>40795</v>
      </c>
      <c r="DA75" s="37"/>
      <c r="DB75" s="37">
        <f>IF(VLOOKUP(CONCATENATE($CH$6," ",DB$9),'-RÅDATA_KVARTAL-'!$A$5:$DS$385,37,FALSE)&gt;0,VLOOKUP(CONCATENATE($CH$6," ",DB$9),'-RÅDATA_KVARTAL-'!$A$5:$DS$385,37,FALSE),"")</f>
        <v>39174</v>
      </c>
      <c r="DC75" s="37"/>
      <c r="DD75" s="37">
        <f>IF(VLOOKUP(CONCATENATE($CH$6," ",DD$9),'-RÅDATA_KVARTAL-'!$A$5:$DS$385,37,FALSE)&gt;0,VLOOKUP(CONCATENATE($CH$6," ",DD$9),'-RÅDATA_KVARTAL-'!$A$5:$DS$385,37,FALSE),"")</f>
        <v>40621</v>
      </c>
      <c r="DE75" s="37"/>
      <c r="DF75" s="37">
        <f>IF(VLOOKUP(CONCATENATE($CH$6," ",DF$9),'-RÅDATA_KVARTAL-'!$A$5:$DS$385,37,FALSE)&gt;0,VLOOKUP(CONCATENATE($CH$6," ",DF$9),'-RÅDATA_KVARTAL-'!$A$5:$DS$385,37,FALSE),"")</f>
        <v>476650</v>
      </c>
      <c r="DG75" s="147"/>
      <c r="DH75" s="275"/>
      <c r="DI75" s="37">
        <f>IF(VLOOKUP(CONCATENATE($DI$6," ",DI$9),'-RÅDATA_KVARTAL-'!$A$5:$DS$385,37,FALSE)&gt;0,VLOOKUP(CONCATENATE($DI$6," ",DI$9),'-RÅDATA_KVARTAL-'!$A$5:$DS$385,37,FALSE),"")</f>
        <v>41222</v>
      </c>
      <c r="DJ75" s="37"/>
      <c r="DK75" s="37">
        <f>IF(VLOOKUP(CONCATENATE($DI$6," ",DK$9),'-RÅDATA_KVARTAL-'!$A$5:$DS$385,37,FALSE)&gt;0,VLOOKUP(CONCATENATE($DI$6," ",DK$9),'-RÅDATA_KVARTAL-'!$A$5:$DS$385,37,FALSE),"")</f>
        <v>38071</v>
      </c>
      <c r="DL75" s="37"/>
      <c r="DM75" s="37">
        <f>IF(VLOOKUP(CONCATENATE($DI$6," ",DM$9),'-RÅDATA_KVARTAL-'!$A$5:$DS$385,37,FALSE)&gt;0,VLOOKUP(CONCATENATE($DI$6," ",DM$9),'-RÅDATA_KVARTAL-'!$A$5:$DS$385,37,FALSE),"")</f>
        <v>42350</v>
      </c>
      <c r="DN75" s="37"/>
      <c r="DO75" s="37">
        <f>IF(VLOOKUP(CONCATENATE($DI$6," ",DO$9),'-RÅDATA_KVARTAL-'!$A$5:$DS$385,37,FALSE)&gt;0,VLOOKUP(CONCATENATE($DI$6," ",DO$9),'-RÅDATA_KVARTAL-'!$A$5:$DS$385,37,FALSE),"")</f>
        <v>39367</v>
      </c>
      <c r="DP75" s="37"/>
      <c r="DQ75" s="37">
        <f>IF(VLOOKUP(CONCATENATE($DI$6," ",DQ$9),'-RÅDATA_KVARTAL-'!$A$5:$DS$385,37,FALSE)&gt;0,VLOOKUP(CONCATENATE($DI$6," ",DQ$9),'-RÅDATA_KVARTAL-'!$A$5:$DS$385,37,FALSE),"")</f>
        <v>41502</v>
      </c>
      <c r="DR75" s="37"/>
      <c r="DS75" s="37">
        <f>IF(VLOOKUP(CONCATENATE($DI$6," ",DS$9),'-RÅDATA_KVARTAL-'!$A$5:$DS$385,37,FALSE)&gt;0,VLOOKUP(CONCATENATE($DI$6," ",DS$9),'-RÅDATA_KVARTAL-'!$A$5:$DS$385,37,FALSE),"")</f>
        <v>39858</v>
      </c>
      <c r="DT75" s="37"/>
      <c r="DU75" s="37">
        <f>IF(VLOOKUP(CONCATENATE($DI$6," ",DU$9),'-RÅDATA_KVARTAL-'!$A$5:$DS$385,37,FALSE)&gt;0,VLOOKUP(CONCATENATE($DI$6," ",DU$9),'-RÅDATA_KVARTAL-'!$A$5:$DS$385,37,FALSE),"")</f>
        <v>37183</v>
      </c>
      <c r="DV75" s="37"/>
      <c r="DW75" s="37">
        <f>IF(VLOOKUP(CONCATENATE($DI$6," ",DW$9),'-RÅDATA_KVARTAL-'!$A$5:$DS$385,37,FALSE)&gt;0,VLOOKUP(CONCATENATE($DI$6," ",DW$9),'-RÅDATA_KVARTAL-'!$A$5:$DS$385,37,FALSE),"")</f>
        <v>39964</v>
      </c>
      <c r="DX75" s="37"/>
      <c r="DY75" s="37">
        <f>IF(VLOOKUP(CONCATENATE($DI$6," ",DY$9),'-RÅDATA_KVARTAL-'!$A$5:$DS$385,37,FALSE)&gt;0,VLOOKUP(CONCATENATE($DI$6," ",DY$9),'-RÅDATA_KVARTAL-'!$A$5:$DS$385,37,FALSE),"")</f>
        <v>40490</v>
      </c>
      <c r="DZ75" s="37"/>
      <c r="EA75" s="37" t="str">
        <f>IF(VLOOKUP(CONCATENATE($DI$6," ",EA$9),'-RÅDATA_KVARTAL-'!$A$5:$DS$385,37,FALSE)&gt;0,VLOOKUP(CONCATENATE($DI$6," ",EA$9),'-RÅDATA_KVARTAL-'!$A$5:$DS$385,37,FALSE),"")</f>
        <v/>
      </c>
      <c r="EB75" s="37"/>
      <c r="EC75" s="37" t="str">
        <f>IF(VLOOKUP(CONCATENATE($DI$6," ",EC$9),'-RÅDATA_KVARTAL-'!$A$5:$DS$385,37,FALSE)&gt;0,VLOOKUP(CONCATENATE($DI$6," ",EC$9),'-RÅDATA_KVARTAL-'!$A$5:$DS$385,37,FALSE),"")</f>
        <v/>
      </c>
      <c r="ED75" s="37"/>
      <c r="EE75" s="37" t="str">
        <f>IF(VLOOKUP(CONCATENATE($DI$6," ",EE$9),'-RÅDATA_KVARTAL-'!$A$5:$DS$385,37,FALSE)&gt;0,VLOOKUP(CONCATENATE($DI$6," ",EE$9),'-RÅDATA_KVARTAL-'!$A$5:$DS$385,37,FALSE),"")</f>
        <v/>
      </c>
      <c r="EF75" s="37"/>
      <c r="EG75" s="37">
        <f>IF(VLOOKUP(CONCATENATE($DI$6," ",EG$9),'-RÅDATA_KVARTAL-'!$A$5:$DS$385,37,FALSE)&gt;0,VLOOKUP(CONCATENATE($DI$6," ",EG$9),'-RÅDATA_KVARTAL-'!$A$5:$DS$385,37,FALSE),"")</f>
        <v>360007</v>
      </c>
      <c r="EH75" s="147"/>
      <c r="EI75" s="275"/>
      <c r="EJ75" s="37" t="str">
        <f>IF(VLOOKUP(CONCATENATE($EJ$6," ",EJ$9),'-RÅDATA_KVARTAL-'!$A$5:$DS$385,37,FALSE)&gt;0,VLOOKUP(CONCATENATE($EJ$6," ",EJ$9),'-RÅDATA_KVARTAL-'!$A$5:$DS$385,37,FALSE),"")</f>
        <v/>
      </c>
      <c r="EK75" s="37"/>
      <c r="EL75" s="37" t="str">
        <f>IF(VLOOKUP(CONCATENATE($EJ$6," ",EL$9),'-RÅDATA_KVARTAL-'!$A$5:$DS$385,37,FALSE)&gt;0,VLOOKUP(CONCATENATE($EJ$6," ",EL$9),'-RÅDATA_KVARTAL-'!$A$5:$DS$385,37,FALSE),"")</f>
        <v/>
      </c>
      <c r="EM75" s="37"/>
      <c r="EN75" s="37" t="str">
        <f>IF(VLOOKUP(CONCATENATE($EJ$6," ",EN$9),'-RÅDATA_KVARTAL-'!$A$5:$DS$385,37,FALSE)&gt;0,VLOOKUP(CONCATENATE($EJ$6," ",EN$9),'-RÅDATA_KVARTAL-'!$A$5:$DS$385,37,FALSE),"")</f>
        <v/>
      </c>
      <c r="EO75" s="37"/>
      <c r="EP75" s="37" t="str">
        <f>IF(VLOOKUP(CONCATENATE($EJ$6," ",EP$9),'-RÅDATA_KVARTAL-'!$A$5:$DS$385,37,FALSE)&gt;0,VLOOKUP(CONCATENATE($EJ$6," ",EP$9),'-RÅDATA_KVARTAL-'!$A$5:$DS$385,37,FALSE),"")</f>
        <v/>
      </c>
      <c r="EQ75" s="37"/>
      <c r="ER75" s="37" t="str">
        <f>IF(VLOOKUP(CONCATENATE($EJ$6," ",ER$9),'-RÅDATA_KVARTAL-'!$A$5:$DS$385,37,FALSE)&gt;0,VLOOKUP(CONCATENATE($EJ$6," ",ER$9),'-RÅDATA_KVARTAL-'!$A$5:$DS$385,37,FALSE),"")</f>
        <v/>
      </c>
      <c r="ES75" s="37"/>
      <c r="ET75" s="37" t="str">
        <f>IF(VLOOKUP(CONCATENATE($EJ$6," ",ET$9),'-RÅDATA_KVARTAL-'!$A$5:$DS$385,37,FALSE)&gt;0,VLOOKUP(CONCATENATE($EJ$6," ",ET$9),'-RÅDATA_KVARTAL-'!$A$5:$DS$385,37,FALSE),"")</f>
        <v/>
      </c>
      <c r="EU75" s="37"/>
      <c r="EV75" s="37" t="str">
        <f>IF(VLOOKUP(CONCATENATE($EJ$6," ",EV$9),'-RÅDATA_KVARTAL-'!$A$5:$DS$385,37,FALSE)&gt;0,VLOOKUP(CONCATENATE($EJ$6," ",EV$9),'-RÅDATA_KVARTAL-'!$A$5:$DS$385,37,FALSE),"")</f>
        <v/>
      </c>
      <c r="EW75" s="37"/>
      <c r="EX75" s="37" t="str">
        <f>IF(VLOOKUP(CONCATENATE($EJ$6," ",EX$9),'-RÅDATA_KVARTAL-'!$A$5:$DS$385,37,FALSE)&gt;0,VLOOKUP(CONCATENATE($EJ$6," ",EX$9),'-RÅDATA_KVARTAL-'!$A$5:$DS$385,37,FALSE),"")</f>
        <v/>
      </c>
      <c r="EY75" s="37"/>
      <c r="EZ75" s="37" t="str">
        <f>IF(VLOOKUP(CONCATENATE($EJ$6," ",EZ$9),'-RÅDATA_KVARTAL-'!$A$5:$DS$385,37,FALSE)&gt;0,VLOOKUP(CONCATENATE($EJ$6," ",EZ$9),'-RÅDATA_KVARTAL-'!$A$5:$DS$385,37,FALSE),"")</f>
        <v/>
      </c>
      <c r="FA75" s="37"/>
      <c r="FB75" s="37" t="str">
        <f>IF(VLOOKUP(CONCATENATE($EJ$6," ",FB$9),'-RÅDATA_KVARTAL-'!$A$5:$DS$385,37,FALSE)&gt;0,VLOOKUP(CONCATENATE($EJ$6," ",FB$9),'-RÅDATA_KVARTAL-'!$A$5:$DS$385,37,FALSE),"")</f>
        <v/>
      </c>
      <c r="FC75" s="37"/>
      <c r="FD75" s="37" t="str">
        <f>IF(VLOOKUP(CONCATENATE($EJ$6," ",FD$9),'-RÅDATA_KVARTAL-'!$A$5:$DS$385,37,FALSE)&gt;0,VLOOKUP(CONCATENATE($EJ$6," ",FD$9),'-RÅDATA_KVARTAL-'!$A$5:$DS$385,37,FALSE),"")</f>
        <v/>
      </c>
      <c r="FE75" s="37"/>
      <c r="FF75" s="37" t="str">
        <f>IF(VLOOKUP(CONCATENATE($EJ$6," ",FF$9),'-RÅDATA_KVARTAL-'!$A$5:$DS$385,37,FALSE)&gt;0,VLOOKUP(CONCATENATE($EJ$6," ",FF$9),'-RÅDATA_KVARTAL-'!$A$5:$DS$385,37,FALSE),"")</f>
        <v/>
      </c>
      <c r="FG75" s="37"/>
      <c r="FH75" s="37" t="str">
        <f>IF(VLOOKUP(CONCATENATE($EJ$6," ",FH$9),'-RÅDATA_KVARTAL-'!$A$5:$DS$385,37,FALSE)&gt;0,VLOOKUP(CONCATENATE($EJ$6," ",FH$9),'-RÅDATA_KVARTAL-'!$A$5:$DS$385,37,FALSE),"")</f>
        <v/>
      </c>
      <c r="FI75" s="147"/>
      <c r="FJ75" s="275"/>
      <c r="FK75" s="37" t="str">
        <f>IF(VLOOKUP(CONCATENATE($FK$6," ",FK$9),'-RÅDATA_KVARTAL-'!$A$5:$DS$385,37,FALSE)&gt;0,VLOOKUP(CONCATENATE($FK$6," ",FK$9),'-RÅDATA_KVARTAL-'!$A$5:$DS$385,37,FALSE),"")</f>
        <v/>
      </c>
      <c r="FL75" s="37"/>
      <c r="FM75" s="37" t="str">
        <f>IF(VLOOKUP(CONCATENATE($FK$6," ",FM$9),'-RÅDATA_KVARTAL-'!$A$5:$DS$385,37,FALSE)&gt;0,VLOOKUP(CONCATENATE($FK$6," ",FM$9),'-RÅDATA_KVARTAL-'!$A$5:$DS$385,37,FALSE),"")</f>
        <v/>
      </c>
      <c r="FN75" s="37"/>
      <c r="FO75" s="37" t="str">
        <f>IF(VLOOKUP(CONCATENATE($FK$6," ",FO$9),'-RÅDATA_KVARTAL-'!$A$5:$DS$385,37,FALSE)&gt;0,VLOOKUP(CONCATENATE($FK$6," ",FO$9),'-RÅDATA_KVARTAL-'!$A$5:$DS$385,37,FALSE),"")</f>
        <v/>
      </c>
      <c r="FP75" s="37"/>
      <c r="FQ75" s="37" t="str">
        <f>IF(VLOOKUP(CONCATENATE($FK$6," ",FQ$9),'-RÅDATA_KVARTAL-'!$A$5:$DS$385,37,FALSE)&gt;0,VLOOKUP(CONCATENATE($FK$6," ",FQ$9),'-RÅDATA_KVARTAL-'!$A$5:$DS$385,37,FALSE),"")</f>
        <v/>
      </c>
      <c r="FR75" s="37"/>
      <c r="FS75" s="37" t="str">
        <f>IF(VLOOKUP(CONCATENATE($FK$6," ",FS$9),'-RÅDATA_KVARTAL-'!$A$5:$DS$385,37,FALSE)&gt;0,VLOOKUP(CONCATENATE($FK$6," ",FS$9),'-RÅDATA_KVARTAL-'!$A$5:$DS$385,37,FALSE),"")</f>
        <v/>
      </c>
      <c r="FT75" s="37"/>
      <c r="FU75" s="37" t="str">
        <f>IF(VLOOKUP(CONCATENATE($FK$6," ",FU$9),'-RÅDATA_KVARTAL-'!$A$5:$DS$385,37,FALSE)&gt;0,VLOOKUP(CONCATENATE($FK$6," ",FU$9),'-RÅDATA_KVARTAL-'!$A$5:$DS$385,37,FALSE),"")</f>
        <v/>
      </c>
      <c r="FV75" s="37"/>
      <c r="FW75" s="37" t="str">
        <f>IF(VLOOKUP(CONCATENATE($FK$6," ",FW$9),'-RÅDATA_KVARTAL-'!$A$5:$DS$385,37,FALSE)&gt;0,VLOOKUP(CONCATENATE($FK$6," ",FW$9),'-RÅDATA_KVARTAL-'!$A$5:$DS$385,37,FALSE),"")</f>
        <v/>
      </c>
      <c r="FX75" s="37"/>
      <c r="FY75" s="37" t="str">
        <f>IF(VLOOKUP(CONCATENATE($FK$6," ",FY$9),'-RÅDATA_KVARTAL-'!$A$5:$DS$385,37,FALSE)&gt;0,VLOOKUP(CONCATENATE($FK$6," ",FY$9),'-RÅDATA_KVARTAL-'!$A$5:$DS$385,37,FALSE),"")</f>
        <v/>
      </c>
      <c r="FZ75" s="37"/>
      <c r="GA75" s="37" t="str">
        <f>IF(VLOOKUP(CONCATENATE($FK$6," ",GA$9),'-RÅDATA_KVARTAL-'!$A$5:$DS$385,37,FALSE)&gt;0,VLOOKUP(CONCATENATE($FK$6," ",GA$9),'-RÅDATA_KVARTAL-'!$A$5:$DS$385,37,FALSE),"")</f>
        <v/>
      </c>
      <c r="GB75" s="37"/>
      <c r="GC75" s="37" t="str">
        <f>IF(VLOOKUP(CONCATENATE($FK$6," ",GC$9),'-RÅDATA_KVARTAL-'!$A$5:$DS$385,37,FALSE)&gt;0,VLOOKUP(CONCATENATE($FK$6," ",GC$9),'-RÅDATA_KVARTAL-'!$A$5:$DS$385,37,FALSE),"")</f>
        <v/>
      </c>
      <c r="GD75" s="37"/>
      <c r="GE75" s="37" t="str">
        <f>IF(VLOOKUP(CONCATENATE($FK$6," ",GE$9),'-RÅDATA_KVARTAL-'!$A$5:$DS$385,37,FALSE)&gt;0,VLOOKUP(CONCATENATE($FK$6," ",GE$9),'-RÅDATA_KVARTAL-'!$A$5:$DS$385,37,FALSE),"")</f>
        <v/>
      </c>
      <c r="GF75" s="37"/>
      <c r="GG75" s="37" t="str">
        <f>IF(VLOOKUP(CONCATENATE($FK$6," ",GG$9),'-RÅDATA_KVARTAL-'!$A$5:$DS$385,37,FALSE)&gt;0,VLOOKUP(CONCATENATE($FK$6," ",GG$9),'-RÅDATA_KVARTAL-'!$A$5:$DS$385,37,FALSE),"")</f>
        <v/>
      </c>
      <c r="GH75" s="37"/>
      <c r="GI75" s="37" t="str">
        <f>IF(VLOOKUP(CONCATENATE($FK$6," ",GI$9),'-RÅDATA_KVARTAL-'!$A$5:$DS$385,37,FALSE)&gt;0,VLOOKUP(CONCATENATE($FK$6," ",GI$9),'-RÅDATA_KVARTAL-'!$A$5:$DS$385,37,FALSE),"")</f>
        <v/>
      </c>
      <c r="GJ75" s="147"/>
      <c r="GK75" s="275"/>
      <c r="GL75" s="37" t="str">
        <f>IF(VLOOKUP(CONCATENATE($GL$6," ",GL$9),'-RÅDATA_KVARTAL-'!$A$5:$DS$385,37,FALSE)&gt;0,VLOOKUP(CONCATENATE($GL$6," ",GL$9),'-RÅDATA_KVARTAL-'!$A$5:$DS$385,37,FALSE),"")</f>
        <v/>
      </c>
      <c r="GM75" s="37"/>
      <c r="GN75" s="37" t="str">
        <f>IF(VLOOKUP(CONCATENATE($GL$6," ",GN$9),'-RÅDATA_KVARTAL-'!$A$5:$DS$385,37,FALSE)&gt;0,VLOOKUP(CONCATENATE($GL$6," ",GN$9),'-RÅDATA_KVARTAL-'!$A$5:$DS$385,37,FALSE),"")</f>
        <v/>
      </c>
      <c r="GO75" s="37"/>
      <c r="GP75" s="37" t="str">
        <f>IF(VLOOKUP(CONCATENATE($GL$6," ",GP$9),'-RÅDATA_KVARTAL-'!$A$5:$DS$385,37,FALSE)&gt;0,VLOOKUP(CONCATENATE($GL$6," ",GP$9),'-RÅDATA_KVARTAL-'!$A$5:$DS$385,37,FALSE),"")</f>
        <v/>
      </c>
      <c r="GQ75" s="37"/>
      <c r="GR75" s="37" t="str">
        <f>IF(VLOOKUP(CONCATENATE($GL$6," ",GR$9),'-RÅDATA_KVARTAL-'!$A$5:$DS$385,37,FALSE)&gt;0,VLOOKUP(CONCATENATE($GL$6," ",GR$9),'-RÅDATA_KVARTAL-'!$A$5:$DS$385,37,FALSE),"")</f>
        <v/>
      </c>
      <c r="GS75" s="37"/>
      <c r="GT75" s="37" t="str">
        <f>IF(VLOOKUP(CONCATENATE($GL$6," ",GT$9),'-RÅDATA_KVARTAL-'!$A$5:$DS$385,37,FALSE)&gt;0,VLOOKUP(CONCATENATE($GL$6," ",GT$9),'-RÅDATA_KVARTAL-'!$A$5:$DS$385,37,FALSE),"")</f>
        <v/>
      </c>
      <c r="GU75" s="37"/>
      <c r="GV75" s="37" t="str">
        <f>IF(VLOOKUP(CONCATENATE($GL$6," ",GV$9),'-RÅDATA_KVARTAL-'!$A$5:$DS$385,37,FALSE)&gt;0,VLOOKUP(CONCATENATE($GL$6," ",GV$9),'-RÅDATA_KVARTAL-'!$A$5:$DS$385,37,FALSE),"")</f>
        <v/>
      </c>
      <c r="GW75" s="37"/>
      <c r="GX75" s="37" t="str">
        <f>IF(VLOOKUP(CONCATENATE($GL$6," ",GX$9),'-RÅDATA_KVARTAL-'!$A$5:$DS$385,37,FALSE)&gt;0,VLOOKUP(CONCATENATE($GL$6," ",GX$9),'-RÅDATA_KVARTAL-'!$A$5:$DS$385,37,FALSE),"")</f>
        <v/>
      </c>
      <c r="GY75" s="37"/>
      <c r="GZ75" s="37" t="str">
        <f>IF(VLOOKUP(CONCATENATE($GL$6," ",GZ$9),'-RÅDATA_KVARTAL-'!$A$5:$DS$385,37,FALSE)&gt;0,VLOOKUP(CONCATENATE($GL$6," ",GZ$9),'-RÅDATA_KVARTAL-'!$A$5:$DS$385,37,FALSE),"")</f>
        <v/>
      </c>
      <c r="HA75" s="37"/>
      <c r="HB75" s="37" t="str">
        <f>IF(VLOOKUP(CONCATENATE($GL$6," ",HB$9),'-RÅDATA_KVARTAL-'!$A$5:$DS$385,37,FALSE)&gt;0,VLOOKUP(CONCATENATE($GL$6," ",HB$9),'-RÅDATA_KVARTAL-'!$A$5:$DS$385,37,FALSE),"")</f>
        <v/>
      </c>
      <c r="HC75" s="37"/>
      <c r="HD75" s="37" t="str">
        <f>IF(VLOOKUP(CONCATENATE($GL$6," ",HD$9),'-RÅDATA_KVARTAL-'!$A$5:$DS$385,37,FALSE)&gt;0,VLOOKUP(CONCATENATE($GL$6," ",HD$9),'-RÅDATA_KVARTAL-'!$A$5:$DS$385,37,FALSE),"")</f>
        <v/>
      </c>
      <c r="HE75" s="37"/>
      <c r="HF75" s="37" t="str">
        <f>IF(VLOOKUP(CONCATENATE($GL$6," ",HF$9),'-RÅDATA_KVARTAL-'!$A$5:$DS$385,37,FALSE)&gt;0,VLOOKUP(CONCATENATE($GL$6," ",HF$9),'-RÅDATA_KVARTAL-'!$A$5:$DS$385,37,FALSE),"")</f>
        <v/>
      </c>
      <c r="HG75" s="37"/>
      <c r="HH75" s="37" t="str">
        <f>IF(VLOOKUP(CONCATENATE($GL$6," ",HH$9),'-RÅDATA_KVARTAL-'!$A$5:$DS$385,37,FALSE)&gt;0,VLOOKUP(CONCATENATE($GL$6," ",HH$9),'-RÅDATA_KVARTAL-'!$A$5:$DS$385,37,FALSE),"")</f>
        <v/>
      </c>
      <c r="HI75" s="37"/>
      <c r="HJ75" s="37" t="str">
        <f>IF(VLOOKUP(CONCATENATE($GL$6," ",HJ$9),'-RÅDATA_KVARTAL-'!$A$5:$DS$385,37,FALSE)&gt;0,VLOOKUP(CONCATENATE($GL$6," ",HJ$9),'-RÅDATA_KVARTAL-'!$A$5:$DS$385,37,FALSE),"")</f>
        <v/>
      </c>
      <c r="HK75" s="147"/>
      <c r="HL75" s="148"/>
      <c r="HM75" s="103" t="s">
        <v>360</v>
      </c>
      <c r="HN75" s="15"/>
    </row>
    <row r="76" spans="2:223" s="15" customFormat="1" ht="10.5" customHeight="1" x14ac:dyDescent="0.2">
      <c r="B76" s="248">
        <v>19</v>
      </c>
      <c r="C76" s="195"/>
      <c r="D76" s="92" t="s">
        <v>66</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98.998528766486842</v>
      </c>
      <c r="CK76" s="156"/>
      <c r="CL76" s="156">
        <f>IF(VLOOKUP(CONCATENATE($CH$6," ",CL$9),'-RÅDATA_KVARTAL-'!$A$5:$DS$385,105,FALSE)&gt;0,VLOOKUP(CONCATENATE($CH$6," ",CL$9),'-RÅDATA_KVARTAL-'!$A$5:$DS$385,105,FALSE),"")</f>
        <v>99.430512782910498</v>
      </c>
      <c r="CM76" s="156"/>
      <c r="CN76" s="156">
        <f>IF(VLOOKUP(CONCATENATE($CH$6," ",CN$9),'-RÅDATA_KVARTAL-'!$A$5:$DS$385,105,FALSE)&gt;0,VLOOKUP(CONCATENATE($CH$6," ",CN$9),'-RÅDATA_KVARTAL-'!$A$5:$DS$385,105,FALSE),"")</f>
        <v>99.470649634673691</v>
      </c>
      <c r="CO76" s="156"/>
      <c r="CP76" s="156">
        <f>IF(VLOOKUP(CONCATENATE($CH$6," ",CP$9),'-RÅDATA_KVARTAL-'!$A$5:$DS$385,105,FALSE)&gt;0,VLOOKUP(CONCATENATE($CH$6," ",CP$9),'-RÅDATA_KVARTAL-'!$A$5:$DS$385,105,FALSE),"")</f>
        <v>99.44807799849255</v>
      </c>
      <c r="CQ76" s="156"/>
      <c r="CR76" s="156">
        <f>IF(VLOOKUP(CONCATENATE($CH$6," ",CR$9),'-RÅDATA_KVARTAL-'!$A$5:$DS$385,105,FALSE)&gt;0,VLOOKUP(CONCATENATE($CH$6," ",CR$9),'-RÅDATA_KVARTAL-'!$A$5:$DS$385,105,FALSE),"")</f>
        <v>98.58042154089253</v>
      </c>
      <c r="CS76" s="156"/>
      <c r="CT76" s="156">
        <f>IF(VLOOKUP(CONCATENATE($CH$6," ",CT$9),'-RÅDATA_KVARTAL-'!$A$5:$DS$385,105,FALSE)&gt;0,VLOOKUP(CONCATENATE($CH$6," ",CT$9),'-RÅDATA_KVARTAL-'!$A$5:$DS$385,105,FALSE),"")</f>
        <v>99.458221024258762</v>
      </c>
      <c r="CU76" s="156"/>
      <c r="CV76" s="156">
        <f>IF(VLOOKUP(CONCATENATE($CH$6," ",CV$9),'-RÅDATA_KVARTAL-'!$A$5:$DS$385,105,FALSE)&gt;0,VLOOKUP(CONCATENATE($CH$6," ",CV$9),'-RÅDATA_KVARTAL-'!$A$5:$DS$385,105,FALSE),"")</f>
        <v>99.15134370579915</v>
      </c>
      <c r="CW76" s="156"/>
      <c r="CX76" s="156">
        <f>IF(VLOOKUP(CONCATENATE($CH$6," ",CX$9),'-RÅDATA_KVARTAL-'!$A$5:$DS$385,105,FALSE)&gt;0,VLOOKUP(CONCATENATE($CH$6," ",CX$9),'-RÅDATA_KVARTAL-'!$A$5:$DS$385,105,FALSE),"")</f>
        <v>99.301060714197817</v>
      </c>
      <c r="CY76" s="156"/>
      <c r="CZ76" s="156">
        <f>IF(VLOOKUP(CONCATENATE($CH$6," ",CZ$9),'-RÅDATA_KVARTAL-'!$A$5:$DS$385,105,FALSE)&gt;0,VLOOKUP(CONCATENATE($CH$6," ",CZ$9),'-RÅDATA_KVARTAL-'!$A$5:$DS$385,105,FALSE),"")</f>
        <v>99.282063762472617</v>
      </c>
      <c r="DA76" s="156"/>
      <c r="DB76" s="156">
        <f>IF(VLOOKUP(CONCATENATE($CH$6," ",DB$9),'-RÅDATA_KVARTAL-'!$A$5:$DS$385,105,FALSE)&gt;0,VLOOKUP(CONCATENATE($CH$6," ",DB$9),'-RÅDATA_KVARTAL-'!$A$5:$DS$385,105,FALSE),"")</f>
        <v>98.747195684505044</v>
      </c>
      <c r="DC76" s="156"/>
      <c r="DD76" s="156">
        <f>IF(VLOOKUP(CONCATENATE($CH$6," ",DD$9),'-RÅDATA_KVARTAL-'!$A$5:$DS$385,105,FALSE)&gt;0,VLOOKUP(CONCATENATE($CH$6," ",DD$9),'-RÅDATA_KVARTAL-'!$A$5:$DS$385,105,FALSE),"")</f>
        <v>99.063528837946592</v>
      </c>
      <c r="DE76" s="156"/>
      <c r="DF76" s="156">
        <f>IF(VLOOKUP(CONCATENATE($CH$6," ",DF$9),'-RÅDATA_KVARTAL-'!$A$5:$DS$385,105,FALSE)&gt;0,VLOOKUP(CONCATENATE($CH$6," ",DF$9),'-RÅDATA_KVARTAL-'!$A$5:$DS$385,105,FALSE),"")</f>
        <v>99.144691136154677</v>
      </c>
      <c r="DG76" s="106"/>
      <c r="DH76" s="106"/>
      <c r="DI76" s="156">
        <f>IF(VLOOKUP(CONCATENATE($DI$6," ",DI$9),'-RÅDATA_KVARTAL-'!$A$5:$DS$385,105,FALSE)&gt;0,VLOOKUP(CONCATENATE($DI$6," ",DI$9),'-RÅDATA_KVARTAL-'!$A$5:$DS$385,105,FALSE),"")</f>
        <v>99.048488634725359</v>
      </c>
      <c r="DJ76" s="156"/>
      <c r="DK76" s="156">
        <f>IF(VLOOKUP(CONCATENATE($DI$6," ",DK$9),'-RÅDATA_KVARTAL-'!$A$5:$DS$385,105,FALSE)&gt;0,VLOOKUP(CONCATENATE($DI$6," ",DK$9),'-RÅDATA_KVARTAL-'!$A$5:$DS$385,105,FALSE),"")</f>
        <v>99.231090027628639</v>
      </c>
      <c r="DL76" s="156"/>
      <c r="DM76" s="156">
        <f>IF(VLOOKUP(CONCATENATE($DI$6," ",DM$9),'-RÅDATA_KVARTAL-'!$A$5:$DS$385,105,FALSE)&gt;0,VLOOKUP(CONCATENATE($DI$6," ",DM$9),'-RÅDATA_KVARTAL-'!$A$5:$DS$385,105,FALSE),"")</f>
        <v>99.310571240971768</v>
      </c>
      <c r="DN76" s="156"/>
      <c r="DO76" s="156">
        <f>IF(VLOOKUP(CONCATENATE($DI$6," ",DO$9),'-RÅDATA_KVARTAL-'!$A$5:$DS$385,105,FALSE)&gt;0,VLOOKUP(CONCATENATE($DI$6," ",DO$9),'-RÅDATA_KVARTAL-'!$A$5:$DS$385,105,FALSE),"")</f>
        <v>98.037604283401819</v>
      </c>
      <c r="DP76" s="156"/>
      <c r="DQ76" s="156">
        <f>IF(VLOOKUP(CONCATENATE($DI$6," ",DQ$9),'-RÅDATA_KVARTAL-'!$A$5:$DS$385,105,FALSE)&gt;0,VLOOKUP(CONCATENATE($DI$6," ",DQ$9),'-RÅDATA_KVARTAL-'!$A$5:$DS$385,105,FALSE),"")</f>
        <v>99.017034880946696</v>
      </c>
      <c r="DR76" s="156"/>
      <c r="DS76" s="156">
        <f>IF(VLOOKUP(CONCATENATE($DI$6," ",DS$9),'-RÅDATA_KVARTAL-'!$A$5:$DS$385,105,FALSE)&gt;0,VLOOKUP(CONCATENATE($DI$6," ",DS$9),'-RÅDATA_KVARTAL-'!$A$5:$DS$385,105,FALSE),"")</f>
        <v>99.610136452241719</v>
      </c>
      <c r="DT76" s="156"/>
      <c r="DU76" s="156">
        <f>IF(VLOOKUP(CONCATENATE($DI$6," ",DU$9),'-RÅDATA_KVARTAL-'!$A$5:$DS$385,105,FALSE)&gt;0,VLOOKUP(CONCATENATE($DI$6," ",DU$9),'-RÅDATA_KVARTAL-'!$A$5:$DS$385,105,FALSE),"")</f>
        <v>99.305611195684108</v>
      </c>
      <c r="DV76" s="156"/>
      <c r="DW76" s="156">
        <f>IF(VLOOKUP(CONCATENATE($DI$6," ",DW$9),'-RÅDATA_KVARTAL-'!$A$5:$DS$385,105,FALSE)&gt;0,VLOOKUP(CONCATENATE($DI$6," ",DW$9),'-RÅDATA_KVARTAL-'!$A$5:$DS$385,105,FALSE),"")</f>
        <v>99.279574700650869</v>
      </c>
      <c r="DX76" s="156"/>
      <c r="DY76" s="156">
        <f>IF(VLOOKUP(CONCATENATE($DI$6," ",DY$9),'-RÅDATA_KVARTAL-'!$A$5:$DS$385,105,FALSE)&gt;0,VLOOKUP(CONCATENATE($DI$6," ",DY$9),'-RÅDATA_KVARTAL-'!$A$5:$DS$385,105,FALSE),"")</f>
        <v>98.85495251348911</v>
      </c>
      <c r="DZ76" s="156"/>
      <c r="EA76" s="156" t="str">
        <f>IF(VLOOKUP(CONCATENATE($DI$6," ",EA$9),'-RÅDATA_KVARTAL-'!$A$5:$DS$385,105,FALSE)&gt;0,VLOOKUP(CONCATENATE($DI$6," ",EA$9),'-RÅDATA_KVARTAL-'!$A$5:$DS$385,105,FALSE),"")</f>
        <v/>
      </c>
      <c r="EB76" s="156"/>
      <c r="EC76" s="156" t="str">
        <f>IF(VLOOKUP(CONCATENATE($DI$6," ",EC$9),'-RÅDATA_KVARTAL-'!$A$5:$DS$385,105,FALSE)&gt;0,VLOOKUP(CONCATENATE($DI$6," ",EC$9),'-RÅDATA_KVARTAL-'!$A$5:$DS$385,105,FALSE),"")</f>
        <v/>
      </c>
      <c r="ED76" s="156"/>
      <c r="EE76" s="156" t="str">
        <f>IF(VLOOKUP(CONCATENATE($DI$6," ",EE$9),'-RÅDATA_KVARTAL-'!$A$5:$DS$385,105,FALSE)&gt;0,VLOOKUP(CONCATENATE($DI$6," ",EE$9),'-RÅDATA_KVARTAL-'!$A$5:$DS$385,105,FALSE),"")</f>
        <v/>
      </c>
      <c r="EF76" s="156"/>
      <c r="EG76" s="156">
        <f>IF(VLOOKUP(CONCATENATE($DI$6," ",EG$9),'-RÅDATA_KVARTAL-'!$A$5:$DS$385,105,FALSE)&gt;0,VLOOKUP(CONCATENATE($DI$6," ",EG$9),'-RÅDATA_KVARTAL-'!$A$5:$DS$385,105,FALSE),"")</f>
        <v>99.075315039615603</v>
      </c>
      <c r="EH76" s="106"/>
      <c r="EI76" s="106"/>
      <c r="EJ76" s="156" t="str">
        <f>IF(VLOOKUP(CONCATENATE($EJ$6," ",EJ$9),'-RÅDATA_KVARTAL-'!$A$5:$DS$385,105,FALSE)&gt;0,VLOOKUP(CONCATENATE($EJ$6," ",EJ$9),'-RÅDATA_KVARTAL-'!$A$5:$DS$385,105,FALSE),"")</f>
        <v/>
      </c>
      <c r="EK76" s="156"/>
      <c r="EL76" s="156" t="str">
        <f>IF(VLOOKUP(CONCATENATE($EJ$6," ",EL$9),'-RÅDATA_KVARTAL-'!$A$5:$DS$385,105,FALSE)&gt;0,VLOOKUP(CONCATENATE($EJ$6," ",EL$9),'-RÅDATA_KVARTAL-'!$A$5:$DS$385,105,FALSE),"")</f>
        <v/>
      </c>
      <c r="EM76" s="156"/>
      <c r="EN76" s="156" t="str">
        <f>IF(VLOOKUP(CONCATENATE($EJ$6," ",EN$9),'-RÅDATA_KVARTAL-'!$A$5:$DS$385,105,FALSE)&gt;0,VLOOKUP(CONCATENATE($EJ$6," ",EN$9),'-RÅDATA_KVARTAL-'!$A$5:$DS$385,105,FALSE),"")</f>
        <v/>
      </c>
      <c r="EO76" s="156"/>
      <c r="EP76" s="156" t="str">
        <f>IF(VLOOKUP(CONCATENATE($EJ$6," ",EP$9),'-RÅDATA_KVARTAL-'!$A$5:$DS$385,105,FALSE)&gt;0,VLOOKUP(CONCATENATE($EJ$6," ",EP$9),'-RÅDATA_KVARTAL-'!$A$5:$DS$385,105,FALSE),"")</f>
        <v/>
      </c>
      <c r="EQ76" s="156"/>
      <c r="ER76" s="156" t="str">
        <f>IF(VLOOKUP(CONCATENATE($EJ$6," ",ER$9),'-RÅDATA_KVARTAL-'!$A$5:$DS$385,105,FALSE)&gt;0,VLOOKUP(CONCATENATE($EJ$6," ",ER$9),'-RÅDATA_KVARTAL-'!$A$5:$DS$385,105,FALSE),"")</f>
        <v/>
      </c>
      <c r="ES76" s="156"/>
      <c r="ET76" s="156" t="str">
        <f>IF(VLOOKUP(CONCATENATE($EJ$6," ",ET$9),'-RÅDATA_KVARTAL-'!$A$5:$DS$385,105,FALSE)&gt;0,VLOOKUP(CONCATENATE($EJ$6," ",ET$9),'-RÅDATA_KVARTAL-'!$A$5:$DS$385,105,FALSE),"")</f>
        <v/>
      </c>
      <c r="EU76" s="156"/>
      <c r="EV76" s="156" t="str">
        <f>IF(VLOOKUP(CONCATENATE($EJ$6," ",EV$9),'-RÅDATA_KVARTAL-'!$A$5:$DS$385,105,FALSE)&gt;0,VLOOKUP(CONCATENATE($EJ$6," ",EV$9),'-RÅDATA_KVARTAL-'!$A$5:$DS$385,105,FALSE),"")</f>
        <v/>
      </c>
      <c r="EW76" s="156"/>
      <c r="EX76" s="156" t="str">
        <f>IF(VLOOKUP(CONCATENATE($EJ$6," ",EX$9),'-RÅDATA_KVARTAL-'!$A$5:$DS$385,105,FALSE)&gt;0,VLOOKUP(CONCATENATE($EJ$6," ",EX$9),'-RÅDATA_KVARTAL-'!$A$5:$DS$385,105,FALSE),"")</f>
        <v/>
      </c>
      <c r="EY76" s="156"/>
      <c r="EZ76" s="156" t="str">
        <f>IF(VLOOKUP(CONCATENATE($EJ$6," ",EZ$9),'-RÅDATA_KVARTAL-'!$A$5:$DS$385,105,FALSE)&gt;0,VLOOKUP(CONCATENATE($EJ$6," ",EZ$9),'-RÅDATA_KVARTAL-'!$A$5:$DS$385,105,FALSE),"")</f>
        <v/>
      </c>
      <c r="FA76" s="156"/>
      <c r="FB76" s="156" t="str">
        <f>IF(VLOOKUP(CONCATENATE($EJ$6," ",FB$9),'-RÅDATA_KVARTAL-'!$A$5:$DS$385,105,FALSE)&gt;0,VLOOKUP(CONCATENATE($EJ$6," ",FB$9),'-RÅDATA_KVARTAL-'!$A$5:$DS$385,105,FALSE),"")</f>
        <v/>
      </c>
      <c r="FC76" s="156"/>
      <c r="FD76" s="156" t="str">
        <f>IF(VLOOKUP(CONCATENATE($EJ$6," ",FD$9),'-RÅDATA_KVARTAL-'!$A$5:$DS$385,105,FALSE)&gt;0,VLOOKUP(CONCATENATE($EJ$6," ",FD$9),'-RÅDATA_KVARTAL-'!$A$5:$DS$385,105,FALSE),"")</f>
        <v/>
      </c>
      <c r="FE76" s="156"/>
      <c r="FF76" s="156" t="str">
        <f>IF(VLOOKUP(CONCATENATE($EJ$6," ",FF$9),'-RÅDATA_KVARTAL-'!$A$5:$DS$385,105,FALSE)&gt;0,VLOOKUP(CONCATENATE($EJ$6," ",FF$9),'-RÅDATA_KVARTAL-'!$A$5:$DS$385,105,FALSE),"")</f>
        <v/>
      </c>
      <c r="FG76" s="156"/>
      <c r="FH76" s="156" t="str">
        <f>IF(VLOOKUP(CONCATENATE($EJ$6," ",FH$9),'-RÅDATA_KVARTAL-'!$A$5:$DS$385,105,FALSE)&gt;0,VLOOKUP(CONCATENATE($EJ$6," ",FH$9),'-RÅDATA_KVARTAL-'!$A$5:$DS$385,105,FALSE),"")</f>
        <v/>
      </c>
      <c r="FI76" s="106"/>
      <c r="FJ76" s="106"/>
      <c r="FK76" s="156" t="str">
        <f>IF(VLOOKUP(CONCATENATE($FK$6," ",FK$9),'-RÅDATA_KVARTAL-'!$A$5:$DS$385,105,FALSE)&gt;0,VLOOKUP(CONCATENATE($FK$6," ",FK$9),'-RÅDATA_KVARTAL-'!$A$5:$DS$385,105,FALSE),"")</f>
        <v/>
      </c>
      <c r="FL76" s="156"/>
      <c r="FM76" s="156" t="str">
        <f>IF(VLOOKUP(CONCATENATE($FK$6," ",FM$9),'-RÅDATA_KVARTAL-'!$A$5:$DS$385,105,FALSE)&gt;0,VLOOKUP(CONCATENATE($FK$6," ",FM$9),'-RÅDATA_KVARTAL-'!$A$5:$DS$385,105,FALSE),"")</f>
        <v/>
      </c>
      <c r="FN76" s="156"/>
      <c r="FO76" s="156" t="str">
        <f>IF(VLOOKUP(CONCATENATE($FK$6," ",FO$9),'-RÅDATA_KVARTAL-'!$A$5:$DS$385,105,FALSE)&gt;0,VLOOKUP(CONCATENATE($FK$6," ",FO$9),'-RÅDATA_KVARTAL-'!$A$5:$DS$385,105,FALSE),"")</f>
        <v/>
      </c>
      <c r="FP76" s="156"/>
      <c r="FQ76" s="156" t="str">
        <f>IF(VLOOKUP(CONCATENATE($FK$6," ",FQ$9),'-RÅDATA_KVARTAL-'!$A$5:$DS$385,105,FALSE)&gt;0,VLOOKUP(CONCATENATE($FK$6," ",FQ$9),'-RÅDATA_KVARTAL-'!$A$5:$DS$385,105,FALSE),"")</f>
        <v/>
      </c>
      <c r="FR76" s="156"/>
      <c r="FS76" s="156" t="str">
        <f>IF(VLOOKUP(CONCATENATE($FK$6," ",FS$9),'-RÅDATA_KVARTAL-'!$A$5:$DS$385,105,FALSE)&gt;0,VLOOKUP(CONCATENATE($FK$6," ",FS$9),'-RÅDATA_KVARTAL-'!$A$5:$DS$385,105,FALSE),"")</f>
        <v/>
      </c>
      <c r="FT76" s="156"/>
      <c r="FU76" s="156" t="str">
        <f>IF(VLOOKUP(CONCATENATE($FK$6," ",FU$9),'-RÅDATA_KVARTAL-'!$A$5:$DS$385,105,FALSE)&gt;0,VLOOKUP(CONCATENATE($FK$6," ",FU$9),'-RÅDATA_KVARTAL-'!$A$5:$DS$385,105,FALSE),"")</f>
        <v/>
      </c>
      <c r="FV76" s="156"/>
      <c r="FW76" s="156" t="str">
        <f>IF(VLOOKUP(CONCATENATE($FK$6," ",FW$9),'-RÅDATA_KVARTAL-'!$A$5:$DS$385,105,FALSE)&gt;0,VLOOKUP(CONCATENATE($FK$6," ",FW$9),'-RÅDATA_KVARTAL-'!$A$5:$DS$385,105,FALSE),"")</f>
        <v/>
      </c>
      <c r="FX76" s="156"/>
      <c r="FY76" s="156" t="str">
        <f>IF(VLOOKUP(CONCATENATE($FK$6," ",FY$9),'-RÅDATA_KVARTAL-'!$A$5:$DS$385,105,FALSE)&gt;0,VLOOKUP(CONCATENATE($FK$6," ",FY$9),'-RÅDATA_KVARTAL-'!$A$5:$DS$385,105,FALSE),"")</f>
        <v/>
      </c>
      <c r="FZ76" s="156"/>
      <c r="GA76" s="156" t="str">
        <f>IF(VLOOKUP(CONCATENATE($FK$6," ",GA$9),'-RÅDATA_KVARTAL-'!$A$5:$DS$385,105,FALSE)&gt;0,VLOOKUP(CONCATENATE($FK$6," ",GA$9),'-RÅDATA_KVARTAL-'!$A$5:$DS$385,105,FALSE),"")</f>
        <v/>
      </c>
      <c r="GB76" s="156"/>
      <c r="GC76" s="156" t="str">
        <f>IF(VLOOKUP(CONCATENATE($FK$6," ",GC$9),'-RÅDATA_KVARTAL-'!$A$5:$DS$385,105,FALSE)&gt;0,VLOOKUP(CONCATENATE($FK$6," ",GC$9),'-RÅDATA_KVARTAL-'!$A$5:$DS$385,105,FALSE),"")</f>
        <v/>
      </c>
      <c r="GD76" s="156"/>
      <c r="GE76" s="156" t="str">
        <f>IF(VLOOKUP(CONCATENATE($FK$6," ",GE$9),'-RÅDATA_KVARTAL-'!$A$5:$DS$385,105,FALSE)&gt;0,VLOOKUP(CONCATENATE($FK$6," ",GE$9),'-RÅDATA_KVARTAL-'!$A$5:$DS$385,105,FALSE),"")</f>
        <v/>
      </c>
      <c r="GF76" s="156"/>
      <c r="GG76" s="156" t="str">
        <f>IF(VLOOKUP(CONCATENATE($FK$6," ",GG$9),'-RÅDATA_KVARTAL-'!$A$5:$DS$385,105,FALSE)&gt;0,VLOOKUP(CONCATENATE($FK$6," ",GG$9),'-RÅDATA_KVARTAL-'!$A$5:$DS$385,105,FALSE),"")</f>
        <v/>
      </c>
      <c r="GH76" s="156"/>
      <c r="GI76" s="156" t="str">
        <f>IF(VLOOKUP(CONCATENATE($FK$6," ",GI$9),'-RÅDATA_KVARTAL-'!$A$5:$DS$385,105,FALSE)&gt;0,VLOOKUP(CONCATENATE($FK$6," ",GI$9),'-RÅDATA_KVARTAL-'!$A$5:$DS$385,105,FALSE),"")</f>
        <v/>
      </c>
      <c r="GJ76" s="106"/>
      <c r="GK76" s="106"/>
      <c r="GL76" s="156" t="str">
        <f>IF(VLOOKUP(CONCATENATE($GL$6," ",GL$9),'-RÅDATA_KVARTAL-'!$A$5:$DS$385,105,FALSE)&gt;0,VLOOKUP(CONCATENATE($GL$6," ",GL$9),'-RÅDATA_KVARTAL-'!$A$5:$DS$385,105,FALSE),"")</f>
        <v/>
      </c>
      <c r="GM76" s="156"/>
      <c r="GN76" s="156" t="str">
        <f>IF(VLOOKUP(CONCATENATE($GL$6," ",GN$9),'-RÅDATA_KVARTAL-'!$A$5:$DS$385,105,FALSE)&gt;0,VLOOKUP(CONCATENATE($GL$6," ",GN$9),'-RÅDATA_KVARTAL-'!$A$5:$DS$385,105,FALSE),"")</f>
        <v/>
      </c>
      <c r="GO76" s="156"/>
      <c r="GP76" s="156" t="str">
        <f>IF(VLOOKUP(CONCATENATE($GL$6," ",GP$9),'-RÅDATA_KVARTAL-'!$A$5:$DS$385,105,FALSE)&gt;0,VLOOKUP(CONCATENATE($GL$6," ",GP$9),'-RÅDATA_KVARTAL-'!$A$5:$DS$385,105,FALSE),"")</f>
        <v/>
      </c>
      <c r="GQ76" s="156"/>
      <c r="GR76" s="156" t="str">
        <f>IF(VLOOKUP(CONCATENATE($GL$6," ",GR$9),'-RÅDATA_KVARTAL-'!$A$5:$DS$385,105,FALSE)&gt;0,VLOOKUP(CONCATENATE($GL$6," ",GR$9),'-RÅDATA_KVARTAL-'!$A$5:$DS$385,105,FALSE),"")</f>
        <v/>
      </c>
      <c r="GS76" s="156"/>
      <c r="GT76" s="156" t="str">
        <f>IF(VLOOKUP(CONCATENATE($GL$6," ",GT$9),'-RÅDATA_KVARTAL-'!$A$5:$DS$385,105,FALSE)&gt;0,VLOOKUP(CONCATENATE($GL$6," ",GT$9),'-RÅDATA_KVARTAL-'!$A$5:$DS$385,105,FALSE),"")</f>
        <v/>
      </c>
      <c r="GU76" s="156"/>
      <c r="GV76" s="156" t="str">
        <f>IF(VLOOKUP(CONCATENATE($GL$6," ",GV$9),'-RÅDATA_KVARTAL-'!$A$5:$DS$385,105,FALSE)&gt;0,VLOOKUP(CONCATENATE($GL$6," ",GV$9),'-RÅDATA_KVARTAL-'!$A$5:$DS$385,105,FALSE),"")</f>
        <v/>
      </c>
      <c r="GW76" s="156"/>
      <c r="GX76" s="156" t="str">
        <f>IF(VLOOKUP(CONCATENATE($GL$6," ",GX$9),'-RÅDATA_KVARTAL-'!$A$5:$DS$385,105,FALSE)&gt;0,VLOOKUP(CONCATENATE($GL$6," ",GX$9),'-RÅDATA_KVARTAL-'!$A$5:$DS$385,105,FALSE),"")</f>
        <v/>
      </c>
      <c r="GY76" s="156"/>
      <c r="GZ76" s="156" t="str">
        <f>IF(VLOOKUP(CONCATENATE($GL$6," ",GZ$9),'-RÅDATA_KVARTAL-'!$A$5:$DS$385,105,FALSE)&gt;0,VLOOKUP(CONCATENATE($GL$6," ",GZ$9),'-RÅDATA_KVARTAL-'!$A$5:$DS$385,105,FALSE),"")</f>
        <v/>
      </c>
      <c r="HA76" s="156"/>
      <c r="HB76" s="156" t="str">
        <f>IF(VLOOKUP(CONCATENATE($GL$6," ",HB$9),'-RÅDATA_KVARTAL-'!$A$5:$DS$385,105,FALSE)&gt;0,VLOOKUP(CONCATENATE($GL$6," ",HB$9),'-RÅDATA_KVARTAL-'!$A$5:$DS$385,105,FALSE),"")</f>
        <v/>
      </c>
      <c r="HC76" s="156"/>
      <c r="HD76" s="156" t="str">
        <f>IF(VLOOKUP(CONCATENATE($GL$6," ",HD$9),'-RÅDATA_KVARTAL-'!$A$5:$DS$385,105,FALSE)&gt;0,VLOOKUP(CONCATENATE($GL$6," ",HD$9),'-RÅDATA_KVARTAL-'!$A$5:$DS$385,105,FALSE),"")</f>
        <v/>
      </c>
      <c r="HE76" s="156"/>
      <c r="HF76" s="156" t="str">
        <f>IF(VLOOKUP(CONCATENATE($GL$6," ",HF$9),'-RÅDATA_KVARTAL-'!$A$5:$DS$385,105,FALSE)&gt;0,VLOOKUP(CONCATENATE($GL$6," ",HF$9),'-RÅDATA_KVARTAL-'!$A$5:$DS$385,105,FALSE),"")</f>
        <v/>
      </c>
      <c r="HG76" s="156"/>
      <c r="HH76" s="156" t="str">
        <f>IF(VLOOKUP(CONCATENATE($GL$6," ",HH$9),'-RÅDATA_KVARTAL-'!$A$5:$DS$385,105,FALSE)&gt;0,VLOOKUP(CONCATENATE($GL$6," ",HH$9),'-RÅDATA_KVARTAL-'!$A$5:$DS$385,105,FALSE),"")</f>
        <v/>
      </c>
      <c r="HI76" s="156"/>
      <c r="HJ76" s="156" t="str">
        <f>IF(VLOOKUP(CONCATENATE($GL$6," ",HJ$9),'-RÅDATA_KVARTAL-'!$A$5:$DS$385,105,FALSE)&gt;0,VLOOKUP(CONCATENATE($GL$6," ",HJ$9),'-RÅDATA_KVARTAL-'!$A$5:$DS$385,105,FALSE),"")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786</v>
      </c>
      <c r="CK79" s="37"/>
      <c r="CL79" s="37">
        <f>IF(VLOOKUP(CONCATENATE($CH$6," ",CL$9),'-RÅDATA_KVARTAL-'!$A$5:$DS$385,109,FALSE)&gt;0,VLOOKUP(CONCATENATE($CH$6," ",CL$9),'-RÅDATA_KVARTAL-'!$A$5:$DS$385,109,FALSE),"")</f>
        <v>937</v>
      </c>
      <c r="CM79" s="37"/>
      <c r="CN79" s="37">
        <f>IF(VLOOKUP(CONCATENATE($CH$6," ",CN$9),'-RÅDATA_KVARTAL-'!$A$5:$DS$385,109,FALSE)&gt;0,VLOOKUP(CONCATENATE($CH$6," ",CN$9),'-RÅDATA_KVARTAL-'!$A$5:$DS$385,109,FALSE),"")</f>
        <v>840</v>
      </c>
      <c r="CO79" s="37"/>
      <c r="CP79" s="37">
        <f>IF(VLOOKUP(CONCATENATE($CH$6," ",CP$9),'-RÅDATA_KVARTAL-'!$A$5:$DS$385,109,FALSE)&gt;0,VLOOKUP(CONCATENATE($CH$6," ",CP$9),'-RÅDATA_KVARTAL-'!$A$5:$DS$385,109,FALSE),"")</f>
        <v>834</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647</v>
      </c>
      <c r="CU79" s="37"/>
      <c r="CV79" s="37">
        <f>IF(VLOOKUP(CONCATENATE($CH$6," ",CV$9),'-RÅDATA_KVARTAL-'!$A$5:$DS$385,109,FALSE)&gt;0,VLOOKUP(CONCATENATE($CH$6," ",CV$9),'-RÅDATA_KVARTAL-'!$A$5:$DS$385,109,FALSE),"")</f>
        <v>712</v>
      </c>
      <c r="CW79" s="37"/>
      <c r="CX79" s="37">
        <f>IF(VLOOKUP(CONCATENATE($CH$6," ",CX$9),'-RÅDATA_KVARTAL-'!$A$5:$DS$385,109,FALSE)&gt;0,VLOOKUP(CONCATENATE($CH$6," ",CX$9),'-RÅDATA_KVARTAL-'!$A$5:$DS$385,109,FALSE),"")</f>
        <v>895</v>
      </c>
      <c r="CY79" s="37"/>
      <c r="CZ79" s="37">
        <f>IF(VLOOKUP(CONCATENATE($CH$6," ",CZ$9),'-RÅDATA_KVARTAL-'!$A$5:$DS$385,109,FALSE)&gt;0,VLOOKUP(CONCATENATE($CH$6," ",CZ$9),'-RÅDATA_KVARTAL-'!$A$5:$DS$385,109,FALSE),"")</f>
        <v>944</v>
      </c>
      <c r="DA79" s="37"/>
      <c r="DB79" s="37">
        <f>IF(VLOOKUP(CONCATENATE($CH$6," ",DB$9),'-RÅDATA_KVARTAL-'!$A$5:$DS$385,109,FALSE)&gt;0,VLOOKUP(CONCATENATE($CH$6," ",DB$9),'-RÅDATA_KVARTAL-'!$A$5:$DS$385,109,FALSE),"")</f>
        <v>1504</v>
      </c>
      <c r="DC79" s="37"/>
      <c r="DD79" s="37">
        <f>IF(VLOOKUP(CONCATENATE($CH$6," ",DD$9),'-RÅDATA_KVARTAL-'!$A$5:$DS$385,109,FALSE)&gt;0,VLOOKUP(CONCATENATE($CH$6," ",DD$9),'-RÅDATA_KVARTAL-'!$A$5:$DS$385,109,FALSE),"")</f>
        <v>1001</v>
      </c>
      <c r="DE79" s="37"/>
      <c r="DF79" s="37">
        <f>IF(VLOOKUP(CONCATENATE($CH$6," ",DF$9),'-RÅDATA_KVARTAL-'!$A$5:$DS$385,109,FALSE)&gt;0,VLOOKUP(CONCATENATE($CH$6," ",DF$9),'-RÅDATA_KVARTAL-'!$A$5:$DS$385,109,FALSE),"")</f>
        <v>11334</v>
      </c>
      <c r="DG79" s="147"/>
      <c r="DH79" s="146"/>
      <c r="DI79" s="37">
        <f>IF(VLOOKUP(CONCATENATE($DI$6," ",DI$9),'-RÅDATA_KVARTAL-'!$A$5:$DS$385,109,FALSE)&gt;0,VLOOKUP(CONCATENATE($DI$6," ",DI$9),'-RÅDATA_KVARTAL-'!$A$5:$DS$385,109,FALSE),"")</f>
        <v>923</v>
      </c>
      <c r="DJ79" s="37"/>
      <c r="DK79" s="37">
        <f>IF(VLOOKUP(CONCATENATE($DI$6," ",DK$9),'-RÅDATA_KVARTAL-'!$A$5:$DS$385,109,FALSE)&gt;0,VLOOKUP(CONCATENATE($DI$6," ",DK$9),'-RÅDATA_KVARTAL-'!$A$5:$DS$385,109,FALSE),"")</f>
        <v>867</v>
      </c>
      <c r="DL79" s="37"/>
      <c r="DM79" s="37">
        <f>IF(VLOOKUP(CONCATENATE($DI$6," ",DM$9),'-RÅDATA_KVARTAL-'!$A$5:$DS$385,109,FALSE)&gt;0,VLOOKUP(CONCATENATE($DI$6," ",DM$9),'-RÅDATA_KVARTAL-'!$A$5:$DS$385,109,FALSE),"")</f>
        <v>872</v>
      </c>
      <c r="DN79" s="37"/>
      <c r="DO79" s="37">
        <f>IF(VLOOKUP(CONCATENATE($DI$6," ",DO$9),'-RÅDATA_KVARTAL-'!$A$5:$DS$385,109,FALSE)&gt;0,VLOOKUP(CONCATENATE($DI$6," ",DO$9),'-RÅDATA_KVARTAL-'!$A$5:$DS$385,109,FALSE),"")</f>
        <v>1235</v>
      </c>
      <c r="DP79" s="37"/>
      <c r="DQ79" s="37">
        <f>IF(VLOOKUP(CONCATENATE($DI$6," ",DQ$9),'-RÅDATA_KVARTAL-'!$A$5:$DS$385,109,FALSE)&gt;0,VLOOKUP(CONCATENATE($DI$6," ",DQ$9),'-RÅDATA_KVARTAL-'!$A$5:$DS$385,109,FALSE),"")</f>
        <v>1275</v>
      </c>
      <c r="DR79" s="37"/>
      <c r="DS79" s="37">
        <f>IF(VLOOKUP(CONCATENATE($DI$6," ",DS$9),'-RÅDATA_KVARTAL-'!$A$5:$DS$385,109,FALSE)&gt;0,VLOOKUP(CONCATENATE($DI$6," ",DS$9),'-RÅDATA_KVARTAL-'!$A$5:$DS$385,109,FALSE),"")</f>
        <v>1072</v>
      </c>
      <c r="DT79" s="37"/>
      <c r="DU79" s="37">
        <f>IF(VLOOKUP(CONCATENATE($DI$6," ",DU$9),'-RÅDATA_KVARTAL-'!$A$5:$DS$385,109,FALSE)&gt;0,VLOOKUP(CONCATENATE($DI$6," ",DU$9),'-RÅDATA_KVARTAL-'!$A$5:$DS$385,109,FALSE),"")</f>
        <v>693</v>
      </c>
      <c r="DV79" s="37"/>
      <c r="DW79" s="37">
        <f>IF(VLOOKUP(CONCATENATE($DI$6," ",DW$9),'-RÅDATA_KVARTAL-'!$A$5:$DS$385,109,FALSE)&gt;0,VLOOKUP(CONCATENATE($DI$6," ",DW$9),'-RÅDATA_KVARTAL-'!$A$5:$DS$385,109,FALSE),"")</f>
        <v>873</v>
      </c>
      <c r="DX79" s="37"/>
      <c r="DY79" s="37">
        <f>IF(VLOOKUP(CONCATENATE($DI$6," ",DY$9),'-RÅDATA_KVARTAL-'!$A$5:$DS$385,109,FALSE)&gt;0,VLOOKUP(CONCATENATE($DI$6," ",DY$9),'-RÅDATA_KVARTAL-'!$A$5:$DS$385,109,FALSE),"")</f>
        <v>1096</v>
      </c>
      <c r="DZ79" s="37"/>
      <c r="EA79" s="37" t="str">
        <f>IF(VLOOKUP(CONCATENATE($DI$6," ",EA$9),'-RÅDATA_KVARTAL-'!$A$5:$DS$385,109,FALSE)&gt;0,VLOOKUP(CONCATENATE($DI$6," ",EA$9),'-RÅDATA_KVARTAL-'!$A$5:$DS$385,109,FALSE),"")</f>
        <v/>
      </c>
      <c r="EB79" s="37"/>
      <c r="EC79" s="37" t="str">
        <f>IF(VLOOKUP(CONCATENATE($DI$6," ",EC$9),'-RÅDATA_KVARTAL-'!$A$5:$DS$385,109,FALSE)&gt;0,VLOOKUP(CONCATENATE($DI$6," ",EC$9),'-RÅDATA_KVARTAL-'!$A$5:$DS$385,109,FALSE),"")</f>
        <v/>
      </c>
      <c r="ED79" s="37"/>
      <c r="EE79" s="37" t="str">
        <f>IF(VLOOKUP(CONCATENATE($DI$6," ",EE$9),'-RÅDATA_KVARTAL-'!$A$5:$DS$385,109,FALSE)&gt;0,VLOOKUP(CONCATENATE($DI$6," ",EE$9),'-RÅDATA_KVARTAL-'!$A$5:$DS$385,109,FALSE),"")</f>
        <v/>
      </c>
      <c r="EF79" s="37"/>
      <c r="EG79" s="37">
        <f>IF(VLOOKUP(CONCATENATE($DI$6," ",EG$9),'-RÅDATA_KVARTAL-'!$A$5:$DS$385,109,FALSE)&gt;0,VLOOKUP(CONCATENATE($DI$6," ",EG$9),'-RÅDATA_KVARTAL-'!$A$5:$DS$385,109,FALSE),"")</f>
        <v>8906</v>
      </c>
      <c r="EH79" s="147"/>
      <c r="EI79" s="146"/>
      <c r="EJ79" s="37" t="str">
        <f>IF(VLOOKUP(CONCATENATE($EJ$6," ",EJ$9),'-RÅDATA_KVARTAL-'!$A$5:$DS$385,109,FALSE)&gt;0,VLOOKUP(CONCATENATE($EJ$6," ",EJ$9),'-RÅDATA_KVARTAL-'!$A$5:$DS$385,109,FALSE),"")</f>
        <v/>
      </c>
      <c r="EK79" s="37"/>
      <c r="EL79" s="37" t="str">
        <f>IF(VLOOKUP(CONCATENATE($EJ$6," ",EL$9),'-RÅDATA_KVARTAL-'!$A$5:$DS$385,109,FALSE)&gt;0,VLOOKUP(CONCATENATE($EJ$6," ",EL$9),'-RÅDATA_KVARTAL-'!$A$5:$DS$385,109,FALSE),"")</f>
        <v/>
      </c>
      <c r="EM79" s="37"/>
      <c r="EN79" s="37" t="str">
        <f>IF(VLOOKUP(CONCATENATE($EJ$6," ",EN$9),'-RÅDATA_KVARTAL-'!$A$5:$DS$385,109,FALSE)&gt;0,VLOOKUP(CONCATENATE($EJ$6," ",EN$9),'-RÅDATA_KVARTAL-'!$A$5:$DS$385,109,FALSE),"")</f>
        <v/>
      </c>
      <c r="EO79" s="37"/>
      <c r="EP79" s="37" t="str">
        <f>IF(VLOOKUP(CONCATENATE($EJ$6," ",EP$9),'-RÅDATA_KVARTAL-'!$A$5:$DS$385,109,FALSE)&gt;0,VLOOKUP(CONCATENATE($EJ$6," ",EP$9),'-RÅDATA_KVARTAL-'!$A$5:$DS$385,109,FALSE),"")</f>
        <v/>
      </c>
      <c r="EQ79" s="37"/>
      <c r="ER79" s="37" t="str">
        <f>IF(VLOOKUP(CONCATENATE($EJ$6," ",ER$9),'-RÅDATA_KVARTAL-'!$A$5:$DS$385,109,FALSE)&gt;0,VLOOKUP(CONCATENATE($EJ$6," ",ER$9),'-RÅDATA_KVARTAL-'!$A$5:$DS$385,109,FALSE),"")</f>
        <v/>
      </c>
      <c r="ES79" s="37"/>
      <c r="ET79" s="37" t="str">
        <f>IF(VLOOKUP(CONCATENATE($EJ$6," ",ET$9),'-RÅDATA_KVARTAL-'!$A$5:$DS$385,109,FALSE)&gt;0,VLOOKUP(CONCATENATE($EJ$6," ",ET$9),'-RÅDATA_KVARTAL-'!$A$5:$DS$385,109,FALSE),"")</f>
        <v/>
      </c>
      <c r="EU79" s="37"/>
      <c r="EV79" s="37" t="str">
        <f>IF(VLOOKUP(CONCATENATE($EJ$6," ",EV$9),'-RÅDATA_KVARTAL-'!$A$5:$DS$385,109,FALSE)&gt;0,VLOOKUP(CONCATENATE($EJ$6," ",EV$9),'-RÅDATA_KVARTAL-'!$A$5:$DS$385,109,FALSE),"")</f>
        <v/>
      </c>
      <c r="EW79" s="37"/>
      <c r="EX79" s="37" t="str">
        <f>IF(VLOOKUP(CONCATENATE($EJ$6," ",EX$9),'-RÅDATA_KVARTAL-'!$A$5:$DS$385,109,FALSE)&gt;0,VLOOKUP(CONCATENATE($EJ$6," ",EX$9),'-RÅDATA_KVARTAL-'!$A$5:$DS$385,109,FALSE),"")</f>
        <v/>
      </c>
      <c r="EY79" s="37"/>
      <c r="EZ79" s="37" t="str">
        <f>IF(VLOOKUP(CONCATENATE($EJ$6," ",EZ$9),'-RÅDATA_KVARTAL-'!$A$5:$DS$385,109,FALSE)&gt;0,VLOOKUP(CONCATENATE($EJ$6," ",EZ$9),'-RÅDATA_KVARTAL-'!$A$5:$DS$385,109,FALSE),"")</f>
        <v/>
      </c>
      <c r="FA79" s="37"/>
      <c r="FB79" s="37" t="str">
        <f>IF(VLOOKUP(CONCATENATE($EJ$6," ",FB$9),'-RÅDATA_KVARTAL-'!$A$5:$DS$385,109,FALSE)&gt;0,VLOOKUP(CONCATENATE($EJ$6," ",FB$9),'-RÅDATA_KVARTAL-'!$A$5:$DS$385,109,FALSE),"")</f>
        <v/>
      </c>
      <c r="FC79" s="37"/>
      <c r="FD79" s="37" t="str">
        <f>IF(VLOOKUP(CONCATENATE($EJ$6," ",FD$9),'-RÅDATA_KVARTAL-'!$A$5:$DS$385,109,FALSE)&gt;0,VLOOKUP(CONCATENATE($EJ$6," ",FD$9),'-RÅDATA_KVARTAL-'!$A$5:$DS$385,109,FALSE),"")</f>
        <v/>
      </c>
      <c r="FE79" s="37"/>
      <c r="FF79" s="37" t="str">
        <f>IF(VLOOKUP(CONCATENATE($EJ$6," ",FF$9),'-RÅDATA_KVARTAL-'!$A$5:$DS$385,109,FALSE)&gt;0,VLOOKUP(CONCATENATE($EJ$6," ",FF$9),'-RÅDATA_KVARTAL-'!$A$5:$DS$385,109,FALSE),"")</f>
        <v/>
      </c>
      <c r="FG79" s="37"/>
      <c r="FH79" s="37" t="str">
        <f>IF(VLOOKUP(CONCATENATE($EJ$6," ",FH$9),'-RÅDATA_KVARTAL-'!$A$5:$DS$385,109,FALSE)&gt;0,VLOOKUP(CONCATENATE($EJ$6," ",FH$9),'-RÅDATA_KVARTAL-'!$A$5:$DS$385,109,FALSE),"")</f>
        <v/>
      </c>
      <c r="FI79" s="147"/>
      <c r="FJ79" s="146"/>
      <c r="FK79" s="37" t="str">
        <f>IF(VLOOKUP(CONCATENATE($FK$6," ",FK$9),'-RÅDATA_KVARTAL-'!$A$5:$DS$385,109,FALSE)&gt;0,VLOOKUP(CONCATENATE($FK$6," ",FK$9),'-RÅDATA_KVARTAL-'!$A$5:$DS$385,109,FALSE),"")</f>
        <v/>
      </c>
      <c r="FL79" s="37"/>
      <c r="FM79" s="37" t="str">
        <f>IF(VLOOKUP(CONCATENATE($FK$6," ",FM$9),'-RÅDATA_KVARTAL-'!$A$5:$DS$385,109,FALSE)&gt;0,VLOOKUP(CONCATENATE($FK$6," ",FM$9),'-RÅDATA_KVARTAL-'!$A$5:$DS$385,109,FALSE),"")</f>
        <v/>
      </c>
      <c r="FN79" s="37"/>
      <c r="FO79" s="37" t="str">
        <f>IF(VLOOKUP(CONCATENATE($FK$6," ",FO$9),'-RÅDATA_KVARTAL-'!$A$5:$DS$385,109,FALSE)&gt;0,VLOOKUP(CONCATENATE($FK$6," ",FO$9),'-RÅDATA_KVARTAL-'!$A$5:$DS$385,109,FALSE),"")</f>
        <v/>
      </c>
      <c r="FP79" s="37"/>
      <c r="FQ79" s="37" t="str">
        <f>IF(VLOOKUP(CONCATENATE($FK$6," ",FQ$9),'-RÅDATA_KVARTAL-'!$A$5:$DS$385,109,FALSE)&gt;0,VLOOKUP(CONCATENATE($FK$6," ",FQ$9),'-RÅDATA_KVARTAL-'!$A$5:$DS$385,109,FALSE),"")</f>
        <v/>
      </c>
      <c r="FR79" s="37"/>
      <c r="FS79" s="37" t="str">
        <f>IF(VLOOKUP(CONCATENATE($FK$6," ",FS$9),'-RÅDATA_KVARTAL-'!$A$5:$DS$385,109,FALSE)&gt;0,VLOOKUP(CONCATENATE($FK$6," ",FS$9),'-RÅDATA_KVARTAL-'!$A$5:$DS$385,109,FALSE),"")</f>
        <v/>
      </c>
      <c r="FT79" s="37"/>
      <c r="FU79" s="37" t="str">
        <f>IF(VLOOKUP(CONCATENATE($FK$6," ",FU$9),'-RÅDATA_KVARTAL-'!$A$5:$DS$385,109,FALSE)&gt;0,VLOOKUP(CONCATENATE($FK$6," ",FU$9),'-RÅDATA_KVARTAL-'!$A$5:$DS$385,109,FALSE),"")</f>
        <v/>
      </c>
      <c r="FV79" s="37"/>
      <c r="FW79" s="37" t="str">
        <f>IF(VLOOKUP(CONCATENATE($FK$6," ",FW$9),'-RÅDATA_KVARTAL-'!$A$5:$DS$385,109,FALSE)&gt;0,VLOOKUP(CONCATENATE($FK$6," ",FW$9),'-RÅDATA_KVARTAL-'!$A$5:$DS$385,109,FALSE),"")</f>
        <v/>
      </c>
      <c r="FX79" s="37"/>
      <c r="FY79" s="37" t="str">
        <f>IF(VLOOKUP(CONCATENATE($FK$6," ",FY$9),'-RÅDATA_KVARTAL-'!$A$5:$DS$385,109,FALSE)&gt;0,VLOOKUP(CONCATENATE($FK$6," ",FY$9),'-RÅDATA_KVARTAL-'!$A$5:$DS$385,109,FALSE),"")</f>
        <v/>
      </c>
      <c r="FZ79" s="37"/>
      <c r="GA79" s="37" t="str">
        <f>IF(VLOOKUP(CONCATENATE($FK$6," ",GA$9),'-RÅDATA_KVARTAL-'!$A$5:$DS$385,109,FALSE)&gt;0,VLOOKUP(CONCATENATE($FK$6," ",GA$9),'-RÅDATA_KVARTAL-'!$A$5:$DS$385,109,FALSE),"")</f>
        <v/>
      </c>
      <c r="GB79" s="37"/>
      <c r="GC79" s="37" t="str">
        <f>IF(VLOOKUP(CONCATENATE($FK$6," ",GC$9),'-RÅDATA_KVARTAL-'!$A$5:$DS$385,109,FALSE)&gt;0,VLOOKUP(CONCATENATE($FK$6," ",GC$9),'-RÅDATA_KVARTAL-'!$A$5:$DS$385,109,FALSE),"")</f>
        <v/>
      </c>
      <c r="GD79" s="37"/>
      <c r="GE79" s="37" t="str">
        <f>IF(VLOOKUP(CONCATENATE($FK$6," ",GE$9),'-RÅDATA_KVARTAL-'!$A$5:$DS$385,109,FALSE)&gt;0,VLOOKUP(CONCATENATE($FK$6," ",GE$9),'-RÅDATA_KVARTAL-'!$A$5:$DS$385,109,FALSE),"")</f>
        <v/>
      </c>
      <c r="GF79" s="37"/>
      <c r="GG79" s="37" t="str">
        <f>IF(VLOOKUP(CONCATENATE($FK$6," ",GG$9),'-RÅDATA_KVARTAL-'!$A$5:$DS$385,109,FALSE)&gt;0,VLOOKUP(CONCATENATE($FK$6," ",GG$9),'-RÅDATA_KVARTAL-'!$A$5:$DS$385,109,FALSE),"")</f>
        <v/>
      </c>
      <c r="GH79" s="37"/>
      <c r="GI79" s="37" t="str">
        <f>IF(VLOOKUP(CONCATENATE($FK$6," ",GI$9),'-RÅDATA_KVARTAL-'!$A$5:$DS$385,109,FALSE)&gt;0,VLOOKUP(CONCATENATE($FK$6," ",GI$9),'-RÅDATA_KVARTAL-'!$A$5:$DS$385,109,FALSE),"")</f>
        <v/>
      </c>
      <c r="GJ79" s="147"/>
      <c r="GK79" s="146"/>
      <c r="GL79" s="37" t="str">
        <f>IF(VLOOKUP(CONCATENATE($GL$6," ",GL$9),'-RÅDATA_KVARTAL-'!$A$5:$DS$385,109,FALSE)&gt;0,VLOOKUP(CONCATENATE($GL$6," ",GL$9),'-RÅDATA_KVARTAL-'!$A$5:$DS$385,109,FALSE),"")</f>
        <v/>
      </c>
      <c r="GM79" s="37"/>
      <c r="GN79" s="37" t="str">
        <f>IF(VLOOKUP(CONCATENATE($GL$6," ",GN$9),'-RÅDATA_KVARTAL-'!$A$5:$DS$385,109,FALSE)&gt;0,VLOOKUP(CONCATENATE($GL$6," ",GN$9),'-RÅDATA_KVARTAL-'!$A$5:$DS$385,109,FALSE),"")</f>
        <v/>
      </c>
      <c r="GO79" s="37"/>
      <c r="GP79" s="37" t="str">
        <f>IF(VLOOKUP(CONCATENATE($GL$6," ",GP$9),'-RÅDATA_KVARTAL-'!$A$5:$DS$385,109,FALSE)&gt;0,VLOOKUP(CONCATENATE($GL$6," ",GP$9),'-RÅDATA_KVARTAL-'!$A$5:$DS$385,109,FALSE),"")</f>
        <v/>
      </c>
      <c r="GQ79" s="37"/>
      <c r="GR79" s="37" t="str">
        <f>IF(VLOOKUP(CONCATENATE($GL$6," ",GR$9),'-RÅDATA_KVARTAL-'!$A$5:$DS$385,109,FALSE)&gt;0,VLOOKUP(CONCATENATE($GL$6," ",GR$9),'-RÅDATA_KVARTAL-'!$A$5:$DS$385,109,FALSE),"")</f>
        <v/>
      </c>
      <c r="GS79" s="37"/>
      <c r="GT79" s="37" t="str">
        <f>IF(VLOOKUP(CONCATENATE($GL$6," ",GT$9),'-RÅDATA_KVARTAL-'!$A$5:$DS$385,109,FALSE)&gt;0,VLOOKUP(CONCATENATE($GL$6," ",GT$9),'-RÅDATA_KVARTAL-'!$A$5:$DS$385,109,FALSE),"")</f>
        <v/>
      </c>
      <c r="GU79" s="37"/>
      <c r="GV79" s="37" t="str">
        <f>IF(VLOOKUP(CONCATENATE($GL$6," ",GV$9),'-RÅDATA_KVARTAL-'!$A$5:$DS$385,109,FALSE)&gt;0,VLOOKUP(CONCATENATE($GL$6," ",GV$9),'-RÅDATA_KVARTAL-'!$A$5:$DS$385,109,FALSE),"")</f>
        <v/>
      </c>
      <c r="GW79" s="37"/>
      <c r="GX79" s="37" t="str">
        <f>IF(VLOOKUP(CONCATENATE($GL$6," ",GX$9),'-RÅDATA_KVARTAL-'!$A$5:$DS$385,109,FALSE)&gt;0,VLOOKUP(CONCATENATE($GL$6," ",GX$9),'-RÅDATA_KVARTAL-'!$A$5:$DS$385,109,FALSE),"")</f>
        <v/>
      </c>
      <c r="GY79" s="37"/>
      <c r="GZ79" s="37" t="str">
        <f>IF(VLOOKUP(CONCATENATE($GL$6," ",GZ$9),'-RÅDATA_KVARTAL-'!$A$5:$DS$385,109,FALSE)&gt;0,VLOOKUP(CONCATENATE($GL$6," ",GZ$9),'-RÅDATA_KVARTAL-'!$A$5:$DS$385,109,FALSE),"")</f>
        <v/>
      </c>
      <c r="HA79" s="37"/>
      <c r="HB79" s="37" t="str">
        <f>IF(VLOOKUP(CONCATENATE($GL$6," ",HB$9),'-RÅDATA_KVARTAL-'!$A$5:$DS$385,109,FALSE)&gt;0,VLOOKUP(CONCATENATE($GL$6," ",HB$9),'-RÅDATA_KVARTAL-'!$A$5:$DS$385,109,FALSE),"")</f>
        <v/>
      </c>
      <c r="HC79" s="37"/>
      <c r="HD79" s="37" t="str">
        <f>IF(VLOOKUP(CONCATENATE($GL$6," ",HD$9),'-RÅDATA_KVARTAL-'!$A$5:$DS$385,109,FALSE)&gt;0,VLOOKUP(CONCATENATE($GL$6," ",HD$9),'-RÅDATA_KVARTAL-'!$A$5:$DS$385,109,FALSE),"")</f>
        <v/>
      </c>
      <c r="HE79" s="37"/>
      <c r="HF79" s="37" t="str">
        <f>IF(VLOOKUP(CONCATENATE($GL$6," ",HF$9),'-RÅDATA_KVARTAL-'!$A$5:$DS$385,109,FALSE)&gt;0,VLOOKUP(CONCATENATE($GL$6," ",HF$9),'-RÅDATA_KVARTAL-'!$A$5:$DS$385,109,FALSE),"")</f>
        <v/>
      </c>
      <c r="HG79" s="37"/>
      <c r="HH79" s="37" t="str">
        <f>IF(VLOOKUP(CONCATENATE($GL$6," ",HH$9),'-RÅDATA_KVARTAL-'!$A$5:$DS$385,109,FALSE)&gt;0,VLOOKUP(CONCATENATE($GL$6," ",HH$9),'-RÅDATA_KVARTAL-'!$A$5:$DS$385,109,FALSE),"")</f>
        <v/>
      </c>
      <c r="HI79" s="37"/>
      <c r="HJ79" s="37" t="str">
        <f>IF(VLOOKUP(CONCATENATE($GL$6," ",HJ$9),'-RÅDATA_KVARTAL-'!$A$5:$DS$385,109,FALSE)&gt;0,VLOOKUP(CONCATENATE($GL$6," ",HJ$9),'-RÅDATA_KVARTAL-'!$A$5:$DS$385,109,FALSE),"")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f>IF(VLOOKUP(CONCATENATE($CH$6," ",CZ$9),'-RÅDATA_KVARTAL-'!$A$5:$DS$385,113,FALSE)&gt;0,VLOOKUP(CONCATENATE($CH$6," ",CZ$9),'-RÅDATA_KVARTAL-'!$A$5:$DS$385,113,FALSE),"")</f>
        <v>1</v>
      </c>
      <c r="DA81" s="37"/>
      <c r="DB81" s="37">
        <f>IF(VLOOKUP(CONCATENATE($CH$6," ",DB$9),'-RÅDATA_KVARTAL-'!$A$5:$DS$385,113,FALSE)&gt;0,VLOOKUP(CONCATENATE($CH$6," ",DB$9),'-RÅDATA_KVARTAL-'!$A$5:$DS$385,113,FALSE),"")</f>
        <v>2</v>
      </c>
      <c r="DC81" s="37"/>
      <c r="DD81" s="37">
        <f>IF(VLOOKUP(CONCATENATE($CH$6," ",DD$9),'-RÅDATA_KVARTAL-'!$A$5:$DS$385,113,FALSE)&gt;0,VLOOKUP(CONCATENATE($CH$6," ",DD$9),'-RÅDATA_KVARTAL-'!$A$5:$DS$385,113,FALSE),"")</f>
        <v>1</v>
      </c>
      <c r="DE81" s="37"/>
      <c r="DF81" s="37">
        <f>IF(VLOOKUP(CONCATENATE($CH$6," ",DF$9),'-RÅDATA_KVARTAL-'!$A$5:$DS$385,113,FALSE)&gt;0,VLOOKUP(CONCATENATE($CH$6," ",DF$9),'-RÅDATA_KVARTAL-'!$A$5:$DS$385,113,FALSE),"")</f>
        <v>1.4145044741472912</v>
      </c>
      <c r="DG81" s="106"/>
      <c r="DH81" s="106"/>
      <c r="DI81" s="37">
        <f>IF(VLOOKUP(CONCATENATE($DI$6," ",DI$9),'-RÅDATA_KVARTAL-'!$A$5:$DS$385,113,FALSE)&gt;0,VLOOKUP(CONCATENATE($DI$6," ",DI$9),'-RÅDATA_KVARTAL-'!$A$5:$DS$385,113,FALSE),"")</f>
        <v>1</v>
      </c>
      <c r="DJ81" s="37"/>
      <c r="DK81" s="37">
        <f>IF(VLOOKUP(CONCATENATE($DI$6," ",DK$9),'-RÅDATA_KVARTAL-'!$A$5:$DS$385,113,FALSE)&gt;0,VLOOKUP(CONCATENATE($DI$6," ",DK$9),'-RÅDATA_KVARTAL-'!$A$5:$DS$385,113,FALSE),"")</f>
        <v>1</v>
      </c>
      <c r="DL81" s="37"/>
      <c r="DM81" s="37">
        <f>IF(VLOOKUP(CONCATENATE($DI$6," ",DM$9),'-RÅDATA_KVARTAL-'!$A$5:$DS$385,113,FALSE)&gt;0,VLOOKUP(CONCATENATE($DI$6," ",DM$9),'-RÅDATA_KVARTAL-'!$A$5:$DS$385,113,FALSE),"")</f>
        <v>1</v>
      </c>
      <c r="DN81" s="37"/>
      <c r="DO81" s="37">
        <f>IF(VLOOKUP(CONCATENATE($DI$6," ",DO$9),'-RÅDATA_KVARTAL-'!$A$5:$DS$385,113,FALSE)&gt;0,VLOOKUP(CONCATENATE($DI$6," ",DO$9),'-RÅDATA_KVARTAL-'!$A$5:$DS$385,113,FALSE),"")</f>
        <v>2</v>
      </c>
      <c r="DP81" s="37"/>
      <c r="DQ81" s="37">
        <f>IF(VLOOKUP(CONCATENATE($DI$6," ",DQ$9),'-RÅDATA_KVARTAL-'!$A$5:$DS$385,113,FALSE)&gt;0,VLOOKUP(CONCATENATE($DI$6," ",DQ$9),'-RÅDATA_KVARTAL-'!$A$5:$DS$385,113,FALSE),"")</f>
        <v>2</v>
      </c>
      <c r="DR81" s="37"/>
      <c r="DS81" s="37">
        <f>IF(VLOOKUP(CONCATENATE($DI$6," ",DS$9),'-RÅDATA_KVARTAL-'!$A$5:$DS$385,113,FALSE)&gt;0,VLOOKUP(CONCATENATE($DI$6," ",DS$9),'-RÅDATA_KVARTAL-'!$A$5:$DS$385,113,FALSE),"")</f>
        <v>2</v>
      </c>
      <c r="DT81" s="37"/>
      <c r="DU81" s="37">
        <f>IF(VLOOKUP(CONCATENATE($DI$6," ",DU$9),'-RÅDATA_KVARTAL-'!$A$5:$DS$385,113,FALSE)&gt;0,VLOOKUP(CONCATENATE($DI$6," ",DU$9),'-RÅDATA_KVARTAL-'!$A$5:$DS$385,113,FALSE),"")</f>
        <v>1</v>
      </c>
      <c r="DV81" s="37"/>
      <c r="DW81" s="37">
        <f>IF(VLOOKUP(CONCATENATE($DI$6," ",DW$9),'-RÅDATA_KVARTAL-'!$A$5:$DS$385,113,FALSE)&gt;0,VLOOKUP(CONCATENATE($DI$6," ",DW$9),'-RÅDATA_KVARTAL-'!$A$5:$DS$385,113,FALSE),"")</f>
        <v>1</v>
      </c>
      <c r="DX81" s="37"/>
      <c r="DY81" s="37">
        <f>IF(VLOOKUP(CONCATENATE($DI$6," ",DY$9),'-RÅDATA_KVARTAL-'!$A$5:$DS$385,113,FALSE)&gt;0,VLOOKUP(CONCATENATE($DI$6," ",DY$9),'-RÅDATA_KVARTAL-'!$A$5:$DS$385,113,FALSE),"")</f>
        <v>2</v>
      </c>
      <c r="DZ81" s="37"/>
      <c r="EA81" s="37" t="str">
        <f>IF(VLOOKUP(CONCATENATE($DI$6," ",EA$9),'-RÅDATA_KVARTAL-'!$A$5:$DS$385,113,FALSE)&gt;0,VLOOKUP(CONCATENATE($DI$6," ",EA$9),'-RÅDATA_KVARTAL-'!$A$5:$DS$385,113,FALSE),"")</f>
        <v/>
      </c>
      <c r="EB81" s="37"/>
      <c r="EC81" s="37" t="str">
        <f>IF(VLOOKUP(CONCATENATE($DI$6," ",EC$9),'-RÅDATA_KVARTAL-'!$A$5:$DS$385,113,FALSE)&gt;0,VLOOKUP(CONCATENATE($DI$6," ",EC$9),'-RÅDATA_KVARTAL-'!$A$5:$DS$385,113,FALSE),"")</f>
        <v/>
      </c>
      <c r="ED81" s="37"/>
      <c r="EE81" s="37" t="str">
        <f>IF(VLOOKUP(CONCATENATE($DI$6," ",EE$9),'-RÅDATA_KVARTAL-'!$A$5:$DS$385,113,FALSE)&gt;0,VLOOKUP(CONCATENATE($DI$6," ",EE$9),'-RÅDATA_KVARTAL-'!$A$5:$DS$385,113,FALSE),"")</f>
        <v/>
      </c>
      <c r="EF81" s="37"/>
      <c r="EG81" s="37">
        <f>IF(VLOOKUP(CONCATENATE($DI$6," ",EG$9),'-RÅDATA_KVARTAL-'!$A$5:$DS$385,113,FALSE)&gt;0,VLOOKUP(CONCATENATE($DI$6," ",EG$9),'-RÅDATA_KVARTAL-'!$A$5:$DS$385,113,FALSE),"")</f>
        <v>1.4705793316399123</v>
      </c>
      <c r="EH81" s="106"/>
      <c r="EI81" s="106"/>
      <c r="EJ81" s="37" t="str">
        <f>IF(VLOOKUP(CONCATENATE($EJ$6," ",EJ$9),'-RÅDATA_KVARTAL-'!$A$5:$DS$385,113,FALSE)&gt;0,VLOOKUP(CONCATENATE($EJ$6," ",EJ$9),'-RÅDATA_KVARTAL-'!$A$5:$DS$385,113,FALSE),"")</f>
        <v/>
      </c>
      <c r="EK81" s="37"/>
      <c r="EL81" s="37" t="str">
        <f>IF(VLOOKUP(CONCATENATE($EJ$6," ",EL$9),'-RÅDATA_KVARTAL-'!$A$5:$DS$385,113,FALSE)&gt;0,VLOOKUP(CONCATENATE($EJ$6," ",EL$9),'-RÅDATA_KVARTAL-'!$A$5:$DS$385,113,FALSE),"")</f>
        <v/>
      </c>
      <c r="EM81" s="37"/>
      <c r="EN81" s="37" t="str">
        <f>IF(VLOOKUP(CONCATENATE($EJ$6," ",EN$9),'-RÅDATA_KVARTAL-'!$A$5:$DS$385,113,FALSE)&gt;0,VLOOKUP(CONCATENATE($EJ$6," ",EN$9),'-RÅDATA_KVARTAL-'!$A$5:$DS$385,113,FALSE),"")</f>
        <v/>
      </c>
      <c r="EO81" s="37"/>
      <c r="EP81" s="37" t="str">
        <f>IF(VLOOKUP(CONCATENATE($EJ$6," ",EP$9),'-RÅDATA_KVARTAL-'!$A$5:$DS$385,113,FALSE)&gt;0,VLOOKUP(CONCATENATE($EJ$6," ",EP$9),'-RÅDATA_KVARTAL-'!$A$5:$DS$385,113,FALSE),"")</f>
        <v/>
      </c>
      <c r="EQ81" s="37"/>
      <c r="ER81" s="37" t="str">
        <f>IF(VLOOKUP(CONCATENATE($EJ$6," ",ER$9),'-RÅDATA_KVARTAL-'!$A$5:$DS$385,113,FALSE)&gt;0,VLOOKUP(CONCATENATE($EJ$6," ",ER$9),'-RÅDATA_KVARTAL-'!$A$5:$DS$385,113,FALSE),"")</f>
        <v/>
      </c>
      <c r="ES81" s="37"/>
      <c r="ET81" s="37" t="str">
        <f>IF(VLOOKUP(CONCATENATE($EJ$6," ",ET$9),'-RÅDATA_KVARTAL-'!$A$5:$DS$385,113,FALSE)&gt;0,VLOOKUP(CONCATENATE($EJ$6," ",ET$9),'-RÅDATA_KVARTAL-'!$A$5:$DS$385,113,FALSE),"")</f>
        <v/>
      </c>
      <c r="EU81" s="37"/>
      <c r="EV81" s="37" t="str">
        <f>IF(VLOOKUP(CONCATENATE($EJ$6," ",EV$9),'-RÅDATA_KVARTAL-'!$A$5:$DS$385,113,FALSE)&gt;0,VLOOKUP(CONCATENATE($EJ$6," ",EV$9),'-RÅDATA_KVARTAL-'!$A$5:$DS$385,113,FALSE),"")</f>
        <v/>
      </c>
      <c r="EW81" s="37"/>
      <c r="EX81" s="37" t="str">
        <f>IF(VLOOKUP(CONCATENATE($EJ$6," ",EX$9),'-RÅDATA_KVARTAL-'!$A$5:$DS$385,113,FALSE)&gt;0,VLOOKUP(CONCATENATE($EJ$6," ",EX$9),'-RÅDATA_KVARTAL-'!$A$5:$DS$385,113,FALSE),"")</f>
        <v/>
      </c>
      <c r="EY81" s="37"/>
      <c r="EZ81" s="37" t="str">
        <f>IF(VLOOKUP(CONCATENATE($EJ$6," ",EZ$9),'-RÅDATA_KVARTAL-'!$A$5:$DS$385,113,FALSE)&gt;0,VLOOKUP(CONCATENATE($EJ$6," ",EZ$9),'-RÅDATA_KVARTAL-'!$A$5:$DS$385,113,FALSE),"")</f>
        <v/>
      </c>
      <c r="FA81" s="37"/>
      <c r="FB81" s="37" t="str">
        <f>IF(VLOOKUP(CONCATENATE($EJ$6," ",FB$9),'-RÅDATA_KVARTAL-'!$A$5:$DS$385,113,FALSE)&gt;0,VLOOKUP(CONCATENATE($EJ$6," ",FB$9),'-RÅDATA_KVARTAL-'!$A$5:$DS$385,113,FALSE),"")</f>
        <v/>
      </c>
      <c r="FC81" s="37"/>
      <c r="FD81" s="37" t="str">
        <f>IF(VLOOKUP(CONCATENATE($EJ$6," ",FD$9),'-RÅDATA_KVARTAL-'!$A$5:$DS$385,113,FALSE)&gt;0,VLOOKUP(CONCATENATE($EJ$6," ",FD$9),'-RÅDATA_KVARTAL-'!$A$5:$DS$385,113,FALSE),"")</f>
        <v/>
      </c>
      <c r="FE81" s="37"/>
      <c r="FF81" s="37" t="str">
        <f>IF(VLOOKUP(CONCATENATE($EJ$6," ",FF$9),'-RÅDATA_KVARTAL-'!$A$5:$DS$385,113,FALSE)&gt;0,VLOOKUP(CONCATENATE($EJ$6," ",FF$9),'-RÅDATA_KVARTAL-'!$A$5:$DS$385,113,FALSE),"")</f>
        <v/>
      </c>
      <c r="FG81" s="37"/>
      <c r="FH81" s="37" t="str">
        <f>IF(VLOOKUP(CONCATENATE($EJ$6," ",FH$9),'-RÅDATA_KVARTAL-'!$A$5:$DS$385,113,FALSE)&gt;0,VLOOKUP(CONCATENATE($EJ$6," ",FH$9),'-RÅDATA_KVARTAL-'!$A$5:$DS$385,113,FALSE),"")</f>
        <v/>
      </c>
      <c r="FI81" s="106"/>
      <c r="FJ81" s="106"/>
      <c r="FK81" s="37" t="str">
        <f>IF(VLOOKUP(CONCATENATE($FK$6," ",FK$9),'-RÅDATA_KVARTAL-'!$A$5:$DS$385,113,FALSE)&gt;0,VLOOKUP(CONCATENATE($FK$6," ",FK$9),'-RÅDATA_KVARTAL-'!$A$5:$DS$385,113,FALSE),"")</f>
        <v/>
      </c>
      <c r="FL81" s="37"/>
      <c r="FM81" s="37" t="str">
        <f>IF(VLOOKUP(CONCATENATE($FK$6," ",FM$9),'-RÅDATA_KVARTAL-'!$A$5:$DS$385,113,FALSE)&gt;0,VLOOKUP(CONCATENATE($FK$6," ",FM$9),'-RÅDATA_KVARTAL-'!$A$5:$DS$385,113,FALSE),"")</f>
        <v/>
      </c>
      <c r="FN81" s="37"/>
      <c r="FO81" s="37" t="str">
        <f>IF(VLOOKUP(CONCATENATE($FK$6," ",FO$9),'-RÅDATA_KVARTAL-'!$A$5:$DS$385,113,FALSE)&gt;0,VLOOKUP(CONCATENATE($FK$6," ",FO$9),'-RÅDATA_KVARTAL-'!$A$5:$DS$385,113,FALSE),"")</f>
        <v/>
      </c>
      <c r="FP81" s="37"/>
      <c r="FQ81" s="37" t="str">
        <f>IF(VLOOKUP(CONCATENATE($FK$6," ",FQ$9),'-RÅDATA_KVARTAL-'!$A$5:$DS$385,113,FALSE)&gt;0,VLOOKUP(CONCATENATE($FK$6," ",FQ$9),'-RÅDATA_KVARTAL-'!$A$5:$DS$385,113,FALSE),"")</f>
        <v/>
      </c>
      <c r="FR81" s="37"/>
      <c r="FS81" s="37" t="str">
        <f>IF(VLOOKUP(CONCATENATE($FK$6," ",FS$9),'-RÅDATA_KVARTAL-'!$A$5:$DS$385,113,FALSE)&gt;0,VLOOKUP(CONCATENATE($FK$6," ",FS$9),'-RÅDATA_KVARTAL-'!$A$5:$DS$385,113,FALSE),"")</f>
        <v/>
      </c>
      <c r="FT81" s="37"/>
      <c r="FU81" s="37" t="str">
        <f>IF(VLOOKUP(CONCATENATE($FK$6," ",FU$9),'-RÅDATA_KVARTAL-'!$A$5:$DS$385,113,FALSE)&gt;0,VLOOKUP(CONCATENATE($FK$6," ",FU$9),'-RÅDATA_KVARTAL-'!$A$5:$DS$385,113,FALSE),"")</f>
        <v/>
      </c>
      <c r="FV81" s="37"/>
      <c r="FW81" s="37" t="str">
        <f>IF(VLOOKUP(CONCATENATE($FK$6," ",FW$9),'-RÅDATA_KVARTAL-'!$A$5:$DS$385,113,FALSE)&gt;0,VLOOKUP(CONCATENATE($FK$6," ",FW$9),'-RÅDATA_KVARTAL-'!$A$5:$DS$385,113,FALSE),"")</f>
        <v/>
      </c>
      <c r="FX81" s="37"/>
      <c r="FY81" s="37" t="str">
        <f>IF(VLOOKUP(CONCATENATE($FK$6," ",FY$9),'-RÅDATA_KVARTAL-'!$A$5:$DS$385,113,FALSE)&gt;0,VLOOKUP(CONCATENATE($FK$6," ",FY$9),'-RÅDATA_KVARTAL-'!$A$5:$DS$385,113,FALSE),"")</f>
        <v/>
      </c>
      <c r="FZ81" s="37"/>
      <c r="GA81" s="37" t="str">
        <f>IF(VLOOKUP(CONCATENATE($FK$6," ",GA$9),'-RÅDATA_KVARTAL-'!$A$5:$DS$385,113,FALSE)&gt;0,VLOOKUP(CONCATENATE($FK$6," ",GA$9),'-RÅDATA_KVARTAL-'!$A$5:$DS$385,113,FALSE),"")</f>
        <v/>
      </c>
      <c r="GB81" s="37"/>
      <c r="GC81" s="37" t="str">
        <f>IF(VLOOKUP(CONCATENATE($FK$6," ",GC$9),'-RÅDATA_KVARTAL-'!$A$5:$DS$385,113,FALSE)&gt;0,VLOOKUP(CONCATENATE($FK$6," ",GC$9),'-RÅDATA_KVARTAL-'!$A$5:$DS$385,113,FALSE),"")</f>
        <v/>
      </c>
      <c r="GD81" s="37"/>
      <c r="GE81" s="37" t="str">
        <f>IF(VLOOKUP(CONCATENATE($FK$6," ",GE$9),'-RÅDATA_KVARTAL-'!$A$5:$DS$385,113,FALSE)&gt;0,VLOOKUP(CONCATENATE($FK$6," ",GE$9),'-RÅDATA_KVARTAL-'!$A$5:$DS$385,113,FALSE),"")</f>
        <v/>
      </c>
      <c r="GF81" s="37"/>
      <c r="GG81" s="37" t="str">
        <f>IF(VLOOKUP(CONCATENATE($FK$6," ",GG$9),'-RÅDATA_KVARTAL-'!$A$5:$DS$385,113,FALSE)&gt;0,VLOOKUP(CONCATENATE($FK$6," ",GG$9),'-RÅDATA_KVARTAL-'!$A$5:$DS$385,113,FALSE),"")</f>
        <v/>
      </c>
      <c r="GH81" s="37"/>
      <c r="GI81" s="37" t="str">
        <f>IF(VLOOKUP(CONCATENATE($FK$6," ",GI$9),'-RÅDATA_KVARTAL-'!$A$5:$DS$385,113,FALSE)&gt;0,VLOOKUP(CONCATENATE($FK$6," ",GI$9),'-RÅDATA_KVARTAL-'!$A$5:$DS$385,113,FALSE),"")</f>
        <v/>
      </c>
      <c r="GJ81" s="106"/>
      <c r="GK81" s="106"/>
      <c r="GL81" s="37" t="str">
        <f>IF(VLOOKUP(CONCATENATE($GL$6," ",GL$9),'-RÅDATA_KVARTAL-'!$A$5:$DS$385,113,FALSE)&gt;0,VLOOKUP(CONCATENATE($GL$6," ",GL$9),'-RÅDATA_KVARTAL-'!$A$5:$DS$385,113,FALSE),"")</f>
        <v/>
      </c>
      <c r="GM81" s="37"/>
      <c r="GN81" s="37" t="str">
        <f>IF(VLOOKUP(CONCATENATE($GL$6," ",GN$9),'-RÅDATA_KVARTAL-'!$A$5:$DS$385,113,FALSE)&gt;0,VLOOKUP(CONCATENATE($GL$6," ",GN$9),'-RÅDATA_KVARTAL-'!$A$5:$DS$385,113,FALSE),"")</f>
        <v/>
      </c>
      <c r="GO81" s="37"/>
      <c r="GP81" s="37" t="str">
        <f>IF(VLOOKUP(CONCATENATE($GL$6," ",GP$9),'-RÅDATA_KVARTAL-'!$A$5:$DS$385,113,FALSE)&gt;0,VLOOKUP(CONCATENATE($GL$6," ",GP$9),'-RÅDATA_KVARTAL-'!$A$5:$DS$385,113,FALSE),"")</f>
        <v/>
      </c>
      <c r="GQ81" s="37"/>
      <c r="GR81" s="37" t="str">
        <f>IF(VLOOKUP(CONCATENATE($GL$6," ",GR$9),'-RÅDATA_KVARTAL-'!$A$5:$DS$385,113,FALSE)&gt;0,VLOOKUP(CONCATENATE($GL$6," ",GR$9),'-RÅDATA_KVARTAL-'!$A$5:$DS$385,113,FALSE),"")</f>
        <v/>
      </c>
      <c r="GS81" s="37"/>
      <c r="GT81" s="37" t="str">
        <f>IF(VLOOKUP(CONCATENATE($GL$6," ",GT$9),'-RÅDATA_KVARTAL-'!$A$5:$DS$385,113,FALSE)&gt;0,VLOOKUP(CONCATENATE($GL$6," ",GT$9),'-RÅDATA_KVARTAL-'!$A$5:$DS$385,113,FALSE),"")</f>
        <v/>
      </c>
      <c r="GU81" s="37"/>
      <c r="GV81" s="37" t="str">
        <f>IF(VLOOKUP(CONCATENATE($GL$6," ",GV$9),'-RÅDATA_KVARTAL-'!$A$5:$DS$385,113,FALSE)&gt;0,VLOOKUP(CONCATENATE($GL$6," ",GV$9),'-RÅDATA_KVARTAL-'!$A$5:$DS$385,113,FALSE),"")</f>
        <v/>
      </c>
      <c r="GW81" s="37"/>
      <c r="GX81" s="37" t="str">
        <f>IF(VLOOKUP(CONCATENATE($GL$6," ",GX$9),'-RÅDATA_KVARTAL-'!$A$5:$DS$385,113,FALSE)&gt;0,VLOOKUP(CONCATENATE($GL$6," ",GX$9),'-RÅDATA_KVARTAL-'!$A$5:$DS$385,113,FALSE),"")</f>
        <v/>
      </c>
      <c r="GY81" s="37"/>
      <c r="GZ81" s="37" t="str">
        <f>IF(VLOOKUP(CONCATENATE($GL$6," ",GZ$9),'-RÅDATA_KVARTAL-'!$A$5:$DS$385,113,FALSE)&gt;0,VLOOKUP(CONCATENATE($GL$6," ",GZ$9),'-RÅDATA_KVARTAL-'!$A$5:$DS$385,113,FALSE),"")</f>
        <v/>
      </c>
      <c r="HA81" s="37"/>
      <c r="HB81" s="37" t="str">
        <f>IF(VLOOKUP(CONCATENATE($GL$6," ",HB$9),'-RÅDATA_KVARTAL-'!$A$5:$DS$385,113,FALSE)&gt;0,VLOOKUP(CONCATENATE($GL$6," ",HB$9),'-RÅDATA_KVARTAL-'!$A$5:$DS$385,113,FALSE),"")</f>
        <v/>
      </c>
      <c r="HC81" s="37"/>
      <c r="HD81" s="37" t="str">
        <f>IF(VLOOKUP(CONCATENATE($GL$6," ",HD$9),'-RÅDATA_KVARTAL-'!$A$5:$DS$385,113,FALSE)&gt;0,VLOOKUP(CONCATENATE($GL$6," ",HD$9),'-RÅDATA_KVARTAL-'!$A$5:$DS$385,113,FALSE),"")</f>
        <v/>
      </c>
      <c r="HE81" s="37"/>
      <c r="HF81" s="37" t="str">
        <f>IF(VLOOKUP(CONCATENATE($GL$6," ",HF$9),'-RÅDATA_KVARTAL-'!$A$5:$DS$385,113,FALSE)&gt;0,VLOOKUP(CONCATENATE($GL$6," ",HF$9),'-RÅDATA_KVARTAL-'!$A$5:$DS$385,113,FALSE),"")</f>
        <v/>
      </c>
      <c r="HG81" s="37"/>
      <c r="HH81" s="37" t="str">
        <f>IF(VLOOKUP(CONCATENATE($GL$6," ",HH$9),'-RÅDATA_KVARTAL-'!$A$5:$DS$385,113,FALSE)&gt;0,VLOOKUP(CONCATENATE($GL$6," ",HH$9),'-RÅDATA_KVARTAL-'!$A$5:$DS$385,113,FALSE),"")</f>
        <v/>
      </c>
      <c r="HI81" s="37"/>
      <c r="HJ81" s="37" t="str">
        <f>IF(VLOOKUP(CONCATENATE($GL$6," ",HJ$9),'-RÅDATA_KVARTAL-'!$A$5:$DS$385,113,FALSE)&gt;0,VLOOKUP(CONCATENATE($GL$6," ",HJ$9),'-RÅDATA_KVARTAL-'!$A$5:$DS$385,113,FALSE),"")</f>
        <v/>
      </c>
      <c r="HK81" s="106"/>
      <c r="HL81" s="106"/>
      <c r="HM81" s="92" t="s">
        <v>362</v>
      </c>
      <c r="HO81" s="123"/>
    </row>
    <row r="82" spans="2:223" s="15" customFormat="1" ht="10.5" customHeight="1" x14ac:dyDescent="0.2">
      <c r="B82" s="248">
        <v>22</v>
      </c>
      <c r="C82" s="195"/>
      <c r="D82" s="92" t="s">
        <v>67</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4</v>
      </c>
      <c r="P82" s="311"/>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4</v>
      </c>
      <c r="V82" s="311"/>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6</v>
      </c>
      <c r="AB82" s="311"/>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5</v>
      </c>
      <c r="AK82" s="311"/>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6</v>
      </c>
      <c r="AQ82" s="311"/>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5</v>
      </c>
      <c r="AW82" s="311"/>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5</v>
      </c>
      <c r="BC82" s="311"/>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6</v>
      </c>
      <c r="BL82" s="311"/>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5</v>
      </c>
      <c r="BX82" s="311"/>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5</v>
      </c>
      <c r="CD82" s="311"/>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5</v>
      </c>
      <c r="CM82" s="311"/>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6</v>
      </c>
      <c r="CS82" s="311"/>
      <c r="CT82" s="37">
        <f>IF(VLOOKUP(CONCATENATE($CH$6," ",CT$9),'-RÅDATA_KVARTAL-'!$A$5:$DS$385,117,FALSE)&gt;0,VLOOKUP(CONCATENATE($CH$6," ",CT$9),'-RÅDATA_KVARTAL-'!$A$5:$DS$385,117,FALSE),"")</f>
        <v>5</v>
      </c>
      <c r="CU82" s="311"/>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5</v>
      </c>
      <c r="CY82" s="311"/>
      <c r="CZ82" s="37">
        <f>IF(VLOOKUP(CONCATENATE($CH$6," ",CZ$9),'-RÅDATA_KVARTAL-'!$A$5:$DS$385,117,FALSE)&gt;0,VLOOKUP(CONCATENATE($CH$6," ",CZ$9),'-RÅDATA_KVARTAL-'!$A$5:$DS$385,117,FALSE),"")</f>
        <v>4</v>
      </c>
      <c r="DA82" s="37"/>
      <c r="DB82" s="37">
        <f>IF(VLOOKUP(CONCATENATE($CH$6," ",DB$9),'-RÅDATA_KVARTAL-'!$A$5:$DS$385,117,FALSE)&gt;0,VLOOKUP(CONCATENATE($CH$6," ",DB$9),'-RÅDATA_KVARTAL-'!$A$5:$DS$385,117,FALSE),"")</f>
        <v>6</v>
      </c>
      <c r="DC82" s="37"/>
      <c r="DD82" s="37">
        <f>IF(VLOOKUP(CONCATENATE($CH$6," ",DD$9),'-RÅDATA_KVARTAL-'!$A$5:$DS$385,117,FALSE)&gt;0,VLOOKUP(CONCATENATE($CH$6," ",DD$9),'-RÅDATA_KVARTAL-'!$A$5:$DS$385,117,FALSE),"")</f>
        <v>5</v>
      </c>
      <c r="DE82" s="37"/>
      <c r="DF82" s="37">
        <f>IF(VLOOKUP(CONCATENATE($CH$6," ",DF$9),'-RÅDATA_KVARTAL-'!$A$5:$DS$385,117,FALSE)&gt;0,VLOOKUP(CONCATENATE($CH$6," ",DF$9),'-RÅDATA_KVARTAL-'!$A$5:$DS$385,117,FALSE),"")</f>
        <v>5.1143901448490592</v>
      </c>
      <c r="DG82" s="106"/>
      <c r="DH82" s="106"/>
      <c r="DI82" s="37">
        <f>IF(VLOOKUP(CONCATENATE($DI$6," ",DI$9),'-RÅDATA_KVARTAL-'!$A$5:$DS$385,117,FALSE)&gt;0,VLOOKUP(CONCATENATE($DI$6," ",DI$9),'-RÅDATA_KVARTAL-'!$A$5:$DS$385,117,FALSE),"")</f>
        <v>5</v>
      </c>
      <c r="DJ82" s="37"/>
      <c r="DK82" s="37">
        <f>IF(VLOOKUP(CONCATENATE($DI$6," ",DK$9),'-RÅDATA_KVARTAL-'!$A$5:$DS$385,117,FALSE)&gt;0,VLOOKUP(CONCATENATE($DI$6," ",DK$9),'-RÅDATA_KVARTAL-'!$A$5:$DS$385,117,FALSE),"")</f>
        <v>5</v>
      </c>
      <c r="DL82" s="37"/>
      <c r="DM82" s="37">
        <f>IF(VLOOKUP(CONCATENATE($DI$6," ",DM$9),'-RÅDATA_KVARTAL-'!$A$5:$DS$385,117,FALSE)&gt;0,VLOOKUP(CONCATENATE($DI$6," ",DM$9),'-RÅDATA_KVARTAL-'!$A$5:$DS$385,117,FALSE),"")</f>
        <v>5</v>
      </c>
      <c r="DN82" s="311"/>
      <c r="DO82" s="37">
        <f>IF(VLOOKUP(CONCATENATE($DI$6," ",DO$9),'-RÅDATA_KVARTAL-'!$A$5:$DS$385,117,FALSE)&gt;0,VLOOKUP(CONCATENATE($DI$6," ",DO$9),'-RÅDATA_KVARTAL-'!$A$5:$DS$385,117,FALSE),"")</f>
        <v>6</v>
      </c>
      <c r="DP82" s="37"/>
      <c r="DQ82" s="37">
        <f>IF(VLOOKUP(CONCATENATE($DI$6," ",DQ$9),'-RÅDATA_KVARTAL-'!$A$5:$DS$385,117,FALSE)&gt;0,VLOOKUP(CONCATENATE($DI$6," ",DQ$9),'-RÅDATA_KVARTAL-'!$A$5:$DS$385,117,FALSE),"")</f>
        <v>6</v>
      </c>
      <c r="DR82" s="37"/>
      <c r="DS82" s="37">
        <f>IF(VLOOKUP(CONCATENATE($DI$6," ",DS$9),'-RÅDATA_KVARTAL-'!$A$5:$DS$385,117,FALSE)&gt;0,VLOOKUP(CONCATENATE($DI$6," ",DS$9),'-RÅDATA_KVARTAL-'!$A$5:$DS$385,117,FALSE),"")</f>
        <v>5</v>
      </c>
      <c r="DT82" s="311"/>
      <c r="DU82" s="37">
        <f>IF(VLOOKUP(CONCATENATE($DI$6," ",DU$9),'-RÅDATA_KVARTAL-'!$A$5:$DS$385,117,FALSE)&gt;0,VLOOKUP(CONCATENATE($DI$6," ",DU$9),'-RÅDATA_KVARTAL-'!$A$5:$DS$385,117,FALSE),"")</f>
        <v>5</v>
      </c>
      <c r="DV82" s="311"/>
      <c r="DW82" s="37">
        <f>IF(VLOOKUP(CONCATENATE($DI$6," ",DW$9),'-RÅDATA_KVARTAL-'!$A$5:$DS$385,117,FALSE)&gt;0,VLOOKUP(CONCATENATE($DI$6," ",DW$9),'-RÅDATA_KVARTAL-'!$A$5:$DS$385,117,FALSE),"")</f>
        <v>5</v>
      </c>
      <c r="DX82" s="37"/>
      <c r="DY82" s="37">
        <f>IF(VLOOKUP(CONCATENATE($DI$6," ",DY$9),'-RÅDATA_KVARTAL-'!$A$5:$DS$385,117,FALSE)&gt;0,VLOOKUP(CONCATENATE($DI$6," ",DY$9),'-RÅDATA_KVARTAL-'!$A$5:$DS$385,117,FALSE),"")</f>
        <v>6</v>
      </c>
      <c r="DZ82" s="311"/>
      <c r="EA82" s="37" t="str">
        <f>IF(VLOOKUP(CONCATENATE($DI$6," ",EA$9),'-RÅDATA_KVARTAL-'!$A$5:$DS$385,117,FALSE)&gt;0,VLOOKUP(CONCATENATE($DI$6," ",EA$9),'-RÅDATA_KVARTAL-'!$A$5:$DS$385,117,FALSE),"")</f>
        <v/>
      </c>
      <c r="EB82" s="37"/>
      <c r="EC82" s="37" t="str">
        <f>IF(VLOOKUP(CONCATENATE($DI$6," ",EC$9),'-RÅDATA_KVARTAL-'!$A$5:$DS$385,117,FALSE)&gt;0,VLOOKUP(CONCATENATE($DI$6," ",EC$9),'-RÅDATA_KVARTAL-'!$A$5:$DS$385,117,FALSE),"")</f>
        <v/>
      </c>
      <c r="ED82" s="37"/>
      <c r="EE82" s="37" t="str">
        <f>IF(VLOOKUP(CONCATENATE($DI$6," ",EE$9),'-RÅDATA_KVARTAL-'!$A$5:$DS$385,117,FALSE)&gt;0,VLOOKUP(CONCATENATE($DI$6," ",EE$9),'-RÅDATA_KVARTAL-'!$A$5:$DS$385,117,FALSE),"")</f>
        <v/>
      </c>
      <c r="EF82" s="37"/>
      <c r="EG82" s="37">
        <f>IF(VLOOKUP(CONCATENATE($DI$6," ",EG$9),'-RÅDATA_KVARTAL-'!$A$5:$DS$385,117,FALSE)&gt;0,VLOOKUP(CONCATENATE($DI$6," ",EG$9),'-RÅDATA_KVARTAL-'!$A$5:$DS$385,117,FALSE),"")</f>
        <v>5.229083080536256</v>
      </c>
      <c r="EH82" s="106"/>
      <c r="EI82" s="106"/>
      <c r="EJ82" s="37" t="str">
        <f>IF(VLOOKUP(CONCATENATE($EJ$6," ",EJ$9),'-RÅDATA_KVARTAL-'!$A$5:$DS$385,117,FALSE)&gt;0,VLOOKUP(CONCATENATE($EJ$6," ",EJ$9),'-RÅDATA_KVARTAL-'!$A$5:$DS$385,117,FALSE),"")</f>
        <v/>
      </c>
      <c r="EK82" s="37"/>
      <c r="EL82" s="37" t="str">
        <f>IF(VLOOKUP(CONCATENATE($EJ$6," ",EL$9),'-RÅDATA_KVARTAL-'!$A$5:$DS$385,117,FALSE)&gt;0,VLOOKUP(CONCATENATE($EJ$6," ",EL$9),'-RÅDATA_KVARTAL-'!$A$5:$DS$385,117,FALSE),"")</f>
        <v/>
      </c>
      <c r="EM82" s="37"/>
      <c r="EN82" s="37" t="str">
        <f>IF(VLOOKUP(CONCATENATE($EJ$6," ",EN$9),'-RÅDATA_KVARTAL-'!$A$5:$DS$385,117,FALSE)&gt;0,VLOOKUP(CONCATENATE($EJ$6," ",EN$9),'-RÅDATA_KVARTAL-'!$A$5:$DS$385,117,FALSE),"")</f>
        <v/>
      </c>
      <c r="EO82" s="311"/>
      <c r="EP82" s="37" t="str">
        <f>IF(VLOOKUP(CONCATENATE($EJ$6," ",EP$9),'-RÅDATA_KVARTAL-'!$A$5:$DS$385,117,FALSE)&gt;0,VLOOKUP(CONCATENATE($EJ$6," ",EP$9),'-RÅDATA_KVARTAL-'!$A$5:$DS$385,117,FALSE),"")</f>
        <v/>
      </c>
      <c r="EQ82" s="37"/>
      <c r="ER82" s="37" t="str">
        <f>IF(VLOOKUP(CONCATENATE($EJ$6," ",ER$9),'-RÅDATA_KVARTAL-'!$A$5:$DS$385,117,FALSE)&gt;0,VLOOKUP(CONCATENATE($EJ$6," ",ER$9),'-RÅDATA_KVARTAL-'!$A$5:$DS$385,117,FALSE),"")</f>
        <v/>
      </c>
      <c r="ES82" s="37"/>
      <c r="ET82" s="37" t="str">
        <f>IF(VLOOKUP(CONCATENATE($EJ$6," ",ET$9),'-RÅDATA_KVARTAL-'!$A$5:$DS$385,117,FALSE)&gt;0,VLOOKUP(CONCATENATE($EJ$6," ",ET$9),'-RÅDATA_KVARTAL-'!$A$5:$DS$385,117,FALSE),"")</f>
        <v/>
      </c>
      <c r="EU82" s="311"/>
      <c r="EV82" s="37" t="str">
        <f>IF(VLOOKUP(CONCATENATE($EJ$6," ",EV$9),'-RÅDATA_KVARTAL-'!$A$5:$DS$385,117,FALSE)&gt;0,VLOOKUP(CONCATENATE($EJ$6," ",EV$9),'-RÅDATA_KVARTAL-'!$A$5:$DS$385,117,FALSE),"")</f>
        <v/>
      </c>
      <c r="EW82" s="311"/>
      <c r="EX82" s="37" t="str">
        <f>IF(VLOOKUP(CONCATENATE($EJ$6," ",EX$9),'-RÅDATA_KVARTAL-'!$A$5:$DS$385,117,FALSE)&gt;0,VLOOKUP(CONCATENATE($EJ$6," ",EX$9),'-RÅDATA_KVARTAL-'!$A$5:$DS$385,117,FALSE),"")</f>
        <v/>
      </c>
      <c r="EY82" s="37"/>
      <c r="EZ82" s="37" t="str">
        <f>IF(VLOOKUP(CONCATENATE($EJ$6," ",EZ$9),'-RÅDATA_KVARTAL-'!$A$5:$DS$385,117,FALSE)&gt;0,VLOOKUP(CONCATENATE($EJ$6," ",EZ$9),'-RÅDATA_KVARTAL-'!$A$5:$DS$385,117,FALSE),"")</f>
        <v/>
      </c>
      <c r="FA82" s="311"/>
      <c r="FB82" s="37" t="str">
        <f>IF(VLOOKUP(CONCATENATE($EJ$6," ",FB$9),'-RÅDATA_KVARTAL-'!$A$5:$DS$385,117,FALSE)&gt;0,VLOOKUP(CONCATENATE($EJ$6," ",FB$9),'-RÅDATA_KVARTAL-'!$A$5:$DS$385,117,FALSE),"")</f>
        <v/>
      </c>
      <c r="FC82" s="37"/>
      <c r="FD82" s="37" t="str">
        <f>IF(VLOOKUP(CONCATENATE($EJ$6," ",FD$9),'-RÅDATA_KVARTAL-'!$A$5:$DS$385,117,FALSE)&gt;0,VLOOKUP(CONCATENATE($EJ$6," ",FD$9),'-RÅDATA_KVARTAL-'!$A$5:$DS$385,117,FALSE),"")</f>
        <v/>
      </c>
      <c r="FE82" s="37"/>
      <c r="FF82" s="37" t="str">
        <f>IF(VLOOKUP(CONCATENATE($EJ$6," ",FF$9),'-RÅDATA_KVARTAL-'!$A$5:$DS$385,117,FALSE)&gt;0,VLOOKUP(CONCATENATE($EJ$6," ",FF$9),'-RÅDATA_KVARTAL-'!$A$5:$DS$385,117,FALSE),"")</f>
        <v/>
      </c>
      <c r="FG82" s="37"/>
      <c r="FH82" s="37" t="str">
        <f>IF(VLOOKUP(CONCATENATE($EJ$6," ",FH$9),'-RÅDATA_KVARTAL-'!$A$5:$DS$385,117,FALSE)&gt;0,VLOOKUP(CONCATENATE($EJ$6," ",FH$9),'-RÅDATA_KVARTAL-'!$A$5:$DS$385,117,FALSE),"")</f>
        <v/>
      </c>
      <c r="FI82" s="106"/>
      <c r="FJ82" s="106"/>
      <c r="FK82" s="37" t="str">
        <f>IF(VLOOKUP(CONCATENATE($FK$6," ",FK$9),'-RÅDATA_KVARTAL-'!$A$5:$DS$385,117,FALSE)&gt;0,VLOOKUP(CONCATENATE($FK$6," ",FK$9),'-RÅDATA_KVARTAL-'!$A$5:$DS$385,117,FALSE),"")</f>
        <v/>
      </c>
      <c r="FL82" s="37"/>
      <c r="FM82" s="37" t="str">
        <f>IF(VLOOKUP(CONCATENATE($FK$6," ",FM$9),'-RÅDATA_KVARTAL-'!$A$5:$DS$385,117,FALSE)&gt;0,VLOOKUP(CONCATENATE($FK$6," ",FM$9),'-RÅDATA_KVARTAL-'!$A$5:$DS$385,117,FALSE),"")</f>
        <v/>
      </c>
      <c r="FN82" s="37"/>
      <c r="FO82" s="37" t="str">
        <f>IF(VLOOKUP(CONCATENATE($FK$6," ",FO$9),'-RÅDATA_KVARTAL-'!$A$5:$DS$385,117,FALSE)&gt;0,VLOOKUP(CONCATENATE($FK$6," ",FO$9),'-RÅDATA_KVARTAL-'!$A$5:$DS$385,117,FALSE),"")</f>
        <v/>
      </c>
      <c r="FP82" s="311"/>
      <c r="FQ82" s="37" t="str">
        <f>IF(VLOOKUP(CONCATENATE($FK$6," ",FQ$9),'-RÅDATA_KVARTAL-'!$A$5:$DS$385,117,FALSE)&gt;0,VLOOKUP(CONCATENATE($FK$6," ",FQ$9),'-RÅDATA_KVARTAL-'!$A$5:$DS$385,117,FALSE),"")</f>
        <v/>
      </c>
      <c r="FR82" s="37"/>
      <c r="FS82" s="37" t="str">
        <f>IF(VLOOKUP(CONCATENATE($FK$6," ",FS$9),'-RÅDATA_KVARTAL-'!$A$5:$DS$385,117,FALSE)&gt;0,VLOOKUP(CONCATENATE($FK$6," ",FS$9),'-RÅDATA_KVARTAL-'!$A$5:$DS$385,117,FALSE),"")</f>
        <v/>
      </c>
      <c r="FT82" s="37"/>
      <c r="FU82" s="37" t="str">
        <f>IF(VLOOKUP(CONCATENATE($FK$6," ",FU$9),'-RÅDATA_KVARTAL-'!$A$5:$DS$385,117,FALSE)&gt;0,VLOOKUP(CONCATENATE($FK$6," ",FU$9),'-RÅDATA_KVARTAL-'!$A$5:$DS$385,117,FALSE),"")</f>
        <v/>
      </c>
      <c r="FV82" s="311"/>
      <c r="FW82" s="37" t="str">
        <f>IF(VLOOKUP(CONCATENATE($FK$6," ",FW$9),'-RÅDATA_KVARTAL-'!$A$5:$DS$385,117,FALSE)&gt;0,VLOOKUP(CONCATENATE($FK$6," ",FW$9),'-RÅDATA_KVARTAL-'!$A$5:$DS$385,117,FALSE),"")</f>
        <v/>
      </c>
      <c r="FX82" s="311"/>
      <c r="FY82" s="37" t="str">
        <f>IF(VLOOKUP(CONCATENATE($FK$6," ",FY$9),'-RÅDATA_KVARTAL-'!$A$5:$DS$385,117,FALSE)&gt;0,VLOOKUP(CONCATENATE($FK$6," ",FY$9),'-RÅDATA_KVARTAL-'!$A$5:$DS$385,117,FALSE),"")</f>
        <v/>
      </c>
      <c r="FZ82" s="37"/>
      <c r="GA82" s="37" t="str">
        <f>IF(VLOOKUP(CONCATENATE($FK$6," ",GA$9),'-RÅDATA_KVARTAL-'!$A$5:$DS$385,117,FALSE)&gt;0,VLOOKUP(CONCATENATE($FK$6," ",GA$9),'-RÅDATA_KVARTAL-'!$A$5:$DS$385,117,FALSE),"")</f>
        <v/>
      </c>
      <c r="GB82" s="311"/>
      <c r="GC82" s="37" t="str">
        <f>IF(VLOOKUP(CONCATENATE($FK$6," ",GC$9),'-RÅDATA_KVARTAL-'!$A$5:$DS$385,117,FALSE)&gt;0,VLOOKUP(CONCATENATE($FK$6," ",GC$9),'-RÅDATA_KVARTAL-'!$A$5:$DS$385,117,FALSE),"")</f>
        <v/>
      </c>
      <c r="GD82" s="37"/>
      <c r="GE82" s="37" t="str">
        <f>IF(VLOOKUP(CONCATENATE($FK$6," ",GE$9),'-RÅDATA_KVARTAL-'!$A$5:$DS$385,117,FALSE)&gt;0,VLOOKUP(CONCATENATE($FK$6," ",GE$9),'-RÅDATA_KVARTAL-'!$A$5:$DS$385,117,FALSE),"")</f>
        <v/>
      </c>
      <c r="GF82" s="37"/>
      <c r="GG82" s="37" t="str">
        <f>IF(VLOOKUP(CONCATENATE($FK$6," ",GG$9),'-RÅDATA_KVARTAL-'!$A$5:$DS$385,117,FALSE)&gt;0,VLOOKUP(CONCATENATE($FK$6," ",GG$9),'-RÅDATA_KVARTAL-'!$A$5:$DS$385,117,FALSE),"")</f>
        <v/>
      </c>
      <c r="GH82" s="37"/>
      <c r="GI82" s="37" t="str">
        <f>IF(VLOOKUP(CONCATENATE($FK$6," ",GI$9),'-RÅDATA_KVARTAL-'!$A$5:$DS$385,117,FALSE)&gt;0,VLOOKUP(CONCATENATE($FK$6," ",GI$9),'-RÅDATA_KVARTAL-'!$A$5:$DS$385,117,FALSE),"")</f>
        <v/>
      </c>
      <c r="GJ82" s="106"/>
      <c r="GK82" s="106"/>
      <c r="GL82" s="37" t="str">
        <f>IF(VLOOKUP(CONCATENATE($GL$6," ",GL$9),'-RÅDATA_KVARTAL-'!$A$5:$DS$385,117,FALSE)&gt;0,VLOOKUP(CONCATENATE($GL$6," ",GL$9),'-RÅDATA_KVARTAL-'!$A$5:$DS$385,117,FALSE),"")</f>
        <v/>
      </c>
      <c r="GM82" s="37"/>
      <c r="GN82" s="37" t="str">
        <f>IF(VLOOKUP(CONCATENATE($GL$6," ",GN$9),'-RÅDATA_KVARTAL-'!$A$5:$DS$385,117,FALSE)&gt;0,VLOOKUP(CONCATENATE($GL$6," ",GN$9),'-RÅDATA_KVARTAL-'!$A$5:$DS$385,117,FALSE),"")</f>
        <v/>
      </c>
      <c r="GO82" s="37"/>
      <c r="GP82" s="37" t="str">
        <f>IF(VLOOKUP(CONCATENATE($GL$6," ",GP$9),'-RÅDATA_KVARTAL-'!$A$5:$DS$385,117,FALSE)&gt;0,VLOOKUP(CONCATENATE($GL$6," ",GP$9),'-RÅDATA_KVARTAL-'!$A$5:$DS$385,117,FALSE),"")</f>
        <v/>
      </c>
      <c r="GQ82" s="311"/>
      <c r="GR82" s="37" t="str">
        <f>IF(VLOOKUP(CONCATENATE($GL$6," ",GR$9),'-RÅDATA_KVARTAL-'!$A$5:$DS$385,117,FALSE)&gt;0,VLOOKUP(CONCATENATE($GL$6," ",GR$9),'-RÅDATA_KVARTAL-'!$A$5:$DS$385,117,FALSE),"")</f>
        <v/>
      </c>
      <c r="GS82" s="37"/>
      <c r="GT82" s="37" t="str">
        <f>IF(VLOOKUP(CONCATENATE($GL$6," ",GT$9),'-RÅDATA_KVARTAL-'!$A$5:$DS$385,117,FALSE)&gt;0,VLOOKUP(CONCATENATE($GL$6," ",GT$9),'-RÅDATA_KVARTAL-'!$A$5:$DS$385,117,FALSE),"")</f>
        <v/>
      </c>
      <c r="GU82" s="37"/>
      <c r="GV82" s="37" t="str">
        <f>IF(VLOOKUP(CONCATENATE($GL$6," ",GV$9),'-RÅDATA_KVARTAL-'!$A$5:$DS$385,117,FALSE)&gt;0,VLOOKUP(CONCATENATE($GL$6," ",GV$9),'-RÅDATA_KVARTAL-'!$A$5:$DS$385,117,FALSE),"")</f>
        <v/>
      </c>
      <c r="GW82" s="311"/>
      <c r="GX82" s="37" t="str">
        <f>IF(VLOOKUP(CONCATENATE($GL$6," ",GX$9),'-RÅDATA_KVARTAL-'!$A$5:$DS$385,117,FALSE)&gt;0,VLOOKUP(CONCATENATE($GL$6," ",GX$9),'-RÅDATA_KVARTAL-'!$A$5:$DS$385,117,FALSE),"")</f>
        <v/>
      </c>
      <c r="GY82" s="311"/>
      <c r="GZ82" s="37" t="str">
        <f>IF(VLOOKUP(CONCATENATE($GL$6," ",GZ$9),'-RÅDATA_KVARTAL-'!$A$5:$DS$385,117,FALSE)&gt;0,VLOOKUP(CONCATENATE($GL$6," ",GZ$9),'-RÅDATA_KVARTAL-'!$A$5:$DS$385,117,FALSE),"")</f>
        <v/>
      </c>
      <c r="HA82" s="37"/>
      <c r="HB82" s="37" t="str">
        <f>IF(VLOOKUP(CONCATENATE($GL$6," ",HB$9),'-RÅDATA_KVARTAL-'!$A$5:$DS$385,117,FALSE)&gt;0,VLOOKUP(CONCATENATE($GL$6," ",HB$9),'-RÅDATA_KVARTAL-'!$A$5:$DS$385,117,FALSE),"")</f>
        <v/>
      </c>
      <c r="HC82" s="311"/>
      <c r="HD82" s="37" t="str">
        <f>IF(VLOOKUP(CONCATENATE($GL$6," ",HD$9),'-RÅDATA_KVARTAL-'!$A$5:$DS$385,117,FALSE)&gt;0,VLOOKUP(CONCATENATE($GL$6," ",HD$9),'-RÅDATA_KVARTAL-'!$A$5:$DS$385,117,FALSE),"")</f>
        <v/>
      </c>
      <c r="HE82" s="37"/>
      <c r="HF82" s="37" t="str">
        <f>IF(VLOOKUP(CONCATENATE($GL$6," ",HF$9),'-RÅDATA_KVARTAL-'!$A$5:$DS$385,117,FALSE)&gt;0,VLOOKUP(CONCATENATE($GL$6," ",HF$9),'-RÅDATA_KVARTAL-'!$A$5:$DS$385,117,FALSE),"")</f>
        <v/>
      </c>
      <c r="HG82" s="37"/>
      <c r="HH82" s="37" t="str">
        <f>IF(VLOOKUP(CONCATENATE($GL$6," ",HH$9),'-RÅDATA_KVARTAL-'!$A$5:$DS$385,117,FALSE)&gt;0,VLOOKUP(CONCATENATE($GL$6," ",HH$9),'-RÅDATA_KVARTAL-'!$A$5:$DS$385,117,FALSE),"")</f>
        <v/>
      </c>
      <c r="HI82" s="37"/>
      <c r="HJ82" s="37" t="str">
        <f>IF(VLOOKUP(CONCATENATE($GL$6," ",HJ$9),'-RÅDATA_KVARTAL-'!$A$5:$DS$385,117,FALSE)&gt;0,VLOOKUP(CONCATENATE($GL$6," ",HJ$9),'-RÅDATA_KVARTAL-'!$A$5:$DS$385,117,FALSE),"")</f>
        <v/>
      </c>
      <c r="HK82" s="106"/>
      <c r="HL82" s="106"/>
      <c r="HM82" s="92" t="s">
        <v>363</v>
      </c>
      <c r="HO82" s="123"/>
    </row>
    <row r="83" spans="2:223" s="15" customFormat="1" ht="10.5" customHeight="1" x14ac:dyDescent="0.2">
      <c r="B83" s="248">
        <v>23</v>
      </c>
      <c r="C83" s="195"/>
      <c r="D83" s="92" t="s">
        <v>68</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f>IF(VLOOKUP(CONCATENATE($CH$6," ",CZ$9),'-RÅDATA_KVARTAL-'!$A$5:$DS$385,121,FALSE)&gt;0,VLOOKUP(CONCATENATE($CH$6," ",CZ$9),'-RÅDATA_KVARTAL-'!$A$5:$DS$385,121,FALSE),"")</f>
        <v>14</v>
      </c>
      <c r="DA83" s="37"/>
      <c r="DB83" s="37">
        <f>IF(VLOOKUP(CONCATENATE($CH$6," ",DB$9),'-RÅDATA_KVARTAL-'!$A$5:$DS$385,121,FALSE)&gt;0,VLOOKUP(CONCATENATE($CH$6," ",DB$9),'-RÅDATA_KVARTAL-'!$A$5:$DS$385,121,FALSE),"")</f>
        <v>20</v>
      </c>
      <c r="DC83" s="37"/>
      <c r="DD83" s="37">
        <f>IF(VLOOKUP(CONCATENATE($CH$6," ",DD$9),'-RÅDATA_KVARTAL-'!$A$5:$DS$385,121,FALSE)&gt;0,VLOOKUP(CONCATENATE($CH$6," ",DD$9),'-RÅDATA_KVARTAL-'!$A$5:$DS$385,121,FALSE),"")</f>
        <v>16</v>
      </c>
      <c r="DE83" s="37"/>
      <c r="DF83" s="37">
        <f>IF(VLOOKUP(CONCATENATE($CH$6," ",DF$9),'-RÅDATA_KVARTAL-'!$A$5:$DS$385,121,FALSE)&gt;0,VLOOKUP(CONCATENATE($CH$6," ",DF$9),'-RÅDATA_KVARTAL-'!$A$5:$DS$385,121,FALSE),"")</f>
        <v>16.082260074781885</v>
      </c>
      <c r="DG83" s="106"/>
      <c r="DH83" s="106"/>
      <c r="DI83" s="37">
        <f>IF(VLOOKUP(CONCATENATE($DI$6," ",DI$9),'-RÅDATA_KVARTAL-'!$A$5:$DS$385,121,FALSE)&gt;0,VLOOKUP(CONCATENATE($DI$6," ",DI$9),'-RÅDATA_KVARTAL-'!$A$5:$DS$385,121,FALSE),"")</f>
        <v>16</v>
      </c>
      <c r="DJ83" s="37"/>
      <c r="DK83" s="37">
        <f>IF(VLOOKUP(CONCATENATE($DI$6," ",DK$9),'-RÅDATA_KVARTAL-'!$A$5:$DS$385,121,FALSE)&gt;0,VLOOKUP(CONCATENATE($DI$6," ",DK$9),'-RÅDATA_KVARTAL-'!$A$5:$DS$385,121,FALSE),"")</f>
        <v>17</v>
      </c>
      <c r="DL83" s="37"/>
      <c r="DM83" s="37">
        <f>IF(VLOOKUP(CONCATENATE($DI$6," ",DM$9),'-RÅDATA_KVARTAL-'!$A$5:$DS$385,121,FALSE)&gt;0,VLOOKUP(CONCATENATE($DI$6," ",DM$9),'-RÅDATA_KVARTAL-'!$A$5:$DS$385,121,FALSE),"")</f>
        <v>15</v>
      </c>
      <c r="DN83" s="37"/>
      <c r="DO83" s="37">
        <f>IF(VLOOKUP(CONCATENATE($DI$6," ",DO$9),'-RÅDATA_KVARTAL-'!$A$5:$DS$385,121,FALSE)&gt;0,VLOOKUP(CONCATENATE($DI$6," ",DO$9),'-RÅDATA_KVARTAL-'!$A$5:$DS$385,121,FALSE),"")</f>
        <v>17</v>
      </c>
      <c r="DP83" s="37"/>
      <c r="DQ83" s="37">
        <f>IF(VLOOKUP(CONCATENATE($DI$6," ",DQ$9),'-RÅDATA_KVARTAL-'!$A$5:$DS$385,121,FALSE)&gt;0,VLOOKUP(CONCATENATE($DI$6," ",DQ$9),'-RÅDATA_KVARTAL-'!$A$5:$DS$385,121,FALSE),"")</f>
        <v>17</v>
      </c>
      <c r="DR83" s="37"/>
      <c r="DS83" s="37">
        <f>IF(VLOOKUP(CONCATENATE($DI$6," ",DS$9),'-RÅDATA_KVARTAL-'!$A$5:$DS$385,121,FALSE)&gt;0,VLOOKUP(CONCATENATE($DI$6," ",DS$9),'-RÅDATA_KVARTAL-'!$A$5:$DS$385,121,FALSE),"")</f>
        <v>16</v>
      </c>
      <c r="DT83" s="37"/>
      <c r="DU83" s="37">
        <f>IF(VLOOKUP(CONCATENATE($DI$6," ",DU$9),'-RÅDATA_KVARTAL-'!$A$5:$DS$385,121,FALSE)&gt;0,VLOOKUP(CONCATENATE($DI$6," ",DU$9),'-RÅDATA_KVARTAL-'!$A$5:$DS$385,121,FALSE),"")</f>
        <v>16</v>
      </c>
      <c r="DV83" s="37"/>
      <c r="DW83" s="37">
        <f>IF(VLOOKUP(CONCATENATE($DI$6," ",DW$9),'-RÅDATA_KVARTAL-'!$A$5:$DS$385,121,FALSE)&gt;0,VLOOKUP(CONCATENATE($DI$6," ",DW$9),'-RÅDATA_KVARTAL-'!$A$5:$DS$385,121,FALSE),"")</f>
        <v>15</v>
      </c>
      <c r="DX83" s="37"/>
      <c r="DY83" s="37">
        <f>IF(VLOOKUP(CONCATENATE($DI$6," ",DY$9),'-RÅDATA_KVARTAL-'!$A$5:$DS$385,121,FALSE)&gt;0,VLOOKUP(CONCATENATE($DI$6," ",DY$9),'-RÅDATA_KVARTAL-'!$A$5:$DS$385,121,FALSE),"")</f>
        <v>17</v>
      </c>
      <c r="DZ83" s="37"/>
      <c r="EA83" s="37" t="str">
        <f>IF(VLOOKUP(CONCATENATE($DI$6," ",EA$9),'-RÅDATA_KVARTAL-'!$A$5:$DS$385,121,FALSE)&gt;0,VLOOKUP(CONCATENATE($DI$6," ",EA$9),'-RÅDATA_KVARTAL-'!$A$5:$DS$385,121,FALSE),"")</f>
        <v/>
      </c>
      <c r="EB83" s="37"/>
      <c r="EC83" s="37" t="str">
        <f>IF(VLOOKUP(CONCATENATE($DI$6," ",EC$9),'-RÅDATA_KVARTAL-'!$A$5:$DS$385,121,FALSE)&gt;0,VLOOKUP(CONCATENATE($DI$6," ",EC$9),'-RÅDATA_KVARTAL-'!$A$5:$DS$385,121,FALSE),"")</f>
        <v/>
      </c>
      <c r="ED83" s="37"/>
      <c r="EE83" s="37" t="str">
        <f>IF(VLOOKUP(CONCATENATE($DI$6," ",EE$9),'-RÅDATA_KVARTAL-'!$A$5:$DS$385,121,FALSE)&gt;0,VLOOKUP(CONCATENATE($DI$6," ",EE$9),'-RÅDATA_KVARTAL-'!$A$5:$DS$385,121,FALSE),"")</f>
        <v/>
      </c>
      <c r="EF83" s="37"/>
      <c r="EG83" s="37">
        <f>IF(VLOOKUP(CONCATENATE($DI$6," ",EG$9),'-RÅDATA_KVARTAL-'!$A$5:$DS$385,121,FALSE)&gt;0,VLOOKUP(CONCATENATE($DI$6," ",EG$9),'-RÅDATA_KVARTAL-'!$A$5:$DS$385,121,FALSE),"")</f>
        <v>16.394373696587834</v>
      </c>
      <c r="EH83" s="106"/>
      <c r="EI83" s="106"/>
      <c r="EJ83" s="37" t="str">
        <f>IF(VLOOKUP(CONCATENATE($EJ$6," ",EJ$9),'-RÅDATA_KVARTAL-'!$A$5:$DS$385,121,FALSE)&gt;0,VLOOKUP(CONCATENATE($EJ$6," ",EJ$9),'-RÅDATA_KVARTAL-'!$A$5:$DS$385,121,FALSE),"")</f>
        <v/>
      </c>
      <c r="EK83" s="37"/>
      <c r="EL83" s="37" t="str">
        <f>IF(VLOOKUP(CONCATENATE($EJ$6," ",EL$9),'-RÅDATA_KVARTAL-'!$A$5:$DS$385,121,FALSE)&gt;0,VLOOKUP(CONCATENATE($EJ$6," ",EL$9),'-RÅDATA_KVARTAL-'!$A$5:$DS$385,121,FALSE),"")</f>
        <v/>
      </c>
      <c r="EM83" s="37"/>
      <c r="EN83" s="37" t="str">
        <f>IF(VLOOKUP(CONCATENATE($EJ$6," ",EN$9),'-RÅDATA_KVARTAL-'!$A$5:$DS$385,121,FALSE)&gt;0,VLOOKUP(CONCATENATE($EJ$6," ",EN$9),'-RÅDATA_KVARTAL-'!$A$5:$DS$385,121,FALSE),"")</f>
        <v/>
      </c>
      <c r="EO83" s="37"/>
      <c r="EP83" s="37" t="str">
        <f>IF(VLOOKUP(CONCATENATE($EJ$6," ",EP$9),'-RÅDATA_KVARTAL-'!$A$5:$DS$385,121,FALSE)&gt;0,VLOOKUP(CONCATENATE($EJ$6," ",EP$9),'-RÅDATA_KVARTAL-'!$A$5:$DS$385,121,FALSE),"")</f>
        <v/>
      </c>
      <c r="EQ83" s="37"/>
      <c r="ER83" s="37" t="str">
        <f>IF(VLOOKUP(CONCATENATE($EJ$6," ",ER$9),'-RÅDATA_KVARTAL-'!$A$5:$DS$385,121,FALSE)&gt;0,VLOOKUP(CONCATENATE($EJ$6," ",ER$9),'-RÅDATA_KVARTAL-'!$A$5:$DS$385,121,FALSE),"")</f>
        <v/>
      </c>
      <c r="ES83" s="37"/>
      <c r="ET83" s="37" t="str">
        <f>IF(VLOOKUP(CONCATENATE($EJ$6," ",ET$9),'-RÅDATA_KVARTAL-'!$A$5:$DS$385,121,FALSE)&gt;0,VLOOKUP(CONCATENATE($EJ$6," ",ET$9),'-RÅDATA_KVARTAL-'!$A$5:$DS$385,121,FALSE),"")</f>
        <v/>
      </c>
      <c r="EU83" s="37"/>
      <c r="EV83" s="37" t="str">
        <f>IF(VLOOKUP(CONCATENATE($EJ$6," ",EV$9),'-RÅDATA_KVARTAL-'!$A$5:$DS$385,121,FALSE)&gt;0,VLOOKUP(CONCATENATE($EJ$6," ",EV$9),'-RÅDATA_KVARTAL-'!$A$5:$DS$385,121,FALSE),"")</f>
        <v/>
      </c>
      <c r="EW83" s="37"/>
      <c r="EX83" s="37" t="str">
        <f>IF(VLOOKUP(CONCATENATE($EJ$6," ",EX$9),'-RÅDATA_KVARTAL-'!$A$5:$DS$385,121,FALSE)&gt;0,VLOOKUP(CONCATENATE($EJ$6," ",EX$9),'-RÅDATA_KVARTAL-'!$A$5:$DS$385,121,FALSE),"")</f>
        <v/>
      </c>
      <c r="EY83" s="37"/>
      <c r="EZ83" s="37" t="str">
        <f>IF(VLOOKUP(CONCATENATE($EJ$6," ",EZ$9),'-RÅDATA_KVARTAL-'!$A$5:$DS$385,121,FALSE)&gt;0,VLOOKUP(CONCATENATE($EJ$6," ",EZ$9),'-RÅDATA_KVARTAL-'!$A$5:$DS$385,121,FALSE),"")</f>
        <v/>
      </c>
      <c r="FA83" s="37"/>
      <c r="FB83" s="37" t="str">
        <f>IF(VLOOKUP(CONCATENATE($EJ$6," ",FB$9),'-RÅDATA_KVARTAL-'!$A$5:$DS$385,121,FALSE)&gt;0,VLOOKUP(CONCATENATE($EJ$6," ",FB$9),'-RÅDATA_KVARTAL-'!$A$5:$DS$385,121,FALSE),"")</f>
        <v/>
      </c>
      <c r="FC83" s="37"/>
      <c r="FD83" s="37" t="str">
        <f>IF(VLOOKUP(CONCATENATE($EJ$6," ",FD$9),'-RÅDATA_KVARTAL-'!$A$5:$DS$385,121,FALSE)&gt;0,VLOOKUP(CONCATENATE($EJ$6," ",FD$9),'-RÅDATA_KVARTAL-'!$A$5:$DS$385,121,FALSE),"")</f>
        <v/>
      </c>
      <c r="FE83" s="37"/>
      <c r="FF83" s="37" t="str">
        <f>IF(VLOOKUP(CONCATENATE($EJ$6," ",FF$9),'-RÅDATA_KVARTAL-'!$A$5:$DS$385,121,FALSE)&gt;0,VLOOKUP(CONCATENATE($EJ$6," ",FF$9),'-RÅDATA_KVARTAL-'!$A$5:$DS$385,121,FALSE),"")</f>
        <v/>
      </c>
      <c r="FG83" s="37"/>
      <c r="FH83" s="37" t="str">
        <f>IF(VLOOKUP(CONCATENATE($EJ$6," ",FH$9),'-RÅDATA_KVARTAL-'!$A$5:$DS$385,121,FALSE)&gt;0,VLOOKUP(CONCATENATE($EJ$6," ",FH$9),'-RÅDATA_KVARTAL-'!$A$5:$DS$385,121,FALSE),"")</f>
        <v/>
      </c>
      <c r="FI83" s="106"/>
      <c r="FJ83" s="106"/>
      <c r="FK83" s="37" t="str">
        <f>IF(VLOOKUP(CONCATENATE($FK$6," ",FK$9),'-RÅDATA_KVARTAL-'!$A$5:$DS$385,121,FALSE)&gt;0,VLOOKUP(CONCATENATE($FK$6," ",FK$9),'-RÅDATA_KVARTAL-'!$A$5:$DS$385,121,FALSE),"")</f>
        <v/>
      </c>
      <c r="FL83" s="37"/>
      <c r="FM83" s="37" t="str">
        <f>IF(VLOOKUP(CONCATENATE($FK$6," ",FM$9),'-RÅDATA_KVARTAL-'!$A$5:$DS$385,121,FALSE)&gt;0,VLOOKUP(CONCATENATE($FK$6," ",FM$9),'-RÅDATA_KVARTAL-'!$A$5:$DS$385,121,FALSE),"")</f>
        <v/>
      </c>
      <c r="FN83" s="37"/>
      <c r="FO83" s="37" t="str">
        <f>IF(VLOOKUP(CONCATENATE($FK$6," ",FO$9),'-RÅDATA_KVARTAL-'!$A$5:$DS$385,121,FALSE)&gt;0,VLOOKUP(CONCATENATE($FK$6," ",FO$9),'-RÅDATA_KVARTAL-'!$A$5:$DS$385,121,FALSE),"")</f>
        <v/>
      </c>
      <c r="FP83" s="37"/>
      <c r="FQ83" s="37" t="str">
        <f>IF(VLOOKUP(CONCATENATE($FK$6," ",FQ$9),'-RÅDATA_KVARTAL-'!$A$5:$DS$385,121,FALSE)&gt;0,VLOOKUP(CONCATENATE($FK$6," ",FQ$9),'-RÅDATA_KVARTAL-'!$A$5:$DS$385,121,FALSE),"")</f>
        <v/>
      </c>
      <c r="FR83" s="37"/>
      <c r="FS83" s="37" t="str">
        <f>IF(VLOOKUP(CONCATENATE($FK$6," ",FS$9),'-RÅDATA_KVARTAL-'!$A$5:$DS$385,121,FALSE)&gt;0,VLOOKUP(CONCATENATE($FK$6," ",FS$9),'-RÅDATA_KVARTAL-'!$A$5:$DS$385,121,FALSE),"")</f>
        <v/>
      </c>
      <c r="FT83" s="37"/>
      <c r="FU83" s="37" t="str">
        <f>IF(VLOOKUP(CONCATENATE($FK$6," ",FU$9),'-RÅDATA_KVARTAL-'!$A$5:$DS$385,121,FALSE)&gt;0,VLOOKUP(CONCATENATE($FK$6," ",FU$9),'-RÅDATA_KVARTAL-'!$A$5:$DS$385,121,FALSE),"")</f>
        <v/>
      </c>
      <c r="FV83" s="37"/>
      <c r="FW83" s="37" t="str">
        <f>IF(VLOOKUP(CONCATENATE($FK$6," ",FW$9),'-RÅDATA_KVARTAL-'!$A$5:$DS$385,121,FALSE)&gt;0,VLOOKUP(CONCATENATE($FK$6," ",FW$9),'-RÅDATA_KVARTAL-'!$A$5:$DS$385,121,FALSE),"")</f>
        <v/>
      </c>
      <c r="FX83" s="37"/>
      <c r="FY83" s="37" t="str">
        <f>IF(VLOOKUP(CONCATENATE($FK$6," ",FY$9),'-RÅDATA_KVARTAL-'!$A$5:$DS$385,121,FALSE)&gt;0,VLOOKUP(CONCATENATE($FK$6," ",FY$9),'-RÅDATA_KVARTAL-'!$A$5:$DS$385,121,FALSE),"")</f>
        <v/>
      </c>
      <c r="FZ83" s="37"/>
      <c r="GA83" s="37" t="str">
        <f>IF(VLOOKUP(CONCATENATE($FK$6," ",GA$9),'-RÅDATA_KVARTAL-'!$A$5:$DS$385,121,FALSE)&gt;0,VLOOKUP(CONCATENATE($FK$6," ",GA$9),'-RÅDATA_KVARTAL-'!$A$5:$DS$385,121,FALSE),"")</f>
        <v/>
      </c>
      <c r="GB83" s="37"/>
      <c r="GC83" s="37" t="str">
        <f>IF(VLOOKUP(CONCATENATE($FK$6," ",GC$9),'-RÅDATA_KVARTAL-'!$A$5:$DS$385,121,FALSE)&gt;0,VLOOKUP(CONCATENATE($FK$6," ",GC$9),'-RÅDATA_KVARTAL-'!$A$5:$DS$385,121,FALSE),"")</f>
        <v/>
      </c>
      <c r="GD83" s="37"/>
      <c r="GE83" s="37" t="str">
        <f>IF(VLOOKUP(CONCATENATE($FK$6," ",GE$9),'-RÅDATA_KVARTAL-'!$A$5:$DS$385,121,FALSE)&gt;0,VLOOKUP(CONCATENATE($FK$6," ",GE$9),'-RÅDATA_KVARTAL-'!$A$5:$DS$385,121,FALSE),"")</f>
        <v/>
      </c>
      <c r="GF83" s="37"/>
      <c r="GG83" s="37" t="str">
        <f>IF(VLOOKUP(CONCATENATE($FK$6," ",GG$9),'-RÅDATA_KVARTAL-'!$A$5:$DS$385,121,FALSE)&gt;0,VLOOKUP(CONCATENATE($FK$6," ",GG$9),'-RÅDATA_KVARTAL-'!$A$5:$DS$385,121,FALSE),"")</f>
        <v/>
      </c>
      <c r="GH83" s="37"/>
      <c r="GI83" s="37" t="str">
        <f>IF(VLOOKUP(CONCATENATE($FK$6," ",GI$9),'-RÅDATA_KVARTAL-'!$A$5:$DS$385,121,FALSE)&gt;0,VLOOKUP(CONCATENATE($FK$6," ",GI$9),'-RÅDATA_KVARTAL-'!$A$5:$DS$385,121,FALSE),"")</f>
        <v/>
      </c>
      <c r="GJ83" s="106"/>
      <c r="GK83" s="106"/>
      <c r="GL83" s="37" t="str">
        <f>IF(VLOOKUP(CONCATENATE($GL$6," ",GL$9),'-RÅDATA_KVARTAL-'!$A$5:$DS$385,121,FALSE)&gt;0,VLOOKUP(CONCATENATE($GL$6," ",GL$9),'-RÅDATA_KVARTAL-'!$A$5:$DS$385,121,FALSE),"")</f>
        <v/>
      </c>
      <c r="GM83" s="37"/>
      <c r="GN83" s="37" t="str">
        <f>IF(VLOOKUP(CONCATENATE($GL$6," ",GN$9),'-RÅDATA_KVARTAL-'!$A$5:$DS$385,121,FALSE)&gt;0,VLOOKUP(CONCATENATE($GL$6," ",GN$9),'-RÅDATA_KVARTAL-'!$A$5:$DS$385,121,FALSE),"")</f>
        <v/>
      </c>
      <c r="GO83" s="37"/>
      <c r="GP83" s="37" t="str">
        <f>IF(VLOOKUP(CONCATENATE($GL$6," ",GP$9),'-RÅDATA_KVARTAL-'!$A$5:$DS$385,121,FALSE)&gt;0,VLOOKUP(CONCATENATE($GL$6," ",GP$9),'-RÅDATA_KVARTAL-'!$A$5:$DS$385,121,FALSE),"")</f>
        <v/>
      </c>
      <c r="GQ83" s="37"/>
      <c r="GR83" s="37" t="str">
        <f>IF(VLOOKUP(CONCATENATE($GL$6," ",GR$9),'-RÅDATA_KVARTAL-'!$A$5:$DS$385,121,FALSE)&gt;0,VLOOKUP(CONCATENATE($GL$6," ",GR$9),'-RÅDATA_KVARTAL-'!$A$5:$DS$385,121,FALSE),"")</f>
        <v/>
      </c>
      <c r="GS83" s="37"/>
      <c r="GT83" s="37" t="str">
        <f>IF(VLOOKUP(CONCATENATE($GL$6," ",GT$9),'-RÅDATA_KVARTAL-'!$A$5:$DS$385,121,FALSE)&gt;0,VLOOKUP(CONCATENATE($GL$6," ",GT$9),'-RÅDATA_KVARTAL-'!$A$5:$DS$385,121,FALSE),"")</f>
        <v/>
      </c>
      <c r="GU83" s="37"/>
      <c r="GV83" s="37" t="str">
        <f>IF(VLOOKUP(CONCATENATE($GL$6," ",GV$9),'-RÅDATA_KVARTAL-'!$A$5:$DS$385,121,FALSE)&gt;0,VLOOKUP(CONCATENATE($GL$6," ",GV$9),'-RÅDATA_KVARTAL-'!$A$5:$DS$385,121,FALSE),"")</f>
        <v/>
      </c>
      <c r="GW83" s="37"/>
      <c r="GX83" s="37" t="str">
        <f>IF(VLOOKUP(CONCATENATE($GL$6," ",GX$9),'-RÅDATA_KVARTAL-'!$A$5:$DS$385,121,FALSE)&gt;0,VLOOKUP(CONCATENATE($GL$6," ",GX$9),'-RÅDATA_KVARTAL-'!$A$5:$DS$385,121,FALSE),"")</f>
        <v/>
      </c>
      <c r="GY83" s="37"/>
      <c r="GZ83" s="37" t="str">
        <f>IF(VLOOKUP(CONCATENATE($GL$6," ",GZ$9),'-RÅDATA_KVARTAL-'!$A$5:$DS$385,121,FALSE)&gt;0,VLOOKUP(CONCATENATE($GL$6," ",GZ$9),'-RÅDATA_KVARTAL-'!$A$5:$DS$385,121,FALSE),"")</f>
        <v/>
      </c>
      <c r="HA83" s="37"/>
      <c r="HB83" s="37" t="str">
        <f>IF(VLOOKUP(CONCATENATE($GL$6," ",HB$9),'-RÅDATA_KVARTAL-'!$A$5:$DS$385,121,FALSE)&gt;0,VLOOKUP(CONCATENATE($GL$6," ",HB$9),'-RÅDATA_KVARTAL-'!$A$5:$DS$385,121,FALSE),"")</f>
        <v/>
      </c>
      <c r="HC83" s="37"/>
      <c r="HD83" s="37" t="str">
        <f>IF(VLOOKUP(CONCATENATE($GL$6," ",HD$9),'-RÅDATA_KVARTAL-'!$A$5:$DS$385,121,FALSE)&gt;0,VLOOKUP(CONCATENATE($GL$6," ",HD$9),'-RÅDATA_KVARTAL-'!$A$5:$DS$385,121,FALSE),"")</f>
        <v/>
      </c>
      <c r="HE83" s="37"/>
      <c r="HF83" s="37" t="str">
        <f>IF(VLOOKUP(CONCATENATE($GL$6," ",HF$9),'-RÅDATA_KVARTAL-'!$A$5:$DS$385,121,FALSE)&gt;0,VLOOKUP(CONCATENATE($GL$6," ",HF$9),'-RÅDATA_KVARTAL-'!$A$5:$DS$385,121,FALSE),"")</f>
        <v/>
      </c>
      <c r="HG83" s="37"/>
      <c r="HH83" s="37" t="str">
        <f>IF(VLOOKUP(CONCATENATE($GL$6," ",HH$9),'-RÅDATA_KVARTAL-'!$A$5:$DS$385,121,FALSE)&gt;0,VLOOKUP(CONCATENATE($GL$6," ",HH$9),'-RÅDATA_KVARTAL-'!$A$5:$DS$385,121,FALSE),"")</f>
        <v/>
      </c>
      <c r="HI83" s="37"/>
      <c r="HJ83" s="37" t="str">
        <f>IF(VLOOKUP(CONCATENATE($GL$6," ",HJ$9),'-RÅDATA_KVARTAL-'!$A$5:$DS$385,121,FALSE)&gt;0,VLOOKUP(CONCATENATE($GL$6," ",HJ$9),'-RÅDATA_KVARTAL-'!$A$5:$DS$385,121,FALSE),"")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589</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5.15"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269"/>
      <c r="AF6" s="385" t="s">
        <v>51</v>
      </c>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285"/>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85"/>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14"/>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314"/>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14"/>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314"/>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86"/>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34795</v>
      </c>
      <c r="CI12" s="37"/>
      <c r="CJ12" s="37">
        <f>IF(VLOOKUP(CONCATENATE($CH$6," ",CJ$9),'-RÅDATA_KVARTAL-'!$A$5:$DO$385,6,FALSE)&gt;0,VLOOKUP(CONCATENATE($CH$6," ",CJ$9),'-RÅDATA_KVARTAL-'!$A$5:$DO$385,6,FALSE),"")</f>
        <v>34877</v>
      </c>
      <c r="CK12" s="37"/>
      <c r="CL12" s="37">
        <f>IF(VLOOKUP(CONCATENATE($CH$6," ",CL$9),'-RÅDATA_KVARTAL-'!$A$5:$DO$385,6,FALSE)&gt;0,VLOOKUP(CONCATENATE($CH$6," ",CL$9),'-RÅDATA_KVARTAL-'!$A$5:$DO$385,6,FALSE),"")</f>
        <v>36120</v>
      </c>
      <c r="CM12" s="37"/>
      <c r="CN12" s="37">
        <f>IF(VLOOKUP(CONCATENATE($CH$6," ",CN$9),'-RÅDATA_KVARTAL-'!$A$5:$DO$385,6,FALSE)&gt;0,VLOOKUP(CONCATENATE($CH$6," ",CN$9),'-RÅDATA_KVARTAL-'!$A$5:$DO$385,6,FALSE),"")</f>
        <v>35617</v>
      </c>
      <c r="CO12" s="37"/>
      <c r="CP12" s="37">
        <f>IF(VLOOKUP(CONCATENATE($CH$6," ",CP$9),'-RÅDATA_KVARTAL-'!$A$5:$DO$385,6,FALSE)&gt;0,VLOOKUP(CONCATENATE($CH$6," ",CP$9),'-RÅDATA_KVARTAL-'!$A$5:$DO$385,6,FALSE),"")</f>
        <v>36248</v>
      </c>
      <c r="CQ12" s="37"/>
      <c r="CR12" s="37">
        <f>IF(VLOOKUP(CONCATENATE($CH$6," ",CR$9),'-RÅDATA_KVARTAL-'!$A$5:$DO$385,6,FALSE)&gt;0,VLOOKUP(CONCATENATE($CH$6," ",CR$9),'-RÅDATA_KVARTAL-'!$A$5:$DO$385,6,FALSE),"")</f>
        <v>34191</v>
      </c>
      <c r="CS12" s="37"/>
      <c r="CT12" s="37">
        <f>IF(VLOOKUP(CONCATENATE($CH$6," ",CT$9),'-RÅDATA_KVARTAL-'!$A$5:$DO$385,6,FALSE)&gt;0,VLOOKUP(CONCATENATE($CH$6," ",CT$9),'-RÅDATA_KVARTAL-'!$A$5:$DO$385,6,FALSE),"")</f>
        <v>31285</v>
      </c>
      <c r="CU12" s="37"/>
      <c r="CV12" s="37">
        <f>IF(VLOOKUP(CONCATENATE($CH$6," ",CV$9),'-RÅDATA_KVARTAL-'!$A$5:$DO$385,6,FALSE)&gt;0,VLOOKUP(CONCATENATE($CH$6," ",CV$9),'-RÅDATA_KVARTAL-'!$A$5:$DO$385,6,FALSE),"")</f>
        <v>35325</v>
      </c>
      <c r="CW12" s="37"/>
      <c r="CX12" s="37">
        <f>IF(VLOOKUP(CONCATENATE($CH$6," ",CX$9),'-RÅDATA_KVARTAL-'!$A$5:$DO$385,6,FALSE)&gt;0,VLOOKUP(CONCATENATE($CH$6," ",CX$9),'-RÅDATA_KVARTAL-'!$A$5:$DO$385,6,FALSE),"")</f>
        <v>36321</v>
      </c>
      <c r="CY12" s="37"/>
      <c r="CZ12" s="37">
        <f>IF(VLOOKUP(CONCATENATE($CH$6," ",CZ$9),'-RÅDATA_KVARTAL-'!$A$5:$DO$385,6,FALSE)&gt;0,VLOOKUP(CONCATENATE($CH$6," ",CZ$9),'-RÅDATA_KVARTAL-'!$A$5:$DO$385,6,FALSE),"")</f>
        <v>36309</v>
      </c>
      <c r="DA12" s="37"/>
      <c r="DB12" s="37">
        <f>IF(VLOOKUP(CONCATENATE($CH$6," ",DB$9),'-RÅDATA_KVARTAL-'!$A$5:$DO$385,6,FALSE)&gt;0,VLOOKUP(CONCATENATE($CH$6," ",DB$9),'-RÅDATA_KVARTAL-'!$A$5:$DO$385,6,FALSE),"")</f>
        <v>36212</v>
      </c>
      <c r="DC12" s="37"/>
      <c r="DD12" s="37">
        <f>IF(VLOOKUP(CONCATENATE($CH$6," ",DD$9),'-RÅDATA_KVARTAL-'!$A$5:$DO$385,6,FALSE)&gt;0,VLOOKUP(CONCATENATE($CH$6," ",DD$9),'-RÅDATA_KVARTAL-'!$A$5:$DO$385,6,FALSE),"")</f>
        <v>36364</v>
      </c>
      <c r="DE12" s="37"/>
      <c r="DF12" s="37">
        <f>IF(VLOOKUP(CONCATENATE($CH$6," ",DF$9),'-RÅDATA_KVARTAL-'!$A$5:$DO$385,6,FALSE)&gt;0,VLOOKUP(CONCATENATE($CH$6," ",DF$9),'-RÅDATA_KVARTAL-'!$A$5:$DO$385,6,FALSE),"")</f>
        <v>423664</v>
      </c>
      <c r="DG12" s="91"/>
      <c r="DH12" s="37"/>
      <c r="DI12" s="37">
        <f>IF(VLOOKUP(CONCATENATE($DI$6," ",DI$9),'-RÅDATA_KVARTAL-'!$A$5:$DO$385,6,FALSE)&gt;0,VLOOKUP(CONCATENATE($DI$6," ",DI$9),'-RÅDATA_KVARTAL-'!$A$5:$DO$385,6,FALSE),"")</f>
        <v>36931</v>
      </c>
      <c r="DJ12" s="37"/>
      <c r="DK12" s="37">
        <f>IF(VLOOKUP(CONCATENATE($DI$6," ",DK$9),'-RÅDATA_KVARTAL-'!$A$5:$DO$385,6,FALSE)&gt;0,VLOOKUP(CONCATENATE($DI$6," ",DK$9),'-RÅDATA_KVARTAL-'!$A$5:$DO$385,6,FALSE),"")</f>
        <v>34442</v>
      </c>
      <c r="DL12" s="37"/>
      <c r="DM12" s="37">
        <f>IF(VLOOKUP(CONCATENATE($DI$6," ",DM$9),'-RÅDATA_KVARTAL-'!$A$5:$DO$385,6,FALSE)&gt;0,VLOOKUP(CONCATENATE($DI$6," ",DM$9),'-RÅDATA_KVARTAL-'!$A$5:$DO$385,6,FALSE),"")</f>
        <v>38868</v>
      </c>
      <c r="DN12" s="37"/>
      <c r="DO12" s="37">
        <f>IF(VLOOKUP(CONCATENATE($DI$6," ",DO$9),'-RÅDATA_KVARTAL-'!$A$5:$DO$385,6,FALSE)&gt;0,VLOOKUP(CONCATENATE($DI$6," ",DO$9),'-RÅDATA_KVARTAL-'!$A$5:$DO$385,6,FALSE),"")</f>
        <v>34742</v>
      </c>
      <c r="DP12" s="37"/>
      <c r="DQ12" s="37">
        <f>IF(VLOOKUP(CONCATENATE($DI$6," ",DQ$9),'-RÅDATA_KVARTAL-'!$A$5:$DO$385,6,FALSE)&gt;0,VLOOKUP(CONCATENATE($DI$6," ",DQ$9),'-RÅDATA_KVARTAL-'!$A$5:$DO$385,6,FALSE),"")</f>
        <v>37909</v>
      </c>
      <c r="DR12" s="37"/>
      <c r="DS12" s="37">
        <f>IF(VLOOKUP(CONCATENATE($DI$6," ",DS$9),'-RÅDATA_KVARTAL-'!$A$5:$DO$385,6,FALSE)&gt;0,VLOOKUP(CONCATENATE($DI$6," ",DS$9),'-RÅDATA_KVARTAL-'!$A$5:$DO$385,6,FALSE),"")</f>
        <v>35305</v>
      </c>
      <c r="DT12" s="37"/>
      <c r="DU12" s="37">
        <f>IF(VLOOKUP(CONCATENATE($DI$6," ",DU$9),'-RÅDATA_KVARTAL-'!$A$5:$DO$385,6,FALSE)&gt;0,VLOOKUP(CONCATENATE($DI$6," ",DU$9),'-RÅDATA_KVARTAL-'!$A$5:$DO$385,6,FALSE),"")</f>
        <v>31873</v>
      </c>
      <c r="DV12" s="37"/>
      <c r="DW12" s="37">
        <f>IF(VLOOKUP(CONCATENATE($DI$6," ",DW$9),'-RÅDATA_KVARTAL-'!$A$5:$DO$385,6,FALSE)&gt;0,VLOOKUP(CONCATENATE($DI$6," ",DW$9),'-RÅDATA_KVARTAL-'!$A$5:$DO$385,6,FALSE),"")</f>
        <v>36243</v>
      </c>
      <c r="DX12" s="37"/>
      <c r="DY12" s="37">
        <f>IF(VLOOKUP(CONCATENATE($DI$6," ",DY$9),'-RÅDATA_KVARTAL-'!$A$5:$DO$385,6,FALSE)&gt;0,VLOOKUP(CONCATENATE($DI$6," ",DY$9),'-RÅDATA_KVARTAL-'!$A$5:$DO$385,6,FALSE),"")</f>
        <v>36699</v>
      </c>
      <c r="DZ12" s="37"/>
      <c r="EA12" s="37" t="str">
        <f>IF(VLOOKUP(CONCATENATE($DI$6," ",EA$9),'-RÅDATA_KVARTAL-'!$A$5:$DO$385,6,FALSE)&gt;0,VLOOKUP(CONCATENATE($DI$6," ",EA$9),'-RÅDATA_KVARTAL-'!$A$5:$DO$385,6,FALSE),"")</f>
        <v/>
      </c>
      <c r="EB12" s="37"/>
      <c r="EC12" s="37" t="str">
        <f>IF(VLOOKUP(CONCATENATE($DI$6," ",EC$9),'-RÅDATA_KVARTAL-'!$A$5:$DO$385,6,FALSE)&gt;0,VLOOKUP(CONCATENATE($DI$6," ",EC$9),'-RÅDATA_KVARTAL-'!$A$5:$DO$385,6,FALSE),"")</f>
        <v/>
      </c>
      <c r="ED12" s="37"/>
      <c r="EE12" s="37" t="str">
        <f>IF(VLOOKUP(CONCATENATE($DI$6," ",EE$9),'-RÅDATA_KVARTAL-'!$A$5:$DO$385,6,FALSE)&gt;0,VLOOKUP(CONCATENATE($DI$6," ",EE$9),'-RÅDATA_KVARTAL-'!$A$5:$DO$385,6,FALSE),"")</f>
        <v/>
      </c>
      <c r="EF12" s="37"/>
      <c r="EG12" s="37">
        <f>IF(VLOOKUP(CONCATENATE($DI$6," ",EG$9),'-RÅDATA_KVARTAL-'!$A$5:$DO$385,6,FALSE)&gt;0,VLOOKUP(CONCATENATE($DI$6," ",EG$9),'-RÅDATA_KVARTAL-'!$A$5:$DO$385,6,FALSE),"")</f>
        <v>323012</v>
      </c>
      <c r="EH12" s="91"/>
      <c r="EI12" s="37"/>
      <c r="EJ12" s="37" t="str">
        <f>IF(VLOOKUP(CONCATENATE($EJ$6," ",EJ$9),'-RÅDATA_KVARTAL-'!$A$5:$DO$385,6,FALSE)&gt;0,VLOOKUP(CONCATENATE($EJ$6," ",EJ$9),'-RÅDATA_KVARTAL-'!$A$5:$DO$385,6,FALSE),"")</f>
        <v/>
      </c>
      <c r="EK12" s="37"/>
      <c r="EL12" s="37" t="str">
        <f>IF(VLOOKUP(CONCATENATE($EJ$6," ",EL$9),'-RÅDATA_KVARTAL-'!$A$5:$DO$385,6,FALSE)&gt;0,VLOOKUP(CONCATENATE($EJ$6," ",EL$9),'-RÅDATA_KVARTAL-'!$A$5:$DO$385,6,FALSE),"")</f>
        <v/>
      </c>
      <c r="EM12" s="37"/>
      <c r="EN12" s="37" t="str">
        <f>IF(VLOOKUP(CONCATENATE($EJ$6," ",EN$9),'-RÅDATA_KVARTAL-'!$A$5:$DO$385,6,FALSE)&gt;0,VLOOKUP(CONCATENATE($EJ$6," ",EN$9),'-RÅDATA_KVARTAL-'!$A$5:$DO$385,6,FALSE),"")</f>
        <v/>
      </c>
      <c r="EO12" s="37"/>
      <c r="EP12" s="37" t="str">
        <f>IF(VLOOKUP(CONCATENATE($EJ$6," ",EP$9),'-RÅDATA_KVARTAL-'!$A$5:$DO$385,6,FALSE)&gt;0,VLOOKUP(CONCATENATE($EJ$6," ",EP$9),'-RÅDATA_KVARTAL-'!$A$5:$DO$385,6,FALSE),"")</f>
        <v/>
      </c>
      <c r="EQ12" s="37"/>
      <c r="ER12" s="37" t="str">
        <f>IF(VLOOKUP(CONCATENATE($EJ$6," ",ER$9),'-RÅDATA_KVARTAL-'!$A$5:$DO$385,6,FALSE)&gt;0,VLOOKUP(CONCATENATE($EJ$6," ",ER$9),'-RÅDATA_KVARTAL-'!$A$5:$DO$385,6,FALSE),"")</f>
        <v/>
      </c>
      <c r="ES12" s="37"/>
      <c r="ET12" s="37" t="str">
        <f>IF(VLOOKUP(CONCATENATE($EJ$6," ",ET$9),'-RÅDATA_KVARTAL-'!$A$5:$DO$385,6,FALSE)&gt;0,VLOOKUP(CONCATENATE($EJ$6," ",ET$9),'-RÅDATA_KVARTAL-'!$A$5:$DO$385,6,FALSE),"")</f>
        <v/>
      </c>
      <c r="EU12" s="37"/>
      <c r="EV12" s="37" t="str">
        <f>IF(VLOOKUP(CONCATENATE($EJ$6," ",EV$9),'-RÅDATA_KVARTAL-'!$A$5:$DO$385,6,FALSE)&gt;0,VLOOKUP(CONCATENATE($EJ$6," ",EV$9),'-RÅDATA_KVARTAL-'!$A$5:$DO$385,6,FALSE),"")</f>
        <v/>
      </c>
      <c r="EW12" s="37"/>
      <c r="EX12" s="37" t="str">
        <f>IF(VLOOKUP(CONCATENATE($EJ$6," ",EX$9),'-RÅDATA_KVARTAL-'!$A$5:$DO$385,6,FALSE)&gt;0,VLOOKUP(CONCATENATE($EJ$6," ",EX$9),'-RÅDATA_KVARTAL-'!$A$5:$DO$385,6,FALSE),"")</f>
        <v/>
      </c>
      <c r="EY12" s="37"/>
      <c r="EZ12" s="37" t="str">
        <f>IF(VLOOKUP(CONCATENATE($EJ$6," ",EZ$9),'-RÅDATA_KVARTAL-'!$A$5:$DO$385,6,FALSE)&gt;0,VLOOKUP(CONCATENATE($EJ$6," ",EZ$9),'-RÅDATA_KVARTAL-'!$A$5:$DO$385,6,FALSE),"")</f>
        <v/>
      </c>
      <c r="FA12" s="37"/>
      <c r="FB12" s="37" t="str">
        <f>IF(VLOOKUP(CONCATENATE($EJ$6," ",FB$9),'-RÅDATA_KVARTAL-'!$A$5:$DO$385,6,FALSE)&gt;0,VLOOKUP(CONCATENATE($EJ$6," ",FB$9),'-RÅDATA_KVARTAL-'!$A$5:$DO$385,6,FALSE),"")</f>
        <v/>
      </c>
      <c r="FC12" s="37"/>
      <c r="FD12" s="37" t="str">
        <f>IF(VLOOKUP(CONCATENATE($EJ$6," ",FD$9),'-RÅDATA_KVARTAL-'!$A$5:$DO$385,6,FALSE)&gt;0,VLOOKUP(CONCATENATE($EJ$6," ",FD$9),'-RÅDATA_KVARTAL-'!$A$5:$DO$385,6,FALSE),"")</f>
        <v/>
      </c>
      <c r="FE12" s="37"/>
      <c r="FF12" s="37" t="str">
        <f>IF(VLOOKUP(CONCATENATE($EJ$6," ",FF$9),'-RÅDATA_KVARTAL-'!$A$5:$DO$385,6,FALSE)&gt;0,VLOOKUP(CONCATENATE($EJ$6," ",FF$9),'-RÅDATA_KVARTAL-'!$A$5:$DO$385,6,FALSE),"")</f>
        <v/>
      </c>
      <c r="FG12" s="37"/>
      <c r="FH12" s="37" t="str">
        <f>IF(VLOOKUP(CONCATENATE($EJ$6," ",FH$9),'-RÅDATA_KVARTAL-'!$A$5:$DO$385,6,FALSE)&gt;0,VLOOKUP(CONCATENATE($EJ$6," ",FH$9),'-RÅDATA_KVARTAL-'!$A$5:$DO$385,6,FALSE),"")</f>
        <v/>
      </c>
      <c r="FI12" s="91"/>
      <c r="FJ12" s="37"/>
      <c r="FK12" s="37" t="str">
        <f>IF(VLOOKUP(CONCATENATE($FK$6," ",FK$9),'-RÅDATA_KVARTAL-'!$A$5:$DO$385,6,FALSE)&gt;0,VLOOKUP(CONCATENATE($FK$6," ",FK$9),'-RÅDATA_KVARTAL-'!$A$5:$DO$385,6,FALSE),"")</f>
        <v/>
      </c>
      <c r="FL12" s="37"/>
      <c r="FM12" s="37" t="str">
        <f>IF(VLOOKUP(CONCATENATE($FK$6," ",FM$9),'-RÅDATA_KVARTAL-'!$A$5:$DO$385,6,FALSE)&gt;0,VLOOKUP(CONCATENATE($FK$6," ",FM$9),'-RÅDATA_KVARTAL-'!$A$5:$DO$385,6,FALSE),"")</f>
        <v/>
      </c>
      <c r="FN12" s="37"/>
      <c r="FO12" s="37" t="str">
        <f>IF(VLOOKUP(CONCATENATE($FK$6," ",FO$9),'-RÅDATA_KVARTAL-'!$A$5:$DO$385,6,FALSE)&gt;0,VLOOKUP(CONCATENATE($FK$6," ",FO$9),'-RÅDATA_KVARTAL-'!$A$5:$DO$385,6,FALSE),"")</f>
        <v/>
      </c>
      <c r="FP12" s="37"/>
      <c r="FQ12" s="37" t="str">
        <f>IF(VLOOKUP(CONCATENATE($FK$6," ",FQ$9),'-RÅDATA_KVARTAL-'!$A$5:$DO$385,6,FALSE)&gt;0,VLOOKUP(CONCATENATE($FK$6," ",FQ$9),'-RÅDATA_KVARTAL-'!$A$5:$DO$385,6,FALSE),"")</f>
        <v/>
      </c>
      <c r="FR12" s="37"/>
      <c r="FS12" s="37" t="str">
        <f>IF(VLOOKUP(CONCATENATE($FK$6," ",FS$9),'-RÅDATA_KVARTAL-'!$A$5:$DO$385,6,FALSE)&gt;0,VLOOKUP(CONCATENATE($FK$6," ",FS$9),'-RÅDATA_KVARTAL-'!$A$5:$DO$385,6,FALSE),"")</f>
        <v/>
      </c>
      <c r="FT12" s="37"/>
      <c r="FU12" s="37" t="str">
        <f>IF(VLOOKUP(CONCATENATE($FK$6," ",FU$9),'-RÅDATA_KVARTAL-'!$A$5:$DO$385,6,FALSE)&gt;0,VLOOKUP(CONCATENATE($FK$6," ",FU$9),'-RÅDATA_KVARTAL-'!$A$5:$DO$385,6,FALSE),"")</f>
        <v/>
      </c>
      <c r="FV12" s="37"/>
      <c r="FW12" s="37" t="str">
        <f>IF(VLOOKUP(CONCATENATE($FK$6," ",FW$9),'-RÅDATA_KVARTAL-'!$A$5:$DO$385,6,FALSE)&gt;0,VLOOKUP(CONCATENATE($FK$6," ",FW$9),'-RÅDATA_KVARTAL-'!$A$5:$DO$385,6,FALSE),"")</f>
        <v/>
      </c>
      <c r="FX12" s="37"/>
      <c r="FY12" s="37" t="str">
        <f>IF(VLOOKUP(CONCATENATE($FK$6," ",FY$9),'-RÅDATA_KVARTAL-'!$A$5:$DO$385,6,FALSE)&gt;0,VLOOKUP(CONCATENATE($FK$6," ",FY$9),'-RÅDATA_KVARTAL-'!$A$5:$DO$385,6,FALSE),"")</f>
        <v/>
      </c>
      <c r="FZ12" s="37"/>
      <c r="GA12" s="37" t="str">
        <f>IF(VLOOKUP(CONCATENATE($FK$6," ",GA$9),'-RÅDATA_KVARTAL-'!$A$5:$DO$385,6,FALSE)&gt;0,VLOOKUP(CONCATENATE($FK$6," ",GA$9),'-RÅDATA_KVARTAL-'!$A$5:$DO$385,6,FALSE),"")</f>
        <v/>
      </c>
      <c r="GB12" s="37"/>
      <c r="GC12" s="37" t="str">
        <f>IF(VLOOKUP(CONCATENATE($FK$6," ",GC$9),'-RÅDATA_KVARTAL-'!$A$5:$DO$385,6,FALSE)&gt;0,VLOOKUP(CONCATENATE($FK$6," ",GC$9),'-RÅDATA_KVARTAL-'!$A$5:$DO$385,6,FALSE),"")</f>
        <v/>
      </c>
      <c r="GD12" s="37"/>
      <c r="GE12" s="37" t="str">
        <f>IF(VLOOKUP(CONCATENATE($FK$6," ",GE$9),'-RÅDATA_KVARTAL-'!$A$5:$DO$385,6,FALSE)&gt;0,VLOOKUP(CONCATENATE($FK$6," ",GE$9),'-RÅDATA_KVARTAL-'!$A$5:$DO$385,6,FALSE),"")</f>
        <v/>
      </c>
      <c r="GF12" s="37"/>
      <c r="GG12" s="37" t="str">
        <f>IF(VLOOKUP(CONCATENATE($FK$6," ",GG$9),'-RÅDATA_KVARTAL-'!$A$5:$DO$385,6,FALSE)&gt;0,VLOOKUP(CONCATENATE($FK$6," ",GG$9),'-RÅDATA_KVARTAL-'!$A$5:$DO$385,6,FALSE),"")</f>
        <v/>
      </c>
      <c r="GH12" s="37"/>
      <c r="GI12" s="37" t="str">
        <f>IF(VLOOKUP(CONCATENATE($FK$6," ",GI$9),'-RÅDATA_KVARTAL-'!$A$5:$DO$385,6,FALSE)&gt;0,VLOOKUP(CONCATENATE($FK$6," ",GI$9),'-RÅDATA_KVARTAL-'!$A$5:$DO$385,6,FALSE),"")</f>
        <v/>
      </c>
      <c r="GJ12" s="91"/>
      <c r="GK12" s="37"/>
      <c r="GL12" s="37" t="str">
        <f>IF(VLOOKUP(CONCATENATE($GL$6," ",GL$9),'-RÅDATA_KVARTAL-'!$A$5:$DO$385,6,FALSE)&gt;0,VLOOKUP(CONCATENATE($GL$6," ",GL$9),'-RÅDATA_KVARTAL-'!$A$5:$DO$385,6,FALSE),"")</f>
        <v/>
      </c>
      <c r="GM12" s="37"/>
      <c r="GN12" s="37" t="str">
        <f>IF(VLOOKUP(CONCATENATE($GL$6," ",GN$9),'-RÅDATA_KVARTAL-'!$A$5:$DO$385,6,FALSE)&gt;0,VLOOKUP(CONCATENATE($GL$6," ",GN$9),'-RÅDATA_KVARTAL-'!$A$5:$DO$385,6,FALSE),"")</f>
        <v/>
      </c>
      <c r="GO12" s="37"/>
      <c r="GP12" s="37" t="str">
        <f>IF(VLOOKUP(CONCATENATE($GL$6," ",GP$9),'-RÅDATA_KVARTAL-'!$A$5:$DO$385,6,FALSE)&gt;0,VLOOKUP(CONCATENATE($GL$6," ",GP$9),'-RÅDATA_KVARTAL-'!$A$5:$DO$385,6,FALSE),"")</f>
        <v/>
      </c>
      <c r="GQ12" s="37"/>
      <c r="GR12" s="37" t="str">
        <f>IF(VLOOKUP(CONCATENATE($GL$6," ",GR$9),'-RÅDATA_KVARTAL-'!$A$5:$DO$385,6,FALSE)&gt;0,VLOOKUP(CONCATENATE($GL$6," ",GR$9),'-RÅDATA_KVARTAL-'!$A$5:$DO$385,6,FALSE),"")</f>
        <v/>
      </c>
      <c r="GS12" s="37"/>
      <c r="GT12" s="37" t="str">
        <f>IF(VLOOKUP(CONCATENATE($GL$6," ",GT$9),'-RÅDATA_KVARTAL-'!$A$5:$DO$385,6,FALSE)&gt;0,VLOOKUP(CONCATENATE($GL$6," ",GT$9),'-RÅDATA_KVARTAL-'!$A$5:$DO$385,6,FALSE),"")</f>
        <v/>
      </c>
      <c r="GU12" s="37"/>
      <c r="GV12" s="37" t="str">
        <f>IF(VLOOKUP(CONCATENATE($GL$6," ",GV$9),'-RÅDATA_KVARTAL-'!$A$5:$DO$385,6,FALSE)&gt;0,VLOOKUP(CONCATENATE($GL$6," ",GV$9),'-RÅDATA_KVARTAL-'!$A$5:$DO$385,6,FALSE),"")</f>
        <v/>
      </c>
      <c r="GW12" s="37"/>
      <c r="GX12" s="37" t="str">
        <f>IF(VLOOKUP(CONCATENATE($GL$6," ",GX$9),'-RÅDATA_KVARTAL-'!$A$5:$DO$385,6,FALSE)&gt;0,VLOOKUP(CONCATENATE($GL$6," ",GX$9),'-RÅDATA_KVARTAL-'!$A$5:$DO$385,6,FALSE),"")</f>
        <v/>
      </c>
      <c r="GY12" s="37"/>
      <c r="GZ12" s="37" t="str">
        <f>IF(VLOOKUP(CONCATENATE($GL$6," ",GZ$9),'-RÅDATA_KVARTAL-'!$A$5:$DO$385,6,FALSE)&gt;0,VLOOKUP(CONCATENATE($GL$6," ",GZ$9),'-RÅDATA_KVARTAL-'!$A$5:$DO$385,6,FALSE),"")</f>
        <v/>
      </c>
      <c r="HA12" s="37"/>
      <c r="HB12" s="37" t="str">
        <f>IF(VLOOKUP(CONCATENATE($GL$6," ",HB$9),'-RÅDATA_KVARTAL-'!$A$5:$DO$385,6,FALSE)&gt;0,VLOOKUP(CONCATENATE($GL$6," ",HB$9),'-RÅDATA_KVARTAL-'!$A$5:$DO$385,6,FALSE),"")</f>
        <v/>
      </c>
      <c r="HC12" s="37"/>
      <c r="HD12" s="37" t="str">
        <f>IF(VLOOKUP(CONCATENATE($GL$6," ",HD$9),'-RÅDATA_KVARTAL-'!$A$5:$DO$385,6,FALSE)&gt;0,VLOOKUP(CONCATENATE($GL$6," ",HD$9),'-RÅDATA_KVARTAL-'!$A$5:$DO$385,6,FALSE),"")</f>
        <v/>
      </c>
      <c r="HE12" s="37"/>
      <c r="HF12" s="37" t="str">
        <f>IF(VLOOKUP(CONCATENATE($GL$6," ",HF$9),'-RÅDATA_KVARTAL-'!$A$5:$DO$385,6,FALSE)&gt;0,VLOOKUP(CONCATENATE($GL$6," ",HF$9),'-RÅDATA_KVARTAL-'!$A$5:$DO$385,6,FALSE),"")</f>
        <v/>
      </c>
      <c r="HG12" s="37"/>
      <c r="HH12" s="37" t="str">
        <f>IF(VLOOKUP(CONCATENATE($GL$6," ",HH$9),'-RÅDATA_KVARTAL-'!$A$5:$DO$385,6,FALSE)&gt;0,VLOOKUP(CONCATENATE($GL$6," ",HH$9),'-RÅDATA_KVARTAL-'!$A$5:$DO$385,6,FALSE),"")</f>
        <v/>
      </c>
      <c r="HI12" s="37"/>
      <c r="HJ12" s="37" t="str">
        <f>IF(VLOOKUP(CONCATENATE($GL$6," ",HJ$9),'-RÅDATA_KVARTAL-'!$A$5:$DO$385,6,FALSE)&gt;0,VLOOKUP(CONCATENATE($GL$6," ",HJ$9),'-RÅDATA_KVARTAL-'!$A$5:$DO$385,6,FALSE),"")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-1152</v>
      </c>
      <c r="CK14" s="37"/>
      <c r="CL14" s="37">
        <f>IF(VLOOKUP(CONCATENATE($CH$6," ",CL$9),'-RÅDATA_KVARTAL-'!$A$5:$DO$385,10,FALSE)&lt;&gt;0,VLOOKUP(CONCATENATE($CH$6," ",CL$9),'-RÅDATA_KVARTAL-'!$A$5:$DO$385,10,FALSE),"")</f>
        <v>-1016</v>
      </c>
      <c r="CM14" s="37"/>
      <c r="CN14" s="37">
        <f>IF(VLOOKUP(CONCATENATE($CH$6," ",CN$9),'-RÅDATA_KVARTAL-'!$A$5:$DO$385,10,FALSE)&lt;&gt;0,VLOOKUP(CONCATENATE($CH$6," ",CN$9),'-RÅDATA_KVARTAL-'!$A$5:$DO$385,10,FALSE),"")</f>
        <v>-1202</v>
      </c>
      <c r="CO14" s="37"/>
      <c r="CP14" s="37">
        <f>IF(VLOOKUP(CONCATENATE($CH$6," ",CP$9),'-RÅDATA_KVARTAL-'!$A$5:$DO$385,10,FALSE)&lt;&gt;0,VLOOKUP(CONCATENATE($CH$6," ",CP$9),'-RÅDATA_KVARTAL-'!$A$5:$DO$385,10,FALSE),"")</f>
        <v>-1495</v>
      </c>
      <c r="CQ14" s="37"/>
      <c r="CR14" s="37">
        <f>IF(VLOOKUP(CONCATENATE($CH$6," ",CR$9),'-RÅDATA_KVARTAL-'!$A$5:$DO$385,10,FALSE)&lt;&gt;0,VLOOKUP(CONCATENATE($CH$6," ",CR$9),'-RÅDATA_KVARTAL-'!$A$5:$DO$385,10,FALSE),"")</f>
        <v>-1026</v>
      </c>
      <c r="CS14" s="37"/>
      <c r="CT14" s="37">
        <f>IF(VLOOKUP(CONCATENATE($CH$6," ",CT$9),'-RÅDATA_KVARTAL-'!$A$5:$DO$385,10,FALSE)&lt;&gt;0,VLOOKUP(CONCATENATE($CH$6," ",CT$9),'-RÅDATA_KVARTAL-'!$A$5:$DO$385,10,FALSE),"")</f>
        <v>-404</v>
      </c>
      <c r="CU14" s="37"/>
      <c r="CV14" s="37">
        <f>IF(VLOOKUP(CONCATENATE($CH$6," ",CV$9),'-RÅDATA_KVARTAL-'!$A$5:$DO$385,10,FALSE)&lt;&gt;0,VLOOKUP(CONCATENATE($CH$6," ",CV$9),'-RÅDATA_KVARTAL-'!$A$5:$DO$385,10,FALSE),"")</f>
        <v>-1120</v>
      </c>
      <c r="CW14" s="37"/>
      <c r="CX14" s="37">
        <f>IF(VLOOKUP(CONCATENATE($CH$6," ",CX$9),'-RÅDATA_KVARTAL-'!$A$5:$DO$385,10,FALSE)&lt;&gt;0,VLOOKUP(CONCATENATE($CH$6," ",CX$9),'-RÅDATA_KVARTAL-'!$A$5:$DO$385,10,FALSE),"")</f>
        <v>-1166</v>
      </c>
      <c r="CY14" s="37"/>
      <c r="CZ14" s="37">
        <f>IF(VLOOKUP(CONCATENATE($CH$6," ",CZ$9),'-RÅDATA_KVARTAL-'!$A$5:$DO$385,10,FALSE)&lt;&gt;0,VLOOKUP(CONCATENATE($CH$6," ",CZ$9),'-RÅDATA_KVARTAL-'!$A$5:$DO$385,10,FALSE),"")</f>
        <v>-1384</v>
      </c>
      <c r="DA14" s="37"/>
      <c r="DB14" s="37">
        <f>IF(VLOOKUP(CONCATENATE($CH$6," ",DB$9),'-RÅDATA_KVARTAL-'!$A$5:$DO$385,10,FALSE)&lt;&gt;0,VLOOKUP(CONCATENATE($CH$6," ",DB$9),'-RÅDATA_KVARTAL-'!$A$5:$DO$385,10,FALSE),"")</f>
        <v>-2050</v>
      </c>
      <c r="DC14" s="37"/>
      <c r="DD14" s="37">
        <f>IF(VLOOKUP(CONCATENATE($CH$6," ",DD$9),'-RÅDATA_KVARTAL-'!$A$5:$DO$385,10,FALSE)&lt;&gt;0,VLOOKUP(CONCATENATE($CH$6," ",DD$9),'-RÅDATA_KVARTAL-'!$A$5:$DO$385,10,FALSE),"")</f>
        <v>-1984</v>
      </c>
      <c r="DE14" s="37"/>
      <c r="DF14" s="37">
        <f>IF(VLOOKUP(CONCATENATE($CH$6," ",DF$9),'-RÅDATA_KVARTAL-'!$A$5:$DO$385,10,FALSE)&lt;&gt;0,VLOOKUP(CONCATENATE($CH$6," ",DF$9),'-RÅDATA_KVARTAL-'!$A$5:$DO$385,10,FALSE),"")</f>
        <v>-14761</v>
      </c>
      <c r="DG14" s="91"/>
      <c r="DH14" s="91"/>
      <c r="DI14" s="37">
        <f>IF(VLOOKUP(CONCATENATE($DI$6," ",DI$9),'-RÅDATA_KVARTAL-'!$A$5:$DO$385,10,FALSE)&lt;&gt;0,VLOOKUP(CONCATENATE($DI$6," ",DI$9),'-RÅDATA_KVARTAL-'!$A$5:$DO$385,10,FALSE),"")</f>
        <v>-798</v>
      </c>
      <c r="DJ14" s="37"/>
      <c r="DK14" s="37">
        <f>IF(VLOOKUP(CONCATENATE($DI$6," ",DK$9),'-RÅDATA_KVARTAL-'!$A$5:$DO$385,10,FALSE)&lt;&gt;0,VLOOKUP(CONCATENATE($DI$6," ",DK$9),'-RÅDATA_KVARTAL-'!$A$5:$DO$385,10,FALSE),"")</f>
        <v>-535</v>
      </c>
      <c r="DL14" s="37"/>
      <c r="DM14" s="37">
        <f>IF(VLOOKUP(CONCATENATE($DI$6," ",DM$9),'-RÅDATA_KVARTAL-'!$A$5:$DO$385,10,FALSE)&lt;&gt;0,VLOOKUP(CONCATENATE($DI$6," ",DM$9),'-RÅDATA_KVARTAL-'!$A$5:$DO$385,10,FALSE),"")</f>
        <v>-849</v>
      </c>
      <c r="DN14" s="37"/>
      <c r="DO14" s="37">
        <f>IF(VLOOKUP(CONCATENATE($DI$6," ",DO$9),'-RÅDATA_KVARTAL-'!$A$5:$DO$385,10,FALSE)&lt;&gt;0,VLOOKUP(CONCATENATE($DI$6," ",DO$9),'-RÅDATA_KVARTAL-'!$A$5:$DO$385,10,FALSE),"")</f>
        <v>-983</v>
      </c>
      <c r="DP14" s="37"/>
      <c r="DQ14" s="37">
        <f>IF(VLOOKUP(CONCATENATE($DI$6," ",DQ$9),'-RÅDATA_KVARTAL-'!$A$5:$DO$385,10,FALSE)&lt;&gt;0,VLOOKUP(CONCATENATE($DI$6," ",DQ$9),'-RÅDATA_KVARTAL-'!$A$5:$DO$385,10,FALSE),"")</f>
        <v>-1266</v>
      </c>
      <c r="DR14" s="37"/>
      <c r="DS14" s="37">
        <f>IF(VLOOKUP(CONCATENATE($DI$6," ",DS$9),'-RÅDATA_KVARTAL-'!$A$5:$DO$385,10,FALSE)&lt;&gt;0,VLOOKUP(CONCATENATE($DI$6," ",DS$9),'-RÅDATA_KVARTAL-'!$A$5:$DO$385,10,FALSE),"")</f>
        <v>-1323</v>
      </c>
      <c r="DT14" s="37"/>
      <c r="DU14" s="37">
        <f>IF(VLOOKUP(CONCATENATE($DI$6," ",DU$9),'-RÅDATA_KVARTAL-'!$A$5:$DO$385,10,FALSE)&lt;&gt;0,VLOOKUP(CONCATENATE($DI$6," ",DU$9),'-RÅDATA_KVARTAL-'!$A$5:$DO$385,10,FALSE),"")</f>
        <v>-2400</v>
      </c>
      <c r="DV14" s="37"/>
      <c r="DW14" s="37">
        <f>IF(VLOOKUP(CONCATENATE($DI$6," ",DW$9),'-RÅDATA_KVARTAL-'!$A$5:$DO$385,10,FALSE)&lt;&gt;0,VLOOKUP(CONCATENATE($DI$6," ",DW$9),'-RÅDATA_KVARTAL-'!$A$5:$DO$385,10,FALSE),"")</f>
        <v>-1884</v>
      </c>
      <c r="DX14" s="37"/>
      <c r="DY14" s="37">
        <f>IF(VLOOKUP(CONCATENATE($DI$6," ",DY$9),'-RÅDATA_KVARTAL-'!$A$5:$DO$385,10,FALSE)&lt;&gt;0,VLOOKUP(CONCATENATE($DI$6," ",DY$9),'-RÅDATA_KVARTAL-'!$A$5:$DO$385,10,FALSE),"")</f>
        <v>-1692</v>
      </c>
      <c r="DZ14" s="37"/>
      <c r="EA14" s="37" t="str">
        <f>IF(VLOOKUP(CONCATENATE($DI$6," ",EA$9),'-RÅDATA_KVARTAL-'!$A$5:$DO$385,10,FALSE)&lt;&gt;0,VLOOKUP(CONCATENATE($DI$6," ",EA$9),'-RÅDATA_KVARTAL-'!$A$5:$DO$385,10,FALSE),"")</f>
        <v/>
      </c>
      <c r="EB14" s="37"/>
      <c r="EC14" s="37" t="str">
        <f>IF(VLOOKUP(CONCATENATE($DI$6," ",EC$9),'-RÅDATA_KVARTAL-'!$A$5:$DO$385,10,FALSE)&lt;&gt;0,VLOOKUP(CONCATENATE($DI$6," ",EC$9),'-RÅDATA_KVARTAL-'!$A$5:$DO$385,10,FALSE),"")</f>
        <v/>
      </c>
      <c r="ED14" s="37"/>
      <c r="EE14" s="37" t="str">
        <f>IF(VLOOKUP(CONCATENATE($DI$6," ",EE$9),'-RÅDATA_KVARTAL-'!$A$5:$DO$385,10,FALSE)&lt;&gt;0,VLOOKUP(CONCATENATE($DI$6," ",EE$9),'-RÅDATA_KVARTAL-'!$A$5:$DO$385,10,FALSE),"")</f>
        <v/>
      </c>
      <c r="EF14" s="37"/>
      <c r="EG14" s="37">
        <f>IF(VLOOKUP(CONCATENATE($DI$6," ",EG$9),'-RÅDATA_KVARTAL-'!$A$5:$DO$385,10,FALSE)&lt;&gt;0,VLOOKUP(CONCATENATE($DI$6," ",EG$9),'-RÅDATA_KVARTAL-'!$A$5:$DO$385,10,FALSE),"")</f>
        <v>-11730</v>
      </c>
      <c r="EH14" s="91"/>
      <c r="EI14" s="91"/>
      <c r="EJ14" s="37" t="str">
        <f>IF(VLOOKUP(CONCATENATE($EJ$6," ",EJ$9),'-RÅDATA_KVARTAL-'!$A$5:$DO$385,10,FALSE)&lt;&gt;0,VLOOKUP(CONCATENATE($EJ$6," ",EJ$9),'-RÅDATA_KVARTAL-'!$A$5:$DO$385,10,FALSE),"")</f>
        <v/>
      </c>
      <c r="EK14" s="37"/>
      <c r="EL14" s="37" t="str">
        <f>IF(VLOOKUP(CONCATENATE($EJ$6," ",EL$9),'-RÅDATA_KVARTAL-'!$A$5:$DO$385,10,FALSE)&lt;&gt;0,VLOOKUP(CONCATENATE($EJ$6," ",EL$9),'-RÅDATA_KVARTAL-'!$A$5:$DO$385,10,FALSE),"")</f>
        <v/>
      </c>
      <c r="EM14" s="37"/>
      <c r="EN14" s="37" t="str">
        <f>IF(VLOOKUP(CONCATENATE($EJ$6," ",EN$9),'-RÅDATA_KVARTAL-'!$A$5:$DO$385,10,FALSE)&lt;&gt;0,VLOOKUP(CONCATENATE($EJ$6," ",EN$9),'-RÅDATA_KVARTAL-'!$A$5:$DO$385,10,FALSE),"")</f>
        <v/>
      </c>
      <c r="EO14" s="37"/>
      <c r="EP14" s="37" t="str">
        <f>IF(VLOOKUP(CONCATENATE($EJ$6," ",EP$9),'-RÅDATA_KVARTAL-'!$A$5:$DO$385,10,FALSE)&lt;&gt;0,VLOOKUP(CONCATENATE($EJ$6," ",EP$9),'-RÅDATA_KVARTAL-'!$A$5:$DO$385,10,FALSE),"")</f>
        <v/>
      </c>
      <c r="EQ14" s="37"/>
      <c r="ER14" s="37" t="str">
        <f>IF(VLOOKUP(CONCATENATE($EJ$6," ",ER$9),'-RÅDATA_KVARTAL-'!$A$5:$DO$385,10,FALSE)&lt;&gt;0,VLOOKUP(CONCATENATE($EJ$6," ",ER$9),'-RÅDATA_KVARTAL-'!$A$5:$DO$385,10,FALSE),"")</f>
        <v/>
      </c>
      <c r="ES14" s="37"/>
      <c r="ET14" s="37" t="str">
        <f>IF(VLOOKUP(CONCATENATE($EJ$6," ",ET$9),'-RÅDATA_KVARTAL-'!$A$5:$DO$385,10,FALSE)&lt;&gt;0,VLOOKUP(CONCATENATE($EJ$6," ",ET$9),'-RÅDATA_KVARTAL-'!$A$5:$DO$385,10,FALSE),"")</f>
        <v/>
      </c>
      <c r="EU14" s="37"/>
      <c r="EV14" s="37" t="str">
        <f>IF(VLOOKUP(CONCATENATE($EJ$6," ",EV$9),'-RÅDATA_KVARTAL-'!$A$5:$DO$385,10,FALSE)&lt;&gt;0,VLOOKUP(CONCATENATE($EJ$6," ",EV$9),'-RÅDATA_KVARTAL-'!$A$5:$DO$385,10,FALSE),"")</f>
        <v/>
      </c>
      <c r="EW14" s="37"/>
      <c r="EX14" s="37" t="str">
        <f>IF(VLOOKUP(CONCATENATE($EJ$6," ",EX$9),'-RÅDATA_KVARTAL-'!$A$5:$DO$385,10,FALSE)&lt;&gt;0,VLOOKUP(CONCATENATE($EJ$6," ",EX$9),'-RÅDATA_KVARTAL-'!$A$5:$DO$385,10,FALSE),"")</f>
        <v/>
      </c>
      <c r="EY14" s="37"/>
      <c r="EZ14" s="37" t="str">
        <f>IF(VLOOKUP(CONCATENATE($EJ$6," ",EZ$9),'-RÅDATA_KVARTAL-'!$A$5:$DO$385,10,FALSE)&lt;&gt;0,VLOOKUP(CONCATENATE($EJ$6," ",EZ$9),'-RÅDATA_KVARTAL-'!$A$5:$DO$385,10,FALSE),"")</f>
        <v/>
      </c>
      <c r="FA14" s="37"/>
      <c r="FB14" s="37" t="str">
        <f>IF(VLOOKUP(CONCATENATE($EJ$6," ",FB$9),'-RÅDATA_KVARTAL-'!$A$5:$DO$385,10,FALSE)&lt;&gt;0,VLOOKUP(CONCATENATE($EJ$6," ",FB$9),'-RÅDATA_KVARTAL-'!$A$5:$DO$385,10,FALSE),"")</f>
        <v/>
      </c>
      <c r="FC14" s="37"/>
      <c r="FD14" s="37" t="str">
        <f>IF(VLOOKUP(CONCATENATE($EJ$6," ",FD$9),'-RÅDATA_KVARTAL-'!$A$5:$DO$385,10,FALSE)&lt;&gt;0,VLOOKUP(CONCATENATE($EJ$6," ",FD$9),'-RÅDATA_KVARTAL-'!$A$5:$DO$385,10,FALSE),"")</f>
        <v/>
      </c>
      <c r="FE14" s="37"/>
      <c r="FF14" s="37" t="str">
        <f>IF(VLOOKUP(CONCATENATE($EJ$6," ",FF$9),'-RÅDATA_KVARTAL-'!$A$5:$DO$385,10,FALSE)&lt;&gt;0,VLOOKUP(CONCATENATE($EJ$6," ",FF$9),'-RÅDATA_KVARTAL-'!$A$5:$DO$385,10,FALSE),"")</f>
        <v/>
      </c>
      <c r="FG14" s="37"/>
      <c r="FH14" s="37" t="str">
        <f>IF(VLOOKUP(CONCATENATE($EJ$6," ",FH$9),'-RÅDATA_KVARTAL-'!$A$5:$DO$385,10,FALSE)&lt;&gt;0,VLOOKUP(CONCATENATE($EJ$6," ",FH$9),'-RÅDATA_KVARTAL-'!$A$5:$DO$385,10,FALSE),"")</f>
        <v/>
      </c>
      <c r="FI14" s="91"/>
      <c r="FJ14" s="91"/>
      <c r="FK14" s="37" t="str">
        <f>IF(VLOOKUP(CONCATENATE($FK$6," ",FK$9),'-RÅDATA_KVARTAL-'!$A$5:$DO$385,10,FALSE)&lt;&gt;0,VLOOKUP(CONCATENATE($FK$6," ",FK$9),'-RÅDATA_KVARTAL-'!$A$5:$DO$385,10,FALSE),"")</f>
        <v/>
      </c>
      <c r="FL14" s="37"/>
      <c r="FM14" s="37" t="str">
        <f>IF(VLOOKUP(CONCATENATE($FK$6," ",FM$9),'-RÅDATA_KVARTAL-'!$A$5:$DO$385,10,FALSE)&lt;&gt;0,VLOOKUP(CONCATENATE($FK$6," ",FM$9),'-RÅDATA_KVARTAL-'!$A$5:$DO$385,10,FALSE),"")</f>
        <v/>
      </c>
      <c r="FN14" s="37"/>
      <c r="FO14" s="37" t="str">
        <f>IF(VLOOKUP(CONCATENATE($FK$6," ",FO$9),'-RÅDATA_KVARTAL-'!$A$5:$DO$385,10,FALSE)&lt;&gt;0,VLOOKUP(CONCATENATE($FK$6," ",FO$9),'-RÅDATA_KVARTAL-'!$A$5:$DO$385,10,FALSE),"")</f>
        <v/>
      </c>
      <c r="FP14" s="37"/>
      <c r="FQ14" s="37" t="str">
        <f>IF(VLOOKUP(CONCATENATE($FK$6," ",FQ$9),'-RÅDATA_KVARTAL-'!$A$5:$DO$385,10,FALSE)&lt;&gt;0,VLOOKUP(CONCATENATE($FK$6," ",FQ$9),'-RÅDATA_KVARTAL-'!$A$5:$DO$385,10,FALSE),"")</f>
        <v/>
      </c>
      <c r="FR14" s="37"/>
      <c r="FS14" s="37" t="str">
        <f>IF(VLOOKUP(CONCATENATE($FK$6," ",FS$9),'-RÅDATA_KVARTAL-'!$A$5:$DO$385,10,FALSE)&lt;&gt;0,VLOOKUP(CONCATENATE($FK$6," ",FS$9),'-RÅDATA_KVARTAL-'!$A$5:$DO$385,10,FALSE),"")</f>
        <v/>
      </c>
      <c r="FT14" s="37"/>
      <c r="FU14" s="37" t="str">
        <f>IF(VLOOKUP(CONCATENATE($FK$6," ",FU$9),'-RÅDATA_KVARTAL-'!$A$5:$DO$385,10,FALSE)&lt;&gt;0,VLOOKUP(CONCATENATE($FK$6," ",FU$9),'-RÅDATA_KVARTAL-'!$A$5:$DO$385,10,FALSE),"")</f>
        <v/>
      </c>
      <c r="FV14" s="37"/>
      <c r="FW14" s="37" t="str">
        <f>IF(VLOOKUP(CONCATENATE($FK$6," ",FW$9),'-RÅDATA_KVARTAL-'!$A$5:$DO$385,10,FALSE)&lt;&gt;0,VLOOKUP(CONCATENATE($FK$6," ",FW$9),'-RÅDATA_KVARTAL-'!$A$5:$DO$385,10,FALSE),"")</f>
        <v/>
      </c>
      <c r="FX14" s="37"/>
      <c r="FY14" s="37" t="str">
        <f>IF(VLOOKUP(CONCATENATE($FK$6," ",FY$9),'-RÅDATA_KVARTAL-'!$A$5:$DO$385,10,FALSE)&lt;&gt;0,VLOOKUP(CONCATENATE($FK$6," ",FY$9),'-RÅDATA_KVARTAL-'!$A$5:$DO$385,10,FALSE),"")</f>
        <v/>
      </c>
      <c r="FZ14" s="37"/>
      <c r="GA14" s="37" t="str">
        <f>IF(VLOOKUP(CONCATENATE($FK$6," ",GA$9),'-RÅDATA_KVARTAL-'!$A$5:$DO$385,10,FALSE)&lt;&gt;0,VLOOKUP(CONCATENATE($FK$6," ",GA$9),'-RÅDATA_KVARTAL-'!$A$5:$DO$385,10,FALSE),"")</f>
        <v/>
      </c>
      <c r="GB14" s="37"/>
      <c r="GC14" s="37" t="str">
        <f>IF(VLOOKUP(CONCATENATE($FK$6," ",GC$9),'-RÅDATA_KVARTAL-'!$A$5:$DO$385,10,FALSE)&lt;&gt;0,VLOOKUP(CONCATENATE($FK$6," ",GC$9),'-RÅDATA_KVARTAL-'!$A$5:$DO$385,10,FALSE),"")</f>
        <v/>
      </c>
      <c r="GD14" s="37"/>
      <c r="GE14" s="37" t="str">
        <f>IF(VLOOKUP(CONCATENATE($FK$6," ",GE$9),'-RÅDATA_KVARTAL-'!$A$5:$DO$385,10,FALSE)&lt;&gt;0,VLOOKUP(CONCATENATE($FK$6," ",GE$9),'-RÅDATA_KVARTAL-'!$A$5:$DO$385,10,FALSE),"")</f>
        <v/>
      </c>
      <c r="GF14" s="37"/>
      <c r="GG14" s="37" t="str">
        <f>IF(VLOOKUP(CONCATENATE($FK$6," ",GG$9),'-RÅDATA_KVARTAL-'!$A$5:$DO$385,10,FALSE)&lt;&gt;0,VLOOKUP(CONCATENATE($FK$6," ",GG$9),'-RÅDATA_KVARTAL-'!$A$5:$DO$385,10,FALSE),"")</f>
        <v/>
      </c>
      <c r="GH14" s="37"/>
      <c r="GI14" s="37" t="str">
        <f>IF(VLOOKUP(CONCATENATE($FK$6," ",GI$9),'-RÅDATA_KVARTAL-'!$A$5:$DO$385,10,FALSE)&lt;&gt;0,VLOOKUP(CONCATENATE($FK$6," ",GI$9),'-RÅDATA_KVARTAL-'!$A$5:$DO$385,10,FALSE),"")</f>
        <v/>
      </c>
      <c r="GJ14" s="91"/>
      <c r="GK14" s="91"/>
      <c r="GL14" s="37" t="str">
        <f>IF(VLOOKUP(CONCATENATE($GL$6," ",GL$9),'-RÅDATA_KVARTAL-'!$A$5:$DO$385,10,FALSE)&lt;&gt;0,VLOOKUP(CONCATENATE($GL$6," ",GL$9),'-RÅDATA_KVARTAL-'!$A$5:$DO$385,10,FALSE),"")</f>
        <v/>
      </c>
      <c r="GM14" s="37"/>
      <c r="GN14" s="37" t="str">
        <f>IF(VLOOKUP(CONCATENATE($GL$6," ",GN$9),'-RÅDATA_KVARTAL-'!$A$5:$DO$385,10,FALSE)&lt;&gt;0,VLOOKUP(CONCATENATE($GL$6," ",GN$9),'-RÅDATA_KVARTAL-'!$A$5:$DO$385,10,FALSE),"")</f>
        <v/>
      </c>
      <c r="GO14" s="37"/>
      <c r="GP14" s="37" t="str">
        <f>IF(VLOOKUP(CONCATENATE($GL$6," ",GP$9),'-RÅDATA_KVARTAL-'!$A$5:$DO$385,10,FALSE)&lt;&gt;0,VLOOKUP(CONCATENATE($GL$6," ",GP$9),'-RÅDATA_KVARTAL-'!$A$5:$DO$385,10,FALSE),"")</f>
        <v/>
      </c>
      <c r="GQ14" s="37"/>
      <c r="GR14" s="37" t="str">
        <f>IF(VLOOKUP(CONCATENATE($GL$6," ",GR$9),'-RÅDATA_KVARTAL-'!$A$5:$DO$385,10,FALSE)&lt;&gt;0,VLOOKUP(CONCATENATE($GL$6," ",GR$9),'-RÅDATA_KVARTAL-'!$A$5:$DO$385,10,FALSE),"")</f>
        <v/>
      </c>
      <c r="GS14" s="37"/>
      <c r="GT14" s="37" t="str">
        <f>IF(VLOOKUP(CONCATENATE($GL$6," ",GT$9),'-RÅDATA_KVARTAL-'!$A$5:$DO$385,10,FALSE)&lt;&gt;0,VLOOKUP(CONCATENATE($GL$6," ",GT$9),'-RÅDATA_KVARTAL-'!$A$5:$DO$385,10,FALSE),"")</f>
        <v/>
      </c>
      <c r="GU14" s="37"/>
      <c r="GV14" s="37" t="str">
        <f>IF(VLOOKUP(CONCATENATE($GL$6," ",GV$9),'-RÅDATA_KVARTAL-'!$A$5:$DO$385,10,FALSE)&lt;&gt;0,VLOOKUP(CONCATENATE($GL$6," ",GV$9),'-RÅDATA_KVARTAL-'!$A$5:$DO$385,10,FALSE),"")</f>
        <v/>
      </c>
      <c r="GW14" s="37"/>
      <c r="GX14" s="37" t="str">
        <f>IF(VLOOKUP(CONCATENATE($GL$6," ",GX$9),'-RÅDATA_KVARTAL-'!$A$5:$DO$385,10,FALSE)&lt;&gt;0,VLOOKUP(CONCATENATE($GL$6," ",GX$9),'-RÅDATA_KVARTAL-'!$A$5:$DO$385,10,FALSE),"")</f>
        <v/>
      </c>
      <c r="GY14" s="37"/>
      <c r="GZ14" s="37" t="str">
        <f>IF(VLOOKUP(CONCATENATE($GL$6," ",GZ$9),'-RÅDATA_KVARTAL-'!$A$5:$DO$385,10,FALSE)&lt;&gt;0,VLOOKUP(CONCATENATE($GL$6," ",GZ$9),'-RÅDATA_KVARTAL-'!$A$5:$DO$385,10,FALSE),"")</f>
        <v/>
      </c>
      <c r="HA14" s="37"/>
      <c r="HB14" s="37" t="str">
        <f>IF(VLOOKUP(CONCATENATE($GL$6," ",HB$9),'-RÅDATA_KVARTAL-'!$A$5:$DO$385,10,FALSE)&lt;&gt;0,VLOOKUP(CONCATENATE($GL$6," ",HB$9),'-RÅDATA_KVARTAL-'!$A$5:$DO$385,10,FALSE),"")</f>
        <v/>
      </c>
      <c r="HC14" s="37"/>
      <c r="HD14" s="37" t="str">
        <f>IF(VLOOKUP(CONCATENATE($GL$6," ",HD$9),'-RÅDATA_KVARTAL-'!$A$5:$DO$385,10,FALSE)&lt;&gt;0,VLOOKUP(CONCATENATE($GL$6," ",HD$9),'-RÅDATA_KVARTAL-'!$A$5:$DO$385,10,FALSE),"")</f>
        <v/>
      </c>
      <c r="HE14" s="37"/>
      <c r="HF14" s="37" t="str">
        <f>IF(VLOOKUP(CONCATENATE($GL$6," ",HF$9),'-RÅDATA_KVARTAL-'!$A$5:$DO$385,10,FALSE)&lt;&gt;0,VLOOKUP(CONCATENATE($GL$6," ",HF$9),'-RÅDATA_KVARTAL-'!$A$5:$DO$385,10,FALSE),"")</f>
        <v/>
      </c>
      <c r="HG14" s="37"/>
      <c r="HH14" s="37" t="str">
        <f>IF(VLOOKUP(CONCATENATE($GL$6," ",HH$9),'-RÅDATA_KVARTAL-'!$A$5:$DO$385,10,FALSE)&lt;&gt;0,VLOOKUP(CONCATENATE($GL$6," ",HH$9),'-RÅDATA_KVARTAL-'!$A$5:$DO$385,10,FALSE),"")</f>
        <v/>
      </c>
      <c r="HI14" s="37"/>
      <c r="HJ14" s="37" t="str">
        <f>IF(VLOOKUP(CONCATENATE($GL$6," ",HJ$9),'-RÅDATA_KVARTAL-'!$A$5:$DO$385,10,FALSE)&lt;&gt;0,VLOOKUP(CONCATENATE($GL$6," ",HJ$9),'-RÅDATA_KVARTAL-'!$A$5:$DO$385,10,FALSE),"")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403</v>
      </c>
      <c r="CK16" s="29"/>
      <c r="CL16" s="29">
        <f>IF(VLOOKUP(CONCATENATE($CH$6," ",CL$9),'-RÅDATA_KVARTAL-'!$A$5:$DO$385,14,FALSE)&lt;&gt;0,VLOOKUP(CONCATENATE($CH$6," ",CL$9),'-RÅDATA_KVARTAL-'!$A$5:$DO$385,14,FALSE),"")</f>
        <v>1142</v>
      </c>
      <c r="CM16" s="29"/>
      <c r="CN16" s="29">
        <f>IF(VLOOKUP(CONCATENATE($CH$6," ",CN$9),'-RÅDATA_KVARTAL-'!$A$5:$DO$385,14,FALSE)&lt;&gt;0,VLOOKUP(CONCATENATE($CH$6," ",CN$9),'-RÅDATA_KVARTAL-'!$A$5:$DO$385,14,FALSE),"")</f>
        <v>775</v>
      </c>
      <c r="CO16" s="29"/>
      <c r="CP16" s="29">
        <f>IF(VLOOKUP(CONCATENATE($CH$6," ",CP$9),'-RÅDATA_KVARTAL-'!$A$5:$DO$385,14,FALSE)&lt;&gt;0,VLOOKUP(CONCATENATE($CH$6," ",CP$9),'-RÅDATA_KVARTAL-'!$A$5:$DO$385,14,FALSE),"")</f>
        <v>656</v>
      </c>
      <c r="CQ16" s="29"/>
      <c r="CR16" s="29">
        <f>IF(VLOOKUP(CONCATENATE($CH$6," ",CR$9),'-RÅDATA_KVARTAL-'!$A$5:$DO$385,14,FALSE)&lt;&gt;0,VLOOKUP(CONCATENATE($CH$6," ",CR$9),'-RÅDATA_KVARTAL-'!$A$5:$DO$385,14,FALSE),"")</f>
        <v>622</v>
      </c>
      <c r="CS16" s="29"/>
      <c r="CT16" s="29">
        <f>IF(VLOOKUP(CONCATENATE($CH$6," ",CT$9),'-RÅDATA_KVARTAL-'!$A$5:$DO$385,14,FALSE)&lt;&gt;0,VLOOKUP(CONCATENATE($CH$6," ",CT$9),'-RÅDATA_KVARTAL-'!$A$5:$DO$385,14,FALSE),"")</f>
        <v>1183</v>
      </c>
      <c r="CU16" s="29"/>
      <c r="CV16" s="29">
        <f>IF(VLOOKUP(CONCATENATE($CH$6," ",CV$9),'-RÅDATA_KVARTAL-'!$A$5:$DO$385,14,FALSE)&lt;&gt;0,VLOOKUP(CONCATENATE($CH$6," ",CV$9),'-RÅDATA_KVARTAL-'!$A$5:$DO$385,14,FALSE),"")</f>
        <v>1025</v>
      </c>
      <c r="CW16" s="29"/>
      <c r="CX16" s="29">
        <f>IF(VLOOKUP(CONCATENATE($CH$6," ",CX$9),'-RÅDATA_KVARTAL-'!$A$5:$DO$385,14,FALSE)&lt;&gt;0,VLOOKUP(CONCATENATE($CH$6," ",CX$9),'-RÅDATA_KVARTAL-'!$A$5:$DO$385,14,FALSE),"")</f>
        <v>1024</v>
      </c>
      <c r="CY16" s="29"/>
      <c r="CZ16" s="29">
        <f>IF(VLOOKUP(CONCATENATE($CH$6," ",CZ$9),'-RÅDATA_KVARTAL-'!$A$5:$DO$385,14,FALSE)&lt;&gt;0,VLOOKUP(CONCATENATE($CH$6," ",CZ$9),'-RÅDATA_KVARTAL-'!$A$5:$DO$385,14,FALSE),"")</f>
        <v>902</v>
      </c>
      <c r="DA16" s="29"/>
      <c r="DB16" s="29">
        <f>IF(VLOOKUP(CONCATENATE($CH$6," ",DB$9),'-RÅDATA_KVARTAL-'!$A$5:$DO$385,14,FALSE)&lt;&gt;0,VLOOKUP(CONCATENATE($CH$6," ",DB$9),'-RÅDATA_KVARTAL-'!$A$5:$DO$385,14,FALSE),"")</f>
        <v>1030</v>
      </c>
      <c r="DC16" s="29"/>
      <c r="DD16" s="29">
        <f>IF(VLOOKUP(CONCATENATE($CH$6," ",DD$9),'-RÅDATA_KVARTAL-'!$A$5:$DO$385,14,FALSE)&lt;&gt;0,VLOOKUP(CONCATENATE($CH$6," ",DD$9),'-RÅDATA_KVARTAL-'!$A$5:$DO$385,14,FALSE),"")</f>
        <v>621</v>
      </c>
      <c r="DE16" s="29"/>
      <c r="DF16" s="29">
        <f>IF(VLOOKUP(CONCATENATE($CH$6," ",DF$9),'-RÅDATA_KVARTAL-'!$A$5:$DO$385,14,FALSE)&lt;&gt;0,VLOOKUP(CONCATENATE($CH$6," ",DF$9),'-RÅDATA_KVARTAL-'!$A$5:$DO$385,14,FALSE),"")</f>
        <v>9637</v>
      </c>
      <c r="DG16" s="91"/>
      <c r="DH16" s="91"/>
      <c r="DI16" s="29">
        <f>IF(VLOOKUP(CONCATENATE($DI$6," ",DI$9),'-RÅDATA_KVARTAL-'!$A$5:$DO$385,14,FALSE)&lt;&gt;0,VLOOKUP(CONCATENATE($DI$6," ",DI$9),'-RÅDATA_KVARTAL-'!$A$5:$DO$385,14,FALSE),"")</f>
        <v>570</v>
      </c>
      <c r="DJ16" s="29"/>
      <c r="DK16" s="29">
        <f>IF(VLOOKUP(CONCATENATE($DI$6," ",DK$9),'-RÅDATA_KVARTAL-'!$A$5:$DO$385,14,FALSE)&lt;&gt;0,VLOOKUP(CONCATENATE($DI$6," ",DK$9),'-RÅDATA_KVARTAL-'!$A$5:$DO$385,14,FALSE),"")</f>
        <v>651</v>
      </c>
      <c r="DL16" s="29"/>
      <c r="DM16" s="29">
        <f>IF(VLOOKUP(CONCATENATE($DI$6," ",DM$9),'-RÅDATA_KVARTAL-'!$A$5:$DO$385,14,FALSE)&lt;&gt;0,VLOOKUP(CONCATENATE($DI$6," ",DM$9),'-RÅDATA_KVARTAL-'!$A$5:$DO$385,14,FALSE),"")</f>
        <v>872</v>
      </c>
      <c r="DN16" s="29"/>
      <c r="DO16" s="29">
        <f>IF(VLOOKUP(CONCATENATE($DI$6," ",DO$9),'-RÅDATA_KVARTAL-'!$A$5:$DO$385,14,FALSE)&lt;&gt;0,VLOOKUP(CONCATENATE($DI$6," ",DO$9),'-RÅDATA_KVARTAL-'!$A$5:$DO$385,14,FALSE),"")</f>
        <v>1133</v>
      </c>
      <c r="DP16" s="29"/>
      <c r="DQ16" s="29">
        <f>IF(VLOOKUP(CONCATENATE($DI$6," ",DQ$9),'-RÅDATA_KVARTAL-'!$A$5:$DO$385,14,FALSE)&lt;&gt;0,VLOOKUP(CONCATENATE($DI$6," ",DQ$9),'-RÅDATA_KVARTAL-'!$A$5:$DO$385,14,FALSE),"")</f>
        <v>1056</v>
      </c>
      <c r="DR16" s="29"/>
      <c r="DS16" s="29">
        <f>IF(VLOOKUP(CONCATENATE($DI$6," ",DS$9),'-RÅDATA_KVARTAL-'!$A$5:$DO$385,14,FALSE)&lt;&gt;0,VLOOKUP(CONCATENATE($DI$6," ",DS$9),'-RÅDATA_KVARTAL-'!$A$5:$DO$385,14,FALSE),"")</f>
        <v>1228</v>
      </c>
      <c r="DT16" s="29"/>
      <c r="DU16" s="29">
        <f>IF(VLOOKUP(CONCATENATE($DI$6," ",DU$9),'-RÅDATA_KVARTAL-'!$A$5:$DO$385,14,FALSE)&lt;&gt;0,VLOOKUP(CONCATENATE($DI$6," ",DU$9),'-RÅDATA_KVARTAL-'!$A$5:$DO$385,14,FALSE),"")</f>
        <v>1362</v>
      </c>
      <c r="DV16" s="29"/>
      <c r="DW16" s="29">
        <f>IF(VLOOKUP(CONCATENATE($DI$6," ",DW$9),'-RÅDATA_KVARTAL-'!$A$5:$DO$385,14,FALSE)&lt;&gt;0,VLOOKUP(CONCATENATE($DI$6," ",DW$9),'-RÅDATA_KVARTAL-'!$A$5:$DO$385,14,FALSE),"")</f>
        <v>1063</v>
      </c>
      <c r="DX16" s="29"/>
      <c r="DY16" s="29">
        <f>IF(VLOOKUP(CONCATENATE($DI$6," ",DY$9),'-RÅDATA_KVARTAL-'!$A$5:$DO$385,14,FALSE)&lt;&gt;0,VLOOKUP(CONCATENATE($DI$6," ",DY$9),'-RÅDATA_KVARTAL-'!$A$5:$DO$385,14,FALSE),"")</f>
        <v>1253</v>
      </c>
      <c r="DZ16" s="29"/>
      <c r="EA16" s="29" t="str">
        <f>IF(VLOOKUP(CONCATENATE($DI$6," ",EA$9),'-RÅDATA_KVARTAL-'!$A$5:$DO$385,14,FALSE)&lt;&gt;0,VLOOKUP(CONCATENATE($DI$6," ",EA$9),'-RÅDATA_KVARTAL-'!$A$5:$DO$385,14,FALSE),"")</f>
        <v/>
      </c>
      <c r="EB16" s="29"/>
      <c r="EC16" s="29" t="str">
        <f>IF(VLOOKUP(CONCATENATE($DI$6," ",EC$9),'-RÅDATA_KVARTAL-'!$A$5:$DO$385,14,FALSE)&lt;&gt;0,VLOOKUP(CONCATENATE($DI$6," ",EC$9),'-RÅDATA_KVARTAL-'!$A$5:$DO$385,14,FALSE),"")</f>
        <v/>
      </c>
      <c r="ED16" s="29"/>
      <c r="EE16" s="29" t="str">
        <f>IF(VLOOKUP(CONCATENATE($DI$6," ",EE$9),'-RÅDATA_KVARTAL-'!$A$5:$DO$385,14,FALSE)&lt;&gt;0,VLOOKUP(CONCATENATE($DI$6," ",EE$9),'-RÅDATA_KVARTAL-'!$A$5:$DO$385,14,FALSE),"")</f>
        <v/>
      </c>
      <c r="EF16" s="29"/>
      <c r="EG16" s="29">
        <f>IF(VLOOKUP(CONCATENATE($DI$6," ",EG$9),'-RÅDATA_KVARTAL-'!$A$5:$DO$385,14,FALSE)&lt;&gt;0,VLOOKUP(CONCATENATE($DI$6," ",EG$9),'-RÅDATA_KVARTAL-'!$A$5:$DO$385,14,FALSE),"")</f>
        <v>9188</v>
      </c>
      <c r="EH16" s="91"/>
      <c r="EI16" s="91"/>
      <c r="EJ16" s="29" t="str">
        <f>IF(VLOOKUP(CONCATENATE($EJ$6," ",EJ$9),'-RÅDATA_KVARTAL-'!$A$5:$DO$385,14,FALSE)&lt;&gt;0,VLOOKUP(CONCATENATE($EJ$6," ",EJ$9),'-RÅDATA_KVARTAL-'!$A$5:$DO$385,14,FALSE),"")</f>
        <v/>
      </c>
      <c r="EK16" s="29"/>
      <c r="EL16" s="29" t="str">
        <f>IF(VLOOKUP(CONCATENATE($EJ$6," ",EL$9),'-RÅDATA_KVARTAL-'!$A$5:$DO$385,14,FALSE)&lt;&gt;0,VLOOKUP(CONCATENATE($EJ$6," ",EL$9),'-RÅDATA_KVARTAL-'!$A$5:$DO$385,14,FALSE),"")</f>
        <v/>
      </c>
      <c r="EM16" s="29"/>
      <c r="EN16" s="29" t="str">
        <f>IF(VLOOKUP(CONCATENATE($EJ$6," ",EN$9),'-RÅDATA_KVARTAL-'!$A$5:$DO$385,14,FALSE)&lt;&gt;0,VLOOKUP(CONCATENATE($EJ$6," ",EN$9),'-RÅDATA_KVARTAL-'!$A$5:$DO$385,14,FALSE),"")</f>
        <v/>
      </c>
      <c r="EO16" s="29"/>
      <c r="EP16" s="29" t="str">
        <f>IF(VLOOKUP(CONCATENATE($EJ$6," ",EP$9),'-RÅDATA_KVARTAL-'!$A$5:$DO$385,14,FALSE)&lt;&gt;0,VLOOKUP(CONCATENATE($EJ$6," ",EP$9),'-RÅDATA_KVARTAL-'!$A$5:$DO$385,14,FALSE),"")</f>
        <v/>
      </c>
      <c r="EQ16" s="29"/>
      <c r="ER16" s="29" t="str">
        <f>IF(VLOOKUP(CONCATENATE($EJ$6," ",ER$9),'-RÅDATA_KVARTAL-'!$A$5:$DO$385,14,FALSE)&lt;&gt;0,VLOOKUP(CONCATENATE($EJ$6," ",ER$9),'-RÅDATA_KVARTAL-'!$A$5:$DO$385,14,FALSE),"")</f>
        <v/>
      </c>
      <c r="ES16" s="29"/>
      <c r="ET16" s="29" t="str">
        <f>IF(VLOOKUP(CONCATENATE($EJ$6," ",ET$9),'-RÅDATA_KVARTAL-'!$A$5:$DO$385,14,FALSE)&lt;&gt;0,VLOOKUP(CONCATENATE($EJ$6," ",ET$9),'-RÅDATA_KVARTAL-'!$A$5:$DO$385,14,FALSE),"")</f>
        <v/>
      </c>
      <c r="EU16" s="29"/>
      <c r="EV16" s="29" t="str">
        <f>IF(VLOOKUP(CONCATENATE($EJ$6," ",EV$9),'-RÅDATA_KVARTAL-'!$A$5:$DO$385,14,FALSE)&lt;&gt;0,VLOOKUP(CONCATENATE($EJ$6," ",EV$9),'-RÅDATA_KVARTAL-'!$A$5:$DO$385,14,FALSE),"")</f>
        <v/>
      </c>
      <c r="EW16" s="29"/>
      <c r="EX16" s="29" t="str">
        <f>IF(VLOOKUP(CONCATENATE($EJ$6," ",EX$9),'-RÅDATA_KVARTAL-'!$A$5:$DO$385,14,FALSE)&lt;&gt;0,VLOOKUP(CONCATENATE($EJ$6," ",EX$9),'-RÅDATA_KVARTAL-'!$A$5:$DO$385,14,FALSE),"")</f>
        <v/>
      </c>
      <c r="EY16" s="29"/>
      <c r="EZ16" s="29" t="str">
        <f>IF(VLOOKUP(CONCATENATE($EJ$6," ",EZ$9),'-RÅDATA_KVARTAL-'!$A$5:$DO$385,14,FALSE)&lt;&gt;0,VLOOKUP(CONCATENATE($EJ$6," ",EZ$9),'-RÅDATA_KVARTAL-'!$A$5:$DO$385,14,FALSE),"")</f>
        <v/>
      </c>
      <c r="FA16" s="29"/>
      <c r="FB16" s="29" t="str">
        <f>IF(VLOOKUP(CONCATENATE($EJ$6," ",FB$9),'-RÅDATA_KVARTAL-'!$A$5:$DO$385,14,FALSE)&lt;&gt;0,VLOOKUP(CONCATENATE($EJ$6," ",FB$9),'-RÅDATA_KVARTAL-'!$A$5:$DO$385,14,FALSE),"")</f>
        <v/>
      </c>
      <c r="FC16" s="29"/>
      <c r="FD16" s="29" t="str">
        <f>IF(VLOOKUP(CONCATENATE($EJ$6," ",FD$9),'-RÅDATA_KVARTAL-'!$A$5:$DO$385,14,FALSE)&lt;&gt;0,VLOOKUP(CONCATENATE($EJ$6," ",FD$9),'-RÅDATA_KVARTAL-'!$A$5:$DO$385,14,FALSE),"")</f>
        <v/>
      </c>
      <c r="FE16" s="29"/>
      <c r="FF16" s="29" t="str">
        <f>IF(VLOOKUP(CONCATENATE($EJ$6," ",FF$9),'-RÅDATA_KVARTAL-'!$A$5:$DO$385,14,FALSE)&lt;&gt;0,VLOOKUP(CONCATENATE($EJ$6," ",FF$9),'-RÅDATA_KVARTAL-'!$A$5:$DO$385,14,FALSE),"")</f>
        <v/>
      </c>
      <c r="FG16" s="29"/>
      <c r="FH16" s="29" t="str">
        <f>IF(VLOOKUP(CONCATENATE($EJ$6," ",FH$9),'-RÅDATA_KVARTAL-'!$A$5:$DO$385,14,FALSE)&lt;&gt;0,VLOOKUP(CONCATENATE($EJ$6," ",FH$9),'-RÅDATA_KVARTAL-'!$A$5:$DO$385,14,FALSE),"")</f>
        <v/>
      </c>
      <c r="FI16" s="91"/>
      <c r="FJ16" s="91"/>
      <c r="FK16" s="29" t="str">
        <f>IF(VLOOKUP(CONCATENATE($FK$6," ",FK$9),'-RÅDATA_KVARTAL-'!$A$5:$DO$385,14,FALSE)&lt;&gt;0,VLOOKUP(CONCATENATE($FK$6," ",FK$9),'-RÅDATA_KVARTAL-'!$A$5:$DO$385,14,FALSE),"")</f>
        <v/>
      </c>
      <c r="FL16" s="29"/>
      <c r="FM16" s="29" t="str">
        <f>IF(VLOOKUP(CONCATENATE($FK$6," ",FM$9),'-RÅDATA_KVARTAL-'!$A$5:$DO$385,14,FALSE)&lt;&gt;0,VLOOKUP(CONCATENATE($FK$6," ",FM$9),'-RÅDATA_KVARTAL-'!$A$5:$DO$385,14,FALSE),"")</f>
        <v/>
      </c>
      <c r="FN16" s="29"/>
      <c r="FO16" s="29" t="str">
        <f>IF(VLOOKUP(CONCATENATE($FK$6," ",FO$9),'-RÅDATA_KVARTAL-'!$A$5:$DO$385,14,FALSE)&lt;&gt;0,VLOOKUP(CONCATENATE($FK$6," ",FO$9),'-RÅDATA_KVARTAL-'!$A$5:$DO$385,14,FALSE),"")</f>
        <v/>
      </c>
      <c r="FP16" s="29"/>
      <c r="FQ16" s="29" t="str">
        <f>IF(VLOOKUP(CONCATENATE($FK$6," ",FQ$9),'-RÅDATA_KVARTAL-'!$A$5:$DO$385,14,FALSE)&lt;&gt;0,VLOOKUP(CONCATENATE($FK$6," ",FQ$9),'-RÅDATA_KVARTAL-'!$A$5:$DO$385,14,FALSE),"")</f>
        <v/>
      </c>
      <c r="FR16" s="29"/>
      <c r="FS16" s="29" t="str">
        <f>IF(VLOOKUP(CONCATENATE($FK$6," ",FS$9),'-RÅDATA_KVARTAL-'!$A$5:$DO$385,14,FALSE)&lt;&gt;0,VLOOKUP(CONCATENATE($FK$6," ",FS$9),'-RÅDATA_KVARTAL-'!$A$5:$DO$385,14,FALSE),"")</f>
        <v/>
      </c>
      <c r="FT16" s="29"/>
      <c r="FU16" s="29" t="str">
        <f>IF(VLOOKUP(CONCATENATE($FK$6," ",FU$9),'-RÅDATA_KVARTAL-'!$A$5:$DO$385,14,FALSE)&lt;&gt;0,VLOOKUP(CONCATENATE($FK$6," ",FU$9),'-RÅDATA_KVARTAL-'!$A$5:$DO$385,14,FALSE),"")</f>
        <v/>
      </c>
      <c r="FV16" s="29"/>
      <c r="FW16" s="29" t="str">
        <f>IF(VLOOKUP(CONCATENATE($FK$6," ",FW$9),'-RÅDATA_KVARTAL-'!$A$5:$DO$385,14,FALSE)&lt;&gt;0,VLOOKUP(CONCATENATE($FK$6," ",FW$9),'-RÅDATA_KVARTAL-'!$A$5:$DO$385,14,FALSE),"")</f>
        <v/>
      </c>
      <c r="FX16" s="29"/>
      <c r="FY16" s="29" t="str">
        <f>IF(VLOOKUP(CONCATENATE($FK$6," ",FY$9),'-RÅDATA_KVARTAL-'!$A$5:$DO$385,14,FALSE)&lt;&gt;0,VLOOKUP(CONCATENATE($FK$6," ",FY$9),'-RÅDATA_KVARTAL-'!$A$5:$DO$385,14,FALSE),"")</f>
        <v/>
      </c>
      <c r="FZ16" s="29"/>
      <c r="GA16" s="29" t="str">
        <f>IF(VLOOKUP(CONCATENATE($FK$6," ",GA$9),'-RÅDATA_KVARTAL-'!$A$5:$DO$385,14,FALSE)&lt;&gt;0,VLOOKUP(CONCATENATE($FK$6," ",GA$9),'-RÅDATA_KVARTAL-'!$A$5:$DO$385,14,FALSE),"")</f>
        <v/>
      </c>
      <c r="GB16" s="29"/>
      <c r="GC16" s="29" t="str">
        <f>IF(VLOOKUP(CONCATENATE($FK$6," ",GC$9),'-RÅDATA_KVARTAL-'!$A$5:$DO$385,14,FALSE)&lt;&gt;0,VLOOKUP(CONCATENATE($FK$6," ",GC$9),'-RÅDATA_KVARTAL-'!$A$5:$DO$385,14,FALSE),"")</f>
        <v/>
      </c>
      <c r="GD16" s="29"/>
      <c r="GE16" s="29" t="str">
        <f>IF(VLOOKUP(CONCATENATE($FK$6," ",GE$9),'-RÅDATA_KVARTAL-'!$A$5:$DO$385,14,FALSE)&lt;&gt;0,VLOOKUP(CONCATENATE($FK$6," ",GE$9),'-RÅDATA_KVARTAL-'!$A$5:$DO$385,14,FALSE),"")</f>
        <v/>
      </c>
      <c r="GF16" s="29"/>
      <c r="GG16" s="29" t="str">
        <f>IF(VLOOKUP(CONCATENATE($FK$6," ",GG$9),'-RÅDATA_KVARTAL-'!$A$5:$DO$385,14,FALSE)&lt;&gt;0,VLOOKUP(CONCATENATE($FK$6," ",GG$9),'-RÅDATA_KVARTAL-'!$A$5:$DO$385,14,FALSE),"")</f>
        <v/>
      </c>
      <c r="GH16" s="29"/>
      <c r="GI16" s="29" t="str">
        <f>IF(VLOOKUP(CONCATENATE($FK$6," ",GI$9),'-RÅDATA_KVARTAL-'!$A$5:$DO$385,14,FALSE)&lt;&gt;0,VLOOKUP(CONCATENATE($FK$6," ",GI$9),'-RÅDATA_KVARTAL-'!$A$5:$DO$385,14,FALSE),"")</f>
        <v/>
      </c>
      <c r="GJ16" s="91"/>
      <c r="GK16" s="91"/>
      <c r="GL16" s="29" t="str">
        <f>IF(VLOOKUP(CONCATENATE($GL$6," ",GL$9),'-RÅDATA_KVARTAL-'!$A$5:$DO$385,14,FALSE)&lt;&gt;0,VLOOKUP(CONCATENATE($GL$6," ",GL$9),'-RÅDATA_KVARTAL-'!$A$5:$DO$385,14,FALSE),"")</f>
        <v/>
      </c>
      <c r="GM16" s="29"/>
      <c r="GN16" s="29" t="str">
        <f>IF(VLOOKUP(CONCATENATE($GL$6," ",GN$9),'-RÅDATA_KVARTAL-'!$A$5:$DO$385,14,FALSE)&lt;&gt;0,VLOOKUP(CONCATENATE($GL$6," ",GN$9),'-RÅDATA_KVARTAL-'!$A$5:$DO$385,14,FALSE),"")</f>
        <v/>
      </c>
      <c r="GO16" s="29"/>
      <c r="GP16" s="29" t="str">
        <f>IF(VLOOKUP(CONCATENATE($GL$6," ",GP$9),'-RÅDATA_KVARTAL-'!$A$5:$DO$385,14,FALSE)&lt;&gt;0,VLOOKUP(CONCATENATE($GL$6," ",GP$9),'-RÅDATA_KVARTAL-'!$A$5:$DO$385,14,FALSE),"")</f>
        <v/>
      </c>
      <c r="GQ16" s="29"/>
      <c r="GR16" s="29" t="str">
        <f>IF(VLOOKUP(CONCATENATE($GL$6," ",GR$9),'-RÅDATA_KVARTAL-'!$A$5:$DO$385,14,FALSE)&lt;&gt;0,VLOOKUP(CONCATENATE($GL$6," ",GR$9),'-RÅDATA_KVARTAL-'!$A$5:$DO$385,14,FALSE),"")</f>
        <v/>
      </c>
      <c r="GS16" s="29"/>
      <c r="GT16" s="29" t="str">
        <f>IF(VLOOKUP(CONCATENATE($GL$6," ",GT$9),'-RÅDATA_KVARTAL-'!$A$5:$DO$385,14,FALSE)&lt;&gt;0,VLOOKUP(CONCATENATE($GL$6," ",GT$9),'-RÅDATA_KVARTAL-'!$A$5:$DO$385,14,FALSE),"")</f>
        <v/>
      </c>
      <c r="GU16" s="29"/>
      <c r="GV16" s="29" t="str">
        <f>IF(VLOOKUP(CONCATENATE($GL$6," ",GV$9),'-RÅDATA_KVARTAL-'!$A$5:$DO$385,14,FALSE)&lt;&gt;0,VLOOKUP(CONCATENATE($GL$6," ",GV$9),'-RÅDATA_KVARTAL-'!$A$5:$DO$385,14,FALSE),"")</f>
        <v/>
      </c>
      <c r="GW16" s="29"/>
      <c r="GX16" s="29" t="str">
        <f>IF(VLOOKUP(CONCATENATE($GL$6," ",GX$9),'-RÅDATA_KVARTAL-'!$A$5:$DO$385,14,FALSE)&lt;&gt;0,VLOOKUP(CONCATENATE($GL$6," ",GX$9),'-RÅDATA_KVARTAL-'!$A$5:$DO$385,14,FALSE),"")</f>
        <v/>
      </c>
      <c r="GY16" s="29"/>
      <c r="GZ16" s="29" t="str">
        <f>IF(VLOOKUP(CONCATENATE($GL$6," ",GZ$9),'-RÅDATA_KVARTAL-'!$A$5:$DO$385,14,FALSE)&lt;&gt;0,VLOOKUP(CONCATENATE($GL$6," ",GZ$9),'-RÅDATA_KVARTAL-'!$A$5:$DO$385,14,FALSE),"")</f>
        <v/>
      </c>
      <c r="HA16" s="29"/>
      <c r="HB16" s="29" t="str">
        <f>IF(VLOOKUP(CONCATENATE($GL$6," ",HB$9),'-RÅDATA_KVARTAL-'!$A$5:$DO$385,14,FALSE)&lt;&gt;0,VLOOKUP(CONCATENATE($GL$6," ",HB$9),'-RÅDATA_KVARTAL-'!$A$5:$DO$385,14,FALSE),"")</f>
        <v/>
      </c>
      <c r="HC16" s="29"/>
      <c r="HD16" s="29" t="str">
        <f>IF(VLOOKUP(CONCATENATE($GL$6," ",HD$9),'-RÅDATA_KVARTAL-'!$A$5:$DO$385,14,FALSE)&lt;&gt;0,VLOOKUP(CONCATENATE($GL$6," ",HD$9),'-RÅDATA_KVARTAL-'!$A$5:$DO$385,14,FALSE),"")</f>
        <v/>
      </c>
      <c r="HE16" s="29"/>
      <c r="HF16" s="29" t="str">
        <f>IF(VLOOKUP(CONCATENATE($GL$6," ",HF$9),'-RÅDATA_KVARTAL-'!$A$5:$DO$385,14,FALSE)&lt;&gt;0,VLOOKUP(CONCATENATE($GL$6," ",HF$9),'-RÅDATA_KVARTAL-'!$A$5:$DO$385,14,FALSE),"")</f>
        <v/>
      </c>
      <c r="HG16" s="29"/>
      <c r="HH16" s="29" t="str">
        <f>IF(VLOOKUP(CONCATENATE($GL$6," ",HH$9),'-RÅDATA_KVARTAL-'!$A$5:$DO$385,14,FALSE)&lt;&gt;0,VLOOKUP(CONCATENATE($GL$6," ",HH$9),'-RÅDATA_KVARTAL-'!$A$5:$DO$385,14,FALSE),"")</f>
        <v/>
      </c>
      <c r="HI16" s="29"/>
      <c r="HJ16" s="29" t="str">
        <f>IF(VLOOKUP(CONCATENATE($GL$6," ",HJ$9),'-RÅDATA_KVARTAL-'!$A$5:$DO$385,14,FALSE)&lt;&gt;0,VLOOKUP(CONCATENATE($GL$6," ",HJ$9),'-RÅDATA_KVARTAL-'!$A$5:$DO$385,14,FALSE),"")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-2158</v>
      </c>
      <c r="CM18" s="29"/>
      <c r="CN18" s="29">
        <f>IF(VLOOKUP(CONCATENATE($CH$6," ",CN$9),'-RÅDATA_KVARTAL-'!$A$5:$DO$385,18,FALSE)&lt;&gt;0,VLOOKUP(CONCATENATE($CH$6," ",CN$9),'-RÅDATA_KVARTAL-'!$A$5:$DO$385,18,FALSE),"")</f>
        <v>-1977</v>
      </c>
      <c r="CO18" s="29"/>
      <c r="CP18" s="29">
        <f>IF(VLOOKUP(CONCATENATE($CH$6," ",CP$9),'-RÅDATA_KVARTAL-'!$A$5:$DO$385,18,FALSE)&lt;&gt;0,VLOOKUP(CONCATENATE($CH$6," ",CP$9),'-RÅDATA_KVARTAL-'!$A$5:$DO$385,18,FALSE),"")</f>
        <v>-2151</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-1587</v>
      </c>
      <c r="CU18" s="29"/>
      <c r="CV18" s="29">
        <f>IF(VLOOKUP(CONCATENATE($CH$6," ",CV$9),'-RÅDATA_KVARTAL-'!$A$5:$DO$385,18,FALSE)&lt;&gt;0,VLOOKUP(CONCATENATE($CH$6," ",CV$9),'-RÅDATA_KVARTAL-'!$A$5:$DO$385,18,FALSE),"")</f>
        <v>-2145</v>
      </c>
      <c r="CW18" s="29"/>
      <c r="CX18" s="29">
        <f>IF(VLOOKUP(CONCATENATE($CH$6," ",CX$9),'-RÅDATA_KVARTAL-'!$A$5:$DO$385,18,FALSE)&lt;&gt;0,VLOOKUP(CONCATENATE($CH$6," ",CX$9),'-RÅDATA_KVARTAL-'!$A$5:$DO$385,18,FALSE),"")</f>
        <v>-2190</v>
      </c>
      <c r="CY18" s="29"/>
      <c r="CZ18" s="29">
        <f>IF(VLOOKUP(CONCATENATE($CH$6," ",CZ$9),'-RÅDATA_KVARTAL-'!$A$5:$DO$385,18,FALSE)&lt;&gt;0,VLOOKUP(CONCATENATE($CH$6," ",CZ$9),'-RÅDATA_KVARTAL-'!$A$5:$DO$385,18,FALSE),"")</f>
        <v>-2286</v>
      </c>
      <c r="DA18" s="29"/>
      <c r="DB18" s="29">
        <f>IF(VLOOKUP(CONCATENATE($CH$6," ",DB$9),'-RÅDATA_KVARTAL-'!$A$5:$DO$385,18,FALSE)&lt;&gt;0,VLOOKUP(CONCATENATE($CH$6," ",DB$9),'-RÅDATA_KVARTAL-'!$A$5:$DO$385,18,FALSE),"")</f>
        <v>-3080</v>
      </c>
      <c r="DC18" s="29"/>
      <c r="DD18" s="29">
        <f>IF(VLOOKUP(CONCATENATE($CH$6," ",DD$9),'-RÅDATA_KVARTAL-'!$A$5:$DO$385,18,FALSE)&lt;&gt;0,VLOOKUP(CONCATENATE($CH$6," ",DD$9),'-RÅDATA_KVARTAL-'!$A$5:$DO$385,18,FALSE),"")</f>
        <v>-2605</v>
      </c>
      <c r="DE18" s="29"/>
      <c r="DF18" s="29">
        <f>IF(VLOOKUP(CONCATENATE($CH$6," ",DF$9),'-RÅDATA_KVARTAL-'!$A$5:$DO$385,18,FALSE)&lt;&gt;0,VLOOKUP(CONCATENATE($CH$6," ",DF$9),'-RÅDATA_KVARTAL-'!$A$5:$DO$385,18,FALSE),"")</f>
        <v>-24398</v>
      </c>
      <c r="DG18" s="93"/>
      <c r="DH18" s="93"/>
      <c r="DI18" s="29">
        <f>IF(VLOOKUP(CONCATENATE($DI$6," ",DI$9),'-RÅDATA_KVARTAL-'!$A$5:$DO$385,18,FALSE)&lt;&gt;0,VLOOKUP(CONCATENATE($DI$6," ",DI$9),'-RÅDATA_KVARTAL-'!$A$5:$DO$385,18,FALSE),"")</f>
        <v>-1368</v>
      </c>
      <c r="DJ18" s="29"/>
      <c r="DK18" s="29">
        <f>IF(VLOOKUP(CONCATENATE($DI$6," ",DK$9),'-RÅDATA_KVARTAL-'!$A$5:$DO$385,18,FALSE)&lt;&gt;0,VLOOKUP(CONCATENATE($DI$6," ",DK$9),'-RÅDATA_KVARTAL-'!$A$5:$DO$385,18,FALSE),"")</f>
        <v>-1186</v>
      </c>
      <c r="DL18" s="29"/>
      <c r="DM18" s="29">
        <f>IF(VLOOKUP(CONCATENATE($DI$6," ",DM$9),'-RÅDATA_KVARTAL-'!$A$5:$DO$385,18,FALSE)&lt;&gt;0,VLOOKUP(CONCATENATE($DI$6," ",DM$9),'-RÅDATA_KVARTAL-'!$A$5:$DO$385,18,FALSE),"")</f>
        <v>-1721</v>
      </c>
      <c r="DN18" s="29"/>
      <c r="DO18" s="29">
        <f>IF(VLOOKUP(CONCATENATE($DI$6," ",DO$9),'-RÅDATA_KVARTAL-'!$A$5:$DO$385,18,FALSE)&lt;&gt;0,VLOOKUP(CONCATENATE($DI$6," ",DO$9),'-RÅDATA_KVARTAL-'!$A$5:$DO$385,18,FALSE),"")</f>
        <v>-2116</v>
      </c>
      <c r="DP18" s="29"/>
      <c r="DQ18" s="29">
        <f>IF(VLOOKUP(CONCATENATE($DI$6," ",DQ$9),'-RÅDATA_KVARTAL-'!$A$5:$DO$385,18,FALSE)&lt;&gt;0,VLOOKUP(CONCATENATE($DI$6," ",DQ$9),'-RÅDATA_KVARTAL-'!$A$5:$DO$385,18,FALSE),"")</f>
        <v>-2322</v>
      </c>
      <c r="DR18" s="29"/>
      <c r="DS18" s="29">
        <f>IF(VLOOKUP(CONCATENATE($DI$6," ",DS$9),'-RÅDATA_KVARTAL-'!$A$5:$DO$385,18,FALSE)&lt;&gt;0,VLOOKUP(CONCATENATE($DI$6," ",DS$9),'-RÅDATA_KVARTAL-'!$A$5:$DO$385,18,FALSE),"")</f>
        <v>-2551</v>
      </c>
      <c r="DT18" s="29"/>
      <c r="DU18" s="29">
        <f>IF(VLOOKUP(CONCATENATE($DI$6," ",DU$9),'-RÅDATA_KVARTAL-'!$A$5:$DO$385,18,FALSE)&lt;&gt;0,VLOOKUP(CONCATENATE($DI$6," ",DU$9),'-RÅDATA_KVARTAL-'!$A$5:$DO$385,18,FALSE),"")</f>
        <v>-3762</v>
      </c>
      <c r="DV18" s="29"/>
      <c r="DW18" s="29">
        <f>IF(VLOOKUP(CONCATENATE($DI$6," ",DW$9),'-RÅDATA_KVARTAL-'!$A$5:$DO$385,18,FALSE)&lt;&gt;0,VLOOKUP(CONCATENATE($DI$6," ",DW$9),'-RÅDATA_KVARTAL-'!$A$5:$DO$385,18,FALSE),"")</f>
        <v>-2947</v>
      </c>
      <c r="DX18" s="29"/>
      <c r="DY18" s="29">
        <f>IF(VLOOKUP(CONCATENATE($DI$6," ",DY$9),'-RÅDATA_KVARTAL-'!$A$5:$DO$385,18,FALSE)&lt;&gt;0,VLOOKUP(CONCATENATE($DI$6," ",DY$9),'-RÅDATA_KVARTAL-'!$A$5:$DO$385,18,FALSE),"")</f>
        <v>-2945</v>
      </c>
      <c r="DZ18" s="29"/>
      <c r="EA18" s="29" t="str">
        <f>IF(VLOOKUP(CONCATENATE($DI$6," ",EA$9),'-RÅDATA_KVARTAL-'!$A$5:$DO$385,18,FALSE)&lt;&gt;0,VLOOKUP(CONCATENATE($DI$6," ",EA$9),'-RÅDATA_KVARTAL-'!$A$5:$DO$385,18,FALSE),"")</f>
        <v/>
      </c>
      <c r="EB18" s="29"/>
      <c r="EC18" s="29" t="str">
        <f>IF(VLOOKUP(CONCATENATE($DI$6," ",EC$9),'-RÅDATA_KVARTAL-'!$A$5:$DO$385,18,FALSE)&lt;&gt;0,VLOOKUP(CONCATENATE($DI$6," ",EC$9),'-RÅDATA_KVARTAL-'!$A$5:$DO$385,18,FALSE),"")</f>
        <v/>
      </c>
      <c r="ED18" s="29"/>
      <c r="EE18" s="29" t="str">
        <f>IF(VLOOKUP(CONCATENATE($DI$6," ",EE$9),'-RÅDATA_KVARTAL-'!$A$5:$DO$385,18,FALSE)&lt;&gt;0,VLOOKUP(CONCATENATE($DI$6," ",EE$9),'-RÅDATA_KVARTAL-'!$A$5:$DO$385,18,FALSE),"")</f>
        <v/>
      </c>
      <c r="EF18" s="29"/>
      <c r="EG18" s="29">
        <f>IF(VLOOKUP(CONCATENATE($DI$6," ",EG$9),'-RÅDATA_KVARTAL-'!$A$5:$DO$385,18,FALSE)&lt;&gt;0,VLOOKUP(CONCATENATE($DI$6," ",EG$9),'-RÅDATA_KVARTAL-'!$A$5:$DO$385,18,FALSE),"")</f>
        <v>-20918</v>
      </c>
      <c r="EH18" s="93"/>
      <c r="EI18" s="93"/>
      <c r="EJ18" s="29" t="str">
        <f>IF(VLOOKUP(CONCATENATE($EJ$6," ",EJ$9),'-RÅDATA_KVARTAL-'!$A$5:$DO$385,18,FALSE)&lt;&gt;0,VLOOKUP(CONCATENATE($EJ$6," ",EJ$9),'-RÅDATA_KVARTAL-'!$A$5:$DO$385,18,FALSE),"")</f>
        <v/>
      </c>
      <c r="EK18" s="29"/>
      <c r="EL18" s="29" t="str">
        <f>IF(VLOOKUP(CONCATENATE($EJ$6," ",EL$9),'-RÅDATA_KVARTAL-'!$A$5:$DO$385,18,FALSE)&lt;&gt;0,VLOOKUP(CONCATENATE($EJ$6," ",EL$9),'-RÅDATA_KVARTAL-'!$A$5:$DO$385,18,FALSE),"")</f>
        <v/>
      </c>
      <c r="EM18" s="29"/>
      <c r="EN18" s="29" t="str">
        <f>IF(VLOOKUP(CONCATENATE($EJ$6," ",EN$9),'-RÅDATA_KVARTAL-'!$A$5:$DO$385,18,FALSE)&lt;&gt;0,VLOOKUP(CONCATENATE($EJ$6," ",EN$9),'-RÅDATA_KVARTAL-'!$A$5:$DO$385,18,FALSE),"")</f>
        <v/>
      </c>
      <c r="EO18" s="29"/>
      <c r="EP18" s="29" t="str">
        <f>IF(VLOOKUP(CONCATENATE($EJ$6," ",EP$9),'-RÅDATA_KVARTAL-'!$A$5:$DO$385,18,FALSE)&lt;&gt;0,VLOOKUP(CONCATENATE($EJ$6," ",EP$9),'-RÅDATA_KVARTAL-'!$A$5:$DO$385,18,FALSE),"")</f>
        <v/>
      </c>
      <c r="EQ18" s="29"/>
      <c r="ER18" s="29" t="str">
        <f>IF(VLOOKUP(CONCATENATE($EJ$6," ",ER$9),'-RÅDATA_KVARTAL-'!$A$5:$DO$385,18,FALSE)&lt;&gt;0,VLOOKUP(CONCATENATE($EJ$6," ",ER$9),'-RÅDATA_KVARTAL-'!$A$5:$DO$385,18,FALSE),"")</f>
        <v/>
      </c>
      <c r="ES18" s="29"/>
      <c r="ET18" s="29" t="str">
        <f>IF(VLOOKUP(CONCATENATE($EJ$6," ",ET$9),'-RÅDATA_KVARTAL-'!$A$5:$DO$385,18,FALSE)&lt;&gt;0,VLOOKUP(CONCATENATE($EJ$6," ",ET$9),'-RÅDATA_KVARTAL-'!$A$5:$DO$385,18,FALSE),"")</f>
        <v/>
      </c>
      <c r="EU18" s="29"/>
      <c r="EV18" s="29" t="str">
        <f>IF(VLOOKUP(CONCATENATE($EJ$6," ",EV$9),'-RÅDATA_KVARTAL-'!$A$5:$DO$385,18,FALSE)&lt;&gt;0,VLOOKUP(CONCATENATE($EJ$6," ",EV$9),'-RÅDATA_KVARTAL-'!$A$5:$DO$385,18,FALSE),"")</f>
        <v/>
      </c>
      <c r="EW18" s="29"/>
      <c r="EX18" s="29" t="str">
        <f>IF(VLOOKUP(CONCATENATE($EJ$6," ",EX$9),'-RÅDATA_KVARTAL-'!$A$5:$DO$385,18,FALSE)&lt;&gt;0,VLOOKUP(CONCATENATE($EJ$6," ",EX$9),'-RÅDATA_KVARTAL-'!$A$5:$DO$385,18,FALSE),"")</f>
        <v/>
      </c>
      <c r="EY18" s="29"/>
      <c r="EZ18" s="29" t="str">
        <f>IF(VLOOKUP(CONCATENATE($EJ$6," ",EZ$9),'-RÅDATA_KVARTAL-'!$A$5:$DO$385,18,FALSE)&lt;&gt;0,VLOOKUP(CONCATENATE($EJ$6," ",EZ$9),'-RÅDATA_KVARTAL-'!$A$5:$DO$385,18,FALSE),"")</f>
        <v/>
      </c>
      <c r="FA18" s="29"/>
      <c r="FB18" s="29" t="str">
        <f>IF(VLOOKUP(CONCATENATE($EJ$6," ",FB$9),'-RÅDATA_KVARTAL-'!$A$5:$DO$385,18,FALSE)&lt;&gt;0,VLOOKUP(CONCATENATE($EJ$6," ",FB$9),'-RÅDATA_KVARTAL-'!$A$5:$DO$385,18,FALSE),"")</f>
        <v/>
      </c>
      <c r="FC18" s="29"/>
      <c r="FD18" s="29" t="str">
        <f>IF(VLOOKUP(CONCATENATE($EJ$6," ",FD$9),'-RÅDATA_KVARTAL-'!$A$5:$DO$385,18,FALSE)&lt;&gt;0,VLOOKUP(CONCATENATE($EJ$6," ",FD$9),'-RÅDATA_KVARTAL-'!$A$5:$DO$385,18,FALSE),"")</f>
        <v/>
      </c>
      <c r="FE18" s="29"/>
      <c r="FF18" s="29" t="str">
        <f>IF(VLOOKUP(CONCATENATE($EJ$6," ",FF$9),'-RÅDATA_KVARTAL-'!$A$5:$DO$385,18,FALSE)&lt;&gt;0,VLOOKUP(CONCATENATE($EJ$6," ",FF$9),'-RÅDATA_KVARTAL-'!$A$5:$DO$385,18,FALSE),"")</f>
        <v/>
      </c>
      <c r="FG18" s="29"/>
      <c r="FH18" s="29" t="str">
        <f>IF(VLOOKUP(CONCATENATE($EJ$6," ",FH$9),'-RÅDATA_KVARTAL-'!$A$5:$DO$385,18,FALSE)&lt;&gt;0,VLOOKUP(CONCATENATE($EJ$6," ",FH$9),'-RÅDATA_KVARTAL-'!$A$5:$DO$385,18,FALSE),"")</f>
        <v/>
      </c>
      <c r="FI18" s="93"/>
      <c r="FJ18" s="93"/>
      <c r="FK18" s="29" t="str">
        <f>IF(VLOOKUP(CONCATENATE($FK$6," ",FK$9),'-RÅDATA_KVARTAL-'!$A$5:$DO$385,18,FALSE)&lt;&gt;0,VLOOKUP(CONCATENATE($FK$6," ",FK$9),'-RÅDATA_KVARTAL-'!$A$5:$DO$385,18,FALSE),"")</f>
        <v/>
      </c>
      <c r="FL18" s="29"/>
      <c r="FM18" s="29" t="str">
        <f>IF(VLOOKUP(CONCATENATE($FK$6," ",FM$9),'-RÅDATA_KVARTAL-'!$A$5:$DO$385,18,FALSE)&lt;&gt;0,VLOOKUP(CONCATENATE($FK$6," ",FM$9),'-RÅDATA_KVARTAL-'!$A$5:$DO$385,18,FALSE),"")</f>
        <v/>
      </c>
      <c r="FN18" s="29"/>
      <c r="FO18" s="29" t="str">
        <f>IF(VLOOKUP(CONCATENATE($FK$6," ",FO$9),'-RÅDATA_KVARTAL-'!$A$5:$DO$385,18,FALSE)&lt;&gt;0,VLOOKUP(CONCATENATE($FK$6," ",FO$9),'-RÅDATA_KVARTAL-'!$A$5:$DO$385,18,FALSE),"")</f>
        <v/>
      </c>
      <c r="FP18" s="29"/>
      <c r="FQ18" s="29" t="str">
        <f>IF(VLOOKUP(CONCATENATE($FK$6," ",FQ$9),'-RÅDATA_KVARTAL-'!$A$5:$DO$385,18,FALSE)&lt;&gt;0,VLOOKUP(CONCATENATE($FK$6," ",FQ$9),'-RÅDATA_KVARTAL-'!$A$5:$DO$385,18,FALSE),"")</f>
        <v/>
      </c>
      <c r="FR18" s="29"/>
      <c r="FS18" s="29" t="str">
        <f>IF(VLOOKUP(CONCATENATE($FK$6," ",FS$9),'-RÅDATA_KVARTAL-'!$A$5:$DO$385,18,FALSE)&lt;&gt;0,VLOOKUP(CONCATENATE($FK$6," ",FS$9),'-RÅDATA_KVARTAL-'!$A$5:$DO$385,18,FALSE),"")</f>
        <v/>
      </c>
      <c r="FT18" s="29"/>
      <c r="FU18" s="29" t="str">
        <f>IF(VLOOKUP(CONCATENATE($FK$6," ",FU$9),'-RÅDATA_KVARTAL-'!$A$5:$DO$385,18,FALSE)&lt;&gt;0,VLOOKUP(CONCATENATE($FK$6," ",FU$9),'-RÅDATA_KVARTAL-'!$A$5:$DO$385,18,FALSE),"")</f>
        <v/>
      </c>
      <c r="FV18" s="29"/>
      <c r="FW18" s="29" t="str">
        <f>IF(VLOOKUP(CONCATENATE($FK$6," ",FW$9),'-RÅDATA_KVARTAL-'!$A$5:$DO$385,18,FALSE)&lt;&gt;0,VLOOKUP(CONCATENATE($FK$6," ",FW$9),'-RÅDATA_KVARTAL-'!$A$5:$DO$385,18,FALSE),"")</f>
        <v/>
      </c>
      <c r="FX18" s="29"/>
      <c r="FY18" s="29" t="str">
        <f>IF(VLOOKUP(CONCATENATE($FK$6," ",FY$9),'-RÅDATA_KVARTAL-'!$A$5:$DO$385,18,FALSE)&lt;&gt;0,VLOOKUP(CONCATENATE($FK$6," ",FY$9),'-RÅDATA_KVARTAL-'!$A$5:$DO$385,18,FALSE),"")</f>
        <v/>
      </c>
      <c r="FZ18" s="29"/>
      <c r="GA18" s="29" t="str">
        <f>IF(VLOOKUP(CONCATENATE($FK$6," ",GA$9),'-RÅDATA_KVARTAL-'!$A$5:$DO$385,18,FALSE)&lt;&gt;0,VLOOKUP(CONCATENATE($FK$6," ",GA$9),'-RÅDATA_KVARTAL-'!$A$5:$DO$385,18,FALSE),"")</f>
        <v/>
      </c>
      <c r="GB18" s="29"/>
      <c r="GC18" s="29" t="str">
        <f>IF(VLOOKUP(CONCATENATE($FK$6," ",GC$9),'-RÅDATA_KVARTAL-'!$A$5:$DO$385,18,FALSE)&lt;&gt;0,VLOOKUP(CONCATENATE($FK$6," ",GC$9),'-RÅDATA_KVARTAL-'!$A$5:$DO$385,18,FALSE),"")</f>
        <v/>
      </c>
      <c r="GD18" s="29"/>
      <c r="GE18" s="29" t="str">
        <f>IF(VLOOKUP(CONCATENATE($FK$6," ",GE$9),'-RÅDATA_KVARTAL-'!$A$5:$DO$385,18,FALSE)&lt;&gt;0,VLOOKUP(CONCATENATE($FK$6," ",GE$9),'-RÅDATA_KVARTAL-'!$A$5:$DO$385,18,FALSE),"")</f>
        <v/>
      </c>
      <c r="GF18" s="29"/>
      <c r="GG18" s="29" t="str">
        <f>IF(VLOOKUP(CONCATENATE($FK$6," ",GG$9),'-RÅDATA_KVARTAL-'!$A$5:$DO$385,18,FALSE)&lt;&gt;0,VLOOKUP(CONCATENATE($FK$6," ",GG$9),'-RÅDATA_KVARTAL-'!$A$5:$DO$385,18,FALSE),"")</f>
        <v/>
      </c>
      <c r="GH18" s="29"/>
      <c r="GI18" s="29" t="str">
        <f>IF(VLOOKUP(CONCATENATE($FK$6," ",GI$9),'-RÅDATA_KVARTAL-'!$A$5:$DO$385,18,FALSE)&lt;&gt;0,VLOOKUP(CONCATENATE($FK$6," ",GI$9),'-RÅDATA_KVARTAL-'!$A$5:$DO$385,18,FALSE),"")</f>
        <v/>
      </c>
      <c r="GJ18" s="93"/>
      <c r="GK18" s="93"/>
      <c r="GL18" s="29" t="str">
        <f>IF(VLOOKUP(CONCATENATE($GL$6," ",GL$9),'-RÅDATA_KVARTAL-'!$A$5:$DO$385,18,FALSE)&lt;&gt;0,VLOOKUP(CONCATENATE($GL$6," ",GL$9),'-RÅDATA_KVARTAL-'!$A$5:$DO$385,18,FALSE),"")</f>
        <v/>
      </c>
      <c r="GM18" s="29"/>
      <c r="GN18" s="29" t="str">
        <f>IF(VLOOKUP(CONCATENATE($GL$6," ",GN$9),'-RÅDATA_KVARTAL-'!$A$5:$DO$385,18,FALSE)&lt;&gt;0,VLOOKUP(CONCATENATE($GL$6," ",GN$9),'-RÅDATA_KVARTAL-'!$A$5:$DO$385,18,FALSE),"")</f>
        <v/>
      </c>
      <c r="GO18" s="29"/>
      <c r="GP18" s="29" t="str">
        <f>IF(VLOOKUP(CONCATENATE($GL$6," ",GP$9),'-RÅDATA_KVARTAL-'!$A$5:$DO$385,18,FALSE)&lt;&gt;0,VLOOKUP(CONCATENATE($GL$6," ",GP$9),'-RÅDATA_KVARTAL-'!$A$5:$DO$385,18,FALSE),"")</f>
        <v/>
      </c>
      <c r="GQ18" s="29"/>
      <c r="GR18" s="29" t="str">
        <f>IF(VLOOKUP(CONCATENATE($GL$6," ",GR$9),'-RÅDATA_KVARTAL-'!$A$5:$DO$385,18,FALSE)&lt;&gt;0,VLOOKUP(CONCATENATE($GL$6," ",GR$9),'-RÅDATA_KVARTAL-'!$A$5:$DO$385,18,FALSE),"")</f>
        <v/>
      </c>
      <c r="GS18" s="29"/>
      <c r="GT18" s="29" t="str">
        <f>IF(VLOOKUP(CONCATENATE($GL$6," ",GT$9),'-RÅDATA_KVARTAL-'!$A$5:$DO$385,18,FALSE)&lt;&gt;0,VLOOKUP(CONCATENATE($GL$6," ",GT$9),'-RÅDATA_KVARTAL-'!$A$5:$DO$385,18,FALSE),"")</f>
        <v/>
      </c>
      <c r="GU18" s="29"/>
      <c r="GV18" s="29" t="str">
        <f>IF(VLOOKUP(CONCATENATE($GL$6," ",GV$9),'-RÅDATA_KVARTAL-'!$A$5:$DO$385,18,FALSE)&lt;&gt;0,VLOOKUP(CONCATENATE($GL$6," ",GV$9),'-RÅDATA_KVARTAL-'!$A$5:$DO$385,18,FALSE),"")</f>
        <v/>
      </c>
      <c r="GW18" s="29"/>
      <c r="GX18" s="29" t="str">
        <f>IF(VLOOKUP(CONCATENATE($GL$6," ",GX$9),'-RÅDATA_KVARTAL-'!$A$5:$DO$385,18,FALSE)&lt;&gt;0,VLOOKUP(CONCATENATE($GL$6," ",GX$9),'-RÅDATA_KVARTAL-'!$A$5:$DO$385,18,FALSE),"")</f>
        <v/>
      </c>
      <c r="GY18" s="29"/>
      <c r="GZ18" s="29" t="str">
        <f>IF(VLOOKUP(CONCATENATE($GL$6," ",GZ$9),'-RÅDATA_KVARTAL-'!$A$5:$DO$385,18,FALSE)&lt;&gt;0,VLOOKUP(CONCATENATE($GL$6," ",GZ$9),'-RÅDATA_KVARTAL-'!$A$5:$DO$385,18,FALSE),"")</f>
        <v/>
      </c>
      <c r="HA18" s="29"/>
      <c r="HB18" s="29" t="str">
        <f>IF(VLOOKUP(CONCATENATE($GL$6," ",HB$9),'-RÅDATA_KVARTAL-'!$A$5:$DO$385,18,FALSE)&lt;&gt;0,VLOOKUP(CONCATENATE($GL$6," ",HB$9),'-RÅDATA_KVARTAL-'!$A$5:$DO$385,18,FALSE),"")</f>
        <v/>
      </c>
      <c r="HC18" s="29"/>
      <c r="HD18" s="29" t="str">
        <f>IF(VLOOKUP(CONCATENATE($GL$6," ",HD$9),'-RÅDATA_KVARTAL-'!$A$5:$DO$385,18,FALSE)&lt;&gt;0,VLOOKUP(CONCATENATE($GL$6," ",HD$9),'-RÅDATA_KVARTAL-'!$A$5:$DO$385,18,FALSE),"")</f>
        <v/>
      </c>
      <c r="HE18" s="29"/>
      <c r="HF18" s="29" t="str">
        <f>IF(VLOOKUP(CONCATENATE($GL$6," ",HF$9),'-RÅDATA_KVARTAL-'!$A$5:$DO$385,18,FALSE)&lt;&gt;0,VLOOKUP(CONCATENATE($GL$6," ",HF$9),'-RÅDATA_KVARTAL-'!$A$5:$DO$385,18,FALSE),"")</f>
        <v/>
      </c>
      <c r="HG18" s="29"/>
      <c r="HH18" s="29" t="str">
        <f>IF(VLOOKUP(CONCATENATE($GL$6," ",HH$9),'-RÅDATA_KVARTAL-'!$A$5:$DO$385,18,FALSE)&lt;&gt;0,VLOOKUP(CONCATENATE($GL$6," ",HH$9),'-RÅDATA_KVARTAL-'!$A$5:$DO$385,18,FALSE),"")</f>
        <v/>
      </c>
      <c r="HI18" s="29"/>
      <c r="HJ18" s="29" t="str">
        <f>IF(VLOOKUP(CONCATENATE($GL$6," ",HJ$9),'-RÅDATA_KVARTAL-'!$A$5:$DO$385,18,FALSE)&lt;&gt;0,VLOOKUP(CONCATENATE($GL$6," ",HJ$9),'-RÅDATA_KVARTAL-'!$A$5:$DO$385,18,FALSE),"")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34033</v>
      </c>
      <c r="CI20" s="37"/>
      <c r="CJ20" s="37">
        <f>IF(VLOOKUP(CONCATENATE($CH$6," ",CJ$9),'-RÅDATA_KVARTAL-'!$A$5:$DO$385,22,FALSE)&lt;&gt;0,VLOOKUP(CONCATENATE($CH$6," ",CJ$9),'-RÅDATA_KVARTAL-'!$A$5:$DO$385,22,FALSE),"")</f>
        <v>33725</v>
      </c>
      <c r="CK20" s="37"/>
      <c r="CL20" s="37">
        <f>IF(VLOOKUP(CONCATENATE($CH$6," ",CL$9),'-RÅDATA_KVARTAL-'!$A$5:$DO$385,22,FALSE)&lt;&gt;0,VLOOKUP(CONCATENATE($CH$6," ",CL$9),'-RÅDATA_KVARTAL-'!$A$5:$DO$385,22,FALSE),"")</f>
        <v>35104</v>
      </c>
      <c r="CM20" s="37"/>
      <c r="CN20" s="37">
        <f>IF(VLOOKUP(CONCATENATE($CH$6," ",CN$9),'-RÅDATA_KVARTAL-'!$A$5:$DO$385,22,FALSE)&lt;&gt;0,VLOOKUP(CONCATENATE($CH$6," ",CN$9),'-RÅDATA_KVARTAL-'!$A$5:$DO$385,22,FALSE),"")</f>
        <v>34415</v>
      </c>
      <c r="CO20" s="37"/>
      <c r="CP20" s="37">
        <f>IF(VLOOKUP(CONCATENATE($CH$6," ",CP$9),'-RÅDATA_KVARTAL-'!$A$5:$DO$385,22,FALSE)&lt;&gt;0,VLOOKUP(CONCATENATE($CH$6," ",CP$9),'-RÅDATA_KVARTAL-'!$A$5:$DO$385,22,FALSE),"")</f>
        <v>34753</v>
      </c>
      <c r="CQ20" s="37"/>
      <c r="CR20" s="37">
        <f>IF(VLOOKUP(CONCATENATE($CH$6," ",CR$9),'-RÅDATA_KVARTAL-'!$A$5:$DO$385,22,FALSE)&lt;&gt;0,VLOOKUP(CONCATENATE($CH$6," ",CR$9),'-RÅDATA_KVARTAL-'!$A$5:$DO$385,22,FALSE),"")</f>
        <v>33165</v>
      </c>
      <c r="CS20" s="37"/>
      <c r="CT20" s="37">
        <f>IF(VLOOKUP(CONCATENATE($CH$6," ",CT$9),'-RÅDATA_KVARTAL-'!$A$5:$DO$385,22,FALSE)&lt;&gt;0,VLOOKUP(CONCATENATE($CH$6," ",CT$9),'-RÅDATA_KVARTAL-'!$A$5:$DO$385,22,FALSE),"")</f>
        <v>30881</v>
      </c>
      <c r="CU20" s="37"/>
      <c r="CV20" s="37">
        <f>IF(VLOOKUP(CONCATENATE($CH$6," ",CV$9),'-RÅDATA_KVARTAL-'!$A$5:$DO$385,22,FALSE)&lt;&gt;0,VLOOKUP(CONCATENATE($CH$6," ",CV$9),'-RÅDATA_KVARTAL-'!$A$5:$DO$385,22,FALSE),"")</f>
        <v>34205</v>
      </c>
      <c r="CW20" s="37"/>
      <c r="CX20" s="37">
        <f>IF(VLOOKUP(CONCATENATE($CH$6," ",CX$9),'-RÅDATA_KVARTAL-'!$A$5:$DO$385,22,FALSE)&lt;&gt;0,VLOOKUP(CONCATENATE($CH$6," ",CX$9),'-RÅDATA_KVARTAL-'!$A$5:$DO$385,22,FALSE),"")</f>
        <v>35155</v>
      </c>
      <c r="CY20" s="37"/>
      <c r="CZ20" s="37">
        <f>IF(VLOOKUP(CONCATENATE($CH$6," ",CZ$9),'-RÅDATA_KVARTAL-'!$A$5:$DO$385,22,FALSE)&lt;&gt;0,VLOOKUP(CONCATENATE($CH$6," ",CZ$9),'-RÅDATA_KVARTAL-'!$A$5:$DO$385,22,FALSE),"")</f>
        <v>34925</v>
      </c>
      <c r="DA20" s="37"/>
      <c r="DB20" s="37">
        <f>IF(VLOOKUP(CONCATENATE($CH$6," ",DB$9),'-RÅDATA_KVARTAL-'!$A$5:$DO$385,22,FALSE)&lt;&gt;0,VLOOKUP(CONCATENATE($CH$6," ",DB$9),'-RÅDATA_KVARTAL-'!$A$5:$DO$385,22,FALSE),"")</f>
        <v>34162</v>
      </c>
      <c r="DC20" s="37"/>
      <c r="DD20" s="37">
        <f>IF(VLOOKUP(CONCATENATE($CH$6," ",DD$9),'-RÅDATA_KVARTAL-'!$A$5:$DO$385,22,FALSE)&lt;&gt;0,VLOOKUP(CONCATENATE($CH$6," ",DD$9),'-RÅDATA_KVARTAL-'!$A$5:$DO$385,22,FALSE),"")</f>
        <v>34380</v>
      </c>
      <c r="DE20" s="37"/>
      <c r="DF20" s="37">
        <f>IF(VLOOKUP(CONCATENATE($CH$6," ",DF$9),'-RÅDATA_KVARTAL-'!$A$5:$DO$385,22,FALSE)&lt;&gt;0,VLOOKUP(CONCATENATE($CH$6," ",DF$9),'-RÅDATA_KVARTAL-'!$A$5:$DO$385,22,FALSE),"")</f>
        <v>408903</v>
      </c>
      <c r="DG20" s="104"/>
      <c r="DH20" s="104"/>
      <c r="DI20" s="37">
        <f>IF(VLOOKUP(CONCATENATE($DI$6," ",DI$9),'-RÅDATA_KVARTAL-'!$A$5:$DO$385,22,FALSE)&lt;&gt;0,VLOOKUP(CONCATENATE($DI$6," ",DI$9),'-RÅDATA_KVARTAL-'!$A$5:$DO$385,22,FALSE),"")</f>
        <v>36133</v>
      </c>
      <c r="DJ20" s="37"/>
      <c r="DK20" s="37">
        <f>IF(VLOOKUP(CONCATENATE($DI$6," ",DK$9),'-RÅDATA_KVARTAL-'!$A$5:$DO$385,22,FALSE)&lt;&gt;0,VLOOKUP(CONCATENATE($DI$6," ",DK$9),'-RÅDATA_KVARTAL-'!$A$5:$DO$385,22,FALSE),"")</f>
        <v>33907</v>
      </c>
      <c r="DL20" s="37"/>
      <c r="DM20" s="37">
        <f>IF(VLOOKUP(CONCATENATE($DI$6," ",DM$9),'-RÅDATA_KVARTAL-'!$A$5:$DO$385,22,FALSE)&lt;&gt;0,VLOOKUP(CONCATENATE($DI$6," ",DM$9),'-RÅDATA_KVARTAL-'!$A$5:$DO$385,22,FALSE),"")</f>
        <v>38019</v>
      </c>
      <c r="DN20" s="37"/>
      <c r="DO20" s="37">
        <f>IF(VLOOKUP(CONCATENATE($DI$6," ",DO$9),'-RÅDATA_KVARTAL-'!$A$5:$DO$385,22,FALSE)&lt;&gt;0,VLOOKUP(CONCATENATE($DI$6," ",DO$9),'-RÅDATA_KVARTAL-'!$A$5:$DO$385,22,FALSE),"")</f>
        <v>33759</v>
      </c>
      <c r="DP20" s="37"/>
      <c r="DQ20" s="37">
        <f>IF(VLOOKUP(CONCATENATE($DI$6," ",DQ$9),'-RÅDATA_KVARTAL-'!$A$5:$DO$385,22,FALSE)&lt;&gt;0,VLOOKUP(CONCATENATE($DI$6," ",DQ$9),'-RÅDATA_KVARTAL-'!$A$5:$DO$385,22,FALSE),"")</f>
        <v>36643</v>
      </c>
      <c r="DR20" s="37"/>
      <c r="DS20" s="37">
        <f>IF(VLOOKUP(CONCATENATE($DI$6," ",DS$9),'-RÅDATA_KVARTAL-'!$A$5:$DO$385,22,FALSE)&lt;&gt;0,VLOOKUP(CONCATENATE($DI$6," ",DS$9),'-RÅDATA_KVARTAL-'!$A$5:$DO$385,22,FALSE),"")</f>
        <v>33982</v>
      </c>
      <c r="DT20" s="37"/>
      <c r="DU20" s="37">
        <f>IF(VLOOKUP(CONCATENATE($DI$6," ",DU$9),'-RÅDATA_KVARTAL-'!$A$5:$DO$385,22,FALSE)&lt;&gt;0,VLOOKUP(CONCATENATE($DI$6," ",DU$9),'-RÅDATA_KVARTAL-'!$A$5:$DO$385,22,FALSE),"")</f>
        <v>29473</v>
      </c>
      <c r="DV20" s="37"/>
      <c r="DW20" s="37">
        <f>IF(VLOOKUP(CONCATENATE($DI$6," ",DW$9),'-RÅDATA_KVARTAL-'!$A$5:$DO$385,22,FALSE)&lt;&gt;0,VLOOKUP(CONCATENATE($DI$6," ",DW$9),'-RÅDATA_KVARTAL-'!$A$5:$DO$385,22,FALSE),"")</f>
        <v>34359</v>
      </c>
      <c r="DX20" s="37"/>
      <c r="DY20" s="37">
        <f>IF(VLOOKUP(CONCATENATE($DI$6," ",DY$9),'-RÅDATA_KVARTAL-'!$A$5:$DO$385,22,FALSE)&lt;&gt;0,VLOOKUP(CONCATENATE($DI$6," ",DY$9),'-RÅDATA_KVARTAL-'!$A$5:$DO$385,22,FALSE),"")</f>
        <v>35007</v>
      </c>
      <c r="DZ20" s="37"/>
      <c r="EA20" s="37" t="str">
        <f>IF(VLOOKUP(CONCATENATE($DI$6," ",EA$9),'-RÅDATA_KVARTAL-'!$A$5:$DO$385,22,FALSE)&lt;&gt;0,VLOOKUP(CONCATENATE($DI$6," ",EA$9),'-RÅDATA_KVARTAL-'!$A$5:$DO$385,22,FALSE),"")</f>
        <v/>
      </c>
      <c r="EB20" s="37"/>
      <c r="EC20" s="37" t="str">
        <f>IF(VLOOKUP(CONCATENATE($DI$6," ",EC$9),'-RÅDATA_KVARTAL-'!$A$5:$DO$385,22,FALSE)&lt;&gt;0,VLOOKUP(CONCATENATE($DI$6," ",EC$9),'-RÅDATA_KVARTAL-'!$A$5:$DO$385,22,FALSE),"")</f>
        <v/>
      </c>
      <c r="ED20" s="37"/>
      <c r="EE20" s="37" t="str">
        <f>IF(VLOOKUP(CONCATENATE($DI$6," ",EE$9),'-RÅDATA_KVARTAL-'!$A$5:$DO$385,22,FALSE)&lt;&gt;0,VLOOKUP(CONCATENATE($DI$6," ",EE$9),'-RÅDATA_KVARTAL-'!$A$5:$DO$385,22,FALSE),"")</f>
        <v/>
      </c>
      <c r="EF20" s="37"/>
      <c r="EG20" s="37">
        <f>IF(VLOOKUP(CONCATENATE($DI$6," ",EG$9),'-RÅDATA_KVARTAL-'!$A$5:$DO$385,22,FALSE)&lt;&gt;0,VLOOKUP(CONCATENATE($DI$6," ",EG$9),'-RÅDATA_KVARTAL-'!$A$5:$DO$385,22,FALSE),"")</f>
        <v>311282</v>
      </c>
      <c r="EH20" s="104"/>
      <c r="EI20" s="104"/>
      <c r="EJ20" s="37" t="str">
        <f>IF(VLOOKUP(CONCATENATE($EJ$6," ",EJ$9),'-RÅDATA_KVARTAL-'!$A$5:$DO$385,22,FALSE)&lt;&gt;0,VLOOKUP(CONCATENATE($EJ$6," ",EJ$9),'-RÅDATA_KVARTAL-'!$A$5:$DO$385,22,FALSE),"")</f>
        <v/>
      </c>
      <c r="EK20" s="37"/>
      <c r="EL20" s="37" t="str">
        <f>IF(VLOOKUP(CONCATENATE($EJ$6," ",EL$9),'-RÅDATA_KVARTAL-'!$A$5:$DO$385,22,FALSE)&lt;&gt;0,VLOOKUP(CONCATENATE($EJ$6," ",EL$9),'-RÅDATA_KVARTAL-'!$A$5:$DO$385,22,FALSE),"")</f>
        <v/>
      </c>
      <c r="EM20" s="37"/>
      <c r="EN20" s="37" t="str">
        <f>IF(VLOOKUP(CONCATENATE($EJ$6," ",EN$9),'-RÅDATA_KVARTAL-'!$A$5:$DO$385,22,FALSE)&lt;&gt;0,VLOOKUP(CONCATENATE($EJ$6," ",EN$9),'-RÅDATA_KVARTAL-'!$A$5:$DO$385,22,FALSE),"")</f>
        <v/>
      </c>
      <c r="EO20" s="37"/>
      <c r="EP20" s="37" t="str">
        <f>IF(VLOOKUP(CONCATENATE($EJ$6," ",EP$9),'-RÅDATA_KVARTAL-'!$A$5:$DO$385,22,FALSE)&lt;&gt;0,VLOOKUP(CONCATENATE($EJ$6," ",EP$9),'-RÅDATA_KVARTAL-'!$A$5:$DO$385,22,FALSE),"")</f>
        <v/>
      </c>
      <c r="EQ20" s="37"/>
      <c r="ER20" s="37" t="str">
        <f>IF(VLOOKUP(CONCATENATE($EJ$6," ",ER$9),'-RÅDATA_KVARTAL-'!$A$5:$DO$385,22,FALSE)&lt;&gt;0,VLOOKUP(CONCATENATE($EJ$6," ",ER$9),'-RÅDATA_KVARTAL-'!$A$5:$DO$385,22,FALSE),"")</f>
        <v/>
      </c>
      <c r="ES20" s="37"/>
      <c r="ET20" s="37" t="str">
        <f>IF(VLOOKUP(CONCATENATE($EJ$6," ",ET$9),'-RÅDATA_KVARTAL-'!$A$5:$DO$385,22,FALSE)&lt;&gt;0,VLOOKUP(CONCATENATE($EJ$6," ",ET$9),'-RÅDATA_KVARTAL-'!$A$5:$DO$385,22,FALSE),"")</f>
        <v/>
      </c>
      <c r="EU20" s="37"/>
      <c r="EV20" s="37" t="str">
        <f>IF(VLOOKUP(CONCATENATE($EJ$6," ",EV$9),'-RÅDATA_KVARTAL-'!$A$5:$DO$385,22,FALSE)&lt;&gt;0,VLOOKUP(CONCATENATE($EJ$6," ",EV$9),'-RÅDATA_KVARTAL-'!$A$5:$DO$385,22,FALSE),"")</f>
        <v/>
      </c>
      <c r="EW20" s="37"/>
      <c r="EX20" s="37" t="str">
        <f>IF(VLOOKUP(CONCATENATE($EJ$6," ",EX$9),'-RÅDATA_KVARTAL-'!$A$5:$DO$385,22,FALSE)&lt;&gt;0,VLOOKUP(CONCATENATE($EJ$6," ",EX$9),'-RÅDATA_KVARTAL-'!$A$5:$DO$385,22,FALSE),"")</f>
        <v/>
      </c>
      <c r="EY20" s="37"/>
      <c r="EZ20" s="37" t="str">
        <f>IF(VLOOKUP(CONCATENATE($EJ$6," ",EZ$9),'-RÅDATA_KVARTAL-'!$A$5:$DO$385,22,FALSE)&lt;&gt;0,VLOOKUP(CONCATENATE($EJ$6," ",EZ$9),'-RÅDATA_KVARTAL-'!$A$5:$DO$385,22,FALSE),"")</f>
        <v/>
      </c>
      <c r="FA20" s="37"/>
      <c r="FB20" s="37" t="str">
        <f>IF(VLOOKUP(CONCATENATE($EJ$6," ",FB$9),'-RÅDATA_KVARTAL-'!$A$5:$DO$385,22,FALSE)&lt;&gt;0,VLOOKUP(CONCATENATE($EJ$6," ",FB$9),'-RÅDATA_KVARTAL-'!$A$5:$DO$385,22,FALSE),"")</f>
        <v/>
      </c>
      <c r="FC20" s="37"/>
      <c r="FD20" s="37" t="str">
        <f>IF(VLOOKUP(CONCATENATE($EJ$6," ",FD$9),'-RÅDATA_KVARTAL-'!$A$5:$DO$385,22,FALSE)&lt;&gt;0,VLOOKUP(CONCATENATE($EJ$6," ",FD$9),'-RÅDATA_KVARTAL-'!$A$5:$DO$385,22,FALSE),"")</f>
        <v/>
      </c>
      <c r="FE20" s="37"/>
      <c r="FF20" s="37" t="str">
        <f>IF(VLOOKUP(CONCATENATE($EJ$6," ",FF$9),'-RÅDATA_KVARTAL-'!$A$5:$DO$385,22,FALSE)&lt;&gt;0,VLOOKUP(CONCATENATE($EJ$6," ",FF$9),'-RÅDATA_KVARTAL-'!$A$5:$DO$385,22,FALSE),"")</f>
        <v/>
      </c>
      <c r="FG20" s="37"/>
      <c r="FH20" s="37" t="str">
        <f>IF(VLOOKUP(CONCATENATE($EJ$6," ",FH$9),'-RÅDATA_KVARTAL-'!$A$5:$DO$385,22,FALSE)&lt;&gt;0,VLOOKUP(CONCATENATE($EJ$6," ",FH$9),'-RÅDATA_KVARTAL-'!$A$5:$DO$385,22,FALSE),"")</f>
        <v/>
      </c>
      <c r="FI20" s="104"/>
      <c r="FJ20" s="104"/>
      <c r="FK20" s="37" t="str">
        <f>IF(VLOOKUP(CONCATENATE($FK$6," ",FK$9),'-RÅDATA_KVARTAL-'!$A$5:$DO$385,22,FALSE)&lt;&gt;0,VLOOKUP(CONCATENATE($FK$6," ",FK$9),'-RÅDATA_KVARTAL-'!$A$5:$DO$385,22,FALSE),"")</f>
        <v/>
      </c>
      <c r="FL20" s="37"/>
      <c r="FM20" s="37" t="str">
        <f>IF(VLOOKUP(CONCATENATE($FK$6," ",FM$9),'-RÅDATA_KVARTAL-'!$A$5:$DO$385,22,FALSE)&lt;&gt;0,VLOOKUP(CONCATENATE($FK$6," ",FM$9),'-RÅDATA_KVARTAL-'!$A$5:$DO$385,22,FALSE),"")</f>
        <v/>
      </c>
      <c r="FN20" s="37"/>
      <c r="FO20" s="37" t="str">
        <f>IF(VLOOKUP(CONCATENATE($FK$6," ",FO$9),'-RÅDATA_KVARTAL-'!$A$5:$DO$385,22,FALSE)&lt;&gt;0,VLOOKUP(CONCATENATE($FK$6," ",FO$9),'-RÅDATA_KVARTAL-'!$A$5:$DO$385,22,FALSE),"")</f>
        <v/>
      </c>
      <c r="FP20" s="37"/>
      <c r="FQ20" s="37" t="str">
        <f>IF(VLOOKUP(CONCATENATE($FK$6," ",FQ$9),'-RÅDATA_KVARTAL-'!$A$5:$DO$385,22,FALSE)&lt;&gt;0,VLOOKUP(CONCATENATE($FK$6," ",FQ$9),'-RÅDATA_KVARTAL-'!$A$5:$DO$385,22,FALSE),"")</f>
        <v/>
      </c>
      <c r="FR20" s="37"/>
      <c r="FS20" s="37" t="str">
        <f>IF(VLOOKUP(CONCATENATE($FK$6," ",FS$9),'-RÅDATA_KVARTAL-'!$A$5:$DO$385,22,FALSE)&lt;&gt;0,VLOOKUP(CONCATENATE($FK$6," ",FS$9),'-RÅDATA_KVARTAL-'!$A$5:$DO$385,22,FALSE),"")</f>
        <v/>
      </c>
      <c r="FT20" s="37"/>
      <c r="FU20" s="37" t="str">
        <f>IF(VLOOKUP(CONCATENATE($FK$6," ",FU$9),'-RÅDATA_KVARTAL-'!$A$5:$DO$385,22,FALSE)&lt;&gt;0,VLOOKUP(CONCATENATE($FK$6," ",FU$9),'-RÅDATA_KVARTAL-'!$A$5:$DO$385,22,FALSE),"")</f>
        <v/>
      </c>
      <c r="FV20" s="37"/>
      <c r="FW20" s="37" t="str">
        <f>IF(VLOOKUP(CONCATENATE($FK$6," ",FW$9),'-RÅDATA_KVARTAL-'!$A$5:$DO$385,22,FALSE)&lt;&gt;0,VLOOKUP(CONCATENATE($FK$6," ",FW$9),'-RÅDATA_KVARTAL-'!$A$5:$DO$385,22,FALSE),"")</f>
        <v/>
      </c>
      <c r="FX20" s="37"/>
      <c r="FY20" s="37" t="str">
        <f>IF(VLOOKUP(CONCATENATE($FK$6," ",FY$9),'-RÅDATA_KVARTAL-'!$A$5:$DO$385,22,FALSE)&lt;&gt;0,VLOOKUP(CONCATENATE($FK$6," ",FY$9),'-RÅDATA_KVARTAL-'!$A$5:$DO$385,22,FALSE),"")</f>
        <v/>
      </c>
      <c r="FZ20" s="37"/>
      <c r="GA20" s="37" t="str">
        <f>IF(VLOOKUP(CONCATENATE($FK$6," ",GA$9),'-RÅDATA_KVARTAL-'!$A$5:$DO$385,22,FALSE)&lt;&gt;0,VLOOKUP(CONCATENATE($FK$6," ",GA$9),'-RÅDATA_KVARTAL-'!$A$5:$DO$385,22,FALSE),"")</f>
        <v/>
      </c>
      <c r="GB20" s="37"/>
      <c r="GC20" s="37" t="str">
        <f>IF(VLOOKUP(CONCATENATE($FK$6," ",GC$9),'-RÅDATA_KVARTAL-'!$A$5:$DO$385,22,FALSE)&lt;&gt;0,VLOOKUP(CONCATENATE($FK$6," ",GC$9),'-RÅDATA_KVARTAL-'!$A$5:$DO$385,22,FALSE),"")</f>
        <v/>
      </c>
      <c r="GD20" s="37"/>
      <c r="GE20" s="37" t="str">
        <f>IF(VLOOKUP(CONCATENATE($FK$6," ",GE$9),'-RÅDATA_KVARTAL-'!$A$5:$DO$385,22,FALSE)&lt;&gt;0,VLOOKUP(CONCATENATE($FK$6," ",GE$9),'-RÅDATA_KVARTAL-'!$A$5:$DO$385,22,FALSE),"")</f>
        <v/>
      </c>
      <c r="GF20" s="37"/>
      <c r="GG20" s="37" t="str">
        <f>IF(VLOOKUP(CONCATENATE($FK$6," ",GG$9),'-RÅDATA_KVARTAL-'!$A$5:$DO$385,22,FALSE)&lt;&gt;0,VLOOKUP(CONCATENATE($FK$6," ",GG$9),'-RÅDATA_KVARTAL-'!$A$5:$DO$385,22,FALSE),"")</f>
        <v/>
      </c>
      <c r="GH20" s="37"/>
      <c r="GI20" s="37" t="str">
        <f>IF(VLOOKUP(CONCATENATE($FK$6," ",GI$9),'-RÅDATA_KVARTAL-'!$A$5:$DO$385,22,FALSE)&lt;&gt;0,VLOOKUP(CONCATENATE($FK$6," ",GI$9),'-RÅDATA_KVARTAL-'!$A$5:$DO$385,22,FALSE),"")</f>
        <v/>
      </c>
      <c r="GJ20" s="104"/>
      <c r="GK20" s="104"/>
      <c r="GL20" s="37" t="str">
        <f>IF(VLOOKUP(CONCATENATE($GL$6," ",GL$9),'-RÅDATA_KVARTAL-'!$A$5:$DO$385,22,FALSE)&lt;&gt;0,VLOOKUP(CONCATENATE($GL$6," ",GL$9),'-RÅDATA_KVARTAL-'!$A$5:$DO$385,22,FALSE),"")</f>
        <v/>
      </c>
      <c r="GM20" s="37"/>
      <c r="GN20" s="37" t="str">
        <f>IF(VLOOKUP(CONCATENATE($GL$6," ",GN$9),'-RÅDATA_KVARTAL-'!$A$5:$DO$385,22,FALSE)&lt;&gt;0,VLOOKUP(CONCATENATE($GL$6," ",GN$9),'-RÅDATA_KVARTAL-'!$A$5:$DO$385,22,FALSE),"")</f>
        <v/>
      </c>
      <c r="GO20" s="37"/>
      <c r="GP20" s="37" t="str">
        <f>IF(VLOOKUP(CONCATENATE($GL$6," ",GP$9),'-RÅDATA_KVARTAL-'!$A$5:$DO$385,22,FALSE)&lt;&gt;0,VLOOKUP(CONCATENATE($GL$6," ",GP$9),'-RÅDATA_KVARTAL-'!$A$5:$DO$385,22,FALSE),"")</f>
        <v/>
      </c>
      <c r="GQ20" s="37"/>
      <c r="GR20" s="37" t="str">
        <f>IF(VLOOKUP(CONCATENATE($GL$6," ",GR$9),'-RÅDATA_KVARTAL-'!$A$5:$DO$385,22,FALSE)&lt;&gt;0,VLOOKUP(CONCATENATE($GL$6," ",GR$9),'-RÅDATA_KVARTAL-'!$A$5:$DO$385,22,FALSE),"")</f>
        <v/>
      </c>
      <c r="GS20" s="37"/>
      <c r="GT20" s="37" t="str">
        <f>IF(VLOOKUP(CONCATENATE($GL$6," ",GT$9),'-RÅDATA_KVARTAL-'!$A$5:$DO$385,22,FALSE)&lt;&gt;0,VLOOKUP(CONCATENATE($GL$6," ",GT$9),'-RÅDATA_KVARTAL-'!$A$5:$DO$385,22,FALSE),"")</f>
        <v/>
      </c>
      <c r="GU20" s="37"/>
      <c r="GV20" s="37" t="str">
        <f>IF(VLOOKUP(CONCATENATE($GL$6," ",GV$9),'-RÅDATA_KVARTAL-'!$A$5:$DO$385,22,FALSE)&lt;&gt;0,VLOOKUP(CONCATENATE($GL$6," ",GV$9),'-RÅDATA_KVARTAL-'!$A$5:$DO$385,22,FALSE),"")</f>
        <v/>
      </c>
      <c r="GW20" s="37"/>
      <c r="GX20" s="37" t="str">
        <f>IF(VLOOKUP(CONCATENATE($GL$6," ",GX$9),'-RÅDATA_KVARTAL-'!$A$5:$DO$385,22,FALSE)&lt;&gt;0,VLOOKUP(CONCATENATE($GL$6," ",GX$9),'-RÅDATA_KVARTAL-'!$A$5:$DO$385,22,FALSE),"")</f>
        <v/>
      </c>
      <c r="GY20" s="37"/>
      <c r="GZ20" s="37" t="str">
        <f>IF(VLOOKUP(CONCATENATE($GL$6," ",GZ$9),'-RÅDATA_KVARTAL-'!$A$5:$DO$385,22,FALSE)&lt;&gt;0,VLOOKUP(CONCATENATE($GL$6," ",GZ$9),'-RÅDATA_KVARTAL-'!$A$5:$DO$385,22,FALSE),"")</f>
        <v/>
      </c>
      <c r="HA20" s="37"/>
      <c r="HB20" s="37" t="str">
        <f>IF(VLOOKUP(CONCATENATE($GL$6," ",HB$9),'-RÅDATA_KVARTAL-'!$A$5:$DO$385,22,FALSE)&lt;&gt;0,VLOOKUP(CONCATENATE($GL$6," ",HB$9),'-RÅDATA_KVARTAL-'!$A$5:$DO$385,22,FALSE),"")</f>
        <v/>
      </c>
      <c r="HC20" s="37"/>
      <c r="HD20" s="37" t="str">
        <f>IF(VLOOKUP(CONCATENATE($GL$6," ",HD$9),'-RÅDATA_KVARTAL-'!$A$5:$DO$385,22,FALSE)&lt;&gt;0,VLOOKUP(CONCATENATE($GL$6," ",HD$9),'-RÅDATA_KVARTAL-'!$A$5:$DO$385,22,FALSE),"")</f>
        <v/>
      </c>
      <c r="HE20" s="37"/>
      <c r="HF20" s="37" t="str">
        <f>IF(VLOOKUP(CONCATENATE($GL$6," ",HF$9),'-RÅDATA_KVARTAL-'!$A$5:$DO$385,22,FALSE)&lt;&gt;0,VLOOKUP(CONCATENATE($GL$6," ",HF$9),'-RÅDATA_KVARTAL-'!$A$5:$DO$385,22,FALSE),"")</f>
        <v/>
      </c>
      <c r="HG20" s="37"/>
      <c r="HH20" s="37" t="str">
        <f>IF(VLOOKUP(CONCATENATE($GL$6," ",HH$9),'-RÅDATA_KVARTAL-'!$A$5:$DO$385,22,FALSE)&lt;&gt;0,VLOOKUP(CONCATENATE($GL$6," ",HH$9),'-RÅDATA_KVARTAL-'!$A$5:$DO$385,22,FALSE),"")</f>
        <v/>
      </c>
      <c r="HI20" s="37"/>
      <c r="HJ20" s="37" t="str">
        <f>IF(VLOOKUP(CONCATENATE($GL$6," ",HJ$9),'-RÅDATA_KVARTAL-'!$A$5:$DO$385,22,FALSE)&lt;&gt;0,VLOOKUP(CONCATENATE($GL$6," ",HJ$9),'-RÅDATA_KVARTAL-'!$A$5:$DO$385,22,FALSE),"")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-602</v>
      </c>
      <c r="CS23" s="37"/>
      <c r="CT23" s="37">
        <f>IF(VLOOKUP(CONCATENATE($CH$6," ",CT$9),'-RÅDATA_KVARTAL-'!$A$5:$DO$385,26,FALSE)&lt;&gt;0,VLOOKUP(CONCATENATE($CH$6," ",CT$9),'-RÅDATA_KVARTAL-'!$A$5:$DO$385,26,FALSE),"")</f>
        <v>-490</v>
      </c>
      <c r="CU23" s="37"/>
      <c r="CV23" s="37">
        <f>IF(VLOOKUP(CONCATENATE($CH$6," ",CV$9),'-RÅDATA_KVARTAL-'!$A$5:$DO$385,26,FALSE)&lt;&gt;0,VLOOKUP(CONCATENATE($CH$6," ",CV$9),'-RÅDATA_KVARTAL-'!$A$5:$DO$385,26,FALSE),"")</f>
        <v>-701</v>
      </c>
      <c r="CW23" s="37"/>
      <c r="CX23" s="37">
        <f>IF(VLOOKUP(CONCATENATE($CH$6," ",CX$9),'-RÅDATA_KVARTAL-'!$A$5:$DO$385,26,FALSE)&lt;&gt;0,VLOOKUP(CONCATENATE($CH$6," ",CX$9),'-RÅDATA_KVARTAL-'!$A$5:$DO$385,26,FALSE),"")</f>
        <v>-964</v>
      </c>
      <c r="CY23" s="37"/>
      <c r="CZ23" s="37">
        <f>IF(VLOOKUP(CONCATENATE($CH$6," ",CZ$9),'-RÅDATA_KVARTAL-'!$A$5:$DO$385,26,FALSE)&lt;&gt;0,VLOOKUP(CONCATENATE($CH$6," ",CZ$9),'-RÅDATA_KVARTAL-'!$A$5:$DO$385,26,FALSE),"")</f>
        <v>-990</v>
      </c>
      <c r="DA23" s="37"/>
      <c r="DB23" s="37">
        <f>IF(VLOOKUP(CONCATENATE($CH$6," ",DB$9),'-RÅDATA_KVARTAL-'!$A$5:$DO$385,26,FALSE)&lt;&gt;0,VLOOKUP(CONCATENATE($CH$6," ",DB$9),'-RÅDATA_KVARTAL-'!$A$5:$DO$385,26,FALSE),"")</f>
        <v>-1413</v>
      </c>
      <c r="DC23" s="37"/>
      <c r="DD23" s="37">
        <f>IF(VLOOKUP(CONCATENATE($CH$6," ",DD$9),'-RÅDATA_KVARTAL-'!$A$5:$DO$385,26,FALSE)&lt;&gt;0,VLOOKUP(CONCATENATE($CH$6," ",DD$9),'-RÅDATA_KVARTAL-'!$A$5:$DO$385,26,FALSE),"")</f>
        <v>-748</v>
      </c>
      <c r="DE23" s="37"/>
      <c r="DF23" s="37">
        <f>IF(VLOOKUP(CONCATENATE($CH$6," ",DF$9),'-RÅDATA_KVARTAL-'!$A$5:$DO$385,26,FALSE)&lt;&gt;0,VLOOKUP(CONCATENATE($CH$6," ",DF$9),'-RÅDATA_KVARTAL-'!$A$5:$DO$385,26,FALSE),"")</f>
        <v>-9051</v>
      </c>
      <c r="DG23" s="91"/>
      <c r="DH23" s="91"/>
      <c r="DI23" s="37">
        <f>IF(VLOOKUP(CONCATENATE($DI$6," ",DI$9),'-RÅDATA_KVARTAL-'!$A$5:$DO$385,26,FALSE)&lt;&gt;0,VLOOKUP(CONCATENATE($DI$6," ",DI$9),'-RÅDATA_KVARTAL-'!$A$5:$DO$385,26,FALSE),"")</f>
        <v>-1054</v>
      </c>
      <c r="DJ23" s="37"/>
      <c r="DK23" s="37">
        <f>IF(VLOOKUP(CONCATENATE($DI$6," ",DK$9),'-RÅDATA_KVARTAL-'!$A$5:$DO$385,26,FALSE)&lt;&gt;0,VLOOKUP(CONCATENATE($DI$6," ",DK$9),'-RÅDATA_KVARTAL-'!$A$5:$DO$385,26,FALSE),"")</f>
        <v>-687</v>
      </c>
      <c r="DL23" s="37"/>
      <c r="DM23" s="37">
        <f>IF(VLOOKUP(CONCATENATE($DI$6," ",DM$9),'-RÅDATA_KVARTAL-'!$A$5:$DO$385,26,FALSE)&lt;&gt;0,VLOOKUP(CONCATENATE($DI$6," ",DM$9),'-RÅDATA_KVARTAL-'!$A$5:$DO$385,26,FALSE),"")</f>
        <v>-786</v>
      </c>
      <c r="DN23" s="37"/>
      <c r="DO23" s="37">
        <f>IF(VLOOKUP(CONCATENATE($DI$6," ",DO$9),'-RÅDATA_KVARTAL-'!$A$5:$DO$385,26,FALSE)&lt;&gt;0,VLOOKUP(CONCATENATE($DI$6," ",DO$9),'-RÅDATA_KVARTAL-'!$A$5:$DO$385,26,FALSE),"")</f>
        <v>-852</v>
      </c>
      <c r="DP23" s="37"/>
      <c r="DQ23" s="37">
        <f>IF(VLOOKUP(CONCATENATE($DI$6," ",DQ$9),'-RÅDATA_KVARTAL-'!$A$5:$DO$385,26,FALSE)&lt;&gt;0,VLOOKUP(CONCATENATE($DI$6," ",DQ$9),'-RÅDATA_KVARTAL-'!$A$5:$DO$385,26,FALSE),"")</f>
        <v>-1326</v>
      </c>
      <c r="DR23" s="37"/>
      <c r="DS23" s="37">
        <f>IF(VLOOKUP(CONCATENATE($DI$6," ",DS$9),'-RÅDATA_KVARTAL-'!$A$5:$DO$385,26,FALSE)&lt;&gt;0,VLOOKUP(CONCATENATE($DI$6," ",DS$9),'-RÅDATA_KVARTAL-'!$A$5:$DO$385,26,FALSE),"")</f>
        <v>-640</v>
      </c>
      <c r="DT23" s="37"/>
      <c r="DU23" s="37">
        <f>IF(VLOOKUP(CONCATENATE($DI$6," ",DU$9),'-RÅDATA_KVARTAL-'!$A$5:$DO$385,26,FALSE)&lt;&gt;0,VLOOKUP(CONCATENATE($DI$6," ",DU$9),'-RÅDATA_KVARTAL-'!$A$5:$DO$385,26,FALSE),"")</f>
        <v>-664</v>
      </c>
      <c r="DV23" s="37"/>
      <c r="DW23" s="37">
        <f>IF(VLOOKUP(CONCATENATE($DI$6," ",DW$9),'-RÅDATA_KVARTAL-'!$A$5:$DO$385,26,FALSE)&lt;&gt;0,VLOOKUP(CONCATENATE($DI$6," ",DW$9),'-RÅDATA_KVARTAL-'!$A$5:$DO$385,26,FALSE),"")</f>
        <v>-849</v>
      </c>
      <c r="DX23" s="37"/>
      <c r="DY23" s="37">
        <f>IF(VLOOKUP(CONCATENATE($DI$6," ",DY$9),'-RÅDATA_KVARTAL-'!$A$5:$DO$385,26,FALSE)&lt;&gt;0,VLOOKUP(CONCATENATE($DI$6," ",DY$9),'-RÅDATA_KVARTAL-'!$A$5:$DO$385,26,FALSE),"")</f>
        <v>-806</v>
      </c>
      <c r="DZ23" s="37"/>
      <c r="EA23" s="37" t="str">
        <f>IF(VLOOKUP(CONCATENATE($DI$6," ",EA$9),'-RÅDATA_KVARTAL-'!$A$5:$DO$385,26,FALSE)&lt;&gt;0,VLOOKUP(CONCATENATE($DI$6," ",EA$9),'-RÅDATA_KVARTAL-'!$A$5:$DO$385,26,FALSE),"")</f>
        <v/>
      </c>
      <c r="EB23" s="37"/>
      <c r="EC23" s="37" t="str">
        <f>IF(VLOOKUP(CONCATENATE($DI$6," ",EC$9),'-RÅDATA_KVARTAL-'!$A$5:$DO$385,26,FALSE)&lt;&gt;0,VLOOKUP(CONCATENATE($DI$6," ",EC$9),'-RÅDATA_KVARTAL-'!$A$5:$DO$385,26,FALSE),"")</f>
        <v/>
      </c>
      <c r="ED23" s="37"/>
      <c r="EE23" s="37" t="str">
        <f>IF(VLOOKUP(CONCATENATE($DI$6," ",EE$9),'-RÅDATA_KVARTAL-'!$A$5:$DO$385,26,FALSE)&lt;&gt;0,VLOOKUP(CONCATENATE($DI$6," ",EE$9),'-RÅDATA_KVARTAL-'!$A$5:$DO$385,26,FALSE),"")</f>
        <v/>
      </c>
      <c r="EF23" s="37"/>
      <c r="EG23" s="37">
        <f>IF(VLOOKUP(CONCATENATE($DI$6," ",EG$9),'-RÅDATA_KVARTAL-'!$A$5:$DO$385,26,FALSE)&lt;&gt;0,VLOOKUP(CONCATENATE($DI$6," ",EG$9),'-RÅDATA_KVARTAL-'!$A$5:$DO$385,26,FALSE),"")</f>
        <v>-7664</v>
      </c>
      <c r="EH23" s="91"/>
      <c r="EI23" s="91"/>
      <c r="EJ23" s="37" t="str">
        <f>IF(VLOOKUP(CONCATENATE($EJ$6," ",EJ$9),'-RÅDATA_KVARTAL-'!$A$5:$DO$385,26,FALSE)&lt;&gt;0,VLOOKUP(CONCATENATE($EJ$6," ",EJ$9),'-RÅDATA_KVARTAL-'!$A$5:$DO$385,26,FALSE),"")</f>
        <v/>
      </c>
      <c r="EK23" s="37"/>
      <c r="EL23" s="37" t="str">
        <f>IF(VLOOKUP(CONCATENATE($EJ$6," ",EL$9),'-RÅDATA_KVARTAL-'!$A$5:$DO$385,26,FALSE)&lt;&gt;0,VLOOKUP(CONCATENATE($EJ$6," ",EL$9),'-RÅDATA_KVARTAL-'!$A$5:$DO$385,26,FALSE),"")</f>
        <v/>
      </c>
      <c r="EM23" s="37"/>
      <c r="EN23" s="37" t="str">
        <f>IF(VLOOKUP(CONCATENATE($EJ$6," ",EN$9),'-RÅDATA_KVARTAL-'!$A$5:$DO$385,26,FALSE)&lt;&gt;0,VLOOKUP(CONCATENATE($EJ$6," ",EN$9),'-RÅDATA_KVARTAL-'!$A$5:$DO$385,26,FALSE),"")</f>
        <v/>
      </c>
      <c r="EO23" s="37"/>
      <c r="EP23" s="37" t="str">
        <f>IF(VLOOKUP(CONCATENATE($EJ$6," ",EP$9),'-RÅDATA_KVARTAL-'!$A$5:$DO$385,26,FALSE)&lt;&gt;0,VLOOKUP(CONCATENATE($EJ$6," ",EP$9),'-RÅDATA_KVARTAL-'!$A$5:$DO$385,26,FALSE),"")</f>
        <v/>
      </c>
      <c r="EQ23" s="37"/>
      <c r="ER23" s="37" t="str">
        <f>IF(VLOOKUP(CONCATENATE($EJ$6," ",ER$9),'-RÅDATA_KVARTAL-'!$A$5:$DO$385,26,FALSE)&lt;&gt;0,VLOOKUP(CONCATENATE($EJ$6," ",ER$9),'-RÅDATA_KVARTAL-'!$A$5:$DO$385,26,FALSE),"")</f>
        <v/>
      </c>
      <c r="ES23" s="37"/>
      <c r="ET23" s="37" t="str">
        <f>IF(VLOOKUP(CONCATENATE($EJ$6," ",ET$9),'-RÅDATA_KVARTAL-'!$A$5:$DO$385,26,FALSE)&lt;&gt;0,VLOOKUP(CONCATENATE($EJ$6," ",ET$9),'-RÅDATA_KVARTAL-'!$A$5:$DO$385,26,FALSE),"")</f>
        <v/>
      </c>
      <c r="EU23" s="37"/>
      <c r="EV23" s="37" t="str">
        <f>IF(VLOOKUP(CONCATENATE($EJ$6," ",EV$9),'-RÅDATA_KVARTAL-'!$A$5:$DO$385,26,FALSE)&lt;&gt;0,VLOOKUP(CONCATENATE($EJ$6," ",EV$9),'-RÅDATA_KVARTAL-'!$A$5:$DO$385,26,FALSE),"")</f>
        <v/>
      </c>
      <c r="EW23" s="37"/>
      <c r="EX23" s="37" t="str">
        <f>IF(VLOOKUP(CONCATENATE($EJ$6," ",EX$9),'-RÅDATA_KVARTAL-'!$A$5:$DO$385,26,FALSE)&lt;&gt;0,VLOOKUP(CONCATENATE($EJ$6," ",EX$9),'-RÅDATA_KVARTAL-'!$A$5:$DO$385,26,FALSE),"")</f>
        <v/>
      </c>
      <c r="EY23" s="37"/>
      <c r="EZ23" s="37" t="str">
        <f>IF(VLOOKUP(CONCATENATE($EJ$6," ",EZ$9),'-RÅDATA_KVARTAL-'!$A$5:$DO$385,26,FALSE)&lt;&gt;0,VLOOKUP(CONCATENATE($EJ$6," ",EZ$9),'-RÅDATA_KVARTAL-'!$A$5:$DO$385,26,FALSE),"")</f>
        <v/>
      </c>
      <c r="FA23" s="37"/>
      <c r="FB23" s="37" t="str">
        <f>IF(VLOOKUP(CONCATENATE($EJ$6," ",FB$9),'-RÅDATA_KVARTAL-'!$A$5:$DO$385,26,FALSE)&lt;&gt;0,VLOOKUP(CONCATENATE($EJ$6," ",FB$9),'-RÅDATA_KVARTAL-'!$A$5:$DO$385,26,FALSE),"")</f>
        <v/>
      </c>
      <c r="FC23" s="37"/>
      <c r="FD23" s="37" t="str">
        <f>IF(VLOOKUP(CONCATENATE($EJ$6," ",FD$9),'-RÅDATA_KVARTAL-'!$A$5:$DO$385,26,FALSE)&lt;&gt;0,VLOOKUP(CONCATENATE($EJ$6," ",FD$9),'-RÅDATA_KVARTAL-'!$A$5:$DO$385,26,FALSE),"")</f>
        <v/>
      </c>
      <c r="FE23" s="37"/>
      <c r="FF23" s="37" t="str">
        <f>IF(VLOOKUP(CONCATENATE($EJ$6," ",FF$9),'-RÅDATA_KVARTAL-'!$A$5:$DO$385,26,FALSE)&lt;&gt;0,VLOOKUP(CONCATENATE($EJ$6," ",FF$9),'-RÅDATA_KVARTAL-'!$A$5:$DO$385,26,FALSE),"")</f>
        <v/>
      </c>
      <c r="FG23" s="37"/>
      <c r="FH23" s="37" t="str">
        <f>IF(VLOOKUP(CONCATENATE($EJ$6," ",FH$9),'-RÅDATA_KVARTAL-'!$A$5:$DO$385,26,FALSE)&lt;&gt;0,VLOOKUP(CONCATENATE($EJ$6," ",FH$9),'-RÅDATA_KVARTAL-'!$A$5:$DO$385,26,FALSE),"")</f>
        <v/>
      </c>
      <c r="FI23" s="91"/>
      <c r="FJ23" s="91"/>
      <c r="FK23" s="37" t="str">
        <f>IF(VLOOKUP(CONCATENATE($FK$6," ",FK$9),'-RÅDATA_KVARTAL-'!$A$5:$DO$385,26,FALSE)&lt;&gt;0,VLOOKUP(CONCATENATE($FK$6," ",FK$9),'-RÅDATA_KVARTAL-'!$A$5:$DO$385,26,FALSE),"")</f>
        <v/>
      </c>
      <c r="FL23" s="37"/>
      <c r="FM23" s="37" t="str">
        <f>IF(VLOOKUP(CONCATENATE($FK$6," ",FM$9),'-RÅDATA_KVARTAL-'!$A$5:$DO$385,26,FALSE)&lt;&gt;0,VLOOKUP(CONCATENATE($FK$6," ",FM$9),'-RÅDATA_KVARTAL-'!$A$5:$DO$385,26,FALSE),"")</f>
        <v/>
      </c>
      <c r="FN23" s="37"/>
      <c r="FO23" s="37" t="str">
        <f>IF(VLOOKUP(CONCATENATE($FK$6," ",FO$9),'-RÅDATA_KVARTAL-'!$A$5:$DO$385,26,FALSE)&lt;&gt;0,VLOOKUP(CONCATENATE($FK$6," ",FO$9),'-RÅDATA_KVARTAL-'!$A$5:$DO$385,26,FALSE),"")</f>
        <v/>
      </c>
      <c r="FP23" s="37"/>
      <c r="FQ23" s="37" t="str">
        <f>IF(VLOOKUP(CONCATENATE($FK$6," ",FQ$9),'-RÅDATA_KVARTAL-'!$A$5:$DO$385,26,FALSE)&lt;&gt;0,VLOOKUP(CONCATENATE($FK$6," ",FQ$9),'-RÅDATA_KVARTAL-'!$A$5:$DO$385,26,FALSE),"")</f>
        <v/>
      </c>
      <c r="FR23" s="37"/>
      <c r="FS23" s="37" t="str">
        <f>IF(VLOOKUP(CONCATENATE($FK$6," ",FS$9),'-RÅDATA_KVARTAL-'!$A$5:$DO$385,26,FALSE)&lt;&gt;0,VLOOKUP(CONCATENATE($FK$6," ",FS$9),'-RÅDATA_KVARTAL-'!$A$5:$DO$385,26,FALSE),"")</f>
        <v/>
      </c>
      <c r="FT23" s="37"/>
      <c r="FU23" s="37" t="str">
        <f>IF(VLOOKUP(CONCATENATE($FK$6," ",FU$9),'-RÅDATA_KVARTAL-'!$A$5:$DO$385,26,FALSE)&lt;&gt;0,VLOOKUP(CONCATENATE($FK$6," ",FU$9),'-RÅDATA_KVARTAL-'!$A$5:$DO$385,26,FALSE),"")</f>
        <v/>
      </c>
      <c r="FV23" s="37"/>
      <c r="FW23" s="37" t="str">
        <f>IF(VLOOKUP(CONCATENATE($FK$6," ",FW$9),'-RÅDATA_KVARTAL-'!$A$5:$DO$385,26,FALSE)&lt;&gt;0,VLOOKUP(CONCATENATE($FK$6," ",FW$9),'-RÅDATA_KVARTAL-'!$A$5:$DO$385,26,FALSE),"")</f>
        <v/>
      </c>
      <c r="FX23" s="37"/>
      <c r="FY23" s="37" t="str">
        <f>IF(VLOOKUP(CONCATENATE($FK$6," ",FY$9),'-RÅDATA_KVARTAL-'!$A$5:$DO$385,26,FALSE)&lt;&gt;0,VLOOKUP(CONCATENATE($FK$6," ",FY$9),'-RÅDATA_KVARTAL-'!$A$5:$DO$385,26,FALSE),"")</f>
        <v/>
      </c>
      <c r="FZ23" s="37"/>
      <c r="GA23" s="37" t="str">
        <f>IF(VLOOKUP(CONCATENATE($FK$6," ",GA$9),'-RÅDATA_KVARTAL-'!$A$5:$DO$385,26,FALSE)&lt;&gt;0,VLOOKUP(CONCATENATE($FK$6," ",GA$9),'-RÅDATA_KVARTAL-'!$A$5:$DO$385,26,FALSE),"")</f>
        <v/>
      </c>
      <c r="GB23" s="37"/>
      <c r="GC23" s="37" t="str">
        <f>IF(VLOOKUP(CONCATENATE($FK$6," ",GC$9),'-RÅDATA_KVARTAL-'!$A$5:$DO$385,26,FALSE)&lt;&gt;0,VLOOKUP(CONCATENATE($FK$6," ",GC$9),'-RÅDATA_KVARTAL-'!$A$5:$DO$385,26,FALSE),"")</f>
        <v/>
      </c>
      <c r="GD23" s="37"/>
      <c r="GE23" s="37" t="str">
        <f>IF(VLOOKUP(CONCATENATE($FK$6," ",GE$9),'-RÅDATA_KVARTAL-'!$A$5:$DO$385,26,FALSE)&lt;&gt;0,VLOOKUP(CONCATENATE($FK$6," ",GE$9),'-RÅDATA_KVARTAL-'!$A$5:$DO$385,26,FALSE),"")</f>
        <v/>
      </c>
      <c r="GF23" s="37"/>
      <c r="GG23" s="37" t="str">
        <f>IF(VLOOKUP(CONCATENATE($FK$6," ",GG$9),'-RÅDATA_KVARTAL-'!$A$5:$DO$385,26,FALSE)&lt;&gt;0,VLOOKUP(CONCATENATE($FK$6," ",GG$9),'-RÅDATA_KVARTAL-'!$A$5:$DO$385,26,FALSE),"")</f>
        <v/>
      </c>
      <c r="GH23" s="37"/>
      <c r="GI23" s="37" t="str">
        <f>IF(VLOOKUP(CONCATENATE($FK$6," ",GI$9),'-RÅDATA_KVARTAL-'!$A$5:$DO$385,26,FALSE)&lt;&gt;0,VLOOKUP(CONCATENATE($FK$6," ",GI$9),'-RÅDATA_KVARTAL-'!$A$5:$DO$385,26,FALSE),"")</f>
        <v/>
      </c>
      <c r="GJ23" s="91"/>
      <c r="GK23" s="91"/>
      <c r="GL23" s="37" t="str">
        <f>IF(VLOOKUP(CONCATENATE($GL$6," ",GL$9),'-RÅDATA_KVARTAL-'!$A$5:$DO$385,26,FALSE)&lt;&gt;0,VLOOKUP(CONCATENATE($GL$6," ",GL$9),'-RÅDATA_KVARTAL-'!$A$5:$DO$385,26,FALSE),"")</f>
        <v/>
      </c>
      <c r="GM23" s="37"/>
      <c r="GN23" s="37" t="str">
        <f>IF(VLOOKUP(CONCATENATE($GL$6," ",GN$9),'-RÅDATA_KVARTAL-'!$A$5:$DO$385,26,FALSE)&lt;&gt;0,VLOOKUP(CONCATENATE($GL$6," ",GN$9),'-RÅDATA_KVARTAL-'!$A$5:$DO$385,26,FALSE),"")</f>
        <v/>
      </c>
      <c r="GO23" s="37"/>
      <c r="GP23" s="37" t="str">
        <f>IF(VLOOKUP(CONCATENATE($GL$6," ",GP$9),'-RÅDATA_KVARTAL-'!$A$5:$DO$385,26,FALSE)&lt;&gt;0,VLOOKUP(CONCATENATE($GL$6," ",GP$9),'-RÅDATA_KVARTAL-'!$A$5:$DO$385,26,FALSE),"")</f>
        <v/>
      </c>
      <c r="GQ23" s="37"/>
      <c r="GR23" s="37" t="str">
        <f>IF(VLOOKUP(CONCATENATE($GL$6," ",GR$9),'-RÅDATA_KVARTAL-'!$A$5:$DO$385,26,FALSE)&lt;&gt;0,VLOOKUP(CONCATENATE($GL$6," ",GR$9),'-RÅDATA_KVARTAL-'!$A$5:$DO$385,26,FALSE),"")</f>
        <v/>
      </c>
      <c r="GS23" s="37"/>
      <c r="GT23" s="37" t="str">
        <f>IF(VLOOKUP(CONCATENATE($GL$6," ",GT$9),'-RÅDATA_KVARTAL-'!$A$5:$DO$385,26,FALSE)&lt;&gt;0,VLOOKUP(CONCATENATE($GL$6," ",GT$9),'-RÅDATA_KVARTAL-'!$A$5:$DO$385,26,FALSE),"")</f>
        <v/>
      </c>
      <c r="GU23" s="37"/>
      <c r="GV23" s="37" t="str">
        <f>IF(VLOOKUP(CONCATENATE($GL$6," ",GV$9),'-RÅDATA_KVARTAL-'!$A$5:$DO$385,26,FALSE)&lt;&gt;0,VLOOKUP(CONCATENATE($GL$6," ",GV$9),'-RÅDATA_KVARTAL-'!$A$5:$DO$385,26,FALSE),"")</f>
        <v/>
      </c>
      <c r="GW23" s="37"/>
      <c r="GX23" s="37" t="str">
        <f>IF(VLOOKUP(CONCATENATE($GL$6," ",GX$9),'-RÅDATA_KVARTAL-'!$A$5:$DO$385,26,FALSE)&lt;&gt;0,VLOOKUP(CONCATENATE($GL$6," ",GX$9),'-RÅDATA_KVARTAL-'!$A$5:$DO$385,26,FALSE),"")</f>
        <v/>
      </c>
      <c r="GY23" s="37"/>
      <c r="GZ23" s="37" t="str">
        <f>IF(VLOOKUP(CONCATENATE($GL$6," ",GZ$9),'-RÅDATA_KVARTAL-'!$A$5:$DO$385,26,FALSE)&lt;&gt;0,VLOOKUP(CONCATENATE($GL$6," ",GZ$9),'-RÅDATA_KVARTAL-'!$A$5:$DO$385,26,FALSE),"")</f>
        <v/>
      </c>
      <c r="HA23" s="37"/>
      <c r="HB23" s="37" t="str">
        <f>IF(VLOOKUP(CONCATENATE($GL$6," ",HB$9),'-RÅDATA_KVARTAL-'!$A$5:$DO$385,26,FALSE)&lt;&gt;0,VLOOKUP(CONCATENATE($GL$6," ",HB$9),'-RÅDATA_KVARTAL-'!$A$5:$DO$385,26,FALSE),"")</f>
        <v/>
      </c>
      <c r="HC23" s="37"/>
      <c r="HD23" s="37" t="str">
        <f>IF(VLOOKUP(CONCATENATE($GL$6," ",HD$9),'-RÅDATA_KVARTAL-'!$A$5:$DO$385,26,FALSE)&lt;&gt;0,VLOOKUP(CONCATENATE($GL$6," ",HD$9),'-RÅDATA_KVARTAL-'!$A$5:$DO$385,26,FALSE),"")</f>
        <v/>
      </c>
      <c r="HE23" s="37"/>
      <c r="HF23" s="37" t="str">
        <f>IF(VLOOKUP(CONCATENATE($GL$6," ",HF$9),'-RÅDATA_KVARTAL-'!$A$5:$DO$385,26,FALSE)&lt;&gt;0,VLOOKUP(CONCATENATE($GL$6," ",HF$9),'-RÅDATA_KVARTAL-'!$A$5:$DO$385,26,FALSE),"")</f>
        <v/>
      </c>
      <c r="HG23" s="37"/>
      <c r="HH23" s="37" t="str">
        <f>IF(VLOOKUP(CONCATENATE($GL$6," ",HH$9),'-RÅDATA_KVARTAL-'!$A$5:$DO$385,26,FALSE)&lt;&gt;0,VLOOKUP(CONCATENATE($GL$6," ",HH$9),'-RÅDATA_KVARTAL-'!$A$5:$DO$385,26,FALSE),"")</f>
        <v/>
      </c>
      <c r="HI23" s="37"/>
      <c r="HJ23" s="37" t="str">
        <f>IF(VLOOKUP(CONCATENATE($GL$6," ",HJ$9),'-RÅDATA_KVARTAL-'!$A$5:$DO$385,26,FALSE)&lt;&gt;0,VLOOKUP(CONCATENATE($GL$6," ",HJ$9),'-RÅDATA_KVARTAL-'!$A$5:$DO$385,26,FALSE),"")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114</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109</v>
      </c>
      <c r="DE25" s="29"/>
      <c r="DF25" s="29">
        <f>IF(VLOOKUP(CONCATENATE($CH$6," ",DF$9),'-RÅDATA_KVARTAL-'!$A$5:$DO$385,30,FALSE)&lt;&gt;0,VLOOKUP(CONCATENATE($CH$6," ",DF$9),'-RÅDATA_KVARTAL-'!$A$5:$DO$385,30,FALSE),"")</f>
        <v>1628</v>
      </c>
      <c r="DG25" s="25"/>
      <c r="DH25" s="25"/>
      <c r="DI25" s="29">
        <f>IF(VLOOKUP(CONCATENATE($DI$6," ",DI$9),'-RÅDATA_KVARTAL-'!$A$5:$DO$385,30,FALSE)&lt;&gt;0,VLOOKUP(CONCATENATE($DI$6," ",DI$9),'-RÅDATA_KVARTAL-'!$A$5:$DO$385,30,FALSE),"")</f>
        <v>125</v>
      </c>
      <c r="DJ25" s="29"/>
      <c r="DK25" s="29">
        <f>IF(VLOOKUP(CONCATENATE($DI$6," ",DK$9),'-RÅDATA_KVARTAL-'!$A$5:$DO$385,30,FALSE)&lt;&gt;0,VLOOKUP(CONCATENATE($DI$6," ",DK$9),'-RÅDATA_KVARTAL-'!$A$5:$DO$385,30,FALSE),"")</f>
        <v>102</v>
      </c>
      <c r="DL25" s="29"/>
      <c r="DM25" s="29">
        <f>IF(VLOOKUP(CONCATENATE($DI$6," ",DM$9),'-RÅDATA_KVARTAL-'!$A$5:$DO$385,30,FALSE)&lt;&gt;0,VLOOKUP(CONCATENATE($DI$6," ",DM$9),'-RÅDATA_KVARTAL-'!$A$5:$DO$385,30,FALSE),"")</f>
        <v>162</v>
      </c>
      <c r="DN25" s="29"/>
      <c r="DO25" s="29">
        <f>IF(VLOOKUP(CONCATENATE($DI$6," ",DO$9),'-RÅDATA_KVARTAL-'!$A$5:$DO$385,30,FALSE)&lt;&gt;0,VLOOKUP(CONCATENATE($DI$6," ",DO$9),'-RÅDATA_KVARTAL-'!$A$5:$DO$385,30,FALSE),"")</f>
        <v>127</v>
      </c>
      <c r="DP25" s="29"/>
      <c r="DQ25" s="29">
        <f>IF(VLOOKUP(CONCATENATE($DI$6," ",DQ$9),'-RÅDATA_KVARTAL-'!$A$5:$DO$385,30,FALSE)&lt;&gt;0,VLOOKUP(CONCATENATE($DI$6," ",DQ$9),'-RÅDATA_KVARTAL-'!$A$5:$DO$385,30,FALSE),"")</f>
        <v>141</v>
      </c>
      <c r="DR25" s="29"/>
      <c r="DS25" s="29">
        <f>IF(VLOOKUP(CONCATENATE($DI$6," ",DS$9),'-RÅDATA_KVARTAL-'!$A$5:$DO$385,30,FALSE)&lt;&gt;0,VLOOKUP(CONCATENATE($DI$6," ",DS$9),'-RÅDATA_KVARTAL-'!$A$5:$DO$385,30,FALSE),"")</f>
        <v>275</v>
      </c>
      <c r="DT25" s="29"/>
      <c r="DU25" s="29">
        <f>IF(VLOOKUP(CONCATENATE($DI$6," ",DU$9),'-RÅDATA_KVARTAL-'!$A$5:$DO$385,30,FALSE)&lt;&gt;0,VLOOKUP(CONCATENATE($DI$6," ",DU$9),'-RÅDATA_KVARTAL-'!$A$5:$DO$385,30,FALSE),"")</f>
        <v>102</v>
      </c>
      <c r="DV25" s="29"/>
      <c r="DW25" s="29">
        <f>IF(VLOOKUP(CONCATENATE($DI$6," ",DW$9),'-RÅDATA_KVARTAL-'!$A$5:$DO$385,30,FALSE)&lt;&gt;0,VLOOKUP(CONCATENATE($DI$6," ",DW$9),'-RÅDATA_KVARTAL-'!$A$5:$DO$385,30,FALSE),"")</f>
        <v>168</v>
      </c>
      <c r="DX25" s="29"/>
      <c r="DY25" s="29">
        <f>IF(VLOOKUP(CONCATENATE($DI$6," ",DY$9),'-RÅDATA_KVARTAL-'!$A$5:$DO$385,30,FALSE)&lt;&gt;0,VLOOKUP(CONCATENATE($DI$6," ",DY$9),'-RÅDATA_KVARTAL-'!$A$5:$DO$385,30,FALSE),"")</f>
        <v>145</v>
      </c>
      <c r="DZ25" s="29"/>
      <c r="EA25" s="29" t="str">
        <f>IF(VLOOKUP(CONCATENATE($DI$6," ",EA$9),'-RÅDATA_KVARTAL-'!$A$5:$DO$385,30,FALSE)&lt;&gt;0,VLOOKUP(CONCATENATE($DI$6," ",EA$9),'-RÅDATA_KVARTAL-'!$A$5:$DO$385,30,FALSE),"")</f>
        <v/>
      </c>
      <c r="EB25" s="29"/>
      <c r="EC25" s="29" t="str">
        <f>IF(VLOOKUP(CONCATENATE($DI$6," ",EC$9),'-RÅDATA_KVARTAL-'!$A$5:$DO$385,30,FALSE)&lt;&gt;0,VLOOKUP(CONCATENATE($DI$6," ",EC$9),'-RÅDATA_KVARTAL-'!$A$5:$DO$385,30,FALSE),"")</f>
        <v/>
      </c>
      <c r="ED25" s="29"/>
      <c r="EE25" s="29" t="str">
        <f>IF(VLOOKUP(CONCATENATE($DI$6," ",EE$9),'-RÅDATA_KVARTAL-'!$A$5:$DO$385,30,FALSE)&lt;&gt;0,VLOOKUP(CONCATENATE($DI$6," ",EE$9),'-RÅDATA_KVARTAL-'!$A$5:$DO$385,30,FALSE),"")</f>
        <v/>
      </c>
      <c r="EF25" s="29"/>
      <c r="EG25" s="29">
        <f>IF(VLOOKUP(CONCATENATE($DI$6," ",EG$9),'-RÅDATA_KVARTAL-'!$A$5:$DO$385,30,FALSE)&lt;&gt;0,VLOOKUP(CONCATENATE($DI$6," ",EG$9),'-RÅDATA_KVARTAL-'!$A$5:$DO$385,30,FALSE),"")</f>
        <v>1347</v>
      </c>
      <c r="EH25" s="25"/>
      <c r="EI25" s="25"/>
      <c r="EJ25" s="29" t="str">
        <f>IF(VLOOKUP(CONCATENATE($EJ$6," ",EJ$9),'-RÅDATA_KVARTAL-'!$A$5:$DO$385,30,FALSE)&lt;&gt;0,VLOOKUP(CONCATENATE($EJ$6," ",EJ$9),'-RÅDATA_KVARTAL-'!$A$5:$DO$385,30,FALSE),"")</f>
        <v/>
      </c>
      <c r="EK25" s="29"/>
      <c r="EL25" s="29" t="str">
        <f>IF(VLOOKUP(CONCATENATE($EJ$6," ",EL$9),'-RÅDATA_KVARTAL-'!$A$5:$DO$385,30,FALSE)&lt;&gt;0,VLOOKUP(CONCATENATE($EJ$6," ",EL$9),'-RÅDATA_KVARTAL-'!$A$5:$DO$385,30,FALSE),"")</f>
        <v/>
      </c>
      <c r="EM25" s="29"/>
      <c r="EN25" s="29" t="str">
        <f>IF(VLOOKUP(CONCATENATE($EJ$6," ",EN$9),'-RÅDATA_KVARTAL-'!$A$5:$DO$385,30,FALSE)&lt;&gt;0,VLOOKUP(CONCATENATE($EJ$6," ",EN$9),'-RÅDATA_KVARTAL-'!$A$5:$DO$385,30,FALSE),"")</f>
        <v/>
      </c>
      <c r="EO25" s="29"/>
      <c r="EP25" s="29" t="str">
        <f>IF(VLOOKUP(CONCATENATE($EJ$6," ",EP$9),'-RÅDATA_KVARTAL-'!$A$5:$DO$385,30,FALSE)&lt;&gt;0,VLOOKUP(CONCATENATE($EJ$6," ",EP$9),'-RÅDATA_KVARTAL-'!$A$5:$DO$385,30,FALSE),"")</f>
        <v/>
      </c>
      <c r="EQ25" s="29"/>
      <c r="ER25" s="29" t="str">
        <f>IF(VLOOKUP(CONCATENATE($EJ$6," ",ER$9),'-RÅDATA_KVARTAL-'!$A$5:$DO$385,30,FALSE)&lt;&gt;0,VLOOKUP(CONCATENATE($EJ$6," ",ER$9),'-RÅDATA_KVARTAL-'!$A$5:$DO$385,30,FALSE),"")</f>
        <v/>
      </c>
      <c r="ES25" s="29"/>
      <c r="ET25" s="29" t="str">
        <f>IF(VLOOKUP(CONCATENATE($EJ$6," ",ET$9),'-RÅDATA_KVARTAL-'!$A$5:$DO$385,30,FALSE)&lt;&gt;0,VLOOKUP(CONCATENATE($EJ$6," ",ET$9),'-RÅDATA_KVARTAL-'!$A$5:$DO$385,30,FALSE),"")</f>
        <v/>
      </c>
      <c r="EU25" s="29"/>
      <c r="EV25" s="29" t="str">
        <f>IF(VLOOKUP(CONCATENATE($EJ$6," ",EV$9),'-RÅDATA_KVARTAL-'!$A$5:$DO$385,30,FALSE)&lt;&gt;0,VLOOKUP(CONCATENATE($EJ$6," ",EV$9),'-RÅDATA_KVARTAL-'!$A$5:$DO$385,30,FALSE),"")</f>
        <v/>
      </c>
      <c r="EW25" s="29"/>
      <c r="EX25" s="29" t="str">
        <f>IF(VLOOKUP(CONCATENATE($EJ$6," ",EX$9),'-RÅDATA_KVARTAL-'!$A$5:$DO$385,30,FALSE)&lt;&gt;0,VLOOKUP(CONCATENATE($EJ$6," ",EX$9),'-RÅDATA_KVARTAL-'!$A$5:$DO$385,30,FALSE),"")</f>
        <v/>
      </c>
      <c r="EY25" s="29"/>
      <c r="EZ25" s="29" t="str">
        <f>IF(VLOOKUP(CONCATENATE($EJ$6," ",EZ$9),'-RÅDATA_KVARTAL-'!$A$5:$DO$385,30,FALSE)&lt;&gt;0,VLOOKUP(CONCATENATE($EJ$6," ",EZ$9),'-RÅDATA_KVARTAL-'!$A$5:$DO$385,30,FALSE),"")</f>
        <v/>
      </c>
      <c r="FA25" s="29"/>
      <c r="FB25" s="29" t="str">
        <f>IF(VLOOKUP(CONCATENATE($EJ$6," ",FB$9),'-RÅDATA_KVARTAL-'!$A$5:$DO$385,30,FALSE)&lt;&gt;0,VLOOKUP(CONCATENATE($EJ$6," ",FB$9),'-RÅDATA_KVARTAL-'!$A$5:$DO$385,30,FALSE),"")</f>
        <v/>
      </c>
      <c r="FC25" s="29"/>
      <c r="FD25" s="29" t="str">
        <f>IF(VLOOKUP(CONCATENATE($EJ$6," ",FD$9),'-RÅDATA_KVARTAL-'!$A$5:$DO$385,30,FALSE)&lt;&gt;0,VLOOKUP(CONCATENATE($EJ$6," ",FD$9),'-RÅDATA_KVARTAL-'!$A$5:$DO$385,30,FALSE),"")</f>
        <v/>
      </c>
      <c r="FE25" s="29"/>
      <c r="FF25" s="29" t="str">
        <f>IF(VLOOKUP(CONCATENATE($EJ$6," ",FF$9),'-RÅDATA_KVARTAL-'!$A$5:$DO$385,30,FALSE)&lt;&gt;0,VLOOKUP(CONCATENATE($EJ$6," ",FF$9),'-RÅDATA_KVARTAL-'!$A$5:$DO$385,30,FALSE),"")</f>
        <v/>
      </c>
      <c r="FG25" s="29"/>
      <c r="FH25" s="29" t="str">
        <f>IF(VLOOKUP(CONCATENATE($EJ$6," ",FH$9),'-RÅDATA_KVARTAL-'!$A$5:$DO$385,30,FALSE)&lt;&gt;0,VLOOKUP(CONCATENATE($EJ$6," ",FH$9),'-RÅDATA_KVARTAL-'!$A$5:$DO$385,30,FALSE),"")</f>
        <v/>
      </c>
      <c r="FI25" s="25"/>
      <c r="FJ25" s="25"/>
      <c r="FK25" s="29" t="str">
        <f>IF(VLOOKUP(CONCATENATE($FK$6," ",FK$9),'-RÅDATA_KVARTAL-'!$A$5:$DO$385,30,FALSE)&lt;&gt;0,VLOOKUP(CONCATENATE($FK$6," ",FK$9),'-RÅDATA_KVARTAL-'!$A$5:$DO$385,30,FALSE),"")</f>
        <v/>
      </c>
      <c r="FL25" s="29"/>
      <c r="FM25" s="29" t="str">
        <f>IF(VLOOKUP(CONCATENATE($FK$6," ",FM$9),'-RÅDATA_KVARTAL-'!$A$5:$DO$385,30,FALSE)&lt;&gt;0,VLOOKUP(CONCATENATE($FK$6," ",FM$9),'-RÅDATA_KVARTAL-'!$A$5:$DO$385,30,FALSE),"")</f>
        <v/>
      </c>
      <c r="FN25" s="29"/>
      <c r="FO25" s="29" t="str">
        <f>IF(VLOOKUP(CONCATENATE($FK$6," ",FO$9),'-RÅDATA_KVARTAL-'!$A$5:$DO$385,30,FALSE)&lt;&gt;0,VLOOKUP(CONCATENATE($FK$6," ",FO$9),'-RÅDATA_KVARTAL-'!$A$5:$DO$385,30,FALSE),"")</f>
        <v/>
      </c>
      <c r="FP25" s="29"/>
      <c r="FQ25" s="29" t="str">
        <f>IF(VLOOKUP(CONCATENATE($FK$6," ",FQ$9),'-RÅDATA_KVARTAL-'!$A$5:$DO$385,30,FALSE)&lt;&gt;0,VLOOKUP(CONCATENATE($FK$6," ",FQ$9),'-RÅDATA_KVARTAL-'!$A$5:$DO$385,30,FALSE),"")</f>
        <v/>
      </c>
      <c r="FR25" s="29"/>
      <c r="FS25" s="29" t="str">
        <f>IF(VLOOKUP(CONCATENATE($FK$6," ",FS$9),'-RÅDATA_KVARTAL-'!$A$5:$DO$385,30,FALSE)&lt;&gt;0,VLOOKUP(CONCATENATE($FK$6," ",FS$9),'-RÅDATA_KVARTAL-'!$A$5:$DO$385,30,FALSE),"")</f>
        <v/>
      </c>
      <c r="FT25" s="29"/>
      <c r="FU25" s="29" t="str">
        <f>IF(VLOOKUP(CONCATENATE($FK$6," ",FU$9),'-RÅDATA_KVARTAL-'!$A$5:$DO$385,30,FALSE)&lt;&gt;0,VLOOKUP(CONCATENATE($FK$6," ",FU$9),'-RÅDATA_KVARTAL-'!$A$5:$DO$385,30,FALSE),"")</f>
        <v/>
      </c>
      <c r="FV25" s="29"/>
      <c r="FW25" s="29" t="str">
        <f>IF(VLOOKUP(CONCATENATE($FK$6," ",FW$9),'-RÅDATA_KVARTAL-'!$A$5:$DO$385,30,FALSE)&lt;&gt;0,VLOOKUP(CONCATENATE($FK$6," ",FW$9),'-RÅDATA_KVARTAL-'!$A$5:$DO$385,30,FALSE),"")</f>
        <v/>
      </c>
      <c r="FX25" s="29"/>
      <c r="FY25" s="29" t="str">
        <f>IF(VLOOKUP(CONCATENATE($FK$6," ",FY$9),'-RÅDATA_KVARTAL-'!$A$5:$DO$385,30,FALSE)&lt;&gt;0,VLOOKUP(CONCATENATE($FK$6," ",FY$9),'-RÅDATA_KVARTAL-'!$A$5:$DO$385,30,FALSE),"")</f>
        <v/>
      </c>
      <c r="FZ25" s="29"/>
      <c r="GA25" s="29" t="str">
        <f>IF(VLOOKUP(CONCATENATE($FK$6," ",GA$9),'-RÅDATA_KVARTAL-'!$A$5:$DO$385,30,FALSE)&lt;&gt;0,VLOOKUP(CONCATENATE($FK$6," ",GA$9),'-RÅDATA_KVARTAL-'!$A$5:$DO$385,30,FALSE),"")</f>
        <v/>
      </c>
      <c r="GB25" s="29"/>
      <c r="GC25" s="29" t="str">
        <f>IF(VLOOKUP(CONCATENATE($FK$6," ",GC$9),'-RÅDATA_KVARTAL-'!$A$5:$DO$385,30,FALSE)&lt;&gt;0,VLOOKUP(CONCATENATE($FK$6," ",GC$9),'-RÅDATA_KVARTAL-'!$A$5:$DO$385,30,FALSE),"")</f>
        <v/>
      </c>
      <c r="GD25" s="29"/>
      <c r="GE25" s="29" t="str">
        <f>IF(VLOOKUP(CONCATENATE($FK$6," ",GE$9),'-RÅDATA_KVARTAL-'!$A$5:$DO$385,30,FALSE)&lt;&gt;0,VLOOKUP(CONCATENATE($FK$6," ",GE$9),'-RÅDATA_KVARTAL-'!$A$5:$DO$385,30,FALSE),"")</f>
        <v/>
      </c>
      <c r="GF25" s="29"/>
      <c r="GG25" s="29" t="str">
        <f>IF(VLOOKUP(CONCATENATE($FK$6," ",GG$9),'-RÅDATA_KVARTAL-'!$A$5:$DO$385,30,FALSE)&lt;&gt;0,VLOOKUP(CONCATENATE($FK$6," ",GG$9),'-RÅDATA_KVARTAL-'!$A$5:$DO$385,30,FALSE),"")</f>
        <v/>
      </c>
      <c r="GH25" s="29"/>
      <c r="GI25" s="29" t="str">
        <f>IF(VLOOKUP(CONCATENATE($FK$6," ",GI$9),'-RÅDATA_KVARTAL-'!$A$5:$DO$385,30,FALSE)&lt;&gt;0,VLOOKUP(CONCATENATE($FK$6," ",GI$9),'-RÅDATA_KVARTAL-'!$A$5:$DO$385,30,FALSE),"")</f>
        <v/>
      </c>
      <c r="GJ25" s="25"/>
      <c r="GK25" s="25"/>
      <c r="GL25" s="29" t="str">
        <f>IF(VLOOKUP(CONCATENATE($GL$6," ",GL$9),'-RÅDATA_KVARTAL-'!$A$5:$DO$385,30,FALSE)&lt;&gt;0,VLOOKUP(CONCATENATE($GL$6," ",GL$9),'-RÅDATA_KVARTAL-'!$A$5:$DO$385,30,FALSE),"")</f>
        <v/>
      </c>
      <c r="GM25" s="29"/>
      <c r="GN25" s="29" t="str">
        <f>IF(VLOOKUP(CONCATENATE($GL$6," ",GN$9),'-RÅDATA_KVARTAL-'!$A$5:$DO$385,30,FALSE)&lt;&gt;0,VLOOKUP(CONCATENATE($GL$6," ",GN$9),'-RÅDATA_KVARTAL-'!$A$5:$DO$385,30,FALSE),"")</f>
        <v/>
      </c>
      <c r="GO25" s="29"/>
      <c r="GP25" s="29" t="str">
        <f>IF(VLOOKUP(CONCATENATE($GL$6," ",GP$9),'-RÅDATA_KVARTAL-'!$A$5:$DO$385,30,FALSE)&lt;&gt;0,VLOOKUP(CONCATENATE($GL$6," ",GP$9),'-RÅDATA_KVARTAL-'!$A$5:$DO$385,30,FALSE),"")</f>
        <v/>
      </c>
      <c r="GQ25" s="29"/>
      <c r="GR25" s="29" t="str">
        <f>IF(VLOOKUP(CONCATENATE($GL$6," ",GR$9),'-RÅDATA_KVARTAL-'!$A$5:$DO$385,30,FALSE)&lt;&gt;0,VLOOKUP(CONCATENATE($GL$6," ",GR$9),'-RÅDATA_KVARTAL-'!$A$5:$DO$385,30,FALSE),"")</f>
        <v/>
      </c>
      <c r="GS25" s="29"/>
      <c r="GT25" s="29" t="str">
        <f>IF(VLOOKUP(CONCATENATE($GL$6," ",GT$9),'-RÅDATA_KVARTAL-'!$A$5:$DO$385,30,FALSE)&lt;&gt;0,VLOOKUP(CONCATENATE($GL$6," ",GT$9),'-RÅDATA_KVARTAL-'!$A$5:$DO$385,30,FALSE),"")</f>
        <v/>
      </c>
      <c r="GU25" s="29"/>
      <c r="GV25" s="29" t="str">
        <f>IF(VLOOKUP(CONCATENATE($GL$6," ",GV$9),'-RÅDATA_KVARTAL-'!$A$5:$DO$385,30,FALSE)&lt;&gt;0,VLOOKUP(CONCATENATE($GL$6," ",GV$9),'-RÅDATA_KVARTAL-'!$A$5:$DO$385,30,FALSE),"")</f>
        <v/>
      </c>
      <c r="GW25" s="29"/>
      <c r="GX25" s="29" t="str">
        <f>IF(VLOOKUP(CONCATENATE($GL$6," ",GX$9),'-RÅDATA_KVARTAL-'!$A$5:$DO$385,30,FALSE)&lt;&gt;0,VLOOKUP(CONCATENATE($GL$6," ",GX$9),'-RÅDATA_KVARTAL-'!$A$5:$DO$385,30,FALSE),"")</f>
        <v/>
      </c>
      <c r="GY25" s="29"/>
      <c r="GZ25" s="29" t="str">
        <f>IF(VLOOKUP(CONCATENATE($GL$6," ",GZ$9),'-RÅDATA_KVARTAL-'!$A$5:$DO$385,30,FALSE)&lt;&gt;0,VLOOKUP(CONCATENATE($GL$6," ",GZ$9),'-RÅDATA_KVARTAL-'!$A$5:$DO$385,30,FALSE),"")</f>
        <v/>
      </c>
      <c r="HA25" s="29"/>
      <c r="HB25" s="29" t="str">
        <f>IF(VLOOKUP(CONCATENATE($GL$6," ",HB$9),'-RÅDATA_KVARTAL-'!$A$5:$DO$385,30,FALSE)&lt;&gt;0,VLOOKUP(CONCATENATE($GL$6," ",HB$9),'-RÅDATA_KVARTAL-'!$A$5:$DO$385,30,FALSE),"")</f>
        <v/>
      </c>
      <c r="HC25" s="29"/>
      <c r="HD25" s="29" t="str">
        <f>IF(VLOOKUP(CONCATENATE($GL$6," ",HD$9),'-RÅDATA_KVARTAL-'!$A$5:$DO$385,30,FALSE)&lt;&gt;0,VLOOKUP(CONCATENATE($GL$6," ",HD$9),'-RÅDATA_KVARTAL-'!$A$5:$DO$385,30,FALSE),"")</f>
        <v/>
      </c>
      <c r="HE25" s="29"/>
      <c r="HF25" s="29" t="str">
        <f>IF(VLOOKUP(CONCATENATE($GL$6," ",HF$9),'-RÅDATA_KVARTAL-'!$A$5:$DO$385,30,FALSE)&lt;&gt;0,VLOOKUP(CONCATENATE($GL$6," ",HF$9),'-RÅDATA_KVARTAL-'!$A$5:$DO$385,30,FALSE),"")</f>
        <v/>
      </c>
      <c r="HG25" s="29"/>
      <c r="HH25" s="29" t="str">
        <f>IF(VLOOKUP(CONCATENATE($GL$6," ",HH$9),'-RÅDATA_KVARTAL-'!$A$5:$DO$385,30,FALSE)&lt;&gt;0,VLOOKUP(CONCATENATE($GL$6," ",HH$9),'-RÅDATA_KVARTAL-'!$A$5:$DO$385,30,FALSE),"")</f>
        <v/>
      </c>
      <c r="HI25" s="29"/>
      <c r="HJ25" s="29" t="str">
        <f>IF(VLOOKUP(CONCATENATE($GL$6," ",HJ$9),'-RÅDATA_KVARTAL-'!$A$5:$DO$385,30,FALSE)&lt;&gt;0,VLOOKUP(CONCATENATE($GL$6," ",HJ$9),'-RÅDATA_KVARTAL-'!$A$5:$DO$385,30,FALSE),"")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-782</v>
      </c>
      <c r="CS27" s="29"/>
      <c r="CT27" s="29">
        <f>IF(VLOOKUP(CONCATENATE($CH$6," ",CT$9),'-RÅDATA_KVARTAL-'!$A$5:$DO$385,34,FALSE)&lt;&gt;0,VLOOKUP(CONCATENATE($CH$6," ",CT$9),'-RÅDATA_KVARTAL-'!$A$5:$DO$385,34,FALSE),"")</f>
        <v>-604</v>
      </c>
      <c r="CU27" s="29"/>
      <c r="CV27" s="29">
        <f>IF(VLOOKUP(CONCATENATE($CH$6," ",CV$9),'-RÅDATA_KVARTAL-'!$A$5:$DO$385,34,FALSE)&lt;&gt;0,VLOOKUP(CONCATENATE($CH$6," ",CV$9),'-RÅDATA_KVARTAL-'!$A$5:$DO$385,34,FALSE),"")</f>
        <v>-853</v>
      </c>
      <c r="CW27" s="29"/>
      <c r="CX27" s="29">
        <f>IF(VLOOKUP(CONCATENATE($CH$6," ",CX$9),'-RÅDATA_KVARTAL-'!$A$5:$DO$385,34,FALSE)&lt;&gt;0,VLOOKUP(CONCATENATE($CH$6," ",CX$9),'-RÅDATA_KVARTAL-'!$A$5:$DO$385,34,FALSE),"")</f>
        <v>-1082</v>
      </c>
      <c r="CY27" s="29"/>
      <c r="CZ27" s="29">
        <f>IF(VLOOKUP(CONCATENATE($CH$6," ",CZ$9),'-RÅDATA_KVARTAL-'!$A$5:$DO$385,34,FALSE)&lt;&gt;0,VLOOKUP(CONCATENATE($CH$6," ",CZ$9),'-RÅDATA_KVARTAL-'!$A$5:$DO$385,34,FALSE),"")</f>
        <v>-1084</v>
      </c>
      <c r="DA27" s="29"/>
      <c r="DB27" s="29">
        <f>IF(VLOOKUP(CONCATENATE($CH$6," ",DB$9),'-RÅDATA_KVARTAL-'!$A$5:$DO$385,34,FALSE)&lt;&gt;0,VLOOKUP(CONCATENATE($CH$6," ",DB$9),'-RÅDATA_KVARTAL-'!$A$5:$DO$385,34,FALSE),"")</f>
        <v>-1656</v>
      </c>
      <c r="DC27" s="29"/>
      <c r="DD27" s="29">
        <f>IF(VLOOKUP(CONCATENATE($CH$6," ",DD$9),'-RÅDATA_KVARTAL-'!$A$5:$DO$385,34,FALSE)&lt;&gt;0,VLOOKUP(CONCATENATE($CH$6," ",DD$9),'-RÅDATA_KVARTAL-'!$A$5:$DO$385,34,FALSE),"")</f>
        <v>-857</v>
      </c>
      <c r="DE27" s="29"/>
      <c r="DF27" s="29">
        <f>IF(VLOOKUP(CONCATENATE($CH$6," ",DF$9),'-RÅDATA_KVARTAL-'!$A$5:$DO$385,34,FALSE)&lt;&gt;0,VLOOKUP(CONCATENATE($CH$6," ",DF$9),'-RÅDATA_KVARTAL-'!$A$5:$DO$385,34,FALSE),"")</f>
        <v>-10679</v>
      </c>
      <c r="DG27" s="93"/>
      <c r="DH27" s="93"/>
      <c r="DI27" s="29">
        <f>IF(VLOOKUP(CONCATENATE($DI$6," ",DI$9),'-RÅDATA_KVARTAL-'!$A$5:$DO$385,34,FALSE)&lt;&gt;0,VLOOKUP(CONCATENATE($DI$6," ",DI$9),'-RÅDATA_KVARTAL-'!$A$5:$DO$385,34,FALSE),"")</f>
        <v>-1179</v>
      </c>
      <c r="DJ27" s="29"/>
      <c r="DK27" s="29">
        <f>IF(VLOOKUP(CONCATENATE($DI$6," ",DK$9),'-RÅDATA_KVARTAL-'!$A$5:$DO$385,34,FALSE)&lt;&gt;0,VLOOKUP(CONCATENATE($DI$6," ",DK$9),'-RÅDATA_KVARTAL-'!$A$5:$DO$385,34,FALSE),"")</f>
        <v>-789</v>
      </c>
      <c r="DL27" s="29"/>
      <c r="DM27" s="29">
        <f>IF(VLOOKUP(CONCATENATE($DI$6," ",DM$9),'-RÅDATA_KVARTAL-'!$A$5:$DO$385,34,FALSE)&lt;&gt;0,VLOOKUP(CONCATENATE($DI$6," ",DM$9),'-RÅDATA_KVARTAL-'!$A$5:$DO$385,34,FALSE),"")</f>
        <v>-948</v>
      </c>
      <c r="DN27" s="29"/>
      <c r="DO27" s="29">
        <f>IF(VLOOKUP(CONCATENATE($DI$6," ",DO$9),'-RÅDATA_KVARTAL-'!$A$5:$DO$385,34,FALSE)&lt;&gt;0,VLOOKUP(CONCATENATE($DI$6," ",DO$9),'-RÅDATA_KVARTAL-'!$A$5:$DO$385,34,FALSE),"")</f>
        <v>-979</v>
      </c>
      <c r="DP27" s="29"/>
      <c r="DQ27" s="29">
        <f>IF(VLOOKUP(CONCATENATE($DI$6," ",DQ$9),'-RÅDATA_KVARTAL-'!$A$5:$DO$385,34,FALSE)&lt;&gt;0,VLOOKUP(CONCATENATE($DI$6," ",DQ$9),'-RÅDATA_KVARTAL-'!$A$5:$DO$385,34,FALSE),"")</f>
        <v>-1467</v>
      </c>
      <c r="DR27" s="29"/>
      <c r="DS27" s="29">
        <f>IF(VLOOKUP(CONCATENATE($DI$6," ",DS$9),'-RÅDATA_KVARTAL-'!$A$5:$DO$385,34,FALSE)&lt;&gt;0,VLOOKUP(CONCATENATE($DI$6," ",DS$9),'-RÅDATA_KVARTAL-'!$A$5:$DO$385,34,FALSE),"")</f>
        <v>-915</v>
      </c>
      <c r="DT27" s="29"/>
      <c r="DU27" s="29">
        <f>IF(VLOOKUP(CONCATENATE($DI$6," ",DU$9),'-RÅDATA_KVARTAL-'!$A$5:$DO$385,34,FALSE)&lt;&gt;0,VLOOKUP(CONCATENATE($DI$6," ",DU$9),'-RÅDATA_KVARTAL-'!$A$5:$DO$385,34,FALSE),"")</f>
        <v>-766</v>
      </c>
      <c r="DV27" s="29"/>
      <c r="DW27" s="29">
        <f>IF(VLOOKUP(CONCATENATE($DI$6," ",DW$9),'-RÅDATA_KVARTAL-'!$A$5:$DO$385,34,FALSE)&lt;&gt;0,VLOOKUP(CONCATENATE($DI$6," ",DW$9),'-RÅDATA_KVARTAL-'!$A$5:$DO$385,34,FALSE),"")</f>
        <v>-1017</v>
      </c>
      <c r="DX27" s="29"/>
      <c r="DY27" s="29">
        <f>IF(VLOOKUP(CONCATENATE($DI$6," ",DY$9),'-RÅDATA_KVARTAL-'!$A$5:$DO$385,34,FALSE)&lt;&gt;0,VLOOKUP(CONCATENATE($DI$6," ",DY$9),'-RÅDATA_KVARTAL-'!$A$5:$DO$385,34,FALSE),"")</f>
        <v>-951</v>
      </c>
      <c r="DZ27" s="29"/>
      <c r="EA27" s="29" t="str">
        <f>IF(VLOOKUP(CONCATENATE($DI$6," ",EA$9),'-RÅDATA_KVARTAL-'!$A$5:$DO$385,34,FALSE)&lt;&gt;0,VLOOKUP(CONCATENATE($DI$6," ",EA$9),'-RÅDATA_KVARTAL-'!$A$5:$DO$385,34,FALSE),"")</f>
        <v/>
      </c>
      <c r="EB27" s="29"/>
      <c r="EC27" s="29" t="str">
        <f>IF(VLOOKUP(CONCATENATE($DI$6," ",EC$9),'-RÅDATA_KVARTAL-'!$A$5:$DO$385,34,FALSE)&lt;&gt;0,VLOOKUP(CONCATENATE($DI$6," ",EC$9),'-RÅDATA_KVARTAL-'!$A$5:$DO$385,34,FALSE),"")</f>
        <v/>
      </c>
      <c r="ED27" s="29"/>
      <c r="EE27" s="29" t="str">
        <f>IF(VLOOKUP(CONCATENATE($DI$6," ",EE$9),'-RÅDATA_KVARTAL-'!$A$5:$DO$385,34,FALSE)&lt;&gt;0,VLOOKUP(CONCATENATE($DI$6," ",EE$9),'-RÅDATA_KVARTAL-'!$A$5:$DO$385,34,FALSE),"")</f>
        <v/>
      </c>
      <c r="EF27" s="29"/>
      <c r="EG27" s="29">
        <f>IF(VLOOKUP(CONCATENATE($DI$6," ",EG$9),'-RÅDATA_KVARTAL-'!$A$5:$DO$385,34,FALSE)&lt;&gt;0,VLOOKUP(CONCATENATE($DI$6," ",EG$9),'-RÅDATA_KVARTAL-'!$A$5:$DO$385,34,FALSE),"")</f>
        <v>-9011</v>
      </c>
      <c r="EH27" s="93"/>
      <c r="EI27" s="93"/>
      <c r="EJ27" s="29" t="str">
        <f>IF(VLOOKUP(CONCATENATE($EJ$6," ",EJ$9),'-RÅDATA_KVARTAL-'!$A$5:$DO$385,34,FALSE)&lt;&gt;0,VLOOKUP(CONCATENATE($EJ$6," ",EJ$9),'-RÅDATA_KVARTAL-'!$A$5:$DO$385,34,FALSE),"")</f>
        <v/>
      </c>
      <c r="EK27" s="29"/>
      <c r="EL27" s="29" t="str">
        <f>IF(VLOOKUP(CONCATENATE($EJ$6," ",EL$9),'-RÅDATA_KVARTAL-'!$A$5:$DO$385,34,FALSE)&lt;&gt;0,VLOOKUP(CONCATENATE($EJ$6," ",EL$9),'-RÅDATA_KVARTAL-'!$A$5:$DO$385,34,FALSE),"")</f>
        <v/>
      </c>
      <c r="EM27" s="29"/>
      <c r="EN27" s="29" t="str">
        <f>IF(VLOOKUP(CONCATENATE($EJ$6," ",EN$9),'-RÅDATA_KVARTAL-'!$A$5:$DO$385,34,FALSE)&lt;&gt;0,VLOOKUP(CONCATENATE($EJ$6," ",EN$9),'-RÅDATA_KVARTAL-'!$A$5:$DO$385,34,FALSE),"")</f>
        <v/>
      </c>
      <c r="EO27" s="29"/>
      <c r="EP27" s="29" t="str">
        <f>IF(VLOOKUP(CONCATENATE($EJ$6," ",EP$9),'-RÅDATA_KVARTAL-'!$A$5:$DO$385,34,FALSE)&lt;&gt;0,VLOOKUP(CONCATENATE($EJ$6," ",EP$9),'-RÅDATA_KVARTAL-'!$A$5:$DO$385,34,FALSE),"")</f>
        <v/>
      </c>
      <c r="EQ27" s="29"/>
      <c r="ER27" s="29" t="str">
        <f>IF(VLOOKUP(CONCATENATE($EJ$6," ",ER$9),'-RÅDATA_KVARTAL-'!$A$5:$DO$385,34,FALSE)&lt;&gt;0,VLOOKUP(CONCATENATE($EJ$6," ",ER$9),'-RÅDATA_KVARTAL-'!$A$5:$DO$385,34,FALSE),"")</f>
        <v/>
      </c>
      <c r="ES27" s="29"/>
      <c r="ET27" s="29" t="str">
        <f>IF(VLOOKUP(CONCATENATE($EJ$6," ",ET$9),'-RÅDATA_KVARTAL-'!$A$5:$DO$385,34,FALSE)&lt;&gt;0,VLOOKUP(CONCATENATE($EJ$6," ",ET$9),'-RÅDATA_KVARTAL-'!$A$5:$DO$385,34,FALSE),"")</f>
        <v/>
      </c>
      <c r="EU27" s="29"/>
      <c r="EV27" s="29" t="str">
        <f>IF(VLOOKUP(CONCATENATE($EJ$6," ",EV$9),'-RÅDATA_KVARTAL-'!$A$5:$DO$385,34,FALSE)&lt;&gt;0,VLOOKUP(CONCATENATE($EJ$6," ",EV$9),'-RÅDATA_KVARTAL-'!$A$5:$DO$385,34,FALSE),"")</f>
        <v/>
      </c>
      <c r="EW27" s="29"/>
      <c r="EX27" s="29" t="str">
        <f>IF(VLOOKUP(CONCATENATE($EJ$6," ",EX$9),'-RÅDATA_KVARTAL-'!$A$5:$DO$385,34,FALSE)&lt;&gt;0,VLOOKUP(CONCATENATE($EJ$6," ",EX$9),'-RÅDATA_KVARTAL-'!$A$5:$DO$385,34,FALSE),"")</f>
        <v/>
      </c>
      <c r="EY27" s="29"/>
      <c r="EZ27" s="29" t="str">
        <f>IF(VLOOKUP(CONCATENATE($EJ$6," ",EZ$9),'-RÅDATA_KVARTAL-'!$A$5:$DO$385,34,FALSE)&lt;&gt;0,VLOOKUP(CONCATENATE($EJ$6," ",EZ$9),'-RÅDATA_KVARTAL-'!$A$5:$DO$385,34,FALSE),"")</f>
        <v/>
      </c>
      <c r="FA27" s="29"/>
      <c r="FB27" s="29" t="str">
        <f>IF(VLOOKUP(CONCATENATE($EJ$6," ",FB$9),'-RÅDATA_KVARTAL-'!$A$5:$DO$385,34,FALSE)&lt;&gt;0,VLOOKUP(CONCATENATE($EJ$6," ",FB$9),'-RÅDATA_KVARTAL-'!$A$5:$DO$385,34,FALSE),"")</f>
        <v/>
      </c>
      <c r="FC27" s="29"/>
      <c r="FD27" s="29" t="str">
        <f>IF(VLOOKUP(CONCATENATE($EJ$6," ",FD$9),'-RÅDATA_KVARTAL-'!$A$5:$DO$385,34,FALSE)&lt;&gt;0,VLOOKUP(CONCATENATE($EJ$6," ",FD$9),'-RÅDATA_KVARTAL-'!$A$5:$DO$385,34,FALSE),"")</f>
        <v/>
      </c>
      <c r="FE27" s="29"/>
      <c r="FF27" s="29" t="str">
        <f>IF(VLOOKUP(CONCATENATE($EJ$6," ",FF$9),'-RÅDATA_KVARTAL-'!$A$5:$DO$385,34,FALSE)&lt;&gt;0,VLOOKUP(CONCATENATE($EJ$6," ",FF$9),'-RÅDATA_KVARTAL-'!$A$5:$DO$385,34,FALSE),"")</f>
        <v/>
      </c>
      <c r="FG27" s="29"/>
      <c r="FH27" s="29" t="str">
        <f>IF(VLOOKUP(CONCATENATE($EJ$6," ",FH$9),'-RÅDATA_KVARTAL-'!$A$5:$DO$385,34,FALSE)&lt;&gt;0,VLOOKUP(CONCATENATE($EJ$6," ",FH$9),'-RÅDATA_KVARTAL-'!$A$5:$DO$385,34,FALSE),"")</f>
        <v/>
      </c>
      <c r="FI27" s="93"/>
      <c r="FJ27" s="93"/>
      <c r="FK27" s="29" t="str">
        <f>IF(VLOOKUP(CONCATENATE($FK$6," ",FK$9),'-RÅDATA_KVARTAL-'!$A$5:$DO$385,34,FALSE)&lt;&gt;0,VLOOKUP(CONCATENATE($FK$6," ",FK$9),'-RÅDATA_KVARTAL-'!$A$5:$DO$385,34,FALSE),"")</f>
        <v/>
      </c>
      <c r="FL27" s="29"/>
      <c r="FM27" s="29" t="str">
        <f>IF(VLOOKUP(CONCATENATE($FK$6," ",FM$9),'-RÅDATA_KVARTAL-'!$A$5:$DO$385,34,FALSE)&lt;&gt;0,VLOOKUP(CONCATENATE($FK$6," ",FM$9),'-RÅDATA_KVARTAL-'!$A$5:$DO$385,34,FALSE),"")</f>
        <v/>
      </c>
      <c r="FN27" s="29"/>
      <c r="FO27" s="29" t="str">
        <f>IF(VLOOKUP(CONCATENATE($FK$6," ",FO$9),'-RÅDATA_KVARTAL-'!$A$5:$DO$385,34,FALSE)&lt;&gt;0,VLOOKUP(CONCATENATE($FK$6," ",FO$9),'-RÅDATA_KVARTAL-'!$A$5:$DO$385,34,FALSE),"")</f>
        <v/>
      </c>
      <c r="FP27" s="29"/>
      <c r="FQ27" s="29" t="str">
        <f>IF(VLOOKUP(CONCATENATE($FK$6," ",FQ$9),'-RÅDATA_KVARTAL-'!$A$5:$DO$385,34,FALSE)&lt;&gt;0,VLOOKUP(CONCATENATE($FK$6," ",FQ$9),'-RÅDATA_KVARTAL-'!$A$5:$DO$385,34,FALSE),"")</f>
        <v/>
      </c>
      <c r="FR27" s="29"/>
      <c r="FS27" s="29" t="str">
        <f>IF(VLOOKUP(CONCATENATE($FK$6," ",FS$9),'-RÅDATA_KVARTAL-'!$A$5:$DO$385,34,FALSE)&lt;&gt;0,VLOOKUP(CONCATENATE($FK$6," ",FS$9),'-RÅDATA_KVARTAL-'!$A$5:$DO$385,34,FALSE),"")</f>
        <v/>
      </c>
      <c r="FT27" s="29"/>
      <c r="FU27" s="29" t="str">
        <f>IF(VLOOKUP(CONCATENATE($FK$6," ",FU$9),'-RÅDATA_KVARTAL-'!$A$5:$DO$385,34,FALSE)&lt;&gt;0,VLOOKUP(CONCATENATE($FK$6," ",FU$9),'-RÅDATA_KVARTAL-'!$A$5:$DO$385,34,FALSE),"")</f>
        <v/>
      </c>
      <c r="FV27" s="29"/>
      <c r="FW27" s="29" t="str">
        <f>IF(VLOOKUP(CONCATENATE($FK$6," ",FW$9),'-RÅDATA_KVARTAL-'!$A$5:$DO$385,34,FALSE)&lt;&gt;0,VLOOKUP(CONCATENATE($FK$6," ",FW$9),'-RÅDATA_KVARTAL-'!$A$5:$DO$385,34,FALSE),"")</f>
        <v/>
      </c>
      <c r="FX27" s="29"/>
      <c r="FY27" s="29" t="str">
        <f>IF(VLOOKUP(CONCATENATE($FK$6," ",FY$9),'-RÅDATA_KVARTAL-'!$A$5:$DO$385,34,FALSE)&lt;&gt;0,VLOOKUP(CONCATENATE($FK$6," ",FY$9),'-RÅDATA_KVARTAL-'!$A$5:$DO$385,34,FALSE),"")</f>
        <v/>
      </c>
      <c r="FZ27" s="29"/>
      <c r="GA27" s="29" t="str">
        <f>IF(VLOOKUP(CONCATENATE($FK$6," ",GA$9),'-RÅDATA_KVARTAL-'!$A$5:$DO$385,34,FALSE)&lt;&gt;0,VLOOKUP(CONCATENATE($FK$6," ",GA$9),'-RÅDATA_KVARTAL-'!$A$5:$DO$385,34,FALSE),"")</f>
        <v/>
      </c>
      <c r="GB27" s="29"/>
      <c r="GC27" s="29" t="str">
        <f>IF(VLOOKUP(CONCATENATE($FK$6," ",GC$9),'-RÅDATA_KVARTAL-'!$A$5:$DO$385,34,FALSE)&lt;&gt;0,VLOOKUP(CONCATENATE($FK$6," ",GC$9),'-RÅDATA_KVARTAL-'!$A$5:$DO$385,34,FALSE),"")</f>
        <v/>
      </c>
      <c r="GD27" s="29"/>
      <c r="GE27" s="29" t="str">
        <f>IF(VLOOKUP(CONCATENATE($FK$6," ",GE$9),'-RÅDATA_KVARTAL-'!$A$5:$DO$385,34,FALSE)&lt;&gt;0,VLOOKUP(CONCATENATE($FK$6," ",GE$9),'-RÅDATA_KVARTAL-'!$A$5:$DO$385,34,FALSE),"")</f>
        <v/>
      </c>
      <c r="GF27" s="29"/>
      <c r="GG27" s="29" t="str">
        <f>IF(VLOOKUP(CONCATENATE($FK$6," ",GG$9),'-RÅDATA_KVARTAL-'!$A$5:$DO$385,34,FALSE)&lt;&gt;0,VLOOKUP(CONCATENATE($FK$6," ",GG$9),'-RÅDATA_KVARTAL-'!$A$5:$DO$385,34,FALSE),"")</f>
        <v/>
      </c>
      <c r="GH27" s="29"/>
      <c r="GI27" s="29" t="str">
        <f>IF(VLOOKUP(CONCATENATE($FK$6," ",GI$9),'-RÅDATA_KVARTAL-'!$A$5:$DO$385,34,FALSE)&lt;&gt;0,VLOOKUP(CONCATENATE($FK$6," ",GI$9),'-RÅDATA_KVARTAL-'!$A$5:$DO$385,34,FALSE),"")</f>
        <v/>
      </c>
      <c r="GJ27" s="93"/>
      <c r="GK27" s="93"/>
      <c r="GL27" s="29" t="str">
        <f>IF(VLOOKUP(CONCATENATE($GL$6," ",GL$9),'-RÅDATA_KVARTAL-'!$A$5:$DO$385,34,FALSE)&lt;&gt;0,VLOOKUP(CONCATENATE($GL$6," ",GL$9),'-RÅDATA_KVARTAL-'!$A$5:$DO$385,34,FALSE),"")</f>
        <v/>
      </c>
      <c r="GM27" s="29"/>
      <c r="GN27" s="29" t="str">
        <f>IF(VLOOKUP(CONCATENATE($GL$6," ",GN$9),'-RÅDATA_KVARTAL-'!$A$5:$DO$385,34,FALSE)&lt;&gt;0,VLOOKUP(CONCATENATE($GL$6," ",GN$9),'-RÅDATA_KVARTAL-'!$A$5:$DO$385,34,FALSE),"")</f>
        <v/>
      </c>
      <c r="GO27" s="29"/>
      <c r="GP27" s="29" t="str">
        <f>IF(VLOOKUP(CONCATENATE($GL$6," ",GP$9),'-RÅDATA_KVARTAL-'!$A$5:$DO$385,34,FALSE)&lt;&gt;0,VLOOKUP(CONCATENATE($GL$6," ",GP$9),'-RÅDATA_KVARTAL-'!$A$5:$DO$385,34,FALSE),"")</f>
        <v/>
      </c>
      <c r="GQ27" s="29"/>
      <c r="GR27" s="29" t="str">
        <f>IF(VLOOKUP(CONCATENATE($GL$6," ",GR$9),'-RÅDATA_KVARTAL-'!$A$5:$DO$385,34,FALSE)&lt;&gt;0,VLOOKUP(CONCATENATE($GL$6," ",GR$9),'-RÅDATA_KVARTAL-'!$A$5:$DO$385,34,FALSE),"")</f>
        <v/>
      </c>
      <c r="GS27" s="29"/>
      <c r="GT27" s="29" t="str">
        <f>IF(VLOOKUP(CONCATENATE($GL$6," ",GT$9),'-RÅDATA_KVARTAL-'!$A$5:$DO$385,34,FALSE)&lt;&gt;0,VLOOKUP(CONCATENATE($GL$6," ",GT$9),'-RÅDATA_KVARTAL-'!$A$5:$DO$385,34,FALSE),"")</f>
        <v/>
      </c>
      <c r="GU27" s="29"/>
      <c r="GV27" s="29" t="str">
        <f>IF(VLOOKUP(CONCATENATE($GL$6," ",GV$9),'-RÅDATA_KVARTAL-'!$A$5:$DO$385,34,FALSE)&lt;&gt;0,VLOOKUP(CONCATENATE($GL$6," ",GV$9),'-RÅDATA_KVARTAL-'!$A$5:$DO$385,34,FALSE),"")</f>
        <v/>
      </c>
      <c r="GW27" s="29"/>
      <c r="GX27" s="29" t="str">
        <f>IF(VLOOKUP(CONCATENATE($GL$6," ",GX$9),'-RÅDATA_KVARTAL-'!$A$5:$DO$385,34,FALSE)&lt;&gt;0,VLOOKUP(CONCATENATE($GL$6," ",GX$9),'-RÅDATA_KVARTAL-'!$A$5:$DO$385,34,FALSE),"")</f>
        <v/>
      </c>
      <c r="GY27" s="29"/>
      <c r="GZ27" s="29" t="str">
        <f>IF(VLOOKUP(CONCATENATE($GL$6," ",GZ$9),'-RÅDATA_KVARTAL-'!$A$5:$DO$385,34,FALSE)&lt;&gt;0,VLOOKUP(CONCATENATE($GL$6," ",GZ$9),'-RÅDATA_KVARTAL-'!$A$5:$DO$385,34,FALSE),"")</f>
        <v/>
      </c>
      <c r="HA27" s="29"/>
      <c r="HB27" s="29" t="str">
        <f>IF(VLOOKUP(CONCATENATE($GL$6," ",HB$9),'-RÅDATA_KVARTAL-'!$A$5:$DO$385,34,FALSE)&lt;&gt;0,VLOOKUP(CONCATENATE($GL$6," ",HB$9),'-RÅDATA_KVARTAL-'!$A$5:$DO$385,34,FALSE),"")</f>
        <v/>
      </c>
      <c r="HC27" s="29"/>
      <c r="HD27" s="29" t="str">
        <f>IF(VLOOKUP(CONCATENATE($GL$6," ",HD$9),'-RÅDATA_KVARTAL-'!$A$5:$DO$385,34,FALSE)&lt;&gt;0,VLOOKUP(CONCATENATE($GL$6," ",HD$9),'-RÅDATA_KVARTAL-'!$A$5:$DO$385,34,FALSE),"")</f>
        <v/>
      </c>
      <c r="HE27" s="29"/>
      <c r="HF27" s="29" t="str">
        <f>IF(VLOOKUP(CONCATENATE($GL$6," ",HF$9),'-RÅDATA_KVARTAL-'!$A$5:$DO$385,34,FALSE)&lt;&gt;0,VLOOKUP(CONCATENATE($GL$6," ",HF$9),'-RÅDATA_KVARTAL-'!$A$5:$DO$385,34,FALSE),"")</f>
        <v/>
      </c>
      <c r="HG27" s="29"/>
      <c r="HH27" s="29" t="str">
        <f>IF(VLOOKUP(CONCATENATE($GL$6," ",HH$9),'-RÅDATA_KVARTAL-'!$A$5:$DO$385,34,FALSE)&lt;&gt;0,VLOOKUP(CONCATENATE($GL$6," ",HH$9),'-RÅDATA_KVARTAL-'!$A$5:$DO$385,34,FALSE),"")</f>
        <v/>
      </c>
      <c r="HI27" s="29"/>
      <c r="HJ27" s="29" t="str">
        <f>IF(VLOOKUP(CONCATENATE($GL$6," ",HJ$9),'-RÅDATA_KVARTAL-'!$A$5:$DO$385,34,FALSE)&lt;&gt;0,VLOOKUP(CONCATENATE($GL$6," ",HJ$9),'-RÅDATA_KVARTAL-'!$A$5:$DO$385,34,FALSE),"")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32698</v>
      </c>
      <c r="CI29" s="37"/>
      <c r="CJ29" s="37">
        <f>IF(VLOOKUP(CONCATENATE($CH$6," ",CJ$9),'-RÅDATA_KVARTAL-'!$A$5:$DO$385,38,FALSE)&gt;0,VLOOKUP(CONCATENATE($CH$6," ",CJ$9),'-RÅDATA_KVARTAL-'!$A$5:$DO$385,38,FALSE),"")</f>
        <v>33151</v>
      </c>
      <c r="CK29" s="37"/>
      <c r="CL29" s="37">
        <f>IF(VLOOKUP(CONCATENATE($CH$6," ",CL$9),'-RÅDATA_KVARTAL-'!$A$5:$DO$385,38,FALSE)&gt;0,VLOOKUP(CONCATENATE($CH$6," ",CL$9),'-RÅDATA_KVARTAL-'!$A$5:$DO$385,38,FALSE),"")</f>
        <v>34644</v>
      </c>
      <c r="CM29" s="37"/>
      <c r="CN29" s="37">
        <f>IF(VLOOKUP(CONCATENATE($CH$6," ",CN$9),'-RÅDATA_KVARTAL-'!$A$5:$DO$385,38,FALSE)&gt;0,VLOOKUP(CONCATENATE($CH$6," ",CN$9),'-RÅDATA_KVARTAL-'!$A$5:$DO$385,38,FALSE),"")</f>
        <v>34090</v>
      </c>
      <c r="CO29" s="37"/>
      <c r="CP29" s="37">
        <f>IF(VLOOKUP(CONCATENATE($CH$6," ",CP$9),'-RÅDATA_KVARTAL-'!$A$5:$DO$385,38,FALSE)&gt;0,VLOOKUP(CONCATENATE($CH$6," ",CP$9),'-RÅDATA_KVARTAL-'!$A$5:$DO$385,38,FALSE),"")</f>
        <v>34304</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30391</v>
      </c>
      <c r="CU29" s="37"/>
      <c r="CV29" s="37">
        <f>IF(VLOOKUP(CONCATENATE($CH$6," ",CV$9),'-RÅDATA_KVARTAL-'!$A$5:$DO$385,38,FALSE)&gt;0,VLOOKUP(CONCATENATE($CH$6," ",CV$9),'-RÅDATA_KVARTAL-'!$A$5:$DO$385,38,FALSE),"")</f>
        <v>33504</v>
      </c>
      <c r="CW29" s="37"/>
      <c r="CX29" s="37">
        <f>IF(VLOOKUP(CONCATENATE($CH$6," ",CX$9),'-RÅDATA_KVARTAL-'!$A$5:$DO$385,38,FALSE)&gt;0,VLOOKUP(CONCATENATE($CH$6," ",CX$9),'-RÅDATA_KVARTAL-'!$A$5:$DO$385,38,FALSE),"")</f>
        <v>34191</v>
      </c>
      <c r="CY29" s="37"/>
      <c r="CZ29" s="37">
        <f>IF(VLOOKUP(CONCATENATE($CH$6," ",CZ$9),'-RÅDATA_KVARTAL-'!$A$5:$DO$385,38,FALSE)&gt;0,VLOOKUP(CONCATENATE($CH$6," ",CZ$9),'-RÅDATA_KVARTAL-'!$A$5:$DO$385,38,FALSE),"")</f>
        <v>33935</v>
      </c>
      <c r="DA29" s="37"/>
      <c r="DB29" s="37">
        <f>IF(VLOOKUP(CONCATENATE($CH$6," ",DB$9),'-RÅDATA_KVARTAL-'!$A$5:$DO$385,38,FALSE)&gt;0,VLOOKUP(CONCATENATE($CH$6," ",DB$9),'-RÅDATA_KVARTAL-'!$A$5:$DO$385,38,FALSE),"")</f>
        <v>32749</v>
      </c>
      <c r="DC29" s="37"/>
      <c r="DD29" s="37">
        <f>IF(VLOOKUP(CONCATENATE($CH$6," ",DD$9),'-RÅDATA_KVARTAL-'!$A$5:$DO$385,38,FALSE)&gt;0,VLOOKUP(CONCATENATE($CH$6," ",DD$9),'-RÅDATA_KVARTAL-'!$A$5:$DO$385,38,FALSE),"")</f>
        <v>33632</v>
      </c>
      <c r="DE29" s="37"/>
      <c r="DF29" s="37">
        <f>IF(VLOOKUP(CONCATENATE($CH$6," ",DF$9),'-RÅDATA_KVARTAL-'!$A$5:$DO$385,38,FALSE)&gt;0,VLOOKUP(CONCATENATE($CH$6," ",DF$9),'-RÅDATA_KVARTAL-'!$A$5:$DO$385,38,FALSE),"")</f>
        <v>399852</v>
      </c>
      <c r="DG29" s="116"/>
      <c r="DH29" s="116"/>
      <c r="DI29" s="37">
        <f>IF(VLOOKUP(CONCATENATE($DI$6," ",DI$9),'-RÅDATA_KVARTAL-'!$A$5:$DO$385,38,FALSE)&gt;0,VLOOKUP(CONCATENATE($DI$6," ",DI$9),'-RÅDATA_KVARTAL-'!$A$5:$DO$385,38,FALSE),"")</f>
        <v>35079</v>
      </c>
      <c r="DJ29" s="37"/>
      <c r="DK29" s="37">
        <f>IF(VLOOKUP(CONCATENATE($DI$6," ",DK$9),'-RÅDATA_KVARTAL-'!$A$5:$DO$385,38,FALSE)&gt;0,VLOOKUP(CONCATENATE($DI$6," ",DK$9),'-RÅDATA_KVARTAL-'!$A$5:$DO$385,38,FALSE),"")</f>
        <v>33220</v>
      </c>
      <c r="DL29" s="37"/>
      <c r="DM29" s="37">
        <f>IF(VLOOKUP(CONCATENATE($DI$6," ",DM$9),'-RÅDATA_KVARTAL-'!$A$5:$DO$385,38,FALSE)&gt;0,VLOOKUP(CONCATENATE($DI$6," ",DM$9),'-RÅDATA_KVARTAL-'!$A$5:$DO$385,38,FALSE),"")</f>
        <v>37233</v>
      </c>
      <c r="DN29" s="37"/>
      <c r="DO29" s="37">
        <f>IF(VLOOKUP(CONCATENATE($DI$6," ",DO$9),'-RÅDATA_KVARTAL-'!$A$5:$DO$385,38,FALSE)&gt;0,VLOOKUP(CONCATENATE($DI$6," ",DO$9),'-RÅDATA_KVARTAL-'!$A$5:$DO$385,38,FALSE),"")</f>
        <v>32907</v>
      </c>
      <c r="DP29" s="37"/>
      <c r="DQ29" s="37">
        <f>IF(VLOOKUP(CONCATENATE($DI$6," ",DQ$9),'-RÅDATA_KVARTAL-'!$A$5:$DO$385,38,FALSE)&gt;0,VLOOKUP(CONCATENATE($DI$6," ",DQ$9),'-RÅDATA_KVARTAL-'!$A$5:$DO$385,38,FALSE),"")</f>
        <v>35317</v>
      </c>
      <c r="DR29" s="37"/>
      <c r="DS29" s="37">
        <f>IF(VLOOKUP(CONCATENATE($DI$6," ",DS$9),'-RÅDATA_KVARTAL-'!$A$5:$DO$385,38,FALSE)&gt;0,VLOOKUP(CONCATENATE($DI$6," ",DS$9),'-RÅDATA_KVARTAL-'!$A$5:$DO$385,38,FALSE),"")</f>
        <v>33342</v>
      </c>
      <c r="DT29" s="37"/>
      <c r="DU29" s="37">
        <f>IF(VLOOKUP(CONCATENATE($DI$6," ",DU$9),'-RÅDATA_KVARTAL-'!$A$5:$DO$385,38,FALSE)&gt;0,VLOOKUP(CONCATENATE($DI$6," ",DU$9),'-RÅDATA_KVARTAL-'!$A$5:$DO$385,38,FALSE),"")</f>
        <v>28809</v>
      </c>
      <c r="DV29" s="37"/>
      <c r="DW29" s="37">
        <f>IF(VLOOKUP(CONCATENATE($DI$6," ",DW$9),'-RÅDATA_KVARTAL-'!$A$5:$DO$385,38,FALSE)&gt;0,VLOOKUP(CONCATENATE($DI$6," ",DW$9),'-RÅDATA_KVARTAL-'!$A$5:$DO$385,38,FALSE),"")</f>
        <v>33510</v>
      </c>
      <c r="DX29" s="37"/>
      <c r="DY29" s="37">
        <f>IF(VLOOKUP(CONCATENATE($DI$6," ",DY$9),'-RÅDATA_KVARTAL-'!$A$5:$DO$385,38,FALSE)&gt;0,VLOOKUP(CONCATENATE($DI$6," ",DY$9),'-RÅDATA_KVARTAL-'!$A$5:$DO$385,38,FALSE),"")</f>
        <v>34201</v>
      </c>
      <c r="DZ29" s="37"/>
      <c r="EA29" s="37" t="str">
        <f>IF(VLOOKUP(CONCATENATE($DI$6," ",EA$9),'-RÅDATA_KVARTAL-'!$A$5:$DO$385,38,FALSE)&gt;0,VLOOKUP(CONCATENATE($DI$6," ",EA$9),'-RÅDATA_KVARTAL-'!$A$5:$DO$385,38,FALSE),"")</f>
        <v/>
      </c>
      <c r="EB29" s="37"/>
      <c r="EC29" s="37" t="str">
        <f>IF(VLOOKUP(CONCATENATE($DI$6," ",EC$9),'-RÅDATA_KVARTAL-'!$A$5:$DO$385,38,FALSE)&gt;0,VLOOKUP(CONCATENATE($DI$6," ",EC$9),'-RÅDATA_KVARTAL-'!$A$5:$DO$385,38,FALSE),"")</f>
        <v/>
      </c>
      <c r="ED29" s="37"/>
      <c r="EE29" s="37" t="str">
        <f>IF(VLOOKUP(CONCATENATE($DI$6," ",EE$9),'-RÅDATA_KVARTAL-'!$A$5:$DO$385,38,FALSE)&gt;0,VLOOKUP(CONCATENATE($DI$6," ",EE$9),'-RÅDATA_KVARTAL-'!$A$5:$DO$385,38,FALSE),"")</f>
        <v/>
      </c>
      <c r="EF29" s="37"/>
      <c r="EG29" s="37">
        <f>IF(VLOOKUP(CONCATENATE($DI$6," ",EG$9),'-RÅDATA_KVARTAL-'!$A$5:$DO$385,38,FALSE)&gt;0,VLOOKUP(CONCATENATE($DI$6," ",EG$9),'-RÅDATA_KVARTAL-'!$A$5:$DO$385,38,FALSE),"")</f>
        <v>303618</v>
      </c>
      <c r="EH29" s="116"/>
      <c r="EI29" s="116"/>
      <c r="EJ29" s="37" t="str">
        <f>IF(VLOOKUP(CONCATENATE($EJ$6," ",EJ$9),'-RÅDATA_KVARTAL-'!$A$5:$DO$385,38,FALSE)&gt;0,VLOOKUP(CONCATENATE($EJ$6," ",EJ$9),'-RÅDATA_KVARTAL-'!$A$5:$DO$385,38,FALSE),"")</f>
        <v/>
      </c>
      <c r="EK29" s="37"/>
      <c r="EL29" s="37" t="str">
        <f>IF(VLOOKUP(CONCATENATE($EJ$6," ",EL$9),'-RÅDATA_KVARTAL-'!$A$5:$DO$385,38,FALSE)&gt;0,VLOOKUP(CONCATENATE($EJ$6," ",EL$9),'-RÅDATA_KVARTAL-'!$A$5:$DO$385,38,FALSE),"")</f>
        <v/>
      </c>
      <c r="EM29" s="37"/>
      <c r="EN29" s="37" t="str">
        <f>IF(VLOOKUP(CONCATENATE($EJ$6," ",EN$9),'-RÅDATA_KVARTAL-'!$A$5:$DO$385,38,FALSE)&gt;0,VLOOKUP(CONCATENATE($EJ$6," ",EN$9),'-RÅDATA_KVARTAL-'!$A$5:$DO$385,38,FALSE),"")</f>
        <v/>
      </c>
      <c r="EO29" s="37"/>
      <c r="EP29" s="37" t="str">
        <f>IF(VLOOKUP(CONCATENATE($EJ$6," ",EP$9),'-RÅDATA_KVARTAL-'!$A$5:$DO$385,38,FALSE)&gt;0,VLOOKUP(CONCATENATE($EJ$6," ",EP$9),'-RÅDATA_KVARTAL-'!$A$5:$DO$385,38,FALSE),"")</f>
        <v/>
      </c>
      <c r="EQ29" s="37"/>
      <c r="ER29" s="37" t="str">
        <f>IF(VLOOKUP(CONCATENATE($EJ$6," ",ER$9),'-RÅDATA_KVARTAL-'!$A$5:$DO$385,38,FALSE)&gt;0,VLOOKUP(CONCATENATE($EJ$6," ",ER$9),'-RÅDATA_KVARTAL-'!$A$5:$DO$385,38,FALSE),"")</f>
        <v/>
      </c>
      <c r="ES29" s="37"/>
      <c r="ET29" s="37" t="str">
        <f>IF(VLOOKUP(CONCATENATE($EJ$6," ",ET$9),'-RÅDATA_KVARTAL-'!$A$5:$DO$385,38,FALSE)&gt;0,VLOOKUP(CONCATENATE($EJ$6," ",ET$9),'-RÅDATA_KVARTAL-'!$A$5:$DO$385,38,FALSE),"")</f>
        <v/>
      </c>
      <c r="EU29" s="37"/>
      <c r="EV29" s="37" t="str">
        <f>IF(VLOOKUP(CONCATENATE($EJ$6," ",EV$9),'-RÅDATA_KVARTAL-'!$A$5:$DO$385,38,FALSE)&gt;0,VLOOKUP(CONCATENATE($EJ$6," ",EV$9),'-RÅDATA_KVARTAL-'!$A$5:$DO$385,38,FALSE),"")</f>
        <v/>
      </c>
      <c r="EW29" s="37"/>
      <c r="EX29" s="37" t="str">
        <f>IF(VLOOKUP(CONCATENATE($EJ$6," ",EX$9),'-RÅDATA_KVARTAL-'!$A$5:$DO$385,38,FALSE)&gt;0,VLOOKUP(CONCATENATE($EJ$6," ",EX$9),'-RÅDATA_KVARTAL-'!$A$5:$DO$385,38,FALSE),"")</f>
        <v/>
      </c>
      <c r="EY29" s="37"/>
      <c r="EZ29" s="37" t="str">
        <f>IF(VLOOKUP(CONCATENATE($EJ$6," ",EZ$9),'-RÅDATA_KVARTAL-'!$A$5:$DO$385,38,FALSE)&gt;0,VLOOKUP(CONCATENATE($EJ$6," ",EZ$9),'-RÅDATA_KVARTAL-'!$A$5:$DO$385,38,FALSE),"")</f>
        <v/>
      </c>
      <c r="FA29" s="37"/>
      <c r="FB29" s="37" t="str">
        <f>IF(VLOOKUP(CONCATENATE($EJ$6," ",FB$9),'-RÅDATA_KVARTAL-'!$A$5:$DO$385,38,FALSE)&gt;0,VLOOKUP(CONCATENATE($EJ$6," ",FB$9),'-RÅDATA_KVARTAL-'!$A$5:$DO$385,38,FALSE),"")</f>
        <v/>
      </c>
      <c r="FC29" s="37"/>
      <c r="FD29" s="37" t="str">
        <f>IF(VLOOKUP(CONCATENATE($EJ$6," ",FD$9),'-RÅDATA_KVARTAL-'!$A$5:$DO$385,38,FALSE)&gt;0,VLOOKUP(CONCATENATE($EJ$6," ",FD$9),'-RÅDATA_KVARTAL-'!$A$5:$DO$385,38,FALSE),"")</f>
        <v/>
      </c>
      <c r="FE29" s="37"/>
      <c r="FF29" s="37" t="str">
        <f>IF(VLOOKUP(CONCATENATE($EJ$6," ",FF$9),'-RÅDATA_KVARTAL-'!$A$5:$DO$385,38,FALSE)&gt;0,VLOOKUP(CONCATENATE($EJ$6," ",FF$9),'-RÅDATA_KVARTAL-'!$A$5:$DO$385,38,FALSE),"")</f>
        <v/>
      </c>
      <c r="FG29" s="37"/>
      <c r="FH29" s="37" t="str">
        <f>IF(VLOOKUP(CONCATENATE($EJ$6," ",FH$9),'-RÅDATA_KVARTAL-'!$A$5:$DO$385,38,FALSE)&gt;0,VLOOKUP(CONCATENATE($EJ$6," ",FH$9),'-RÅDATA_KVARTAL-'!$A$5:$DO$385,38,FALSE),"")</f>
        <v/>
      </c>
      <c r="FI29" s="116"/>
      <c r="FJ29" s="116"/>
      <c r="FK29" s="37" t="str">
        <f>IF(VLOOKUP(CONCATENATE($FK$6," ",FK$9),'-RÅDATA_KVARTAL-'!$A$5:$DO$385,38,FALSE)&gt;0,VLOOKUP(CONCATENATE($FK$6," ",FK$9),'-RÅDATA_KVARTAL-'!$A$5:$DO$385,38,FALSE),"")</f>
        <v/>
      </c>
      <c r="FL29" s="37"/>
      <c r="FM29" s="37" t="str">
        <f>IF(VLOOKUP(CONCATENATE($FK$6," ",FM$9),'-RÅDATA_KVARTAL-'!$A$5:$DO$385,38,FALSE)&gt;0,VLOOKUP(CONCATENATE($FK$6," ",FM$9),'-RÅDATA_KVARTAL-'!$A$5:$DO$385,38,FALSE),"")</f>
        <v/>
      </c>
      <c r="FN29" s="37"/>
      <c r="FO29" s="37" t="str">
        <f>IF(VLOOKUP(CONCATENATE($FK$6," ",FO$9),'-RÅDATA_KVARTAL-'!$A$5:$DO$385,38,FALSE)&gt;0,VLOOKUP(CONCATENATE($FK$6," ",FO$9),'-RÅDATA_KVARTAL-'!$A$5:$DO$385,38,FALSE),"")</f>
        <v/>
      </c>
      <c r="FP29" s="37"/>
      <c r="FQ29" s="37" t="str">
        <f>IF(VLOOKUP(CONCATENATE($FK$6," ",FQ$9),'-RÅDATA_KVARTAL-'!$A$5:$DO$385,38,FALSE)&gt;0,VLOOKUP(CONCATENATE($FK$6," ",FQ$9),'-RÅDATA_KVARTAL-'!$A$5:$DO$385,38,FALSE),"")</f>
        <v/>
      </c>
      <c r="FR29" s="37"/>
      <c r="FS29" s="37" t="str">
        <f>IF(VLOOKUP(CONCATENATE($FK$6," ",FS$9),'-RÅDATA_KVARTAL-'!$A$5:$DO$385,38,FALSE)&gt;0,VLOOKUP(CONCATENATE($FK$6," ",FS$9),'-RÅDATA_KVARTAL-'!$A$5:$DO$385,38,FALSE),"")</f>
        <v/>
      </c>
      <c r="FT29" s="37"/>
      <c r="FU29" s="37" t="str">
        <f>IF(VLOOKUP(CONCATENATE($FK$6," ",FU$9),'-RÅDATA_KVARTAL-'!$A$5:$DO$385,38,FALSE)&gt;0,VLOOKUP(CONCATENATE($FK$6," ",FU$9),'-RÅDATA_KVARTAL-'!$A$5:$DO$385,38,FALSE),"")</f>
        <v/>
      </c>
      <c r="FV29" s="37"/>
      <c r="FW29" s="37" t="str">
        <f>IF(VLOOKUP(CONCATENATE($FK$6," ",FW$9),'-RÅDATA_KVARTAL-'!$A$5:$DO$385,38,FALSE)&gt;0,VLOOKUP(CONCATENATE($FK$6," ",FW$9),'-RÅDATA_KVARTAL-'!$A$5:$DO$385,38,FALSE),"")</f>
        <v/>
      </c>
      <c r="FX29" s="37"/>
      <c r="FY29" s="37" t="str">
        <f>IF(VLOOKUP(CONCATENATE($FK$6," ",FY$9),'-RÅDATA_KVARTAL-'!$A$5:$DO$385,38,FALSE)&gt;0,VLOOKUP(CONCATENATE($FK$6," ",FY$9),'-RÅDATA_KVARTAL-'!$A$5:$DO$385,38,FALSE),"")</f>
        <v/>
      </c>
      <c r="FZ29" s="37"/>
      <c r="GA29" s="37" t="str">
        <f>IF(VLOOKUP(CONCATENATE($FK$6," ",GA$9),'-RÅDATA_KVARTAL-'!$A$5:$DO$385,38,FALSE)&gt;0,VLOOKUP(CONCATENATE($FK$6," ",GA$9),'-RÅDATA_KVARTAL-'!$A$5:$DO$385,38,FALSE),"")</f>
        <v/>
      </c>
      <c r="GB29" s="37"/>
      <c r="GC29" s="37" t="str">
        <f>IF(VLOOKUP(CONCATENATE($FK$6," ",GC$9),'-RÅDATA_KVARTAL-'!$A$5:$DO$385,38,FALSE)&gt;0,VLOOKUP(CONCATENATE($FK$6," ",GC$9),'-RÅDATA_KVARTAL-'!$A$5:$DO$385,38,FALSE),"")</f>
        <v/>
      </c>
      <c r="GD29" s="37"/>
      <c r="GE29" s="37" t="str">
        <f>IF(VLOOKUP(CONCATENATE($FK$6," ",GE$9),'-RÅDATA_KVARTAL-'!$A$5:$DO$385,38,FALSE)&gt;0,VLOOKUP(CONCATENATE($FK$6," ",GE$9),'-RÅDATA_KVARTAL-'!$A$5:$DO$385,38,FALSE),"")</f>
        <v/>
      </c>
      <c r="GF29" s="37"/>
      <c r="GG29" s="37" t="str">
        <f>IF(VLOOKUP(CONCATENATE($FK$6," ",GG$9),'-RÅDATA_KVARTAL-'!$A$5:$DO$385,38,FALSE)&gt;0,VLOOKUP(CONCATENATE($FK$6," ",GG$9),'-RÅDATA_KVARTAL-'!$A$5:$DO$385,38,FALSE),"")</f>
        <v/>
      </c>
      <c r="GH29" s="37"/>
      <c r="GI29" s="37" t="str">
        <f>IF(VLOOKUP(CONCATENATE($FK$6," ",GI$9),'-RÅDATA_KVARTAL-'!$A$5:$DO$385,38,FALSE)&gt;0,VLOOKUP(CONCATENATE($FK$6," ",GI$9),'-RÅDATA_KVARTAL-'!$A$5:$DO$385,38,FALSE),"")</f>
        <v/>
      </c>
      <c r="GJ29" s="116"/>
      <c r="GK29" s="116"/>
      <c r="GL29" s="37" t="str">
        <f>IF(VLOOKUP(CONCATENATE($GL$6," ",GL$9),'-RÅDATA_KVARTAL-'!$A$5:$DO$385,38,FALSE)&gt;0,VLOOKUP(CONCATENATE($GL$6," ",GL$9),'-RÅDATA_KVARTAL-'!$A$5:$DO$385,38,FALSE),"")</f>
        <v/>
      </c>
      <c r="GM29" s="37"/>
      <c r="GN29" s="37" t="str">
        <f>IF(VLOOKUP(CONCATENATE($GL$6," ",GN$9),'-RÅDATA_KVARTAL-'!$A$5:$DO$385,38,FALSE)&gt;0,VLOOKUP(CONCATENATE($GL$6," ",GN$9),'-RÅDATA_KVARTAL-'!$A$5:$DO$385,38,FALSE),"")</f>
        <v/>
      </c>
      <c r="GO29" s="37"/>
      <c r="GP29" s="37" t="str">
        <f>IF(VLOOKUP(CONCATENATE($GL$6," ",GP$9),'-RÅDATA_KVARTAL-'!$A$5:$DO$385,38,FALSE)&gt;0,VLOOKUP(CONCATENATE($GL$6," ",GP$9),'-RÅDATA_KVARTAL-'!$A$5:$DO$385,38,FALSE),"")</f>
        <v/>
      </c>
      <c r="GQ29" s="37"/>
      <c r="GR29" s="37" t="str">
        <f>IF(VLOOKUP(CONCATENATE($GL$6," ",GR$9),'-RÅDATA_KVARTAL-'!$A$5:$DO$385,38,FALSE)&gt;0,VLOOKUP(CONCATENATE($GL$6," ",GR$9),'-RÅDATA_KVARTAL-'!$A$5:$DO$385,38,FALSE),"")</f>
        <v/>
      </c>
      <c r="GS29" s="37"/>
      <c r="GT29" s="37" t="str">
        <f>IF(VLOOKUP(CONCATENATE($GL$6," ",GT$9),'-RÅDATA_KVARTAL-'!$A$5:$DO$385,38,FALSE)&gt;0,VLOOKUP(CONCATENATE($GL$6," ",GT$9),'-RÅDATA_KVARTAL-'!$A$5:$DO$385,38,FALSE),"")</f>
        <v/>
      </c>
      <c r="GU29" s="37"/>
      <c r="GV29" s="37" t="str">
        <f>IF(VLOOKUP(CONCATENATE($GL$6," ",GV$9),'-RÅDATA_KVARTAL-'!$A$5:$DO$385,38,FALSE)&gt;0,VLOOKUP(CONCATENATE($GL$6," ",GV$9),'-RÅDATA_KVARTAL-'!$A$5:$DO$385,38,FALSE),"")</f>
        <v/>
      </c>
      <c r="GW29" s="37"/>
      <c r="GX29" s="37" t="str">
        <f>IF(VLOOKUP(CONCATENATE($GL$6," ",GX$9),'-RÅDATA_KVARTAL-'!$A$5:$DO$385,38,FALSE)&gt;0,VLOOKUP(CONCATENATE($GL$6," ",GX$9),'-RÅDATA_KVARTAL-'!$A$5:$DO$385,38,FALSE),"")</f>
        <v/>
      </c>
      <c r="GY29" s="37"/>
      <c r="GZ29" s="37" t="str">
        <f>IF(VLOOKUP(CONCATENATE($GL$6," ",GZ$9),'-RÅDATA_KVARTAL-'!$A$5:$DO$385,38,FALSE)&gt;0,VLOOKUP(CONCATENATE($GL$6," ",GZ$9),'-RÅDATA_KVARTAL-'!$A$5:$DO$385,38,FALSE),"")</f>
        <v/>
      </c>
      <c r="HA29" s="37"/>
      <c r="HB29" s="37" t="str">
        <f>IF(VLOOKUP(CONCATENATE($GL$6," ",HB$9),'-RÅDATA_KVARTAL-'!$A$5:$DO$385,38,FALSE)&gt;0,VLOOKUP(CONCATENATE($GL$6," ",HB$9),'-RÅDATA_KVARTAL-'!$A$5:$DO$385,38,FALSE),"")</f>
        <v/>
      </c>
      <c r="HC29" s="37"/>
      <c r="HD29" s="37" t="str">
        <f>IF(VLOOKUP(CONCATENATE($GL$6," ",HD$9),'-RÅDATA_KVARTAL-'!$A$5:$DO$385,38,FALSE)&gt;0,VLOOKUP(CONCATENATE($GL$6," ",HD$9),'-RÅDATA_KVARTAL-'!$A$5:$DO$385,38,FALSE),"")</f>
        <v/>
      </c>
      <c r="HE29" s="37"/>
      <c r="HF29" s="37" t="str">
        <f>IF(VLOOKUP(CONCATENATE($GL$6," ",HF$9),'-RÅDATA_KVARTAL-'!$A$5:$DO$385,38,FALSE)&gt;0,VLOOKUP(CONCATENATE($GL$6," ",HF$9),'-RÅDATA_KVARTAL-'!$A$5:$DO$385,38,FALSE),"")</f>
        <v/>
      </c>
      <c r="HG29" s="37"/>
      <c r="HH29" s="37" t="str">
        <f>IF(VLOOKUP(CONCATENATE($GL$6," ",HH$9),'-RÅDATA_KVARTAL-'!$A$5:$DO$385,38,FALSE)&gt;0,VLOOKUP(CONCATENATE($GL$6," ",HH$9),'-RÅDATA_KVARTAL-'!$A$5:$DO$385,38,FALSE),"")</f>
        <v/>
      </c>
      <c r="HI29" s="37"/>
      <c r="HJ29" s="37" t="str">
        <f>IF(VLOOKUP(CONCATENATE($GL$6," ",HJ$9),'-RÅDATA_KVARTAL-'!$A$5:$DO$385,38,FALSE)&gt;0,VLOOKUP(CONCATENATE($GL$6," ",HJ$9),'-RÅDATA_KVARTAL-'!$A$5:$DO$385,38,FALSE),"")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84"/>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34033</v>
      </c>
      <c r="CI48" s="37"/>
      <c r="CJ48" s="37">
        <f>IF(VLOOKUP(CONCATENATE($CH$6," ",CJ$9),'-RÅDATA_KVARTAL-'!$A$5:$DS$385,22,FALSE)&lt;&gt;0,VLOOKUP(CONCATENATE($CH$6," ",CJ$9),'-RÅDATA_KVARTAL-'!$A$5:$DS$385,22,FALSE),"")</f>
        <v>33725</v>
      </c>
      <c r="CK48" s="37"/>
      <c r="CL48" s="37">
        <f>IF(VLOOKUP(CONCATENATE($CH$6," ",CL$9),'-RÅDATA_KVARTAL-'!$A$5:$DS$385,22,FALSE)&lt;&gt;0,VLOOKUP(CONCATENATE($CH$6," ",CL$9),'-RÅDATA_KVARTAL-'!$A$5:$DS$385,22,FALSE),"")</f>
        <v>35104</v>
      </c>
      <c r="CM48" s="37"/>
      <c r="CN48" s="37">
        <f>IF(VLOOKUP(CONCATENATE($CH$6," ",CN$9),'-RÅDATA_KVARTAL-'!$A$5:$DS$385,22,FALSE)&lt;&gt;0,VLOOKUP(CONCATENATE($CH$6," ",CN$9),'-RÅDATA_KVARTAL-'!$A$5:$DS$385,22,FALSE),"")</f>
        <v>34415</v>
      </c>
      <c r="CO48" s="37"/>
      <c r="CP48" s="37">
        <f>IF(VLOOKUP(CONCATENATE($CH$6," ",CP$9),'-RÅDATA_KVARTAL-'!$A$5:$DS$385,22,FALSE)&lt;&gt;0,VLOOKUP(CONCATENATE($CH$6," ",CP$9),'-RÅDATA_KVARTAL-'!$A$5:$DS$385,22,FALSE),"")</f>
        <v>34753</v>
      </c>
      <c r="CQ48" s="37"/>
      <c r="CR48" s="37">
        <f>IF(VLOOKUP(CONCATENATE($CH$6," ",CR$9),'-RÅDATA_KVARTAL-'!$A$5:$DS$385,22,FALSE)&lt;&gt;0,VLOOKUP(CONCATENATE($CH$6," ",CR$9),'-RÅDATA_KVARTAL-'!$A$5:$DS$385,22,FALSE),"")</f>
        <v>33165</v>
      </c>
      <c r="CS48" s="37"/>
      <c r="CT48" s="37">
        <f>IF(VLOOKUP(CONCATENATE($CH$6," ",CT$9),'-RÅDATA_KVARTAL-'!$A$5:$DS$385,22,FALSE)&lt;&gt;0,VLOOKUP(CONCATENATE($CH$6," ",CT$9),'-RÅDATA_KVARTAL-'!$A$5:$DS$385,22,FALSE),"")</f>
        <v>30881</v>
      </c>
      <c r="CU48" s="37"/>
      <c r="CV48" s="37">
        <f>IF(VLOOKUP(CONCATENATE($CH$6," ",CV$9),'-RÅDATA_KVARTAL-'!$A$5:$DS$385,22,FALSE)&lt;&gt;0,VLOOKUP(CONCATENATE($CH$6," ",CV$9),'-RÅDATA_KVARTAL-'!$A$5:$DS$385,22,FALSE),"")</f>
        <v>34205</v>
      </c>
      <c r="CW48" s="37"/>
      <c r="CX48" s="37">
        <f>IF(VLOOKUP(CONCATENATE($CH$6," ",CX$9),'-RÅDATA_KVARTAL-'!$A$5:$DS$385,22,FALSE)&lt;&gt;0,VLOOKUP(CONCATENATE($CH$6," ",CX$9),'-RÅDATA_KVARTAL-'!$A$5:$DS$385,22,FALSE),"")</f>
        <v>35155</v>
      </c>
      <c r="CY48" s="37"/>
      <c r="CZ48" s="37">
        <f>IF(VLOOKUP(CONCATENATE($CH$6," ",CZ$9),'-RÅDATA_KVARTAL-'!$A$5:$DS$385,22,FALSE)&lt;&gt;0,VLOOKUP(CONCATENATE($CH$6," ",CZ$9),'-RÅDATA_KVARTAL-'!$A$5:$DS$385,22,FALSE),"")</f>
        <v>34925</v>
      </c>
      <c r="DA48" s="37"/>
      <c r="DB48" s="37">
        <f>IF(VLOOKUP(CONCATENATE($CH$6," ",DB$9),'-RÅDATA_KVARTAL-'!$A$5:$DS$385,22,FALSE)&lt;&gt;0,VLOOKUP(CONCATENATE($CH$6," ",DB$9),'-RÅDATA_KVARTAL-'!$A$5:$DS$385,22,FALSE),"")</f>
        <v>34162</v>
      </c>
      <c r="DC48" s="37"/>
      <c r="DD48" s="37">
        <f>IF(VLOOKUP(CONCATENATE($CH$6," ",DD$9),'-RÅDATA_KVARTAL-'!$A$5:$DS$385,22,FALSE)&lt;&gt;0,VLOOKUP(CONCATENATE($CH$6," ",DD$9),'-RÅDATA_KVARTAL-'!$A$5:$DS$385,22,FALSE),"")</f>
        <v>34380</v>
      </c>
      <c r="DE48" s="37"/>
      <c r="DF48" s="37">
        <f>IF(VLOOKUP(CONCATENATE($CH$6," ",DF$9),'-RÅDATA_KVARTAL-'!$A$5:$DS$385,22,FALSE)&lt;&gt;0,VLOOKUP(CONCATENATE($CH$6," ",DF$9),'-RÅDATA_KVARTAL-'!$A$5:$DS$385,22,FALSE),"")</f>
        <v>408903</v>
      </c>
      <c r="DG48" s="93"/>
      <c r="DH48" s="93"/>
      <c r="DI48" s="37">
        <f>IF(VLOOKUP(CONCATENATE($DI$6," ",DI$9),'-RÅDATA_KVARTAL-'!$A$5:$DS$385,22,FALSE)&lt;&gt;0,VLOOKUP(CONCATENATE($DI$6," ",DI$9),'-RÅDATA_KVARTAL-'!$A$5:$DS$385,22,FALSE),"")</f>
        <v>36133</v>
      </c>
      <c r="DJ48" s="37"/>
      <c r="DK48" s="37">
        <f>IF(VLOOKUP(CONCATENATE($DI$6," ",DK$9),'-RÅDATA_KVARTAL-'!$A$5:$DS$385,22,FALSE)&lt;&gt;0,VLOOKUP(CONCATENATE($DI$6," ",DK$9),'-RÅDATA_KVARTAL-'!$A$5:$DS$385,22,FALSE),"")</f>
        <v>33907</v>
      </c>
      <c r="DL48" s="37"/>
      <c r="DM48" s="37">
        <f>IF(VLOOKUP(CONCATENATE($DI$6," ",DM$9),'-RÅDATA_KVARTAL-'!$A$5:$DS$385,22,FALSE)&lt;&gt;0,VLOOKUP(CONCATENATE($DI$6," ",DM$9),'-RÅDATA_KVARTAL-'!$A$5:$DS$385,22,FALSE),"")</f>
        <v>38019</v>
      </c>
      <c r="DN48" s="37"/>
      <c r="DO48" s="37">
        <f>IF(VLOOKUP(CONCATENATE($DI$6," ",DO$9),'-RÅDATA_KVARTAL-'!$A$5:$DS$385,22,FALSE)&lt;&gt;0,VLOOKUP(CONCATENATE($DI$6," ",DO$9),'-RÅDATA_KVARTAL-'!$A$5:$DS$385,22,FALSE),"")</f>
        <v>33759</v>
      </c>
      <c r="DP48" s="37"/>
      <c r="DQ48" s="37">
        <f>IF(VLOOKUP(CONCATENATE($DI$6," ",DQ$9),'-RÅDATA_KVARTAL-'!$A$5:$DS$385,22,FALSE)&lt;&gt;0,VLOOKUP(CONCATENATE($DI$6," ",DQ$9),'-RÅDATA_KVARTAL-'!$A$5:$DS$385,22,FALSE),"")</f>
        <v>36643</v>
      </c>
      <c r="DR48" s="37"/>
      <c r="DS48" s="37">
        <f>IF(VLOOKUP(CONCATENATE($DI$6," ",DS$9),'-RÅDATA_KVARTAL-'!$A$5:$DS$385,22,FALSE)&lt;&gt;0,VLOOKUP(CONCATENATE($DI$6," ",DS$9),'-RÅDATA_KVARTAL-'!$A$5:$DS$385,22,FALSE),"")</f>
        <v>33982</v>
      </c>
      <c r="DT48" s="37"/>
      <c r="DU48" s="37">
        <f>IF(VLOOKUP(CONCATENATE($DI$6," ",DU$9),'-RÅDATA_KVARTAL-'!$A$5:$DS$385,22,FALSE)&lt;&gt;0,VLOOKUP(CONCATENATE($DI$6," ",DU$9),'-RÅDATA_KVARTAL-'!$A$5:$DS$385,22,FALSE),"")</f>
        <v>29473</v>
      </c>
      <c r="DV48" s="37"/>
      <c r="DW48" s="37">
        <f>IF(VLOOKUP(CONCATENATE($DI$6," ",DW$9),'-RÅDATA_KVARTAL-'!$A$5:$DS$385,22,FALSE)&lt;&gt;0,VLOOKUP(CONCATENATE($DI$6," ",DW$9),'-RÅDATA_KVARTAL-'!$A$5:$DS$385,22,FALSE),"")</f>
        <v>34359</v>
      </c>
      <c r="DX48" s="37"/>
      <c r="DY48" s="37">
        <f>IF(VLOOKUP(CONCATENATE($DI$6," ",DY$9),'-RÅDATA_KVARTAL-'!$A$5:$DS$385,22,FALSE)&lt;&gt;0,VLOOKUP(CONCATENATE($DI$6," ",DY$9),'-RÅDATA_KVARTAL-'!$A$5:$DS$385,22,FALSE),"")</f>
        <v>35007</v>
      </c>
      <c r="DZ48" s="37"/>
      <c r="EA48" s="37" t="str">
        <f>IF(VLOOKUP(CONCATENATE($DI$6," ",EA$9),'-RÅDATA_KVARTAL-'!$A$5:$DS$385,22,FALSE)&lt;&gt;0,VLOOKUP(CONCATENATE($DI$6," ",EA$9),'-RÅDATA_KVARTAL-'!$A$5:$DS$385,22,FALSE),"")</f>
        <v/>
      </c>
      <c r="EB48" s="37"/>
      <c r="EC48" s="37" t="str">
        <f>IF(VLOOKUP(CONCATENATE($DI$6," ",EC$9),'-RÅDATA_KVARTAL-'!$A$5:$DS$385,22,FALSE)&lt;&gt;0,VLOOKUP(CONCATENATE($DI$6," ",EC$9),'-RÅDATA_KVARTAL-'!$A$5:$DS$385,22,FALSE),"")</f>
        <v/>
      </c>
      <c r="ED48" s="37"/>
      <c r="EE48" s="37" t="str">
        <f>IF(VLOOKUP(CONCATENATE($DI$6," ",EE$9),'-RÅDATA_KVARTAL-'!$A$5:$DS$385,22,FALSE)&lt;&gt;0,VLOOKUP(CONCATENATE($DI$6," ",EE$9),'-RÅDATA_KVARTAL-'!$A$5:$DS$385,22,FALSE),"")</f>
        <v/>
      </c>
      <c r="EF48" s="37"/>
      <c r="EG48" s="37">
        <f>IF(VLOOKUP(CONCATENATE($DI$6," ",EG$9),'-RÅDATA_KVARTAL-'!$A$5:$DS$385,22,FALSE)&lt;&gt;0,VLOOKUP(CONCATENATE($DI$6," ",EG$9),'-RÅDATA_KVARTAL-'!$A$5:$DS$385,22,FALSE),"")</f>
        <v>311282</v>
      </c>
      <c r="EH48" s="93"/>
      <c r="EI48" s="93"/>
      <c r="EJ48" s="37" t="str">
        <f>IF(VLOOKUP(CONCATENATE($EJ$6," ",EJ$9),'-RÅDATA_KVARTAL-'!$A$5:$DS$385,22,FALSE)&lt;&gt;0,VLOOKUP(CONCATENATE($EJ$6," ",EJ$9),'-RÅDATA_KVARTAL-'!$A$5:$DS$385,22,FALSE),"")</f>
        <v/>
      </c>
      <c r="EK48" s="37"/>
      <c r="EL48" s="37" t="str">
        <f>IF(VLOOKUP(CONCATENATE($EJ$6," ",EL$9),'-RÅDATA_KVARTAL-'!$A$5:$DS$385,22,FALSE)&lt;&gt;0,VLOOKUP(CONCATENATE($EJ$6," ",EL$9),'-RÅDATA_KVARTAL-'!$A$5:$DS$385,22,FALSE),"")</f>
        <v/>
      </c>
      <c r="EM48" s="37"/>
      <c r="EN48" s="37" t="str">
        <f>IF(VLOOKUP(CONCATENATE($EJ$6," ",EN$9),'-RÅDATA_KVARTAL-'!$A$5:$DS$385,22,FALSE)&lt;&gt;0,VLOOKUP(CONCATENATE($EJ$6," ",EN$9),'-RÅDATA_KVARTAL-'!$A$5:$DS$385,22,FALSE),"")</f>
        <v/>
      </c>
      <c r="EO48" s="37"/>
      <c r="EP48" s="37" t="str">
        <f>IF(VLOOKUP(CONCATENATE($EJ$6," ",EP$9),'-RÅDATA_KVARTAL-'!$A$5:$DS$385,22,FALSE)&lt;&gt;0,VLOOKUP(CONCATENATE($EJ$6," ",EP$9),'-RÅDATA_KVARTAL-'!$A$5:$DS$385,22,FALSE),"")</f>
        <v/>
      </c>
      <c r="EQ48" s="37"/>
      <c r="ER48" s="37" t="str">
        <f>IF(VLOOKUP(CONCATENATE($EJ$6," ",ER$9),'-RÅDATA_KVARTAL-'!$A$5:$DS$385,22,FALSE)&lt;&gt;0,VLOOKUP(CONCATENATE($EJ$6," ",ER$9),'-RÅDATA_KVARTAL-'!$A$5:$DS$385,22,FALSE),"")</f>
        <v/>
      </c>
      <c r="ES48" s="37"/>
      <c r="ET48" s="37" t="str">
        <f>IF(VLOOKUP(CONCATENATE($EJ$6," ",ET$9),'-RÅDATA_KVARTAL-'!$A$5:$DS$385,22,FALSE)&lt;&gt;0,VLOOKUP(CONCATENATE($EJ$6," ",ET$9),'-RÅDATA_KVARTAL-'!$A$5:$DS$385,22,FALSE),"")</f>
        <v/>
      </c>
      <c r="EU48" s="37"/>
      <c r="EV48" s="37" t="str">
        <f>IF(VLOOKUP(CONCATENATE($EJ$6," ",EV$9),'-RÅDATA_KVARTAL-'!$A$5:$DS$385,22,FALSE)&lt;&gt;0,VLOOKUP(CONCATENATE($EJ$6," ",EV$9),'-RÅDATA_KVARTAL-'!$A$5:$DS$385,22,FALSE),"")</f>
        <v/>
      </c>
      <c r="EW48" s="37"/>
      <c r="EX48" s="37" t="str">
        <f>IF(VLOOKUP(CONCATENATE($EJ$6," ",EX$9),'-RÅDATA_KVARTAL-'!$A$5:$DS$385,22,FALSE)&lt;&gt;0,VLOOKUP(CONCATENATE($EJ$6," ",EX$9),'-RÅDATA_KVARTAL-'!$A$5:$DS$385,22,FALSE),"")</f>
        <v/>
      </c>
      <c r="EY48" s="37"/>
      <c r="EZ48" s="37" t="str">
        <f>IF(VLOOKUP(CONCATENATE($EJ$6," ",EZ$9),'-RÅDATA_KVARTAL-'!$A$5:$DS$385,22,FALSE)&lt;&gt;0,VLOOKUP(CONCATENATE($EJ$6," ",EZ$9),'-RÅDATA_KVARTAL-'!$A$5:$DS$385,22,FALSE),"")</f>
        <v/>
      </c>
      <c r="FA48" s="37"/>
      <c r="FB48" s="37" t="str">
        <f>IF(VLOOKUP(CONCATENATE($EJ$6," ",FB$9),'-RÅDATA_KVARTAL-'!$A$5:$DS$385,22,FALSE)&lt;&gt;0,VLOOKUP(CONCATENATE($EJ$6," ",FB$9),'-RÅDATA_KVARTAL-'!$A$5:$DS$385,22,FALSE),"")</f>
        <v/>
      </c>
      <c r="FC48" s="37"/>
      <c r="FD48" s="37" t="str">
        <f>IF(VLOOKUP(CONCATENATE($EJ$6," ",FD$9),'-RÅDATA_KVARTAL-'!$A$5:$DS$385,22,FALSE)&lt;&gt;0,VLOOKUP(CONCATENATE($EJ$6," ",FD$9),'-RÅDATA_KVARTAL-'!$A$5:$DS$385,22,FALSE),"")</f>
        <v/>
      </c>
      <c r="FE48" s="37"/>
      <c r="FF48" s="37" t="str">
        <f>IF(VLOOKUP(CONCATENATE($EJ$6," ",FF$9),'-RÅDATA_KVARTAL-'!$A$5:$DS$385,22,FALSE)&lt;&gt;0,VLOOKUP(CONCATENATE($EJ$6," ",FF$9),'-RÅDATA_KVARTAL-'!$A$5:$DS$385,22,FALSE),"")</f>
        <v/>
      </c>
      <c r="FG48" s="37"/>
      <c r="FH48" s="37" t="str">
        <f>IF(VLOOKUP(CONCATENATE($EJ$6," ",FH$9),'-RÅDATA_KVARTAL-'!$A$5:$DS$385,22,FALSE)&lt;&gt;0,VLOOKUP(CONCATENATE($EJ$6," ",FH$9),'-RÅDATA_KVARTAL-'!$A$5:$DS$385,22,FALSE),"")</f>
        <v/>
      </c>
      <c r="FI48" s="93"/>
      <c r="FJ48" s="93"/>
      <c r="FK48" s="37" t="str">
        <f>IF(VLOOKUP(CONCATENATE($FK$6," ",FK$9),'-RÅDATA_KVARTAL-'!$A$5:$DS$385,22,FALSE)&lt;&gt;0,VLOOKUP(CONCATENATE($FK$6," ",FK$9),'-RÅDATA_KVARTAL-'!$A$5:$DS$385,22,FALSE),"")</f>
        <v/>
      </c>
      <c r="FL48" s="37"/>
      <c r="FM48" s="37" t="str">
        <f>IF(VLOOKUP(CONCATENATE($FK$6," ",FM$9),'-RÅDATA_KVARTAL-'!$A$5:$DS$385,22,FALSE)&lt;&gt;0,VLOOKUP(CONCATENATE($FK$6," ",FM$9),'-RÅDATA_KVARTAL-'!$A$5:$DS$385,22,FALSE),"")</f>
        <v/>
      </c>
      <c r="FN48" s="37"/>
      <c r="FO48" s="37" t="str">
        <f>IF(VLOOKUP(CONCATENATE($FK$6," ",FO$9),'-RÅDATA_KVARTAL-'!$A$5:$DS$385,22,FALSE)&lt;&gt;0,VLOOKUP(CONCATENATE($FK$6," ",FO$9),'-RÅDATA_KVARTAL-'!$A$5:$DS$385,22,FALSE),"")</f>
        <v/>
      </c>
      <c r="FP48" s="37"/>
      <c r="FQ48" s="37" t="str">
        <f>IF(VLOOKUP(CONCATENATE($FK$6," ",FQ$9),'-RÅDATA_KVARTAL-'!$A$5:$DS$385,22,FALSE)&lt;&gt;0,VLOOKUP(CONCATENATE($FK$6," ",FQ$9),'-RÅDATA_KVARTAL-'!$A$5:$DS$385,22,FALSE),"")</f>
        <v/>
      </c>
      <c r="FR48" s="37"/>
      <c r="FS48" s="37" t="str">
        <f>IF(VLOOKUP(CONCATENATE($FK$6," ",FS$9),'-RÅDATA_KVARTAL-'!$A$5:$DS$385,22,FALSE)&lt;&gt;0,VLOOKUP(CONCATENATE($FK$6," ",FS$9),'-RÅDATA_KVARTAL-'!$A$5:$DS$385,22,FALSE),"")</f>
        <v/>
      </c>
      <c r="FT48" s="37"/>
      <c r="FU48" s="37" t="str">
        <f>IF(VLOOKUP(CONCATENATE($FK$6," ",FU$9),'-RÅDATA_KVARTAL-'!$A$5:$DS$385,22,FALSE)&lt;&gt;0,VLOOKUP(CONCATENATE($FK$6," ",FU$9),'-RÅDATA_KVARTAL-'!$A$5:$DS$385,22,FALSE),"")</f>
        <v/>
      </c>
      <c r="FV48" s="37"/>
      <c r="FW48" s="37" t="str">
        <f>IF(VLOOKUP(CONCATENATE($FK$6," ",FW$9),'-RÅDATA_KVARTAL-'!$A$5:$DS$385,22,FALSE)&lt;&gt;0,VLOOKUP(CONCATENATE($FK$6," ",FW$9),'-RÅDATA_KVARTAL-'!$A$5:$DS$385,22,FALSE),"")</f>
        <v/>
      </c>
      <c r="FX48" s="37"/>
      <c r="FY48" s="37" t="str">
        <f>IF(VLOOKUP(CONCATENATE($FK$6," ",FY$9),'-RÅDATA_KVARTAL-'!$A$5:$DS$385,22,FALSE)&lt;&gt;0,VLOOKUP(CONCATENATE($FK$6," ",FY$9),'-RÅDATA_KVARTAL-'!$A$5:$DS$385,22,FALSE),"")</f>
        <v/>
      </c>
      <c r="FZ48" s="37"/>
      <c r="GA48" s="37" t="str">
        <f>IF(VLOOKUP(CONCATENATE($FK$6," ",GA$9),'-RÅDATA_KVARTAL-'!$A$5:$DS$385,22,FALSE)&lt;&gt;0,VLOOKUP(CONCATENATE($FK$6," ",GA$9),'-RÅDATA_KVARTAL-'!$A$5:$DS$385,22,FALSE),"")</f>
        <v/>
      </c>
      <c r="GB48" s="37"/>
      <c r="GC48" s="37" t="str">
        <f>IF(VLOOKUP(CONCATENATE($FK$6," ",GC$9),'-RÅDATA_KVARTAL-'!$A$5:$DS$385,22,FALSE)&lt;&gt;0,VLOOKUP(CONCATENATE($FK$6," ",GC$9),'-RÅDATA_KVARTAL-'!$A$5:$DS$385,22,FALSE),"")</f>
        <v/>
      </c>
      <c r="GD48" s="37"/>
      <c r="GE48" s="37" t="str">
        <f>IF(VLOOKUP(CONCATENATE($FK$6," ",GE$9),'-RÅDATA_KVARTAL-'!$A$5:$DS$385,22,FALSE)&lt;&gt;0,VLOOKUP(CONCATENATE($FK$6," ",GE$9),'-RÅDATA_KVARTAL-'!$A$5:$DS$385,22,FALSE),"")</f>
        <v/>
      </c>
      <c r="GF48" s="37"/>
      <c r="GG48" s="37" t="str">
        <f>IF(VLOOKUP(CONCATENATE($FK$6," ",GG$9),'-RÅDATA_KVARTAL-'!$A$5:$DS$385,22,FALSE)&lt;&gt;0,VLOOKUP(CONCATENATE($FK$6," ",GG$9),'-RÅDATA_KVARTAL-'!$A$5:$DS$385,22,FALSE),"")</f>
        <v/>
      </c>
      <c r="GH48" s="37"/>
      <c r="GI48" s="37" t="str">
        <f>IF(VLOOKUP(CONCATENATE($FK$6," ",GI$9),'-RÅDATA_KVARTAL-'!$A$5:$DS$385,22,FALSE)&lt;&gt;0,VLOOKUP(CONCATENATE($FK$6," ",GI$9),'-RÅDATA_KVARTAL-'!$A$5:$DS$385,22,FALSE),"")</f>
        <v/>
      </c>
      <c r="GJ48" s="93"/>
      <c r="GK48" s="93"/>
      <c r="GL48" s="37" t="str">
        <f>IF(VLOOKUP(CONCATENATE($GL$6," ",GL$9),'-RÅDATA_KVARTAL-'!$A$5:$DS$385,22,FALSE)&lt;&gt;0,VLOOKUP(CONCATENATE($GL$6," ",GL$9),'-RÅDATA_KVARTAL-'!$A$5:$DS$385,22,FALSE),"")</f>
        <v/>
      </c>
      <c r="GM48" s="37"/>
      <c r="GN48" s="37" t="str">
        <f>IF(VLOOKUP(CONCATENATE($GL$6," ",GN$9),'-RÅDATA_KVARTAL-'!$A$5:$DS$385,22,FALSE)&lt;&gt;0,VLOOKUP(CONCATENATE($GL$6," ",GN$9),'-RÅDATA_KVARTAL-'!$A$5:$DS$385,22,FALSE),"")</f>
        <v/>
      </c>
      <c r="GO48" s="37"/>
      <c r="GP48" s="37" t="str">
        <f>IF(VLOOKUP(CONCATENATE($GL$6," ",GP$9),'-RÅDATA_KVARTAL-'!$A$5:$DS$385,22,FALSE)&lt;&gt;0,VLOOKUP(CONCATENATE($GL$6," ",GP$9),'-RÅDATA_KVARTAL-'!$A$5:$DS$385,22,FALSE),"")</f>
        <v/>
      </c>
      <c r="GQ48" s="37"/>
      <c r="GR48" s="37" t="str">
        <f>IF(VLOOKUP(CONCATENATE($GL$6," ",GR$9),'-RÅDATA_KVARTAL-'!$A$5:$DS$385,22,FALSE)&lt;&gt;0,VLOOKUP(CONCATENATE($GL$6," ",GR$9),'-RÅDATA_KVARTAL-'!$A$5:$DS$385,22,FALSE),"")</f>
        <v/>
      </c>
      <c r="GS48" s="37"/>
      <c r="GT48" s="37" t="str">
        <f>IF(VLOOKUP(CONCATENATE($GL$6," ",GT$9),'-RÅDATA_KVARTAL-'!$A$5:$DS$385,22,FALSE)&lt;&gt;0,VLOOKUP(CONCATENATE($GL$6," ",GT$9),'-RÅDATA_KVARTAL-'!$A$5:$DS$385,22,FALSE),"")</f>
        <v/>
      </c>
      <c r="GU48" s="37"/>
      <c r="GV48" s="37" t="str">
        <f>IF(VLOOKUP(CONCATENATE($GL$6," ",GV$9),'-RÅDATA_KVARTAL-'!$A$5:$DS$385,22,FALSE)&lt;&gt;0,VLOOKUP(CONCATENATE($GL$6," ",GV$9),'-RÅDATA_KVARTAL-'!$A$5:$DS$385,22,FALSE),"")</f>
        <v/>
      </c>
      <c r="GW48" s="37"/>
      <c r="GX48" s="37" t="str">
        <f>IF(VLOOKUP(CONCATENATE($GL$6," ",GX$9),'-RÅDATA_KVARTAL-'!$A$5:$DS$385,22,FALSE)&lt;&gt;0,VLOOKUP(CONCATENATE($GL$6," ",GX$9),'-RÅDATA_KVARTAL-'!$A$5:$DS$385,22,FALSE),"")</f>
        <v/>
      </c>
      <c r="GY48" s="37"/>
      <c r="GZ48" s="37" t="str">
        <f>IF(VLOOKUP(CONCATENATE($GL$6," ",GZ$9),'-RÅDATA_KVARTAL-'!$A$5:$DS$385,22,FALSE)&lt;&gt;0,VLOOKUP(CONCATENATE($GL$6," ",GZ$9),'-RÅDATA_KVARTAL-'!$A$5:$DS$385,22,FALSE),"")</f>
        <v/>
      </c>
      <c r="HA48" s="37"/>
      <c r="HB48" s="37" t="str">
        <f>IF(VLOOKUP(CONCATENATE($GL$6," ",HB$9),'-RÅDATA_KVARTAL-'!$A$5:$DS$385,22,FALSE)&lt;&gt;0,VLOOKUP(CONCATENATE($GL$6," ",HB$9),'-RÅDATA_KVARTAL-'!$A$5:$DS$385,22,FALSE),"")</f>
        <v/>
      </c>
      <c r="HC48" s="37"/>
      <c r="HD48" s="37" t="str">
        <f>IF(VLOOKUP(CONCATENATE($GL$6," ",HD$9),'-RÅDATA_KVARTAL-'!$A$5:$DS$385,22,FALSE)&lt;&gt;0,VLOOKUP(CONCATENATE($GL$6," ",HD$9),'-RÅDATA_KVARTAL-'!$A$5:$DS$385,22,FALSE),"")</f>
        <v/>
      </c>
      <c r="HE48" s="37"/>
      <c r="HF48" s="37" t="str">
        <f>IF(VLOOKUP(CONCATENATE($GL$6," ",HF$9),'-RÅDATA_KVARTAL-'!$A$5:$DS$385,22,FALSE)&lt;&gt;0,VLOOKUP(CONCATENATE($GL$6," ",HF$9),'-RÅDATA_KVARTAL-'!$A$5:$DS$385,22,FALSE),"")</f>
        <v/>
      </c>
      <c r="HG48" s="37"/>
      <c r="HH48" s="37" t="str">
        <f>IF(VLOOKUP(CONCATENATE($GL$6," ",HH$9),'-RÅDATA_KVARTAL-'!$A$5:$DS$385,22,FALSE)&lt;&gt;0,VLOOKUP(CONCATENATE($GL$6," ",HH$9),'-RÅDATA_KVARTAL-'!$A$5:$DS$385,22,FALSE),"")</f>
        <v/>
      </c>
      <c r="HI48" s="37"/>
      <c r="HJ48" s="37" t="str">
        <f>IF(VLOOKUP(CONCATENATE($GL$6," ",HJ$9),'-RÅDATA_KVARTAL-'!$A$5:$DS$385,22,FALSE)&lt;&gt;0,VLOOKUP(CONCATENATE($GL$6," ",HJ$9),'-RÅDATA_KVARTAL-'!$A$5:$DS$385,22,FALSE),"")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17939</v>
      </c>
      <c r="CI51" s="37"/>
      <c r="CJ51" s="37">
        <f>IF(VLOOKUP(CONCATENATE($CH$6," ",CJ$9),'-RÅDATA_KVARTAL-'!$A$5:$DS$385,42,FALSE)&gt;0,VLOOKUP(CONCATENATE($CH$6," ",CJ$9),'-RÅDATA_KVARTAL-'!$A$5:$DS$385,42,FALSE),"")</f>
        <v>20148</v>
      </c>
      <c r="CK51" s="37"/>
      <c r="CL51" s="37">
        <f>IF(VLOOKUP(CONCATENATE($CH$6," ",CL$9),'-RÅDATA_KVARTAL-'!$A$5:$DS$385,42,FALSE)&gt;0,VLOOKUP(CONCATENATE($CH$6," ",CL$9),'-RÅDATA_KVARTAL-'!$A$5:$DS$385,42,FALSE),"")</f>
        <v>20975</v>
      </c>
      <c r="CM51" s="37"/>
      <c r="CN51" s="37">
        <f>IF(VLOOKUP(CONCATENATE($CH$6," ",CN$9),'-RÅDATA_KVARTAL-'!$A$5:$DS$385,42,FALSE)&gt;0,VLOOKUP(CONCATENATE($CH$6," ",CN$9),'-RÅDATA_KVARTAL-'!$A$5:$DS$385,42,FALSE),"")</f>
        <v>20861</v>
      </c>
      <c r="CO51" s="37"/>
      <c r="CP51" s="37">
        <f>IF(VLOOKUP(CONCATENATE($CH$6," ",CP$9),'-RÅDATA_KVARTAL-'!$A$5:$DS$385,42,FALSE)&gt;0,VLOOKUP(CONCATENATE($CH$6," ",CP$9),'-RÅDATA_KVARTAL-'!$A$5:$DS$385,42,FALSE),"")</f>
        <v>20265</v>
      </c>
      <c r="CQ51" s="37"/>
      <c r="CR51" s="37">
        <f>IF(VLOOKUP(CONCATENATE($CH$6," ",CR$9),'-RÅDATA_KVARTAL-'!$A$5:$DS$385,42,FALSE)&gt;0,VLOOKUP(CONCATENATE($CH$6," ",CR$9),'-RÅDATA_KVARTAL-'!$A$5:$DS$385,42,FALSE),"")</f>
        <v>18870</v>
      </c>
      <c r="CS51" s="37"/>
      <c r="CT51" s="37">
        <f>IF(VLOOKUP(CONCATENATE($CH$6," ",CT$9),'-RÅDATA_KVARTAL-'!$A$5:$DS$385,42,FALSE)&gt;0,VLOOKUP(CONCATENATE($CH$6," ",CT$9),'-RÅDATA_KVARTAL-'!$A$5:$DS$385,42,FALSE),"")</f>
        <v>19772</v>
      </c>
      <c r="CU51" s="37"/>
      <c r="CV51" s="37">
        <f>IF(VLOOKUP(CONCATENATE($CH$6," ",CV$9),'-RÅDATA_KVARTAL-'!$A$5:$DS$385,42,FALSE)&gt;0,VLOOKUP(CONCATENATE($CH$6," ",CV$9),'-RÅDATA_KVARTAL-'!$A$5:$DS$385,42,FALSE),"")</f>
        <v>21293</v>
      </c>
      <c r="CW51" s="37"/>
      <c r="CX51" s="37">
        <f>IF(VLOOKUP(CONCATENATE($CH$6," ",CX$9),'-RÅDATA_KVARTAL-'!$A$5:$DS$385,42,FALSE)&gt;0,VLOOKUP(CONCATENATE($CH$6," ",CX$9),'-RÅDATA_KVARTAL-'!$A$5:$DS$385,42,FALSE),"")</f>
        <v>20209</v>
      </c>
      <c r="CY51" s="37"/>
      <c r="CZ51" s="37">
        <f>IF(VLOOKUP(CONCATENATE($CH$6," ",CZ$9),'-RÅDATA_KVARTAL-'!$A$5:$DS$385,42,FALSE)&gt;0,VLOOKUP(CONCATENATE($CH$6," ",CZ$9),'-RÅDATA_KVARTAL-'!$A$5:$DS$385,42,FALSE),"")</f>
        <v>18583</v>
      </c>
      <c r="DA51" s="37"/>
      <c r="DB51" s="37">
        <f>IF(VLOOKUP(CONCATENATE($CH$6," ",DB$9),'-RÅDATA_KVARTAL-'!$A$5:$DS$385,42,FALSE)&gt;0,VLOOKUP(CONCATENATE($CH$6," ",DB$9),'-RÅDATA_KVARTAL-'!$A$5:$DS$385,42,FALSE),"")</f>
        <v>17309</v>
      </c>
      <c r="DC51" s="37"/>
      <c r="DD51" s="37">
        <f>IF(VLOOKUP(CONCATENATE($CH$6," ",DD$9),'-RÅDATA_KVARTAL-'!$A$5:$DS$385,42,FALSE)&gt;0,VLOOKUP(CONCATENATE($CH$6," ",DD$9),'-RÅDATA_KVARTAL-'!$A$5:$DS$385,42,FALSE),"")</f>
        <v>20896</v>
      </c>
      <c r="DE51" s="37"/>
      <c r="DF51" s="37">
        <f>IF(VLOOKUP(CONCATENATE($CH$6," ",DF$9),'-RÅDATA_KVARTAL-'!$A$5:$DS$385,42,FALSE)&gt;0,VLOOKUP(CONCATENATE($CH$6," ",DF$9),'-RÅDATA_KVARTAL-'!$A$5:$DS$385,42,FALSE),"")</f>
        <v>237120</v>
      </c>
      <c r="DG51" s="147"/>
      <c r="DH51" s="146"/>
      <c r="DI51" s="37">
        <f>IF(VLOOKUP(CONCATENATE($DI$6," ",DI$9),'-RÅDATA_KVARTAL-'!$A$5:$DS$385,42,FALSE)&gt;0,VLOOKUP(CONCATENATE($DI$6," ",DI$9),'-RÅDATA_KVARTAL-'!$A$5:$DS$385,42,FALSE),"")</f>
        <v>22538</v>
      </c>
      <c r="DJ51" s="37"/>
      <c r="DK51" s="37">
        <f>IF(VLOOKUP(CONCATENATE($DI$6," ",DK$9),'-RÅDATA_KVARTAL-'!$A$5:$DS$385,42,FALSE)&gt;0,VLOOKUP(CONCATENATE($DI$6," ",DK$9),'-RÅDATA_KVARTAL-'!$A$5:$DS$385,42,FALSE),"")</f>
        <v>21996</v>
      </c>
      <c r="DL51" s="37"/>
      <c r="DM51" s="37">
        <f>IF(VLOOKUP(CONCATENATE($DI$6," ",DM$9),'-RÅDATA_KVARTAL-'!$A$5:$DS$385,42,FALSE)&gt;0,VLOOKUP(CONCATENATE($DI$6," ",DM$9),'-RÅDATA_KVARTAL-'!$A$5:$DS$385,42,FALSE),"")</f>
        <v>24224</v>
      </c>
      <c r="DN51" s="37"/>
      <c r="DO51" s="37">
        <f>IF(VLOOKUP(CONCATENATE($DI$6," ",DO$9),'-RÅDATA_KVARTAL-'!$A$5:$DS$385,42,FALSE)&gt;0,VLOOKUP(CONCATENATE($DI$6," ",DO$9),'-RÅDATA_KVARTAL-'!$A$5:$DS$385,42,FALSE),"")</f>
        <v>21361</v>
      </c>
      <c r="DP51" s="37"/>
      <c r="DQ51" s="37">
        <f>IF(VLOOKUP(CONCATENATE($DI$6," ",DQ$9),'-RÅDATA_KVARTAL-'!$A$5:$DS$385,42,FALSE)&gt;0,VLOOKUP(CONCATENATE($DI$6," ",DQ$9),'-RÅDATA_KVARTAL-'!$A$5:$DS$385,42,FALSE),"")</f>
        <v>22059</v>
      </c>
      <c r="DR51" s="37"/>
      <c r="DS51" s="37">
        <f>IF(VLOOKUP(CONCATENATE($DI$6," ",DS$9),'-RÅDATA_KVARTAL-'!$A$5:$DS$385,42,FALSE)&gt;0,VLOOKUP(CONCATENATE($DI$6," ",DS$9),'-RÅDATA_KVARTAL-'!$A$5:$DS$385,42,FALSE),"")</f>
        <v>21317</v>
      </c>
      <c r="DT51" s="37"/>
      <c r="DU51" s="37">
        <f>IF(VLOOKUP(CONCATENATE($DI$6," ",DU$9),'-RÅDATA_KVARTAL-'!$A$5:$DS$385,42,FALSE)&gt;0,VLOOKUP(CONCATENATE($DI$6," ",DU$9),'-RÅDATA_KVARTAL-'!$A$5:$DS$385,42,FALSE),"")</f>
        <v>20122</v>
      </c>
      <c r="DV51" s="37"/>
      <c r="DW51" s="37">
        <f>IF(VLOOKUP(CONCATENATE($DI$6," ",DW$9),'-RÅDATA_KVARTAL-'!$A$5:$DS$385,42,FALSE)&gt;0,VLOOKUP(CONCATENATE($DI$6," ",DW$9),'-RÅDATA_KVARTAL-'!$A$5:$DS$385,42,FALSE),"")</f>
        <v>21864</v>
      </c>
      <c r="DX51" s="37"/>
      <c r="DY51" s="37">
        <f>IF(VLOOKUP(CONCATENATE($DI$6," ",DY$9),'-RÅDATA_KVARTAL-'!$A$5:$DS$385,42,FALSE)&gt;0,VLOOKUP(CONCATENATE($DI$6," ",DY$9),'-RÅDATA_KVARTAL-'!$A$5:$DS$385,42,FALSE),"")</f>
        <v>21461</v>
      </c>
      <c r="DZ51" s="37"/>
      <c r="EA51" s="37" t="str">
        <f>IF(VLOOKUP(CONCATENATE($DI$6," ",EA$9),'-RÅDATA_KVARTAL-'!$A$5:$DS$385,42,FALSE)&gt;0,VLOOKUP(CONCATENATE($DI$6," ",EA$9),'-RÅDATA_KVARTAL-'!$A$5:$DS$385,42,FALSE),"")</f>
        <v/>
      </c>
      <c r="EB51" s="37"/>
      <c r="EC51" s="37" t="str">
        <f>IF(VLOOKUP(CONCATENATE($DI$6," ",EC$9),'-RÅDATA_KVARTAL-'!$A$5:$DS$385,42,FALSE)&gt;0,VLOOKUP(CONCATENATE($DI$6," ",EC$9),'-RÅDATA_KVARTAL-'!$A$5:$DS$385,42,FALSE),"")</f>
        <v/>
      </c>
      <c r="ED51" s="37"/>
      <c r="EE51" s="37" t="str">
        <f>IF(VLOOKUP(CONCATENATE($DI$6," ",EE$9),'-RÅDATA_KVARTAL-'!$A$5:$DS$385,42,FALSE)&gt;0,VLOOKUP(CONCATENATE($DI$6," ",EE$9),'-RÅDATA_KVARTAL-'!$A$5:$DS$385,42,FALSE),"")</f>
        <v/>
      </c>
      <c r="EF51" s="37"/>
      <c r="EG51" s="37">
        <f>IF(VLOOKUP(CONCATENATE($DI$6," ",EG$9),'-RÅDATA_KVARTAL-'!$A$5:$DS$385,42,FALSE)&gt;0,VLOOKUP(CONCATENATE($DI$6," ",EG$9),'-RÅDATA_KVARTAL-'!$A$5:$DS$385,42,FALSE),"")</f>
        <v>196942</v>
      </c>
      <c r="EH51" s="147"/>
      <c r="EI51" s="146"/>
      <c r="EJ51" s="37" t="str">
        <f>IF(VLOOKUP(CONCATENATE($EJ$6," ",EJ$9),'-RÅDATA_KVARTAL-'!$A$5:$DS$385,42,FALSE)&gt;0,VLOOKUP(CONCATENATE($EJ$6," ",EJ$9),'-RÅDATA_KVARTAL-'!$A$5:$DS$385,42,FALSE),"")</f>
        <v/>
      </c>
      <c r="EK51" s="37"/>
      <c r="EL51" s="37" t="str">
        <f>IF(VLOOKUP(CONCATENATE($EJ$6," ",EL$9),'-RÅDATA_KVARTAL-'!$A$5:$DS$385,42,FALSE)&gt;0,VLOOKUP(CONCATENATE($EJ$6," ",EL$9),'-RÅDATA_KVARTAL-'!$A$5:$DS$385,42,FALSE),"")</f>
        <v/>
      </c>
      <c r="EM51" s="37"/>
      <c r="EN51" s="37" t="str">
        <f>IF(VLOOKUP(CONCATENATE($EJ$6," ",EN$9),'-RÅDATA_KVARTAL-'!$A$5:$DS$385,42,FALSE)&gt;0,VLOOKUP(CONCATENATE($EJ$6," ",EN$9),'-RÅDATA_KVARTAL-'!$A$5:$DS$385,42,FALSE),"")</f>
        <v/>
      </c>
      <c r="EO51" s="37"/>
      <c r="EP51" s="37" t="str">
        <f>IF(VLOOKUP(CONCATENATE($EJ$6," ",EP$9),'-RÅDATA_KVARTAL-'!$A$5:$DS$385,42,FALSE)&gt;0,VLOOKUP(CONCATENATE($EJ$6," ",EP$9),'-RÅDATA_KVARTAL-'!$A$5:$DS$385,42,FALSE),"")</f>
        <v/>
      </c>
      <c r="EQ51" s="37"/>
      <c r="ER51" s="37" t="str">
        <f>IF(VLOOKUP(CONCATENATE($EJ$6," ",ER$9),'-RÅDATA_KVARTAL-'!$A$5:$DS$385,42,FALSE)&gt;0,VLOOKUP(CONCATENATE($EJ$6," ",ER$9),'-RÅDATA_KVARTAL-'!$A$5:$DS$385,42,FALSE),"")</f>
        <v/>
      </c>
      <c r="ES51" s="37"/>
      <c r="ET51" s="37" t="str">
        <f>IF(VLOOKUP(CONCATENATE($EJ$6," ",ET$9),'-RÅDATA_KVARTAL-'!$A$5:$DS$385,42,FALSE)&gt;0,VLOOKUP(CONCATENATE($EJ$6," ",ET$9),'-RÅDATA_KVARTAL-'!$A$5:$DS$385,42,FALSE),"")</f>
        <v/>
      </c>
      <c r="EU51" s="37"/>
      <c r="EV51" s="37" t="str">
        <f>IF(VLOOKUP(CONCATENATE($EJ$6," ",EV$9),'-RÅDATA_KVARTAL-'!$A$5:$DS$385,42,FALSE)&gt;0,VLOOKUP(CONCATENATE($EJ$6," ",EV$9),'-RÅDATA_KVARTAL-'!$A$5:$DS$385,42,FALSE),"")</f>
        <v/>
      </c>
      <c r="EW51" s="37"/>
      <c r="EX51" s="37" t="str">
        <f>IF(VLOOKUP(CONCATENATE($EJ$6," ",EX$9),'-RÅDATA_KVARTAL-'!$A$5:$DS$385,42,FALSE)&gt;0,VLOOKUP(CONCATENATE($EJ$6," ",EX$9),'-RÅDATA_KVARTAL-'!$A$5:$DS$385,42,FALSE),"")</f>
        <v/>
      </c>
      <c r="EY51" s="37"/>
      <c r="EZ51" s="37" t="str">
        <f>IF(VLOOKUP(CONCATENATE($EJ$6," ",EZ$9),'-RÅDATA_KVARTAL-'!$A$5:$DS$385,42,FALSE)&gt;0,VLOOKUP(CONCATENATE($EJ$6," ",EZ$9),'-RÅDATA_KVARTAL-'!$A$5:$DS$385,42,FALSE),"")</f>
        <v/>
      </c>
      <c r="FA51" s="37"/>
      <c r="FB51" s="37" t="str">
        <f>IF(VLOOKUP(CONCATENATE($EJ$6," ",FB$9),'-RÅDATA_KVARTAL-'!$A$5:$DS$385,42,FALSE)&gt;0,VLOOKUP(CONCATENATE($EJ$6," ",FB$9),'-RÅDATA_KVARTAL-'!$A$5:$DS$385,42,FALSE),"")</f>
        <v/>
      </c>
      <c r="FC51" s="37"/>
      <c r="FD51" s="37" t="str">
        <f>IF(VLOOKUP(CONCATENATE($EJ$6," ",FD$9),'-RÅDATA_KVARTAL-'!$A$5:$DS$385,42,FALSE)&gt;0,VLOOKUP(CONCATENATE($EJ$6," ",FD$9),'-RÅDATA_KVARTAL-'!$A$5:$DS$385,42,FALSE),"")</f>
        <v/>
      </c>
      <c r="FE51" s="37"/>
      <c r="FF51" s="37" t="str">
        <f>IF(VLOOKUP(CONCATENATE($EJ$6," ",FF$9),'-RÅDATA_KVARTAL-'!$A$5:$DS$385,42,FALSE)&gt;0,VLOOKUP(CONCATENATE($EJ$6," ",FF$9),'-RÅDATA_KVARTAL-'!$A$5:$DS$385,42,FALSE),"")</f>
        <v/>
      </c>
      <c r="FG51" s="37"/>
      <c r="FH51" s="37" t="str">
        <f>IF(VLOOKUP(CONCATENATE($EJ$6," ",FH$9),'-RÅDATA_KVARTAL-'!$A$5:$DS$385,42,FALSE)&gt;0,VLOOKUP(CONCATENATE($EJ$6," ",FH$9),'-RÅDATA_KVARTAL-'!$A$5:$DS$385,42,FALSE),"")</f>
        <v/>
      </c>
      <c r="FI51" s="147"/>
      <c r="FJ51" s="146"/>
      <c r="FK51" s="37" t="str">
        <f>IF(VLOOKUP(CONCATENATE($FK$6," ",FK$9),'-RÅDATA_KVARTAL-'!$A$5:$DS$385,42,FALSE)&gt;0,VLOOKUP(CONCATENATE($FK$6," ",FK$9),'-RÅDATA_KVARTAL-'!$A$5:$DS$385,42,FALSE),"")</f>
        <v/>
      </c>
      <c r="FL51" s="37"/>
      <c r="FM51" s="37" t="str">
        <f>IF(VLOOKUP(CONCATENATE($FK$6," ",FM$9),'-RÅDATA_KVARTAL-'!$A$5:$DS$385,42,FALSE)&gt;0,VLOOKUP(CONCATENATE($FK$6," ",FM$9),'-RÅDATA_KVARTAL-'!$A$5:$DS$385,42,FALSE),"")</f>
        <v/>
      </c>
      <c r="FN51" s="37"/>
      <c r="FO51" s="37" t="str">
        <f>IF(VLOOKUP(CONCATENATE($FK$6," ",FO$9),'-RÅDATA_KVARTAL-'!$A$5:$DS$385,42,FALSE)&gt;0,VLOOKUP(CONCATENATE($FK$6," ",FO$9),'-RÅDATA_KVARTAL-'!$A$5:$DS$385,42,FALSE),"")</f>
        <v/>
      </c>
      <c r="FP51" s="37"/>
      <c r="FQ51" s="37" t="str">
        <f>IF(VLOOKUP(CONCATENATE($FK$6," ",FQ$9),'-RÅDATA_KVARTAL-'!$A$5:$DS$385,42,FALSE)&gt;0,VLOOKUP(CONCATENATE($FK$6," ",FQ$9),'-RÅDATA_KVARTAL-'!$A$5:$DS$385,42,FALSE),"")</f>
        <v/>
      </c>
      <c r="FR51" s="37"/>
      <c r="FS51" s="37" t="str">
        <f>IF(VLOOKUP(CONCATENATE($FK$6," ",FS$9),'-RÅDATA_KVARTAL-'!$A$5:$DS$385,42,FALSE)&gt;0,VLOOKUP(CONCATENATE($FK$6," ",FS$9),'-RÅDATA_KVARTAL-'!$A$5:$DS$385,42,FALSE),"")</f>
        <v/>
      </c>
      <c r="FT51" s="37"/>
      <c r="FU51" s="37" t="str">
        <f>IF(VLOOKUP(CONCATENATE($FK$6," ",FU$9),'-RÅDATA_KVARTAL-'!$A$5:$DS$385,42,FALSE)&gt;0,VLOOKUP(CONCATENATE($FK$6," ",FU$9),'-RÅDATA_KVARTAL-'!$A$5:$DS$385,42,FALSE),"")</f>
        <v/>
      </c>
      <c r="FV51" s="37"/>
      <c r="FW51" s="37" t="str">
        <f>IF(VLOOKUP(CONCATENATE($FK$6," ",FW$9),'-RÅDATA_KVARTAL-'!$A$5:$DS$385,42,FALSE)&gt;0,VLOOKUP(CONCATENATE($FK$6," ",FW$9),'-RÅDATA_KVARTAL-'!$A$5:$DS$385,42,FALSE),"")</f>
        <v/>
      </c>
      <c r="FX51" s="37"/>
      <c r="FY51" s="37" t="str">
        <f>IF(VLOOKUP(CONCATENATE($FK$6," ",FY$9),'-RÅDATA_KVARTAL-'!$A$5:$DS$385,42,FALSE)&gt;0,VLOOKUP(CONCATENATE($FK$6," ",FY$9),'-RÅDATA_KVARTAL-'!$A$5:$DS$385,42,FALSE),"")</f>
        <v/>
      </c>
      <c r="FZ51" s="37"/>
      <c r="GA51" s="37" t="str">
        <f>IF(VLOOKUP(CONCATENATE($FK$6," ",GA$9),'-RÅDATA_KVARTAL-'!$A$5:$DS$385,42,FALSE)&gt;0,VLOOKUP(CONCATENATE($FK$6," ",GA$9),'-RÅDATA_KVARTAL-'!$A$5:$DS$385,42,FALSE),"")</f>
        <v/>
      </c>
      <c r="GB51" s="37"/>
      <c r="GC51" s="37" t="str">
        <f>IF(VLOOKUP(CONCATENATE($FK$6," ",GC$9),'-RÅDATA_KVARTAL-'!$A$5:$DS$385,42,FALSE)&gt;0,VLOOKUP(CONCATENATE($FK$6," ",GC$9),'-RÅDATA_KVARTAL-'!$A$5:$DS$385,42,FALSE),"")</f>
        <v/>
      </c>
      <c r="GD51" s="37"/>
      <c r="GE51" s="37" t="str">
        <f>IF(VLOOKUP(CONCATENATE($FK$6," ",GE$9),'-RÅDATA_KVARTAL-'!$A$5:$DS$385,42,FALSE)&gt;0,VLOOKUP(CONCATENATE($FK$6," ",GE$9),'-RÅDATA_KVARTAL-'!$A$5:$DS$385,42,FALSE),"")</f>
        <v/>
      </c>
      <c r="GF51" s="37"/>
      <c r="GG51" s="37" t="str">
        <f>IF(VLOOKUP(CONCATENATE($FK$6," ",GG$9),'-RÅDATA_KVARTAL-'!$A$5:$DS$385,42,FALSE)&gt;0,VLOOKUP(CONCATENATE($FK$6," ",GG$9),'-RÅDATA_KVARTAL-'!$A$5:$DS$385,42,FALSE),"")</f>
        <v/>
      </c>
      <c r="GH51" s="37"/>
      <c r="GI51" s="37" t="str">
        <f>IF(VLOOKUP(CONCATENATE($FK$6," ",GI$9),'-RÅDATA_KVARTAL-'!$A$5:$DS$385,42,FALSE)&gt;0,VLOOKUP(CONCATENATE($FK$6," ",GI$9),'-RÅDATA_KVARTAL-'!$A$5:$DS$385,42,FALSE),"")</f>
        <v/>
      </c>
      <c r="GJ51" s="147"/>
      <c r="GK51" s="146"/>
      <c r="GL51" s="37" t="str">
        <f>IF(VLOOKUP(CONCATENATE($GL$6," ",GL$9),'-RÅDATA_KVARTAL-'!$A$5:$DS$385,42,FALSE)&gt;0,VLOOKUP(CONCATENATE($GL$6," ",GL$9),'-RÅDATA_KVARTAL-'!$A$5:$DS$385,42,FALSE),"")</f>
        <v/>
      </c>
      <c r="GM51" s="37"/>
      <c r="GN51" s="37" t="str">
        <f>IF(VLOOKUP(CONCATENATE($GL$6," ",GN$9),'-RÅDATA_KVARTAL-'!$A$5:$DS$385,42,FALSE)&gt;0,VLOOKUP(CONCATENATE($GL$6," ",GN$9),'-RÅDATA_KVARTAL-'!$A$5:$DS$385,42,FALSE),"")</f>
        <v/>
      </c>
      <c r="GO51" s="37"/>
      <c r="GP51" s="37" t="str">
        <f>IF(VLOOKUP(CONCATENATE($GL$6," ",GP$9),'-RÅDATA_KVARTAL-'!$A$5:$DS$385,42,FALSE)&gt;0,VLOOKUP(CONCATENATE($GL$6," ",GP$9),'-RÅDATA_KVARTAL-'!$A$5:$DS$385,42,FALSE),"")</f>
        <v/>
      </c>
      <c r="GQ51" s="37"/>
      <c r="GR51" s="37" t="str">
        <f>IF(VLOOKUP(CONCATENATE($GL$6," ",GR$9),'-RÅDATA_KVARTAL-'!$A$5:$DS$385,42,FALSE)&gt;0,VLOOKUP(CONCATENATE($GL$6," ",GR$9),'-RÅDATA_KVARTAL-'!$A$5:$DS$385,42,FALSE),"")</f>
        <v/>
      </c>
      <c r="GS51" s="37"/>
      <c r="GT51" s="37" t="str">
        <f>IF(VLOOKUP(CONCATENATE($GL$6," ",GT$9),'-RÅDATA_KVARTAL-'!$A$5:$DS$385,42,FALSE)&gt;0,VLOOKUP(CONCATENATE($GL$6," ",GT$9),'-RÅDATA_KVARTAL-'!$A$5:$DS$385,42,FALSE),"")</f>
        <v/>
      </c>
      <c r="GU51" s="37"/>
      <c r="GV51" s="37" t="str">
        <f>IF(VLOOKUP(CONCATENATE($GL$6," ",GV$9),'-RÅDATA_KVARTAL-'!$A$5:$DS$385,42,FALSE)&gt;0,VLOOKUP(CONCATENATE($GL$6," ",GV$9),'-RÅDATA_KVARTAL-'!$A$5:$DS$385,42,FALSE),"")</f>
        <v/>
      </c>
      <c r="GW51" s="37"/>
      <c r="GX51" s="37" t="str">
        <f>IF(VLOOKUP(CONCATENATE($GL$6," ",GX$9),'-RÅDATA_KVARTAL-'!$A$5:$DS$385,42,FALSE)&gt;0,VLOOKUP(CONCATENATE($GL$6," ",GX$9),'-RÅDATA_KVARTAL-'!$A$5:$DS$385,42,FALSE),"")</f>
        <v/>
      </c>
      <c r="GY51" s="37"/>
      <c r="GZ51" s="37" t="str">
        <f>IF(VLOOKUP(CONCATENATE($GL$6," ",GZ$9),'-RÅDATA_KVARTAL-'!$A$5:$DS$385,42,FALSE)&gt;0,VLOOKUP(CONCATENATE($GL$6," ",GZ$9),'-RÅDATA_KVARTAL-'!$A$5:$DS$385,42,FALSE),"")</f>
        <v/>
      </c>
      <c r="HA51" s="37"/>
      <c r="HB51" s="37" t="str">
        <f>IF(VLOOKUP(CONCATENATE($GL$6," ",HB$9),'-RÅDATA_KVARTAL-'!$A$5:$DS$385,42,FALSE)&gt;0,VLOOKUP(CONCATENATE($GL$6," ",HB$9),'-RÅDATA_KVARTAL-'!$A$5:$DS$385,42,FALSE),"")</f>
        <v/>
      </c>
      <c r="HC51" s="37"/>
      <c r="HD51" s="37" t="str">
        <f>IF(VLOOKUP(CONCATENATE($GL$6," ",HD$9),'-RÅDATA_KVARTAL-'!$A$5:$DS$385,42,FALSE)&gt;0,VLOOKUP(CONCATENATE($GL$6," ",HD$9),'-RÅDATA_KVARTAL-'!$A$5:$DS$385,42,FALSE),"")</f>
        <v/>
      </c>
      <c r="HE51" s="37"/>
      <c r="HF51" s="37" t="str">
        <f>IF(VLOOKUP(CONCATENATE($GL$6," ",HF$9),'-RÅDATA_KVARTAL-'!$A$5:$DS$385,42,FALSE)&gt;0,VLOOKUP(CONCATENATE($GL$6," ",HF$9),'-RÅDATA_KVARTAL-'!$A$5:$DS$385,42,FALSE),"")</f>
        <v/>
      </c>
      <c r="HG51" s="37"/>
      <c r="HH51" s="37" t="str">
        <f>IF(VLOOKUP(CONCATENATE($GL$6," ",HH$9),'-RÅDATA_KVARTAL-'!$A$5:$DS$385,42,FALSE)&gt;0,VLOOKUP(CONCATENATE($GL$6," ",HH$9),'-RÅDATA_KVARTAL-'!$A$5:$DS$385,42,FALSE),"")</f>
        <v/>
      </c>
      <c r="HI51" s="37"/>
      <c r="HJ51" s="37" t="str">
        <f>IF(VLOOKUP(CONCATENATE($GL$6," ",HJ$9),'-RÅDATA_KVARTAL-'!$A$5:$DS$385,42,FALSE)&gt;0,VLOOKUP(CONCATENATE($GL$6," ",HJ$9),'-RÅDATA_KVARTAL-'!$A$5:$DS$385,42,FALSE),"")</f>
        <v/>
      </c>
      <c r="HK51" s="147"/>
      <c r="HL51" s="148"/>
      <c r="HM51" s="103" t="s">
        <v>358</v>
      </c>
      <c r="HN51" s="15"/>
    </row>
    <row r="52" spans="2:222" ht="10.5" customHeight="1" x14ac:dyDescent="0.2">
      <c r="B52" s="248">
        <v>3</v>
      </c>
      <c r="C52" s="195"/>
      <c r="D52" s="92" t="s">
        <v>69</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52.710604413363505</v>
      </c>
      <c r="CI52" s="156"/>
      <c r="CJ52" s="156">
        <f>IF(VLOOKUP(CONCATENATE($CH$6," ",CJ$9),'-RÅDATA_KVARTAL-'!$A$5:$DS$385,46,FALSE)&gt;0,VLOOKUP(CONCATENATE($CH$6," ",CJ$9),'-RÅDATA_KVARTAL-'!$A$5:$DS$385,46,FALSE),"")</f>
        <v>59.742031134173459</v>
      </c>
      <c r="CK52" s="156"/>
      <c r="CL52" s="156">
        <f>IF(VLOOKUP(CONCATENATE($CH$6," ",CL$9),'-RÅDATA_KVARTAL-'!$A$5:$DS$385,46,FALSE)&gt;0,VLOOKUP(CONCATENATE($CH$6," ",CL$9),'-RÅDATA_KVARTAL-'!$A$5:$DS$385,46,FALSE),"")</f>
        <v>59.751025524156788</v>
      </c>
      <c r="CM52" s="156"/>
      <c r="CN52" s="156">
        <f>IF(VLOOKUP(CONCATENATE($CH$6," ",CN$9),'-RÅDATA_KVARTAL-'!$A$5:$DS$385,46,FALSE)&gt;0,VLOOKUP(CONCATENATE($CH$6," ",CN$9),'-RÅDATA_KVARTAL-'!$A$5:$DS$385,46,FALSE),"")</f>
        <v>60.616010460554989</v>
      </c>
      <c r="CO52" s="156"/>
      <c r="CP52" s="156">
        <f>IF(VLOOKUP(CONCATENATE($CH$6," ",CP$9),'-RÅDATA_KVARTAL-'!$A$5:$DS$385,46,FALSE)&gt;0,VLOOKUP(CONCATENATE($CH$6," ",CP$9),'-RÅDATA_KVARTAL-'!$A$5:$DS$385,46,FALSE),"")</f>
        <v>58.311512675164735</v>
      </c>
      <c r="CQ52" s="156"/>
      <c r="CR52" s="156">
        <f>IF(VLOOKUP(CONCATENATE($CH$6," ",CR$9),'-RÅDATA_KVARTAL-'!$A$5:$DS$385,46,FALSE)&gt;0,VLOOKUP(CONCATENATE($CH$6," ",CR$9),'-RÅDATA_KVARTAL-'!$A$5:$DS$385,46,FALSE),"")</f>
        <v>56.897331524197192</v>
      </c>
      <c r="CS52" s="156"/>
      <c r="CT52" s="156">
        <f>IF(VLOOKUP(CONCATENATE($CH$6," ",CT$9),'-RÅDATA_KVARTAL-'!$A$5:$DS$385,46,FALSE)&gt;0,VLOOKUP(CONCATENATE($CH$6," ",CT$9),'-RÅDATA_KVARTAL-'!$A$5:$DS$385,46,FALSE),"")</f>
        <v>64.026424014766363</v>
      </c>
      <c r="CU52" s="156"/>
      <c r="CV52" s="156">
        <f>IF(VLOOKUP(CONCATENATE($CH$6," ",CV$9),'-RÅDATA_KVARTAL-'!$A$5:$DS$385,46,FALSE)&gt;0,VLOOKUP(CONCATENATE($CH$6," ",CV$9),'-RÅDATA_KVARTAL-'!$A$5:$DS$385,46,FALSE),"")</f>
        <v>62.251132875310624</v>
      </c>
      <c r="CW52" s="156"/>
      <c r="CX52" s="156">
        <f>IF(VLOOKUP(CONCATENATE($CH$6," ",CX$9),'-RÅDATA_KVARTAL-'!$A$5:$DS$385,46,FALSE)&gt;0,VLOOKUP(CONCATENATE($CH$6," ",CX$9),'-RÅDATA_KVARTAL-'!$A$5:$DS$385,46,FALSE),"")</f>
        <v>57.4854217038828</v>
      </c>
      <c r="CY52" s="156"/>
      <c r="CZ52" s="156">
        <f>IF(VLOOKUP(CONCATENATE($CH$6," ",CZ$9),'-RÅDATA_KVARTAL-'!$A$5:$DS$385,46,FALSE)&gt;0,VLOOKUP(CONCATENATE($CH$6," ",CZ$9),'-RÅDATA_KVARTAL-'!$A$5:$DS$385,46,FALSE),"")</f>
        <v>53.208303507516106</v>
      </c>
      <c r="DA52" s="156"/>
      <c r="DB52" s="156">
        <f>IF(VLOOKUP(CONCATENATE($CH$6," ",DB$9),'-RÅDATA_KVARTAL-'!$A$5:$DS$385,46,FALSE)&gt;0,VLOOKUP(CONCATENATE($CH$6," ",DB$9),'-RÅDATA_KVARTAL-'!$A$5:$DS$385,46,FALSE),"")</f>
        <v>50.667408231368185</v>
      </c>
      <c r="DC52" s="156"/>
      <c r="DD52" s="156">
        <f>IF(VLOOKUP(CONCATENATE($CH$6," ",DD$9),'-RÅDATA_KVARTAL-'!$A$5:$DS$385,46,FALSE)&gt;0,VLOOKUP(CONCATENATE($CH$6," ",DD$9),'-RÅDATA_KVARTAL-'!$A$5:$DS$385,46,FALSE),"")</f>
        <v>60.779522978475853</v>
      </c>
      <c r="DE52" s="156"/>
      <c r="DF52" s="156">
        <f>IF(VLOOKUP(CONCATENATE($CH$6," ",DF$9),'-RÅDATA_KVARTAL-'!$A$5:$DS$385,46,FALSE)&gt;0,VLOOKUP(CONCATENATE($CH$6," ",DF$9),'-RÅDATA_KVARTAL-'!$A$5:$DS$385,46,FALSE),"")</f>
        <v>57.989303086551089</v>
      </c>
      <c r="DG52" s="118"/>
      <c r="DH52" s="106"/>
      <c r="DI52" s="156">
        <f>IF(VLOOKUP(CONCATENATE($DI$6," ",DI$9),'-RÅDATA_KVARTAL-'!$A$5:$DS$385,46,FALSE)&gt;0,VLOOKUP(CONCATENATE($DI$6," ",DI$9),'-RÅDATA_KVARTAL-'!$A$5:$DS$385,46,FALSE),"")</f>
        <v>62.375114161569755</v>
      </c>
      <c r="DJ52" s="156"/>
      <c r="DK52" s="156">
        <f>IF(VLOOKUP(CONCATENATE($DI$6," ",DK$9),'-RÅDATA_KVARTAL-'!$A$5:$DS$385,46,FALSE)&gt;0,VLOOKUP(CONCATENATE($DI$6," ",DK$9),'-RÅDATA_KVARTAL-'!$A$5:$DS$385,46,FALSE),"")</f>
        <v>64.871560444745924</v>
      </c>
      <c r="DL52" s="156"/>
      <c r="DM52" s="156">
        <f>IF(VLOOKUP(CONCATENATE($DI$6," ",DM$9),'-RÅDATA_KVARTAL-'!$A$5:$DS$385,46,FALSE)&gt;0,VLOOKUP(CONCATENATE($DI$6," ",DM$9),'-RÅDATA_KVARTAL-'!$A$5:$DS$385,46,FALSE),"")</f>
        <v>63.715510665719776</v>
      </c>
      <c r="DN52" s="156"/>
      <c r="DO52" s="156">
        <f>IF(VLOOKUP(CONCATENATE($DI$6," ",DO$9),'-RÅDATA_KVARTAL-'!$A$5:$DS$385,46,FALSE)&gt;0,VLOOKUP(CONCATENATE($DI$6," ",DO$9),'-RÅDATA_KVARTAL-'!$A$5:$DS$385,46,FALSE),"")</f>
        <v>63.274978524245384</v>
      </c>
      <c r="DP52" s="156"/>
      <c r="DQ52" s="156">
        <f>IF(VLOOKUP(CONCATENATE($DI$6," ",DQ$9),'-RÅDATA_KVARTAL-'!$A$5:$DS$385,46,FALSE)&gt;0,VLOOKUP(CONCATENATE($DI$6," ",DQ$9),'-RÅDATA_KVARTAL-'!$A$5:$DS$385,46,FALSE),"")</f>
        <v>60.199765303059252</v>
      </c>
      <c r="DR52" s="156"/>
      <c r="DS52" s="156">
        <f>IF(VLOOKUP(CONCATENATE($DI$6," ",DS$9),'-RÅDATA_KVARTAL-'!$A$5:$DS$385,46,FALSE)&gt;0,VLOOKUP(CONCATENATE($DI$6," ",DS$9),'-RÅDATA_KVARTAL-'!$A$5:$DS$385,46,FALSE),"")</f>
        <v>62.730268965923131</v>
      </c>
      <c r="DT52" s="156"/>
      <c r="DU52" s="156">
        <f>IF(VLOOKUP(CONCATENATE($DI$6," ",DU$9),'-RÅDATA_KVARTAL-'!$A$5:$DS$385,46,FALSE)&gt;0,VLOOKUP(CONCATENATE($DI$6," ",DU$9),'-RÅDATA_KVARTAL-'!$A$5:$DS$385,46,FALSE),"")</f>
        <v>68.272656329521936</v>
      </c>
      <c r="DV52" s="156"/>
      <c r="DW52" s="156">
        <f>IF(VLOOKUP(CONCATENATE($DI$6," ",DW$9),'-RÅDATA_KVARTAL-'!$A$5:$DS$385,46,FALSE)&gt;0,VLOOKUP(CONCATENATE($DI$6," ",DW$9),'-RÅDATA_KVARTAL-'!$A$5:$DS$385,46,FALSE),"")</f>
        <v>63.633982362699726</v>
      </c>
      <c r="DX52" s="156"/>
      <c r="DY52" s="156">
        <f>IF(VLOOKUP(CONCATENATE($DI$6," ",DY$9),'-RÅDATA_KVARTAL-'!$A$5:$DS$385,46,FALSE)&gt;0,VLOOKUP(CONCATENATE($DI$6," ",DY$9),'-RÅDATA_KVARTAL-'!$A$5:$DS$385,46,FALSE),"")</f>
        <v>61.3048818807667</v>
      </c>
      <c r="DZ52" s="156"/>
      <c r="EA52" s="156" t="str">
        <f>IF(VLOOKUP(CONCATENATE($DI$6," ",EA$9),'-RÅDATA_KVARTAL-'!$A$5:$DS$385,46,FALSE)&gt;0,VLOOKUP(CONCATENATE($DI$6," ",EA$9),'-RÅDATA_KVARTAL-'!$A$5:$DS$385,46,FALSE),"")</f>
        <v/>
      </c>
      <c r="EB52" s="156"/>
      <c r="EC52" s="156" t="str">
        <f>IF(VLOOKUP(CONCATENATE($DI$6," ",EC$9),'-RÅDATA_KVARTAL-'!$A$5:$DS$385,46,FALSE)&gt;0,VLOOKUP(CONCATENATE($DI$6," ",EC$9),'-RÅDATA_KVARTAL-'!$A$5:$DS$385,46,FALSE),"")</f>
        <v/>
      </c>
      <c r="ED52" s="156"/>
      <c r="EE52" s="156" t="str">
        <f>IF(VLOOKUP(CONCATENATE($DI$6," ",EE$9),'-RÅDATA_KVARTAL-'!$A$5:$DS$385,46,FALSE)&gt;0,VLOOKUP(CONCATENATE($DI$6," ",EE$9),'-RÅDATA_KVARTAL-'!$A$5:$DS$385,46,FALSE),"")</f>
        <v/>
      </c>
      <c r="EF52" s="156"/>
      <c r="EG52" s="156">
        <f>IF(VLOOKUP(CONCATENATE($DI$6," ",EG$9),'-RÅDATA_KVARTAL-'!$A$5:$DS$385,46,FALSE)&gt;0,VLOOKUP(CONCATENATE($DI$6," ",EG$9),'-RÅDATA_KVARTAL-'!$A$5:$DS$385,46,FALSE),"")</f>
        <v>63.268033487320174</v>
      </c>
      <c r="EH52" s="118"/>
      <c r="EI52" s="106"/>
      <c r="EJ52" s="156" t="str">
        <f>IF(VLOOKUP(CONCATENATE($EJ$6," ",EJ$9),'-RÅDATA_KVARTAL-'!$A$5:$DS$385,46,FALSE)&gt;0,VLOOKUP(CONCATENATE($EJ$6," ",EJ$9),'-RÅDATA_KVARTAL-'!$A$5:$DS$385,46,FALSE),"")</f>
        <v/>
      </c>
      <c r="EK52" s="156"/>
      <c r="EL52" s="156" t="str">
        <f>IF(VLOOKUP(CONCATENATE($EJ$6," ",EL$9),'-RÅDATA_KVARTAL-'!$A$5:$DS$385,46,FALSE)&gt;0,VLOOKUP(CONCATENATE($EJ$6," ",EL$9),'-RÅDATA_KVARTAL-'!$A$5:$DS$385,46,FALSE),"")</f>
        <v/>
      </c>
      <c r="EM52" s="156"/>
      <c r="EN52" s="156" t="str">
        <f>IF(VLOOKUP(CONCATENATE($EJ$6," ",EN$9),'-RÅDATA_KVARTAL-'!$A$5:$DS$385,46,FALSE)&gt;0,VLOOKUP(CONCATENATE($EJ$6," ",EN$9),'-RÅDATA_KVARTAL-'!$A$5:$DS$385,46,FALSE),"")</f>
        <v/>
      </c>
      <c r="EO52" s="156"/>
      <c r="EP52" s="156" t="str">
        <f>IF(VLOOKUP(CONCATENATE($EJ$6," ",EP$9),'-RÅDATA_KVARTAL-'!$A$5:$DS$385,46,FALSE)&gt;0,VLOOKUP(CONCATENATE($EJ$6," ",EP$9),'-RÅDATA_KVARTAL-'!$A$5:$DS$385,46,FALSE),"")</f>
        <v/>
      </c>
      <c r="EQ52" s="156"/>
      <c r="ER52" s="156" t="str">
        <f>IF(VLOOKUP(CONCATENATE($EJ$6," ",ER$9),'-RÅDATA_KVARTAL-'!$A$5:$DS$385,46,FALSE)&gt;0,VLOOKUP(CONCATENATE($EJ$6," ",ER$9),'-RÅDATA_KVARTAL-'!$A$5:$DS$385,46,FALSE),"")</f>
        <v/>
      </c>
      <c r="ES52" s="156"/>
      <c r="ET52" s="156" t="str">
        <f>IF(VLOOKUP(CONCATENATE($EJ$6," ",ET$9),'-RÅDATA_KVARTAL-'!$A$5:$DS$385,46,FALSE)&gt;0,VLOOKUP(CONCATENATE($EJ$6," ",ET$9),'-RÅDATA_KVARTAL-'!$A$5:$DS$385,46,FALSE),"")</f>
        <v/>
      </c>
      <c r="EU52" s="156"/>
      <c r="EV52" s="156" t="str">
        <f>IF(VLOOKUP(CONCATENATE($EJ$6," ",EV$9),'-RÅDATA_KVARTAL-'!$A$5:$DS$385,46,FALSE)&gt;0,VLOOKUP(CONCATENATE($EJ$6," ",EV$9),'-RÅDATA_KVARTAL-'!$A$5:$DS$385,46,FALSE),"")</f>
        <v/>
      </c>
      <c r="EW52" s="156"/>
      <c r="EX52" s="156" t="str">
        <f>IF(VLOOKUP(CONCATENATE($EJ$6," ",EX$9),'-RÅDATA_KVARTAL-'!$A$5:$DS$385,46,FALSE)&gt;0,VLOOKUP(CONCATENATE($EJ$6," ",EX$9),'-RÅDATA_KVARTAL-'!$A$5:$DS$385,46,FALSE),"")</f>
        <v/>
      </c>
      <c r="EY52" s="156"/>
      <c r="EZ52" s="156" t="str">
        <f>IF(VLOOKUP(CONCATENATE($EJ$6," ",EZ$9),'-RÅDATA_KVARTAL-'!$A$5:$DS$385,46,FALSE)&gt;0,VLOOKUP(CONCATENATE($EJ$6," ",EZ$9),'-RÅDATA_KVARTAL-'!$A$5:$DS$385,46,FALSE),"")</f>
        <v/>
      </c>
      <c r="FA52" s="156"/>
      <c r="FB52" s="156" t="str">
        <f>IF(VLOOKUP(CONCATENATE($EJ$6," ",FB$9),'-RÅDATA_KVARTAL-'!$A$5:$DS$385,46,FALSE)&gt;0,VLOOKUP(CONCATENATE($EJ$6," ",FB$9),'-RÅDATA_KVARTAL-'!$A$5:$DS$385,46,FALSE),"")</f>
        <v/>
      </c>
      <c r="FC52" s="156"/>
      <c r="FD52" s="156" t="str">
        <f>IF(VLOOKUP(CONCATENATE($EJ$6," ",FD$9),'-RÅDATA_KVARTAL-'!$A$5:$DS$385,46,FALSE)&gt;0,VLOOKUP(CONCATENATE($EJ$6," ",FD$9),'-RÅDATA_KVARTAL-'!$A$5:$DS$385,46,FALSE),"")</f>
        <v/>
      </c>
      <c r="FE52" s="156"/>
      <c r="FF52" s="156" t="str">
        <f>IF(VLOOKUP(CONCATENATE($EJ$6," ",FF$9),'-RÅDATA_KVARTAL-'!$A$5:$DS$385,46,FALSE)&gt;0,VLOOKUP(CONCATENATE($EJ$6," ",FF$9),'-RÅDATA_KVARTAL-'!$A$5:$DS$385,46,FALSE),"")</f>
        <v/>
      </c>
      <c r="FG52" s="156"/>
      <c r="FH52" s="156" t="str">
        <f>IF(VLOOKUP(CONCATENATE($EJ$6," ",FH$9),'-RÅDATA_KVARTAL-'!$A$5:$DS$385,46,FALSE)&gt;0,VLOOKUP(CONCATENATE($EJ$6," ",FH$9),'-RÅDATA_KVARTAL-'!$A$5:$DS$385,46,FALSE),"")</f>
        <v/>
      </c>
      <c r="FI52" s="118"/>
      <c r="FJ52" s="106"/>
      <c r="FK52" s="156" t="str">
        <f>IF(VLOOKUP(CONCATENATE($FK$6," ",FK$9),'-RÅDATA_KVARTAL-'!$A$5:$DS$385,46,FALSE)&gt;0,VLOOKUP(CONCATENATE($FK$6," ",FK$9),'-RÅDATA_KVARTAL-'!$A$5:$DS$385,46,FALSE),"")</f>
        <v/>
      </c>
      <c r="FL52" s="156"/>
      <c r="FM52" s="156" t="str">
        <f>IF(VLOOKUP(CONCATENATE($FK$6," ",FM$9),'-RÅDATA_KVARTAL-'!$A$5:$DS$385,46,FALSE)&gt;0,VLOOKUP(CONCATENATE($FK$6," ",FM$9),'-RÅDATA_KVARTAL-'!$A$5:$DS$385,46,FALSE),"")</f>
        <v/>
      </c>
      <c r="FN52" s="156"/>
      <c r="FO52" s="156" t="str">
        <f>IF(VLOOKUP(CONCATENATE($FK$6," ",FO$9),'-RÅDATA_KVARTAL-'!$A$5:$DS$385,46,FALSE)&gt;0,VLOOKUP(CONCATENATE($FK$6," ",FO$9),'-RÅDATA_KVARTAL-'!$A$5:$DS$385,46,FALSE),"")</f>
        <v/>
      </c>
      <c r="FP52" s="156"/>
      <c r="FQ52" s="156" t="str">
        <f>IF(VLOOKUP(CONCATENATE($FK$6," ",FQ$9),'-RÅDATA_KVARTAL-'!$A$5:$DS$385,46,FALSE)&gt;0,VLOOKUP(CONCATENATE($FK$6," ",FQ$9),'-RÅDATA_KVARTAL-'!$A$5:$DS$385,46,FALSE),"")</f>
        <v/>
      </c>
      <c r="FR52" s="156"/>
      <c r="FS52" s="156" t="str">
        <f>IF(VLOOKUP(CONCATENATE($FK$6," ",FS$9),'-RÅDATA_KVARTAL-'!$A$5:$DS$385,46,FALSE)&gt;0,VLOOKUP(CONCATENATE($FK$6," ",FS$9),'-RÅDATA_KVARTAL-'!$A$5:$DS$385,46,FALSE),"")</f>
        <v/>
      </c>
      <c r="FT52" s="156"/>
      <c r="FU52" s="156" t="str">
        <f>IF(VLOOKUP(CONCATENATE($FK$6," ",FU$9),'-RÅDATA_KVARTAL-'!$A$5:$DS$385,46,FALSE)&gt;0,VLOOKUP(CONCATENATE($FK$6," ",FU$9),'-RÅDATA_KVARTAL-'!$A$5:$DS$385,46,FALSE),"")</f>
        <v/>
      </c>
      <c r="FV52" s="156"/>
      <c r="FW52" s="156" t="str">
        <f>IF(VLOOKUP(CONCATENATE($FK$6," ",FW$9),'-RÅDATA_KVARTAL-'!$A$5:$DS$385,46,FALSE)&gt;0,VLOOKUP(CONCATENATE($FK$6," ",FW$9),'-RÅDATA_KVARTAL-'!$A$5:$DS$385,46,FALSE),"")</f>
        <v/>
      </c>
      <c r="FX52" s="156"/>
      <c r="FY52" s="156" t="str">
        <f>IF(VLOOKUP(CONCATENATE($FK$6," ",FY$9),'-RÅDATA_KVARTAL-'!$A$5:$DS$385,46,FALSE)&gt;0,VLOOKUP(CONCATENATE($FK$6," ",FY$9),'-RÅDATA_KVARTAL-'!$A$5:$DS$385,46,FALSE),"")</f>
        <v/>
      </c>
      <c r="FZ52" s="156"/>
      <c r="GA52" s="156" t="str">
        <f>IF(VLOOKUP(CONCATENATE($FK$6," ",GA$9),'-RÅDATA_KVARTAL-'!$A$5:$DS$385,46,FALSE)&gt;0,VLOOKUP(CONCATENATE($FK$6," ",GA$9),'-RÅDATA_KVARTAL-'!$A$5:$DS$385,46,FALSE),"")</f>
        <v/>
      </c>
      <c r="GB52" s="156"/>
      <c r="GC52" s="156" t="str">
        <f>IF(VLOOKUP(CONCATENATE($FK$6," ",GC$9),'-RÅDATA_KVARTAL-'!$A$5:$DS$385,46,FALSE)&gt;0,VLOOKUP(CONCATENATE($FK$6," ",GC$9),'-RÅDATA_KVARTAL-'!$A$5:$DS$385,46,FALSE),"")</f>
        <v/>
      </c>
      <c r="GD52" s="156"/>
      <c r="GE52" s="156" t="str">
        <f>IF(VLOOKUP(CONCATENATE($FK$6," ",GE$9),'-RÅDATA_KVARTAL-'!$A$5:$DS$385,46,FALSE)&gt;0,VLOOKUP(CONCATENATE($FK$6," ",GE$9),'-RÅDATA_KVARTAL-'!$A$5:$DS$385,46,FALSE),"")</f>
        <v/>
      </c>
      <c r="GF52" s="156"/>
      <c r="GG52" s="156" t="str">
        <f>IF(VLOOKUP(CONCATENATE($FK$6," ",GG$9),'-RÅDATA_KVARTAL-'!$A$5:$DS$385,46,FALSE)&gt;0,VLOOKUP(CONCATENATE($FK$6," ",GG$9),'-RÅDATA_KVARTAL-'!$A$5:$DS$385,46,FALSE),"")</f>
        <v/>
      </c>
      <c r="GH52" s="156"/>
      <c r="GI52" s="156" t="str">
        <f>IF(VLOOKUP(CONCATENATE($FK$6," ",GI$9),'-RÅDATA_KVARTAL-'!$A$5:$DS$385,46,FALSE)&gt;0,VLOOKUP(CONCATENATE($FK$6," ",GI$9),'-RÅDATA_KVARTAL-'!$A$5:$DS$385,46,FALSE),"")</f>
        <v/>
      </c>
      <c r="GJ52" s="118"/>
      <c r="GK52" s="106"/>
      <c r="GL52" s="156" t="str">
        <f>IF(VLOOKUP(CONCATENATE($GL$6," ",GL$9),'-RÅDATA_KVARTAL-'!$A$5:$DS$385,46,FALSE)&gt;0,VLOOKUP(CONCATENATE($GL$6," ",GL$9),'-RÅDATA_KVARTAL-'!$A$5:$DS$385,46,FALSE),"")</f>
        <v/>
      </c>
      <c r="GM52" s="156"/>
      <c r="GN52" s="156" t="str">
        <f>IF(VLOOKUP(CONCATENATE($GL$6," ",GN$9),'-RÅDATA_KVARTAL-'!$A$5:$DS$385,46,FALSE)&gt;0,VLOOKUP(CONCATENATE($GL$6," ",GN$9),'-RÅDATA_KVARTAL-'!$A$5:$DS$385,46,FALSE),"")</f>
        <v/>
      </c>
      <c r="GO52" s="156"/>
      <c r="GP52" s="156" t="str">
        <f>IF(VLOOKUP(CONCATENATE($GL$6," ",GP$9),'-RÅDATA_KVARTAL-'!$A$5:$DS$385,46,FALSE)&gt;0,VLOOKUP(CONCATENATE($GL$6," ",GP$9),'-RÅDATA_KVARTAL-'!$A$5:$DS$385,46,FALSE),"")</f>
        <v/>
      </c>
      <c r="GQ52" s="156"/>
      <c r="GR52" s="156" t="str">
        <f>IF(VLOOKUP(CONCATENATE($GL$6," ",GR$9),'-RÅDATA_KVARTAL-'!$A$5:$DS$385,46,FALSE)&gt;0,VLOOKUP(CONCATENATE($GL$6," ",GR$9),'-RÅDATA_KVARTAL-'!$A$5:$DS$385,46,FALSE),"")</f>
        <v/>
      </c>
      <c r="GS52" s="156"/>
      <c r="GT52" s="156" t="str">
        <f>IF(VLOOKUP(CONCATENATE($GL$6," ",GT$9),'-RÅDATA_KVARTAL-'!$A$5:$DS$385,46,FALSE)&gt;0,VLOOKUP(CONCATENATE($GL$6," ",GT$9),'-RÅDATA_KVARTAL-'!$A$5:$DS$385,46,FALSE),"")</f>
        <v/>
      </c>
      <c r="GU52" s="156"/>
      <c r="GV52" s="156" t="str">
        <f>IF(VLOOKUP(CONCATENATE($GL$6," ",GV$9),'-RÅDATA_KVARTAL-'!$A$5:$DS$385,46,FALSE)&gt;0,VLOOKUP(CONCATENATE($GL$6," ",GV$9),'-RÅDATA_KVARTAL-'!$A$5:$DS$385,46,FALSE),"")</f>
        <v/>
      </c>
      <c r="GW52" s="156"/>
      <c r="GX52" s="156" t="str">
        <f>IF(VLOOKUP(CONCATENATE($GL$6," ",GX$9),'-RÅDATA_KVARTAL-'!$A$5:$DS$385,46,FALSE)&gt;0,VLOOKUP(CONCATENATE($GL$6," ",GX$9),'-RÅDATA_KVARTAL-'!$A$5:$DS$385,46,FALSE),"")</f>
        <v/>
      </c>
      <c r="GY52" s="156"/>
      <c r="GZ52" s="156" t="str">
        <f>IF(VLOOKUP(CONCATENATE($GL$6," ",GZ$9),'-RÅDATA_KVARTAL-'!$A$5:$DS$385,46,FALSE)&gt;0,VLOOKUP(CONCATENATE($GL$6," ",GZ$9),'-RÅDATA_KVARTAL-'!$A$5:$DS$385,46,FALSE),"")</f>
        <v/>
      </c>
      <c r="HA52" s="156"/>
      <c r="HB52" s="156" t="str">
        <f>IF(VLOOKUP(CONCATENATE($GL$6," ",HB$9),'-RÅDATA_KVARTAL-'!$A$5:$DS$385,46,FALSE)&gt;0,VLOOKUP(CONCATENATE($GL$6," ",HB$9),'-RÅDATA_KVARTAL-'!$A$5:$DS$385,46,FALSE),"")</f>
        <v/>
      </c>
      <c r="HC52" s="156"/>
      <c r="HD52" s="156" t="str">
        <f>IF(VLOOKUP(CONCATENATE($GL$6," ",HD$9),'-RÅDATA_KVARTAL-'!$A$5:$DS$385,46,FALSE)&gt;0,VLOOKUP(CONCATENATE($GL$6," ",HD$9),'-RÅDATA_KVARTAL-'!$A$5:$DS$385,46,FALSE),"")</f>
        <v/>
      </c>
      <c r="HE52" s="156"/>
      <c r="HF52" s="156" t="str">
        <f>IF(VLOOKUP(CONCATENATE($GL$6," ",HF$9),'-RÅDATA_KVARTAL-'!$A$5:$DS$385,46,FALSE)&gt;0,VLOOKUP(CONCATENATE($GL$6," ",HF$9),'-RÅDATA_KVARTAL-'!$A$5:$DS$385,46,FALSE),"")</f>
        <v/>
      </c>
      <c r="HG52" s="156"/>
      <c r="HH52" s="156" t="str">
        <f>IF(VLOOKUP(CONCATENATE($GL$6," ",HH$9),'-RÅDATA_KVARTAL-'!$A$5:$DS$385,46,FALSE)&gt;0,VLOOKUP(CONCATENATE($GL$6," ",HH$9),'-RÅDATA_KVARTAL-'!$A$5:$DS$385,46,FALSE),"")</f>
        <v/>
      </c>
      <c r="HI52" s="156"/>
      <c r="HJ52" s="156" t="str">
        <f>IF(VLOOKUP(CONCATENATE($GL$6," ",HJ$9),'-RÅDATA_KVARTAL-'!$A$5:$DS$385,46,FALSE)&gt;0,VLOOKUP(CONCATENATE($GL$6," ",HJ$9),'-RÅDATA_KVARTAL-'!$A$5:$DS$385,46,FALSE),"")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24284</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27842</v>
      </c>
      <c r="CM54" s="37"/>
      <c r="CN54" s="37">
        <f>IF(VLOOKUP(CONCATENATE($CH$6," ",CN$9),'-RÅDATA_KVARTAL-'!$A$5:$DS$385,50,FALSE)&gt;0,VLOOKUP(CONCATENATE($CH$6," ",CN$9),'-RÅDATA_KVARTAL-'!$A$5:$DS$385,50,FALSE),"")</f>
        <v>27548</v>
      </c>
      <c r="CO54" s="37"/>
      <c r="CP54" s="37">
        <f>IF(VLOOKUP(CONCATENATE($CH$6," ",CP$9),'-RÅDATA_KVARTAL-'!$A$5:$DS$385,50,FALSE)&gt;0,VLOOKUP(CONCATENATE($CH$6," ",CP$9),'-RÅDATA_KVARTAL-'!$A$5:$DS$385,50,FALSE),"")</f>
        <v>27116</v>
      </c>
      <c r="CQ54" s="37"/>
      <c r="CR54" s="37">
        <f>IF(VLOOKUP(CONCATENATE($CH$6," ",CR$9),'-RÅDATA_KVARTAL-'!$A$5:$DS$385,50,FALSE)&gt;0,VLOOKUP(CONCATENATE($CH$6," ",CR$9),'-RÅDATA_KVARTAL-'!$A$5:$DS$385,50,FALSE),"")</f>
        <v>25148</v>
      </c>
      <c r="CS54" s="37"/>
      <c r="CT54" s="37">
        <f>IF(VLOOKUP(CONCATENATE($CH$6," ",CT$9),'-RÅDATA_KVARTAL-'!$A$5:$DS$385,50,FALSE)&gt;0,VLOOKUP(CONCATENATE($CH$6," ",CT$9),'-RÅDATA_KVARTAL-'!$A$5:$DS$385,50,FALSE),"")</f>
        <v>25052</v>
      </c>
      <c r="CU54" s="37"/>
      <c r="CV54" s="37">
        <f>IF(VLOOKUP(CONCATENATE($CH$6," ",CV$9),'-RÅDATA_KVARTAL-'!$A$5:$DS$385,50,FALSE)&gt;0,VLOOKUP(CONCATENATE($CH$6," ",CV$9),'-RÅDATA_KVARTAL-'!$A$5:$DS$385,50,FALSE),"")</f>
        <v>27354</v>
      </c>
      <c r="CW54" s="37"/>
      <c r="CX54" s="37">
        <f>IF(VLOOKUP(CONCATENATE($CH$6," ",CX$9),'-RÅDATA_KVARTAL-'!$A$5:$DS$385,50,FALSE)&gt;0,VLOOKUP(CONCATENATE($CH$6," ",CX$9),'-RÅDATA_KVARTAL-'!$A$5:$DS$385,50,FALSE),"")</f>
        <v>26881</v>
      </c>
      <c r="CY54" s="37"/>
      <c r="CZ54" s="37">
        <f>IF(VLOOKUP(CONCATENATE($CH$6," ",CZ$9),'-RÅDATA_KVARTAL-'!$A$5:$DS$385,50,FALSE)&gt;0,VLOOKUP(CONCATENATE($CH$6," ",CZ$9),'-RÅDATA_KVARTAL-'!$A$5:$DS$385,50,FALSE),"")</f>
        <v>25380</v>
      </c>
      <c r="DA54" s="37"/>
      <c r="DB54" s="37">
        <f>IF(VLOOKUP(CONCATENATE($CH$6," ",DB$9),'-RÅDATA_KVARTAL-'!$A$5:$DS$385,50,FALSE)&gt;0,VLOOKUP(CONCATENATE($CH$6," ",DB$9),'-RÅDATA_KVARTAL-'!$A$5:$DS$385,50,FALSE),"")</f>
        <v>24174</v>
      </c>
      <c r="DC54" s="37"/>
      <c r="DD54" s="37">
        <f>IF(VLOOKUP(CONCATENATE($CH$6," ",DD$9),'-RÅDATA_KVARTAL-'!$A$5:$DS$385,50,FALSE)&gt;0,VLOOKUP(CONCATENATE($CH$6," ",DD$9),'-RÅDATA_KVARTAL-'!$A$5:$DS$385,50,FALSE),"")</f>
        <v>27587</v>
      </c>
      <c r="DE54" s="37"/>
      <c r="DF54" s="37">
        <f>IF(VLOOKUP(CONCATENATE($CH$6," ",DF$9),'-RÅDATA_KVARTAL-'!$A$5:$DS$385,50,FALSE)&gt;0,VLOOKUP(CONCATENATE($CH$6," ",DF$9),'-RÅDATA_KVARTAL-'!$A$5:$DS$385,50,FALSE),"")</f>
        <v>315055</v>
      </c>
      <c r="DG54" s="147"/>
      <c r="DH54" s="275"/>
      <c r="DI54" s="37">
        <f>IF(VLOOKUP(CONCATENATE($DI$6," ",DI$9),'-RÅDATA_KVARTAL-'!$A$5:$DS$385,50,FALSE)&gt;0,VLOOKUP(CONCATENATE($DI$6," ",DI$9),'-RÅDATA_KVARTAL-'!$A$5:$DS$385,50,FALSE),"")</f>
        <v>29107</v>
      </c>
      <c r="DJ54" s="37"/>
      <c r="DK54" s="37">
        <f>IF(VLOOKUP(CONCATENATE($DI$6," ",DK$9),'-RÅDATA_KVARTAL-'!$A$5:$DS$385,50,FALSE)&gt;0,VLOOKUP(CONCATENATE($DI$6," ",DK$9),'-RÅDATA_KVARTAL-'!$A$5:$DS$385,50,FALSE),"")</f>
        <v>28168</v>
      </c>
      <c r="DL54" s="37"/>
      <c r="DM54" s="37">
        <f>IF(VLOOKUP(CONCATENATE($DI$6," ",DM$9),'-RÅDATA_KVARTAL-'!$A$5:$DS$385,50,FALSE)&gt;0,VLOOKUP(CONCATENATE($DI$6," ",DM$9),'-RÅDATA_KVARTAL-'!$A$5:$DS$385,50,FALSE),"")</f>
        <v>31132</v>
      </c>
      <c r="DN54" s="37"/>
      <c r="DO54" s="37">
        <f>IF(VLOOKUP(CONCATENATE($DI$6," ",DO$9),'-RÅDATA_KVARTAL-'!$A$5:$DS$385,50,FALSE)&gt;0,VLOOKUP(CONCATENATE($DI$6," ",DO$9),'-RÅDATA_KVARTAL-'!$A$5:$DS$385,50,FALSE),"")</f>
        <v>27239</v>
      </c>
      <c r="DP54" s="37"/>
      <c r="DQ54" s="37">
        <f>IF(VLOOKUP(CONCATENATE($DI$6," ",DQ$9),'-RÅDATA_KVARTAL-'!$A$5:$DS$385,50,FALSE)&gt;0,VLOOKUP(CONCATENATE($DI$6," ",DQ$9),'-RÅDATA_KVARTAL-'!$A$5:$DS$385,50,FALSE),"")</f>
        <v>28219</v>
      </c>
      <c r="DR54" s="37"/>
      <c r="DS54" s="37">
        <f>IF(VLOOKUP(CONCATENATE($DI$6," ",DS$9),'-RÅDATA_KVARTAL-'!$A$5:$DS$385,50,FALSE)&gt;0,VLOOKUP(CONCATENATE($DI$6," ",DS$9),'-RÅDATA_KVARTAL-'!$A$5:$DS$385,50,FALSE),"")</f>
        <v>26992</v>
      </c>
      <c r="DT54" s="37"/>
      <c r="DU54" s="37">
        <f>IF(VLOOKUP(CONCATENATE($DI$6," ",DU$9),'-RÅDATA_KVARTAL-'!$A$5:$DS$385,50,FALSE)&gt;0,VLOOKUP(CONCATENATE($DI$6," ",DU$9),'-RÅDATA_KVARTAL-'!$A$5:$DS$385,50,FALSE),"")</f>
        <v>24625</v>
      </c>
      <c r="DV54" s="37"/>
      <c r="DW54" s="37">
        <f>IF(VLOOKUP(CONCATENATE($DI$6," ",DW$9),'-RÅDATA_KVARTAL-'!$A$5:$DS$385,50,FALSE)&gt;0,VLOOKUP(CONCATENATE($DI$6," ",DW$9),'-RÅDATA_KVARTAL-'!$A$5:$DS$385,50,FALSE),"")</f>
        <v>27487</v>
      </c>
      <c r="DX54" s="37"/>
      <c r="DY54" s="37">
        <f>IF(VLOOKUP(CONCATENATE($DI$6," ",DY$9),'-RÅDATA_KVARTAL-'!$A$5:$DS$385,50,FALSE)&gt;0,VLOOKUP(CONCATENATE($DI$6," ",DY$9),'-RÅDATA_KVARTAL-'!$A$5:$DS$385,50,FALSE),"")</f>
        <v>27517</v>
      </c>
      <c r="DZ54" s="37"/>
      <c r="EA54" s="37" t="str">
        <f>IF(VLOOKUP(CONCATENATE($DI$6," ",EA$9),'-RÅDATA_KVARTAL-'!$A$5:$DS$385,50,FALSE)&gt;0,VLOOKUP(CONCATENATE($DI$6," ",EA$9),'-RÅDATA_KVARTAL-'!$A$5:$DS$385,50,FALSE),"")</f>
        <v/>
      </c>
      <c r="EB54" s="37"/>
      <c r="EC54" s="37" t="str">
        <f>IF(VLOOKUP(CONCATENATE($DI$6," ",EC$9),'-RÅDATA_KVARTAL-'!$A$5:$DS$385,50,FALSE)&gt;0,VLOOKUP(CONCATENATE($DI$6," ",EC$9),'-RÅDATA_KVARTAL-'!$A$5:$DS$385,50,FALSE),"")</f>
        <v/>
      </c>
      <c r="ED54" s="37"/>
      <c r="EE54" s="37" t="str">
        <f>IF(VLOOKUP(CONCATENATE($DI$6," ",EE$9),'-RÅDATA_KVARTAL-'!$A$5:$DS$385,50,FALSE)&gt;0,VLOOKUP(CONCATENATE($DI$6," ",EE$9),'-RÅDATA_KVARTAL-'!$A$5:$DS$385,50,FALSE),"")</f>
        <v/>
      </c>
      <c r="EF54" s="37"/>
      <c r="EG54" s="37">
        <f>IF(VLOOKUP(CONCATENATE($DI$6," ",EG$9),'-RÅDATA_KVARTAL-'!$A$5:$DS$385,50,FALSE)&gt;0,VLOOKUP(CONCATENATE($DI$6," ",EG$9),'-RÅDATA_KVARTAL-'!$A$5:$DS$385,50,FALSE),"")</f>
        <v>250486</v>
      </c>
      <c r="EH54" s="147"/>
      <c r="EI54" s="275"/>
      <c r="EJ54" s="37" t="str">
        <f>IF(VLOOKUP(CONCATENATE($EJ$6," ",EJ$9),'-RÅDATA_KVARTAL-'!$A$5:$DS$385,50,FALSE)&gt;0,VLOOKUP(CONCATENATE($EJ$6," ",EJ$9),'-RÅDATA_KVARTAL-'!$A$5:$DS$385,50,FALSE),"")</f>
        <v/>
      </c>
      <c r="EK54" s="37"/>
      <c r="EL54" s="37" t="str">
        <f>IF(VLOOKUP(CONCATENATE($EJ$6," ",EL$9),'-RÅDATA_KVARTAL-'!$A$5:$DS$385,50,FALSE)&gt;0,VLOOKUP(CONCATENATE($EJ$6," ",EL$9),'-RÅDATA_KVARTAL-'!$A$5:$DS$385,50,FALSE),"")</f>
        <v/>
      </c>
      <c r="EM54" s="37"/>
      <c r="EN54" s="37" t="str">
        <f>IF(VLOOKUP(CONCATENATE($EJ$6," ",EN$9),'-RÅDATA_KVARTAL-'!$A$5:$DS$385,50,FALSE)&gt;0,VLOOKUP(CONCATENATE($EJ$6," ",EN$9),'-RÅDATA_KVARTAL-'!$A$5:$DS$385,50,FALSE),"")</f>
        <v/>
      </c>
      <c r="EO54" s="37"/>
      <c r="EP54" s="37" t="str">
        <f>IF(VLOOKUP(CONCATENATE($EJ$6," ",EP$9),'-RÅDATA_KVARTAL-'!$A$5:$DS$385,50,FALSE)&gt;0,VLOOKUP(CONCATENATE($EJ$6," ",EP$9),'-RÅDATA_KVARTAL-'!$A$5:$DS$385,50,FALSE),"")</f>
        <v/>
      </c>
      <c r="EQ54" s="37"/>
      <c r="ER54" s="37" t="str">
        <f>IF(VLOOKUP(CONCATENATE($EJ$6," ",ER$9),'-RÅDATA_KVARTAL-'!$A$5:$DS$385,50,FALSE)&gt;0,VLOOKUP(CONCATENATE($EJ$6," ",ER$9),'-RÅDATA_KVARTAL-'!$A$5:$DS$385,50,FALSE),"")</f>
        <v/>
      </c>
      <c r="ES54" s="37"/>
      <c r="ET54" s="37" t="str">
        <f>IF(VLOOKUP(CONCATENATE($EJ$6," ",ET$9),'-RÅDATA_KVARTAL-'!$A$5:$DS$385,50,FALSE)&gt;0,VLOOKUP(CONCATENATE($EJ$6," ",ET$9),'-RÅDATA_KVARTAL-'!$A$5:$DS$385,50,FALSE),"")</f>
        <v/>
      </c>
      <c r="EU54" s="37"/>
      <c r="EV54" s="37" t="str">
        <f>IF(VLOOKUP(CONCATENATE($EJ$6," ",EV$9),'-RÅDATA_KVARTAL-'!$A$5:$DS$385,50,FALSE)&gt;0,VLOOKUP(CONCATENATE($EJ$6," ",EV$9),'-RÅDATA_KVARTAL-'!$A$5:$DS$385,50,FALSE),"")</f>
        <v/>
      </c>
      <c r="EW54" s="37"/>
      <c r="EX54" s="37" t="str">
        <f>IF(VLOOKUP(CONCATENATE($EJ$6," ",EX$9),'-RÅDATA_KVARTAL-'!$A$5:$DS$385,50,FALSE)&gt;0,VLOOKUP(CONCATENATE($EJ$6," ",EX$9),'-RÅDATA_KVARTAL-'!$A$5:$DS$385,50,FALSE),"")</f>
        <v/>
      </c>
      <c r="EY54" s="37"/>
      <c r="EZ54" s="37" t="str">
        <f>IF(VLOOKUP(CONCATENATE($EJ$6," ",EZ$9),'-RÅDATA_KVARTAL-'!$A$5:$DS$385,50,FALSE)&gt;0,VLOOKUP(CONCATENATE($EJ$6," ",EZ$9),'-RÅDATA_KVARTAL-'!$A$5:$DS$385,50,FALSE),"")</f>
        <v/>
      </c>
      <c r="FA54" s="37"/>
      <c r="FB54" s="37" t="str">
        <f>IF(VLOOKUP(CONCATENATE($EJ$6," ",FB$9),'-RÅDATA_KVARTAL-'!$A$5:$DS$385,50,FALSE)&gt;0,VLOOKUP(CONCATENATE($EJ$6," ",FB$9),'-RÅDATA_KVARTAL-'!$A$5:$DS$385,50,FALSE),"")</f>
        <v/>
      </c>
      <c r="FC54" s="37"/>
      <c r="FD54" s="37" t="str">
        <f>IF(VLOOKUP(CONCATENATE($EJ$6," ",FD$9),'-RÅDATA_KVARTAL-'!$A$5:$DS$385,50,FALSE)&gt;0,VLOOKUP(CONCATENATE($EJ$6," ",FD$9),'-RÅDATA_KVARTAL-'!$A$5:$DS$385,50,FALSE),"")</f>
        <v/>
      </c>
      <c r="FE54" s="37"/>
      <c r="FF54" s="37" t="str">
        <f>IF(VLOOKUP(CONCATENATE($EJ$6," ",FF$9),'-RÅDATA_KVARTAL-'!$A$5:$DS$385,50,FALSE)&gt;0,VLOOKUP(CONCATENATE($EJ$6," ",FF$9),'-RÅDATA_KVARTAL-'!$A$5:$DS$385,50,FALSE),"")</f>
        <v/>
      </c>
      <c r="FG54" s="37"/>
      <c r="FH54" s="37" t="str">
        <f>IF(VLOOKUP(CONCATENATE($EJ$6," ",FH$9),'-RÅDATA_KVARTAL-'!$A$5:$DS$385,50,FALSE)&gt;0,VLOOKUP(CONCATENATE($EJ$6," ",FH$9),'-RÅDATA_KVARTAL-'!$A$5:$DS$385,50,FALSE),"")</f>
        <v/>
      </c>
      <c r="FI54" s="147"/>
      <c r="FJ54" s="275"/>
      <c r="FK54" s="37" t="str">
        <f>IF(VLOOKUP(CONCATENATE($FK$6," ",FK$9),'-RÅDATA_KVARTAL-'!$A$5:$DS$385,50,FALSE)&gt;0,VLOOKUP(CONCATENATE($FK$6," ",FK$9),'-RÅDATA_KVARTAL-'!$A$5:$DS$385,50,FALSE),"")</f>
        <v/>
      </c>
      <c r="FL54" s="37"/>
      <c r="FM54" s="37" t="str">
        <f>IF(VLOOKUP(CONCATENATE($FK$6," ",FM$9),'-RÅDATA_KVARTAL-'!$A$5:$DS$385,50,FALSE)&gt;0,VLOOKUP(CONCATENATE($FK$6," ",FM$9),'-RÅDATA_KVARTAL-'!$A$5:$DS$385,50,FALSE),"")</f>
        <v/>
      </c>
      <c r="FN54" s="37"/>
      <c r="FO54" s="37" t="str">
        <f>IF(VLOOKUP(CONCATENATE($FK$6," ",FO$9),'-RÅDATA_KVARTAL-'!$A$5:$DS$385,50,FALSE)&gt;0,VLOOKUP(CONCATENATE($FK$6," ",FO$9),'-RÅDATA_KVARTAL-'!$A$5:$DS$385,50,FALSE),"")</f>
        <v/>
      </c>
      <c r="FP54" s="37"/>
      <c r="FQ54" s="37" t="str">
        <f>IF(VLOOKUP(CONCATENATE($FK$6," ",FQ$9),'-RÅDATA_KVARTAL-'!$A$5:$DS$385,50,FALSE)&gt;0,VLOOKUP(CONCATENATE($FK$6," ",FQ$9),'-RÅDATA_KVARTAL-'!$A$5:$DS$385,50,FALSE),"")</f>
        <v/>
      </c>
      <c r="FR54" s="37"/>
      <c r="FS54" s="37" t="str">
        <f>IF(VLOOKUP(CONCATENATE($FK$6," ",FS$9),'-RÅDATA_KVARTAL-'!$A$5:$DS$385,50,FALSE)&gt;0,VLOOKUP(CONCATENATE($FK$6," ",FS$9),'-RÅDATA_KVARTAL-'!$A$5:$DS$385,50,FALSE),"")</f>
        <v/>
      </c>
      <c r="FT54" s="37"/>
      <c r="FU54" s="37" t="str">
        <f>IF(VLOOKUP(CONCATENATE($FK$6," ",FU$9),'-RÅDATA_KVARTAL-'!$A$5:$DS$385,50,FALSE)&gt;0,VLOOKUP(CONCATENATE($FK$6," ",FU$9),'-RÅDATA_KVARTAL-'!$A$5:$DS$385,50,FALSE),"")</f>
        <v/>
      </c>
      <c r="FV54" s="37"/>
      <c r="FW54" s="37" t="str">
        <f>IF(VLOOKUP(CONCATENATE($FK$6," ",FW$9),'-RÅDATA_KVARTAL-'!$A$5:$DS$385,50,FALSE)&gt;0,VLOOKUP(CONCATENATE($FK$6," ",FW$9),'-RÅDATA_KVARTAL-'!$A$5:$DS$385,50,FALSE),"")</f>
        <v/>
      </c>
      <c r="FX54" s="37"/>
      <c r="FY54" s="37" t="str">
        <f>IF(VLOOKUP(CONCATENATE($FK$6," ",FY$9),'-RÅDATA_KVARTAL-'!$A$5:$DS$385,50,FALSE)&gt;0,VLOOKUP(CONCATENATE($FK$6," ",FY$9),'-RÅDATA_KVARTAL-'!$A$5:$DS$385,50,FALSE),"")</f>
        <v/>
      </c>
      <c r="FZ54" s="37"/>
      <c r="GA54" s="37" t="str">
        <f>IF(VLOOKUP(CONCATENATE($FK$6," ",GA$9),'-RÅDATA_KVARTAL-'!$A$5:$DS$385,50,FALSE)&gt;0,VLOOKUP(CONCATENATE($FK$6," ",GA$9),'-RÅDATA_KVARTAL-'!$A$5:$DS$385,50,FALSE),"")</f>
        <v/>
      </c>
      <c r="GB54" s="37"/>
      <c r="GC54" s="37" t="str">
        <f>IF(VLOOKUP(CONCATENATE($FK$6," ",GC$9),'-RÅDATA_KVARTAL-'!$A$5:$DS$385,50,FALSE)&gt;0,VLOOKUP(CONCATENATE($FK$6," ",GC$9),'-RÅDATA_KVARTAL-'!$A$5:$DS$385,50,FALSE),"")</f>
        <v/>
      </c>
      <c r="GD54" s="37"/>
      <c r="GE54" s="37" t="str">
        <f>IF(VLOOKUP(CONCATENATE($FK$6," ",GE$9),'-RÅDATA_KVARTAL-'!$A$5:$DS$385,50,FALSE)&gt;0,VLOOKUP(CONCATENATE($FK$6," ",GE$9),'-RÅDATA_KVARTAL-'!$A$5:$DS$385,50,FALSE),"")</f>
        <v/>
      </c>
      <c r="GF54" s="37"/>
      <c r="GG54" s="37" t="str">
        <f>IF(VLOOKUP(CONCATENATE($FK$6," ",GG$9),'-RÅDATA_KVARTAL-'!$A$5:$DS$385,50,FALSE)&gt;0,VLOOKUP(CONCATENATE($FK$6," ",GG$9),'-RÅDATA_KVARTAL-'!$A$5:$DS$385,50,FALSE),"")</f>
        <v/>
      </c>
      <c r="GH54" s="37"/>
      <c r="GI54" s="37" t="str">
        <f>IF(VLOOKUP(CONCATENATE($FK$6," ",GI$9),'-RÅDATA_KVARTAL-'!$A$5:$DS$385,50,FALSE)&gt;0,VLOOKUP(CONCATENATE($FK$6," ",GI$9),'-RÅDATA_KVARTAL-'!$A$5:$DS$385,50,FALSE),"")</f>
        <v/>
      </c>
      <c r="GJ54" s="147"/>
      <c r="GK54" s="275"/>
      <c r="GL54" s="37" t="str">
        <f>IF(VLOOKUP(CONCATENATE($GL$6," ",GL$9),'-RÅDATA_KVARTAL-'!$A$5:$DS$385,50,FALSE)&gt;0,VLOOKUP(CONCATENATE($GL$6," ",GL$9),'-RÅDATA_KVARTAL-'!$A$5:$DS$385,50,FALSE),"")</f>
        <v/>
      </c>
      <c r="GM54" s="37"/>
      <c r="GN54" s="37" t="str">
        <f>IF(VLOOKUP(CONCATENATE($GL$6," ",GN$9),'-RÅDATA_KVARTAL-'!$A$5:$DS$385,50,FALSE)&gt;0,VLOOKUP(CONCATENATE($GL$6," ",GN$9),'-RÅDATA_KVARTAL-'!$A$5:$DS$385,50,FALSE),"")</f>
        <v/>
      </c>
      <c r="GO54" s="37"/>
      <c r="GP54" s="37" t="str">
        <f>IF(VLOOKUP(CONCATENATE($GL$6," ",GP$9),'-RÅDATA_KVARTAL-'!$A$5:$DS$385,50,FALSE)&gt;0,VLOOKUP(CONCATENATE($GL$6," ",GP$9),'-RÅDATA_KVARTAL-'!$A$5:$DS$385,50,FALSE),"")</f>
        <v/>
      </c>
      <c r="GQ54" s="37"/>
      <c r="GR54" s="37" t="str">
        <f>IF(VLOOKUP(CONCATENATE($GL$6," ",GR$9),'-RÅDATA_KVARTAL-'!$A$5:$DS$385,50,FALSE)&gt;0,VLOOKUP(CONCATENATE($GL$6," ",GR$9),'-RÅDATA_KVARTAL-'!$A$5:$DS$385,50,FALSE),"")</f>
        <v/>
      </c>
      <c r="GS54" s="37"/>
      <c r="GT54" s="37" t="str">
        <f>IF(VLOOKUP(CONCATENATE($GL$6," ",GT$9),'-RÅDATA_KVARTAL-'!$A$5:$DS$385,50,FALSE)&gt;0,VLOOKUP(CONCATENATE($GL$6," ",GT$9),'-RÅDATA_KVARTAL-'!$A$5:$DS$385,50,FALSE),"")</f>
        <v/>
      </c>
      <c r="GU54" s="37"/>
      <c r="GV54" s="37" t="str">
        <f>IF(VLOOKUP(CONCATENATE($GL$6," ",GV$9),'-RÅDATA_KVARTAL-'!$A$5:$DS$385,50,FALSE)&gt;0,VLOOKUP(CONCATENATE($GL$6," ",GV$9),'-RÅDATA_KVARTAL-'!$A$5:$DS$385,50,FALSE),"")</f>
        <v/>
      </c>
      <c r="GW54" s="37"/>
      <c r="GX54" s="37" t="str">
        <f>IF(VLOOKUP(CONCATENATE($GL$6," ",GX$9),'-RÅDATA_KVARTAL-'!$A$5:$DS$385,50,FALSE)&gt;0,VLOOKUP(CONCATENATE($GL$6," ",GX$9),'-RÅDATA_KVARTAL-'!$A$5:$DS$385,50,FALSE),"")</f>
        <v/>
      </c>
      <c r="GY54" s="37"/>
      <c r="GZ54" s="37" t="str">
        <f>IF(VLOOKUP(CONCATENATE($GL$6," ",GZ$9),'-RÅDATA_KVARTAL-'!$A$5:$DS$385,50,FALSE)&gt;0,VLOOKUP(CONCATENATE($GL$6," ",GZ$9),'-RÅDATA_KVARTAL-'!$A$5:$DS$385,50,FALSE),"")</f>
        <v/>
      </c>
      <c r="HA54" s="37"/>
      <c r="HB54" s="37" t="str">
        <f>IF(VLOOKUP(CONCATENATE($GL$6," ",HB$9),'-RÅDATA_KVARTAL-'!$A$5:$DS$385,50,FALSE)&gt;0,VLOOKUP(CONCATENATE($GL$6," ",HB$9),'-RÅDATA_KVARTAL-'!$A$5:$DS$385,50,FALSE),"")</f>
        <v/>
      </c>
      <c r="HC54" s="37"/>
      <c r="HD54" s="37" t="str">
        <f>IF(VLOOKUP(CONCATENATE($GL$6," ",HD$9),'-RÅDATA_KVARTAL-'!$A$5:$DS$385,50,FALSE)&gt;0,VLOOKUP(CONCATENATE($GL$6," ",HD$9),'-RÅDATA_KVARTAL-'!$A$5:$DS$385,50,FALSE),"")</f>
        <v/>
      </c>
      <c r="HE54" s="37"/>
      <c r="HF54" s="37" t="str">
        <f>IF(VLOOKUP(CONCATENATE($GL$6," ",HF$9),'-RÅDATA_KVARTAL-'!$A$5:$DS$385,50,FALSE)&gt;0,VLOOKUP(CONCATENATE($GL$6," ",HF$9),'-RÅDATA_KVARTAL-'!$A$5:$DS$385,50,FALSE),"")</f>
        <v/>
      </c>
      <c r="HG54" s="37"/>
      <c r="HH54" s="37" t="str">
        <f>IF(VLOOKUP(CONCATENATE($GL$6," ",HH$9),'-RÅDATA_KVARTAL-'!$A$5:$DS$385,50,FALSE)&gt;0,VLOOKUP(CONCATENATE($GL$6," ",HH$9),'-RÅDATA_KVARTAL-'!$A$5:$DS$385,50,FALSE),"")</f>
        <v/>
      </c>
      <c r="HI54" s="37"/>
      <c r="HJ54" s="37" t="str">
        <f>IF(VLOOKUP(CONCATENATE($GL$6," ",HJ$9),'-RÅDATA_KVARTAL-'!$A$5:$DS$385,50,FALSE)&gt;0,VLOOKUP(CONCATENATE($GL$6," ",HJ$9),'-RÅDATA_KVARTAL-'!$A$5:$DS$385,50,FALSE),"")</f>
        <v/>
      </c>
      <c r="HK54" s="147"/>
      <c r="HL54" s="148"/>
      <c r="HM54" s="103" t="s">
        <v>460</v>
      </c>
      <c r="HN54" s="15"/>
    </row>
    <row r="55" spans="2:222" ht="10.5" customHeight="1" x14ac:dyDescent="0.2">
      <c r="B55" s="248">
        <v>5</v>
      </c>
      <c r="C55" s="195"/>
      <c r="D55" s="92" t="s">
        <v>70</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71.354273793083195</v>
      </c>
      <c r="CI55" s="156"/>
      <c r="CJ55" s="156">
        <f>IF(VLOOKUP(CONCATENATE($CH$6," ",CJ$9),'-RÅDATA_KVARTAL-'!$A$5:$DS$385,54,FALSE)&gt;0,VLOOKUP(CONCATENATE($CH$6," ",CJ$9),'-RÅDATA_KVARTAL-'!$A$5:$DS$385,54,FALSE),"")</f>
        <v>79.13713862120089</v>
      </c>
      <c r="CK55" s="156"/>
      <c r="CL55" s="156">
        <f>IF(VLOOKUP(CONCATENATE($CH$6," ",CL$9),'-RÅDATA_KVARTAL-'!$A$5:$DS$385,54,FALSE)&gt;0,VLOOKUP(CONCATENATE($CH$6," ",CL$9),'-RÅDATA_KVARTAL-'!$A$5:$DS$385,54,FALSE),"")</f>
        <v>79.312898814949861</v>
      </c>
      <c r="CM55" s="156"/>
      <c r="CN55" s="156">
        <f>IF(VLOOKUP(CONCATENATE($CH$6," ",CN$9),'-RÅDATA_KVARTAL-'!$A$5:$DS$385,54,FALSE)&gt;0,VLOOKUP(CONCATENATE($CH$6," ",CN$9),'-RÅDATA_KVARTAL-'!$A$5:$DS$385,54,FALSE),"")</f>
        <v>80.046491355513581</v>
      </c>
      <c r="CO55" s="156"/>
      <c r="CP55" s="156">
        <f>IF(VLOOKUP(CONCATENATE($CH$6," ",CP$9),'-RÅDATA_KVARTAL-'!$A$5:$DS$385,54,FALSE)&gt;0,VLOOKUP(CONCATENATE($CH$6," ",CP$9),'-RÅDATA_KVARTAL-'!$A$5:$DS$385,54,FALSE),"")</f>
        <v>78.024918712053633</v>
      </c>
      <c r="CQ55" s="156"/>
      <c r="CR55" s="156">
        <f>IF(VLOOKUP(CONCATENATE($CH$6," ",CR$9),'-RÅDATA_KVARTAL-'!$A$5:$DS$385,54,FALSE)&gt;0,VLOOKUP(CONCATENATE($CH$6," ",CR$9),'-RÅDATA_KVARTAL-'!$A$5:$DS$385,54,FALSE),"")</f>
        <v>75.826925976179709</v>
      </c>
      <c r="CS55" s="156"/>
      <c r="CT55" s="156">
        <f>IF(VLOOKUP(CONCATENATE($CH$6," ",CT$9),'-RÅDATA_KVARTAL-'!$A$5:$DS$385,54,FALSE)&gt;0,VLOOKUP(CONCATENATE($CH$6," ",CT$9),'-RÅDATA_KVARTAL-'!$A$5:$DS$385,54,FALSE),"")</f>
        <v>81.124315922411839</v>
      </c>
      <c r="CU55" s="156"/>
      <c r="CV55" s="156">
        <f>IF(VLOOKUP(CONCATENATE($CH$6," ",CV$9),'-RÅDATA_KVARTAL-'!$A$5:$DS$385,54,FALSE)&gt;0,VLOOKUP(CONCATENATE($CH$6," ",CV$9),'-RÅDATA_KVARTAL-'!$A$5:$DS$385,54,FALSE),"")</f>
        <v>79.97076450811285</v>
      </c>
      <c r="CW55" s="156"/>
      <c r="CX55" s="156">
        <f>IF(VLOOKUP(CONCATENATE($CH$6," ",CX$9),'-RÅDATA_KVARTAL-'!$A$5:$DS$385,54,FALSE)&gt;0,VLOOKUP(CONCATENATE($CH$6," ",CX$9),'-RÅDATA_KVARTAL-'!$A$5:$DS$385,54,FALSE),"")</f>
        <v>76.464229839283178</v>
      </c>
      <c r="CY55" s="156"/>
      <c r="CZ55" s="156">
        <f>IF(VLOOKUP(CONCATENATE($CH$6," ",CZ$9),'-RÅDATA_KVARTAL-'!$A$5:$DS$385,54,FALSE)&gt;0,VLOOKUP(CONCATENATE($CH$6," ",CZ$9),'-RÅDATA_KVARTAL-'!$A$5:$DS$385,54,FALSE),"")</f>
        <v>72.670007158196142</v>
      </c>
      <c r="DA55" s="156"/>
      <c r="DB55" s="156">
        <f>IF(VLOOKUP(CONCATENATE($CH$6," ",DB$9),'-RÅDATA_KVARTAL-'!$A$5:$DS$385,54,FALSE)&gt;0,VLOOKUP(CONCATENATE($CH$6," ",DB$9),'-RÅDATA_KVARTAL-'!$A$5:$DS$385,54,FALSE),"")</f>
        <v>70.762835899537507</v>
      </c>
      <c r="DC55" s="156"/>
      <c r="DD55" s="156">
        <f>IF(VLOOKUP(CONCATENATE($CH$6," ",DD$9),'-RÅDATA_KVARTAL-'!$A$5:$DS$385,54,FALSE)&gt;0,VLOOKUP(CONCATENATE($CH$6," ",DD$9),'-RÅDATA_KVARTAL-'!$A$5:$DS$385,54,FALSE),"")</f>
        <v>80.2414194299011</v>
      </c>
      <c r="DE55" s="156"/>
      <c r="DF55" s="156">
        <f>IF(VLOOKUP(CONCATENATE($CH$6," ",DF$9),'-RÅDATA_KVARTAL-'!$A$5:$DS$385,54,FALSE)&gt;0,VLOOKUP(CONCATENATE($CH$6," ",DF$9),'-RÅDATA_KVARTAL-'!$A$5:$DS$385,54,FALSE),"")</f>
        <v>77.048835542903817</v>
      </c>
      <c r="DG55" s="118"/>
      <c r="DH55" s="106"/>
      <c r="DI55" s="156">
        <f>IF(VLOOKUP(CONCATENATE($DI$6," ",DI$9),'-RÅDATA_KVARTAL-'!$A$5:$DS$385,54,FALSE)&gt;0,VLOOKUP(CONCATENATE($DI$6," ",DI$9),'-RÅDATA_KVARTAL-'!$A$5:$DS$385,54,FALSE),"")</f>
        <v>80.555171173165803</v>
      </c>
      <c r="DJ55" s="156"/>
      <c r="DK55" s="156">
        <f>IF(VLOOKUP(CONCATENATE($DI$6," ",DK$9),'-RÅDATA_KVARTAL-'!$A$5:$DS$385,54,FALSE)&gt;0,VLOOKUP(CONCATENATE($DI$6," ",DK$9),'-RÅDATA_KVARTAL-'!$A$5:$DS$385,54,FALSE),"")</f>
        <v>83.074291444244551</v>
      </c>
      <c r="DL55" s="156"/>
      <c r="DM55" s="156">
        <f>IF(VLOOKUP(CONCATENATE($DI$6," ",DM$9),'-RÅDATA_KVARTAL-'!$A$5:$DS$385,54,FALSE)&gt;0,VLOOKUP(CONCATENATE($DI$6," ",DM$9),'-RÅDATA_KVARTAL-'!$A$5:$DS$385,54,FALSE),"")</f>
        <v>81.885373102922216</v>
      </c>
      <c r="DN55" s="156"/>
      <c r="DO55" s="156">
        <f>IF(VLOOKUP(CONCATENATE($DI$6," ",DO$9),'-RÅDATA_KVARTAL-'!$A$5:$DS$385,54,FALSE)&gt;0,VLOOKUP(CONCATENATE($DI$6," ",DO$9),'-RÅDATA_KVARTAL-'!$A$5:$DS$385,54,FALSE),"")</f>
        <v>80.686631713024667</v>
      </c>
      <c r="DP55" s="156"/>
      <c r="DQ55" s="156">
        <f>IF(VLOOKUP(CONCATENATE($DI$6," ",DQ$9),'-RÅDATA_KVARTAL-'!$A$5:$DS$385,54,FALSE)&gt;0,VLOOKUP(CONCATENATE($DI$6," ",DQ$9),'-RÅDATA_KVARTAL-'!$A$5:$DS$385,54,FALSE),"")</f>
        <v>77.010615943017768</v>
      </c>
      <c r="DR55" s="156"/>
      <c r="DS55" s="156">
        <f>IF(VLOOKUP(CONCATENATE($DI$6," ",DS$9),'-RÅDATA_KVARTAL-'!$A$5:$DS$385,54,FALSE)&gt;0,VLOOKUP(CONCATENATE($DI$6," ",DS$9),'-RÅDATA_KVARTAL-'!$A$5:$DS$385,54,FALSE),"")</f>
        <v>79.430286622329476</v>
      </c>
      <c r="DT55" s="156"/>
      <c r="DU55" s="156">
        <f>IF(VLOOKUP(CONCATENATE($DI$6," ",DU$9),'-RÅDATA_KVARTAL-'!$A$5:$DS$385,54,FALSE)&gt;0,VLOOKUP(CONCATENATE($DI$6," ",DU$9),'-RÅDATA_KVARTAL-'!$A$5:$DS$385,54,FALSE),"")</f>
        <v>83.551046720727456</v>
      </c>
      <c r="DV55" s="156"/>
      <c r="DW55" s="156">
        <f>IF(VLOOKUP(CONCATENATE($DI$6," ",DW$9),'-RÅDATA_KVARTAL-'!$A$5:$DS$385,54,FALSE)&gt;0,VLOOKUP(CONCATENATE($DI$6," ",DW$9),'-RÅDATA_KVARTAL-'!$A$5:$DS$385,54,FALSE),"")</f>
        <v>79.999417910882158</v>
      </c>
      <c r="DX55" s="156"/>
      <c r="DY55" s="156">
        <f>IF(VLOOKUP(CONCATENATE($DI$6," ",DY$9),'-RÅDATA_KVARTAL-'!$A$5:$DS$385,54,FALSE)&gt;0,VLOOKUP(CONCATENATE($DI$6," ",DY$9),'-RÅDATA_KVARTAL-'!$A$5:$DS$385,54,FALSE),"")</f>
        <v>78.604279144171159</v>
      </c>
      <c r="DZ55" s="156"/>
      <c r="EA55" s="156" t="str">
        <f>IF(VLOOKUP(CONCATENATE($DI$6," ",EA$9),'-RÅDATA_KVARTAL-'!$A$5:$DS$385,54,FALSE)&gt;0,VLOOKUP(CONCATENATE($DI$6," ",EA$9),'-RÅDATA_KVARTAL-'!$A$5:$DS$385,54,FALSE),"")</f>
        <v/>
      </c>
      <c r="EB55" s="156"/>
      <c r="EC55" s="156" t="str">
        <f>IF(VLOOKUP(CONCATENATE($DI$6," ",EC$9),'-RÅDATA_KVARTAL-'!$A$5:$DS$385,54,FALSE)&gt;0,VLOOKUP(CONCATENATE($DI$6," ",EC$9),'-RÅDATA_KVARTAL-'!$A$5:$DS$385,54,FALSE),"")</f>
        <v/>
      </c>
      <c r="ED55" s="156"/>
      <c r="EE55" s="156" t="str">
        <f>IF(VLOOKUP(CONCATENATE($DI$6," ",EE$9),'-RÅDATA_KVARTAL-'!$A$5:$DS$385,54,FALSE)&gt;0,VLOOKUP(CONCATENATE($DI$6," ",EE$9),'-RÅDATA_KVARTAL-'!$A$5:$DS$385,54,FALSE),"")</f>
        <v/>
      </c>
      <c r="EF55" s="156"/>
      <c r="EG55" s="156">
        <f>IF(VLOOKUP(CONCATENATE($DI$6," ",EG$9),'-RÅDATA_KVARTAL-'!$A$5:$DS$385,54,FALSE)&gt;0,VLOOKUP(CONCATENATE($DI$6," ",EG$9),'-RÅDATA_KVARTAL-'!$A$5:$DS$385,54,FALSE),"")</f>
        <v>80.46915658470455</v>
      </c>
      <c r="EH55" s="118"/>
      <c r="EI55" s="106"/>
      <c r="EJ55" s="156" t="str">
        <f>IF(VLOOKUP(CONCATENATE($EJ$6," ",EJ$9),'-RÅDATA_KVARTAL-'!$A$5:$DS$385,54,FALSE)&gt;0,VLOOKUP(CONCATENATE($EJ$6," ",EJ$9),'-RÅDATA_KVARTAL-'!$A$5:$DS$385,54,FALSE),"")</f>
        <v/>
      </c>
      <c r="EK55" s="156"/>
      <c r="EL55" s="156" t="str">
        <f>IF(VLOOKUP(CONCATENATE($EJ$6," ",EL$9),'-RÅDATA_KVARTAL-'!$A$5:$DS$385,54,FALSE)&gt;0,VLOOKUP(CONCATENATE($EJ$6," ",EL$9),'-RÅDATA_KVARTAL-'!$A$5:$DS$385,54,FALSE),"")</f>
        <v/>
      </c>
      <c r="EM55" s="156"/>
      <c r="EN55" s="156" t="str">
        <f>IF(VLOOKUP(CONCATENATE($EJ$6," ",EN$9),'-RÅDATA_KVARTAL-'!$A$5:$DS$385,54,FALSE)&gt;0,VLOOKUP(CONCATENATE($EJ$6," ",EN$9),'-RÅDATA_KVARTAL-'!$A$5:$DS$385,54,FALSE),"")</f>
        <v/>
      </c>
      <c r="EO55" s="156"/>
      <c r="EP55" s="156" t="str">
        <f>IF(VLOOKUP(CONCATENATE($EJ$6," ",EP$9),'-RÅDATA_KVARTAL-'!$A$5:$DS$385,54,FALSE)&gt;0,VLOOKUP(CONCATENATE($EJ$6," ",EP$9),'-RÅDATA_KVARTAL-'!$A$5:$DS$385,54,FALSE),"")</f>
        <v/>
      </c>
      <c r="EQ55" s="156"/>
      <c r="ER55" s="156" t="str">
        <f>IF(VLOOKUP(CONCATENATE($EJ$6," ",ER$9),'-RÅDATA_KVARTAL-'!$A$5:$DS$385,54,FALSE)&gt;0,VLOOKUP(CONCATENATE($EJ$6," ",ER$9),'-RÅDATA_KVARTAL-'!$A$5:$DS$385,54,FALSE),"")</f>
        <v/>
      </c>
      <c r="ES55" s="156"/>
      <c r="ET55" s="156" t="str">
        <f>IF(VLOOKUP(CONCATENATE($EJ$6," ",ET$9),'-RÅDATA_KVARTAL-'!$A$5:$DS$385,54,FALSE)&gt;0,VLOOKUP(CONCATENATE($EJ$6," ",ET$9),'-RÅDATA_KVARTAL-'!$A$5:$DS$385,54,FALSE),"")</f>
        <v/>
      </c>
      <c r="EU55" s="156"/>
      <c r="EV55" s="156" t="str">
        <f>IF(VLOOKUP(CONCATENATE($EJ$6," ",EV$9),'-RÅDATA_KVARTAL-'!$A$5:$DS$385,54,FALSE)&gt;0,VLOOKUP(CONCATENATE($EJ$6," ",EV$9),'-RÅDATA_KVARTAL-'!$A$5:$DS$385,54,FALSE),"")</f>
        <v/>
      </c>
      <c r="EW55" s="156"/>
      <c r="EX55" s="156" t="str">
        <f>IF(VLOOKUP(CONCATENATE($EJ$6," ",EX$9),'-RÅDATA_KVARTAL-'!$A$5:$DS$385,54,FALSE)&gt;0,VLOOKUP(CONCATENATE($EJ$6," ",EX$9),'-RÅDATA_KVARTAL-'!$A$5:$DS$385,54,FALSE),"")</f>
        <v/>
      </c>
      <c r="EY55" s="156"/>
      <c r="EZ55" s="156" t="str">
        <f>IF(VLOOKUP(CONCATENATE($EJ$6," ",EZ$9),'-RÅDATA_KVARTAL-'!$A$5:$DS$385,54,FALSE)&gt;0,VLOOKUP(CONCATENATE($EJ$6," ",EZ$9),'-RÅDATA_KVARTAL-'!$A$5:$DS$385,54,FALSE),"")</f>
        <v/>
      </c>
      <c r="FA55" s="156"/>
      <c r="FB55" s="156" t="str">
        <f>IF(VLOOKUP(CONCATENATE($EJ$6," ",FB$9),'-RÅDATA_KVARTAL-'!$A$5:$DS$385,54,FALSE)&gt;0,VLOOKUP(CONCATENATE($EJ$6," ",FB$9),'-RÅDATA_KVARTAL-'!$A$5:$DS$385,54,FALSE),"")</f>
        <v/>
      </c>
      <c r="FC55" s="156"/>
      <c r="FD55" s="156" t="str">
        <f>IF(VLOOKUP(CONCATENATE($EJ$6," ",FD$9),'-RÅDATA_KVARTAL-'!$A$5:$DS$385,54,FALSE)&gt;0,VLOOKUP(CONCATENATE($EJ$6," ",FD$9),'-RÅDATA_KVARTAL-'!$A$5:$DS$385,54,FALSE),"")</f>
        <v/>
      </c>
      <c r="FE55" s="156"/>
      <c r="FF55" s="156" t="str">
        <f>IF(VLOOKUP(CONCATENATE($EJ$6," ",FF$9),'-RÅDATA_KVARTAL-'!$A$5:$DS$385,54,FALSE)&gt;0,VLOOKUP(CONCATENATE($EJ$6," ",FF$9),'-RÅDATA_KVARTAL-'!$A$5:$DS$385,54,FALSE),"")</f>
        <v/>
      </c>
      <c r="FG55" s="156"/>
      <c r="FH55" s="156" t="str">
        <f>IF(VLOOKUP(CONCATENATE($EJ$6," ",FH$9),'-RÅDATA_KVARTAL-'!$A$5:$DS$385,54,FALSE)&gt;0,VLOOKUP(CONCATENATE($EJ$6," ",FH$9),'-RÅDATA_KVARTAL-'!$A$5:$DS$385,54,FALSE),"")</f>
        <v/>
      </c>
      <c r="FI55" s="118"/>
      <c r="FJ55" s="106"/>
      <c r="FK55" s="156" t="str">
        <f>IF(VLOOKUP(CONCATENATE($FK$6," ",FK$9),'-RÅDATA_KVARTAL-'!$A$5:$DS$385,54,FALSE)&gt;0,VLOOKUP(CONCATENATE($FK$6," ",FK$9),'-RÅDATA_KVARTAL-'!$A$5:$DS$385,54,FALSE),"")</f>
        <v/>
      </c>
      <c r="FL55" s="156"/>
      <c r="FM55" s="156" t="str">
        <f>IF(VLOOKUP(CONCATENATE($FK$6," ",FM$9),'-RÅDATA_KVARTAL-'!$A$5:$DS$385,54,FALSE)&gt;0,VLOOKUP(CONCATENATE($FK$6," ",FM$9),'-RÅDATA_KVARTAL-'!$A$5:$DS$385,54,FALSE),"")</f>
        <v/>
      </c>
      <c r="FN55" s="156"/>
      <c r="FO55" s="156" t="str">
        <f>IF(VLOOKUP(CONCATENATE($FK$6," ",FO$9),'-RÅDATA_KVARTAL-'!$A$5:$DS$385,54,FALSE)&gt;0,VLOOKUP(CONCATENATE($FK$6," ",FO$9),'-RÅDATA_KVARTAL-'!$A$5:$DS$385,54,FALSE),"")</f>
        <v/>
      </c>
      <c r="FP55" s="156"/>
      <c r="FQ55" s="156" t="str">
        <f>IF(VLOOKUP(CONCATENATE($FK$6," ",FQ$9),'-RÅDATA_KVARTAL-'!$A$5:$DS$385,54,FALSE)&gt;0,VLOOKUP(CONCATENATE($FK$6," ",FQ$9),'-RÅDATA_KVARTAL-'!$A$5:$DS$385,54,FALSE),"")</f>
        <v/>
      </c>
      <c r="FR55" s="156"/>
      <c r="FS55" s="156" t="str">
        <f>IF(VLOOKUP(CONCATENATE($FK$6," ",FS$9),'-RÅDATA_KVARTAL-'!$A$5:$DS$385,54,FALSE)&gt;0,VLOOKUP(CONCATENATE($FK$6," ",FS$9),'-RÅDATA_KVARTAL-'!$A$5:$DS$385,54,FALSE),"")</f>
        <v/>
      </c>
      <c r="FT55" s="156"/>
      <c r="FU55" s="156" t="str">
        <f>IF(VLOOKUP(CONCATENATE($FK$6," ",FU$9),'-RÅDATA_KVARTAL-'!$A$5:$DS$385,54,FALSE)&gt;0,VLOOKUP(CONCATENATE($FK$6," ",FU$9),'-RÅDATA_KVARTAL-'!$A$5:$DS$385,54,FALSE),"")</f>
        <v/>
      </c>
      <c r="FV55" s="156"/>
      <c r="FW55" s="156" t="str">
        <f>IF(VLOOKUP(CONCATENATE($FK$6," ",FW$9),'-RÅDATA_KVARTAL-'!$A$5:$DS$385,54,FALSE)&gt;0,VLOOKUP(CONCATENATE($FK$6," ",FW$9),'-RÅDATA_KVARTAL-'!$A$5:$DS$385,54,FALSE),"")</f>
        <v/>
      </c>
      <c r="FX55" s="156"/>
      <c r="FY55" s="156" t="str">
        <f>IF(VLOOKUP(CONCATENATE($FK$6," ",FY$9),'-RÅDATA_KVARTAL-'!$A$5:$DS$385,54,FALSE)&gt;0,VLOOKUP(CONCATENATE($FK$6," ",FY$9),'-RÅDATA_KVARTAL-'!$A$5:$DS$385,54,FALSE),"")</f>
        <v/>
      </c>
      <c r="FZ55" s="156"/>
      <c r="GA55" s="156" t="str">
        <f>IF(VLOOKUP(CONCATENATE($FK$6," ",GA$9),'-RÅDATA_KVARTAL-'!$A$5:$DS$385,54,FALSE)&gt;0,VLOOKUP(CONCATENATE($FK$6," ",GA$9),'-RÅDATA_KVARTAL-'!$A$5:$DS$385,54,FALSE),"")</f>
        <v/>
      </c>
      <c r="GB55" s="156"/>
      <c r="GC55" s="156" t="str">
        <f>IF(VLOOKUP(CONCATENATE($FK$6," ",GC$9),'-RÅDATA_KVARTAL-'!$A$5:$DS$385,54,FALSE)&gt;0,VLOOKUP(CONCATENATE($FK$6," ",GC$9),'-RÅDATA_KVARTAL-'!$A$5:$DS$385,54,FALSE),"")</f>
        <v/>
      </c>
      <c r="GD55" s="156"/>
      <c r="GE55" s="156" t="str">
        <f>IF(VLOOKUP(CONCATENATE($FK$6," ",GE$9),'-RÅDATA_KVARTAL-'!$A$5:$DS$385,54,FALSE)&gt;0,VLOOKUP(CONCATENATE($FK$6," ",GE$9),'-RÅDATA_KVARTAL-'!$A$5:$DS$385,54,FALSE),"")</f>
        <v/>
      </c>
      <c r="GF55" s="156"/>
      <c r="GG55" s="156" t="str">
        <f>IF(VLOOKUP(CONCATENATE($FK$6," ",GG$9),'-RÅDATA_KVARTAL-'!$A$5:$DS$385,54,FALSE)&gt;0,VLOOKUP(CONCATENATE($FK$6," ",GG$9),'-RÅDATA_KVARTAL-'!$A$5:$DS$385,54,FALSE),"")</f>
        <v/>
      </c>
      <c r="GH55" s="156"/>
      <c r="GI55" s="156" t="str">
        <f>IF(VLOOKUP(CONCATENATE($FK$6," ",GI$9),'-RÅDATA_KVARTAL-'!$A$5:$DS$385,54,FALSE)&gt;0,VLOOKUP(CONCATENATE($FK$6," ",GI$9),'-RÅDATA_KVARTAL-'!$A$5:$DS$385,54,FALSE),"")</f>
        <v/>
      </c>
      <c r="GJ55" s="118"/>
      <c r="GK55" s="106"/>
      <c r="GL55" s="156" t="str">
        <f>IF(VLOOKUP(CONCATENATE($GL$6," ",GL$9),'-RÅDATA_KVARTAL-'!$A$5:$DS$385,54,FALSE)&gt;0,VLOOKUP(CONCATENATE($GL$6," ",GL$9),'-RÅDATA_KVARTAL-'!$A$5:$DS$385,54,FALSE),"")</f>
        <v/>
      </c>
      <c r="GM55" s="156"/>
      <c r="GN55" s="156" t="str">
        <f>IF(VLOOKUP(CONCATENATE($GL$6," ",GN$9),'-RÅDATA_KVARTAL-'!$A$5:$DS$385,54,FALSE)&gt;0,VLOOKUP(CONCATENATE($GL$6," ",GN$9),'-RÅDATA_KVARTAL-'!$A$5:$DS$385,54,FALSE),"")</f>
        <v/>
      </c>
      <c r="GO55" s="156"/>
      <c r="GP55" s="156" t="str">
        <f>IF(VLOOKUP(CONCATENATE($GL$6," ",GP$9),'-RÅDATA_KVARTAL-'!$A$5:$DS$385,54,FALSE)&gt;0,VLOOKUP(CONCATENATE($GL$6," ",GP$9),'-RÅDATA_KVARTAL-'!$A$5:$DS$385,54,FALSE),"")</f>
        <v/>
      </c>
      <c r="GQ55" s="156"/>
      <c r="GR55" s="156" t="str">
        <f>IF(VLOOKUP(CONCATENATE($GL$6," ",GR$9),'-RÅDATA_KVARTAL-'!$A$5:$DS$385,54,FALSE)&gt;0,VLOOKUP(CONCATENATE($GL$6," ",GR$9),'-RÅDATA_KVARTAL-'!$A$5:$DS$385,54,FALSE),"")</f>
        <v/>
      </c>
      <c r="GS55" s="156"/>
      <c r="GT55" s="156" t="str">
        <f>IF(VLOOKUP(CONCATENATE($GL$6," ",GT$9),'-RÅDATA_KVARTAL-'!$A$5:$DS$385,54,FALSE)&gt;0,VLOOKUP(CONCATENATE($GL$6," ",GT$9),'-RÅDATA_KVARTAL-'!$A$5:$DS$385,54,FALSE),"")</f>
        <v/>
      </c>
      <c r="GU55" s="156"/>
      <c r="GV55" s="156" t="str">
        <f>IF(VLOOKUP(CONCATENATE($GL$6," ",GV$9),'-RÅDATA_KVARTAL-'!$A$5:$DS$385,54,FALSE)&gt;0,VLOOKUP(CONCATENATE($GL$6," ",GV$9),'-RÅDATA_KVARTAL-'!$A$5:$DS$385,54,FALSE),"")</f>
        <v/>
      </c>
      <c r="GW55" s="156"/>
      <c r="GX55" s="156" t="str">
        <f>IF(VLOOKUP(CONCATENATE($GL$6," ",GX$9),'-RÅDATA_KVARTAL-'!$A$5:$DS$385,54,FALSE)&gt;0,VLOOKUP(CONCATENATE($GL$6," ",GX$9),'-RÅDATA_KVARTAL-'!$A$5:$DS$385,54,FALSE),"")</f>
        <v/>
      </c>
      <c r="GY55" s="156"/>
      <c r="GZ55" s="156" t="str">
        <f>IF(VLOOKUP(CONCATENATE($GL$6," ",GZ$9),'-RÅDATA_KVARTAL-'!$A$5:$DS$385,54,FALSE)&gt;0,VLOOKUP(CONCATENATE($GL$6," ",GZ$9),'-RÅDATA_KVARTAL-'!$A$5:$DS$385,54,FALSE),"")</f>
        <v/>
      </c>
      <c r="HA55" s="156"/>
      <c r="HB55" s="156" t="str">
        <f>IF(VLOOKUP(CONCATENATE($GL$6," ",HB$9),'-RÅDATA_KVARTAL-'!$A$5:$DS$385,54,FALSE)&gt;0,VLOOKUP(CONCATENATE($GL$6," ",HB$9),'-RÅDATA_KVARTAL-'!$A$5:$DS$385,54,FALSE),"")</f>
        <v/>
      </c>
      <c r="HC55" s="156"/>
      <c r="HD55" s="156" t="str">
        <f>IF(VLOOKUP(CONCATENATE($GL$6," ",HD$9),'-RÅDATA_KVARTAL-'!$A$5:$DS$385,54,FALSE)&gt;0,VLOOKUP(CONCATENATE($GL$6," ",HD$9),'-RÅDATA_KVARTAL-'!$A$5:$DS$385,54,FALSE),"")</f>
        <v/>
      </c>
      <c r="HE55" s="156"/>
      <c r="HF55" s="156" t="str">
        <f>IF(VLOOKUP(CONCATENATE($GL$6," ",HF$9),'-RÅDATA_KVARTAL-'!$A$5:$DS$385,54,FALSE)&gt;0,VLOOKUP(CONCATENATE($GL$6," ",HF$9),'-RÅDATA_KVARTAL-'!$A$5:$DS$385,54,FALSE),"")</f>
        <v/>
      </c>
      <c r="HG55" s="156"/>
      <c r="HH55" s="156" t="str">
        <f>IF(VLOOKUP(CONCATENATE($GL$6," ",HH$9),'-RÅDATA_KVARTAL-'!$A$5:$DS$385,54,FALSE)&gt;0,VLOOKUP(CONCATENATE($GL$6," ",HH$9),'-RÅDATA_KVARTAL-'!$A$5:$DS$385,54,FALSE),"")</f>
        <v/>
      </c>
      <c r="HI55" s="156"/>
      <c r="HJ55" s="156" t="str">
        <f>IF(VLOOKUP(CONCATENATE($GL$6," ",HJ$9),'-RÅDATA_KVARTAL-'!$A$5:$DS$385,54,FALSE)&gt;0,VLOOKUP(CONCATENATE($GL$6," ",HJ$9),'-RÅDATA_KVARTAL-'!$A$5:$DS$385,54,FALSE),"")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28299</v>
      </c>
      <c r="CI57" s="37"/>
      <c r="CJ57" s="37">
        <f>IF(VLOOKUP(CONCATENATE($CH$6," ",CJ$9),'-RÅDATA_KVARTAL-'!$A$5:$DS$385,58,FALSE)&gt;0,VLOOKUP(CONCATENATE($CH$6," ",CJ$9),'-RÅDATA_KVARTAL-'!$A$5:$DS$385,58,FALSE),"")</f>
        <v>30093</v>
      </c>
      <c r="CK57" s="37"/>
      <c r="CL57" s="37">
        <f>IF(VLOOKUP(CONCATENATE($CH$6," ",CL$9),'-RÅDATA_KVARTAL-'!$A$5:$DS$385,58,FALSE)&gt;0,VLOOKUP(CONCATENATE($CH$6," ",CL$9),'-RÅDATA_KVARTAL-'!$A$5:$DS$385,58,FALSE),"")</f>
        <v>31540</v>
      </c>
      <c r="CM57" s="37"/>
      <c r="CN57" s="37">
        <f>IF(VLOOKUP(CONCATENATE($CH$6," ",CN$9),'-RÅDATA_KVARTAL-'!$A$5:$DS$385,58,FALSE)&gt;0,VLOOKUP(CONCATENATE($CH$6," ",CN$9),'-RÅDATA_KVARTAL-'!$A$5:$DS$385,58,FALSE),"")</f>
        <v>31150</v>
      </c>
      <c r="CO57" s="37"/>
      <c r="CP57" s="37">
        <f>IF(VLOOKUP(CONCATENATE($CH$6," ",CP$9),'-RÅDATA_KVARTAL-'!$A$5:$DS$385,58,FALSE)&gt;0,VLOOKUP(CONCATENATE($CH$6," ",CP$9),'-RÅDATA_KVARTAL-'!$A$5:$DS$385,58,FALSE),"")</f>
        <v>30842</v>
      </c>
      <c r="CQ57" s="37"/>
      <c r="CR57" s="37">
        <f>IF(VLOOKUP(CONCATENATE($CH$6," ",CR$9),'-RÅDATA_KVARTAL-'!$A$5:$DS$385,58,FALSE)&gt;0,VLOOKUP(CONCATENATE($CH$6," ",CR$9),'-RÅDATA_KVARTAL-'!$A$5:$DS$385,58,FALSE),"")</f>
        <v>29050</v>
      </c>
      <c r="CS57" s="37"/>
      <c r="CT57" s="37">
        <f>IF(VLOOKUP(CONCATENATE($CH$6," ",CT$9),'-RÅDATA_KVARTAL-'!$A$5:$DS$385,58,FALSE)&gt;0,VLOOKUP(CONCATENATE($CH$6," ",CT$9),'-RÅDATA_KVARTAL-'!$A$5:$DS$385,58,FALSE),"")</f>
        <v>27791</v>
      </c>
      <c r="CU57" s="37"/>
      <c r="CV57" s="37">
        <f>IF(VLOOKUP(CONCATENATE($CH$6," ",CV$9),'-RÅDATA_KVARTAL-'!$A$5:$DS$385,58,FALSE)&gt;0,VLOOKUP(CONCATENATE($CH$6," ",CV$9),'-RÅDATA_KVARTAL-'!$A$5:$DS$385,58,FALSE),"")</f>
        <v>30673</v>
      </c>
      <c r="CW57" s="37"/>
      <c r="CX57" s="37">
        <f>IF(VLOOKUP(CONCATENATE($CH$6," ",CX$9),'-RÅDATA_KVARTAL-'!$A$5:$DS$385,58,FALSE)&gt;0,VLOOKUP(CONCATENATE($CH$6," ",CX$9),'-RÅDATA_KVARTAL-'!$A$5:$DS$385,58,FALSE),"")</f>
        <v>30812</v>
      </c>
      <c r="CY57" s="37"/>
      <c r="CZ57" s="37">
        <f>IF(VLOOKUP(CONCATENATE($CH$6," ",CZ$9),'-RÅDATA_KVARTAL-'!$A$5:$DS$385,58,FALSE)&gt;0,VLOOKUP(CONCATENATE($CH$6," ",CZ$9),'-RÅDATA_KVARTAL-'!$A$5:$DS$385,58,FALSE),"")</f>
        <v>29596</v>
      </c>
      <c r="DA57" s="37"/>
      <c r="DB57" s="37">
        <f>IF(VLOOKUP(CONCATENATE($CH$6," ",DB$9),'-RÅDATA_KVARTAL-'!$A$5:$DS$385,58,FALSE)&gt;0,VLOOKUP(CONCATENATE($CH$6," ",DB$9),'-RÅDATA_KVARTAL-'!$A$5:$DS$385,58,FALSE),"")</f>
        <v>28433</v>
      </c>
      <c r="DC57" s="37"/>
      <c r="DD57" s="37">
        <f>IF(VLOOKUP(CONCATENATE($CH$6," ",DD$9),'-RÅDATA_KVARTAL-'!$A$5:$DS$385,58,FALSE)&gt;0,VLOOKUP(CONCATENATE($CH$6," ",DD$9),'-RÅDATA_KVARTAL-'!$A$5:$DS$385,58,FALSE),"")</f>
        <v>30994</v>
      </c>
      <c r="DE57" s="37"/>
      <c r="DF57" s="37">
        <f>IF(VLOOKUP(CONCATENATE($CH$6," ",DF$9),'-RÅDATA_KVARTAL-'!$A$5:$DS$385,58,FALSE)&gt;0,VLOOKUP(CONCATENATE($CH$6," ",DF$9),'-RÅDATA_KVARTAL-'!$A$5:$DS$385,58,FALSE),"")</f>
        <v>359273</v>
      </c>
      <c r="DG57" s="147"/>
      <c r="DH57" s="275"/>
      <c r="DI57" s="37">
        <f>IF(VLOOKUP(CONCATENATE($DI$6," ",DI$9),'-RÅDATA_KVARTAL-'!$A$5:$DS$385,58,FALSE)&gt;0,VLOOKUP(CONCATENATE($DI$6," ",DI$9),'-RÅDATA_KVARTAL-'!$A$5:$DS$385,58,FALSE),"")</f>
        <v>32201</v>
      </c>
      <c r="DJ57" s="37"/>
      <c r="DK57" s="37">
        <f>IF(VLOOKUP(CONCATENATE($DI$6," ",DK$9),'-RÅDATA_KVARTAL-'!$A$5:$DS$385,58,FALSE)&gt;0,VLOOKUP(CONCATENATE($DI$6," ",DK$9),'-RÅDATA_KVARTAL-'!$A$5:$DS$385,58,FALSE),"")</f>
        <v>30905</v>
      </c>
      <c r="DL57" s="37"/>
      <c r="DM57" s="37">
        <f>IF(VLOOKUP(CONCATENATE($DI$6," ",DM$9),'-RÅDATA_KVARTAL-'!$A$5:$DS$385,58,FALSE)&gt;0,VLOOKUP(CONCATENATE($DI$6," ",DM$9),'-RÅDATA_KVARTAL-'!$A$5:$DS$385,58,FALSE),"")</f>
        <v>34359</v>
      </c>
      <c r="DN57" s="37"/>
      <c r="DO57" s="37">
        <f>IF(VLOOKUP(CONCATENATE($DI$6," ",DO$9),'-RÅDATA_KVARTAL-'!$A$5:$DS$385,58,FALSE)&gt;0,VLOOKUP(CONCATENATE($DI$6," ",DO$9),'-RÅDATA_KVARTAL-'!$A$5:$DS$385,58,FALSE),"")</f>
        <v>30222</v>
      </c>
      <c r="DP57" s="37"/>
      <c r="DQ57" s="37">
        <f>IF(VLOOKUP(CONCATENATE($DI$6," ",DQ$9),'-RÅDATA_KVARTAL-'!$A$5:$DS$385,58,FALSE)&gt;0,VLOOKUP(CONCATENATE($DI$6," ",DQ$9),'-RÅDATA_KVARTAL-'!$A$5:$DS$385,58,FALSE),"")</f>
        <v>31582</v>
      </c>
      <c r="DR57" s="37"/>
      <c r="DS57" s="37">
        <f>IF(VLOOKUP(CONCATENATE($DI$6," ",DS$9),'-RÅDATA_KVARTAL-'!$A$5:$DS$385,58,FALSE)&gt;0,VLOOKUP(CONCATENATE($DI$6," ",DS$9),'-RÅDATA_KVARTAL-'!$A$5:$DS$385,58,FALSE),"")</f>
        <v>30021</v>
      </c>
      <c r="DT57" s="37"/>
      <c r="DU57" s="37">
        <f>IF(VLOOKUP(CONCATENATE($DI$6," ",DU$9),'-RÅDATA_KVARTAL-'!$A$5:$DS$385,58,FALSE)&gt;0,VLOOKUP(CONCATENATE($DI$6," ",DU$9),'-RÅDATA_KVARTAL-'!$A$5:$DS$385,58,FALSE),"")</f>
        <v>26766</v>
      </c>
      <c r="DV57" s="37"/>
      <c r="DW57" s="37">
        <f>IF(VLOOKUP(CONCATENATE($DI$6," ",DW$9),'-RÅDATA_KVARTAL-'!$A$5:$DS$385,58,FALSE)&gt;0,VLOOKUP(CONCATENATE($DI$6," ",DW$9),'-RÅDATA_KVARTAL-'!$A$5:$DS$385,58,FALSE),"")</f>
        <v>30465</v>
      </c>
      <c r="DX57" s="37"/>
      <c r="DY57" s="37">
        <f>IF(VLOOKUP(CONCATENATE($DI$6," ",DY$9),'-RÅDATA_KVARTAL-'!$A$5:$DS$385,58,FALSE)&gt;0,VLOOKUP(CONCATENATE($DI$6," ",DY$9),'-RÅDATA_KVARTAL-'!$A$5:$DS$385,58,FALSE),"")</f>
        <v>30901</v>
      </c>
      <c r="DZ57" s="37"/>
      <c r="EA57" s="37" t="str">
        <f>IF(VLOOKUP(CONCATENATE($DI$6," ",EA$9),'-RÅDATA_KVARTAL-'!$A$5:$DS$385,58,FALSE)&gt;0,VLOOKUP(CONCATENATE($DI$6," ",EA$9),'-RÅDATA_KVARTAL-'!$A$5:$DS$385,58,FALSE),"")</f>
        <v/>
      </c>
      <c r="EB57" s="37"/>
      <c r="EC57" s="37" t="str">
        <f>IF(VLOOKUP(CONCATENATE($DI$6," ",EC$9),'-RÅDATA_KVARTAL-'!$A$5:$DS$385,58,FALSE)&gt;0,VLOOKUP(CONCATENATE($DI$6," ",EC$9),'-RÅDATA_KVARTAL-'!$A$5:$DS$385,58,FALSE),"")</f>
        <v/>
      </c>
      <c r="ED57" s="37"/>
      <c r="EE57" s="37" t="str">
        <f>IF(VLOOKUP(CONCATENATE($DI$6," ",EE$9),'-RÅDATA_KVARTAL-'!$A$5:$DS$385,58,FALSE)&gt;0,VLOOKUP(CONCATENATE($DI$6," ",EE$9),'-RÅDATA_KVARTAL-'!$A$5:$DS$385,58,FALSE),"")</f>
        <v/>
      </c>
      <c r="EF57" s="37"/>
      <c r="EG57" s="37">
        <f>IF(VLOOKUP(CONCATENATE($DI$6," ",EG$9),'-RÅDATA_KVARTAL-'!$A$5:$DS$385,58,FALSE)&gt;0,VLOOKUP(CONCATENATE($DI$6," ",EG$9),'-RÅDATA_KVARTAL-'!$A$5:$DS$385,58,FALSE),"")</f>
        <v>277422</v>
      </c>
      <c r="EH57" s="147"/>
      <c r="EI57" s="275"/>
      <c r="EJ57" s="37" t="str">
        <f>IF(VLOOKUP(CONCATENATE($EJ$6," ",EJ$9),'-RÅDATA_KVARTAL-'!$A$5:$DS$385,58,FALSE)&gt;0,VLOOKUP(CONCATENATE($EJ$6," ",EJ$9),'-RÅDATA_KVARTAL-'!$A$5:$DS$385,58,FALSE),"")</f>
        <v/>
      </c>
      <c r="EK57" s="37"/>
      <c r="EL57" s="37" t="str">
        <f>IF(VLOOKUP(CONCATENATE($EJ$6," ",EL$9),'-RÅDATA_KVARTAL-'!$A$5:$DS$385,58,FALSE)&gt;0,VLOOKUP(CONCATENATE($EJ$6," ",EL$9),'-RÅDATA_KVARTAL-'!$A$5:$DS$385,58,FALSE),"")</f>
        <v/>
      </c>
      <c r="EM57" s="37"/>
      <c r="EN57" s="37" t="str">
        <f>IF(VLOOKUP(CONCATENATE($EJ$6," ",EN$9),'-RÅDATA_KVARTAL-'!$A$5:$DS$385,58,FALSE)&gt;0,VLOOKUP(CONCATENATE($EJ$6," ",EN$9),'-RÅDATA_KVARTAL-'!$A$5:$DS$385,58,FALSE),"")</f>
        <v/>
      </c>
      <c r="EO57" s="37"/>
      <c r="EP57" s="37" t="str">
        <f>IF(VLOOKUP(CONCATENATE($EJ$6," ",EP$9),'-RÅDATA_KVARTAL-'!$A$5:$DS$385,58,FALSE)&gt;0,VLOOKUP(CONCATENATE($EJ$6," ",EP$9),'-RÅDATA_KVARTAL-'!$A$5:$DS$385,58,FALSE),"")</f>
        <v/>
      </c>
      <c r="EQ57" s="37"/>
      <c r="ER57" s="37" t="str">
        <f>IF(VLOOKUP(CONCATENATE($EJ$6," ",ER$9),'-RÅDATA_KVARTAL-'!$A$5:$DS$385,58,FALSE)&gt;0,VLOOKUP(CONCATENATE($EJ$6," ",ER$9),'-RÅDATA_KVARTAL-'!$A$5:$DS$385,58,FALSE),"")</f>
        <v/>
      </c>
      <c r="ES57" s="37"/>
      <c r="ET57" s="37" t="str">
        <f>IF(VLOOKUP(CONCATENATE($EJ$6," ",ET$9),'-RÅDATA_KVARTAL-'!$A$5:$DS$385,58,FALSE)&gt;0,VLOOKUP(CONCATENATE($EJ$6," ",ET$9),'-RÅDATA_KVARTAL-'!$A$5:$DS$385,58,FALSE),"")</f>
        <v/>
      </c>
      <c r="EU57" s="37"/>
      <c r="EV57" s="37" t="str">
        <f>IF(VLOOKUP(CONCATENATE($EJ$6," ",EV$9),'-RÅDATA_KVARTAL-'!$A$5:$DS$385,58,FALSE)&gt;0,VLOOKUP(CONCATENATE($EJ$6," ",EV$9),'-RÅDATA_KVARTAL-'!$A$5:$DS$385,58,FALSE),"")</f>
        <v/>
      </c>
      <c r="EW57" s="37"/>
      <c r="EX57" s="37" t="str">
        <f>IF(VLOOKUP(CONCATENATE($EJ$6," ",EX$9),'-RÅDATA_KVARTAL-'!$A$5:$DS$385,58,FALSE)&gt;0,VLOOKUP(CONCATENATE($EJ$6," ",EX$9),'-RÅDATA_KVARTAL-'!$A$5:$DS$385,58,FALSE),"")</f>
        <v/>
      </c>
      <c r="EY57" s="37"/>
      <c r="EZ57" s="37" t="str">
        <f>IF(VLOOKUP(CONCATENATE($EJ$6," ",EZ$9),'-RÅDATA_KVARTAL-'!$A$5:$DS$385,58,FALSE)&gt;0,VLOOKUP(CONCATENATE($EJ$6," ",EZ$9),'-RÅDATA_KVARTAL-'!$A$5:$DS$385,58,FALSE),"")</f>
        <v/>
      </c>
      <c r="FA57" s="37"/>
      <c r="FB57" s="37" t="str">
        <f>IF(VLOOKUP(CONCATENATE($EJ$6," ",FB$9),'-RÅDATA_KVARTAL-'!$A$5:$DS$385,58,FALSE)&gt;0,VLOOKUP(CONCATENATE($EJ$6," ",FB$9),'-RÅDATA_KVARTAL-'!$A$5:$DS$385,58,FALSE),"")</f>
        <v/>
      </c>
      <c r="FC57" s="37"/>
      <c r="FD57" s="37" t="str">
        <f>IF(VLOOKUP(CONCATENATE($EJ$6," ",FD$9),'-RÅDATA_KVARTAL-'!$A$5:$DS$385,58,FALSE)&gt;0,VLOOKUP(CONCATENATE($EJ$6," ",FD$9),'-RÅDATA_KVARTAL-'!$A$5:$DS$385,58,FALSE),"")</f>
        <v/>
      </c>
      <c r="FE57" s="37"/>
      <c r="FF57" s="37" t="str">
        <f>IF(VLOOKUP(CONCATENATE($EJ$6," ",FF$9),'-RÅDATA_KVARTAL-'!$A$5:$DS$385,58,FALSE)&gt;0,VLOOKUP(CONCATENATE($EJ$6," ",FF$9),'-RÅDATA_KVARTAL-'!$A$5:$DS$385,58,FALSE),"")</f>
        <v/>
      </c>
      <c r="FG57" s="37"/>
      <c r="FH57" s="37" t="str">
        <f>IF(VLOOKUP(CONCATENATE($EJ$6," ",FH$9),'-RÅDATA_KVARTAL-'!$A$5:$DS$385,58,FALSE)&gt;0,VLOOKUP(CONCATENATE($EJ$6," ",FH$9),'-RÅDATA_KVARTAL-'!$A$5:$DS$385,58,FALSE),"")</f>
        <v/>
      </c>
      <c r="FI57" s="147"/>
      <c r="FJ57" s="275"/>
      <c r="FK57" s="37" t="str">
        <f>IF(VLOOKUP(CONCATENATE($FK$6," ",FK$9),'-RÅDATA_KVARTAL-'!$A$5:$DS$385,58,FALSE)&gt;0,VLOOKUP(CONCATENATE($FK$6," ",FK$9),'-RÅDATA_KVARTAL-'!$A$5:$DS$385,58,FALSE),"")</f>
        <v/>
      </c>
      <c r="FL57" s="37"/>
      <c r="FM57" s="37" t="str">
        <f>IF(VLOOKUP(CONCATENATE($FK$6," ",FM$9),'-RÅDATA_KVARTAL-'!$A$5:$DS$385,58,FALSE)&gt;0,VLOOKUP(CONCATENATE($FK$6," ",FM$9),'-RÅDATA_KVARTAL-'!$A$5:$DS$385,58,FALSE),"")</f>
        <v/>
      </c>
      <c r="FN57" s="37"/>
      <c r="FO57" s="37" t="str">
        <f>IF(VLOOKUP(CONCATENATE($FK$6," ",FO$9),'-RÅDATA_KVARTAL-'!$A$5:$DS$385,58,FALSE)&gt;0,VLOOKUP(CONCATENATE($FK$6," ",FO$9),'-RÅDATA_KVARTAL-'!$A$5:$DS$385,58,FALSE),"")</f>
        <v/>
      </c>
      <c r="FP57" s="37"/>
      <c r="FQ57" s="37" t="str">
        <f>IF(VLOOKUP(CONCATENATE($FK$6," ",FQ$9),'-RÅDATA_KVARTAL-'!$A$5:$DS$385,58,FALSE)&gt;0,VLOOKUP(CONCATENATE($FK$6," ",FQ$9),'-RÅDATA_KVARTAL-'!$A$5:$DS$385,58,FALSE),"")</f>
        <v/>
      </c>
      <c r="FR57" s="37"/>
      <c r="FS57" s="37" t="str">
        <f>IF(VLOOKUP(CONCATENATE($FK$6," ",FS$9),'-RÅDATA_KVARTAL-'!$A$5:$DS$385,58,FALSE)&gt;0,VLOOKUP(CONCATENATE($FK$6," ",FS$9),'-RÅDATA_KVARTAL-'!$A$5:$DS$385,58,FALSE),"")</f>
        <v/>
      </c>
      <c r="FT57" s="37"/>
      <c r="FU57" s="37" t="str">
        <f>IF(VLOOKUP(CONCATENATE($FK$6," ",FU$9),'-RÅDATA_KVARTAL-'!$A$5:$DS$385,58,FALSE)&gt;0,VLOOKUP(CONCATENATE($FK$6," ",FU$9),'-RÅDATA_KVARTAL-'!$A$5:$DS$385,58,FALSE),"")</f>
        <v/>
      </c>
      <c r="FV57" s="37"/>
      <c r="FW57" s="37" t="str">
        <f>IF(VLOOKUP(CONCATENATE($FK$6," ",FW$9),'-RÅDATA_KVARTAL-'!$A$5:$DS$385,58,FALSE)&gt;0,VLOOKUP(CONCATENATE($FK$6," ",FW$9),'-RÅDATA_KVARTAL-'!$A$5:$DS$385,58,FALSE),"")</f>
        <v/>
      </c>
      <c r="FX57" s="37"/>
      <c r="FY57" s="37" t="str">
        <f>IF(VLOOKUP(CONCATENATE($FK$6," ",FY$9),'-RÅDATA_KVARTAL-'!$A$5:$DS$385,58,FALSE)&gt;0,VLOOKUP(CONCATENATE($FK$6," ",FY$9),'-RÅDATA_KVARTAL-'!$A$5:$DS$385,58,FALSE),"")</f>
        <v/>
      </c>
      <c r="FZ57" s="37"/>
      <c r="GA57" s="37" t="str">
        <f>IF(VLOOKUP(CONCATENATE($FK$6," ",GA$9),'-RÅDATA_KVARTAL-'!$A$5:$DS$385,58,FALSE)&gt;0,VLOOKUP(CONCATENATE($FK$6," ",GA$9),'-RÅDATA_KVARTAL-'!$A$5:$DS$385,58,FALSE),"")</f>
        <v/>
      </c>
      <c r="GB57" s="37"/>
      <c r="GC57" s="37" t="str">
        <f>IF(VLOOKUP(CONCATENATE($FK$6," ",GC$9),'-RÅDATA_KVARTAL-'!$A$5:$DS$385,58,FALSE)&gt;0,VLOOKUP(CONCATENATE($FK$6," ",GC$9),'-RÅDATA_KVARTAL-'!$A$5:$DS$385,58,FALSE),"")</f>
        <v/>
      </c>
      <c r="GD57" s="37"/>
      <c r="GE57" s="37" t="str">
        <f>IF(VLOOKUP(CONCATENATE($FK$6," ",GE$9),'-RÅDATA_KVARTAL-'!$A$5:$DS$385,58,FALSE)&gt;0,VLOOKUP(CONCATENATE($FK$6," ",GE$9),'-RÅDATA_KVARTAL-'!$A$5:$DS$385,58,FALSE),"")</f>
        <v/>
      </c>
      <c r="GF57" s="37"/>
      <c r="GG57" s="37" t="str">
        <f>IF(VLOOKUP(CONCATENATE($FK$6," ",GG$9),'-RÅDATA_KVARTAL-'!$A$5:$DS$385,58,FALSE)&gt;0,VLOOKUP(CONCATENATE($FK$6," ",GG$9),'-RÅDATA_KVARTAL-'!$A$5:$DS$385,58,FALSE),"")</f>
        <v/>
      </c>
      <c r="GH57" s="37"/>
      <c r="GI57" s="37" t="str">
        <f>IF(VLOOKUP(CONCATENATE($FK$6," ",GI$9),'-RÅDATA_KVARTAL-'!$A$5:$DS$385,58,FALSE)&gt;0,VLOOKUP(CONCATENATE($FK$6," ",GI$9),'-RÅDATA_KVARTAL-'!$A$5:$DS$385,58,FALSE),"")</f>
        <v/>
      </c>
      <c r="GJ57" s="147"/>
      <c r="GK57" s="275"/>
      <c r="GL57" s="37" t="str">
        <f>IF(VLOOKUP(CONCATENATE($GL$6," ",GL$9),'-RÅDATA_KVARTAL-'!$A$5:$DS$385,58,FALSE)&gt;0,VLOOKUP(CONCATENATE($GL$6," ",GL$9),'-RÅDATA_KVARTAL-'!$A$5:$DS$385,58,FALSE),"")</f>
        <v/>
      </c>
      <c r="GM57" s="37"/>
      <c r="GN57" s="37" t="str">
        <f>IF(VLOOKUP(CONCATENATE($GL$6," ",GN$9),'-RÅDATA_KVARTAL-'!$A$5:$DS$385,58,FALSE)&gt;0,VLOOKUP(CONCATENATE($GL$6," ",GN$9),'-RÅDATA_KVARTAL-'!$A$5:$DS$385,58,FALSE),"")</f>
        <v/>
      </c>
      <c r="GO57" s="37"/>
      <c r="GP57" s="37" t="str">
        <f>IF(VLOOKUP(CONCATENATE($GL$6," ",GP$9),'-RÅDATA_KVARTAL-'!$A$5:$DS$385,58,FALSE)&gt;0,VLOOKUP(CONCATENATE($GL$6," ",GP$9),'-RÅDATA_KVARTAL-'!$A$5:$DS$385,58,FALSE),"")</f>
        <v/>
      </c>
      <c r="GQ57" s="37"/>
      <c r="GR57" s="37" t="str">
        <f>IF(VLOOKUP(CONCATENATE($GL$6," ",GR$9),'-RÅDATA_KVARTAL-'!$A$5:$DS$385,58,FALSE)&gt;0,VLOOKUP(CONCATENATE($GL$6," ",GR$9),'-RÅDATA_KVARTAL-'!$A$5:$DS$385,58,FALSE),"")</f>
        <v/>
      </c>
      <c r="GS57" s="37"/>
      <c r="GT57" s="37" t="str">
        <f>IF(VLOOKUP(CONCATENATE($GL$6," ",GT$9),'-RÅDATA_KVARTAL-'!$A$5:$DS$385,58,FALSE)&gt;0,VLOOKUP(CONCATENATE($GL$6," ",GT$9),'-RÅDATA_KVARTAL-'!$A$5:$DS$385,58,FALSE),"")</f>
        <v/>
      </c>
      <c r="GU57" s="37"/>
      <c r="GV57" s="37" t="str">
        <f>IF(VLOOKUP(CONCATENATE($GL$6," ",GV$9),'-RÅDATA_KVARTAL-'!$A$5:$DS$385,58,FALSE)&gt;0,VLOOKUP(CONCATENATE($GL$6," ",GV$9),'-RÅDATA_KVARTAL-'!$A$5:$DS$385,58,FALSE),"")</f>
        <v/>
      </c>
      <c r="GW57" s="37"/>
      <c r="GX57" s="37" t="str">
        <f>IF(VLOOKUP(CONCATENATE($GL$6," ",GX$9),'-RÅDATA_KVARTAL-'!$A$5:$DS$385,58,FALSE)&gt;0,VLOOKUP(CONCATENATE($GL$6," ",GX$9),'-RÅDATA_KVARTAL-'!$A$5:$DS$385,58,FALSE),"")</f>
        <v/>
      </c>
      <c r="GY57" s="37"/>
      <c r="GZ57" s="37" t="str">
        <f>IF(VLOOKUP(CONCATENATE($GL$6," ",GZ$9),'-RÅDATA_KVARTAL-'!$A$5:$DS$385,58,FALSE)&gt;0,VLOOKUP(CONCATENATE($GL$6," ",GZ$9),'-RÅDATA_KVARTAL-'!$A$5:$DS$385,58,FALSE),"")</f>
        <v/>
      </c>
      <c r="HA57" s="37"/>
      <c r="HB57" s="37" t="str">
        <f>IF(VLOOKUP(CONCATENATE($GL$6," ",HB$9),'-RÅDATA_KVARTAL-'!$A$5:$DS$385,58,FALSE)&gt;0,VLOOKUP(CONCATENATE($GL$6," ",HB$9),'-RÅDATA_KVARTAL-'!$A$5:$DS$385,58,FALSE),"")</f>
        <v/>
      </c>
      <c r="HC57" s="37"/>
      <c r="HD57" s="37" t="str">
        <f>IF(VLOOKUP(CONCATENATE($GL$6," ",HD$9),'-RÅDATA_KVARTAL-'!$A$5:$DS$385,58,FALSE)&gt;0,VLOOKUP(CONCATENATE($GL$6," ",HD$9),'-RÅDATA_KVARTAL-'!$A$5:$DS$385,58,FALSE),"")</f>
        <v/>
      </c>
      <c r="HE57" s="37"/>
      <c r="HF57" s="37" t="str">
        <f>IF(VLOOKUP(CONCATENATE($GL$6," ",HF$9),'-RÅDATA_KVARTAL-'!$A$5:$DS$385,58,FALSE)&gt;0,VLOOKUP(CONCATENATE($GL$6," ",HF$9),'-RÅDATA_KVARTAL-'!$A$5:$DS$385,58,FALSE),"")</f>
        <v/>
      </c>
      <c r="HG57" s="37"/>
      <c r="HH57" s="37" t="str">
        <f>IF(VLOOKUP(CONCATENATE($GL$6," ",HH$9),'-RÅDATA_KVARTAL-'!$A$5:$DS$385,58,FALSE)&gt;0,VLOOKUP(CONCATENATE($GL$6," ",HH$9),'-RÅDATA_KVARTAL-'!$A$5:$DS$385,58,FALSE),"")</f>
        <v/>
      </c>
      <c r="HI57" s="37"/>
      <c r="HJ57" s="37" t="str">
        <f>IF(VLOOKUP(CONCATENATE($GL$6," ",HJ$9),'-RÅDATA_KVARTAL-'!$A$5:$DS$385,58,FALSE)&gt;0,VLOOKUP(CONCATENATE($GL$6," ",HJ$9),'-RÅDATA_KVARTAL-'!$A$5:$DS$385,58,FALSE),"")</f>
        <v/>
      </c>
      <c r="HK57" s="147"/>
      <c r="HL57" s="148"/>
      <c r="HM57" s="103" t="s">
        <v>462</v>
      </c>
      <c r="HN57" s="15"/>
    </row>
    <row r="58" spans="2:222" ht="10.5" customHeight="1" x14ac:dyDescent="0.2">
      <c r="B58" s="248">
        <v>7</v>
      </c>
      <c r="C58" s="195"/>
      <c r="D58" s="92" t="s">
        <v>72</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83.151646930919981</v>
      </c>
      <c r="CI58" s="156"/>
      <c r="CJ58" s="156">
        <f>IF(VLOOKUP(CONCATENATE($CH$6," ",CJ$9),'-RÅDATA_KVARTAL-'!$A$5:$DS$385,62,FALSE)&gt;0,VLOOKUP(CONCATENATE($CH$6," ",CJ$9),'-RÅDATA_KVARTAL-'!$A$5:$DS$385,62,FALSE),"")</f>
        <v>89.230541141586357</v>
      </c>
      <c r="CK58" s="156"/>
      <c r="CL58" s="156">
        <f>IF(VLOOKUP(CONCATENATE($CH$6," ",CL$9),'-RÅDATA_KVARTAL-'!$A$5:$DS$385,62,FALSE)&gt;0,VLOOKUP(CONCATENATE($CH$6," ",CL$9),'-RÅDATA_KVARTAL-'!$A$5:$DS$385,62,FALSE),"")</f>
        <v>89.847310847766636</v>
      </c>
      <c r="CM58" s="156"/>
      <c r="CN58" s="156">
        <f>IF(VLOOKUP(CONCATENATE($CH$6," ",CN$9),'-RÅDATA_KVARTAL-'!$A$5:$DS$385,62,FALSE)&gt;0,VLOOKUP(CONCATENATE($CH$6," ",CN$9),'-RÅDATA_KVARTAL-'!$A$5:$DS$385,62,FALSE),"")</f>
        <v>90.512857765509224</v>
      </c>
      <c r="CO58" s="156"/>
      <c r="CP58" s="156">
        <f>IF(VLOOKUP(CONCATENATE($CH$6," ",CP$9),'-RÅDATA_KVARTAL-'!$A$5:$DS$385,62,FALSE)&gt;0,VLOOKUP(CONCATENATE($CH$6," ",CP$9),'-RÅDATA_KVARTAL-'!$A$5:$DS$385,62,FALSE),"")</f>
        <v>88.746295283860391</v>
      </c>
      <c r="CQ58" s="156"/>
      <c r="CR58" s="156">
        <f>IF(VLOOKUP(CONCATENATE($CH$6," ",CR$9),'-RÅDATA_KVARTAL-'!$A$5:$DS$385,62,FALSE)&gt;0,VLOOKUP(CONCATENATE($CH$6," ",CR$9),'-RÅDATA_KVARTAL-'!$A$5:$DS$385,62,FALSE),"")</f>
        <v>87.592341323684607</v>
      </c>
      <c r="CS58" s="156"/>
      <c r="CT58" s="156">
        <f>IF(VLOOKUP(CONCATENATE($CH$6," ",CT$9),'-RÅDATA_KVARTAL-'!$A$5:$DS$385,62,FALSE)&gt;0,VLOOKUP(CONCATENATE($CH$6," ",CT$9),'-RÅDATA_KVARTAL-'!$A$5:$DS$385,62,FALSE),"")</f>
        <v>89.993847349502929</v>
      </c>
      <c r="CU58" s="156"/>
      <c r="CV58" s="156">
        <f>IF(VLOOKUP(CONCATENATE($CH$6," ",CV$9),'-RÅDATA_KVARTAL-'!$A$5:$DS$385,62,FALSE)&gt;0,VLOOKUP(CONCATENATE($CH$6," ",CV$9),'-RÅDATA_KVARTAL-'!$A$5:$DS$385,62,FALSE),"")</f>
        <v>89.674024265458257</v>
      </c>
      <c r="CW58" s="156"/>
      <c r="CX58" s="156">
        <f>IF(VLOOKUP(CONCATENATE($CH$6," ",CX$9),'-RÅDATA_KVARTAL-'!$A$5:$DS$385,62,FALSE)&gt;0,VLOOKUP(CONCATENATE($CH$6," ",CX$9),'-RÅDATA_KVARTAL-'!$A$5:$DS$385,62,FALSE),"")</f>
        <v>87.646138529369935</v>
      </c>
      <c r="CY58" s="156"/>
      <c r="CZ58" s="156">
        <f>IF(VLOOKUP(CONCATENATE($CH$6," ",CZ$9),'-RÅDATA_KVARTAL-'!$A$5:$DS$385,62,FALSE)&gt;0,VLOOKUP(CONCATENATE($CH$6," ",CZ$9),'-RÅDATA_KVARTAL-'!$A$5:$DS$385,62,FALSE),"")</f>
        <v>84.741589119541871</v>
      </c>
      <c r="DA58" s="156"/>
      <c r="DB58" s="156">
        <f>IF(VLOOKUP(CONCATENATE($CH$6," ",DB$9),'-RÅDATA_KVARTAL-'!$A$5:$DS$385,62,FALSE)&gt;0,VLOOKUP(CONCATENATE($CH$6," ",DB$9),'-RÅDATA_KVARTAL-'!$A$5:$DS$385,62,FALSE),"")</f>
        <v>83.229904572331819</v>
      </c>
      <c r="DC58" s="156"/>
      <c r="DD58" s="156">
        <f>IF(VLOOKUP(CONCATENATE($CH$6," ",DD$9),'-RÅDATA_KVARTAL-'!$A$5:$DS$385,62,FALSE)&gt;0,VLOOKUP(CONCATENATE($CH$6," ",DD$9),'-RÅDATA_KVARTAL-'!$A$5:$DS$385,62,FALSE),"")</f>
        <v>90.151250727166953</v>
      </c>
      <c r="DE58" s="156"/>
      <c r="DF58" s="156">
        <f>IF(VLOOKUP(CONCATENATE($CH$6," ",DF$9),'-RÅDATA_KVARTAL-'!$A$5:$DS$385,62,FALSE)&gt;0,VLOOKUP(CONCATENATE($CH$6," ",DF$9),'-RÅDATA_KVARTAL-'!$A$5:$DS$385,62,FALSE),"")</f>
        <v>87.862647131471277</v>
      </c>
      <c r="DG58" s="118"/>
      <c r="DH58" s="106"/>
      <c r="DI58" s="156">
        <f>IF(VLOOKUP(CONCATENATE($DI$6," ",DI$9),'-RÅDATA_KVARTAL-'!$A$5:$DS$385,62,FALSE)&gt;0,VLOOKUP(CONCATENATE($DI$6," ",DI$9),'-RÅDATA_KVARTAL-'!$A$5:$DS$385,62,FALSE),"")</f>
        <v>89.117980793180749</v>
      </c>
      <c r="DJ58" s="156"/>
      <c r="DK58" s="156">
        <f>IF(VLOOKUP(CONCATENATE($DI$6," ",DK$9),'-RÅDATA_KVARTAL-'!$A$5:$DS$385,62,FALSE)&gt;0,VLOOKUP(CONCATENATE($DI$6," ",DK$9),'-RÅDATA_KVARTAL-'!$A$5:$DS$385,62,FALSE),"")</f>
        <v>91.146370955849818</v>
      </c>
      <c r="DL58" s="156"/>
      <c r="DM58" s="156">
        <f>IF(VLOOKUP(CONCATENATE($DI$6," ",DM$9),'-RÅDATA_KVARTAL-'!$A$5:$DS$385,62,FALSE)&gt;0,VLOOKUP(CONCATENATE($DI$6," ",DM$9),'-RÅDATA_KVARTAL-'!$A$5:$DS$385,62,FALSE),"")</f>
        <v>90.373234435413877</v>
      </c>
      <c r="DN58" s="156"/>
      <c r="DO58" s="156">
        <f>IF(VLOOKUP(CONCATENATE($DI$6," ",DO$9),'-RÅDATA_KVARTAL-'!$A$5:$DS$385,62,FALSE)&gt;0,VLOOKUP(CONCATENATE($DI$6," ",DO$9),'-RÅDATA_KVARTAL-'!$A$5:$DS$385,62,FALSE),"")</f>
        <v>89.522793921620902</v>
      </c>
      <c r="DP58" s="156"/>
      <c r="DQ58" s="156">
        <f>IF(VLOOKUP(CONCATENATE($DI$6," ",DQ$9),'-RÅDATA_KVARTAL-'!$A$5:$DS$385,62,FALSE)&gt;0,VLOOKUP(CONCATENATE($DI$6," ",DQ$9),'-RÅDATA_KVARTAL-'!$A$5:$DS$385,62,FALSE),"")</f>
        <v>86.188357940124988</v>
      </c>
      <c r="DR58" s="156"/>
      <c r="DS58" s="156">
        <f>IF(VLOOKUP(CONCATENATE($DI$6," ",DS$9),'-RÅDATA_KVARTAL-'!$A$5:$DS$385,62,FALSE)&gt;0,VLOOKUP(CONCATENATE($DI$6," ",DS$9),'-RÅDATA_KVARTAL-'!$A$5:$DS$385,62,FALSE),"")</f>
        <v>88.343829085986698</v>
      </c>
      <c r="DT58" s="156"/>
      <c r="DU58" s="156">
        <f>IF(VLOOKUP(CONCATENATE($DI$6," ",DU$9),'-RÅDATA_KVARTAL-'!$A$5:$DS$385,62,FALSE)&gt;0,VLOOKUP(CONCATENATE($DI$6," ",DU$9),'-RÅDATA_KVARTAL-'!$A$5:$DS$385,62,FALSE),"")</f>
        <v>90.815322498558004</v>
      </c>
      <c r="DV58" s="156"/>
      <c r="DW58" s="156">
        <f>IF(VLOOKUP(CONCATENATE($DI$6," ",DW$9),'-RÅDATA_KVARTAL-'!$A$5:$DS$385,62,FALSE)&gt;0,VLOOKUP(CONCATENATE($DI$6," ",DW$9),'-RÅDATA_KVARTAL-'!$A$5:$DS$385,62,FALSE),"")</f>
        <v>88.666724875578453</v>
      </c>
      <c r="DX58" s="156"/>
      <c r="DY58" s="156">
        <f>IF(VLOOKUP(CONCATENATE($DI$6," ",DY$9),'-RÅDATA_KVARTAL-'!$A$5:$DS$385,62,FALSE)&gt;0,VLOOKUP(CONCATENATE($DI$6," ",DY$9),'-RÅDATA_KVARTAL-'!$A$5:$DS$385,62,FALSE),"")</f>
        <v>88.270917245122405</v>
      </c>
      <c r="DZ58" s="156"/>
      <c r="EA58" s="156" t="str">
        <f>IF(VLOOKUP(CONCATENATE($DI$6," ",EA$9),'-RÅDATA_KVARTAL-'!$A$5:$DS$385,62,FALSE)&gt;0,VLOOKUP(CONCATENATE($DI$6," ",EA$9),'-RÅDATA_KVARTAL-'!$A$5:$DS$385,62,FALSE),"")</f>
        <v/>
      </c>
      <c r="EB58" s="156"/>
      <c r="EC58" s="156" t="str">
        <f>IF(VLOOKUP(CONCATENATE($DI$6," ",EC$9),'-RÅDATA_KVARTAL-'!$A$5:$DS$385,62,FALSE)&gt;0,VLOOKUP(CONCATENATE($DI$6," ",EC$9),'-RÅDATA_KVARTAL-'!$A$5:$DS$385,62,FALSE),"")</f>
        <v/>
      </c>
      <c r="ED58" s="156"/>
      <c r="EE58" s="156" t="str">
        <f>IF(VLOOKUP(CONCATENATE($DI$6," ",EE$9),'-RÅDATA_KVARTAL-'!$A$5:$DS$385,62,FALSE)&gt;0,VLOOKUP(CONCATENATE($DI$6," ",EE$9),'-RÅDATA_KVARTAL-'!$A$5:$DS$385,62,FALSE),"")</f>
        <v/>
      </c>
      <c r="EF58" s="156"/>
      <c r="EG58" s="156">
        <f>IF(VLOOKUP(CONCATENATE($DI$6," ",EG$9),'-RÅDATA_KVARTAL-'!$A$5:$DS$385,62,FALSE)&gt;0,VLOOKUP(CONCATENATE($DI$6," ",EG$9),'-RÅDATA_KVARTAL-'!$A$5:$DS$385,62,FALSE),"")</f>
        <v>89.122403479802884</v>
      </c>
      <c r="EH58" s="118"/>
      <c r="EI58" s="106"/>
      <c r="EJ58" s="156" t="str">
        <f>IF(VLOOKUP(CONCATENATE($EJ$6," ",EJ$9),'-RÅDATA_KVARTAL-'!$A$5:$DS$385,62,FALSE)&gt;0,VLOOKUP(CONCATENATE($EJ$6," ",EJ$9),'-RÅDATA_KVARTAL-'!$A$5:$DS$385,62,FALSE),"")</f>
        <v/>
      </c>
      <c r="EK58" s="156"/>
      <c r="EL58" s="156" t="str">
        <f>IF(VLOOKUP(CONCATENATE($EJ$6," ",EL$9),'-RÅDATA_KVARTAL-'!$A$5:$DS$385,62,FALSE)&gt;0,VLOOKUP(CONCATENATE($EJ$6," ",EL$9),'-RÅDATA_KVARTAL-'!$A$5:$DS$385,62,FALSE),"")</f>
        <v/>
      </c>
      <c r="EM58" s="156"/>
      <c r="EN58" s="156" t="str">
        <f>IF(VLOOKUP(CONCATENATE($EJ$6," ",EN$9),'-RÅDATA_KVARTAL-'!$A$5:$DS$385,62,FALSE)&gt;0,VLOOKUP(CONCATENATE($EJ$6," ",EN$9),'-RÅDATA_KVARTAL-'!$A$5:$DS$385,62,FALSE),"")</f>
        <v/>
      </c>
      <c r="EO58" s="156"/>
      <c r="EP58" s="156" t="str">
        <f>IF(VLOOKUP(CONCATENATE($EJ$6," ",EP$9),'-RÅDATA_KVARTAL-'!$A$5:$DS$385,62,FALSE)&gt;0,VLOOKUP(CONCATENATE($EJ$6," ",EP$9),'-RÅDATA_KVARTAL-'!$A$5:$DS$385,62,FALSE),"")</f>
        <v/>
      </c>
      <c r="EQ58" s="156"/>
      <c r="ER58" s="156" t="str">
        <f>IF(VLOOKUP(CONCATENATE($EJ$6," ",ER$9),'-RÅDATA_KVARTAL-'!$A$5:$DS$385,62,FALSE)&gt;0,VLOOKUP(CONCATENATE($EJ$6," ",ER$9),'-RÅDATA_KVARTAL-'!$A$5:$DS$385,62,FALSE),"")</f>
        <v/>
      </c>
      <c r="ES58" s="156"/>
      <c r="ET58" s="156" t="str">
        <f>IF(VLOOKUP(CONCATENATE($EJ$6," ",ET$9),'-RÅDATA_KVARTAL-'!$A$5:$DS$385,62,FALSE)&gt;0,VLOOKUP(CONCATENATE($EJ$6," ",ET$9),'-RÅDATA_KVARTAL-'!$A$5:$DS$385,62,FALSE),"")</f>
        <v/>
      </c>
      <c r="EU58" s="156"/>
      <c r="EV58" s="156" t="str">
        <f>IF(VLOOKUP(CONCATENATE($EJ$6," ",EV$9),'-RÅDATA_KVARTAL-'!$A$5:$DS$385,62,FALSE)&gt;0,VLOOKUP(CONCATENATE($EJ$6," ",EV$9),'-RÅDATA_KVARTAL-'!$A$5:$DS$385,62,FALSE),"")</f>
        <v/>
      </c>
      <c r="EW58" s="156"/>
      <c r="EX58" s="156" t="str">
        <f>IF(VLOOKUP(CONCATENATE($EJ$6," ",EX$9),'-RÅDATA_KVARTAL-'!$A$5:$DS$385,62,FALSE)&gt;0,VLOOKUP(CONCATENATE($EJ$6," ",EX$9),'-RÅDATA_KVARTAL-'!$A$5:$DS$385,62,FALSE),"")</f>
        <v/>
      </c>
      <c r="EY58" s="156"/>
      <c r="EZ58" s="156" t="str">
        <f>IF(VLOOKUP(CONCATENATE($EJ$6," ",EZ$9),'-RÅDATA_KVARTAL-'!$A$5:$DS$385,62,FALSE)&gt;0,VLOOKUP(CONCATENATE($EJ$6," ",EZ$9),'-RÅDATA_KVARTAL-'!$A$5:$DS$385,62,FALSE),"")</f>
        <v/>
      </c>
      <c r="FA58" s="156"/>
      <c r="FB58" s="156" t="str">
        <f>IF(VLOOKUP(CONCATENATE($EJ$6," ",FB$9),'-RÅDATA_KVARTAL-'!$A$5:$DS$385,62,FALSE)&gt;0,VLOOKUP(CONCATENATE($EJ$6," ",FB$9),'-RÅDATA_KVARTAL-'!$A$5:$DS$385,62,FALSE),"")</f>
        <v/>
      </c>
      <c r="FC58" s="156"/>
      <c r="FD58" s="156" t="str">
        <f>IF(VLOOKUP(CONCATENATE($EJ$6," ",FD$9),'-RÅDATA_KVARTAL-'!$A$5:$DS$385,62,FALSE)&gt;0,VLOOKUP(CONCATENATE($EJ$6," ",FD$9),'-RÅDATA_KVARTAL-'!$A$5:$DS$385,62,FALSE),"")</f>
        <v/>
      </c>
      <c r="FE58" s="156"/>
      <c r="FF58" s="156" t="str">
        <f>IF(VLOOKUP(CONCATENATE($EJ$6," ",FF$9),'-RÅDATA_KVARTAL-'!$A$5:$DS$385,62,FALSE)&gt;0,VLOOKUP(CONCATENATE($EJ$6," ",FF$9),'-RÅDATA_KVARTAL-'!$A$5:$DS$385,62,FALSE),"")</f>
        <v/>
      </c>
      <c r="FG58" s="156"/>
      <c r="FH58" s="156" t="str">
        <f>IF(VLOOKUP(CONCATENATE($EJ$6," ",FH$9),'-RÅDATA_KVARTAL-'!$A$5:$DS$385,62,FALSE)&gt;0,VLOOKUP(CONCATENATE($EJ$6," ",FH$9),'-RÅDATA_KVARTAL-'!$A$5:$DS$385,62,FALSE),"")</f>
        <v/>
      </c>
      <c r="FI58" s="118"/>
      <c r="FJ58" s="106"/>
      <c r="FK58" s="156" t="str">
        <f>IF(VLOOKUP(CONCATENATE($FK$6," ",FK$9),'-RÅDATA_KVARTAL-'!$A$5:$DS$385,62,FALSE)&gt;0,VLOOKUP(CONCATENATE($FK$6," ",FK$9),'-RÅDATA_KVARTAL-'!$A$5:$DS$385,62,FALSE),"")</f>
        <v/>
      </c>
      <c r="FL58" s="156"/>
      <c r="FM58" s="156" t="str">
        <f>IF(VLOOKUP(CONCATENATE($FK$6," ",FM$9),'-RÅDATA_KVARTAL-'!$A$5:$DS$385,62,FALSE)&gt;0,VLOOKUP(CONCATENATE($FK$6," ",FM$9),'-RÅDATA_KVARTAL-'!$A$5:$DS$385,62,FALSE),"")</f>
        <v/>
      </c>
      <c r="FN58" s="156"/>
      <c r="FO58" s="156" t="str">
        <f>IF(VLOOKUP(CONCATENATE($FK$6," ",FO$9),'-RÅDATA_KVARTAL-'!$A$5:$DS$385,62,FALSE)&gt;0,VLOOKUP(CONCATENATE($FK$6," ",FO$9),'-RÅDATA_KVARTAL-'!$A$5:$DS$385,62,FALSE),"")</f>
        <v/>
      </c>
      <c r="FP58" s="156"/>
      <c r="FQ58" s="156" t="str">
        <f>IF(VLOOKUP(CONCATENATE($FK$6," ",FQ$9),'-RÅDATA_KVARTAL-'!$A$5:$DS$385,62,FALSE)&gt;0,VLOOKUP(CONCATENATE($FK$6," ",FQ$9),'-RÅDATA_KVARTAL-'!$A$5:$DS$385,62,FALSE),"")</f>
        <v/>
      </c>
      <c r="FR58" s="156"/>
      <c r="FS58" s="156" t="str">
        <f>IF(VLOOKUP(CONCATENATE($FK$6," ",FS$9),'-RÅDATA_KVARTAL-'!$A$5:$DS$385,62,FALSE)&gt;0,VLOOKUP(CONCATENATE($FK$6," ",FS$9),'-RÅDATA_KVARTAL-'!$A$5:$DS$385,62,FALSE),"")</f>
        <v/>
      </c>
      <c r="FT58" s="156"/>
      <c r="FU58" s="156" t="str">
        <f>IF(VLOOKUP(CONCATENATE($FK$6," ",FU$9),'-RÅDATA_KVARTAL-'!$A$5:$DS$385,62,FALSE)&gt;0,VLOOKUP(CONCATENATE($FK$6," ",FU$9),'-RÅDATA_KVARTAL-'!$A$5:$DS$385,62,FALSE),"")</f>
        <v/>
      </c>
      <c r="FV58" s="156"/>
      <c r="FW58" s="156" t="str">
        <f>IF(VLOOKUP(CONCATENATE($FK$6," ",FW$9),'-RÅDATA_KVARTAL-'!$A$5:$DS$385,62,FALSE)&gt;0,VLOOKUP(CONCATENATE($FK$6," ",FW$9),'-RÅDATA_KVARTAL-'!$A$5:$DS$385,62,FALSE),"")</f>
        <v/>
      </c>
      <c r="FX58" s="156"/>
      <c r="FY58" s="156" t="str">
        <f>IF(VLOOKUP(CONCATENATE($FK$6," ",FY$9),'-RÅDATA_KVARTAL-'!$A$5:$DS$385,62,FALSE)&gt;0,VLOOKUP(CONCATENATE($FK$6," ",FY$9),'-RÅDATA_KVARTAL-'!$A$5:$DS$385,62,FALSE),"")</f>
        <v/>
      </c>
      <c r="FZ58" s="156"/>
      <c r="GA58" s="156" t="str">
        <f>IF(VLOOKUP(CONCATENATE($FK$6," ",GA$9),'-RÅDATA_KVARTAL-'!$A$5:$DS$385,62,FALSE)&gt;0,VLOOKUP(CONCATENATE($FK$6," ",GA$9),'-RÅDATA_KVARTAL-'!$A$5:$DS$385,62,FALSE),"")</f>
        <v/>
      </c>
      <c r="GB58" s="156"/>
      <c r="GC58" s="156" t="str">
        <f>IF(VLOOKUP(CONCATENATE($FK$6," ",GC$9),'-RÅDATA_KVARTAL-'!$A$5:$DS$385,62,FALSE)&gt;0,VLOOKUP(CONCATENATE($FK$6," ",GC$9),'-RÅDATA_KVARTAL-'!$A$5:$DS$385,62,FALSE),"")</f>
        <v/>
      </c>
      <c r="GD58" s="156"/>
      <c r="GE58" s="156" t="str">
        <f>IF(VLOOKUP(CONCATENATE($FK$6," ",GE$9),'-RÅDATA_KVARTAL-'!$A$5:$DS$385,62,FALSE)&gt;0,VLOOKUP(CONCATENATE($FK$6," ",GE$9),'-RÅDATA_KVARTAL-'!$A$5:$DS$385,62,FALSE),"")</f>
        <v/>
      </c>
      <c r="GF58" s="156"/>
      <c r="GG58" s="156" t="str">
        <f>IF(VLOOKUP(CONCATENATE($FK$6," ",GG$9),'-RÅDATA_KVARTAL-'!$A$5:$DS$385,62,FALSE)&gt;0,VLOOKUP(CONCATENATE($FK$6," ",GG$9),'-RÅDATA_KVARTAL-'!$A$5:$DS$385,62,FALSE),"")</f>
        <v/>
      </c>
      <c r="GH58" s="156"/>
      <c r="GI58" s="156" t="str">
        <f>IF(VLOOKUP(CONCATENATE($FK$6," ",GI$9),'-RÅDATA_KVARTAL-'!$A$5:$DS$385,62,FALSE)&gt;0,VLOOKUP(CONCATENATE($FK$6," ",GI$9),'-RÅDATA_KVARTAL-'!$A$5:$DS$385,62,FALSE),"")</f>
        <v/>
      </c>
      <c r="GJ58" s="118"/>
      <c r="GK58" s="106"/>
      <c r="GL58" s="156" t="str">
        <f>IF(VLOOKUP(CONCATENATE($GL$6," ",GL$9),'-RÅDATA_KVARTAL-'!$A$5:$DS$385,62,FALSE)&gt;0,VLOOKUP(CONCATENATE($GL$6," ",GL$9),'-RÅDATA_KVARTAL-'!$A$5:$DS$385,62,FALSE),"")</f>
        <v/>
      </c>
      <c r="GM58" s="156"/>
      <c r="GN58" s="156" t="str">
        <f>IF(VLOOKUP(CONCATENATE($GL$6," ",GN$9),'-RÅDATA_KVARTAL-'!$A$5:$DS$385,62,FALSE)&gt;0,VLOOKUP(CONCATENATE($GL$6," ",GN$9),'-RÅDATA_KVARTAL-'!$A$5:$DS$385,62,FALSE),"")</f>
        <v/>
      </c>
      <c r="GO58" s="156"/>
      <c r="GP58" s="156" t="str">
        <f>IF(VLOOKUP(CONCATENATE($GL$6," ",GP$9),'-RÅDATA_KVARTAL-'!$A$5:$DS$385,62,FALSE)&gt;0,VLOOKUP(CONCATENATE($GL$6," ",GP$9),'-RÅDATA_KVARTAL-'!$A$5:$DS$385,62,FALSE),"")</f>
        <v/>
      </c>
      <c r="GQ58" s="156"/>
      <c r="GR58" s="156" t="str">
        <f>IF(VLOOKUP(CONCATENATE($GL$6," ",GR$9),'-RÅDATA_KVARTAL-'!$A$5:$DS$385,62,FALSE)&gt;0,VLOOKUP(CONCATENATE($GL$6," ",GR$9),'-RÅDATA_KVARTAL-'!$A$5:$DS$385,62,FALSE),"")</f>
        <v/>
      </c>
      <c r="GS58" s="156"/>
      <c r="GT58" s="156" t="str">
        <f>IF(VLOOKUP(CONCATENATE($GL$6," ",GT$9),'-RÅDATA_KVARTAL-'!$A$5:$DS$385,62,FALSE)&gt;0,VLOOKUP(CONCATENATE($GL$6," ",GT$9),'-RÅDATA_KVARTAL-'!$A$5:$DS$385,62,FALSE),"")</f>
        <v/>
      </c>
      <c r="GU58" s="156"/>
      <c r="GV58" s="156" t="str">
        <f>IF(VLOOKUP(CONCATENATE($GL$6," ",GV$9),'-RÅDATA_KVARTAL-'!$A$5:$DS$385,62,FALSE)&gt;0,VLOOKUP(CONCATENATE($GL$6," ",GV$9),'-RÅDATA_KVARTAL-'!$A$5:$DS$385,62,FALSE),"")</f>
        <v/>
      </c>
      <c r="GW58" s="156"/>
      <c r="GX58" s="156" t="str">
        <f>IF(VLOOKUP(CONCATENATE($GL$6," ",GX$9),'-RÅDATA_KVARTAL-'!$A$5:$DS$385,62,FALSE)&gt;0,VLOOKUP(CONCATENATE($GL$6," ",GX$9),'-RÅDATA_KVARTAL-'!$A$5:$DS$385,62,FALSE),"")</f>
        <v/>
      </c>
      <c r="GY58" s="156"/>
      <c r="GZ58" s="156" t="str">
        <f>IF(VLOOKUP(CONCATENATE($GL$6," ",GZ$9),'-RÅDATA_KVARTAL-'!$A$5:$DS$385,62,FALSE)&gt;0,VLOOKUP(CONCATENATE($GL$6," ",GZ$9),'-RÅDATA_KVARTAL-'!$A$5:$DS$385,62,FALSE),"")</f>
        <v/>
      </c>
      <c r="HA58" s="156"/>
      <c r="HB58" s="156" t="str">
        <f>IF(VLOOKUP(CONCATENATE($GL$6," ",HB$9),'-RÅDATA_KVARTAL-'!$A$5:$DS$385,62,FALSE)&gt;0,VLOOKUP(CONCATENATE($GL$6," ",HB$9),'-RÅDATA_KVARTAL-'!$A$5:$DS$385,62,FALSE),"")</f>
        <v/>
      </c>
      <c r="HC58" s="156"/>
      <c r="HD58" s="156" t="str">
        <f>IF(VLOOKUP(CONCATENATE($GL$6," ",HD$9),'-RÅDATA_KVARTAL-'!$A$5:$DS$385,62,FALSE)&gt;0,VLOOKUP(CONCATENATE($GL$6," ",HD$9),'-RÅDATA_KVARTAL-'!$A$5:$DS$385,62,FALSE),"")</f>
        <v/>
      </c>
      <c r="HE58" s="156"/>
      <c r="HF58" s="156" t="str">
        <f>IF(VLOOKUP(CONCATENATE($GL$6," ",HF$9),'-RÅDATA_KVARTAL-'!$A$5:$DS$385,62,FALSE)&gt;0,VLOOKUP(CONCATENATE($GL$6," ",HF$9),'-RÅDATA_KVARTAL-'!$A$5:$DS$385,62,FALSE),"")</f>
        <v/>
      </c>
      <c r="HG58" s="156"/>
      <c r="HH58" s="156" t="str">
        <f>IF(VLOOKUP(CONCATENATE($GL$6," ",HH$9),'-RÅDATA_KVARTAL-'!$A$5:$DS$385,62,FALSE)&gt;0,VLOOKUP(CONCATENATE($GL$6," ",HH$9),'-RÅDATA_KVARTAL-'!$A$5:$DS$385,62,FALSE),"")</f>
        <v/>
      </c>
      <c r="HI58" s="156"/>
      <c r="HJ58" s="156" t="str">
        <f>IF(VLOOKUP(CONCATENATE($GL$6," ",HJ$9),'-RÅDATA_KVARTAL-'!$A$5:$DS$385,62,FALSE)&gt;0,VLOOKUP(CONCATENATE($GL$6," ",HJ$9),'-RÅDATA_KVARTAL-'!$A$5:$DS$385,62,FALSE),"")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30393</v>
      </c>
      <c r="CI60" s="37"/>
      <c r="CJ60" s="37">
        <f>IF(VLOOKUP(CONCATENATE($CH$6," ",CJ$9),'-RÅDATA_KVARTAL-'!$A$5:$DS$385,66,FALSE)&gt;0,VLOOKUP(CONCATENATE($CH$6," ",CJ$9),'-RÅDATA_KVARTAL-'!$A$5:$DS$385,66,FALSE),"")</f>
        <v>31585</v>
      </c>
      <c r="CK60" s="37"/>
      <c r="CL60" s="37">
        <f>IF(VLOOKUP(CONCATENATE($CH$6," ",CL$9),'-RÅDATA_KVARTAL-'!$A$5:$DS$385,66,FALSE)&gt;0,VLOOKUP(CONCATENATE($CH$6," ",CL$9),'-RÅDATA_KVARTAL-'!$A$5:$DS$385,66,FALSE),"")</f>
        <v>33122</v>
      </c>
      <c r="CM60" s="37"/>
      <c r="CN60" s="37">
        <f>IF(VLOOKUP(CONCATENATE($CH$6," ",CN$9),'-RÅDATA_KVARTAL-'!$A$5:$DS$385,66,FALSE)&gt;0,VLOOKUP(CONCATENATE($CH$6," ",CN$9),'-RÅDATA_KVARTAL-'!$A$5:$DS$385,66,FALSE),"")</f>
        <v>32649</v>
      </c>
      <c r="CO60" s="37"/>
      <c r="CP60" s="37">
        <f>IF(VLOOKUP(CONCATENATE($CH$6," ",CP$9),'-RÅDATA_KVARTAL-'!$A$5:$DS$385,66,FALSE)&gt;0,VLOOKUP(CONCATENATE($CH$6," ",CP$9),'-RÅDATA_KVARTAL-'!$A$5:$DS$385,66,FALSE),"")</f>
        <v>32546</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29041</v>
      </c>
      <c r="CU60" s="37"/>
      <c r="CV60" s="37">
        <f>IF(VLOOKUP(CONCATENATE($CH$6," ",CV$9),'-RÅDATA_KVARTAL-'!$A$5:$DS$385,66,FALSE)&gt;0,VLOOKUP(CONCATENATE($CH$6," ",CV$9),'-RÅDATA_KVARTAL-'!$A$5:$DS$385,66,FALSE),"")</f>
        <v>32081</v>
      </c>
      <c r="CW60" s="37"/>
      <c r="CX60" s="37">
        <f>IF(VLOOKUP(CONCATENATE($CH$6," ",CX$9),'-RÅDATA_KVARTAL-'!$A$5:$DS$385,66,FALSE)&gt;0,VLOOKUP(CONCATENATE($CH$6," ",CX$9),'-RÅDATA_KVARTAL-'!$A$5:$DS$385,66,FALSE),"")</f>
        <v>32574</v>
      </c>
      <c r="CY60" s="37"/>
      <c r="CZ60" s="37">
        <f>IF(VLOOKUP(CONCATENATE($CH$6," ",CZ$9),'-RÅDATA_KVARTAL-'!$A$5:$DS$385,66,FALSE)&gt;0,VLOOKUP(CONCATENATE($CH$6," ",CZ$9),'-RÅDATA_KVARTAL-'!$A$5:$DS$385,66,FALSE),"")</f>
        <v>31714</v>
      </c>
      <c r="DA60" s="37"/>
      <c r="DB60" s="37">
        <f>IF(VLOOKUP(CONCATENATE($CH$6," ",DB$9),'-RÅDATA_KVARTAL-'!$A$5:$DS$385,66,FALSE)&gt;0,VLOOKUP(CONCATENATE($CH$6," ",DB$9),'-RÅDATA_KVARTAL-'!$A$5:$DS$385,66,FALSE),"")</f>
        <v>30585</v>
      </c>
      <c r="DC60" s="37"/>
      <c r="DD60" s="37">
        <f>IF(VLOOKUP(CONCATENATE($CH$6," ",DD$9),'-RÅDATA_KVARTAL-'!$A$5:$DS$385,66,FALSE)&gt;0,VLOOKUP(CONCATENATE($CH$6," ",DD$9),'-RÅDATA_KVARTAL-'!$A$5:$DS$385,66,FALSE),"")</f>
        <v>32377</v>
      </c>
      <c r="DE60" s="37"/>
      <c r="DF60" s="37">
        <f>IF(VLOOKUP(CONCATENATE($CH$6," ",DF$9),'-RÅDATA_KVARTAL-'!$A$5:$DS$385,66,FALSE)&gt;0,VLOOKUP(CONCATENATE($CH$6," ",DF$9),'-RÅDATA_KVARTAL-'!$A$5:$DS$385,66,FALSE),"")</f>
        <v>379642</v>
      </c>
      <c r="DG60" s="147"/>
      <c r="DH60" s="275"/>
      <c r="DI60" s="37">
        <f>IF(VLOOKUP(CONCATENATE($DI$6," ",DI$9),'-RÅDATA_KVARTAL-'!$A$5:$DS$385,66,FALSE)&gt;0,VLOOKUP(CONCATENATE($DI$6," ",DI$9),'-RÅDATA_KVARTAL-'!$A$5:$DS$385,66,FALSE),"")</f>
        <v>33564</v>
      </c>
      <c r="DJ60" s="37"/>
      <c r="DK60" s="37">
        <f>IF(VLOOKUP(CONCATENATE($DI$6," ",DK$9),'-RÅDATA_KVARTAL-'!$A$5:$DS$385,66,FALSE)&gt;0,VLOOKUP(CONCATENATE($DI$6," ",DK$9),'-RÅDATA_KVARTAL-'!$A$5:$DS$385,66,FALSE),"")</f>
        <v>32050</v>
      </c>
      <c r="DL60" s="37"/>
      <c r="DM60" s="37">
        <f>IF(VLOOKUP(CONCATENATE($DI$6," ",DM$9),'-RÅDATA_KVARTAL-'!$A$5:$DS$385,66,FALSE)&gt;0,VLOOKUP(CONCATENATE($DI$6," ",DM$9),'-RÅDATA_KVARTAL-'!$A$5:$DS$385,66,FALSE),"")</f>
        <v>35849</v>
      </c>
      <c r="DN60" s="37"/>
      <c r="DO60" s="37">
        <f>IF(VLOOKUP(CONCATENATE($DI$6," ",DO$9),'-RÅDATA_KVARTAL-'!$A$5:$DS$385,66,FALSE)&gt;0,VLOOKUP(CONCATENATE($DI$6," ",DO$9),'-RÅDATA_KVARTAL-'!$A$5:$DS$385,66,FALSE),"")</f>
        <v>31565</v>
      </c>
      <c r="DP60" s="37"/>
      <c r="DQ60" s="37">
        <f>IF(VLOOKUP(CONCATENATE($DI$6," ",DQ$9),'-RÅDATA_KVARTAL-'!$A$5:$DS$385,66,FALSE)&gt;0,VLOOKUP(CONCATENATE($DI$6," ",DQ$9),'-RÅDATA_KVARTAL-'!$A$5:$DS$385,66,FALSE),"")</f>
        <v>33337</v>
      </c>
      <c r="DR60" s="37"/>
      <c r="DS60" s="37">
        <f>IF(VLOOKUP(CONCATENATE($DI$6," ",DS$9),'-RÅDATA_KVARTAL-'!$A$5:$DS$385,66,FALSE)&gt;0,VLOOKUP(CONCATENATE($DI$6," ",DS$9),'-RÅDATA_KVARTAL-'!$A$5:$DS$385,66,FALSE),"")</f>
        <v>31613</v>
      </c>
      <c r="DT60" s="37"/>
      <c r="DU60" s="37">
        <f>IF(VLOOKUP(CONCATENATE($DI$6," ",DU$9),'-RÅDATA_KVARTAL-'!$A$5:$DS$385,66,FALSE)&gt;0,VLOOKUP(CONCATENATE($DI$6," ",DU$9),'-RÅDATA_KVARTAL-'!$A$5:$DS$385,66,FALSE),"")</f>
        <v>27724</v>
      </c>
      <c r="DV60" s="37"/>
      <c r="DW60" s="37">
        <f>IF(VLOOKUP(CONCATENATE($DI$6," ",DW$9),'-RÅDATA_KVARTAL-'!$A$5:$DS$385,66,FALSE)&gt;0,VLOOKUP(CONCATENATE($DI$6," ",DW$9),'-RÅDATA_KVARTAL-'!$A$5:$DS$385,66,FALSE),"")</f>
        <v>31922</v>
      </c>
      <c r="DX60" s="37"/>
      <c r="DY60" s="37">
        <f>IF(VLOOKUP(CONCATENATE($DI$6," ",DY$9),'-RÅDATA_KVARTAL-'!$A$5:$DS$385,66,FALSE)&gt;0,VLOOKUP(CONCATENATE($DI$6," ",DY$9),'-RÅDATA_KVARTAL-'!$A$5:$DS$385,66,FALSE),"")</f>
        <v>32549</v>
      </c>
      <c r="DZ60" s="37"/>
      <c r="EA60" s="37" t="str">
        <f>IF(VLOOKUP(CONCATENATE($DI$6," ",EA$9),'-RÅDATA_KVARTAL-'!$A$5:$DS$385,66,FALSE)&gt;0,VLOOKUP(CONCATENATE($DI$6," ",EA$9),'-RÅDATA_KVARTAL-'!$A$5:$DS$385,66,FALSE),"")</f>
        <v/>
      </c>
      <c r="EB60" s="37"/>
      <c r="EC60" s="37" t="str">
        <f>IF(VLOOKUP(CONCATENATE($DI$6," ",EC$9),'-RÅDATA_KVARTAL-'!$A$5:$DS$385,66,FALSE)&gt;0,VLOOKUP(CONCATENATE($DI$6," ",EC$9),'-RÅDATA_KVARTAL-'!$A$5:$DS$385,66,FALSE),"")</f>
        <v/>
      </c>
      <c r="ED60" s="37"/>
      <c r="EE60" s="37" t="str">
        <f>IF(VLOOKUP(CONCATENATE($DI$6," ",EE$9),'-RÅDATA_KVARTAL-'!$A$5:$DS$385,66,FALSE)&gt;0,VLOOKUP(CONCATENATE($DI$6," ",EE$9),'-RÅDATA_KVARTAL-'!$A$5:$DS$385,66,FALSE),"")</f>
        <v/>
      </c>
      <c r="EF60" s="37"/>
      <c r="EG60" s="37">
        <f>IF(VLOOKUP(CONCATENATE($DI$6," ",EG$9),'-RÅDATA_KVARTAL-'!$A$5:$DS$385,66,FALSE)&gt;0,VLOOKUP(CONCATENATE($DI$6," ",EG$9),'-RÅDATA_KVARTAL-'!$A$5:$DS$385,66,FALSE),"")</f>
        <v>290173</v>
      </c>
      <c r="EH60" s="147"/>
      <c r="EI60" s="275"/>
      <c r="EJ60" s="37" t="str">
        <f>IF(VLOOKUP(CONCATENATE($EJ$6," ",EJ$9),'-RÅDATA_KVARTAL-'!$A$5:$DS$385,66,FALSE)&gt;0,VLOOKUP(CONCATENATE($EJ$6," ",EJ$9),'-RÅDATA_KVARTAL-'!$A$5:$DS$385,66,FALSE),"")</f>
        <v/>
      </c>
      <c r="EK60" s="37"/>
      <c r="EL60" s="37" t="str">
        <f>IF(VLOOKUP(CONCATENATE($EJ$6," ",EL$9),'-RÅDATA_KVARTAL-'!$A$5:$DS$385,66,FALSE)&gt;0,VLOOKUP(CONCATENATE($EJ$6," ",EL$9),'-RÅDATA_KVARTAL-'!$A$5:$DS$385,66,FALSE),"")</f>
        <v/>
      </c>
      <c r="EM60" s="37"/>
      <c r="EN60" s="37" t="str">
        <f>IF(VLOOKUP(CONCATENATE($EJ$6," ",EN$9),'-RÅDATA_KVARTAL-'!$A$5:$DS$385,66,FALSE)&gt;0,VLOOKUP(CONCATENATE($EJ$6," ",EN$9),'-RÅDATA_KVARTAL-'!$A$5:$DS$385,66,FALSE),"")</f>
        <v/>
      </c>
      <c r="EO60" s="37"/>
      <c r="EP60" s="37" t="str">
        <f>IF(VLOOKUP(CONCATENATE($EJ$6," ",EP$9),'-RÅDATA_KVARTAL-'!$A$5:$DS$385,66,FALSE)&gt;0,VLOOKUP(CONCATENATE($EJ$6," ",EP$9),'-RÅDATA_KVARTAL-'!$A$5:$DS$385,66,FALSE),"")</f>
        <v/>
      </c>
      <c r="EQ60" s="37"/>
      <c r="ER60" s="37" t="str">
        <f>IF(VLOOKUP(CONCATENATE($EJ$6," ",ER$9),'-RÅDATA_KVARTAL-'!$A$5:$DS$385,66,FALSE)&gt;0,VLOOKUP(CONCATENATE($EJ$6," ",ER$9),'-RÅDATA_KVARTAL-'!$A$5:$DS$385,66,FALSE),"")</f>
        <v/>
      </c>
      <c r="ES60" s="37"/>
      <c r="ET60" s="37" t="str">
        <f>IF(VLOOKUP(CONCATENATE($EJ$6," ",ET$9),'-RÅDATA_KVARTAL-'!$A$5:$DS$385,66,FALSE)&gt;0,VLOOKUP(CONCATENATE($EJ$6," ",ET$9),'-RÅDATA_KVARTAL-'!$A$5:$DS$385,66,FALSE),"")</f>
        <v/>
      </c>
      <c r="EU60" s="37"/>
      <c r="EV60" s="37" t="str">
        <f>IF(VLOOKUP(CONCATENATE($EJ$6," ",EV$9),'-RÅDATA_KVARTAL-'!$A$5:$DS$385,66,FALSE)&gt;0,VLOOKUP(CONCATENATE($EJ$6," ",EV$9),'-RÅDATA_KVARTAL-'!$A$5:$DS$385,66,FALSE),"")</f>
        <v/>
      </c>
      <c r="EW60" s="37"/>
      <c r="EX60" s="37" t="str">
        <f>IF(VLOOKUP(CONCATENATE($EJ$6," ",EX$9),'-RÅDATA_KVARTAL-'!$A$5:$DS$385,66,FALSE)&gt;0,VLOOKUP(CONCATENATE($EJ$6," ",EX$9),'-RÅDATA_KVARTAL-'!$A$5:$DS$385,66,FALSE),"")</f>
        <v/>
      </c>
      <c r="EY60" s="37"/>
      <c r="EZ60" s="37" t="str">
        <f>IF(VLOOKUP(CONCATENATE($EJ$6," ",EZ$9),'-RÅDATA_KVARTAL-'!$A$5:$DS$385,66,FALSE)&gt;0,VLOOKUP(CONCATENATE($EJ$6," ",EZ$9),'-RÅDATA_KVARTAL-'!$A$5:$DS$385,66,FALSE),"")</f>
        <v/>
      </c>
      <c r="FA60" s="37"/>
      <c r="FB60" s="37" t="str">
        <f>IF(VLOOKUP(CONCATENATE($EJ$6," ",FB$9),'-RÅDATA_KVARTAL-'!$A$5:$DS$385,66,FALSE)&gt;0,VLOOKUP(CONCATENATE($EJ$6," ",FB$9),'-RÅDATA_KVARTAL-'!$A$5:$DS$385,66,FALSE),"")</f>
        <v/>
      </c>
      <c r="FC60" s="37"/>
      <c r="FD60" s="37" t="str">
        <f>IF(VLOOKUP(CONCATENATE($EJ$6," ",FD$9),'-RÅDATA_KVARTAL-'!$A$5:$DS$385,66,FALSE)&gt;0,VLOOKUP(CONCATENATE($EJ$6," ",FD$9),'-RÅDATA_KVARTAL-'!$A$5:$DS$385,66,FALSE),"")</f>
        <v/>
      </c>
      <c r="FE60" s="37"/>
      <c r="FF60" s="37" t="str">
        <f>IF(VLOOKUP(CONCATENATE($EJ$6," ",FF$9),'-RÅDATA_KVARTAL-'!$A$5:$DS$385,66,FALSE)&gt;0,VLOOKUP(CONCATENATE($EJ$6," ",FF$9),'-RÅDATA_KVARTAL-'!$A$5:$DS$385,66,FALSE),"")</f>
        <v/>
      </c>
      <c r="FG60" s="37"/>
      <c r="FH60" s="37" t="str">
        <f>IF(VLOOKUP(CONCATENATE($EJ$6," ",FH$9),'-RÅDATA_KVARTAL-'!$A$5:$DS$385,66,FALSE)&gt;0,VLOOKUP(CONCATENATE($EJ$6," ",FH$9),'-RÅDATA_KVARTAL-'!$A$5:$DS$385,66,FALSE),"")</f>
        <v/>
      </c>
      <c r="FI60" s="147"/>
      <c r="FJ60" s="275"/>
      <c r="FK60" s="37" t="str">
        <f>IF(VLOOKUP(CONCATENATE($FK$6," ",FK$9),'-RÅDATA_KVARTAL-'!$A$5:$DS$385,66,FALSE)&gt;0,VLOOKUP(CONCATENATE($FK$6," ",FK$9),'-RÅDATA_KVARTAL-'!$A$5:$DS$385,66,FALSE),"")</f>
        <v/>
      </c>
      <c r="FL60" s="37"/>
      <c r="FM60" s="37" t="str">
        <f>IF(VLOOKUP(CONCATENATE($FK$6," ",FM$9),'-RÅDATA_KVARTAL-'!$A$5:$DS$385,66,FALSE)&gt;0,VLOOKUP(CONCATENATE($FK$6," ",FM$9),'-RÅDATA_KVARTAL-'!$A$5:$DS$385,66,FALSE),"")</f>
        <v/>
      </c>
      <c r="FN60" s="37"/>
      <c r="FO60" s="37" t="str">
        <f>IF(VLOOKUP(CONCATENATE($FK$6," ",FO$9),'-RÅDATA_KVARTAL-'!$A$5:$DS$385,66,FALSE)&gt;0,VLOOKUP(CONCATENATE($FK$6," ",FO$9),'-RÅDATA_KVARTAL-'!$A$5:$DS$385,66,FALSE),"")</f>
        <v/>
      </c>
      <c r="FP60" s="37"/>
      <c r="FQ60" s="37" t="str">
        <f>IF(VLOOKUP(CONCATENATE($FK$6," ",FQ$9),'-RÅDATA_KVARTAL-'!$A$5:$DS$385,66,FALSE)&gt;0,VLOOKUP(CONCATENATE($FK$6," ",FQ$9),'-RÅDATA_KVARTAL-'!$A$5:$DS$385,66,FALSE),"")</f>
        <v/>
      </c>
      <c r="FR60" s="37"/>
      <c r="FS60" s="37" t="str">
        <f>IF(VLOOKUP(CONCATENATE($FK$6," ",FS$9),'-RÅDATA_KVARTAL-'!$A$5:$DS$385,66,FALSE)&gt;0,VLOOKUP(CONCATENATE($FK$6," ",FS$9),'-RÅDATA_KVARTAL-'!$A$5:$DS$385,66,FALSE),"")</f>
        <v/>
      </c>
      <c r="FT60" s="37"/>
      <c r="FU60" s="37" t="str">
        <f>IF(VLOOKUP(CONCATENATE($FK$6," ",FU$9),'-RÅDATA_KVARTAL-'!$A$5:$DS$385,66,FALSE)&gt;0,VLOOKUP(CONCATENATE($FK$6," ",FU$9),'-RÅDATA_KVARTAL-'!$A$5:$DS$385,66,FALSE),"")</f>
        <v/>
      </c>
      <c r="FV60" s="37"/>
      <c r="FW60" s="37" t="str">
        <f>IF(VLOOKUP(CONCATENATE($FK$6," ",FW$9),'-RÅDATA_KVARTAL-'!$A$5:$DS$385,66,FALSE)&gt;0,VLOOKUP(CONCATENATE($FK$6," ",FW$9),'-RÅDATA_KVARTAL-'!$A$5:$DS$385,66,FALSE),"")</f>
        <v/>
      </c>
      <c r="FX60" s="37"/>
      <c r="FY60" s="37" t="str">
        <f>IF(VLOOKUP(CONCATENATE($FK$6," ",FY$9),'-RÅDATA_KVARTAL-'!$A$5:$DS$385,66,FALSE)&gt;0,VLOOKUP(CONCATENATE($FK$6," ",FY$9),'-RÅDATA_KVARTAL-'!$A$5:$DS$385,66,FALSE),"")</f>
        <v/>
      </c>
      <c r="FZ60" s="37"/>
      <c r="GA60" s="37" t="str">
        <f>IF(VLOOKUP(CONCATENATE($FK$6," ",GA$9),'-RÅDATA_KVARTAL-'!$A$5:$DS$385,66,FALSE)&gt;0,VLOOKUP(CONCATENATE($FK$6," ",GA$9),'-RÅDATA_KVARTAL-'!$A$5:$DS$385,66,FALSE),"")</f>
        <v/>
      </c>
      <c r="GB60" s="37"/>
      <c r="GC60" s="37" t="str">
        <f>IF(VLOOKUP(CONCATENATE($FK$6," ",GC$9),'-RÅDATA_KVARTAL-'!$A$5:$DS$385,66,FALSE)&gt;0,VLOOKUP(CONCATENATE($FK$6," ",GC$9),'-RÅDATA_KVARTAL-'!$A$5:$DS$385,66,FALSE),"")</f>
        <v/>
      </c>
      <c r="GD60" s="37"/>
      <c r="GE60" s="37" t="str">
        <f>IF(VLOOKUP(CONCATENATE($FK$6," ",GE$9),'-RÅDATA_KVARTAL-'!$A$5:$DS$385,66,FALSE)&gt;0,VLOOKUP(CONCATENATE($FK$6," ",GE$9),'-RÅDATA_KVARTAL-'!$A$5:$DS$385,66,FALSE),"")</f>
        <v/>
      </c>
      <c r="GF60" s="37"/>
      <c r="GG60" s="37" t="str">
        <f>IF(VLOOKUP(CONCATENATE($FK$6," ",GG$9),'-RÅDATA_KVARTAL-'!$A$5:$DS$385,66,FALSE)&gt;0,VLOOKUP(CONCATENATE($FK$6," ",GG$9),'-RÅDATA_KVARTAL-'!$A$5:$DS$385,66,FALSE),"")</f>
        <v/>
      </c>
      <c r="GH60" s="37"/>
      <c r="GI60" s="37" t="str">
        <f>IF(VLOOKUP(CONCATENATE($FK$6," ",GI$9),'-RÅDATA_KVARTAL-'!$A$5:$DS$385,66,FALSE)&gt;0,VLOOKUP(CONCATENATE($FK$6," ",GI$9),'-RÅDATA_KVARTAL-'!$A$5:$DS$385,66,FALSE),"")</f>
        <v/>
      </c>
      <c r="GJ60" s="147"/>
      <c r="GK60" s="275"/>
      <c r="GL60" s="37" t="str">
        <f>IF(VLOOKUP(CONCATENATE($GL$6," ",GL$9),'-RÅDATA_KVARTAL-'!$A$5:$DS$385,66,FALSE)&gt;0,VLOOKUP(CONCATENATE($GL$6," ",GL$9),'-RÅDATA_KVARTAL-'!$A$5:$DS$385,66,FALSE),"")</f>
        <v/>
      </c>
      <c r="GM60" s="37"/>
      <c r="GN60" s="37" t="str">
        <f>IF(VLOOKUP(CONCATENATE($GL$6," ",GN$9),'-RÅDATA_KVARTAL-'!$A$5:$DS$385,66,FALSE)&gt;0,VLOOKUP(CONCATENATE($GL$6," ",GN$9),'-RÅDATA_KVARTAL-'!$A$5:$DS$385,66,FALSE),"")</f>
        <v/>
      </c>
      <c r="GO60" s="37"/>
      <c r="GP60" s="37" t="str">
        <f>IF(VLOOKUP(CONCATENATE($GL$6," ",GP$9),'-RÅDATA_KVARTAL-'!$A$5:$DS$385,66,FALSE)&gt;0,VLOOKUP(CONCATENATE($GL$6," ",GP$9),'-RÅDATA_KVARTAL-'!$A$5:$DS$385,66,FALSE),"")</f>
        <v/>
      </c>
      <c r="GQ60" s="37"/>
      <c r="GR60" s="37" t="str">
        <f>IF(VLOOKUP(CONCATENATE($GL$6," ",GR$9),'-RÅDATA_KVARTAL-'!$A$5:$DS$385,66,FALSE)&gt;0,VLOOKUP(CONCATENATE($GL$6," ",GR$9),'-RÅDATA_KVARTAL-'!$A$5:$DS$385,66,FALSE),"")</f>
        <v/>
      </c>
      <c r="GS60" s="37"/>
      <c r="GT60" s="37" t="str">
        <f>IF(VLOOKUP(CONCATENATE($GL$6," ",GT$9),'-RÅDATA_KVARTAL-'!$A$5:$DS$385,66,FALSE)&gt;0,VLOOKUP(CONCATENATE($GL$6," ",GT$9),'-RÅDATA_KVARTAL-'!$A$5:$DS$385,66,FALSE),"")</f>
        <v/>
      </c>
      <c r="GU60" s="37"/>
      <c r="GV60" s="37" t="str">
        <f>IF(VLOOKUP(CONCATENATE($GL$6," ",GV$9),'-RÅDATA_KVARTAL-'!$A$5:$DS$385,66,FALSE)&gt;0,VLOOKUP(CONCATENATE($GL$6," ",GV$9),'-RÅDATA_KVARTAL-'!$A$5:$DS$385,66,FALSE),"")</f>
        <v/>
      </c>
      <c r="GW60" s="37"/>
      <c r="GX60" s="37" t="str">
        <f>IF(VLOOKUP(CONCATENATE($GL$6," ",GX$9),'-RÅDATA_KVARTAL-'!$A$5:$DS$385,66,FALSE)&gt;0,VLOOKUP(CONCATENATE($GL$6," ",GX$9),'-RÅDATA_KVARTAL-'!$A$5:$DS$385,66,FALSE),"")</f>
        <v/>
      </c>
      <c r="GY60" s="37"/>
      <c r="GZ60" s="37" t="str">
        <f>IF(VLOOKUP(CONCATENATE($GL$6," ",GZ$9),'-RÅDATA_KVARTAL-'!$A$5:$DS$385,66,FALSE)&gt;0,VLOOKUP(CONCATENATE($GL$6," ",GZ$9),'-RÅDATA_KVARTAL-'!$A$5:$DS$385,66,FALSE),"")</f>
        <v/>
      </c>
      <c r="HA60" s="37"/>
      <c r="HB60" s="37" t="str">
        <f>IF(VLOOKUP(CONCATENATE($GL$6," ",HB$9),'-RÅDATA_KVARTAL-'!$A$5:$DS$385,66,FALSE)&gt;0,VLOOKUP(CONCATENATE($GL$6," ",HB$9),'-RÅDATA_KVARTAL-'!$A$5:$DS$385,66,FALSE),"")</f>
        <v/>
      </c>
      <c r="HC60" s="37"/>
      <c r="HD60" s="37" t="str">
        <f>IF(VLOOKUP(CONCATENATE($GL$6," ",HD$9),'-RÅDATA_KVARTAL-'!$A$5:$DS$385,66,FALSE)&gt;0,VLOOKUP(CONCATENATE($GL$6," ",HD$9),'-RÅDATA_KVARTAL-'!$A$5:$DS$385,66,FALSE),"")</f>
        <v/>
      </c>
      <c r="HE60" s="37"/>
      <c r="HF60" s="37" t="str">
        <f>IF(VLOOKUP(CONCATENATE($GL$6," ",HF$9),'-RÅDATA_KVARTAL-'!$A$5:$DS$385,66,FALSE)&gt;0,VLOOKUP(CONCATENATE($GL$6," ",HF$9),'-RÅDATA_KVARTAL-'!$A$5:$DS$385,66,FALSE),"")</f>
        <v/>
      </c>
      <c r="HG60" s="37"/>
      <c r="HH60" s="37" t="str">
        <f>IF(VLOOKUP(CONCATENATE($GL$6," ",HH$9),'-RÅDATA_KVARTAL-'!$A$5:$DS$385,66,FALSE)&gt;0,VLOOKUP(CONCATENATE($GL$6," ",HH$9),'-RÅDATA_KVARTAL-'!$A$5:$DS$385,66,FALSE),"")</f>
        <v/>
      </c>
      <c r="HI60" s="37"/>
      <c r="HJ60" s="37" t="str">
        <f>IF(VLOOKUP(CONCATENATE($GL$6," ",HJ$9),'-RÅDATA_KVARTAL-'!$A$5:$DS$385,66,FALSE)&gt;0,VLOOKUP(CONCATENATE($GL$6," ",HJ$9),'-RÅDATA_KVARTAL-'!$A$5:$DS$385,66,FALSE),"")</f>
        <v/>
      </c>
      <c r="HK60" s="147"/>
      <c r="HL60" s="148"/>
      <c r="HM60" s="103" t="s">
        <v>464</v>
      </c>
      <c r="HN60" s="15"/>
    </row>
    <row r="61" spans="2:222" ht="10.5" customHeight="1" x14ac:dyDescent="0.2">
      <c r="B61" s="248">
        <v>9</v>
      </c>
      <c r="C61" s="195"/>
      <c r="D61" s="92" t="s">
        <v>74</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89.304498574912586</v>
      </c>
      <c r="CI61" s="156"/>
      <c r="CJ61" s="156">
        <f>IF(VLOOKUP(CONCATENATE($CH$6," ",CJ$9),'-RÅDATA_KVARTAL-'!$A$5:$DS$385,70,FALSE)&gt;0,VLOOKUP(CONCATENATE($CH$6," ",CJ$9),'-RÅDATA_KVARTAL-'!$A$5:$DS$385,70,FALSE),"")</f>
        <v>93.654558932542614</v>
      </c>
      <c r="CK61" s="156"/>
      <c r="CL61" s="156">
        <f>IF(VLOOKUP(CONCATENATE($CH$6," ",CL$9),'-RÅDATA_KVARTAL-'!$A$5:$DS$385,70,FALSE)&gt;0,VLOOKUP(CONCATENATE($CH$6," ",CL$9),'-RÅDATA_KVARTAL-'!$A$5:$DS$385,70,FALSE),"")</f>
        <v>94.353919781221521</v>
      </c>
      <c r="CM61" s="156"/>
      <c r="CN61" s="156">
        <f>IF(VLOOKUP(CONCATENATE($CH$6," ",CN$9),'-RÅDATA_KVARTAL-'!$A$5:$DS$385,70,FALSE)&gt;0,VLOOKUP(CONCATENATE($CH$6," ",CN$9),'-RÅDATA_KVARTAL-'!$A$5:$DS$385,70,FALSE),"")</f>
        <v>94.868516635188143</v>
      </c>
      <c r="CO61" s="156"/>
      <c r="CP61" s="156">
        <f>IF(VLOOKUP(CONCATENATE($CH$6," ",CP$9),'-RÅDATA_KVARTAL-'!$A$5:$DS$385,70,FALSE)&gt;0,VLOOKUP(CONCATENATE($CH$6," ",CP$9),'-RÅDATA_KVARTAL-'!$A$5:$DS$385,70,FALSE),"")</f>
        <v>93.649469110580384</v>
      </c>
      <c r="CQ61" s="156"/>
      <c r="CR61" s="156">
        <f>IF(VLOOKUP(CONCATENATE($CH$6," ",CR$9),'-RÅDATA_KVARTAL-'!$A$5:$DS$385,70,FALSE)&gt;0,VLOOKUP(CONCATENATE($CH$6," ",CR$9),'-RÅDATA_KVARTAL-'!$A$5:$DS$385,70,FALSE),"")</f>
        <v>93.396653098145634</v>
      </c>
      <c r="CS61" s="156"/>
      <c r="CT61" s="156">
        <f>IF(VLOOKUP(CONCATENATE($CH$6," ",CT$9),'-RÅDATA_KVARTAL-'!$A$5:$DS$385,70,FALSE)&gt;0,VLOOKUP(CONCATENATE($CH$6," ",CT$9),'-RÅDATA_KVARTAL-'!$A$5:$DS$385,70,FALSE),"")</f>
        <v>94.041643729153847</v>
      </c>
      <c r="CU61" s="156"/>
      <c r="CV61" s="156">
        <f>IF(VLOOKUP(CONCATENATE($CH$6," ",CV$9),'-RÅDATA_KVARTAL-'!$A$5:$DS$385,70,FALSE)&gt;0,VLOOKUP(CONCATENATE($CH$6," ",CV$9),'-RÅDATA_KVARTAL-'!$A$5:$DS$385,70,FALSE),"")</f>
        <v>93.790381523169131</v>
      </c>
      <c r="CW61" s="156"/>
      <c r="CX61" s="156">
        <f>IF(VLOOKUP(CONCATENATE($CH$6," ",CX$9),'-RÅDATA_KVARTAL-'!$A$5:$DS$385,70,FALSE)&gt;0,VLOOKUP(CONCATENATE($CH$6," ",CX$9),'-RÅDATA_KVARTAL-'!$A$5:$DS$385,70,FALSE),"")</f>
        <v>92.658227848101276</v>
      </c>
      <c r="CY61" s="156"/>
      <c r="CZ61" s="156">
        <f>IF(VLOOKUP(CONCATENATE($CH$6," ",CZ$9),'-RÅDATA_KVARTAL-'!$A$5:$DS$385,70,FALSE)&gt;0,VLOOKUP(CONCATENATE($CH$6," ",CZ$9),'-RÅDATA_KVARTAL-'!$A$5:$DS$385,70,FALSE),"")</f>
        <v>90.806012884753045</v>
      </c>
      <c r="DA61" s="156"/>
      <c r="DB61" s="156">
        <f>IF(VLOOKUP(CONCATENATE($CH$6," ",DB$9),'-RÅDATA_KVARTAL-'!$A$5:$DS$385,70,FALSE)&gt;0,VLOOKUP(CONCATENATE($CH$6," ",DB$9),'-RÅDATA_KVARTAL-'!$A$5:$DS$385,70,FALSE),"")</f>
        <v>89.529301563140322</v>
      </c>
      <c r="DC61" s="156"/>
      <c r="DD61" s="156">
        <f>IF(VLOOKUP(CONCATENATE($CH$6," ",DD$9),'-RÅDATA_KVARTAL-'!$A$5:$DS$385,70,FALSE)&gt;0,VLOOKUP(CONCATENATE($CH$6," ",DD$9),'-RÅDATA_KVARTAL-'!$A$5:$DS$385,70,FALSE),"")</f>
        <v>94.173938336242003</v>
      </c>
      <c r="DE61" s="156"/>
      <c r="DF61" s="156">
        <f>IF(VLOOKUP(CONCATENATE($CH$6," ",DF$9),'-RÅDATA_KVARTAL-'!$A$5:$DS$385,70,FALSE)&gt;0,VLOOKUP(CONCATENATE($CH$6," ",DF$9),'-RÅDATA_KVARTAL-'!$A$5:$DS$385,70,FALSE),"")</f>
        <v>92.844024132862799</v>
      </c>
      <c r="DG61" s="118"/>
      <c r="DH61" s="106"/>
      <c r="DI61" s="156">
        <f>IF(VLOOKUP(CONCATENATE($DI$6," ",DI$9),'-RÅDATA_KVARTAL-'!$A$5:$DS$385,70,FALSE)&gt;0,VLOOKUP(CONCATENATE($DI$6," ",DI$9),'-RÅDATA_KVARTAL-'!$A$5:$DS$385,70,FALSE),"")</f>
        <v>92.890155813245514</v>
      </c>
      <c r="DJ61" s="156"/>
      <c r="DK61" s="156">
        <f>IF(VLOOKUP(CONCATENATE($DI$6," ",DK$9),'-RÅDATA_KVARTAL-'!$A$5:$DS$385,70,FALSE)&gt;0,VLOOKUP(CONCATENATE($DI$6," ",DK$9),'-RÅDATA_KVARTAL-'!$A$5:$DS$385,70,FALSE),"")</f>
        <v>94.523254785147614</v>
      </c>
      <c r="DL61" s="156"/>
      <c r="DM61" s="156">
        <f>IF(VLOOKUP(CONCATENATE($DI$6," ",DM$9),'-RÅDATA_KVARTAL-'!$A$5:$DS$385,70,FALSE)&gt;0,VLOOKUP(CONCATENATE($DI$6," ",DM$9),'-RÅDATA_KVARTAL-'!$A$5:$DS$385,70,FALSE),"")</f>
        <v>94.2923275204503</v>
      </c>
      <c r="DN61" s="156"/>
      <c r="DO61" s="156">
        <f>IF(VLOOKUP(CONCATENATE($DI$6," ",DO$9),'-RÅDATA_KVARTAL-'!$A$5:$DS$385,70,FALSE)&gt;0,VLOOKUP(CONCATENATE($DI$6," ",DO$9),'-RÅDATA_KVARTAL-'!$A$5:$DS$385,70,FALSE),"")</f>
        <v>93.500992327971801</v>
      </c>
      <c r="DP61" s="156"/>
      <c r="DQ61" s="156">
        <f>IF(VLOOKUP(CONCATENATE($DI$6," ",DQ$9),'-RÅDATA_KVARTAL-'!$A$5:$DS$385,70,FALSE)&gt;0,VLOOKUP(CONCATENATE($DI$6," ",DQ$9),'-RÅDATA_KVARTAL-'!$A$5:$DS$385,70,FALSE),"")</f>
        <v>90.977812951996285</v>
      </c>
      <c r="DR61" s="156"/>
      <c r="DS61" s="156">
        <f>IF(VLOOKUP(CONCATENATE($DI$6," ",DS$9),'-RÅDATA_KVARTAL-'!$A$5:$DS$385,70,FALSE)&gt;0,VLOOKUP(CONCATENATE($DI$6," ",DS$9),'-RÅDATA_KVARTAL-'!$A$5:$DS$385,70,FALSE),"")</f>
        <v>93.028662232946857</v>
      </c>
      <c r="DT61" s="156"/>
      <c r="DU61" s="156">
        <f>IF(VLOOKUP(CONCATENATE($DI$6," ",DU$9),'-RÅDATA_KVARTAL-'!$A$5:$DS$385,70,FALSE)&gt;0,VLOOKUP(CONCATENATE($DI$6," ",DU$9),'-RÅDATA_KVARTAL-'!$A$5:$DS$385,70,FALSE),"")</f>
        <v>94.06575509788621</v>
      </c>
      <c r="DV61" s="156"/>
      <c r="DW61" s="156">
        <f>IF(VLOOKUP(CONCATENATE($DI$6," ",DW$9),'-RÅDATA_KVARTAL-'!$A$5:$DS$385,70,FALSE)&gt;0,VLOOKUP(CONCATENATE($DI$6," ",DW$9),'-RÅDATA_KVARTAL-'!$A$5:$DS$385,70,FALSE),"")</f>
        <v>92.907244099071576</v>
      </c>
      <c r="DX61" s="156"/>
      <c r="DY61" s="156">
        <f>IF(VLOOKUP(CONCATENATE($DI$6," ",DY$9),'-RÅDATA_KVARTAL-'!$A$5:$DS$385,70,FALSE)&gt;0,VLOOKUP(CONCATENATE($DI$6," ",DY$9),'-RÅDATA_KVARTAL-'!$A$5:$DS$385,70,FALSE),"")</f>
        <v>92.978547147713314</v>
      </c>
      <c r="DZ61" s="156"/>
      <c r="EA61" s="156" t="str">
        <f>IF(VLOOKUP(CONCATENATE($DI$6," ",EA$9),'-RÅDATA_KVARTAL-'!$A$5:$DS$385,70,FALSE)&gt;0,VLOOKUP(CONCATENATE($DI$6," ",EA$9),'-RÅDATA_KVARTAL-'!$A$5:$DS$385,70,FALSE),"")</f>
        <v/>
      </c>
      <c r="EB61" s="156"/>
      <c r="EC61" s="156" t="str">
        <f>IF(VLOOKUP(CONCATENATE($DI$6," ",EC$9),'-RÅDATA_KVARTAL-'!$A$5:$DS$385,70,FALSE)&gt;0,VLOOKUP(CONCATENATE($DI$6," ",EC$9),'-RÅDATA_KVARTAL-'!$A$5:$DS$385,70,FALSE),"")</f>
        <v/>
      </c>
      <c r="ED61" s="156"/>
      <c r="EE61" s="156" t="str">
        <f>IF(VLOOKUP(CONCATENATE($DI$6," ",EE$9),'-RÅDATA_KVARTAL-'!$A$5:$DS$385,70,FALSE)&gt;0,VLOOKUP(CONCATENATE($DI$6," ",EE$9),'-RÅDATA_KVARTAL-'!$A$5:$DS$385,70,FALSE),"")</f>
        <v/>
      </c>
      <c r="EF61" s="156"/>
      <c r="EG61" s="156">
        <f>IF(VLOOKUP(CONCATENATE($DI$6," ",EG$9),'-RÅDATA_KVARTAL-'!$A$5:$DS$385,70,FALSE)&gt;0,VLOOKUP(CONCATENATE($DI$6," ",EG$9),'-RÅDATA_KVARTAL-'!$A$5:$DS$385,70,FALSE),"")</f>
        <v>93.218689162881248</v>
      </c>
      <c r="EH61" s="118"/>
      <c r="EI61" s="106"/>
      <c r="EJ61" s="156" t="str">
        <f>IF(VLOOKUP(CONCATENATE($EJ$6," ",EJ$9),'-RÅDATA_KVARTAL-'!$A$5:$DS$385,70,FALSE)&gt;0,VLOOKUP(CONCATENATE($EJ$6," ",EJ$9),'-RÅDATA_KVARTAL-'!$A$5:$DS$385,70,FALSE),"")</f>
        <v/>
      </c>
      <c r="EK61" s="156"/>
      <c r="EL61" s="156" t="str">
        <f>IF(VLOOKUP(CONCATENATE($EJ$6," ",EL$9),'-RÅDATA_KVARTAL-'!$A$5:$DS$385,70,FALSE)&gt;0,VLOOKUP(CONCATENATE($EJ$6," ",EL$9),'-RÅDATA_KVARTAL-'!$A$5:$DS$385,70,FALSE),"")</f>
        <v/>
      </c>
      <c r="EM61" s="156"/>
      <c r="EN61" s="156" t="str">
        <f>IF(VLOOKUP(CONCATENATE($EJ$6," ",EN$9),'-RÅDATA_KVARTAL-'!$A$5:$DS$385,70,FALSE)&gt;0,VLOOKUP(CONCATENATE($EJ$6," ",EN$9),'-RÅDATA_KVARTAL-'!$A$5:$DS$385,70,FALSE),"")</f>
        <v/>
      </c>
      <c r="EO61" s="156"/>
      <c r="EP61" s="156" t="str">
        <f>IF(VLOOKUP(CONCATENATE($EJ$6," ",EP$9),'-RÅDATA_KVARTAL-'!$A$5:$DS$385,70,FALSE)&gt;0,VLOOKUP(CONCATENATE($EJ$6," ",EP$9),'-RÅDATA_KVARTAL-'!$A$5:$DS$385,70,FALSE),"")</f>
        <v/>
      </c>
      <c r="EQ61" s="156"/>
      <c r="ER61" s="156" t="str">
        <f>IF(VLOOKUP(CONCATENATE($EJ$6," ",ER$9),'-RÅDATA_KVARTAL-'!$A$5:$DS$385,70,FALSE)&gt;0,VLOOKUP(CONCATENATE($EJ$6," ",ER$9),'-RÅDATA_KVARTAL-'!$A$5:$DS$385,70,FALSE),"")</f>
        <v/>
      </c>
      <c r="ES61" s="156"/>
      <c r="ET61" s="156" t="str">
        <f>IF(VLOOKUP(CONCATENATE($EJ$6," ",ET$9),'-RÅDATA_KVARTAL-'!$A$5:$DS$385,70,FALSE)&gt;0,VLOOKUP(CONCATENATE($EJ$6," ",ET$9),'-RÅDATA_KVARTAL-'!$A$5:$DS$385,70,FALSE),"")</f>
        <v/>
      </c>
      <c r="EU61" s="156"/>
      <c r="EV61" s="156" t="str">
        <f>IF(VLOOKUP(CONCATENATE($EJ$6," ",EV$9),'-RÅDATA_KVARTAL-'!$A$5:$DS$385,70,FALSE)&gt;0,VLOOKUP(CONCATENATE($EJ$6," ",EV$9),'-RÅDATA_KVARTAL-'!$A$5:$DS$385,70,FALSE),"")</f>
        <v/>
      </c>
      <c r="EW61" s="156"/>
      <c r="EX61" s="156" t="str">
        <f>IF(VLOOKUP(CONCATENATE($EJ$6," ",EX$9),'-RÅDATA_KVARTAL-'!$A$5:$DS$385,70,FALSE)&gt;0,VLOOKUP(CONCATENATE($EJ$6," ",EX$9),'-RÅDATA_KVARTAL-'!$A$5:$DS$385,70,FALSE),"")</f>
        <v/>
      </c>
      <c r="EY61" s="156"/>
      <c r="EZ61" s="156" t="str">
        <f>IF(VLOOKUP(CONCATENATE($EJ$6," ",EZ$9),'-RÅDATA_KVARTAL-'!$A$5:$DS$385,70,FALSE)&gt;0,VLOOKUP(CONCATENATE($EJ$6," ",EZ$9),'-RÅDATA_KVARTAL-'!$A$5:$DS$385,70,FALSE),"")</f>
        <v/>
      </c>
      <c r="FA61" s="156"/>
      <c r="FB61" s="156" t="str">
        <f>IF(VLOOKUP(CONCATENATE($EJ$6," ",FB$9),'-RÅDATA_KVARTAL-'!$A$5:$DS$385,70,FALSE)&gt;0,VLOOKUP(CONCATENATE($EJ$6," ",FB$9),'-RÅDATA_KVARTAL-'!$A$5:$DS$385,70,FALSE),"")</f>
        <v/>
      </c>
      <c r="FC61" s="156"/>
      <c r="FD61" s="156" t="str">
        <f>IF(VLOOKUP(CONCATENATE($EJ$6," ",FD$9),'-RÅDATA_KVARTAL-'!$A$5:$DS$385,70,FALSE)&gt;0,VLOOKUP(CONCATENATE($EJ$6," ",FD$9),'-RÅDATA_KVARTAL-'!$A$5:$DS$385,70,FALSE),"")</f>
        <v/>
      </c>
      <c r="FE61" s="156"/>
      <c r="FF61" s="156" t="str">
        <f>IF(VLOOKUP(CONCATENATE($EJ$6," ",FF$9),'-RÅDATA_KVARTAL-'!$A$5:$DS$385,70,FALSE)&gt;0,VLOOKUP(CONCATENATE($EJ$6," ",FF$9),'-RÅDATA_KVARTAL-'!$A$5:$DS$385,70,FALSE),"")</f>
        <v/>
      </c>
      <c r="FG61" s="156"/>
      <c r="FH61" s="156" t="str">
        <f>IF(VLOOKUP(CONCATENATE($EJ$6," ",FH$9),'-RÅDATA_KVARTAL-'!$A$5:$DS$385,70,FALSE)&gt;0,VLOOKUP(CONCATENATE($EJ$6," ",FH$9),'-RÅDATA_KVARTAL-'!$A$5:$DS$385,70,FALSE),"")</f>
        <v/>
      </c>
      <c r="FI61" s="118"/>
      <c r="FJ61" s="106"/>
      <c r="FK61" s="156" t="str">
        <f>IF(VLOOKUP(CONCATENATE($FK$6," ",FK$9),'-RÅDATA_KVARTAL-'!$A$5:$DS$385,70,FALSE)&gt;0,VLOOKUP(CONCATENATE($FK$6," ",FK$9),'-RÅDATA_KVARTAL-'!$A$5:$DS$385,70,FALSE),"")</f>
        <v/>
      </c>
      <c r="FL61" s="156"/>
      <c r="FM61" s="156" t="str">
        <f>IF(VLOOKUP(CONCATENATE($FK$6," ",FM$9),'-RÅDATA_KVARTAL-'!$A$5:$DS$385,70,FALSE)&gt;0,VLOOKUP(CONCATENATE($FK$6," ",FM$9),'-RÅDATA_KVARTAL-'!$A$5:$DS$385,70,FALSE),"")</f>
        <v/>
      </c>
      <c r="FN61" s="156"/>
      <c r="FO61" s="156" t="str">
        <f>IF(VLOOKUP(CONCATENATE($FK$6," ",FO$9),'-RÅDATA_KVARTAL-'!$A$5:$DS$385,70,FALSE)&gt;0,VLOOKUP(CONCATENATE($FK$6," ",FO$9),'-RÅDATA_KVARTAL-'!$A$5:$DS$385,70,FALSE),"")</f>
        <v/>
      </c>
      <c r="FP61" s="156"/>
      <c r="FQ61" s="156" t="str">
        <f>IF(VLOOKUP(CONCATENATE($FK$6," ",FQ$9),'-RÅDATA_KVARTAL-'!$A$5:$DS$385,70,FALSE)&gt;0,VLOOKUP(CONCATENATE($FK$6," ",FQ$9),'-RÅDATA_KVARTAL-'!$A$5:$DS$385,70,FALSE),"")</f>
        <v/>
      </c>
      <c r="FR61" s="156"/>
      <c r="FS61" s="156" t="str">
        <f>IF(VLOOKUP(CONCATENATE($FK$6," ",FS$9),'-RÅDATA_KVARTAL-'!$A$5:$DS$385,70,FALSE)&gt;0,VLOOKUP(CONCATENATE($FK$6," ",FS$9),'-RÅDATA_KVARTAL-'!$A$5:$DS$385,70,FALSE),"")</f>
        <v/>
      </c>
      <c r="FT61" s="156"/>
      <c r="FU61" s="156" t="str">
        <f>IF(VLOOKUP(CONCATENATE($FK$6," ",FU$9),'-RÅDATA_KVARTAL-'!$A$5:$DS$385,70,FALSE)&gt;0,VLOOKUP(CONCATENATE($FK$6," ",FU$9),'-RÅDATA_KVARTAL-'!$A$5:$DS$385,70,FALSE),"")</f>
        <v/>
      </c>
      <c r="FV61" s="156"/>
      <c r="FW61" s="156" t="str">
        <f>IF(VLOOKUP(CONCATENATE($FK$6," ",FW$9),'-RÅDATA_KVARTAL-'!$A$5:$DS$385,70,FALSE)&gt;0,VLOOKUP(CONCATENATE($FK$6," ",FW$9),'-RÅDATA_KVARTAL-'!$A$5:$DS$385,70,FALSE),"")</f>
        <v/>
      </c>
      <c r="FX61" s="156"/>
      <c r="FY61" s="156" t="str">
        <f>IF(VLOOKUP(CONCATENATE($FK$6," ",FY$9),'-RÅDATA_KVARTAL-'!$A$5:$DS$385,70,FALSE)&gt;0,VLOOKUP(CONCATENATE($FK$6," ",FY$9),'-RÅDATA_KVARTAL-'!$A$5:$DS$385,70,FALSE),"")</f>
        <v/>
      </c>
      <c r="FZ61" s="156"/>
      <c r="GA61" s="156" t="str">
        <f>IF(VLOOKUP(CONCATENATE($FK$6," ",GA$9),'-RÅDATA_KVARTAL-'!$A$5:$DS$385,70,FALSE)&gt;0,VLOOKUP(CONCATENATE($FK$6," ",GA$9),'-RÅDATA_KVARTAL-'!$A$5:$DS$385,70,FALSE),"")</f>
        <v/>
      </c>
      <c r="GB61" s="156"/>
      <c r="GC61" s="156" t="str">
        <f>IF(VLOOKUP(CONCATENATE($FK$6," ",GC$9),'-RÅDATA_KVARTAL-'!$A$5:$DS$385,70,FALSE)&gt;0,VLOOKUP(CONCATENATE($FK$6," ",GC$9),'-RÅDATA_KVARTAL-'!$A$5:$DS$385,70,FALSE),"")</f>
        <v/>
      </c>
      <c r="GD61" s="156"/>
      <c r="GE61" s="156" t="str">
        <f>IF(VLOOKUP(CONCATENATE($FK$6," ",GE$9),'-RÅDATA_KVARTAL-'!$A$5:$DS$385,70,FALSE)&gt;0,VLOOKUP(CONCATENATE($FK$6," ",GE$9),'-RÅDATA_KVARTAL-'!$A$5:$DS$385,70,FALSE),"")</f>
        <v/>
      </c>
      <c r="GF61" s="156"/>
      <c r="GG61" s="156" t="str">
        <f>IF(VLOOKUP(CONCATENATE($FK$6," ",GG$9),'-RÅDATA_KVARTAL-'!$A$5:$DS$385,70,FALSE)&gt;0,VLOOKUP(CONCATENATE($FK$6," ",GG$9),'-RÅDATA_KVARTAL-'!$A$5:$DS$385,70,FALSE),"")</f>
        <v/>
      </c>
      <c r="GH61" s="156"/>
      <c r="GI61" s="156" t="str">
        <f>IF(VLOOKUP(CONCATENATE($FK$6," ",GI$9),'-RÅDATA_KVARTAL-'!$A$5:$DS$385,70,FALSE)&gt;0,VLOOKUP(CONCATENATE($FK$6," ",GI$9),'-RÅDATA_KVARTAL-'!$A$5:$DS$385,70,FALSE),"")</f>
        <v/>
      </c>
      <c r="GJ61" s="118"/>
      <c r="GK61" s="106"/>
      <c r="GL61" s="156" t="str">
        <f>IF(VLOOKUP(CONCATENATE($GL$6," ",GL$9),'-RÅDATA_KVARTAL-'!$A$5:$DS$385,70,FALSE)&gt;0,VLOOKUP(CONCATENATE($GL$6," ",GL$9),'-RÅDATA_KVARTAL-'!$A$5:$DS$385,70,FALSE),"")</f>
        <v/>
      </c>
      <c r="GM61" s="156"/>
      <c r="GN61" s="156" t="str">
        <f>IF(VLOOKUP(CONCATENATE($GL$6," ",GN$9),'-RÅDATA_KVARTAL-'!$A$5:$DS$385,70,FALSE)&gt;0,VLOOKUP(CONCATENATE($GL$6," ",GN$9),'-RÅDATA_KVARTAL-'!$A$5:$DS$385,70,FALSE),"")</f>
        <v/>
      </c>
      <c r="GO61" s="156"/>
      <c r="GP61" s="156" t="str">
        <f>IF(VLOOKUP(CONCATENATE($GL$6," ",GP$9),'-RÅDATA_KVARTAL-'!$A$5:$DS$385,70,FALSE)&gt;0,VLOOKUP(CONCATENATE($GL$6," ",GP$9),'-RÅDATA_KVARTAL-'!$A$5:$DS$385,70,FALSE),"")</f>
        <v/>
      </c>
      <c r="GQ61" s="156"/>
      <c r="GR61" s="156" t="str">
        <f>IF(VLOOKUP(CONCATENATE($GL$6," ",GR$9),'-RÅDATA_KVARTAL-'!$A$5:$DS$385,70,FALSE)&gt;0,VLOOKUP(CONCATENATE($GL$6," ",GR$9),'-RÅDATA_KVARTAL-'!$A$5:$DS$385,70,FALSE),"")</f>
        <v/>
      </c>
      <c r="GS61" s="156"/>
      <c r="GT61" s="156" t="str">
        <f>IF(VLOOKUP(CONCATENATE($GL$6," ",GT$9),'-RÅDATA_KVARTAL-'!$A$5:$DS$385,70,FALSE)&gt;0,VLOOKUP(CONCATENATE($GL$6," ",GT$9),'-RÅDATA_KVARTAL-'!$A$5:$DS$385,70,FALSE),"")</f>
        <v/>
      </c>
      <c r="GU61" s="156"/>
      <c r="GV61" s="156" t="str">
        <f>IF(VLOOKUP(CONCATENATE($GL$6," ",GV$9),'-RÅDATA_KVARTAL-'!$A$5:$DS$385,70,FALSE)&gt;0,VLOOKUP(CONCATENATE($GL$6," ",GV$9),'-RÅDATA_KVARTAL-'!$A$5:$DS$385,70,FALSE),"")</f>
        <v/>
      </c>
      <c r="GW61" s="156"/>
      <c r="GX61" s="156" t="str">
        <f>IF(VLOOKUP(CONCATENATE($GL$6," ",GX$9),'-RÅDATA_KVARTAL-'!$A$5:$DS$385,70,FALSE)&gt;0,VLOOKUP(CONCATENATE($GL$6," ",GX$9),'-RÅDATA_KVARTAL-'!$A$5:$DS$385,70,FALSE),"")</f>
        <v/>
      </c>
      <c r="GY61" s="156"/>
      <c r="GZ61" s="156" t="str">
        <f>IF(VLOOKUP(CONCATENATE($GL$6," ",GZ$9),'-RÅDATA_KVARTAL-'!$A$5:$DS$385,70,FALSE)&gt;0,VLOOKUP(CONCATENATE($GL$6," ",GZ$9),'-RÅDATA_KVARTAL-'!$A$5:$DS$385,70,FALSE),"")</f>
        <v/>
      </c>
      <c r="HA61" s="156"/>
      <c r="HB61" s="156" t="str">
        <f>IF(VLOOKUP(CONCATENATE($GL$6," ",HB$9),'-RÅDATA_KVARTAL-'!$A$5:$DS$385,70,FALSE)&gt;0,VLOOKUP(CONCATENATE($GL$6," ",HB$9),'-RÅDATA_KVARTAL-'!$A$5:$DS$385,70,FALSE),"")</f>
        <v/>
      </c>
      <c r="HC61" s="156"/>
      <c r="HD61" s="156" t="str">
        <f>IF(VLOOKUP(CONCATENATE($GL$6," ",HD$9),'-RÅDATA_KVARTAL-'!$A$5:$DS$385,70,FALSE)&gt;0,VLOOKUP(CONCATENATE($GL$6," ",HD$9),'-RÅDATA_KVARTAL-'!$A$5:$DS$385,70,FALSE),"")</f>
        <v/>
      </c>
      <c r="HE61" s="156"/>
      <c r="HF61" s="156" t="str">
        <f>IF(VLOOKUP(CONCATENATE($GL$6," ",HF$9),'-RÅDATA_KVARTAL-'!$A$5:$DS$385,70,FALSE)&gt;0,VLOOKUP(CONCATENATE($GL$6," ",HF$9),'-RÅDATA_KVARTAL-'!$A$5:$DS$385,70,FALSE),"")</f>
        <v/>
      </c>
      <c r="HG61" s="156"/>
      <c r="HH61" s="156" t="str">
        <f>IF(VLOOKUP(CONCATENATE($GL$6," ",HH$9),'-RÅDATA_KVARTAL-'!$A$5:$DS$385,70,FALSE)&gt;0,VLOOKUP(CONCATENATE($GL$6," ",HH$9),'-RÅDATA_KVARTAL-'!$A$5:$DS$385,70,FALSE),"")</f>
        <v/>
      </c>
      <c r="HI61" s="156"/>
      <c r="HJ61" s="156" t="str">
        <f>IF(VLOOKUP(CONCATENATE($GL$6," ",HJ$9),'-RÅDATA_KVARTAL-'!$A$5:$DS$385,70,FALSE)&gt;0,VLOOKUP(CONCATENATE($GL$6," ",HJ$9),'-RÅDATA_KVARTAL-'!$A$5:$DS$385,70,FALSE),"")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31209</v>
      </c>
      <c r="CI63" s="37"/>
      <c r="CJ63" s="37">
        <f>IF(VLOOKUP(CONCATENATE($CH$6," ",CJ$9),'-RÅDATA_KVARTAL-'!$A$5:$DS$385,74,FALSE)&gt;0,VLOOKUP(CONCATENATE($CH$6," ",CJ$9),'-RÅDATA_KVARTAL-'!$A$5:$DS$385,74,FALSE),"")</f>
        <v>32220</v>
      </c>
      <c r="CK63" s="37"/>
      <c r="CL63" s="37">
        <f>IF(VLOOKUP(CONCATENATE($CH$6," ",CL$9),'-RÅDATA_KVARTAL-'!$A$5:$DS$385,74,FALSE)&gt;0,VLOOKUP(CONCATENATE($CH$6," ",CL$9),'-RÅDATA_KVARTAL-'!$A$5:$DS$385,74,FALSE),"")</f>
        <v>33721</v>
      </c>
      <c r="CM63" s="37"/>
      <c r="CN63" s="37">
        <f>IF(VLOOKUP(CONCATENATE($CH$6," ",CN$9),'-RÅDATA_KVARTAL-'!$A$5:$DS$385,74,FALSE)&gt;0,VLOOKUP(CONCATENATE($CH$6," ",CN$9),'-RÅDATA_KVARTAL-'!$A$5:$DS$385,74,FALSE),"")</f>
        <v>33214</v>
      </c>
      <c r="CO63" s="37"/>
      <c r="CP63" s="37">
        <f>IF(VLOOKUP(CONCATENATE($CH$6," ",CP$9),'-RÅDATA_KVARTAL-'!$A$5:$DS$385,74,FALSE)&gt;0,VLOOKUP(CONCATENATE($CH$6," ",CP$9),'-RÅDATA_KVARTAL-'!$A$5:$DS$385,74,FALSE),"")</f>
        <v>33227</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29556</v>
      </c>
      <c r="CU63" s="37"/>
      <c r="CV63" s="37">
        <f>IF(VLOOKUP(CONCATENATE($CH$6," ",CV$9),'-RÅDATA_KVARTAL-'!$A$5:$DS$385,74,FALSE)&gt;0,VLOOKUP(CONCATENATE($CH$6," ",CV$9),'-RÅDATA_KVARTAL-'!$A$5:$DS$385,74,FALSE),"")</f>
        <v>32626</v>
      </c>
      <c r="CW63" s="37"/>
      <c r="CX63" s="37">
        <f>IF(VLOOKUP(CONCATENATE($CH$6," ",CX$9),'-RÅDATA_KVARTAL-'!$A$5:$DS$385,74,FALSE)&gt;0,VLOOKUP(CONCATENATE($CH$6," ",CX$9),'-RÅDATA_KVARTAL-'!$A$5:$DS$385,74,FALSE),"")</f>
        <v>33174</v>
      </c>
      <c r="CY63" s="37"/>
      <c r="CZ63" s="37">
        <f>IF(VLOOKUP(CONCATENATE($CH$6," ",CZ$9),'-RÅDATA_KVARTAL-'!$A$5:$DS$385,74,FALSE)&gt;0,VLOOKUP(CONCATENATE($CH$6," ",CZ$9),'-RÅDATA_KVARTAL-'!$A$5:$DS$385,74,FALSE),"")</f>
        <v>32687</v>
      </c>
      <c r="DA63" s="37"/>
      <c r="DB63" s="37">
        <f>IF(VLOOKUP(CONCATENATE($CH$6," ",DB$9),'-RÅDATA_KVARTAL-'!$A$5:$DS$385,74,FALSE)&gt;0,VLOOKUP(CONCATENATE($CH$6," ",DB$9),'-RÅDATA_KVARTAL-'!$A$5:$DS$385,74,FALSE),"")</f>
        <v>31493</v>
      </c>
      <c r="DC63" s="37"/>
      <c r="DD63" s="37">
        <f>IF(VLOOKUP(CONCATENATE($CH$6," ",DD$9),'-RÅDATA_KVARTAL-'!$A$5:$DS$385,74,FALSE)&gt;0,VLOOKUP(CONCATENATE($CH$6," ",DD$9),'-RÅDATA_KVARTAL-'!$A$5:$DS$385,74,FALSE),"")</f>
        <v>32909</v>
      </c>
      <c r="DE63" s="37"/>
      <c r="DF63" s="37">
        <f>IF(VLOOKUP(CONCATENATE($CH$6," ",DF$9),'-RÅDATA_KVARTAL-'!$A$5:$DS$385,74,FALSE)&gt;0,VLOOKUP(CONCATENATE($CH$6," ",DF$9),'-RÅDATA_KVARTAL-'!$A$5:$DS$385,74,FALSE),"")</f>
        <v>387659</v>
      </c>
      <c r="DG63" s="147"/>
      <c r="DH63" s="275"/>
      <c r="DI63" s="37">
        <f>IF(VLOOKUP(CONCATENATE($DI$6," ",DI$9),'-RÅDATA_KVARTAL-'!$A$5:$DS$385,74,FALSE)&gt;0,VLOOKUP(CONCATENATE($DI$6," ",DI$9),'-RÅDATA_KVARTAL-'!$A$5:$DS$385,74,FALSE),"")</f>
        <v>34091</v>
      </c>
      <c r="DJ63" s="37"/>
      <c r="DK63" s="37">
        <f>IF(VLOOKUP(CONCATENATE($DI$6," ",DK$9),'-RÅDATA_KVARTAL-'!$A$5:$DS$385,74,FALSE)&gt;0,VLOOKUP(CONCATENATE($DI$6," ",DK$9),'-RÅDATA_KVARTAL-'!$A$5:$DS$385,74,FALSE),"")</f>
        <v>32514</v>
      </c>
      <c r="DL63" s="37"/>
      <c r="DM63" s="37">
        <f>IF(VLOOKUP(CONCATENATE($DI$6," ",DM$9),'-RÅDATA_KVARTAL-'!$A$5:$DS$385,74,FALSE)&gt;0,VLOOKUP(CONCATENATE($DI$6," ",DM$9),'-RÅDATA_KVARTAL-'!$A$5:$DS$385,74,FALSE),"")</f>
        <v>36407</v>
      </c>
      <c r="DN63" s="37"/>
      <c r="DO63" s="37">
        <f>IF(VLOOKUP(CONCATENATE($DI$6," ",DO$9),'-RÅDATA_KVARTAL-'!$A$5:$DS$385,74,FALSE)&gt;0,VLOOKUP(CONCATENATE($DI$6," ",DO$9),'-RÅDATA_KVARTAL-'!$A$5:$DS$385,74,FALSE),"")</f>
        <v>32065</v>
      </c>
      <c r="DP63" s="37"/>
      <c r="DQ63" s="37">
        <f>IF(VLOOKUP(CONCATENATE($DI$6," ",DQ$9),'-RÅDATA_KVARTAL-'!$A$5:$DS$385,74,FALSE)&gt;0,VLOOKUP(CONCATENATE($DI$6," ",DQ$9),'-RÅDATA_KVARTAL-'!$A$5:$DS$385,74,FALSE),"")</f>
        <v>34041</v>
      </c>
      <c r="DR63" s="37"/>
      <c r="DS63" s="37">
        <f>IF(VLOOKUP(CONCATENATE($DI$6," ",DS$9),'-RÅDATA_KVARTAL-'!$A$5:$DS$385,74,FALSE)&gt;0,VLOOKUP(CONCATENATE($DI$6," ",DS$9),'-RÅDATA_KVARTAL-'!$A$5:$DS$385,74,FALSE),"")</f>
        <v>32225</v>
      </c>
      <c r="DT63" s="37"/>
      <c r="DU63" s="37">
        <f>IF(VLOOKUP(CONCATENATE($DI$6," ",DU$9),'-RÅDATA_KVARTAL-'!$A$5:$DS$385,74,FALSE)&gt;0,VLOOKUP(CONCATENATE($DI$6," ",DU$9),'-RÅDATA_KVARTAL-'!$A$5:$DS$385,74,FALSE),"")</f>
        <v>28121</v>
      </c>
      <c r="DV63" s="37"/>
      <c r="DW63" s="37">
        <f>IF(VLOOKUP(CONCATENATE($DI$6," ",DW$9),'-RÅDATA_KVARTAL-'!$A$5:$DS$385,74,FALSE)&gt;0,VLOOKUP(CONCATENATE($DI$6," ",DW$9),'-RÅDATA_KVARTAL-'!$A$5:$DS$385,74,FALSE),"")</f>
        <v>32561</v>
      </c>
      <c r="DX63" s="37"/>
      <c r="DY63" s="37">
        <f>IF(VLOOKUP(CONCATENATE($DI$6," ",DY$9),'-RÅDATA_KVARTAL-'!$A$5:$DS$385,74,FALSE)&gt;0,VLOOKUP(CONCATENATE($DI$6," ",DY$9),'-RÅDATA_KVARTAL-'!$A$5:$DS$385,74,FALSE),"")</f>
        <v>33247</v>
      </c>
      <c r="DZ63" s="37"/>
      <c r="EA63" s="37" t="str">
        <f>IF(VLOOKUP(CONCATENATE($DI$6," ",EA$9),'-RÅDATA_KVARTAL-'!$A$5:$DS$385,74,FALSE)&gt;0,VLOOKUP(CONCATENATE($DI$6," ",EA$9),'-RÅDATA_KVARTAL-'!$A$5:$DS$385,74,FALSE),"")</f>
        <v/>
      </c>
      <c r="EB63" s="37"/>
      <c r="EC63" s="37" t="str">
        <f>IF(VLOOKUP(CONCATENATE($DI$6," ",EC$9),'-RÅDATA_KVARTAL-'!$A$5:$DS$385,74,FALSE)&gt;0,VLOOKUP(CONCATENATE($DI$6," ",EC$9),'-RÅDATA_KVARTAL-'!$A$5:$DS$385,74,FALSE),"")</f>
        <v/>
      </c>
      <c r="ED63" s="37"/>
      <c r="EE63" s="37" t="str">
        <f>IF(VLOOKUP(CONCATENATE($DI$6," ",EE$9),'-RÅDATA_KVARTAL-'!$A$5:$DS$385,74,FALSE)&gt;0,VLOOKUP(CONCATENATE($DI$6," ",EE$9),'-RÅDATA_KVARTAL-'!$A$5:$DS$385,74,FALSE),"")</f>
        <v/>
      </c>
      <c r="EF63" s="37"/>
      <c r="EG63" s="37">
        <f>IF(VLOOKUP(CONCATENATE($DI$6," ",EG$9),'-RÅDATA_KVARTAL-'!$A$5:$DS$385,74,FALSE)&gt;0,VLOOKUP(CONCATENATE($DI$6," ",EG$9),'-RÅDATA_KVARTAL-'!$A$5:$DS$385,74,FALSE),"")</f>
        <v>295272</v>
      </c>
      <c r="EH63" s="147"/>
      <c r="EI63" s="275"/>
      <c r="EJ63" s="37" t="str">
        <f>IF(VLOOKUP(CONCATENATE($EJ$6," ",EJ$9),'-RÅDATA_KVARTAL-'!$A$5:$DS$385,74,FALSE)&gt;0,VLOOKUP(CONCATENATE($EJ$6," ",EJ$9),'-RÅDATA_KVARTAL-'!$A$5:$DS$385,74,FALSE),"")</f>
        <v/>
      </c>
      <c r="EK63" s="37"/>
      <c r="EL63" s="37" t="str">
        <f>IF(VLOOKUP(CONCATENATE($EJ$6," ",EL$9),'-RÅDATA_KVARTAL-'!$A$5:$DS$385,74,FALSE)&gt;0,VLOOKUP(CONCATENATE($EJ$6," ",EL$9),'-RÅDATA_KVARTAL-'!$A$5:$DS$385,74,FALSE),"")</f>
        <v/>
      </c>
      <c r="EM63" s="37"/>
      <c r="EN63" s="37" t="str">
        <f>IF(VLOOKUP(CONCATENATE($EJ$6," ",EN$9),'-RÅDATA_KVARTAL-'!$A$5:$DS$385,74,FALSE)&gt;0,VLOOKUP(CONCATENATE($EJ$6," ",EN$9),'-RÅDATA_KVARTAL-'!$A$5:$DS$385,74,FALSE),"")</f>
        <v/>
      </c>
      <c r="EO63" s="37"/>
      <c r="EP63" s="37" t="str">
        <f>IF(VLOOKUP(CONCATENATE($EJ$6," ",EP$9),'-RÅDATA_KVARTAL-'!$A$5:$DS$385,74,FALSE)&gt;0,VLOOKUP(CONCATENATE($EJ$6," ",EP$9),'-RÅDATA_KVARTAL-'!$A$5:$DS$385,74,FALSE),"")</f>
        <v/>
      </c>
      <c r="EQ63" s="37"/>
      <c r="ER63" s="37" t="str">
        <f>IF(VLOOKUP(CONCATENATE($EJ$6," ",ER$9),'-RÅDATA_KVARTAL-'!$A$5:$DS$385,74,FALSE)&gt;0,VLOOKUP(CONCATENATE($EJ$6," ",ER$9),'-RÅDATA_KVARTAL-'!$A$5:$DS$385,74,FALSE),"")</f>
        <v/>
      </c>
      <c r="ES63" s="37"/>
      <c r="ET63" s="37" t="str">
        <f>IF(VLOOKUP(CONCATENATE($EJ$6," ",ET$9),'-RÅDATA_KVARTAL-'!$A$5:$DS$385,74,FALSE)&gt;0,VLOOKUP(CONCATENATE($EJ$6," ",ET$9),'-RÅDATA_KVARTAL-'!$A$5:$DS$385,74,FALSE),"")</f>
        <v/>
      </c>
      <c r="EU63" s="37"/>
      <c r="EV63" s="37" t="str">
        <f>IF(VLOOKUP(CONCATENATE($EJ$6," ",EV$9),'-RÅDATA_KVARTAL-'!$A$5:$DS$385,74,FALSE)&gt;0,VLOOKUP(CONCATENATE($EJ$6," ",EV$9),'-RÅDATA_KVARTAL-'!$A$5:$DS$385,74,FALSE),"")</f>
        <v/>
      </c>
      <c r="EW63" s="37"/>
      <c r="EX63" s="37" t="str">
        <f>IF(VLOOKUP(CONCATENATE($EJ$6," ",EX$9),'-RÅDATA_KVARTAL-'!$A$5:$DS$385,74,FALSE)&gt;0,VLOOKUP(CONCATENATE($EJ$6," ",EX$9),'-RÅDATA_KVARTAL-'!$A$5:$DS$385,74,FALSE),"")</f>
        <v/>
      </c>
      <c r="EY63" s="37"/>
      <c r="EZ63" s="37" t="str">
        <f>IF(VLOOKUP(CONCATENATE($EJ$6," ",EZ$9),'-RÅDATA_KVARTAL-'!$A$5:$DS$385,74,FALSE)&gt;0,VLOOKUP(CONCATENATE($EJ$6," ",EZ$9),'-RÅDATA_KVARTAL-'!$A$5:$DS$385,74,FALSE),"")</f>
        <v/>
      </c>
      <c r="FA63" s="37"/>
      <c r="FB63" s="37" t="str">
        <f>IF(VLOOKUP(CONCATENATE($EJ$6," ",FB$9),'-RÅDATA_KVARTAL-'!$A$5:$DS$385,74,FALSE)&gt;0,VLOOKUP(CONCATENATE($EJ$6," ",FB$9),'-RÅDATA_KVARTAL-'!$A$5:$DS$385,74,FALSE),"")</f>
        <v/>
      </c>
      <c r="FC63" s="37"/>
      <c r="FD63" s="37" t="str">
        <f>IF(VLOOKUP(CONCATENATE($EJ$6," ",FD$9),'-RÅDATA_KVARTAL-'!$A$5:$DS$385,74,FALSE)&gt;0,VLOOKUP(CONCATENATE($EJ$6," ",FD$9),'-RÅDATA_KVARTAL-'!$A$5:$DS$385,74,FALSE),"")</f>
        <v/>
      </c>
      <c r="FE63" s="37"/>
      <c r="FF63" s="37" t="str">
        <f>IF(VLOOKUP(CONCATENATE($EJ$6," ",FF$9),'-RÅDATA_KVARTAL-'!$A$5:$DS$385,74,FALSE)&gt;0,VLOOKUP(CONCATENATE($EJ$6," ",FF$9),'-RÅDATA_KVARTAL-'!$A$5:$DS$385,74,FALSE),"")</f>
        <v/>
      </c>
      <c r="FG63" s="37"/>
      <c r="FH63" s="37" t="str">
        <f>IF(VLOOKUP(CONCATENATE($EJ$6," ",FH$9),'-RÅDATA_KVARTAL-'!$A$5:$DS$385,74,FALSE)&gt;0,VLOOKUP(CONCATENATE($EJ$6," ",FH$9),'-RÅDATA_KVARTAL-'!$A$5:$DS$385,74,FALSE),"")</f>
        <v/>
      </c>
      <c r="FI63" s="147"/>
      <c r="FJ63" s="275"/>
      <c r="FK63" s="37" t="str">
        <f>IF(VLOOKUP(CONCATENATE($FK$6," ",FK$9),'-RÅDATA_KVARTAL-'!$A$5:$DS$385,74,FALSE)&gt;0,VLOOKUP(CONCATENATE($FK$6," ",FK$9),'-RÅDATA_KVARTAL-'!$A$5:$DS$385,74,FALSE),"")</f>
        <v/>
      </c>
      <c r="FL63" s="37"/>
      <c r="FM63" s="37" t="str">
        <f>IF(VLOOKUP(CONCATENATE($FK$6," ",FM$9),'-RÅDATA_KVARTAL-'!$A$5:$DS$385,74,FALSE)&gt;0,VLOOKUP(CONCATENATE($FK$6," ",FM$9),'-RÅDATA_KVARTAL-'!$A$5:$DS$385,74,FALSE),"")</f>
        <v/>
      </c>
      <c r="FN63" s="37"/>
      <c r="FO63" s="37" t="str">
        <f>IF(VLOOKUP(CONCATENATE($FK$6," ",FO$9),'-RÅDATA_KVARTAL-'!$A$5:$DS$385,74,FALSE)&gt;0,VLOOKUP(CONCATENATE($FK$6," ",FO$9),'-RÅDATA_KVARTAL-'!$A$5:$DS$385,74,FALSE),"")</f>
        <v/>
      </c>
      <c r="FP63" s="37"/>
      <c r="FQ63" s="37" t="str">
        <f>IF(VLOOKUP(CONCATENATE($FK$6," ",FQ$9),'-RÅDATA_KVARTAL-'!$A$5:$DS$385,74,FALSE)&gt;0,VLOOKUP(CONCATENATE($FK$6," ",FQ$9),'-RÅDATA_KVARTAL-'!$A$5:$DS$385,74,FALSE),"")</f>
        <v/>
      </c>
      <c r="FR63" s="37"/>
      <c r="FS63" s="37" t="str">
        <f>IF(VLOOKUP(CONCATENATE($FK$6," ",FS$9),'-RÅDATA_KVARTAL-'!$A$5:$DS$385,74,FALSE)&gt;0,VLOOKUP(CONCATENATE($FK$6," ",FS$9),'-RÅDATA_KVARTAL-'!$A$5:$DS$385,74,FALSE),"")</f>
        <v/>
      </c>
      <c r="FT63" s="37"/>
      <c r="FU63" s="37" t="str">
        <f>IF(VLOOKUP(CONCATENATE($FK$6," ",FU$9),'-RÅDATA_KVARTAL-'!$A$5:$DS$385,74,FALSE)&gt;0,VLOOKUP(CONCATENATE($FK$6," ",FU$9),'-RÅDATA_KVARTAL-'!$A$5:$DS$385,74,FALSE),"")</f>
        <v/>
      </c>
      <c r="FV63" s="37"/>
      <c r="FW63" s="37" t="str">
        <f>IF(VLOOKUP(CONCATENATE($FK$6," ",FW$9),'-RÅDATA_KVARTAL-'!$A$5:$DS$385,74,FALSE)&gt;0,VLOOKUP(CONCATENATE($FK$6," ",FW$9),'-RÅDATA_KVARTAL-'!$A$5:$DS$385,74,FALSE),"")</f>
        <v/>
      </c>
      <c r="FX63" s="37"/>
      <c r="FY63" s="37" t="str">
        <f>IF(VLOOKUP(CONCATENATE($FK$6," ",FY$9),'-RÅDATA_KVARTAL-'!$A$5:$DS$385,74,FALSE)&gt;0,VLOOKUP(CONCATENATE($FK$6," ",FY$9),'-RÅDATA_KVARTAL-'!$A$5:$DS$385,74,FALSE),"")</f>
        <v/>
      </c>
      <c r="FZ63" s="37"/>
      <c r="GA63" s="37" t="str">
        <f>IF(VLOOKUP(CONCATENATE($FK$6," ",GA$9),'-RÅDATA_KVARTAL-'!$A$5:$DS$385,74,FALSE)&gt;0,VLOOKUP(CONCATENATE($FK$6," ",GA$9),'-RÅDATA_KVARTAL-'!$A$5:$DS$385,74,FALSE),"")</f>
        <v/>
      </c>
      <c r="GB63" s="37"/>
      <c r="GC63" s="37" t="str">
        <f>IF(VLOOKUP(CONCATENATE($FK$6," ",GC$9),'-RÅDATA_KVARTAL-'!$A$5:$DS$385,74,FALSE)&gt;0,VLOOKUP(CONCATENATE($FK$6," ",GC$9),'-RÅDATA_KVARTAL-'!$A$5:$DS$385,74,FALSE),"")</f>
        <v/>
      </c>
      <c r="GD63" s="37"/>
      <c r="GE63" s="37" t="str">
        <f>IF(VLOOKUP(CONCATENATE($FK$6," ",GE$9),'-RÅDATA_KVARTAL-'!$A$5:$DS$385,74,FALSE)&gt;0,VLOOKUP(CONCATENATE($FK$6," ",GE$9),'-RÅDATA_KVARTAL-'!$A$5:$DS$385,74,FALSE),"")</f>
        <v/>
      </c>
      <c r="GF63" s="37"/>
      <c r="GG63" s="37" t="str">
        <f>IF(VLOOKUP(CONCATENATE($FK$6," ",GG$9),'-RÅDATA_KVARTAL-'!$A$5:$DS$385,74,FALSE)&gt;0,VLOOKUP(CONCATENATE($FK$6," ",GG$9),'-RÅDATA_KVARTAL-'!$A$5:$DS$385,74,FALSE),"")</f>
        <v/>
      </c>
      <c r="GH63" s="37"/>
      <c r="GI63" s="37" t="str">
        <f>IF(VLOOKUP(CONCATENATE($FK$6," ",GI$9),'-RÅDATA_KVARTAL-'!$A$5:$DS$385,74,FALSE)&gt;0,VLOOKUP(CONCATENATE($FK$6," ",GI$9),'-RÅDATA_KVARTAL-'!$A$5:$DS$385,74,FALSE),"")</f>
        <v/>
      </c>
      <c r="GJ63" s="147"/>
      <c r="GK63" s="275"/>
      <c r="GL63" s="37" t="str">
        <f>IF(VLOOKUP(CONCATENATE($GL$6," ",GL$9),'-RÅDATA_KVARTAL-'!$A$5:$DS$385,74,FALSE)&gt;0,VLOOKUP(CONCATENATE($GL$6," ",GL$9),'-RÅDATA_KVARTAL-'!$A$5:$DS$385,74,FALSE),"")</f>
        <v/>
      </c>
      <c r="GM63" s="37"/>
      <c r="GN63" s="37" t="str">
        <f>IF(VLOOKUP(CONCATENATE($GL$6," ",GN$9),'-RÅDATA_KVARTAL-'!$A$5:$DS$385,74,FALSE)&gt;0,VLOOKUP(CONCATENATE($GL$6," ",GN$9),'-RÅDATA_KVARTAL-'!$A$5:$DS$385,74,FALSE),"")</f>
        <v/>
      </c>
      <c r="GO63" s="37"/>
      <c r="GP63" s="37" t="str">
        <f>IF(VLOOKUP(CONCATENATE($GL$6," ",GP$9),'-RÅDATA_KVARTAL-'!$A$5:$DS$385,74,FALSE)&gt;0,VLOOKUP(CONCATENATE($GL$6," ",GP$9),'-RÅDATA_KVARTAL-'!$A$5:$DS$385,74,FALSE),"")</f>
        <v/>
      </c>
      <c r="GQ63" s="37"/>
      <c r="GR63" s="37" t="str">
        <f>IF(VLOOKUP(CONCATENATE($GL$6," ",GR$9),'-RÅDATA_KVARTAL-'!$A$5:$DS$385,74,FALSE)&gt;0,VLOOKUP(CONCATENATE($GL$6," ",GR$9),'-RÅDATA_KVARTAL-'!$A$5:$DS$385,74,FALSE),"")</f>
        <v/>
      </c>
      <c r="GS63" s="37"/>
      <c r="GT63" s="37" t="str">
        <f>IF(VLOOKUP(CONCATENATE($GL$6," ",GT$9),'-RÅDATA_KVARTAL-'!$A$5:$DS$385,74,FALSE)&gt;0,VLOOKUP(CONCATENATE($GL$6," ",GT$9),'-RÅDATA_KVARTAL-'!$A$5:$DS$385,74,FALSE),"")</f>
        <v/>
      </c>
      <c r="GU63" s="37"/>
      <c r="GV63" s="37" t="str">
        <f>IF(VLOOKUP(CONCATENATE($GL$6," ",GV$9),'-RÅDATA_KVARTAL-'!$A$5:$DS$385,74,FALSE)&gt;0,VLOOKUP(CONCATENATE($GL$6," ",GV$9),'-RÅDATA_KVARTAL-'!$A$5:$DS$385,74,FALSE),"")</f>
        <v/>
      </c>
      <c r="GW63" s="37"/>
      <c r="GX63" s="37" t="str">
        <f>IF(VLOOKUP(CONCATENATE($GL$6," ",GX$9),'-RÅDATA_KVARTAL-'!$A$5:$DS$385,74,FALSE)&gt;0,VLOOKUP(CONCATENATE($GL$6," ",GX$9),'-RÅDATA_KVARTAL-'!$A$5:$DS$385,74,FALSE),"")</f>
        <v/>
      </c>
      <c r="GY63" s="37"/>
      <c r="GZ63" s="37" t="str">
        <f>IF(VLOOKUP(CONCATENATE($GL$6," ",GZ$9),'-RÅDATA_KVARTAL-'!$A$5:$DS$385,74,FALSE)&gt;0,VLOOKUP(CONCATENATE($GL$6," ",GZ$9),'-RÅDATA_KVARTAL-'!$A$5:$DS$385,74,FALSE),"")</f>
        <v/>
      </c>
      <c r="HA63" s="37"/>
      <c r="HB63" s="37" t="str">
        <f>IF(VLOOKUP(CONCATENATE($GL$6," ",HB$9),'-RÅDATA_KVARTAL-'!$A$5:$DS$385,74,FALSE)&gt;0,VLOOKUP(CONCATENATE($GL$6," ",HB$9),'-RÅDATA_KVARTAL-'!$A$5:$DS$385,74,FALSE),"")</f>
        <v/>
      </c>
      <c r="HC63" s="37"/>
      <c r="HD63" s="37" t="str">
        <f>IF(VLOOKUP(CONCATENATE($GL$6," ",HD$9),'-RÅDATA_KVARTAL-'!$A$5:$DS$385,74,FALSE)&gt;0,VLOOKUP(CONCATENATE($GL$6," ",HD$9),'-RÅDATA_KVARTAL-'!$A$5:$DS$385,74,FALSE),"")</f>
        <v/>
      </c>
      <c r="HE63" s="37"/>
      <c r="HF63" s="37" t="str">
        <f>IF(VLOOKUP(CONCATENATE($GL$6," ",HF$9),'-RÅDATA_KVARTAL-'!$A$5:$DS$385,74,FALSE)&gt;0,VLOOKUP(CONCATENATE($GL$6," ",HF$9),'-RÅDATA_KVARTAL-'!$A$5:$DS$385,74,FALSE),"")</f>
        <v/>
      </c>
      <c r="HG63" s="37"/>
      <c r="HH63" s="37" t="str">
        <f>IF(VLOOKUP(CONCATENATE($GL$6," ",HH$9),'-RÅDATA_KVARTAL-'!$A$5:$DS$385,74,FALSE)&gt;0,VLOOKUP(CONCATENATE($GL$6," ",HH$9),'-RÅDATA_KVARTAL-'!$A$5:$DS$385,74,FALSE),"")</f>
        <v/>
      </c>
      <c r="HI63" s="37"/>
      <c r="HJ63" s="37" t="str">
        <f>IF(VLOOKUP(CONCATENATE($GL$6," ",HJ$9),'-RÅDATA_KVARTAL-'!$A$5:$DS$385,74,FALSE)&gt;0,VLOOKUP(CONCATENATE($GL$6," ",HJ$9),'-RÅDATA_KVARTAL-'!$A$5:$DS$385,74,FALSE),"")</f>
        <v/>
      </c>
      <c r="HK63" s="147"/>
      <c r="HL63" s="148"/>
      <c r="HM63" s="103" t="s">
        <v>466</v>
      </c>
      <c r="HN63" s="15"/>
    </row>
    <row r="64" spans="2:222" s="15" customFormat="1" ht="10.5" customHeight="1" x14ac:dyDescent="0.2">
      <c r="B64" s="248">
        <v>11</v>
      </c>
      <c r="C64" s="195"/>
      <c r="D64" s="92" t="s">
        <v>75</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91.702171421855255</v>
      </c>
      <c r="CI64" s="156"/>
      <c r="CJ64" s="156">
        <f>IF(VLOOKUP(CONCATENATE($CH$6," ",CJ$9),'-RÅDATA_KVARTAL-'!$A$5:$DS$385,78,FALSE)&gt;0,VLOOKUP(CONCATENATE($CH$6," ",CJ$9),'-RÅDATA_KVARTAL-'!$A$5:$DS$385,78,FALSE),"")</f>
        <v>95.53743513713863</v>
      </c>
      <c r="CK64" s="156"/>
      <c r="CL64" s="156">
        <f>IF(VLOOKUP(CONCATENATE($CH$6," ",CL$9),'-RÅDATA_KVARTAL-'!$A$5:$DS$385,78,FALSE)&gt;0,VLOOKUP(CONCATENATE($CH$6," ",CL$9),'-RÅDATA_KVARTAL-'!$A$5:$DS$385,78,FALSE),"")</f>
        <v>96.060278030993615</v>
      </c>
      <c r="CM64" s="156"/>
      <c r="CN64" s="156">
        <f>IF(VLOOKUP(CONCATENATE($CH$6," ",CN$9),'-RÅDATA_KVARTAL-'!$A$5:$DS$385,78,FALSE)&gt;0,VLOOKUP(CONCATENATE($CH$6," ",CN$9),'-RÅDATA_KVARTAL-'!$A$5:$DS$385,78,FALSE),"")</f>
        <v>96.510242626761595</v>
      </c>
      <c r="CO64" s="156"/>
      <c r="CP64" s="156">
        <f>IF(VLOOKUP(CONCATENATE($CH$6," ",CP$9),'-RÅDATA_KVARTAL-'!$A$5:$DS$385,78,FALSE)&gt;0,VLOOKUP(CONCATENATE($CH$6," ",CP$9),'-RÅDATA_KVARTAL-'!$A$5:$DS$385,78,FALSE),"")</f>
        <v>95.609012171611084</v>
      </c>
      <c r="CQ64" s="156"/>
      <c r="CR64" s="156">
        <f>IF(VLOOKUP(CONCATENATE($CH$6," ",CR$9),'-RÅDATA_KVARTAL-'!$A$5:$DS$385,78,FALSE)&gt;0,VLOOKUP(CONCATENATE($CH$6," ",CR$9),'-RÅDATA_KVARTAL-'!$A$5:$DS$385,78,FALSE),"")</f>
        <v>95.350520126639523</v>
      </c>
      <c r="CS64" s="156"/>
      <c r="CT64" s="156">
        <f>IF(VLOOKUP(CONCATENATE($CH$6," ",CT$9),'-RÅDATA_KVARTAL-'!$A$5:$DS$385,78,FALSE)&gt;0,VLOOKUP(CONCATENATE($CH$6," ",CT$9),'-RÅDATA_KVARTAL-'!$A$5:$DS$385,78,FALSE),"")</f>
        <v>95.709335837570038</v>
      </c>
      <c r="CU64" s="156"/>
      <c r="CV64" s="156">
        <f>IF(VLOOKUP(CONCATENATE($CH$6," ",CV$9),'-RÅDATA_KVARTAL-'!$A$5:$DS$385,78,FALSE)&gt;0,VLOOKUP(CONCATENATE($CH$6," ",CV$9),'-RÅDATA_KVARTAL-'!$A$5:$DS$385,78,FALSE),"")</f>
        <v>95.383715831018861</v>
      </c>
      <c r="CW64" s="156"/>
      <c r="CX64" s="156">
        <f>IF(VLOOKUP(CONCATENATE($CH$6," ",CX$9),'-RÅDATA_KVARTAL-'!$A$5:$DS$385,78,FALSE)&gt;0,VLOOKUP(CONCATENATE($CH$6," ",CX$9),'-RÅDATA_KVARTAL-'!$A$5:$DS$385,78,FALSE),"")</f>
        <v>94.364955198407046</v>
      </c>
      <c r="CY64" s="156"/>
      <c r="CZ64" s="156">
        <f>IF(VLOOKUP(CONCATENATE($CH$6," ",CZ$9),'-RÅDATA_KVARTAL-'!$A$5:$DS$385,78,FALSE)&gt;0,VLOOKUP(CONCATENATE($CH$6," ",CZ$9),'-RÅDATA_KVARTAL-'!$A$5:$DS$385,78,FALSE),"")</f>
        <v>93.591982820329278</v>
      </c>
      <c r="DA64" s="156"/>
      <c r="DB64" s="156">
        <f>IF(VLOOKUP(CONCATENATE($CH$6," ",DB$9),'-RÅDATA_KVARTAL-'!$A$5:$DS$385,78,FALSE)&gt;0,VLOOKUP(CONCATENATE($CH$6," ",DB$9),'-RÅDATA_KVARTAL-'!$A$5:$DS$385,78,FALSE),"")</f>
        <v>92.187225572273292</v>
      </c>
      <c r="DC64" s="156"/>
      <c r="DD64" s="156">
        <f>IF(VLOOKUP(CONCATENATE($CH$6," ",DD$9),'-RÅDATA_KVARTAL-'!$A$5:$DS$385,78,FALSE)&gt;0,VLOOKUP(CONCATENATE($CH$6," ",DD$9),'-RÅDATA_KVARTAL-'!$A$5:$DS$385,78,FALSE),"")</f>
        <v>95.721349621873188</v>
      </c>
      <c r="DE64" s="156"/>
      <c r="DF64" s="156">
        <f>IF(VLOOKUP(CONCATENATE($CH$6," ",DF$9),'-RÅDATA_KVARTAL-'!$A$5:$DS$385,78,FALSE)&gt;0,VLOOKUP(CONCATENATE($CH$6," ",DF$9),'-RÅDATA_KVARTAL-'!$A$5:$DS$385,78,FALSE),"")</f>
        <v>94.804635818274747</v>
      </c>
      <c r="DG64" s="106"/>
      <c r="DH64" s="106"/>
      <c r="DI64" s="156">
        <f>IF(VLOOKUP(CONCATENATE($DI$6," ",DI$9),'-RÅDATA_KVARTAL-'!$A$5:$DS$385,78,FALSE)&gt;0,VLOOKUP(CONCATENATE($DI$6," ",DI$9),'-RÅDATA_KVARTAL-'!$A$5:$DS$385,78,FALSE),"")</f>
        <v>94.348656352918383</v>
      </c>
      <c r="DJ64" s="156"/>
      <c r="DK64" s="156">
        <f>IF(VLOOKUP(CONCATENATE($DI$6," ",DK$9),'-RÅDATA_KVARTAL-'!$A$5:$DS$385,78,FALSE)&gt;0,VLOOKUP(CONCATENATE($DI$6," ",DK$9),'-RÅDATA_KVARTAL-'!$A$5:$DS$385,78,FALSE),"")</f>
        <v>95.89170377798095</v>
      </c>
      <c r="DL64" s="156"/>
      <c r="DM64" s="156">
        <f>IF(VLOOKUP(CONCATENATE($DI$6," ",DM$9),'-RÅDATA_KVARTAL-'!$A$5:$DS$385,78,FALSE)&gt;0,VLOOKUP(CONCATENATE($DI$6," ",DM$9),'-RÅDATA_KVARTAL-'!$A$5:$DS$385,78,FALSE),"")</f>
        <v>95.760014729477376</v>
      </c>
      <c r="DN64" s="156"/>
      <c r="DO64" s="156">
        <f>IF(VLOOKUP(CONCATENATE($DI$6," ",DO$9),'-RÅDATA_KVARTAL-'!$A$5:$DS$385,78,FALSE)&gt;0,VLOOKUP(CONCATENATE($DI$6," ",DO$9),'-RÅDATA_KVARTAL-'!$A$5:$DS$385,78,FALSE),"")</f>
        <v>94.982078853046588</v>
      </c>
      <c r="DP64" s="156"/>
      <c r="DQ64" s="156">
        <f>IF(VLOOKUP(CONCATENATE($DI$6," ",DQ$9),'-RÅDATA_KVARTAL-'!$A$5:$DS$385,78,FALSE)&gt;0,VLOOKUP(CONCATENATE($DI$6," ",DQ$9),'-RÅDATA_KVARTAL-'!$A$5:$DS$385,78,FALSE),"")</f>
        <v>92.899053025134407</v>
      </c>
      <c r="DR64" s="156"/>
      <c r="DS64" s="156">
        <f>IF(VLOOKUP(CONCATENATE($DI$6," ",DS$9),'-RÅDATA_KVARTAL-'!$A$5:$DS$385,78,FALSE)&gt;0,VLOOKUP(CONCATENATE($DI$6," ",DS$9),'-RÅDATA_KVARTAL-'!$A$5:$DS$385,78,FALSE),"")</f>
        <v>94.829615678888828</v>
      </c>
      <c r="DT64" s="156"/>
      <c r="DU64" s="156">
        <f>IF(VLOOKUP(CONCATENATE($DI$6," ",DU$9),'-RÅDATA_KVARTAL-'!$A$5:$DS$385,78,FALSE)&gt;0,VLOOKUP(CONCATENATE($DI$6," ",DU$9),'-RÅDATA_KVARTAL-'!$A$5:$DS$385,78,FALSE),"")</f>
        <v>95.412750653140165</v>
      </c>
      <c r="DV64" s="156"/>
      <c r="DW64" s="156">
        <f>IF(VLOOKUP(CONCATENATE($DI$6," ",DW$9),'-RÅDATA_KVARTAL-'!$A$5:$DS$385,78,FALSE)&gt;0,VLOOKUP(CONCATENATE($DI$6," ",DW$9),'-RÅDATA_KVARTAL-'!$A$5:$DS$385,78,FALSE),"")</f>
        <v>94.767018830582956</v>
      </c>
      <c r="DX64" s="156"/>
      <c r="DY64" s="156">
        <f>IF(VLOOKUP(CONCATENATE($DI$6," ",DY$9),'-RÅDATA_KVARTAL-'!$A$5:$DS$385,78,FALSE)&gt;0,VLOOKUP(CONCATENATE($DI$6," ",DY$9),'-RÅDATA_KVARTAL-'!$A$5:$DS$385,78,FALSE),"")</f>
        <v>94.972434084611649</v>
      </c>
      <c r="DZ64" s="156"/>
      <c r="EA64" s="156" t="str">
        <f>IF(VLOOKUP(CONCATENATE($DI$6," ",EA$9),'-RÅDATA_KVARTAL-'!$A$5:$DS$385,78,FALSE)&gt;0,VLOOKUP(CONCATENATE($DI$6," ",EA$9),'-RÅDATA_KVARTAL-'!$A$5:$DS$385,78,FALSE),"")</f>
        <v/>
      </c>
      <c r="EB64" s="156"/>
      <c r="EC64" s="156" t="str">
        <f>IF(VLOOKUP(CONCATENATE($DI$6," ",EC$9),'-RÅDATA_KVARTAL-'!$A$5:$DS$385,78,FALSE)&gt;0,VLOOKUP(CONCATENATE($DI$6," ",EC$9),'-RÅDATA_KVARTAL-'!$A$5:$DS$385,78,FALSE),"")</f>
        <v/>
      </c>
      <c r="ED64" s="156"/>
      <c r="EE64" s="156" t="str">
        <f>IF(VLOOKUP(CONCATENATE($DI$6," ",EE$9),'-RÅDATA_KVARTAL-'!$A$5:$DS$385,78,FALSE)&gt;0,VLOOKUP(CONCATENATE($DI$6," ",EE$9),'-RÅDATA_KVARTAL-'!$A$5:$DS$385,78,FALSE),"")</f>
        <v/>
      </c>
      <c r="EF64" s="156"/>
      <c r="EG64" s="156">
        <f>IF(VLOOKUP(CONCATENATE($DI$6," ",EG$9),'-RÅDATA_KVARTAL-'!$A$5:$DS$385,78,FALSE)&gt;0,VLOOKUP(CONCATENATE($DI$6," ",EG$9),'-RÅDATA_KVARTAL-'!$A$5:$DS$385,78,FALSE),"")</f>
        <v>94.856753683155475</v>
      </c>
      <c r="EH64" s="106"/>
      <c r="EI64" s="106"/>
      <c r="EJ64" s="156" t="str">
        <f>IF(VLOOKUP(CONCATENATE($EJ$6," ",EJ$9),'-RÅDATA_KVARTAL-'!$A$5:$DS$385,78,FALSE)&gt;0,VLOOKUP(CONCATENATE($EJ$6," ",EJ$9),'-RÅDATA_KVARTAL-'!$A$5:$DS$385,78,FALSE),"")</f>
        <v/>
      </c>
      <c r="EK64" s="156"/>
      <c r="EL64" s="156" t="str">
        <f>IF(VLOOKUP(CONCATENATE($EJ$6," ",EL$9),'-RÅDATA_KVARTAL-'!$A$5:$DS$385,78,FALSE)&gt;0,VLOOKUP(CONCATENATE($EJ$6," ",EL$9),'-RÅDATA_KVARTAL-'!$A$5:$DS$385,78,FALSE),"")</f>
        <v/>
      </c>
      <c r="EM64" s="156"/>
      <c r="EN64" s="156" t="str">
        <f>IF(VLOOKUP(CONCATENATE($EJ$6," ",EN$9),'-RÅDATA_KVARTAL-'!$A$5:$DS$385,78,FALSE)&gt;0,VLOOKUP(CONCATENATE($EJ$6," ",EN$9),'-RÅDATA_KVARTAL-'!$A$5:$DS$385,78,FALSE),"")</f>
        <v/>
      </c>
      <c r="EO64" s="156"/>
      <c r="EP64" s="156" t="str">
        <f>IF(VLOOKUP(CONCATENATE($EJ$6," ",EP$9),'-RÅDATA_KVARTAL-'!$A$5:$DS$385,78,FALSE)&gt;0,VLOOKUP(CONCATENATE($EJ$6," ",EP$9),'-RÅDATA_KVARTAL-'!$A$5:$DS$385,78,FALSE),"")</f>
        <v/>
      </c>
      <c r="EQ64" s="156"/>
      <c r="ER64" s="156" t="str">
        <f>IF(VLOOKUP(CONCATENATE($EJ$6," ",ER$9),'-RÅDATA_KVARTAL-'!$A$5:$DS$385,78,FALSE)&gt;0,VLOOKUP(CONCATENATE($EJ$6," ",ER$9),'-RÅDATA_KVARTAL-'!$A$5:$DS$385,78,FALSE),"")</f>
        <v/>
      </c>
      <c r="ES64" s="156"/>
      <c r="ET64" s="156" t="str">
        <f>IF(VLOOKUP(CONCATENATE($EJ$6," ",ET$9),'-RÅDATA_KVARTAL-'!$A$5:$DS$385,78,FALSE)&gt;0,VLOOKUP(CONCATENATE($EJ$6," ",ET$9),'-RÅDATA_KVARTAL-'!$A$5:$DS$385,78,FALSE),"")</f>
        <v/>
      </c>
      <c r="EU64" s="156"/>
      <c r="EV64" s="156" t="str">
        <f>IF(VLOOKUP(CONCATENATE($EJ$6," ",EV$9),'-RÅDATA_KVARTAL-'!$A$5:$DS$385,78,FALSE)&gt;0,VLOOKUP(CONCATENATE($EJ$6," ",EV$9),'-RÅDATA_KVARTAL-'!$A$5:$DS$385,78,FALSE),"")</f>
        <v/>
      </c>
      <c r="EW64" s="156"/>
      <c r="EX64" s="156" t="str">
        <f>IF(VLOOKUP(CONCATENATE($EJ$6," ",EX$9),'-RÅDATA_KVARTAL-'!$A$5:$DS$385,78,FALSE)&gt;0,VLOOKUP(CONCATENATE($EJ$6," ",EX$9),'-RÅDATA_KVARTAL-'!$A$5:$DS$385,78,FALSE),"")</f>
        <v/>
      </c>
      <c r="EY64" s="156"/>
      <c r="EZ64" s="156" t="str">
        <f>IF(VLOOKUP(CONCATENATE($EJ$6," ",EZ$9),'-RÅDATA_KVARTAL-'!$A$5:$DS$385,78,FALSE)&gt;0,VLOOKUP(CONCATENATE($EJ$6," ",EZ$9),'-RÅDATA_KVARTAL-'!$A$5:$DS$385,78,FALSE),"")</f>
        <v/>
      </c>
      <c r="FA64" s="156"/>
      <c r="FB64" s="156" t="str">
        <f>IF(VLOOKUP(CONCATENATE($EJ$6," ",FB$9),'-RÅDATA_KVARTAL-'!$A$5:$DS$385,78,FALSE)&gt;0,VLOOKUP(CONCATENATE($EJ$6," ",FB$9),'-RÅDATA_KVARTAL-'!$A$5:$DS$385,78,FALSE),"")</f>
        <v/>
      </c>
      <c r="FC64" s="156"/>
      <c r="FD64" s="156" t="str">
        <f>IF(VLOOKUP(CONCATENATE($EJ$6," ",FD$9),'-RÅDATA_KVARTAL-'!$A$5:$DS$385,78,FALSE)&gt;0,VLOOKUP(CONCATENATE($EJ$6," ",FD$9),'-RÅDATA_KVARTAL-'!$A$5:$DS$385,78,FALSE),"")</f>
        <v/>
      </c>
      <c r="FE64" s="156"/>
      <c r="FF64" s="156" t="str">
        <f>IF(VLOOKUP(CONCATENATE($EJ$6," ",FF$9),'-RÅDATA_KVARTAL-'!$A$5:$DS$385,78,FALSE)&gt;0,VLOOKUP(CONCATENATE($EJ$6," ",FF$9),'-RÅDATA_KVARTAL-'!$A$5:$DS$385,78,FALSE),"")</f>
        <v/>
      </c>
      <c r="FG64" s="156"/>
      <c r="FH64" s="156" t="str">
        <f>IF(VLOOKUP(CONCATENATE($EJ$6," ",FH$9),'-RÅDATA_KVARTAL-'!$A$5:$DS$385,78,FALSE)&gt;0,VLOOKUP(CONCATENATE($EJ$6," ",FH$9),'-RÅDATA_KVARTAL-'!$A$5:$DS$385,78,FALSE),"")</f>
        <v/>
      </c>
      <c r="FI64" s="106"/>
      <c r="FJ64" s="106"/>
      <c r="FK64" s="156" t="str">
        <f>IF(VLOOKUP(CONCATENATE($FK$6," ",FK$9),'-RÅDATA_KVARTAL-'!$A$5:$DS$385,78,FALSE)&gt;0,VLOOKUP(CONCATENATE($FK$6," ",FK$9),'-RÅDATA_KVARTAL-'!$A$5:$DS$385,78,FALSE),"")</f>
        <v/>
      </c>
      <c r="FL64" s="156"/>
      <c r="FM64" s="156" t="str">
        <f>IF(VLOOKUP(CONCATENATE($FK$6," ",FM$9),'-RÅDATA_KVARTAL-'!$A$5:$DS$385,78,FALSE)&gt;0,VLOOKUP(CONCATENATE($FK$6," ",FM$9),'-RÅDATA_KVARTAL-'!$A$5:$DS$385,78,FALSE),"")</f>
        <v/>
      </c>
      <c r="FN64" s="156"/>
      <c r="FO64" s="156" t="str">
        <f>IF(VLOOKUP(CONCATENATE($FK$6," ",FO$9),'-RÅDATA_KVARTAL-'!$A$5:$DS$385,78,FALSE)&gt;0,VLOOKUP(CONCATENATE($FK$6," ",FO$9),'-RÅDATA_KVARTAL-'!$A$5:$DS$385,78,FALSE),"")</f>
        <v/>
      </c>
      <c r="FP64" s="156"/>
      <c r="FQ64" s="156" t="str">
        <f>IF(VLOOKUP(CONCATENATE($FK$6," ",FQ$9),'-RÅDATA_KVARTAL-'!$A$5:$DS$385,78,FALSE)&gt;0,VLOOKUP(CONCATENATE($FK$6," ",FQ$9),'-RÅDATA_KVARTAL-'!$A$5:$DS$385,78,FALSE),"")</f>
        <v/>
      </c>
      <c r="FR64" s="156"/>
      <c r="FS64" s="156" t="str">
        <f>IF(VLOOKUP(CONCATENATE($FK$6," ",FS$9),'-RÅDATA_KVARTAL-'!$A$5:$DS$385,78,FALSE)&gt;0,VLOOKUP(CONCATENATE($FK$6," ",FS$9),'-RÅDATA_KVARTAL-'!$A$5:$DS$385,78,FALSE),"")</f>
        <v/>
      </c>
      <c r="FT64" s="156"/>
      <c r="FU64" s="156" t="str">
        <f>IF(VLOOKUP(CONCATENATE($FK$6," ",FU$9),'-RÅDATA_KVARTAL-'!$A$5:$DS$385,78,FALSE)&gt;0,VLOOKUP(CONCATENATE($FK$6," ",FU$9),'-RÅDATA_KVARTAL-'!$A$5:$DS$385,78,FALSE),"")</f>
        <v/>
      </c>
      <c r="FV64" s="156"/>
      <c r="FW64" s="156" t="str">
        <f>IF(VLOOKUP(CONCATENATE($FK$6," ",FW$9),'-RÅDATA_KVARTAL-'!$A$5:$DS$385,78,FALSE)&gt;0,VLOOKUP(CONCATENATE($FK$6," ",FW$9),'-RÅDATA_KVARTAL-'!$A$5:$DS$385,78,FALSE),"")</f>
        <v/>
      </c>
      <c r="FX64" s="156"/>
      <c r="FY64" s="156" t="str">
        <f>IF(VLOOKUP(CONCATENATE($FK$6," ",FY$9),'-RÅDATA_KVARTAL-'!$A$5:$DS$385,78,FALSE)&gt;0,VLOOKUP(CONCATENATE($FK$6," ",FY$9),'-RÅDATA_KVARTAL-'!$A$5:$DS$385,78,FALSE),"")</f>
        <v/>
      </c>
      <c r="FZ64" s="156"/>
      <c r="GA64" s="156" t="str">
        <f>IF(VLOOKUP(CONCATENATE($FK$6," ",GA$9),'-RÅDATA_KVARTAL-'!$A$5:$DS$385,78,FALSE)&gt;0,VLOOKUP(CONCATENATE($FK$6," ",GA$9),'-RÅDATA_KVARTAL-'!$A$5:$DS$385,78,FALSE),"")</f>
        <v/>
      </c>
      <c r="GB64" s="156"/>
      <c r="GC64" s="156" t="str">
        <f>IF(VLOOKUP(CONCATENATE($FK$6," ",GC$9),'-RÅDATA_KVARTAL-'!$A$5:$DS$385,78,FALSE)&gt;0,VLOOKUP(CONCATENATE($FK$6," ",GC$9),'-RÅDATA_KVARTAL-'!$A$5:$DS$385,78,FALSE),"")</f>
        <v/>
      </c>
      <c r="GD64" s="156"/>
      <c r="GE64" s="156" t="str">
        <f>IF(VLOOKUP(CONCATENATE($FK$6," ",GE$9),'-RÅDATA_KVARTAL-'!$A$5:$DS$385,78,FALSE)&gt;0,VLOOKUP(CONCATENATE($FK$6," ",GE$9),'-RÅDATA_KVARTAL-'!$A$5:$DS$385,78,FALSE),"")</f>
        <v/>
      </c>
      <c r="GF64" s="156"/>
      <c r="GG64" s="156" t="str">
        <f>IF(VLOOKUP(CONCATENATE($FK$6," ",GG$9),'-RÅDATA_KVARTAL-'!$A$5:$DS$385,78,FALSE)&gt;0,VLOOKUP(CONCATENATE($FK$6," ",GG$9),'-RÅDATA_KVARTAL-'!$A$5:$DS$385,78,FALSE),"")</f>
        <v/>
      </c>
      <c r="GH64" s="156"/>
      <c r="GI64" s="156" t="str">
        <f>IF(VLOOKUP(CONCATENATE($FK$6," ",GI$9),'-RÅDATA_KVARTAL-'!$A$5:$DS$385,78,FALSE)&gt;0,VLOOKUP(CONCATENATE($FK$6," ",GI$9),'-RÅDATA_KVARTAL-'!$A$5:$DS$385,78,FALSE),"")</f>
        <v/>
      </c>
      <c r="GJ64" s="106"/>
      <c r="GK64" s="106"/>
      <c r="GL64" s="156" t="str">
        <f>IF(VLOOKUP(CONCATENATE($GL$6," ",GL$9),'-RÅDATA_KVARTAL-'!$A$5:$DS$385,78,FALSE)&gt;0,VLOOKUP(CONCATENATE($GL$6," ",GL$9),'-RÅDATA_KVARTAL-'!$A$5:$DS$385,78,FALSE),"")</f>
        <v/>
      </c>
      <c r="GM64" s="156"/>
      <c r="GN64" s="156" t="str">
        <f>IF(VLOOKUP(CONCATENATE($GL$6," ",GN$9),'-RÅDATA_KVARTAL-'!$A$5:$DS$385,78,FALSE)&gt;0,VLOOKUP(CONCATENATE($GL$6," ",GN$9),'-RÅDATA_KVARTAL-'!$A$5:$DS$385,78,FALSE),"")</f>
        <v/>
      </c>
      <c r="GO64" s="156"/>
      <c r="GP64" s="156" t="str">
        <f>IF(VLOOKUP(CONCATENATE($GL$6," ",GP$9),'-RÅDATA_KVARTAL-'!$A$5:$DS$385,78,FALSE)&gt;0,VLOOKUP(CONCATENATE($GL$6," ",GP$9),'-RÅDATA_KVARTAL-'!$A$5:$DS$385,78,FALSE),"")</f>
        <v/>
      </c>
      <c r="GQ64" s="156"/>
      <c r="GR64" s="156" t="str">
        <f>IF(VLOOKUP(CONCATENATE($GL$6," ",GR$9),'-RÅDATA_KVARTAL-'!$A$5:$DS$385,78,FALSE)&gt;0,VLOOKUP(CONCATENATE($GL$6," ",GR$9),'-RÅDATA_KVARTAL-'!$A$5:$DS$385,78,FALSE),"")</f>
        <v/>
      </c>
      <c r="GS64" s="156"/>
      <c r="GT64" s="156" t="str">
        <f>IF(VLOOKUP(CONCATENATE($GL$6," ",GT$9),'-RÅDATA_KVARTAL-'!$A$5:$DS$385,78,FALSE)&gt;0,VLOOKUP(CONCATENATE($GL$6," ",GT$9),'-RÅDATA_KVARTAL-'!$A$5:$DS$385,78,FALSE),"")</f>
        <v/>
      </c>
      <c r="GU64" s="156"/>
      <c r="GV64" s="156" t="str">
        <f>IF(VLOOKUP(CONCATENATE($GL$6," ",GV$9),'-RÅDATA_KVARTAL-'!$A$5:$DS$385,78,FALSE)&gt;0,VLOOKUP(CONCATENATE($GL$6," ",GV$9),'-RÅDATA_KVARTAL-'!$A$5:$DS$385,78,FALSE),"")</f>
        <v/>
      </c>
      <c r="GW64" s="156"/>
      <c r="GX64" s="156" t="str">
        <f>IF(VLOOKUP(CONCATENATE($GL$6," ",GX$9),'-RÅDATA_KVARTAL-'!$A$5:$DS$385,78,FALSE)&gt;0,VLOOKUP(CONCATENATE($GL$6," ",GX$9),'-RÅDATA_KVARTAL-'!$A$5:$DS$385,78,FALSE),"")</f>
        <v/>
      </c>
      <c r="GY64" s="156"/>
      <c r="GZ64" s="156" t="str">
        <f>IF(VLOOKUP(CONCATENATE($GL$6," ",GZ$9),'-RÅDATA_KVARTAL-'!$A$5:$DS$385,78,FALSE)&gt;0,VLOOKUP(CONCATENATE($GL$6," ",GZ$9),'-RÅDATA_KVARTAL-'!$A$5:$DS$385,78,FALSE),"")</f>
        <v/>
      </c>
      <c r="HA64" s="156"/>
      <c r="HB64" s="156" t="str">
        <f>IF(VLOOKUP(CONCATENATE($GL$6," ",HB$9),'-RÅDATA_KVARTAL-'!$A$5:$DS$385,78,FALSE)&gt;0,VLOOKUP(CONCATENATE($GL$6," ",HB$9),'-RÅDATA_KVARTAL-'!$A$5:$DS$385,78,FALSE),"")</f>
        <v/>
      </c>
      <c r="HC64" s="156"/>
      <c r="HD64" s="156" t="str">
        <f>IF(VLOOKUP(CONCATENATE($GL$6," ",HD$9),'-RÅDATA_KVARTAL-'!$A$5:$DS$385,78,FALSE)&gt;0,VLOOKUP(CONCATENATE($GL$6," ",HD$9),'-RÅDATA_KVARTAL-'!$A$5:$DS$385,78,FALSE),"")</f>
        <v/>
      </c>
      <c r="HE64" s="156"/>
      <c r="HF64" s="156" t="str">
        <f>IF(VLOOKUP(CONCATENATE($GL$6," ",HF$9),'-RÅDATA_KVARTAL-'!$A$5:$DS$385,78,FALSE)&gt;0,VLOOKUP(CONCATENATE($GL$6," ",HF$9),'-RÅDATA_KVARTAL-'!$A$5:$DS$385,78,FALSE),"")</f>
        <v/>
      </c>
      <c r="HG64" s="156"/>
      <c r="HH64" s="156" t="str">
        <f>IF(VLOOKUP(CONCATENATE($GL$6," ",HH$9),'-RÅDATA_KVARTAL-'!$A$5:$DS$385,78,FALSE)&gt;0,VLOOKUP(CONCATENATE($GL$6," ",HH$9),'-RÅDATA_KVARTAL-'!$A$5:$DS$385,78,FALSE),"")</f>
        <v/>
      </c>
      <c r="HI64" s="156"/>
      <c r="HJ64" s="156" t="str">
        <f>IF(VLOOKUP(CONCATENATE($GL$6," ",HJ$9),'-RÅDATA_KVARTAL-'!$A$5:$DS$385,78,FALSE)&gt;0,VLOOKUP(CONCATENATE($GL$6," ",HJ$9),'-RÅDATA_KVARTAL-'!$A$5:$DS$385,78,FALSE),"")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32127</v>
      </c>
      <c r="CI66" s="37"/>
      <c r="CJ66" s="37">
        <f>IF(VLOOKUP(CONCATENATE($CH$6," ",CJ$9),'-RÅDATA_KVARTAL-'!$A$5:$DS$385,82,FALSE)&gt;0,VLOOKUP(CONCATENATE($CH$6," ",CJ$9),'-RÅDATA_KVARTAL-'!$A$5:$DS$385,82,FALSE),"")</f>
        <v>32831</v>
      </c>
      <c r="CK66" s="37"/>
      <c r="CL66" s="37">
        <f>IF(VLOOKUP(CONCATENATE($CH$6," ",CL$9),'-RÅDATA_KVARTAL-'!$A$5:$DS$385,82,FALSE)&gt;0,VLOOKUP(CONCATENATE($CH$6," ",CL$9),'-RÅDATA_KVARTAL-'!$A$5:$DS$385,82,FALSE),"")</f>
        <v>34329</v>
      </c>
      <c r="CM66" s="37"/>
      <c r="CN66" s="37">
        <f>IF(VLOOKUP(CONCATENATE($CH$6," ",CN$9),'-RÅDATA_KVARTAL-'!$A$5:$DS$385,82,FALSE)&gt;0,VLOOKUP(CONCATENATE($CH$6," ",CN$9),'-RÅDATA_KVARTAL-'!$A$5:$DS$385,82,FALSE),"")</f>
        <v>33801</v>
      </c>
      <c r="CO66" s="37"/>
      <c r="CP66" s="37">
        <f>IF(VLOOKUP(CONCATENATE($CH$6," ",CP$9),'-RÅDATA_KVARTAL-'!$A$5:$DS$385,82,FALSE)&gt;0,VLOOKUP(CONCATENATE($CH$6," ",CP$9),'-RÅDATA_KVARTAL-'!$A$5:$DS$385,82,FALSE),"")</f>
        <v>33929</v>
      </c>
      <c r="CQ66" s="37"/>
      <c r="CR66" s="37">
        <f>IF(VLOOKUP(CONCATENATE($CH$6," ",CR$9),'-RÅDATA_KVARTAL-'!$A$5:$DS$385,82,FALSE)&gt;0,VLOOKUP(CONCATENATE($CH$6," ",CR$9),'-RÅDATA_KVARTAL-'!$A$5:$DS$385,82,FALSE),"")</f>
        <v>32229</v>
      </c>
      <c r="CS66" s="37"/>
      <c r="CT66" s="37">
        <f>IF(VLOOKUP(CONCATENATE($CH$6," ",CT$9),'-RÅDATA_KVARTAL-'!$A$5:$DS$385,82,FALSE)&gt;0,VLOOKUP(CONCATENATE($CH$6," ",CT$9),'-RÅDATA_KVARTAL-'!$A$5:$DS$385,82,FALSE),"")</f>
        <v>30100</v>
      </c>
      <c r="CU66" s="37"/>
      <c r="CV66" s="37">
        <f>IF(VLOOKUP(CONCATENATE($CH$6," ",CV$9),'-RÅDATA_KVARTAL-'!$A$5:$DS$385,82,FALSE)&gt;0,VLOOKUP(CONCATENATE($CH$6," ",CV$9),'-RÅDATA_KVARTAL-'!$A$5:$DS$385,82,FALSE),"")</f>
        <v>33171</v>
      </c>
      <c r="CW66" s="37"/>
      <c r="CX66" s="37">
        <f>IF(VLOOKUP(CONCATENATE($CH$6," ",CX$9),'-RÅDATA_KVARTAL-'!$A$5:$DS$385,82,FALSE)&gt;0,VLOOKUP(CONCATENATE($CH$6," ",CX$9),'-RÅDATA_KVARTAL-'!$A$5:$DS$385,82,FALSE),"")</f>
        <v>33831</v>
      </c>
      <c r="CY66" s="37"/>
      <c r="CZ66" s="37">
        <f>IF(VLOOKUP(CONCATENATE($CH$6," ",CZ$9),'-RÅDATA_KVARTAL-'!$A$5:$DS$385,82,FALSE)&gt;0,VLOOKUP(CONCATENATE($CH$6," ",CZ$9),'-RÅDATA_KVARTAL-'!$A$5:$DS$385,82,FALSE),"")</f>
        <v>33587</v>
      </c>
      <c r="DA66" s="37"/>
      <c r="DB66" s="37">
        <f>IF(VLOOKUP(CONCATENATE($CH$6," ",DB$9),'-RÅDATA_KVARTAL-'!$A$5:$DS$385,82,FALSE)&gt;0,VLOOKUP(CONCATENATE($CH$6," ",DB$9),'-RÅDATA_KVARTAL-'!$A$5:$DS$385,82,FALSE),"")</f>
        <v>32314</v>
      </c>
      <c r="DC66" s="37"/>
      <c r="DD66" s="37">
        <f>IF(VLOOKUP(CONCATENATE($CH$6," ",DD$9),'-RÅDATA_KVARTAL-'!$A$5:$DS$385,82,FALSE)&gt;0,VLOOKUP(CONCATENATE($CH$6," ",DD$9),'-RÅDATA_KVARTAL-'!$A$5:$DS$385,82,FALSE),"")</f>
        <v>33396</v>
      </c>
      <c r="DE66" s="37"/>
      <c r="DF66" s="37">
        <f>IF(VLOOKUP(CONCATENATE($CH$6," ",DF$9),'-RÅDATA_KVARTAL-'!$A$5:$DS$385,82,FALSE)&gt;0,VLOOKUP(CONCATENATE($CH$6," ",DF$9),'-RÅDATA_KVARTAL-'!$A$5:$DS$385,82,FALSE),"")</f>
        <v>395645</v>
      </c>
      <c r="DG66" s="147"/>
      <c r="DH66" s="275"/>
      <c r="DI66" s="37">
        <f>IF(VLOOKUP(CONCATENATE($DI$6," ",DI$9),'-RÅDATA_KVARTAL-'!$A$5:$DS$385,82,FALSE)&gt;0,VLOOKUP(CONCATENATE($DI$6," ",DI$9),'-RÅDATA_KVARTAL-'!$A$5:$DS$385,82,FALSE),"")</f>
        <v>34687</v>
      </c>
      <c r="DJ66" s="37"/>
      <c r="DK66" s="37">
        <f>IF(VLOOKUP(CONCATENATE($DI$6," ",DK$9),'-RÅDATA_KVARTAL-'!$A$5:$DS$385,82,FALSE)&gt;0,VLOOKUP(CONCATENATE($DI$6," ",DK$9),'-RÅDATA_KVARTAL-'!$A$5:$DS$385,82,FALSE),"")</f>
        <v>32948</v>
      </c>
      <c r="DL66" s="37"/>
      <c r="DM66" s="37">
        <f>IF(VLOOKUP(CONCATENATE($DI$6," ",DM$9),'-RÅDATA_KVARTAL-'!$A$5:$DS$385,82,FALSE)&gt;0,VLOOKUP(CONCATENATE($DI$6," ",DM$9),'-RÅDATA_KVARTAL-'!$A$5:$DS$385,82,FALSE),"")</f>
        <v>36965</v>
      </c>
      <c r="DN66" s="37"/>
      <c r="DO66" s="37">
        <f>IF(VLOOKUP(CONCATENATE($DI$6," ",DO$9),'-RÅDATA_KVARTAL-'!$A$5:$DS$385,82,FALSE)&gt;0,VLOOKUP(CONCATENATE($DI$6," ",DO$9),'-RÅDATA_KVARTAL-'!$A$5:$DS$385,82,FALSE),"")</f>
        <v>32560</v>
      </c>
      <c r="DP66" s="37"/>
      <c r="DQ66" s="37">
        <f>IF(VLOOKUP(CONCATENATE($DI$6," ",DQ$9),'-RÅDATA_KVARTAL-'!$A$5:$DS$385,82,FALSE)&gt;0,VLOOKUP(CONCATENATE($DI$6," ",DQ$9),'-RÅDATA_KVARTAL-'!$A$5:$DS$385,82,FALSE),"")</f>
        <v>34845</v>
      </c>
      <c r="DR66" s="37"/>
      <c r="DS66" s="37">
        <f>IF(VLOOKUP(CONCATENATE($DI$6," ",DS$9),'-RÅDATA_KVARTAL-'!$A$5:$DS$385,82,FALSE)&gt;0,VLOOKUP(CONCATENATE($DI$6," ",DS$9),'-RÅDATA_KVARTAL-'!$A$5:$DS$385,82,FALSE),"")</f>
        <v>32938</v>
      </c>
      <c r="DT66" s="37"/>
      <c r="DU66" s="37">
        <f>IF(VLOOKUP(CONCATENATE($DI$6," ",DU$9),'-RÅDATA_KVARTAL-'!$A$5:$DS$385,82,FALSE)&gt;0,VLOOKUP(CONCATENATE($DI$6," ",DU$9),'-RÅDATA_KVARTAL-'!$A$5:$DS$385,82,FALSE),"")</f>
        <v>28553</v>
      </c>
      <c r="DV66" s="37"/>
      <c r="DW66" s="37">
        <f>IF(VLOOKUP(CONCATENATE($DI$6," ",DW$9),'-RÅDATA_KVARTAL-'!$A$5:$DS$385,82,FALSE)&gt;0,VLOOKUP(CONCATENATE($DI$6," ",DW$9),'-RÅDATA_KVARTAL-'!$A$5:$DS$385,82,FALSE),"")</f>
        <v>33221</v>
      </c>
      <c r="DX66" s="37"/>
      <c r="DY66" s="37">
        <f>IF(VLOOKUP(CONCATENATE($DI$6," ",DY$9),'-RÅDATA_KVARTAL-'!$A$5:$DS$385,82,FALSE)&gt;0,VLOOKUP(CONCATENATE($DI$6," ",DY$9),'-RÅDATA_KVARTAL-'!$A$5:$DS$385,82,FALSE),"")</f>
        <v>33870</v>
      </c>
      <c r="DZ66" s="37"/>
      <c r="EA66" s="37" t="str">
        <f>IF(VLOOKUP(CONCATENATE($DI$6," ",EA$9),'-RÅDATA_KVARTAL-'!$A$5:$DS$385,82,FALSE)&gt;0,VLOOKUP(CONCATENATE($DI$6," ",EA$9),'-RÅDATA_KVARTAL-'!$A$5:$DS$385,82,FALSE),"")</f>
        <v/>
      </c>
      <c r="EB66" s="37"/>
      <c r="EC66" s="37" t="str">
        <f>IF(VLOOKUP(CONCATENATE($DI$6," ",EC$9),'-RÅDATA_KVARTAL-'!$A$5:$DS$385,82,FALSE)&gt;0,VLOOKUP(CONCATENATE($DI$6," ",EC$9),'-RÅDATA_KVARTAL-'!$A$5:$DS$385,82,FALSE),"")</f>
        <v/>
      </c>
      <c r="ED66" s="37"/>
      <c r="EE66" s="37" t="str">
        <f>IF(VLOOKUP(CONCATENATE($DI$6," ",EE$9),'-RÅDATA_KVARTAL-'!$A$5:$DS$385,82,FALSE)&gt;0,VLOOKUP(CONCATENATE($DI$6," ",EE$9),'-RÅDATA_KVARTAL-'!$A$5:$DS$385,82,FALSE),"")</f>
        <v/>
      </c>
      <c r="EF66" s="37"/>
      <c r="EG66" s="37">
        <f>IF(VLOOKUP(CONCATENATE($DI$6," ",EG$9),'-RÅDATA_KVARTAL-'!$A$5:$DS$385,82,FALSE)&gt;0,VLOOKUP(CONCATENATE($DI$6," ",EG$9),'-RÅDATA_KVARTAL-'!$A$5:$DS$385,82,FALSE),"")</f>
        <v>300587</v>
      </c>
      <c r="EH66" s="147"/>
      <c r="EI66" s="275"/>
      <c r="EJ66" s="37" t="str">
        <f>IF(VLOOKUP(CONCATENATE($EJ$6," ",EJ$9),'-RÅDATA_KVARTAL-'!$A$5:$DS$385,82,FALSE)&gt;0,VLOOKUP(CONCATENATE($EJ$6," ",EJ$9),'-RÅDATA_KVARTAL-'!$A$5:$DS$385,82,FALSE),"")</f>
        <v/>
      </c>
      <c r="EK66" s="37"/>
      <c r="EL66" s="37" t="str">
        <f>IF(VLOOKUP(CONCATENATE($EJ$6," ",EL$9),'-RÅDATA_KVARTAL-'!$A$5:$DS$385,82,FALSE)&gt;0,VLOOKUP(CONCATENATE($EJ$6," ",EL$9),'-RÅDATA_KVARTAL-'!$A$5:$DS$385,82,FALSE),"")</f>
        <v/>
      </c>
      <c r="EM66" s="37"/>
      <c r="EN66" s="37" t="str">
        <f>IF(VLOOKUP(CONCATENATE($EJ$6," ",EN$9),'-RÅDATA_KVARTAL-'!$A$5:$DS$385,82,FALSE)&gt;0,VLOOKUP(CONCATENATE($EJ$6," ",EN$9),'-RÅDATA_KVARTAL-'!$A$5:$DS$385,82,FALSE),"")</f>
        <v/>
      </c>
      <c r="EO66" s="37"/>
      <c r="EP66" s="37" t="str">
        <f>IF(VLOOKUP(CONCATENATE($EJ$6," ",EP$9),'-RÅDATA_KVARTAL-'!$A$5:$DS$385,82,FALSE)&gt;0,VLOOKUP(CONCATENATE($EJ$6," ",EP$9),'-RÅDATA_KVARTAL-'!$A$5:$DS$385,82,FALSE),"")</f>
        <v/>
      </c>
      <c r="EQ66" s="37"/>
      <c r="ER66" s="37" t="str">
        <f>IF(VLOOKUP(CONCATENATE($EJ$6," ",ER$9),'-RÅDATA_KVARTAL-'!$A$5:$DS$385,82,FALSE)&gt;0,VLOOKUP(CONCATENATE($EJ$6," ",ER$9),'-RÅDATA_KVARTAL-'!$A$5:$DS$385,82,FALSE),"")</f>
        <v/>
      </c>
      <c r="ES66" s="37"/>
      <c r="ET66" s="37" t="str">
        <f>IF(VLOOKUP(CONCATENATE($EJ$6," ",ET$9),'-RÅDATA_KVARTAL-'!$A$5:$DS$385,82,FALSE)&gt;0,VLOOKUP(CONCATENATE($EJ$6," ",ET$9),'-RÅDATA_KVARTAL-'!$A$5:$DS$385,82,FALSE),"")</f>
        <v/>
      </c>
      <c r="EU66" s="37"/>
      <c r="EV66" s="37" t="str">
        <f>IF(VLOOKUP(CONCATENATE($EJ$6," ",EV$9),'-RÅDATA_KVARTAL-'!$A$5:$DS$385,82,FALSE)&gt;0,VLOOKUP(CONCATENATE($EJ$6," ",EV$9),'-RÅDATA_KVARTAL-'!$A$5:$DS$385,82,FALSE),"")</f>
        <v/>
      </c>
      <c r="EW66" s="37"/>
      <c r="EX66" s="37" t="str">
        <f>IF(VLOOKUP(CONCATENATE($EJ$6," ",EX$9),'-RÅDATA_KVARTAL-'!$A$5:$DS$385,82,FALSE)&gt;0,VLOOKUP(CONCATENATE($EJ$6," ",EX$9),'-RÅDATA_KVARTAL-'!$A$5:$DS$385,82,FALSE),"")</f>
        <v/>
      </c>
      <c r="EY66" s="37"/>
      <c r="EZ66" s="37" t="str">
        <f>IF(VLOOKUP(CONCATENATE($EJ$6," ",EZ$9),'-RÅDATA_KVARTAL-'!$A$5:$DS$385,82,FALSE)&gt;0,VLOOKUP(CONCATENATE($EJ$6," ",EZ$9),'-RÅDATA_KVARTAL-'!$A$5:$DS$385,82,FALSE),"")</f>
        <v/>
      </c>
      <c r="FA66" s="37"/>
      <c r="FB66" s="37" t="str">
        <f>IF(VLOOKUP(CONCATENATE($EJ$6," ",FB$9),'-RÅDATA_KVARTAL-'!$A$5:$DS$385,82,FALSE)&gt;0,VLOOKUP(CONCATENATE($EJ$6," ",FB$9),'-RÅDATA_KVARTAL-'!$A$5:$DS$385,82,FALSE),"")</f>
        <v/>
      </c>
      <c r="FC66" s="37"/>
      <c r="FD66" s="37" t="str">
        <f>IF(VLOOKUP(CONCATENATE($EJ$6," ",FD$9),'-RÅDATA_KVARTAL-'!$A$5:$DS$385,82,FALSE)&gt;0,VLOOKUP(CONCATENATE($EJ$6," ",FD$9),'-RÅDATA_KVARTAL-'!$A$5:$DS$385,82,FALSE),"")</f>
        <v/>
      </c>
      <c r="FE66" s="37"/>
      <c r="FF66" s="37" t="str">
        <f>IF(VLOOKUP(CONCATENATE($EJ$6," ",FF$9),'-RÅDATA_KVARTAL-'!$A$5:$DS$385,82,FALSE)&gt;0,VLOOKUP(CONCATENATE($EJ$6," ",FF$9),'-RÅDATA_KVARTAL-'!$A$5:$DS$385,82,FALSE),"")</f>
        <v/>
      </c>
      <c r="FG66" s="37"/>
      <c r="FH66" s="37" t="str">
        <f>IF(VLOOKUP(CONCATENATE($EJ$6," ",FH$9),'-RÅDATA_KVARTAL-'!$A$5:$DS$385,82,FALSE)&gt;0,VLOOKUP(CONCATENATE($EJ$6," ",FH$9),'-RÅDATA_KVARTAL-'!$A$5:$DS$385,82,FALSE),"")</f>
        <v/>
      </c>
      <c r="FI66" s="147"/>
      <c r="FJ66" s="275"/>
      <c r="FK66" s="37" t="str">
        <f>IF(VLOOKUP(CONCATENATE($FK$6," ",FK$9),'-RÅDATA_KVARTAL-'!$A$5:$DS$385,82,FALSE)&gt;0,VLOOKUP(CONCATENATE($FK$6," ",FK$9),'-RÅDATA_KVARTAL-'!$A$5:$DS$385,82,FALSE),"")</f>
        <v/>
      </c>
      <c r="FL66" s="37"/>
      <c r="FM66" s="37" t="str">
        <f>IF(VLOOKUP(CONCATENATE($FK$6," ",FM$9),'-RÅDATA_KVARTAL-'!$A$5:$DS$385,82,FALSE)&gt;0,VLOOKUP(CONCATENATE($FK$6," ",FM$9),'-RÅDATA_KVARTAL-'!$A$5:$DS$385,82,FALSE),"")</f>
        <v/>
      </c>
      <c r="FN66" s="37"/>
      <c r="FO66" s="37" t="str">
        <f>IF(VLOOKUP(CONCATENATE($FK$6," ",FO$9),'-RÅDATA_KVARTAL-'!$A$5:$DS$385,82,FALSE)&gt;0,VLOOKUP(CONCATENATE($FK$6," ",FO$9),'-RÅDATA_KVARTAL-'!$A$5:$DS$385,82,FALSE),"")</f>
        <v/>
      </c>
      <c r="FP66" s="37"/>
      <c r="FQ66" s="37" t="str">
        <f>IF(VLOOKUP(CONCATENATE($FK$6," ",FQ$9),'-RÅDATA_KVARTAL-'!$A$5:$DS$385,82,FALSE)&gt;0,VLOOKUP(CONCATENATE($FK$6," ",FQ$9),'-RÅDATA_KVARTAL-'!$A$5:$DS$385,82,FALSE),"")</f>
        <v/>
      </c>
      <c r="FR66" s="37"/>
      <c r="FS66" s="37" t="str">
        <f>IF(VLOOKUP(CONCATENATE($FK$6," ",FS$9),'-RÅDATA_KVARTAL-'!$A$5:$DS$385,82,FALSE)&gt;0,VLOOKUP(CONCATENATE($FK$6," ",FS$9),'-RÅDATA_KVARTAL-'!$A$5:$DS$385,82,FALSE),"")</f>
        <v/>
      </c>
      <c r="FT66" s="37"/>
      <c r="FU66" s="37" t="str">
        <f>IF(VLOOKUP(CONCATENATE($FK$6," ",FU$9),'-RÅDATA_KVARTAL-'!$A$5:$DS$385,82,FALSE)&gt;0,VLOOKUP(CONCATENATE($FK$6," ",FU$9),'-RÅDATA_KVARTAL-'!$A$5:$DS$385,82,FALSE),"")</f>
        <v/>
      </c>
      <c r="FV66" s="37"/>
      <c r="FW66" s="37" t="str">
        <f>IF(VLOOKUP(CONCATENATE($FK$6," ",FW$9),'-RÅDATA_KVARTAL-'!$A$5:$DS$385,82,FALSE)&gt;0,VLOOKUP(CONCATENATE($FK$6," ",FW$9),'-RÅDATA_KVARTAL-'!$A$5:$DS$385,82,FALSE),"")</f>
        <v/>
      </c>
      <c r="FX66" s="37"/>
      <c r="FY66" s="37" t="str">
        <f>IF(VLOOKUP(CONCATENATE($FK$6," ",FY$9),'-RÅDATA_KVARTAL-'!$A$5:$DS$385,82,FALSE)&gt;0,VLOOKUP(CONCATENATE($FK$6," ",FY$9),'-RÅDATA_KVARTAL-'!$A$5:$DS$385,82,FALSE),"")</f>
        <v/>
      </c>
      <c r="FZ66" s="37"/>
      <c r="GA66" s="37" t="str">
        <f>IF(VLOOKUP(CONCATENATE($FK$6," ",GA$9),'-RÅDATA_KVARTAL-'!$A$5:$DS$385,82,FALSE)&gt;0,VLOOKUP(CONCATENATE($FK$6," ",GA$9),'-RÅDATA_KVARTAL-'!$A$5:$DS$385,82,FALSE),"")</f>
        <v/>
      </c>
      <c r="GB66" s="37"/>
      <c r="GC66" s="37" t="str">
        <f>IF(VLOOKUP(CONCATENATE($FK$6," ",GC$9),'-RÅDATA_KVARTAL-'!$A$5:$DS$385,82,FALSE)&gt;0,VLOOKUP(CONCATENATE($FK$6," ",GC$9),'-RÅDATA_KVARTAL-'!$A$5:$DS$385,82,FALSE),"")</f>
        <v/>
      </c>
      <c r="GD66" s="37"/>
      <c r="GE66" s="37" t="str">
        <f>IF(VLOOKUP(CONCATENATE($FK$6," ",GE$9),'-RÅDATA_KVARTAL-'!$A$5:$DS$385,82,FALSE)&gt;0,VLOOKUP(CONCATENATE($FK$6," ",GE$9),'-RÅDATA_KVARTAL-'!$A$5:$DS$385,82,FALSE),"")</f>
        <v/>
      </c>
      <c r="GF66" s="37"/>
      <c r="GG66" s="37" t="str">
        <f>IF(VLOOKUP(CONCATENATE($FK$6," ",GG$9),'-RÅDATA_KVARTAL-'!$A$5:$DS$385,82,FALSE)&gt;0,VLOOKUP(CONCATENATE($FK$6," ",GG$9),'-RÅDATA_KVARTAL-'!$A$5:$DS$385,82,FALSE),"")</f>
        <v/>
      </c>
      <c r="GH66" s="37"/>
      <c r="GI66" s="37" t="str">
        <f>IF(VLOOKUP(CONCATENATE($FK$6," ",GI$9),'-RÅDATA_KVARTAL-'!$A$5:$DS$385,82,FALSE)&gt;0,VLOOKUP(CONCATENATE($FK$6," ",GI$9),'-RÅDATA_KVARTAL-'!$A$5:$DS$385,82,FALSE),"")</f>
        <v/>
      </c>
      <c r="GJ66" s="147"/>
      <c r="GK66" s="275"/>
      <c r="GL66" s="37" t="str">
        <f>IF(VLOOKUP(CONCATENATE($GL$6," ",GL$9),'-RÅDATA_KVARTAL-'!$A$5:$DS$385,82,FALSE)&gt;0,VLOOKUP(CONCATENATE($GL$6," ",GL$9),'-RÅDATA_KVARTAL-'!$A$5:$DS$385,82,FALSE),"")</f>
        <v/>
      </c>
      <c r="GM66" s="37"/>
      <c r="GN66" s="37" t="str">
        <f>IF(VLOOKUP(CONCATENATE($GL$6," ",GN$9),'-RÅDATA_KVARTAL-'!$A$5:$DS$385,82,FALSE)&gt;0,VLOOKUP(CONCATENATE($GL$6," ",GN$9),'-RÅDATA_KVARTAL-'!$A$5:$DS$385,82,FALSE),"")</f>
        <v/>
      </c>
      <c r="GO66" s="37"/>
      <c r="GP66" s="37" t="str">
        <f>IF(VLOOKUP(CONCATENATE($GL$6," ",GP$9),'-RÅDATA_KVARTAL-'!$A$5:$DS$385,82,FALSE)&gt;0,VLOOKUP(CONCATENATE($GL$6," ",GP$9),'-RÅDATA_KVARTAL-'!$A$5:$DS$385,82,FALSE),"")</f>
        <v/>
      </c>
      <c r="GQ66" s="37"/>
      <c r="GR66" s="37" t="str">
        <f>IF(VLOOKUP(CONCATENATE($GL$6," ",GR$9),'-RÅDATA_KVARTAL-'!$A$5:$DS$385,82,FALSE)&gt;0,VLOOKUP(CONCATENATE($GL$6," ",GR$9),'-RÅDATA_KVARTAL-'!$A$5:$DS$385,82,FALSE),"")</f>
        <v/>
      </c>
      <c r="GS66" s="37"/>
      <c r="GT66" s="37" t="str">
        <f>IF(VLOOKUP(CONCATENATE($GL$6," ",GT$9),'-RÅDATA_KVARTAL-'!$A$5:$DS$385,82,FALSE)&gt;0,VLOOKUP(CONCATENATE($GL$6," ",GT$9),'-RÅDATA_KVARTAL-'!$A$5:$DS$385,82,FALSE),"")</f>
        <v/>
      </c>
      <c r="GU66" s="37"/>
      <c r="GV66" s="37" t="str">
        <f>IF(VLOOKUP(CONCATENATE($GL$6," ",GV$9),'-RÅDATA_KVARTAL-'!$A$5:$DS$385,82,FALSE)&gt;0,VLOOKUP(CONCATENATE($GL$6," ",GV$9),'-RÅDATA_KVARTAL-'!$A$5:$DS$385,82,FALSE),"")</f>
        <v/>
      </c>
      <c r="GW66" s="37"/>
      <c r="GX66" s="37" t="str">
        <f>IF(VLOOKUP(CONCATENATE($GL$6," ",GX$9),'-RÅDATA_KVARTAL-'!$A$5:$DS$385,82,FALSE)&gt;0,VLOOKUP(CONCATENATE($GL$6," ",GX$9),'-RÅDATA_KVARTAL-'!$A$5:$DS$385,82,FALSE),"")</f>
        <v/>
      </c>
      <c r="GY66" s="37"/>
      <c r="GZ66" s="37" t="str">
        <f>IF(VLOOKUP(CONCATENATE($GL$6," ",GZ$9),'-RÅDATA_KVARTAL-'!$A$5:$DS$385,82,FALSE)&gt;0,VLOOKUP(CONCATENATE($GL$6," ",GZ$9),'-RÅDATA_KVARTAL-'!$A$5:$DS$385,82,FALSE),"")</f>
        <v/>
      </c>
      <c r="HA66" s="37"/>
      <c r="HB66" s="37" t="str">
        <f>IF(VLOOKUP(CONCATENATE($GL$6," ",HB$9),'-RÅDATA_KVARTAL-'!$A$5:$DS$385,82,FALSE)&gt;0,VLOOKUP(CONCATENATE($GL$6," ",HB$9),'-RÅDATA_KVARTAL-'!$A$5:$DS$385,82,FALSE),"")</f>
        <v/>
      </c>
      <c r="HC66" s="37"/>
      <c r="HD66" s="37" t="str">
        <f>IF(VLOOKUP(CONCATENATE($GL$6," ",HD$9),'-RÅDATA_KVARTAL-'!$A$5:$DS$385,82,FALSE)&gt;0,VLOOKUP(CONCATENATE($GL$6," ",HD$9),'-RÅDATA_KVARTAL-'!$A$5:$DS$385,82,FALSE),"")</f>
        <v/>
      </c>
      <c r="HE66" s="37"/>
      <c r="HF66" s="37" t="str">
        <f>IF(VLOOKUP(CONCATENATE($GL$6," ",HF$9),'-RÅDATA_KVARTAL-'!$A$5:$DS$385,82,FALSE)&gt;0,VLOOKUP(CONCATENATE($GL$6," ",HF$9),'-RÅDATA_KVARTAL-'!$A$5:$DS$385,82,FALSE),"")</f>
        <v/>
      </c>
      <c r="HG66" s="37"/>
      <c r="HH66" s="37" t="str">
        <f>IF(VLOOKUP(CONCATENATE($GL$6," ",HH$9),'-RÅDATA_KVARTAL-'!$A$5:$DS$385,82,FALSE)&gt;0,VLOOKUP(CONCATENATE($GL$6," ",HH$9),'-RÅDATA_KVARTAL-'!$A$5:$DS$385,82,FALSE),"")</f>
        <v/>
      </c>
      <c r="HI66" s="37"/>
      <c r="HJ66" s="37" t="str">
        <f>IF(VLOOKUP(CONCATENATE($GL$6," ",HJ$9),'-RÅDATA_KVARTAL-'!$A$5:$DS$385,82,FALSE)&gt;0,VLOOKUP(CONCATENATE($GL$6," ",HJ$9),'-RÅDATA_KVARTAL-'!$A$5:$DS$385,82,FALSE),"")</f>
        <v/>
      </c>
      <c r="HK66" s="147"/>
      <c r="HL66" s="148"/>
      <c r="HM66" s="103" t="s">
        <v>468</v>
      </c>
      <c r="HN66" s="15"/>
    </row>
    <row r="67" spans="2:223" s="15" customFormat="1" ht="10.5" customHeight="1" x14ac:dyDescent="0.2">
      <c r="B67" s="248">
        <v>13</v>
      </c>
      <c r="C67" s="195"/>
      <c r="D67" s="92" t="s">
        <v>78</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94.399553374665771</v>
      </c>
      <c r="CI67" s="156"/>
      <c r="CJ67" s="156">
        <f>IF(VLOOKUP(CONCATENATE($CH$6," ",CJ$9),'-RÅDATA_KVARTAL-'!$A$5:$DS$385,86,FALSE)&gt;0,VLOOKUP(CONCATENATE($CH$6," ",CJ$9),'-RÅDATA_KVARTAL-'!$A$5:$DS$385,86,FALSE),"")</f>
        <v>97.349147516679025</v>
      </c>
      <c r="CK67" s="156"/>
      <c r="CL67" s="156">
        <f>IF(VLOOKUP(CONCATENATE($CH$6," ",CL$9),'-RÅDATA_KVARTAL-'!$A$5:$DS$385,86,FALSE)&gt;0,VLOOKUP(CONCATENATE($CH$6," ",CL$9),'-RÅDATA_KVARTAL-'!$A$5:$DS$385,86,FALSE),"")</f>
        <v>97.792274384685513</v>
      </c>
      <c r="CM67" s="156"/>
      <c r="CN67" s="156">
        <f>IF(VLOOKUP(CONCATENATE($CH$6," ",CN$9),'-RÅDATA_KVARTAL-'!$A$5:$DS$385,86,FALSE)&gt;0,VLOOKUP(CONCATENATE($CH$6," ",CN$9),'-RÅDATA_KVARTAL-'!$A$5:$DS$385,86,FALSE),"")</f>
        <v>98.215894232166207</v>
      </c>
      <c r="CO67" s="156"/>
      <c r="CP67" s="156">
        <f>IF(VLOOKUP(CONCATENATE($CH$6," ",CP$9),'-RÅDATA_KVARTAL-'!$A$5:$DS$385,86,FALSE)&gt;0,VLOOKUP(CONCATENATE($CH$6," ",CP$9),'-RÅDATA_KVARTAL-'!$A$5:$DS$385,86,FALSE),"")</f>
        <v>97.628981670647136</v>
      </c>
      <c r="CQ67" s="156"/>
      <c r="CR67" s="156">
        <f>IF(VLOOKUP(CONCATENATE($CH$6," ",CR$9),'-RÅDATA_KVARTAL-'!$A$5:$DS$385,86,FALSE)&gt;0,VLOOKUP(CONCATENATE($CH$6," ",CR$9),'-RÅDATA_KVARTAL-'!$A$5:$DS$385,86,FALSE),"")</f>
        <v>97.177747625508815</v>
      </c>
      <c r="CS67" s="156"/>
      <c r="CT67" s="156">
        <f>IF(VLOOKUP(CONCATENATE($CH$6," ",CT$9),'-RÅDATA_KVARTAL-'!$A$5:$DS$385,86,FALSE)&gt;0,VLOOKUP(CONCATENATE($CH$6," ",CT$9),'-RÅDATA_KVARTAL-'!$A$5:$DS$385,86,FALSE),"")</f>
        <v>97.470936821994101</v>
      </c>
      <c r="CU67" s="156"/>
      <c r="CV67" s="156">
        <f>IF(VLOOKUP(CONCATENATE($CH$6," ",CV$9),'-RÅDATA_KVARTAL-'!$A$5:$DS$385,86,FALSE)&gt;0,VLOOKUP(CONCATENATE($CH$6," ",CV$9),'-RÅDATA_KVARTAL-'!$A$5:$DS$385,86,FALSE),"")</f>
        <v>96.977050138868577</v>
      </c>
      <c r="CW67" s="156"/>
      <c r="CX67" s="156">
        <f>IF(VLOOKUP(CONCATENATE($CH$6," ",CX$9),'-RÅDATA_KVARTAL-'!$A$5:$DS$385,86,FALSE)&gt;0,VLOOKUP(CONCATENATE($CH$6," ",CX$9),'-RÅDATA_KVARTAL-'!$A$5:$DS$385,86,FALSE),"")</f>
        <v>96.233821646991885</v>
      </c>
      <c r="CY67" s="156"/>
      <c r="CZ67" s="156">
        <f>IF(VLOOKUP(CONCATENATE($CH$6," ",CZ$9),'-RÅDATA_KVARTAL-'!$A$5:$DS$385,86,FALSE)&gt;0,VLOOKUP(CONCATENATE($CH$6," ",CZ$9),'-RÅDATA_KVARTAL-'!$A$5:$DS$385,86,FALSE),"")</f>
        <v>96.168933428775944</v>
      </c>
      <c r="DA67" s="156"/>
      <c r="DB67" s="156">
        <f>IF(VLOOKUP(CONCATENATE($CH$6," ",DB$9),'-RÅDATA_KVARTAL-'!$A$5:$DS$385,86,FALSE)&gt;0,VLOOKUP(CONCATENATE($CH$6," ",DB$9),'-RÅDATA_KVARTAL-'!$A$5:$DS$385,86,FALSE),"")</f>
        <v>94.590480651015753</v>
      </c>
      <c r="DC67" s="156"/>
      <c r="DD67" s="156">
        <f>IF(VLOOKUP(CONCATENATE($CH$6," ",DD$9),'-RÅDATA_KVARTAL-'!$A$5:$DS$385,86,FALSE)&gt;0,VLOOKUP(CONCATENATE($CH$6," ",DD$9),'-RÅDATA_KVARTAL-'!$A$5:$DS$385,86,FALSE),"")</f>
        <v>97.13787085514835</v>
      </c>
      <c r="DE67" s="156"/>
      <c r="DF67" s="156">
        <f>IF(VLOOKUP(CONCATENATE($CH$6," ",DF$9),'-RÅDATA_KVARTAL-'!$A$5:$DS$385,86,FALSE)&gt;0,VLOOKUP(CONCATENATE($CH$6," ",DF$9),'-RÅDATA_KVARTAL-'!$A$5:$DS$385,86,FALSE),"")</f>
        <v>96.757666243583444</v>
      </c>
      <c r="DG67" s="106"/>
      <c r="DH67" s="106"/>
      <c r="DI67" s="156">
        <f>IF(VLOOKUP(CONCATENATE($DI$6," ",DI$9),'-RÅDATA_KVARTAL-'!$A$5:$DS$385,86,FALSE)&gt;0,VLOOKUP(CONCATENATE($DI$6," ",DI$9),'-RÅDATA_KVARTAL-'!$A$5:$DS$385,86,FALSE),"")</f>
        <v>95.998118063819788</v>
      </c>
      <c r="DJ67" s="156"/>
      <c r="DK67" s="156">
        <f>IF(VLOOKUP(CONCATENATE($DI$6," ",DK$9),'-RÅDATA_KVARTAL-'!$A$5:$DS$385,86,FALSE)&gt;0,VLOOKUP(CONCATENATE($DI$6," ",DK$9),'-RÅDATA_KVARTAL-'!$A$5:$DS$385,86,FALSE),"")</f>
        <v>97.171675465243169</v>
      </c>
      <c r="DL67" s="156"/>
      <c r="DM67" s="156">
        <f>IF(VLOOKUP(CONCATENATE($DI$6," ",DM$9),'-RÅDATA_KVARTAL-'!$A$5:$DS$385,86,FALSE)&gt;0,VLOOKUP(CONCATENATE($DI$6," ",DM$9),'-RÅDATA_KVARTAL-'!$A$5:$DS$385,86,FALSE),"")</f>
        <v>97.227701938504424</v>
      </c>
      <c r="DN67" s="156"/>
      <c r="DO67" s="156">
        <f>IF(VLOOKUP(CONCATENATE($DI$6," ",DO$9),'-RÅDATA_KVARTAL-'!$A$5:$DS$385,86,FALSE)&gt;0,VLOOKUP(CONCATENATE($DI$6," ",DO$9),'-RÅDATA_KVARTAL-'!$A$5:$DS$385,86,FALSE),"")</f>
        <v>96.448354512870637</v>
      </c>
      <c r="DP67" s="156"/>
      <c r="DQ67" s="156">
        <f>IF(VLOOKUP(CONCATENATE($DI$6," ",DQ$9),'-RÅDATA_KVARTAL-'!$A$5:$DS$385,86,FALSE)&gt;0,VLOOKUP(CONCATENATE($DI$6," ",DQ$9),'-RÅDATA_KVARTAL-'!$A$5:$DS$385,86,FALSE),"")</f>
        <v>95.093196517752361</v>
      </c>
      <c r="DR67" s="156"/>
      <c r="DS67" s="156">
        <f>IF(VLOOKUP(CONCATENATE($DI$6," ",DS$9),'-RÅDATA_KVARTAL-'!$A$5:$DS$385,86,FALSE)&gt;0,VLOOKUP(CONCATENATE($DI$6," ",DS$9),'-RÅDATA_KVARTAL-'!$A$5:$DS$385,86,FALSE),"")</f>
        <v>96.927785298098996</v>
      </c>
      <c r="DT67" s="156"/>
      <c r="DU67" s="156">
        <f>IF(VLOOKUP(CONCATENATE($DI$6," ",DU$9),'-RÅDATA_KVARTAL-'!$A$5:$DS$385,86,FALSE)&gt;0,VLOOKUP(CONCATENATE($DI$6," ",DU$9),'-RÅDATA_KVARTAL-'!$A$5:$DS$385,86,FALSE),"")</f>
        <v>96.878498965154549</v>
      </c>
      <c r="DV67" s="156"/>
      <c r="DW67" s="156">
        <f>IF(VLOOKUP(CONCATENATE($DI$6," ",DW$9),'-RÅDATA_KVARTAL-'!$A$5:$DS$385,86,FALSE)&gt;0,VLOOKUP(CONCATENATE($DI$6," ",DW$9),'-RÅDATA_KVARTAL-'!$A$5:$DS$385,86,FALSE),"")</f>
        <v>96.687912919467962</v>
      </c>
      <c r="DX67" s="156"/>
      <c r="DY67" s="156">
        <f>IF(VLOOKUP(CONCATENATE($DI$6," ",DY$9),'-RÅDATA_KVARTAL-'!$A$5:$DS$385,86,FALSE)&gt;0,VLOOKUP(CONCATENATE($DI$6," ",DY$9),'-RÅDATA_KVARTAL-'!$A$5:$DS$385,86,FALSE),"")</f>
        <v>96.75207815579742</v>
      </c>
      <c r="DZ67" s="156"/>
      <c r="EA67" s="156" t="str">
        <f>IF(VLOOKUP(CONCATENATE($DI$6," ",EA$9),'-RÅDATA_KVARTAL-'!$A$5:$DS$385,86,FALSE)&gt;0,VLOOKUP(CONCATENATE($DI$6," ",EA$9),'-RÅDATA_KVARTAL-'!$A$5:$DS$385,86,FALSE),"")</f>
        <v/>
      </c>
      <c r="EB67" s="156"/>
      <c r="EC67" s="156" t="str">
        <f>IF(VLOOKUP(CONCATENATE($DI$6," ",EC$9),'-RÅDATA_KVARTAL-'!$A$5:$DS$385,86,FALSE)&gt;0,VLOOKUP(CONCATENATE($DI$6," ",EC$9),'-RÅDATA_KVARTAL-'!$A$5:$DS$385,86,FALSE),"")</f>
        <v/>
      </c>
      <c r="ED67" s="156"/>
      <c r="EE67" s="156" t="str">
        <f>IF(VLOOKUP(CONCATENATE($DI$6," ",EE$9),'-RÅDATA_KVARTAL-'!$A$5:$DS$385,86,FALSE)&gt;0,VLOOKUP(CONCATENATE($DI$6," ",EE$9),'-RÅDATA_KVARTAL-'!$A$5:$DS$385,86,FALSE),"")</f>
        <v/>
      </c>
      <c r="EF67" s="156"/>
      <c r="EG67" s="156">
        <f>IF(VLOOKUP(CONCATENATE($DI$6," ",EG$9),'-RÅDATA_KVARTAL-'!$A$5:$DS$385,86,FALSE)&gt;0,VLOOKUP(CONCATENATE($DI$6," ",EG$9),'-RÅDATA_KVARTAL-'!$A$5:$DS$385,86,FALSE),"")</f>
        <v>96.564208659671934</v>
      </c>
      <c r="EH67" s="106"/>
      <c r="EI67" s="106"/>
      <c r="EJ67" s="156" t="str">
        <f>IF(VLOOKUP(CONCATENATE($EJ$6," ",EJ$9),'-RÅDATA_KVARTAL-'!$A$5:$DS$385,86,FALSE)&gt;0,VLOOKUP(CONCATENATE($EJ$6," ",EJ$9),'-RÅDATA_KVARTAL-'!$A$5:$DS$385,86,FALSE),"")</f>
        <v/>
      </c>
      <c r="EK67" s="156"/>
      <c r="EL67" s="156" t="str">
        <f>IF(VLOOKUP(CONCATENATE($EJ$6," ",EL$9),'-RÅDATA_KVARTAL-'!$A$5:$DS$385,86,FALSE)&gt;0,VLOOKUP(CONCATENATE($EJ$6," ",EL$9),'-RÅDATA_KVARTAL-'!$A$5:$DS$385,86,FALSE),"")</f>
        <v/>
      </c>
      <c r="EM67" s="156"/>
      <c r="EN67" s="156" t="str">
        <f>IF(VLOOKUP(CONCATENATE($EJ$6," ",EN$9),'-RÅDATA_KVARTAL-'!$A$5:$DS$385,86,FALSE)&gt;0,VLOOKUP(CONCATENATE($EJ$6," ",EN$9),'-RÅDATA_KVARTAL-'!$A$5:$DS$385,86,FALSE),"")</f>
        <v/>
      </c>
      <c r="EO67" s="156"/>
      <c r="EP67" s="156" t="str">
        <f>IF(VLOOKUP(CONCATENATE($EJ$6," ",EP$9),'-RÅDATA_KVARTAL-'!$A$5:$DS$385,86,FALSE)&gt;0,VLOOKUP(CONCATENATE($EJ$6," ",EP$9),'-RÅDATA_KVARTAL-'!$A$5:$DS$385,86,FALSE),"")</f>
        <v/>
      </c>
      <c r="EQ67" s="156"/>
      <c r="ER67" s="156" t="str">
        <f>IF(VLOOKUP(CONCATENATE($EJ$6," ",ER$9),'-RÅDATA_KVARTAL-'!$A$5:$DS$385,86,FALSE)&gt;0,VLOOKUP(CONCATENATE($EJ$6," ",ER$9),'-RÅDATA_KVARTAL-'!$A$5:$DS$385,86,FALSE),"")</f>
        <v/>
      </c>
      <c r="ES67" s="156"/>
      <c r="ET67" s="156" t="str">
        <f>IF(VLOOKUP(CONCATENATE($EJ$6," ",ET$9),'-RÅDATA_KVARTAL-'!$A$5:$DS$385,86,FALSE)&gt;0,VLOOKUP(CONCATENATE($EJ$6," ",ET$9),'-RÅDATA_KVARTAL-'!$A$5:$DS$385,86,FALSE),"")</f>
        <v/>
      </c>
      <c r="EU67" s="156"/>
      <c r="EV67" s="156" t="str">
        <f>IF(VLOOKUP(CONCATENATE($EJ$6," ",EV$9),'-RÅDATA_KVARTAL-'!$A$5:$DS$385,86,FALSE)&gt;0,VLOOKUP(CONCATENATE($EJ$6," ",EV$9),'-RÅDATA_KVARTAL-'!$A$5:$DS$385,86,FALSE),"")</f>
        <v/>
      </c>
      <c r="EW67" s="156"/>
      <c r="EX67" s="156" t="str">
        <f>IF(VLOOKUP(CONCATENATE($EJ$6," ",EX$9),'-RÅDATA_KVARTAL-'!$A$5:$DS$385,86,FALSE)&gt;0,VLOOKUP(CONCATENATE($EJ$6," ",EX$9),'-RÅDATA_KVARTAL-'!$A$5:$DS$385,86,FALSE),"")</f>
        <v/>
      </c>
      <c r="EY67" s="156"/>
      <c r="EZ67" s="156" t="str">
        <f>IF(VLOOKUP(CONCATENATE($EJ$6," ",EZ$9),'-RÅDATA_KVARTAL-'!$A$5:$DS$385,86,FALSE)&gt;0,VLOOKUP(CONCATENATE($EJ$6," ",EZ$9),'-RÅDATA_KVARTAL-'!$A$5:$DS$385,86,FALSE),"")</f>
        <v/>
      </c>
      <c r="FA67" s="156"/>
      <c r="FB67" s="156" t="str">
        <f>IF(VLOOKUP(CONCATENATE($EJ$6," ",FB$9),'-RÅDATA_KVARTAL-'!$A$5:$DS$385,86,FALSE)&gt;0,VLOOKUP(CONCATENATE($EJ$6," ",FB$9),'-RÅDATA_KVARTAL-'!$A$5:$DS$385,86,FALSE),"")</f>
        <v/>
      </c>
      <c r="FC67" s="156"/>
      <c r="FD67" s="156" t="str">
        <f>IF(VLOOKUP(CONCATENATE($EJ$6," ",FD$9),'-RÅDATA_KVARTAL-'!$A$5:$DS$385,86,FALSE)&gt;0,VLOOKUP(CONCATENATE($EJ$6," ",FD$9),'-RÅDATA_KVARTAL-'!$A$5:$DS$385,86,FALSE),"")</f>
        <v/>
      </c>
      <c r="FE67" s="156"/>
      <c r="FF67" s="156" t="str">
        <f>IF(VLOOKUP(CONCATENATE($EJ$6," ",FF$9),'-RÅDATA_KVARTAL-'!$A$5:$DS$385,86,FALSE)&gt;0,VLOOKUP(CONCATENATE($EJ$6," ",FF$9),'-RÅDATA_KVARTAL-'!$A$5:$DS$385,86,FALSE),"")</f>
        <v/>
      </c>
      <c r="FG67" s="156"/>
      <c r="FH67" s="156" t="str">
        <f>IF(VLOOKUP(CONCATENATE($EJ$6," ",FH$9),'-RÅDATA_KVARTAL-'!$A$5:$DS$385,86,FALSE)&gt;0,VLOOKUP(CONCATENATE($EJ$6," ",FH$9),'-RÅDATA_KVARTAL-'!$A$5:$DS$385,86,FALSE),"")</f>
        <v/>
      </c>
      <c r="FI67" s="106"/>
      <c r="FJ67" s="106"/>
      <c r="FK67" s="156" t="str">
        <f>IF(VLOOKUP(CONCATENATE($FK$6," ",FK$9),'-RÅDATA_KVARTAL-'!$A$5:$DS$385,86,FALSE)&gt;0,VLOOKUP(CONCATENATE($FK$6," ",FK$9),'-RÅDATA_KVARTAL-'!$A$5:$DS$385,86,FALSE),"")</f>
        <v/>
      </c>
      <c r="FL67" s="156"/>
      <c r="FM67" s="156" t="str">
        <f>IF(VLOOKUP(CONCATENATE($FK$6," ",FM$9),'-RÅDATA_KVARTAL-'!$A$5:$DS$385,86,FALSE)&gt;0,VLOOKUP(CONCATENATE($FK$6," ",FM$9),'-RÅDATA_KVARTAL-'!$A$5:$DS$385,86,FALSE),"")</f>
        <v/>
      </c>
      <c r="FN67" s="156"/>
      <c r="FO67" s="156" t="str">
        <f>IF(VLOOKUP(CONCATENATE($FK$6," ",FO$9),'-RÅDATA_KVARTAL-'!$A$5:$DS$385,86,FALSE)&gt;0,VLOOKUP(CONCATENATE($FK$6," ",FO$9),'-RÅDATA_KVARTAL-'!$A$5:$DS$385,86,FALSE),"")</f>
        <v/>
      </c>
      <c r="FP67" s="156"/>
      <c r="FQ67" s="156" t="str">
        <f>IF(VLOOKUP(CONCATENATE($FK$6," ",FQ$9),'-RÅDATA_KVARTAL-'!$A$5:$DS$385,86,FALSE)&gt;0,VLOOKUP(CONCATENATE($FK$6," ",FQ$9),'-RÅDATA_KVARTAL-'!$A$5:$DS$385,86,FALSE),"")</f>
        <v/>
      </c>
      <c r="FR67" s="156"/>
      <c r="FS67" s="156" t="str">
        <f>IF(VLOOKUP(CONCATENATE($FK$6," ",FS$9),'-RÅDATA_KVARTAL-'!$A$5:$DS$385,86,FALSE)&gt;0,VLOOKUP(CONCATENATE($FK$6," ",FS$9),'-RÅDATA_KVARTAL-'!$A$5:$DS$385,86,FALSE),"")</f>
        <v/>
      </c>
      <c r="FT67" s="156"/>
      <c r="FU67" s="156" t="str">
        <f>IF(VLOOKUP(CONCATENATE($FK$6," ",FU$9),'-RÅDATA_KVARTAL-'!$A$5:$DS$385,86,FALSE)&gt;0,VLOOKUP(CONCATENATE($FK$6," ",FU$9),'-RÅDATA_KVARTAL-'!$A$5:$DS$385,86,FALSE),"")</f>
        <v/>
      </c>
      <c r="FV67" s="156"/>
      <c r="FW67" s="156" t="str">
        <f>IF(VLOOKUP(CONCATENATE($FK$6," ",FW$9),'-RÅDATA_KVARTAL-'!$A$5:$DS$385,86,FALSE)&gt;0,VLOOKUP(CONCATENATE($FK$6," ",FW$9),'-RÅDATA_KVARTAL-'!$A$5:$DS$385,86,FALSE),"")</f>
        <v/>
      </c>
      <c r="FX67" s="156"/>
      <c r="FY67" s="156" t="str">
        <f>IF(VLOOKUP(CONCATENATE($FK$6," ",FY$9),'-RÅDATA_KVARTAL-'!$A$5:$DS$385,86,FALSE)&gt;0,VLOOKUP(CONCATENATE($FK$6," ",FY$9),'-RÅDATA_KVARTAL-'!$A$5:$DS$385,86,FALSE),"")</f>
        <v/>
      </c>
      <c r="FZ67" s="156"/>
      <c r="GA67" s="156" t="str">
        <f>IF(VLOOKUP(CONCATENATE($FK$6," ",GA$9),'-RÅDATA_KVARTAL-'!$A$5:$DS$385,86,FALSE)&gt;0,VLOOKUP(CONCATENATE($FK$6," ",GA$9),'-RÅDATA_KVARTAL-'!$A$5:$DS$385,86,FALSE),"")</f>
        <v/>
      </c>
      <c r="GB67" s="156"/>
      <c r="GC67" s="156" t="str">
        <f>IF(VLOOKUP(CONCATENATE($FK$6," ",GC$9),'-RÅDATA_KVARTAL-'!$A$5:$DS$385,86,FALSE)&gt;0,VLOOKUP(CONCATENATE($FK$6," ",GC$9),'-RÅDATA_KVARTAL-'!$A$5:$DS$385,86,FALSE),"")</f>
        <v/>
      </c>
      <c r="GD67" s="156"/>
      <c r="GE67" s="156" t="str">
        <f>IF(VLOOKUP(CONCATENATE($FK$6," ",GE$9),'-RÅDATA_KVARTAL-'!$A$5:$DS$385,86,FALSE)&gt;0,VLOOKUP(CONCATENATE($FK$6," ",GE$9),'-RÅDATA_KVARTAL-'!$A$5:$DS$385,86,FALSE),"")</f>
        <v/>
      </c>
      <c r="GF67" s="156"/>
      <c r="GG67" s="156" t="str">
        <f>IF(VLOOKUP(CONCATENATE($FK$6," ",GG$9),'-RÅDATA_KVARTAL-'!$A$5:$DS$385,86,FALSE)&gt;0,VLOOKUP(CONCATENATE($FK$6," ",GG$9),'-RÅDATA_KVARTAL-'!$A$5:$DS$385,86,FALSE),"")</f>
        <v/>
      </c>
      <c r="GH67" s="156"/>
      <c r="GI67" s="156" t="str">
        <f>IF(VLOOKUP(CONCATENATE($FK$6," ",GI$9),'-RÅDATA_KVARTAL-'!$A$5:$DS$385,86,FALSE)&gt;0,VLOOKUP(CONCATENATE($FK$6," ",GI$9),'-RÅDATA_KVARTAL-'!$A$5:$DS$385,86,FALSE),"")</f>
        <v/>
      </c>
      <c r="GJ67" s="106"/>
      <c r="GK67" s="106"/>
      <c r="GL67" s="156" t="str">
        <f>IF(VLOOKUP(CONCATENATE($GL$6," ",GL$9),'-RÅDATA_KVARTAL-'!$A$5:$DS$385,86,FALSE)&gt;0,VLOOKUP(CONCATENATE($GL$6," ",GL$9),'-RÅDATA_KVARTAL-'!$A$5:$DS$385,86,FALSE),"")</f>
        <v/>
      </c>
      <c r="GM67" s="156"/>
      <c r="GN67" s="156" t="str">
        <f>IF(VLOOKUP(CONCATENATE($GL$6," ",GN$9),'-RÅDATA_KVARTAL-'!$A$5:$DS$385,86,FALSE)&gt;0,VLOOKUP(CONCATENATE($GL$6," ",GN$9),'-RÅDATA_KVARTAL-'!$A$5:$DS$385,86,FALSE),"")</f>
        <v/>
      </c>
      <c r="GO67" s="156"/>
      <c r="GP67" s="156" t="str">
        <f>IF(VLOOKUP(CONCATENATE($GL$6," ",GP$9),'-RÅDATA_KVARTAL-'!$A$5:$DS$385,86,FALSE)&gt;0,VLOOKUP(CONCATENATE($GL$6," ",GP$9),'-RÅDATA_KVARTAL-'!$A$5:$DS$385,86,FALSE),"")</f>
        <v/>
      </c>
      <c r="GQ67" s="156"/>
      <c r="GR67" s="156" t="str">
        <f>IF(VLOOKUP(CONCATENATE($GL$6," ",GR$9),'-RÅDATA_KVARTAL-'!$A$5:$DS$385,86,FALSE)&gt;0,VLOOKUP(CONCATENATE($GL$6," ",GR$9),'-RÅDATA_KVARTAL-'!$A$5:$DS$385,86,FALSE),"")</f>
        <v/>
      </c>
      <c r="GS67" s="156"/>
      <c r="GT67" s="156" t="str">
        <f>IF(VLOOKUP(CONCATENATE($GL$6," ",GT$9),'-RÅDATA_KVARTAL-'!$A$5:$DS$385,86,FALSE)&gt;0,VLOOKUP(CONCATENATE($GL$6," ",GT$9),'-RÅDATA_KVARTAL-'!$A$5:$DS$385,86,FALSE),"")</f>
        <v/>
      </c>
      <c r="GU67" s="156"/>
      <c r="GV67" s="156" t="str">
        <f>IF(VLOOKUP(CONCATENATE($GL$6," ",GV$9),'-RÅDATA_KVARTAL-'!$A$5:$DS$385,86,FALSE)&gt;0,VLOOKUP(CONCATENATE($GL$6," ",GV$9),'-RÅDATA_KVARTAL-'!$A$5:$DS$385,86,FALSE),"")</f>
        <v/>
      </c>
      <c r="GW67" s="156"/>
      <c r="GX67" s="156" t="str">
        <f>IF(VLOOKUP(CONCATENATE($GL$6," ",GX$9),'-RÅDATA_KVARTAL-'!$A$5:$DS$385,86,FALSE)&gt;0,VLOOKUP(CONCATENATE($GL$6," ",GX$9),'-RÅDATA_KVARTAL-'!$A$5:$DS$385,86,FALSE),"")</f>
        <v/>
      </c>
      <c r="GY67" s="156"/>
      <c r="GZ67" s="156" t="str">
        <f>IF(VLOOKUP(CONCATENATE($GL$6," ",GZ$9),'-RÅDATA_KVARTAL-'!$A$5:$DS$385,86,FALSE)&gt;0,VLOOKUP(CONCATENATE($GL$6," ",GZ$9),'-RÅDATA_KVARTAL-'!$A$5:$DS$385,86,FALSE),"")</f>
        <v/>
      </c>
      <c r="HA67" s="156"/>
      <c r="HB67" s="156" t="str">
        <f>IF(VLOOKUP(CONCATENATE($GL$6," ",HB$9),'-RÅDATA_KVARTAL-'!$A$5:$DS$385,86,FALSE)&gt;0,VLOOKUP(CONCATENATE($GL$6," ",HB$9),'-RÅDATA_KVARTAL-'!$A$5:$DS$385,86,FALSE),"")</f>
        <v/>
      </c>
      <c r="HC67" s="156"/>
      <c r="HD67" s="156" t="str">
        <f>IF(VLOOKUP(CONCATENATE($GL$6," ",HD$9),'-RÅDATA_KVARTAL-'!$A$5:$DS$385,86,FALSE)&gt;0,VLOOKUP(CONCATENATE($GL$6," ",HD$9),'-RÅDATA_KVARTAL-'!$A$5:$DS$385,86,FALSE),"")</f>
        <v/>
      </c>
      <c r="HE67" s="156"/>
      <c r="HF67" s="156" t="str">
        <f>IF(VLOOKUP(CONCATENATE($GL$6," ",HF$9),'-RÅDATA_KVARTAL-'!$A$5:$DS$385,86,FALSE)&gt;0,VLOOKUP(CONCATENATE($GL$6," ",HF$9),'-RÅDATA_KVARTAL-'!$A$5:$DS$385,86,FALSE),"")</f>
        <v/>
      </c>
      <c r="HG67" s="156"/>
      <c r="HH67" s="156" t="str">
        <f>IF(VLOOKUP(CONCATENATE($GL$6," ",HH$9),'-RÅDATA_KVARTAL-'!$A$5:$DS$385,86,FALSE)&gt;0,VLOOKUP(CONCATENATE($GL$6," ",HH$9),'-RÅDATA_KVARTAL-'!$A$5:$DS$385,86,FALSE),"")</f>
        <v/>
      </c>
      <c r="HI67" s="156"/>
      <c r="HJ67" s="156" t="str">
        <f>IF(VLOOKUP(CONCATENATE($GL$6," ",HJ$9),'-RÅDATA_KVARTAL-'!$A$5:$DS$385,86,FALSE)&gt;0,VLOOKUP(CONCATENATE($GL$6," ",HJ$9),'-RÅDATA_KVARTAL-'!$A$5:$DS$385,86,FALSE),"")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32395</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34510</v>
      </c>
      <c r="CM69" s="37"/>
      <c r="CN69" s="37">
        <f>IF(VLOOKUP(CONCATENATE($CH$6," ",CN$9),'-RÅDATA_KVARTAL-'!$A$5:$DS$385,90,FALSE)&gt;0,VLOOKUP(CONCATENATE($CH$6," ",CN$9),'-RÅDATA_KVARTAL-'!$A$5:$DS$385,90,FALSE),"")</f>
        <v>33961</v>
      </c>
      <c r="CO69" s="37"/>
      <c r="CP69" s="37">
        <f>IF(VLOOKUP(CONCATENATE($CH$6," ",CP$9),'-RÅDATA_KVARTAL-'!$A$5:$DS$385,90,FALSE)&gt;0,VLOOKUP(CONCATENATE($CH$6," ",CP$9),'-RÅDATA_KVARTAL-'!$A$5:$DS$385,90,FALSE),"")</f>
        <v>34147</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30236</v>
      </c>
      <c r="CU69" s="37"/>
      <c r="CV69" s="37">
        <f>IF(VLOOKUP(CONCATENATE($CH$6," ",CV$9),'-RÅDATA_KVARTAL-'!$A$5:$DS$385,90,FALSE)&gt;0,VLOOKUP(CONCATENATE($CH$6," ",CV$9),'-RÅDATA_KVARTAL-'!$A$5:$DS$385,90,FALSE),"")</f>
        <v>33332</v>
      </c>
      <c r="CW69" s="37"/>
      <c r="CX69" s="37">
        <f>IF(VLOOKUP(CONCATENATE($CH$6," ",CX$9),'-RÅDATA_KVARTAL-'!$A$5:$DS$385,90,FALSE)&gt;0,VLOOKUP(CONCATENATE($CH$6," ",CX$9),'-RÅDATA_KVARTAL-'!$A$5:$DS$385,90,FALSE),"")</f>
        <v>34019</v>
      </c>
      <c r="CY69" s="37"/>
      <c r="CZ69" s="37">
        <f>IF(VLOOKUP(CONCATENATE($CH$6," ",CZ$9),'-RÅDATA_KVARTAL-'!$A$5:$DS$385,90,FALSE)&gt;0,VLOOKUP(CONCATENATE($CH$6," ",CZ$9),'-RÅDATA_KVARTAL-'!$A$5:$DS$385,90,FALSE),"")</f>
        <v>33801</v>
      </c>
      <c r="DA69" s="37"/>
      <c r="DB69" s="37">
        <f>IF(VLOOKUP(CONCATENATE($CH$6," ",DB$9),'-RÅDATA_KVARTAL-'!$A$5:$DS$385,90,FALSE)&gt;0,VLOOKUP(CONCATENATE($CH$6," ",DB$9),'-RÅDATA_KVARTAL-'!$A$5:$DS$385,90,FALSE),"")</f>
        <v>32519</v>
      </c>
      <c r="DC69" s="37"/>
      <c r="DD69" s="37">
        <f>IF(VLOOKUP(CONCATENATE($CH$6," ",DD$9),'-RÅDATA_KVARTAL-'!$A$5:$DS$385,90,FALSE)&gt;0,VLOOKUP(CONCATENATE($CH$6," ",DD$9),'-RÅDATA_KVARTAL-'!$A$5:$DS$385,90,FALSE),"")</f>
        <v>33526</v>
      </c>
      <c r="DE69" s="37"/>
      <c r="DF69" s="37">
        <f>IF(VLOOKUP(CONCATENATE($CH$6," ",DF$9),'-RÅDATA_KVARTAL-'!$A$5:$DS$385,90,FALSE)&gt;0,VLOOKUP(CONCATENATE($CH$6," ",DF$9),'-RÅDATA_KVARTAL-'!$A$5:$DS$385,90,FALSE),"")</f>
        <v>397883</v>
      </c>
      <c r="DG69" s="147"/>
      <c r="DH69" s="275"/>
      <c r="DI69" s="37">
        <f>IF(VLOOKUP(CONCATENATE($DI$6," ",DI$9),'-RÅDATA_KVARTAL-'!$A$5:$DS$385,90,FALSE)&gt;0,VLOOKUP(CONCATENATE($DI$6," ",DI$9),'-RÅDATA_KVARTAL-'!$A$5:$DS$385,90,FALSE),"")</f>
        <v>34872</v>
      </c>
      <c r="DJ69" s="37"/>
      <c r="DK69" s="37">
        <f>IF(VLOOKUP(CONCATENATE($DI$6," ",DK$9),'-RÅDATA_KVARTAL-'!$A$5:$DS$385,90,FALSE)&gt;0,VLOOKUP(CONCATENATE($DI$6," ",DK$9),'-RÅDATA_KVARTAL-'!$A$5:$DS$385,90,FALSE),"")</f>
        <v>33076</v>
      </c>
      <c r="DL69" s="37"/>
      <c r="DM69" s="37">
        <f>IF(VLOOKUP(CONCATENATE($DI$6," ",DM$9),'-RÅDATA_KVARTAL-'!$A$5:$DS$385,90,FALSE)&gt;0,VLOOKUP(CONCATENATE($DI$6," ",DM$9),'-RÅDATA_KVARTAL-'!$A$5:$DS$385,90,FALSE),"")</f>
        <v>37133</v>
      </c>
      <c r="DN69" s="37"/>
      <c r="DO69" s="37">
        <f>IF(VLOOKUP(CONCATENATE($DI$6," ",DO$9),'-RÅDATA_KVARTAL-'!$A$5:$DS$385,90,FALSE)&gt;0,VLOOKUP(CONCATENATE($DI$6," ",DO$9),'-RÅDATA_KVARTAL-'!$A$5:$DS$385,90,FALSE),"")</f>
        <v>32732</v>
      </c>
      <c r="DP69" s="37"/>
      <c r="DQ69" s="37">
        <f>IF(VLOOKUP(CONCATENATE($DI$6," ",DQ$9),'-RÅDATA_KVARTAL-'!$A$5:$DS$385,90,FALSE)&gt;0,VLOOKUP(CONCATENATE($DI$6," ",DQ$9),'-RÅDATA_KVARTAL-'!$A$5:$DS$385,90,FALSE),"")</f>
        <v>35096</v>
      </c>
      <c r="DR69" s="37"/>
      <c r="DS69" s="37">
        <f>IF(VLOOKUP(CONCATENATE($DI$6," ",DS$9),'-RÅDATA_KVARTAL-'!$A$5:$DS$385,90,FALSE)&gt;0,VLOOKUP(CONCATENATE($DI$6," ",DS$9),'-RÅDATA_KVARTAL-'!$A$5:$DS$385,90,FALSE),"")</f>
        <v>33127</v>
      </c>
      <c r="DT69" s="37"/>
      <c r="DU69" s="37">
        <f>IF(VLOOKUP(CONCATENATE($DI$6," ",DU$9),'-RÅDATA_KVARTAL-'!$A$5:$DS$385,90,FALSE)&gt;0,VLOOKUP(CONCATENATE($DI$6," ",DU$9),'-RÅDATA_KVARTAL-'!$A$5:$DS$385,90,FALSE),"")</f>
        <v>28662</v>
      </c>
      <c r="DV69" s="37"/>
      <c r="DW69" s="37">
        <f>IF(VLOOKUP(CONCATENATE($DI$6," ",DW$9),'-RÅDATA_KVARTAL-'!$A$5:$DS$385,90,FALSE)&gt;0,VLOOKUP(CONCATENATE($DI$6," ",DW$9),'-RÅDATA_KVARTAL-'!$A$5:$DS$385,90,FALSE),"")</f>
        <v>33382</v>
      </c>
      <c r="DX69" s="37"/>
      <c r="DY69" s="37">
        <f>IF(VLOOKUP(CONCATENATE($DI$6," ",DY$9),'-RÅDATA_KVARTAL-'!$A$5:$DS$385,90,FALSE)&gt;0,VLOOKUP(CONCATENATE($DI$6," ",DY$9),'-RÅDATA_KVARTAL-'!$A$5:$DS$385,90,FALSE),"")</f>
        <v>34027</v>
      </c>
      <c r="DZ69" s="37"/>
      <c r="EA69" s="37" t="str">
        <f>IF(VLOOKUP(CONCATENATE($DI$6," ",EA$9),'-RÅDATA_KVARTAL-'!$A$5:$DS$385,90,FALSE)&gt;0,VLOOKUP(CONCATENATE($DI$6," ",EA$9),'-RÅDATA_KVARTAL-'!$A$5:$DS$385,90,FALSE),"")</f>
        <v/>
      </c>
      <c r="EB69" s="37"/>
      <c r="EC69" s="37" t="str">
        <f>IF(VLOOKUP(CONCATENATE($DI$6," ",EC$9),'-RÅDATA_KVARTAL-'!$A$5:$DS$385,90,FALSE)&gt;0,VLOOKUP(CONCATENATE($DI$6," ",EC$9),'-RÅDATA_KVARTAL-'!$A$5:$DS$385,90,FALSE),"")</f>
        <v/>
      </c>
      <c r="ED69" s="37"/>
      <c r="EE69" s="37" t="str">
        <f>IF(VLOOKUP(CONCATENATE($DI$6," ",EE$9),'-RÅDATA_KVARTAL-'!$A$5:$DS$385,90,FALSE)&gt;0,VLOOKUP(CONCATENATE($DI$6," ",EE$9),'-RÅDATA_KVARTAL-'!$A$5:$DS$385,90,FALSE),"")</f>
        <v/>
      </c>
      <c r="EF69" s="37"/>
      <c r="EG69" s="37">
        <f>IF(VLOOKUP(CONCATENATE($DI$6," ",EG$9),'-RÅDATA_KVARTAL-'!$A$5:$DS$385,90,FALSE)&gt;0,VLOOKUP(CONCATENATE($DI$6," ",EG$9),'-RÅDATA_KVARTAL-'!$A$5:$DS$385,90,FALSE),"")</f>
        <v>302107</v>
      </c>
      <c r="EH69" s="147"/>
      <c r="EI69" s="275"/>
      <c r="EJ69" s="37" t="str">
        <f>IF(VLOOKUP(CONCATENATE($EJ$6," ",EJ$9),'-RÅDATA_KVARTAL-'!$A$5:$DS$385,90,FALSE)&gt;0,VLOOKUP(CONCATENATE($EJ$6," ",EJ$9),'-RÅDATA_KVARTAL-'!$A$5:$DS$385,90,FALSE),"")</f>
        <v/>
      </c>
      <c r="EK69" s="37"/>
      <c r="EL69" s="37" t="str">
        <f>IF(VLOOKUP(CONCATENATE($EJ$6," ",EL$9),'-RÅDATA_KVARTAL-'!$A$5:$DS$385,90,FALSE)&gt;0,VLOOKUP(CONCATENATE($EJ$6," ",EL$9),'-RÅDATA_KVARTAL-'!$A$5:$DS$385,90,FALSE),"")</f>
        <v/>
      </c>
      <c r="EM69" s="37"/>
      <c r="EN69" s="37" t="str">
        <f>IF(VLOOKUP(CONCATENATE($EJ$6," ",EN$9),'-RÅDATA_KVARTAL-'!$A$5:$DS$385,90,FALSE)&gt;0,VLOOKUP(CONCATENATE($EJ$6," ",EN$9),'-RÅDATA_KVARTAL-'!$A$5:$DS$385,90,FALSE),"")</f>
        <v/>
      </c>
      <c r="EO69" s="37"/>
      <c r="EP69" s="37" t="str">
        <f>IF(VLOOKUP(CONCATENATE($EJ$6," ",EP$9),'-RÅDATA_KVARTAL-'!$A$5:$DS$385,90,FALSE)&gt;0,VLOOKUP(CONCATENATE($EJ$6," ",EP$9),'-RÅDATA_KVARTAL-'!$A$5:$DS$385,90,FALSE),"")</f>
        <v/>
      </c>
      <c r="EQ69" s="37"/>
      <c r="ER69" s="37" t="str">
        <f>IF(VLOOKUP(CONCATENATE($EJ$6," ",ER$9),'-RÅDATA_KVARTAL-'!$A$5:$DS$385,90,FALSE)&gt;0,VLOOKUP(CONCATENATE($EJ$6," ",ER$9),'-RÅDATA_KVARTAL-'!$A$5:$DS$385,90,FALSE),"")</f>
        <v/>
      </c>
      <c r="ES69" s="37"/>
      <c r="ET69" s="37" t="str">
        <f>IF(VLOOKUP(CONCATENATE($EJ$6," ",ET$9),'-RÅDATA_KVARTAL-'!$A$5:$DS$385,90,FALSE)&gt;0,VLOOKUP(CONCATENATE($EJ$6," ",ET$9),'-RÅDATA_KVARTAL-'!$A$5:$DS$385,90,FALSE),"")</f>
        <v/>
      </c>
      <c r="EU69" s="37"/>
      <c r="EV69" s="37" t="str">
        <f>IF(VLOOKUP(CONCATENATE($EJ$6," ",EV$9),'-RÅDATA_KVARTAL-'!$A$5:$DS$385,90,FALSE)&gt;0,VLOOKUP(CONCATENATE($EJ$6," ",EV$9),'-RÅDATA_KVARTAL-'!$A$5:$DS$385,90,FALSE),"")</f>
        <v/>
      </c>
      <c r="EW69" s="37"/>
      <c r="EX69" s="37" t="str">
        <f>IF(VLOOKUP(CONCATENATE($EJ$6," ",EX$9),'-RÅDATA_KVARTAL-'!$A$5:$DS$385,90,FALSE)&gt;0,VLOOKUP(CONCATENATE($EJ$6," ",EX$9),'-RÅDATA_KVARTAL-'!$A$5:$DS$385,90,FALSE),"")</f>
        <v/>
      </c>
      <c r="EY69" s="37"/>
      <c r="EZ69" s="37" t="str">
        <f>IF(VLOOKUP(CONCATENATE($EJ$6," ",EZ$9),'-RÅDATA_KVARTAL-'!$A$5:$DS$385,90,FALSE)&gt;0,VLOOKUP(CONCATENATE($EJ$6," ",EZ$9),'-RÅDATA_KVARTAL-'!$A$5:$DS$385,90,FALSE),"")</f>
        <v/>
      </c>
      <c r="FA69" s="37"/>
      <c r="FB69" s="37" t="str">
        <f>IF(VLOOKUP(CONCATENATE($EJ$6," ",FB$9),'-RÅDATA_KVARTAL-'!$A$5:$DS$385,90,FALSE)&gt;0,VLOOKUP(CONCATENATE($EJ$6," ",FB$9),'-RÅDATA_KVARTAL-'!$A$5:$DS$385,90,FALSE),"")</f>
        <v/>
      </c>
      <c r="FC69" s="37"/>
      <c r="FD69" s="37" t="str">
        <f>IF(VLOOKUP(CONCATENATE($EJ$6," ",FD$9),'-RÅDATA_KVARTAL-'!$A$5:$DS$385,90,FALSE)&gt;0,VLOOKUP(CONCATENATE($EJ$6," ",FD$9),'-RÅDATA_KVARTAL-'!$A$5:$DS$385,90,FALSE),"")</f>
        <v/>
      </c>
      <c r="FE69" s="37"/>
      <c r="FF69" s="37" t="str">
        <f>IF(VLOOKUP(CONCATENATE($EJ$6," ",FF$9),'-RÅDATA_KVARTAL-'!$A$5:$DS$385,90,FALSE)&gt;0,VLOOKUP(CONCATENATE($EJ$6," ",FF$9),'-RÅDATA_KVARTAL-'!$A$5:$DS$385,90,FALSE),"")</f>
        <v/>
      </c>
      <c r="FG69" s="37"/>
      <c r="FH69" s="37" t="str">
        <f>IF(VLOOKUP(CONCATENATE($EJ$6," ",FH$9),'-RÅDATA_KVARTAL-'!$A$5:$DS$385,90,FALSE)&gt;0,VLOOKUP(CONCATENATE($EJ$6," ",FH$9),'-RÅDATA_KVARTAL-'!$A$5:$DS$385,90,FALSE),"")</f>
        <v/>
      </c>
      <c r="FI69" s="147"/>
      <c r="FJ69" s="275"/>
      <c r="FK69" s="37" t="str">
        <f>IF(VLOOKUP(CONCATENATE($FK$6," ",FK$9),'-RÅDATA_KVARTAL-'!$A$5:$DS$385,90,FALSE)&gt;0,VLOOKUP(CONCATENATE($FK$6," ",FK$9),'-RÅDATA_KVARTAL-'!$A$5:$DS$385,90,FALSE),"")</f>
        <v/>
      </c>
      <c r="FL69" s="37"/>
      <c r="FM69" s="37" t="str">
        <f>IF(VLOOKUP(CONCATENATE($FK$6," ",FM$9),'-RÅDATA_KVARTAL-'!$A$5:$DS$385,90,FALSE)&gt;0,VLOOKUP(CONCATENATE($FK$6," ",FM$9),'-RÅDATA_KVARTAL-'!$A$5:$DS$385,90,FALSE),"")</f>
        <v/>
      </c>
      <c r="FN69" s="37"/>
      <c r="FO69" s="37" t="str">
        <f>IF(VLOOKUP(CONCATENATE($FK$6," ",FO$9),'-RÅDATA_KVARTAL-'!$A$5:$DS$385,90,FALSE)&gt;0,VLOOKUP(CONCATENATE($FK$6," ",FO$9),'-RÅDATA_KVARTAL-'!$A$5:$DS$385,90,FALSE),"")</f>
        <v/>
      </c>
      <c r="FP69" s="37"/>
      <c r="FQ69" s="37" t="str">
        <f>IF(VLOOKUP(CONCATENATE($FK$6," ",FQ$9),'-RÅDATA_KVARTAL-'!$A$5:$DS$385,90,FALSE)&gt;0,VLOOKUP(CONCATENATE($FK$6," ",FQ$9),'-RÅDATA_KVARTAL-'!$A$5:$DS$385,90,FALSE),"")</f>
        <v/>
      </c>
      <c r="FR69" s="37"/>
      <c r="FS69" s="37" t="str">
        <f>IF(VLOOKUP(CONCATENATE($FK$6," ",FS$9),'-RÅDATA_KVARTAL-'!$A$5:$DS$385,90,FALSE)&gt;0,VLOOKUP(CONCATENATE($FK$6," ",FS$9),'-RÅDATA_KVARTAL-'!$A$5:$DS$385,90,FALSE),"")</f>
        <v/>
      </c>
      <c r="FT69" s="37"/>
      <c r="FU69" s="37" t="str">
        <f>IF(VLOOKUP(CONCATENATE($FK$6," ",FU$9),'-RÅDATA_KVARTAL-'!$A$5:$DS$385,90,FALSE)&gt;0,VLOOKUP(CONCATENATE($FK$6," ",FU$9),'-RÅDATA_KVARTAL-'!$A$5:$DS$385,90,FALSE),"")</f>
        <v/>
      </c>
      <c r="FV69" s="37"/>
      <c r="FW69" s="37" t="str">
        <f>IF(VLOOKUP(CONCATENATE($FK$6," ",FW$9),'-RÅDATA_KVARTAL-'!$A$5:$DS$385,90,FALSE)&gt;0,VLOOKUP(CONCATENATE($FK$6," ",FW$9),'-RÅDATA_KVARTAL-'!$A$5:$DS$385,90,FALSE),"")</f>
        <v/>
      </c>
      <c r="FX69" s="37"/>
      <c r="FY69" s="37" t="str">
        <f>IF(VLOOKUP(CONCATENATE($FK$6," ",FY$9),'-RÅDATA_KVARTAL-'!$A$5:$DS$385,90,FALSE)&gt;0,VLOOKUP(CONCATENATE($FK$6," ",FY$9),'-RÅDATA_KVARTAL-'!$A$5:$DS$385,90,FALSE),"")</f>
        <v/>
      </c>
      <c r="FZ69" s="37"/>
      <c r="GA69" s="37" t="str">
        <f>IF(VLOOKUP(CONCATENATE($FK$6," ",GA$9),'-RÅDATA_KVARTAL-'!$A$5:$DS$385,90,FALSE)&gt;0,VLOOKUP(CONCATENATE($FK$6," ",GA$9),'-RÅDATA_KVARTAL-'!$A$5:$DS$385,90,FALSE),"")</f>
        <v/>
      </c>
      <c r="GB69" s="37"/>
      <c r="GC69" s="37" t="str">
        <f>IF(VLOOKUP(CONCATENATE($FK$6," ",GC$9),'-RÅDATA_KVARTAL-'!$A$5:$DS$385,90,FALSE)&gt;0,VLOOKUP(CONCATENATE($FK$6," ",GC$9),'-RÅDATA_KVARTAL-'!$A$5:$DS$385,90,FALSE),"")</f>
        <v/>
      </c>
      <c r="GD69" s="37"/>
      <c r="GE69" s="37" t="str">
        <f>IF(VLOOKUP(CONCATENATE($FK$6," ",GE$9),'-RÅDATA_KVARTAL-'!$A$5:$DS$385,90,FALSE)&gt;0,VLOOKUP(CONCATENATE($FK$6," ",GE$9),'-RÅDATA_KVARTAL-'!$A$5:$DS$385,90,FALSE),"")</f>
        <v/>
      </c>
      <c r="GF69" s="37"/>
      <c r="GG69" s="37" t="str">
        <f>IF(VLOOKUP(CONCATENATE($FK$6," ",GG$9),'-RÅDATA_KVARTAL-'!$A$5:$DS$385,90,FALSE)&gt;0,VLOOKUP(CONCATENATE($FK$6," ",GG$9),'-RÅDATA_KVARTAL-'!$A$5:$DS$385,90,FALSE),"")</f>
        <v/>
      </c>
      <c r="GH69" s="37"/>
      <c r="GI69" s="37" t="str">
        <f>IF(VLOOKUP(CONCATENATE($FK$6," ",GI$9),'-RÅDATA_KVARTAL-'!$A$5:$DS$385,90,FALSE)&gt;0,VLOOKUP(CONCATENATE($FK$6," ",GI$9),'-RÅDATA_KVARTAL-'!$A$5:$DS$385,90,FALSE),"")</f>
        <v/>
      </c>
      <c r="GJ69" s="147"/>
      <c r="GK69" s="275"/>
      <c r="GL69" s="37" t="str">
        <f>IF(VLOOKUP(CONCATENATE($GL$6," ",GL$9),'-RÅDATA_KVARTAL-'!$A$5:$DS$385,90,FALSE)&gt;0,VLOOKUP(CONCATENATE($GL$6," ",GL$9),'-RÅDATA_KVARTAL-'!$A$5:$DS$385,90,FALSE),"")</f>
        <v/>
      </c>
      <c r="GM69" s="37"/>
      <c r="GN69" s="37" t="str">
        <f>IF(VLOOKUP(CONCATENATE($GL$6," ",GN$9),'-RÅDATA_KVARTAL-'!$A$5:$DS$385,90,FALSE)&gt;0,VLOOKUP(CONCATENATE($GL$6," ",GN$9),'-RÅDATA_KVARTAL-'!$A$5:$DS$385,90,FALSE),"")</f>
        <v/>
      </c>
      <c r="GO69" s="37"/>
      <c r="GP69" s="37" t="str">
        <f>IF(VLOOKUP(CONCATENATE($GL$6," ",GP$9),'-RÅDATA_KVARTAL-'!$A$5:$DS$385,90,FALSE)&gt;0,VLOOKUP(CONCATENATE($GL$6," ",GP$9),'-RÅDATA_KVARTAL-'!$A$5:$DS$385,90,FALSE),"")</f>
        <v/>
      </c>
      <c r="GQ69" s="37"/>
      <c r="GR69" s="37" t="str">
        <f>IF(VLOOKUP(CONCATENATE($GL$6," ",GR$9),'-RÅDATA_KVARTAL-'!$A$5:$DS$385,90,FALSE)&gt;0,VLOOKUP(CONCATENATE($GL$6," ",GR$9),'-RÅDATA_KVARTAL-'!$A$5:$DS$385,90,FALSE),"")</f>
        <v/>
      </c>
      <c r="GS69" s="37"/>
      <c r="GT69" s="37" t="str">
        <f>IF(VLOOKUP(CONCATENATE($GL$6," ",GT$9),'-RÅDATA_KVARTAL-'!$A$5:$DS$385,90,FALSE)&gt;0,VLOOKUP(CONCATENATE($GL$6," ",GT$9),'-RÅDATA_KVARTAL-'!$A$5:$DS$385,90,FALSE),"")</f>
        <v/>
      </c>
      <c r="GU69" s="37"/>
      <c r="GV69" s="37" t="str">
        <f>IF(VLOOKUP(CONCATENATE($GL$6," ",GV$9),'-RÅDATA_KVARTAL-'!$A$5:$DS$385,90,FALSE)&gt;0,VLOOKUP(CONCATENATE($GL$6," ",GV$9),'-RÅDATA_KVARTAL-'!$A$5:$DS$385,90,FALSE),"")</f>
        <v/>
      </c>
      <c r="GW69" s="37"/>
      <c r="GX69" s="37" t="str">
        <f>IF(VLOOKUP(CONCATENATE($GL$6," ",GX$9),'-RÅDATA_KVARTAL-'!$A$5:$DS$385,90,FALSE)&gt;0,VLOOKUP(CONCATENATE($GL$6," ",GX$9),'-RÅDATA_KVARTAL-'!$A$5:$DS$385,90,FALSE),"")</f>
        <v/>
      </c>
      <c r="GY69" s="37"/>
      <c r="GZ69" s="37" t="str">
        <f>IF(VLOOKUP(CONCATENATE($GL$6," ",GZ$9),'-RÅDATA_KVARTAL-'!$A$5:$DS$385,90,FALSE)&gt;0,VLOOKUP(CONCATENATE($GL$6," ",GZ$9),'-RÅDATA_KVARTAL-'!$A$5:$DS$385,90,FALSE),"")</f>
        <v/>
      </c>
      <c r="HA69" s="37"/>
      <c r="HB69" s="37" t="str">
        <f>IF(VLOOKUP(CONCATENATE($GL$6," ",HB$9),'-RÅDATA_KVARTAL-'!$A$5:$DS$385,90,FALSE)&gt;0,VLOOKUP(CONCATENATE($GL$6," ",HB$9),'-RÅDATA_KVARTAL-'!$A$5:$DS$385,90,FALSE),"")</f>
        <v/>
      </c>
      <c r="HC69" s="37"/>
      <c r="HD69" s="37" t="str">
        <f>IF(VLOOKUP(CONCATENATE($GL$6," ",HD$9),'-RÅDATA_KVARTAL-'!$A$5:$DS$385,90,FALSE)&gt;0,VLOOKUP(CONCATENATE($GL$6," ",HD$9),'-RÅDATA_KVARTAL-'!$A$5:$DS$385,90,FALSE),"")</f>
        <v/>
      </c>
      <c r="HE69" s="37"/>
      <c r="HF69" s="37" t="str">
        <f>IF(VLOOKUP(CONCATENATE($GL$6," ",HF$9),'-RÅDATA_KVARTAL-'!$A$5:$DS$385,90,FALSE)&gt;0,VLOOKUP(CONCATENATE($GL$6," ",HF$9),'-RÅDATA_KVARTAL-'!$A$5:$DS$385,90,FALSE),"")</f>
        <v/>
      </c>
      <c r="HG69" s="37"/>
      <c r="HH69" s="37" t="str">
        <f>IF(VLOOKUP(CONCATENATE($GL$6," ",HH$9),'-RÅDATA_KVARTAL-'!$A$5:$DS$385,90,FALSE)&gt;0,VLOOKUP(CONCATENATE($GL$6," ",HH$9),'-RÅDATA_KVARTAL-'!$A$5:$DS$385,90,FALSE),"")</f>
        <v/>
      </c>
      <c r="HI69" s="37"/>
      <c r="HJ69" s="37" t="str">
        <f>IF(VLOOKUP(CONCATENATE($GL$6," ",HJ$9),'-RÅDATA_KVARTAL-'!$A$5:$DS$385,90,FALSE)&gt;0,VLOOKUP(CONCATENATE($GL$6," ",HJ$9),'-RÅDATA_KVARTAL-'!$A$5:$DS$385,90,FALSE),"")</f>
        <v/>
      </c>
      <c r="HK69" s="147"/>
      <c r="HL69" s="148"/>
      <c r="HM69" s="103" t="s">
        <v>470</v>
      </c>
      <c r="HN69" s="15"/>
    </row>
    <row r="70" spans="2:223" s="15" customFormat="1" ht="10.5" customHeight="1" x14ac:dyDescent="0.2">
      <c r="B70" s="248">
        <v>15</v>
      </c>
      <c r="C70" s="195"/>
      <c r="D70" s="92" t="s">
        <v>77</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95.187024358710659</v>
      </c>
      <c r="CI70" s="156"/>
      <c r="CJ70" s="156">
        <f>IF(VLOOKUP(CONCATENATE($CH$6," ",CJ$9),'-RÅDATA_KVARTAL-'!$A$5:$DS$385,94,FALSE)&gt;0,VLOOKUP(CONCATENATE($CH$6," ",CJ$9),'-RÅDATA_KVARTAL-'!$A$5:$DS$385,94,FALSE),"")</f>
        <v>97.903632320237207</v>
      </c>
      <c r="CK70" s="156"/>
      <c r="CL70" s="156">
        <f>IF(VLOOKUP(CONCATENATE($CH$6," ",CL$9),'-RÅDATA_KVARTAL-'!$A$5:$DS$385,94,FALSE)&gt;0,VLOOKUP(CONCATENATE($CH$6," ",CL$9),'-RÅDATA_KVARTAL-'!$A$5:$DS$385,94,FALSE),"")</f>
        <v>98.307885141294435</v>
      </c>
      <c r="CM70" s="156"/>
      <c r="CN70" s="156">
        <f>IF(VLOOKUP(CONCATENATE($CH$6," ",CN$9),'-RÅDATA_KVARTAL-'!$A$5:$DS$385,94,FALSE)&gt;0,VLOOKUP(CONCATENATE($CH$6," ",CN$9),'-RÅDATA_KVARTAL-'!$A$5:$DS$385,94,FALSE),"")</f>
        <v>98.680807787302044</v>
      </c>
      <c r="CO70" s="156"/>
      <c r="CP70" s="156">
        <f>IF(VLOOKUP(CONCATENATE($CH$6," ",CP$9),'-RÅDATA_KVARTAL-'!$A$5:$DS$385,94,FALSE)&gt;0,VLOOKUP(CONCATENATE($CH$6," ",CP$9),'-RÅDATA_KVARTAL-'!$A$5:$DS$385,94,FALSE),"")</f>
        <v>98.256265646131268</v>
      </c>
      <c r="CQ70" s="156"/>
      <c r="CR70" s="156">
        <f>IF(VLOOKUP(CONCATENATE($CH$6," ",CR$9),'-RÅDATA_KVARTAL-'!$A$5:$DS$385,94,FALSE)&gt;0,VLOOKUP(CONCATENATE($CH$6," ",CR$9),'-RÅDATA_KVARTAL-'!$A$5:$DS$385,94,FALSE),"")</f>
        <v>97.750640735715365</v>
      </c>
      <c r="CS70" s="156"/>
      <c r="CT70" s="156">
        <f>IF(VLOOKUP(CONCATENATE($CH$6," ",CT$9),'-RÅDATA_KVARTAL-'!$A$5:$DS$385,94,FALSE)&gt;0,VLOOKUP(CONCATENATE($CH$6," ",CT$9),'-RÅDATA_KVARTAL-'!$A$5:$DS$385,94,FALSE),"")</f>
        <v>97.911337068100124</v>
      </c>
      <c r="CU70" s="156"/>
      <c r="CV70" s="156">
        <f>IF(VLOOKUP(CONCATENATE($CH$6," ",CV$9),'-RÅDATA_KVARTAL-'!$A$5:$DS$385,94,FALSE)&gt;0,VLOOKUP(CONCATENATE($CH$6," ",CV$9),'-RÅDATA_KVARTAL-'!$A$5:$DS$385,94,FALSE),"")</f>
        <v>97.447741558251721</v>
      </c>
      <c r="CW70" s="156"/>
      <c r="CX70" s="156">
        <f>IF(VLOOKUP(CONCATENATE($CH$6," ",CX$9),'-RÅDATA_KVARTAL-'!$A$5:$DS$385,94,FALSE)&gt;0,VLOOKUP(CONCATENATE($CH$6," ",CX$9),'-RÅDATA_KVARTAL-'!$A$5:$DS$385,94,FALSE),"")</f>
        <v>96.768596216754375</v>
      </c>
      <c r="CY70" s="156"/>
      <c r="CZ70" s="156">
        <f>IF(VLOOKUP(CONCATENATE($CH$6," ",CZ$9),'-RÅDATA_KVARTAL-'!$A$5:$DS$385,94,FALSE)&gt;0,VLOOKUP(CONCATENATE($CH$6," ",CZ$9),'-RÅDATA_KVARTAL-'!$A$5:$DS$385,94,FALSE),"")</f>
        <v>96.781675017895481</v>
      </c>
      <c r="DA70" s="156"/>
      <c r="DB70" s="156">
        <f>IF(VLOOKUP(CONCATENATE($CH$6," ",DB$9),'-RÅDATA_KVARTAL-'!$A$5:$DS$385,94,FALSE)&gt;0,VLOOKUP(CONCATENATE($CH$6," ",DB$9),'-RÅDATA_KVARTAL-'!$A$5:$DS$385,94,FALSE),"")</f>
        <v>95.190562613430131</v>
      </c>
      <c r="DC70" s="156"/>
      <c r="DD70" s="156">
        <f>IF(VLOOKUP(CONCATENATE($CH$6," ",DD$9),'-RÅDATA_KVARTAL-'!$A$5:$DS$385,94,FALSE)&gt;0,VLOOKUP(CONCATENATE($CH$6," ",DD$9),'-RÅDATA_KVARTAL-'!$A$5:$DS$385,94,FALSE),"")</f>
        <v>97.515997673065741</v>
      </c>
      <c r="DE70" s="156"/>
      <c r="DF70" s="156">
        <f>IF(VLOOKUP(CONCATENATE($CH$6," ",DF$9),'-RÅDATA_KVARTAL-'!$A$5:$DS$385,94,FALSE)&gt;0,VLOOKUP(CONCATENATE($CH$6," ",DF$9),'-RÅDATA_KVARTAL-'!$A$5:$DS$385,94,FALSE),"")</f>
        <v>97.304984311682716</v>
      </c>
      <c r="DG70" s="106"/>
      <c r="DH70" s="106"/>
      <c r="DI70" s="156">
        <f>IF(VLOOKUP(CONCATENATE($DI$6," ",DI$9),'-RÅDATA_KVARTAL-'!$A$5:$DS$385,94,FALSE)&gt;0,VLOOKUP(CONCATENATE($DI$6," ",DI$9),'-RÅDATA_KVARTAL-'!$A$5:$DS$385,94,FALSE),"")</f>
        <v>96.510115406968694</v>
      </c>
      <c r="DJ70" s="156"/>
      <c r="DK70" s="156">
        <f>IF(VLOOKUP(CONCATENATE($DI$6," ",DK$9),'-RÅDATA_KVARTAL-'!$A$5:$DS$385,94,FALSE)&gt;0,VLOOKUP(CONCATENATE($DI$6," ",DK$9),'-RÅDATA_KVARTAL-'!$A$5:$DS$385,94,FALSE),"")</f>
        <v>97.549178635679951</v>
      </c>
      <c r="DL70" s="156"/>
      <c r="DM70" s="156">
        <f>IF(VLOOKUP(CONCATENATE($DI$6," ",DM$9),'-RÅDATA_KVARTAL-'!$A$5:$DS$385,94,FALSE)&gt;0,VLOOKUP(CONCATENATE($DI$6," ",DM$9),'-RÅDATA_KVARTAL-'!$A$5:$DS$385,94,FALSE),"")</f>
        <v>97.669586259501827</v>
      </c>
      <c r="DN70" s="156"/>
      <c r="DO70" s="156">
        <f>IF(VLOOKUP(CONCATENATE($DI$6," ",DO$9),'-RÅDATA_KVARTAL-'!$A$5:$DS$385,94,FALSE)&gt;0,VLOOKUP(CONCATENATE($DI$6," ",DO$9),'-RÅDATA_KVARTAL-'!$A$5:$DS$385,94,FALSE),"")</f>
        <v>96.957848277496367</v>
      </c>
      <c r="DP70" s="156"/>
      <c r="DQ70" s="156">
        <f>IF(VLOOKUP(CONCATENATE($DI$6," ",DQ$9),'-RÅDATA_KVARTAL-'!$A$5:$DS$385,94,FALSE)&gt;0,VLOOKUP(CONCATENATE($DI$6," ",DQ$9),'-RÅDATA_KVARTAL-'!$A$5:$DS$385,94,FALSE),"")</f>
        <v>95.778184100646783</v>
      </c>
      <c r="DR70" s="156"/>
      <c r="DS70" s="156">
        <f>IF(VLOOKUP(CONCATENATE($DI$6," ",DS$9),'-RÅDATA_KVARTAL-'!$A$5:$DS$385,94,FALSE)&gt;0,VLOOKUP(CONCATENATE($DI$6," ",DS$9),'-RÅDATA_KVARTAL-'!$A$5:$DS$385,94,FALSE),"")</f>
        <v>97.48396209758107</v>
      </c>
      <c r="DT70" s="156"/>
      <c r="DU70" s="156">
        <f>IF(VLOOKUP(CONCATENATE($DI$6," ",DU$9),'-RÅDATA_KVARTAL-'!$A$5:$DS$385,94,FALSE)&gt;0,VLOOKUP(CONCATENATE($DI$6," ",DU$9),'-RÅDATA_KVARTAL-'!$A$5:$DS$385,94,FALSE),"")</f>
        <v>97.24832897906559</v>
      </c>
      <c r="DV70" s="156"/>
      <c r="DW70" s="156">
        <f>IF(VLOOKUP(CONCATENATE($DI$6," ",DW$9),'-RÅDATA_KVARTAL-'!$A$5:$DS$385,94,FALSE)&gt;0,VLOOKUP(CONCATENATE($DI$6," ",DW$9),'-RÅDATA_KVARTAL-'!$A$5:$DS$385,94,FALSE),"")</f>
        <v>97.156494659332353</v>
      </c>
      <c r="DX70" s="156"/>
      <c r="DY70" s="156">
        <f>IF(VLOOKUP(CONCATENATE($DI$6," ",DY$9),'-RÅDATA_KVARTAL-'!$A$5:$DS$385,94,FALSE)&gt;0,VLOOKUP(CONCATENATE($DI$6," ",DY$9),'-RÅDATA_KVARTAL-'!$A$5:$DS$385,94,FALSE),"")</f>
        <v>97.200559888022397</v>
      </c>
      <c r="DZ70" s="156"/>
      <c r="EA70" s="156" t="str">
        <f>IF(VLOOKUP(CONCATENATE($DI$6," ",EA$9),'-RÅDATA_KVARTAL-'!$A$5:$DS$385,94,FALSE)&gt;0,VLOOKUP(CONCATENATE($DI$6," ",EA$9),'-RÅDATA_KVARTAL-'!$A$5:$DS$385,94,FALSE),"")</f>
        <v/>
      </c>
      <c r="EB70" s="156"/>
      <c r="EC70" s="156" t="str">
        <f>IF(VLOOKUP(CONCATENATE($DI$6," ",EC$9),'-RÅDATA_KVARTAL-'!$A$5:$DS$385,94,FALSE)&gt;0,VLOOKUP(CONCATENATE($DI$6," ",EC$9),'-RÅDATA_KVARTAL-'!$A$5:$DS$385,94,FALSE),"")</f>
        <v/>
      </c>
      <c r="ED70" s="156"/>
      <c r="EE70" s="156" t="str">
        <f>IF(VLOOKUP(CONCATENATE($DI$6," ",EE$9),'-RÅDATA_KVARTAL-'!$A$5:$DS$385,94,FALSE)&gt;0,VLOOKUP(CONCATENATE($DI$6," ",EE$9),'-RÅDATA_KVARTAL-'!$A$5:$DS$385,94,FALSE),"")</f>
        <v/>
      </c>
      <c r="EF70" s="156"/>
      <c r="EG70" s="156">
        <f>IF(VLOOKUP(CONCATENATE($DI$6," ",EG$9),'-RÅDATA_KVARTAL-'!$A$5:$DS$385,94,FALSE)&gt;0,VLOOKUP(CONCATENATE($DI$6," ",EG$9),'-RÅDATA_KVARTAL-'!$A$5:$DS$385,94,FALSE),"")</f>
        <v>97.052511870265548</v>
      </c>
      <c r="EH70" s="106"/>
      <c r="EI70" s="106"/>
      <c r="EJ70" s="156" t="str">
        <f>IF(VLOOKUP(CONCATENATE($EJ$6," ",EJ$9),'-RÅDATA_KVARTAL-'!$A$5:$DS$385,94,FALSE)&gt;0,VLOOKUP(CONCATENATE($EJ$6," ",EJ$9),'-RÅDATA_KVARTAL-'!$A$5:$DS$385,94,FALSE),"")</f>
        <v/>
      </c>
      <c r="EK70" s="156"/>
      <c r="EL70" s="156" t="str">
        <f>IF(VLOOKUP(CONCATENATE($EJ$6," ",EL$9),'-RÅDATA_KVARTAL-'!$A$5:$DS$385,94,FALSE)&gt;0,VLOOKUP(CONCATENATE($EJ$6," ",EL$9),'-RÅDATA_KVARTAL-'!$A$5:$DS$385,94,FALSE),"")</f>
        <v/>
      </c>
      <c r="EM70" s="156"/>
      <c r="EN70" s="156" t="str">
        <f>IF(VLOOKUP(CONCATENATE($EJ$6," ",EN$9),'-RÅDATA_KVARTAL-'!$A$5:$DS$385,94,FALSE)&gt;0,VLOOKUP(CONCATENATE($EJ$6," ",EN$9),'-RÅDATA_KVARTAL-'!$A$5:$DS$385,94,FALSE),"")</f>
        <v/>
      </c>
      <c r="EO70" s="156"/>
      <c r="EP70" s="156" t="str">
        <f>IF(VLOOKUP(CONCATENATE($EJ$6," ",EP$9),'-RÅDATA_KVARTAL-'!$A$5:$DS$385,94,FALSE)&gt;0,VLOOKUP(CONCATENATE($EJ$6," ",EP$9),'-RÅDATA_KVARTAL-'!$A$5:$DS$385,94,FALSE),"")</f>
        <v/>
      </c>
      <c r="EQ70" s="156"/>
      <c r="ER70" s="156" t="str">
        <f>IF(VLOOKUP(CONCATENATE($EJ$6," ",ER$9),'-RÅDATA_KVARTAL-'!$A$5:$DS$385,94,FALSE)&gt;0,VLOOKUP(CONCATENATE($EJ$6," ",ER$9),'-RÅDATA_KVARTAL-'!$A$5:$DS$385,94,FALSE),"")</f>
        <v/>
      </c>
      <c r="ES70" s="156"/>
      <c r="ET70" s="156" t="str">
        <f>IF(VLOOKUP(CONCATENATE($EJ$6," ",ET$9),'-RÅDATA_KVARTAL-'!$A$5:$DS$385,94,FALSE)&gt;0,VLOOKUP(CONCATENATE($EJ$6," ",ET$9),'-RÅDATA_KVARTAL-'!$A$5:$DS$385,94,FALSE),"")</f>
        <v/>
      </c>
      <c r="EU70" s="156"/>
      <c r="EV70" s="156" t="str">
        <f>IF(VLOOKUP(CONCATENATE($EJ$6," ",EV$9),'-RÅDATA_KVARTAL-'!$A$5:$DS$385,94,FALSE)&gt;0,VLOOKUP(CONCATENATE($EJ$6," ",EV$9),'-RÅDATA_KVARTAL-'!$A$5:$DS$385,94,FALSE),"")</f>
        <v/>
      </c>
      <c r="EW70" s="156"/>
      <c r="EX70" s="156" t="str">
        <f>IF(VLOOKUP(CONCATENATE($EJ$6," ",EX$9),'-RÅDATA_KVARTAL-'!$A$5:$DS$385,94,FALSE)&gt;0,VLOOKUP(CONCATENATE($EJ$6," ",EX$9),'-RÅDATA_KVARTAL-'!$A$5:$DS$385,94,FALSE),"")</f>
        <v/>
      </c>
      <c r="EY70" s="156"/>
      <c r="EZ70" s="156" t="str">
        <f>IF(VLOOKUP(CONCATENATE($EJ$6," ",EZ$9),'-RÅDATA_KVARTAL-'!$A$5:$DS$385,94,FALSE)&gt;0,VLOOKUP(CONCATENATE($EJ$6," ",EZ$9),'-RÅDATA_KVARTAL-'!$A$5:$DS$385,94,FALSE),"")</f>
        <v/>
      </c>
      <c r="FA70" s="156"/>
      <c r="FB70" s="156" t="str">
        <f>IF(VLOOKUP(CONCATENATE($EJ$6," ",FB$9),'-RÅDATA_KVARTAL-'!$A$5:$DS$385,94,FALSE)&gt;0,VLOOKUP(CONCATENATE($EJ$6," ",FB$9),'-RÅDATA_KVARTAL-'!$A$5:$DS$385,94,FALSE),"")</f>
        <v/>
      </c>
      <c r="FC70" s="156"/>
      <c r="FD70" s="156" t="str">
        <f>IF(VLOOKUP(CONCATENATE($EJ$6," ",FD$9),'-RÅDATA_KVARTAL-'!$A$5:$DS$385,94,FALSE)&gt;0,VLOOKUP(CONCATENATE($EJ$6," ",FD$9),'-RÅDATA_KVARTAL-'!$A$5:$DS$385,94,FALSE),"")</f>
        <v/>
      </c>
      <c r="FE70" s="156"/>
      <c r="FF70" s="156" t="str">
        <f>IF(VLOOKUP(CONCATENATE($EJ$6," ",FF$9),'-RÅDATA_KVARTAL-'!$A$5:$DS$385,94,FALSE)&gt;0,VLOOKUP(CONCATENATE($EJ$6," ",FF$9),'-RÅDATA_KVARTAL-'!$A$5:$DS$385,94,FALSE),"")</f>
        <v/>
      </c>
      <c r="FG70" s="156"/>
      <c r="FH70" s="156" t="str">
        <f>IF(VLOOKUP(CONCATENATE($EJ$6," ",FH$9),'-RÅDATA_KVARTAL-'!$A$5:$DS$385,94,FALSE)&gt;0,VLOOKUP(CONCATENATE($EJ$6," ",FH$9),'-RÅDATA_KVARTAL-'!$A$5:$DS$385,94,FALSE),"")</f>
        <v/>
      </c>
      <c r="FI70" s="106"/>
      <c r="FJ70" s="106"/>
      <c r="FK70" s="156" t="str">
        <f>IF(VLOOKUP(CONCATENATE($FK$6," ",FK$9),'-RÅDATA_KVARTAL-'!$A$5:$DS$385,94,FALSE)&gt;0,VLOOKUP(CONCATENATE($FK$6," ",FK$9),'-RÅDATA_KVARTAL-'!$A$5:$DS$385,94,FALSE),"")</f>
        <v/>
      </c>
      <c r="FL70" s="156"/>
      <c r="FM70" s="156" t="str">
        <f>IF(VLOOKUP(CONCATENATE($FK$6," ",FM$9),'-RÅDATA_KVARTAL-'!$A$5:$DS$385,94,FALSE)&gt;0,VLOOKUP(CONCATENATE($FK$6," ",FM$9),'-RÅDATA_KVARTAL-'!$A$5:$DS$385,94,FALSE),"")</f>
        <v/>
      </c>
      <c r="FN70" s="156"/>
      <c r="FO70" s="156" t="str">
        <f>IF(VLOOKUP(CONCATENATE($FK$6," ",FO$9),'-RÅDATA_KVARTAL-'!$A$5:$DS$385,94,FALSE)&gt;0,VLOOKUP(CONCATENATE($FK$6," ",FO$9),'-RÅDATA_KVARTAL-'!$A$5:$DS$385,94,FALSE),"")</f>
        <v/>
      </c>
      <c r="FP70" s="156"/>
      <c r="FQ70" s="156" t="str">
        <f>IF(VLOOKUP(CONCATENATE($FK$6," ",FQ$9),'-RÅDATA_KVARTAL-'!$A$5:$DS$385,94,FALSE)&gt;0,VLOOKUP(CONCATENATE($FK$6," ",FQ$9),'-RÅDATA_KVARTAL-'!$A$5:$DS$385,94,FALSE),"")</f>
        <v/>
      </c>
      <c r="FR70" s="156"/>
      <c r="FS70" s="156" t="str">
        <f>IF(VLOOKUP(CONCATENATE($FK$6," ",FS$9),'-RÅDATA_KVARTAL-'!$A$5:$DS$385,94,FALSE)&gt;0,VLOOKUP(CONCATENATE($FK$6," ",FS$9),'-RÅDATA_KVARTAL-'!$A$5:$DS$385,94,FALSE),"")</f>
        <v/>
      </c>
      <c r="FT70" s="156"/>
      <c r="FU70" s="156" t="str">
        <f>IF(VLOOKUP(CONCATENATE($FK$6," ",FU$9),'-RÅDATA_KVARTAL-'!$A$5:$DS$385,94,FALSE)&gt;0,VLOOKUP(CONCATENATE($FK$6," ",FU$9),'-RÅDATA_KVARTAL-'!$A$5:$DS$385,94,FALSE),"")</f>
        <v/>
      </c>
      <c r="FV70" s="156"/>
      <c r="FW70" s="156" t="str">
        <f>IF(VLOOKUP(CONCATENATE($FK$6," ",FW$9),'-RÅDATA_KVARTAL-'!$A$5:$DS$385,94,FALSE)&gt;0,VLOOKUP(CONCATENATE($FK$6," ",FW$9),'-RÅDATA_KVARTAL-'!$A$5:$DS$385,94,FALSE),"")</f>
        <v/>
      </c>
      <c r="FX70" s="156"/>
      <c r="FY70" s="156" t="str">
        <f>IF(VLOOKUP(CONCATENATE($FK$6," ",FY$9),'-RÅDATA_KVARTAL-'!$A$5:$DS$385,94,FALSE)&gt;0,VLOOKUP(CONCATENATE($FK$6," ",FY$9),'-RÅDATA_KVARTAL-'!$A$5:$DS$385,94,FALSE),"")</f>
        <v/>
      </c>
      <c r="FZ70" s="156"/>
      <c r="GA70" s="156" t="str">
        <f>IF(VLOOKUP(CONCATENATE($FK$6," ",GA$9),'-RÅDATA_KVARTAL-'!$A$5:$DS$385,94,FALSE)&gt;0,VLOOKUP(CONCATENATE($FK$6," ",GA$9),'-RÅDATA_KVARTAL-'!$A$5:$DS$385,94,FALSE),"")</f>
        <v/>
      </c>
      <c r="GB70" s="156"/>
      <c r="GC70" s="156" t="str">
        <f>IF(VLOOKUP(CONCATENATE($FK$6," ",GC$9),'-RÅDATA_KVARTAL-'!$A$5:$DS$385,94,FALSE)&gt;0,VLOOKUP(CONCATENATE($FK$6," ",GC$9),'-RÅDATA_KVARTAL-'!$A$5:$DS$385,94,FALSE),"")</f>
        <v/>
      </c>
      <c r="GD70" s="156"/>
      <c r="GE70" s="156" t="str">
        <f>IF(VLOOKUP(CONCATENATE($FK$6," ",GE$9),'-RÅDATA_KVARTAL-'!$A$5:$DS$385,94,FALSE)&gt;0,VLOOKUP(CONCATENATE($FK$6," ",GE$9),'-RÅDATA_KVARTAL-'!$A$5:$DS$385,94,FALSE),"")</f>
        <v/>
      </c>
      <c r="GF70" s="156"/>
      <c r="GG70" s="156" t="str">
        <f>IF(VLOOKUP(CONCATENATE($FK$6," ",GG$9),'-RÅDATA_KVARTAL-'!$A$5:$DS$385,94,FALSE)&gt;0,VLOOKUP(CONCATENATE($FK$6," ",GG$9),'-RÅDATA_KVARTAL-'!$A$5:$DS$385,94,FALSE),"")</f>
        <v/>
      </c>
      <c r="GH70" s="156"/>
      <c r="GI70" s="156" t="str">
        <f>IF(VLOOKUP(CONCATENATE($FK$6," ",GI$9),'-RÅDATA_KVARTAL-'!$A$5:$DS$385,94,FALSE)&gt;0,VLOOKUP(CONCATENATE($FK$6," ",GI$9),'-RÅDATA_KVARTAL-'!$A$5:$DS$385,94,FALSE),"")</f>
        <v/>
      </c>
      <c r="GJ70" s="106"/>
      <c r="GK70" s="106"/>
      <c r="GL70" s="156" t="str">
        <f>IF(VLOOKUP(CONCATENATE($GL$6," ",GL$9),'-RÅDATA_KVARTAL-'!$A$5:$DS$385,94,FALSE)&gt;0,VLOOKUP(CONCATENATE($GL$6," ",GL$9),'-RÅDATA_KVARTAL-'!$A$5:$DS$385,94,FALSE),"")</f>
        <v/>
      </c>
      <c r="GM70" s="156"/>
      <c r="GN70" s="156" t="str">
        <f>IF(VLOOKUP(CONCATENATE($GL$6," ",GN$9),'-RÅDATA_KVARTAL-'!$A$5:$DS$385,94,FALSE)&gt;0,VLOOKUP(CONCATENATE($GL$6," ",GN$9),'-RÅDATA_KVARTAL-'!$A$5:$DS$385,94,FALSE),"")</f>
        <v/>
      </c>
      <c r="GO70" s="156"/>
      <c r="GP70" s="156" t="str">
        <f>IF(VLOOKUP(CONCATENATE($GL$6," ",GP$9),'-RÅDATA_KVARTAL-'!$A$5:$DS$385,94,FALSE)&gt;0,VLOOKUP(CONCATENATE($GL$6," ",GP$9),'-RÅDATA_KVARTAL-'!$A$5:$DS$385,94,FALSE),"")</f>
        <v/>
      </c>
      <c r="GQ70" s="156"/>
      <c r="GR70" s="156" t="str">
        <f>IF(VLOOKUP(CONCATENATE($GL$6," ",GR$9),'-RÅDATA_KVARTAL-'!$A$5:$DS$385,94,FALSE)&gt;0,VLOOKUP(CONCATENATE($GL$6," ",GR$9),'-RÅDATA_KVARTAL-'!$A$5:$DS$385,94,FALSE),"")</f>
        <v/>
      </c>
      <c r="GS70" s="156"/>
      <c r="GT70" s="156" t="str">
        <f>IF(VLOOKUP(CONCATENATE($GL$6," ",GT$9),'-RÅDATA_KVARTAL-'!$A$5:$DS$385,94,FALSE)&gt;0,VLOOKUP(CONCATENATE($GL$6," ",GT$9),'-RÅDATA_KVARTAL-'!$A$5:$DS$385,94,FALSE),"")</f>
        <v/>
      </c>
      <c r="GU70" s="156"/>
      <c r="GV70" s="156" t="str">
        <f>IF(VLOOKUP(CONCATENATE($GL$6," ",GV$9),'-RÅDATA_KVARTAL-'!$A$5:$DS$385,94,FALSE)&gt;0,VLOOKUP(CONCATENATE($GL$6," ",GV$9),'-RÅDATA_KVARTAL-'!$A$5:$DS$385,94,FALSE),"")</f>
        <v/>
      </c>
      <c r="GW70" s="156"/>
      <c r="GX70" s="156" t="str">
        <f>IF(VLOOKUP(CONCATENATE($GL$6," ",GX$9),'-RÅDATA_KVARTAL-'!$A$5:$DS$385,94,FALSE)&gt;0,VLOOKUP(CONCATENATE($GL$6," ",GX$9),'-RÅDATA_KVARTAL-'!$A$5:$DS$385,94,FALSE),"")</f>
        <v/>
      </c>
      <c r="GY70" s="156"/>
      <c r="GZ70" s="156" t="str">
        <f>IF(VLOOKUP(CONCATENATE($GL$6," ",GZ$9),'-RÅDATA_KVARTAL-'!$A$5:$DS$385,94,FALSE)&gt;0,VLOOKUP(CONCATENATE($GL$6," ",GZ$9),'-RÅDATA_KVARTAL-'!$A$5:$DS$385,94,FALSE),"")</f>
        <v/>
      </c>
      <c r="HA70" s="156"/>
      <c r="HB70" s="156" t="str">
        <f>IF(VLOOKUP(CONCATENATE($GL$6," ",HB$9),'-RÅDATA_KVARTAL-'!$A$5:$DS$385,94,FALSE)&gt;0,VLOOKUP(CONCATENATE($GL$6," ",HB$9),'-RÅDATA_KVARTAL-'!$A$5:$DS$385,94,FALSE),"")</f>
        <v/>
      </c>
      <c r="HC70" s="156"/>
      <c r="HD70" s="156" t="str">
        <f>IF(VLOOKUP(CONCATENATE($GL$6," ",HD$9),'-RÅDATA_KVARTAL-'!$A$5:$DS$385,94,FALSE)&gt;0,VLOOKUP(CONCATENATE($GL$6," ",HD$9),'-RÅDATA_KVARTAL-'!$A$5:$DS$385,94,FALSE),"")</f>
        <v/>
      </c>
      <c r="HE70" s="156"/>
      <c r="HF70" s="156" t="str">
        <f>IF(VLOOKUP(CONCATENATE($GL$6," ",HF$9),'-RÅDATA_KVARTAL-'!$A$5:$DS$385,94,FALSE)&gt;0,VLOOKUP(CONCATENATE($GL$6," ",HF$9),'-RÅDATA_KVARTAL-'!$A$5:$DS$385,94,FALSE),"")</f>
        <v/>
      </c>
      <c r="HG70" s="156"/>
      <c r="HH70" s="156" t="str">
        <f>IF(VLOOKUP(CONCATENATE($GL$6," ",HH$9),'-RÅDATA_KVARTAL-'!$A$5:$DS$385,94,FALSE)&gt;0,VLOOKUP(CONCATENATE($GL$6," ",HH$9),'-RÅDATA_KVARTAL-'!$A$5:$DS$385,94,FALSE),"")</f>
        <v/>
      </c>
      <c r="HI70" s="156"/>
      <c r="HJ70" s="156" t="str">
        <f>IF(VLOOKUP(CONCATENATE($GL$6," ",HJ$9),'-RÅDATA_KVARTAL-'!$A$5:$DS$385,94,FALSE)&gt;0,VLOOKUP(CONCATENATE($GL$6," ",HJ$9),'-RÅDATA_KVARTAL-'!$A$5:$DS$385,94,FALSE),"")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32519</v>
      </c>
      <c r="CI72" s="37"/>
      <c r="CJ72" s="37">
        <f>IF(VLOOKUP(CONCATENATE($CH$6," ",CJ$9),'-RÅDATA_KVARTAL-'!$A$5:$DS$385,98,FALSE)&gt;0,VLOOKUP(CONCATENATE($CH$6," ",CJ$9),'-RÅDATA_KVARTAL-'!$A$5:$DS$385,98,FALSE),"")</f>
        <v>33078</v>
      </c>
      <c r="CK72" s="37"/>
      <c r="CL72" s="37">
        <f>IF(VLOOKUP(CONCATENATE($CH$6," ",CL$9),'-RÅDATA_KVARTAL-'!$A$5:$DS$385,98,FALSE)&gt;0,VLOOKUP(CONCATENATE($CH$6," ",CL$9),'-RÅDATA_KVARTAL-'!$A$5:$DS$385,98,FALSE),"")</f>
        <v>34590</v>
      </c>
      <c r="CM72" s="37"/>
      <c r="CN72" s="37">
        <f>IF(VLOOKUP(CONCATENATE($CH$6," ",CN$9),'-RÅDATA_KVARTAL-'!$A$5:$DS$385,98,FALSE)&gt;0,VLOOKUP(CONCATENATE($CH$6," ",CN$9),'-RÅDATA_KVARTAL-'!$A$5:$DS$385,98,FALSE),"")</f>
        <v>34022</v>
      </c>
      <c r="CO72" s="37"/>
      <c r="CP72" s="37">
        <f>IF(VLOOKUP(CONCATENATE($CH$6," ",CP$9),'-RÅDATA_KVARTAL-'!$A$5:$DS$385,98,FALSE)&gt;0,VLOOKUP(CONCATENATE($CH$6," ",CP$9),'-RÅDATA_KVARTAL-'!$A$5:$DS$385,98,FALSE),"")</f>
        <v>34224</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30303</v>
      </c>
      <c r="CU72" s="37"/>
      <c r="CV72" s="37">
        <f>IF(VLOOKUP(CONCATENATE($CH$6," ",CV$9),'-RÅDATA_KVARTAL-'!$A$5:$DS$385,98,FALSE)&gt;0,VLOOKUP(CONCATENATE($CH$6," ",CV$9),'-RÅDATA_KVARTAL-'!$A$5:$DS$385,98,FALSE),"")</f>
        <v>33409</v>
      </c>
      <c r="CW72" s="37"/>
      <c r="CX72" s="37">
        <f>IF(VLOOKUP(CONCATENATE($CH$6," ",CX$9),'-RÅDATA_KVARTAL-'!$A$5:$DS$385,98,FALSE)&gt;0,VLOOKUP(CONCATENATE($CH$6," ",CX$9),'-RÅDATA_KVARTAL-'!$A$5:$DS$385,98,FALSE),"")</f>
        <v>34096</v>
      </c>
      <c r="CY72" s="37"/>
      <c r="CZ72" s="37">
        <f>IF(VLOOKUP(CONCATENATE($CH$6," ",CZ$9),'-RÅDATA_KVARTAL-'!$A$5:$DS$385,98,FALSE)&gt;0,VLOOKUP(CONCATENATE($CH$6," ",CZ$9),'-RÅDATA_KVARTAL-'!$A$5:$DS$385,98,FALSE),"")</f>
        <v>33883</v>
      </c>
      <c r="DA72" s="37"/>
      <c r="DB72" s="37">
        <f>IF(VLOOKUP(CONCATENATE($CH$6," ",DB$9),'-RÅDATA_KVARTAL-'!$A$5:$DS$385,98,FALSE)&gt;0,VLOOKUP(CONCATENATE($CH$6," ",DB$9),'-RÅDATA_KVARTAL-'!$A$5:$DS$385,98,FALSE),"")</f>
        <v>32604</v>
      </c>
      <c r="DC72" s="37"/>
      <c r="DD72" s="37">
        <f>IF(VLOOKUP(CONCATENATE($CH$6," ",DD$9),'-RÅDATA_KVARTAL-'!$A$5:$DS$385,98,FALSE)&gt;0,VLOOKUP(CONCATENATE($CH$6," ",DD$9),'-RÅDATA_KVARTAL-'!$A$5:$DS$385,98,FALSE),"")</f>
        <v>33575</v>
      </c>
      <c r="DE72" s="37"/>
      <c r="DF72" s="37">
        <f>IF(VLOOKUP(CONCATENATE($CH$6," ",DF$9),'-RÅDATA_KVARTAL-'!$A$5:$DS$385,98,FALSE)&gt;0,VLOOKUP(CONCATENATE($CH$6," ",DF$9),'-RÅDATA_KVARTAL-'!$A$5:$DS$385,98,FALSE),"")</f>
        <v>398785</v>
      </c>
      <c r="DG72" s="147"/>
      <c r="DH72" s="275"/>
      <c r="DI72" s="37">
        <f>IF(VLOOKUP(CONCATENATE($DI$6," ",DI$9),'-RÅDATA_KVARTAL-'!$A$5:$DS$385,98,FALSE)&gt;0,VLOOKUP(CONCATENATE($DI$6," ",DI$9),'-RÅDATA_KVARTAL-'!$A$5:$DS$385,98,FALSE),"")</f>
        <v>34965</v>
      </c>
      <c r="DJ72" s="37"/>
      <c r="DK72" s="37">
        <f>IF(VLOOKUP(CONCATENATE($DI$6," ",DK$9),'-RÅDATA_KVARTAL-'!$A$5:$DS$385,98,FALSE)&gt;0,VLOOKUP(CONCATENATE($DI$6," ",DK$9),'-RÅDATA_KVARTAL-'!$A$5:$DS$385,98,FALSE),"")</f>
        <v>33132</v>
      </c>
      <c r="DL72" s="37"/>
      <c r="DM72" s="37">
        <f>IF(VLOOKUP(CONCATENATE($DI$6," ",DM$9),'-RÅDATA_KVARTAL-'!$A$5:$DS$385,98,FALSE)&gt;0,VLOOKUP(CONCATENATE($DI$6," ",DM$9),'-RÅDATA_KVARTAL-'!$A$5:$DS$385,98,FALSE),"")</f>
        <v>37186</v>
      </c>
      <c r="DN72" s="37"/>
      <c r="DO72" s="37">
        <f>IF(VLOOKUP(CONCATENATE($DI$6," ",DO$9),'-RÅDATA_KVARTAL-'!$A$5:$DS$385,98,FALSE)&gt;0,VLOOKUP(CONCATENATE($DI$6," ",DO$9),'-RÅDATA_KVARTAL-'!$A$5:$DS$385,98,FALSE),"")</f>
        <v>32809</v>
      </c>
      <c r="DP72" s="37"/>
      <c r="DQ72" s="37">
        <f>IF(VLOOKUP(CONCATENATE($DI$6," ",DQ$9),'-RÅDATA_KVARTAL-'!$A$5:$DS$385,98,FALSE)&gt;0,VLOOKUP(CONCATENATE($DI$6," ",DQ$9),'-RÅDATA_KVARTAL-'!$A$5:$DS$385,98,FALSE),"")</f>
        <v>35183</v>
      </c>
      <c r="DR72" s="37"/>
      <c r="DS72" s="37">
        <f>IF(VLOOKUP(CONCATENATE($DI$6," ",DS$9),'-RÅDATA_KVARTAL-'!$A$5:$DS$385,98,FALSE)&gt;0,VLOOKUP(CONCATENATE($DI$6," ",DS$9),'-RÅDATA_KVARTAL-'!$A$5:$DS$385,98,FALSE),"")</f>
        <v>33227</v>
      </c>
      <c r="DT72" s="37"/>
      <c r="DU72" s="37">
        <f>IF(VLOOKUP(CONCATENATE($DI$6," ",DU$9),'-RÅDATA_KVARTAL-'!$A$5:$DS$385,98,FALSE)&gt;0,VLOOKUP(CONCATENATE($DI$6," ",DU$9),'-RÅDATA_KVARTAL-'!$A$5:$DS$385,98,FALSE),"")</f>
        <v>28716</v>
      </c>
      <c r="DV72" s="37"/>
      <c r="DW72" s="37">
        <f>IF(VLOOKUP(CONCATENATE($DI$6," ",DW$9),'-RÅDATA_KVARTAL-'!$A$5:$DS$385,98,FALSE)&gt;0,VLOOKUP(CONCATENATE($DI$6," ",DW$9),'-RÅDATA_KVARTAL-'!$A$5:$DS$385,98,FALSE),"")</f>
        <v>33423</v>
      </c>
      <c r="DX72" s="37"/>
      <c r="DY72" s="37">
        <f>IF(VLOOKUP(CONCATENATE($DI$6," ",DY$9),'-RÅDATA_KVARTAL-'!$A$5:$DS$385,98,FALSE)&gt;0,VLOOKUP(CONCATENATE($DI$6," ",DY$9),'-RÅDATA_KVARTAL-'!$A$5:$DS$385,98,FALSE),"")</f>
        <v>34091</v>
      </c>
      <c r="DZ72" s="37"/>
      <c r="EA72" s="37" t="str">
        <f>IF(VLOOKUP(CONCATENATE($DI$6," ",EA$9),'-RÅDATA_KVARTAL-'!$A$5:$DS$385,98,FALSE)&gt;0,VLOOKUP(CONCATENATE($DI$6," ",EA$9),'-RÅDATA_KVARTAL-'!$A$5:$DS$385,98,FALSE),"")</f>
        <v/>
      </c>
      <c r="EB72" s="37"/>
      <c r="EC72" s="37" t="str">
        <f>IF(VLOOKUP(CONCATENATE($DI$6," ",EC$9),'-RÅDATA_KVARTAL-'!$A$5:$DS$385,98,FALSE)&gt;0,VLOOKUP(CONCATENATE($DI$6," ",EC$9),'-RÅDATA_KVARTAL-'!$A$5:$DS$385,98,FALSE),"")</f>
        <v/>
      </c>
      <c r="ED72" s="37"/>
      <c r="EE72" s="37" t="str">
        <f>IF(VLOOKUP(CONCATENATE($DI$6," ",EE$9),'-RÅDATA_KVARTAL-'!$A$5:$DS$385,98,FALSE)&gt;0,VLOOKUP(CONCATENATE($DI$6," ",EE$9),'-RÅDATA_KVARTAL-'!$A$5:$DS$385,98,FALSE),"")</f>
        <v/>
      </c>
      <c r="EF72" s="37"/>
      <c r="EG72" s="37">
        <f>IF(VLOOKUP(CONCATENATE($DI$6," ",EG$9),'-RÅDATA_KVARTAL-'!$A$5:$DS$385,98,FALSE)&gt;0,VLOOKUP(CONCATENATE($DI$6," ",EG$9),'-RÅDATA_KVARTAL-'!$A$5:$DS$385,98,FALSE),"")</f>
        <v>302732</v>
      </c>
      <c r="EH72" s="147"/>
      <c r="EI72" s="275"/>
      <c r="EJ72" s="37" t="str">
        <f>IF(VLOOKUP(CONCATENATE($EJ$6," ",EJ$9),'-RÅDATA_KVARTAL-'!$A$5:$DS$385,98,FALSE)&gt;0,VLOOKUP(CONCATENATE($EJ$6," ",EJ$9),'-RÅDATA_KVARTAL-'!$A$5:$DS$385,98,FALSE),"")</f>
        <v/>
      </c>
      <c r="EK72" s="37"/>
      <c r="EL72" s="37" t="str">
        <f>IF(VLOOKUP(CONCATENATE($EJ$6," ",EL$9),'-RÅDATA_KVARTAL-'!$A$5:$DS$385,98,FALSE)&gt;0,VLOOKUP(CONCATENATE($EJ$6," ",EL$9),'-RÅDATA_KVARTAL-'!$A$5:$DS$385,98,FALSE),"")</f>
        <v/>
      </c>
      <c r="EM72" s="37"/>
      <c r="EN72" s="37" t="str">
        <f>IF(VLOOKUP(CONCATENATE($EJ$6," ",EN$9),'-RÅDATA_KVARTAL-'!$A$5:$DS$385,98,FALSE)&gt;0,VLOOKUP(CONCATENATE($EJ$6," ",EN$9),'-RÅDATA_KVARTAL-'!$A$5:$DS$385,98,FALSE),"")</f>
        <v/>
      </c>
      <c r="EO72" s="37"/>
      <c r="EP72" s="37" t="str">
        <f>IF(VLOOKUP(CONCATENATE($EJ$6," ",EP$9),'-RÅDATA_KVARTAL-'!$A$5:$DS$385,98,FALSE)&gt;0,VLOOKUP(CONCATENATE($EJ$6," ",EP$9),'-RÅDATA_KVARTAL-'!$A$5:$DS$385,98,FALSE),"")</f>
        <v/>
      </c>
      <c r="EQ72" s="37"/>
      <c r="ER72" s="37" t="str">
        <f>IF(VLOOKUP(CONCATENATE($EJ$6," ",ER$9),'-RÅDATA_KVARTAL-'!$A$5:$DS$385,98,FALSE)&gt;0,VLOOKUP(CONCATENATE($EJ$6," ",ER$9),'-RÅDATA_KVARTAL-'!$A$5:$DS$385,98,FALSE),"")</f>
        <v/>
      </c>
      <c r="ES72" s="37"/>
      <c r="ET72" s="37" t="str">
        <f>IF(VLOOKUP(CONCATENATE($EJ$6," ",ET$9),'-RÅDATA_KVARTAL-'!$A$5:$DS$385,98,FALSE)&gt;0,VLOOKUP(CONCATENATE($EJ$6," ",ET$9),'-RÅDATA_KVARTAL-'!$A$5:$DS$385,98,FALSE),"")</f>
        <v/>
      </c>
      <c r="EU72" s="37"/>
      <c r="EV72" s="37" t="str">
        <f>IF(VLOOKUP(CONCATENATE($EJ$6," ",EV$9),'-RÅDATA_KVARTAL-'!$A$5:$DS$385,98,FALSE)&gt;0,VLOOKUP(CONCATENATE($EJ$6," ",EV$9),'-RÅDATA_KVARTAL-'!$A$5:$DS$385,98,FALSE),"")</f>
        <v/>
      </c>
      <c r="EW72" s="37"/>
      <c r="EX72" s="37" t="str">
        <f>IF(VLOOKUP(CONCATENATE($EJ$6," ",EX$9),'-RÅDATA_KVARTAL-'!$A$5:$DS$385,98,FALSE)&gt;0,VLOOKUP(CONCATENATE($EJ$6," ",EX$9),'-RÅDATA_KVARTAL-'!$A$5:$DS$385,98,FALSE),"")</f>
        <v/>
      </c>
      <c r="EY72" s="37"/>
      <c r="EZ72" s="37" t="str">
        <f>IF(VLOOKUP(CONCATENATE($EJ$6," ",EZ$9),'-RÅDATA_KVARTAL-'!$A$5:$DS$385,98,FALSE)&gt;0,VLOOKUP(CONCATENATE($EJ$6," ",EZ$9),'-RÅDATA_KVARTAL-'!$A$5:$DS$385,98,FALSE),"")</f>
        <v/>
      </c>
      <c r="FA72" s="37"/>
      <c r="FB72" s="37" t="str">
        <f>IF(VLOOKUP(CONCATENATE($EJ$6," ",FB$9),'-RÅDATA_KVARTAL-'!$A$5:$DS$385,98,FALSE)&gt;0,VLOOKUP(CONCATENATE($EJ$6," ",FB$9),'-RÅDATA_KVARTAL-'!$A$5:$DS$385,98,FALSE),"")</f>
        <v/>
      </c>
      <c r="FC72" s="37"/>
      <c r="FD72" s="37" t="str">
        <f>IF(VLOOKUP(CONCATENATE($EJ$6," ",FD$9),'-RÅDATA_KVARTAL-'!$A$5:$DS$385,98,FALSE)&gt;0,VLOOKUP(CONCATENATE($EJ$6," ",FD$9),'-RÅDATA_KVARTAL-'!$A$5:$DS$385,98,FALSE),"")</f>
        <v/>
      </c>
      <c r="FE72" s="37"/>
      <c r="FF72" s="37" t="str">
        <f>IF(VLOOKUP(CONCATENATE($EJ$6," ",FF$9),'-RÅDATA_KVARTAL-'!$A$5:$DS$385,98,FALSE)&gt;0,VLOOKUP(CONCATENATE($EJ$6," ",FF$9),'-RÅDATA_KVARTAL-'!$A$5:$DS$385,98,FALSE),"")</f>
        <v/>
      </c>
      <c r="FG72" s="37"/>
      <c r="FH72" s="37" t="str">
        <f>IF(VLOOKUP(CONCATENATE($EJ$6," ",FH$9),'-RÅDATA_KVARTAL-'!$A$5:$DS$385,98,FALSE)&gt;0,VLOOKUP(CONCATENATE($EJ$6," ",FH$9),'-RÅDATA_KVARTAL-'!$A$5:$DS$385,98,FALSE),"")</f>
        <v/>
      </c>
      <c r="FI72" s="147"/>
      <c r="FJ72" s="275"/>
      <c r="FK72" s="37" t="str">
        <f>IF(VLOOKUP(CONCATENATE($FK$6," ",FK$9),'-RÅDATA_KVARTAL-'!$A$5:$DS$385,98,FALSE)&gt;0,VLOOKUP(CONCATENATE($FK$6," ",FK$9),'-RÅDATA_KVARTAL-'!$A$5:$DS$385,98,FALSE),"")</f>
        <v/>
      </c>
      <c r="FL72" s="37"/>
      <c r="FM72" s="37" t="str">
        <f>IF(VLOOKUP(CONCATENATE($FK$6," ",FM$9),'-RÅDATA_KVARTAL-'!$A$5:$DS$385,98,FALSE)&gt;0,VLOOKUP(CONCATENATE($FK$6," ",FM$9),'-RÅDATA_KVARTAL-'!$A$5:$DS$385,98,FALSE),"")</f>
        <v/>
      </c>
      <c r="FN72" s="37"/>
      <c r="FO72" s="37" t="str">
        <f>IF(VLOOKUP(CONCATENATE($FK$6," ",FO$9),'-RÅDATA_KVARTAL-'!$A$5:$DS$385,98,FALSE)&gt;0,VLOOKUP(CONCATENATE($FK$6," ",FO$9),'-RÅDATA_KVARTAL-'!$A$5:$DS$385,98,FALSE),"")</f>
        <v/>
      </c>
      <c r="FP72" s="37"/>
      <c r="FQ72" s="37" t="str">
        <f>IF(VLOOKUP(CONCATENATE($FK$6," ",FQ$9),'-RÅDATA_KVARTAL-'!$A$5:$DS$385,98,FALSE)&gt;0,VLOOKUP(CONCATENATE($FK$6," ",FQ$9),'-RÅDATA_KVARTAL-'!$A$5:$DS$385,98,FALSE),"")</f>
        <v/>
      </c>
      <c r="FR72" s="37"/>
      <c r="FS72" s="37" t="str">
        <f>IF(VLOOKUP(CONCATENATE($FK$6," ",FS$9),'-RÅDATA_KVARTAL-'!$A$5:$DS$385,98,FALSE)&gt;0,VLOOKUP(CONCATENATE($FK$6," ",FS$9),'-RÅDATA_KVARTAL-'!$A$5:$DS$385,98,FALSE),"")</f>
        <v/>
      </c>
      <c r="FT72" s="37"/>
      <c r="FU72" s="37" t="str">
        <f>IF(VLOOKUP(CONCATENATE($FK$6," ",FU$9),'-RÅDATA_KVARTAL-'!$A$5:$DS$385,98,FALSE)&gt;0,VLOOKUP(CONCATENATE($FK$6," ",FU$9),'-RÅDATA_KVARTAL-'!$A$5:$DS$385,98,FALSE),"")</f>
        <v/>
      </c>
      <c r="FV72" s="37"/>
      <c r="FW72" s="37" t="str">
        <f>IF(VLOOKUP(CONCATENATE($FK$6," ",FW$9),'-RÅDATA_KVARTAL-'!$A$5:$DS$385,98,FALSE)&gt;0,VLOOKUP(CONCATENATE($FK$6," ",FW$9),'-RÅDATA_KVARTAL-'!$A$5:$DS$385,98,FALSE),"")</f>
        <v/>
      </c>
      <c r="FX72" s="37"/>
      <c r="FY72" s="37" t="str">
        <f>IF(VLOOKUP(CONCATENATE($FK$6," ",FY$9),'-RÅDATA_KVARTAL-'!$A$5:$DS$385,98,FALSE)&gt;0,VLOOKUP(CONCATENATE($FK$6," ",FY$9),'-RÅDATA_KVARTAL-'!$A$5:$DS$385,98,FALSE),"")</f>
        <v/>
      </c>
      <c r="FZ72" s="37"/>
      <c r="GA72" s="37" t="str">
        <f>IF(VLOOKUP(CONCATENATE($FK$6," ",GA$9),'-RÅDATA_KVARTAL-'!$A$5:$DS$385,98,FALSE)&gt;0,VLOOKUP(CONCATENATE($FK$6," ",GA$9),'-RÅDATA_KVARTAL-'!$A$5:$DS$385,98,FALSE),"")</f>
        <v/>
      </c>
      <c r="GB72" s="37"/>
      <c r="GC72" s="37" t="str">
        <f>IF(VLOOKUP(CONCATENATE($FK$6," ",GC$9),'-RÅDATA_KVARTAL-'!$A$5:$DS$385,98,FALSE)&gt;0,VLOOKUP(CONCATENATE($FK$6," ",GC$9),'-RÅDATA_KVARTAL-'!$A$5:$DS$385,98,FALSE),"")</f>
        <v/>
      </c>
      <c r="GD72" s="37"/>
      <c r="GE72" s="37" t="str">
        <f>IF(VLOOKUP(CONCATENATE($FK$6," ",GE$9),'-RÅDATA_KVARTAL-'!$A$5:$DS$385,98,FALSE)&gt;0,VLOOKUP(CONCATENATE($FK$6," ",GE$9),'-RÅDATA_KVARTAL-'!$A$5:$DS$385,98,FALSE),"")</f>
        <v/>
      </c>
      <c r="GF72" s="37"/>
      <c r="GG72" s="37" t="str">
        <f>IF(VLOOKUP(CONCATENATE($FK$6," ",GG$9),'-RÅDATA_KVARTAL-'!$A$5:$DS$385,98,FALSE)&gt;0,VLOOKUP(CONCATENATE($FK$6," ",GG$9),'-RÅDATA_KVARTAL-'!$A$5:$DS$385,98,FALSE),"")</f>
        <v/>
      </c>
      <c r="GH72" s="37"/>
      <c r="GI72" s="37" t="str">
        <f>IF(VLOOKUP(CONCATENATE($FK$6," ",GI$9),'-RÅDATA_KVARTAL-'!$A$5:$DS$385,98,FALSE)&gt;0,VLOOKUP(CONCATENATE($FK$6," ",GI$9),'-RÅDATA_KVARTAL-'!$A$5:$DS$385,98,FALSE),"")</f>
        <v/>
      </c>
      <c r="GJ72" s="147"/>
      <c r="GK72" s="275"/>
      <c r="GL72" s="37" t="str">
        <f>IF(VLOOKUP(CONCATENATE($GL$6," ",GL$9),'-RÅDATA_KVARTAL-'!$A$5:$DS$385,98,FALSE)&gt;0,VLOOKUP(CONCATENATE($GL$6," ",GL$9),'-RÅDATA_KVARTAL-'!$A$5:$DS$385,98,FALSE),"")</f>
        <v/>
      </c>
      <c r="GM72" s="37"/>
      <c r="GN72" s="37" t="str">
        <f>IF(VLOOKUP(CONCATENATE($GL$6," ",GN$9),'-RÅDATA_KVARTAL-'!$A$5:$DS$385,98,FALSE)&gt;0,VLOOKUP(CONCATENATE($GL$6," ",GN$9),'-RÅDATA_KVARTAL-'!$A$5:$DS$385,98,FALSE),"")</f>
        <v/>
      </c>
      <c r="GO72" s="37"/>
      <c r="GP72" s="37" t="str">
        <f>IF(VLOOKUP(CONCATENATE($GL$6," ",GP$9),'-RÅDATA_KVARTAL-'!$A$5:$DS$385,98,FALSE)&gt;0,VLOOKUP(CONCATENATE($GL$6," ",GP$9),'-RÅDATA_KVARTAL-'!$A$5:$DS$385,98,FALSE),"")</f>
        <v/>
      </c>
      <c r="GQ72" s="37"/>
      <c r="GR72" s="37" t="str">
        <f>IF(VLOOKUP(CONCATENATE($GL$6," ",GR$9),'-RÅDATA_KVARTAL-'!$A$5:$DS$385,98,FALSE)&gt;0,VLOOKUP(CONCATENATE($GL$6," ",GR$9),'-RÅDATA_KVARTAL-'!$A$5:$DS$385,98,FALSE),"")</f>
        <v/>
      </c>
      <c r="GS72" s="37"/>
      <c r="GT72" s="37" t="str">
        <f>IF(VLOOKUP(CONCATENATE($GL$6," ",GT$9),'-RÅDATA_KVARTAL-'!$A$5:$DS$385,98,FALSE)&gt;0,VLOOKUP(CONCATENATE($GL$6," ",GT$9),'-RÅDATA_KVARTAL-'!$A$5:$DS$385,98,FALSE),"")</f>
        <v/>
      </c>
      <c r="GU72" s="37"/>
      <c r="GV72" s="37" t="str">
        <f>IF(VLOOKUP(CONCATENATE($GL$6," ",GV$9),'-RÅDATA_KVARTAL-'!$A$5:$DS$385,98,FALSE)&gt;0,VLOOKUP(CONCATENATE($GL$6," ",GV$9),'-RÅDATA_KVARTAL-'!$A$5:$DS$385,98,FALSE),"")</f>
        <v/>
      </c>
      <c r="GW72" s="37"/>
      <c r="GX72" s="37" t="str">
        <f>IF(VLOOKUP(CONCATENATE($GL$6," ",GX$9),'-RÅDATA_KVARTAL-'!$A$5:$DS$385,98,FALSE)&gt;0,VLOOKUP(CONCATENATE($GL$6," ",GX$9),'-RÅDATA_KVARTAL-'!$A$5:$DS$385,98,FALSE),"")</f>
        <v/>
      </c>
      <c r="GY72" s="37"/>
      <c r="GZ72" s="37" t="str">
        <f>IF(VLOOKUP(CONCATENATE($GL$6," ",GZ$9),'-RÅDATA_KVARTAL-'!$A$5:$DS$385,98,FALSE)&gt;0,VLOOKUP(CONCATENATE($GL$6," ",GZ$9),'-RÅDATA_KVARTAL-'!$A$5:$DS$385,98,FALSE),"")</f>
        <v/>
      </c>
      <c r="HA72" s="37"/>
      <c r="HB72" s="37" t="str">
        <f>IF(VLOOKUP(CONCATENATE($GL$6," ",HB$9),'-RÅDATA_KVARTAL-'!$A$5:$DS$385,98,FALSE)&gt;0,VLOOKUP(CONCATENATE($GL$6," ",HB$9),'-RÅDATA_KVARTAL-'!$A$5:$DS$385,98,FALSE),"")</f>
        <v/>
      </c>
      <c r="HC72" s="37"/>
      <c r="HD72" s="37" t="str">
        <f>IF(VLOOKUP(CONCATENATE($GL$6," ",HD$9),'-RÅDATA_KVARTAL-'!$A$5:$DS$385,98,FALSE)&gt;0,VLOOKUP(CONCATENATE($GL$6," ",HD$9),'-RÅDATA_KVARTAL-'!$A$5:$DS$385,98,FALSE),"")</f>
        <v/>
      </c>
      <c r="HE72" s="37"/>
      <c r="HF72" s="37" t="str">
        <f>IF(VLOOKUP(CONCATENATE($GL$6," ",HF$9),'-RÅDATA_KVARTAL-'!$A$5:$DS$385,98,FALSE)&gt;0,VLOOKUP(CONCATENATE($GL$6," ",HF$9),'-RÅDATA_KVARTAL-'!$A$5:$DS$385,98,FALSE),"")</f>
        <v/>
      </c>
      <c r="HG72" s="37"/>
      <c r="HH72" s="37" t="str">
        <f>IF(VLOOKUP(CONCATENATE($GL$6," ",HH$9),'-RÅDATA_KVARTAL-'!$A$5:$DS$385,98,FALSE)&gt;0,VLOOKUP(CONCATENATE($GL$6," ",HH$9),'-RÅDATA_KVARTAL-'!$A$5:$DS$385,98,FALSE),"")</f>
        <v/>
      </c>
      <c r="HI72" s="37"/>
      <c r="HJ72" s="37" t="str">
        <f>IF(VLOOKUP(CONCATENATE($GL$6," ",HJ$9),'-RÅDATA_KVARTAL-'!$A$5:$DS$385,98,FALSE)&gt;0,VLOOKUP(CONCATENATE($GL$6," ",HJ$9),'-RÅDATA_KVARTAL-'!$A$5:$DS$385,98,FALSE),"")</f>
        <v/>
      </c>
      <c r="HK72" s="147"/>
      <c r="HL72" s="148"/>
      <c r="HM72" s="103" t="s">
        <v>472</v>
      </c>
      <c r="HN72" s="15"/>
    </row>
    <row r="73" spans="2:223" s="15" customFormat="1" ht="10.5" customHeight="1" x14ac:dyDescent="0.2">
      <c r="B73" s="248">
        <v>17</v>
      </c>
      <c r="C73" s="195"/>
      <c r="D73" s="92" t="s">
        <v>76</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95.551376605059787</v>
      </c>
      <c r="CI73" s="156"/>
      <c r="CJ73" s="156">
        <f>IF(VLOOKUP(CONCATENATE($CH$6," ",CJ$9),'-RÅDATA_KVARTAL-'!$A$5:$DS$385,102,FALSE)&gt;0,VLOOKUP(CONCATENATE($CH$6," ",CJ$9),'-RÅDATA_KVARTAL-'!$A$5:$DS$385,102,FALSE),"")</f>
        <v>98.081541882876195</v>
      </c>
      <c r="CK73" s="156"/>
      <c r="CL73" s="156">
        <f>IF(VLOOKUP(CONCATENATE($CH$6," ",CL$9),'-RÅDATA_KVARTAL-'!$A$5:$DS$385,102,FALSE)&gt;0,VLOOKUP(CONCATENATE($CH$6," ",CL$9),'-RÅDATA_KVARTAL-'!$A$5:$DS$385,102,FALSE),"")</f>
        <v>98.535779398359153</v>
      </c>
      <c r="CM73" s="156"/>
      <c r="CN73" s="156">
        <f>IF(VLOOKUP(CONCATENATE($CH$6," ",CN$9),'-RÅDATA_KVARTAL-'!$A$5:$DS$385,102,FALSE)&gt;0,VLOOKUP(CONCATENATE($CH$6," ",CN$9),'-RÅDATA_KVARTAL-'!$A$5:$DS$385,102,FALSE),"")</f>
        <v>98.858056080197585</v>
      </c>
      <c r="CO73" s="156"/>
      <c r="CP73" s="156">
        <f>IF(VLOOKUP(CONCATENATE($CH$6," ",CP$9),'-RÅDATA_KVARTAL-'!$A$5:$DS$385,102,FALSE)&gt;0,VLOOKUP(CONCATENATE($CH$6," ",CP$9),'-RÅDATA_KVARTAL-'!$A$5:$DS$385,102,FALSE),"")</f>
        <v>98.477829252150897</v>
      </c>
      <c r="CQ73" s="156"/>
      <c r="CR73" s="156">
        <f>IF(VLOOKUP(CONCATENATE($CH$6," ",CR$9),'-RÅDATA_KVARTAL-'!$A$5:$DS$385,102,FALSE)&gt;0,VLOOKUP(CONCATENATE($CH$6," ",CR$9),'-RÅDATA_KVARTAL-'!$A$5:$DS$385,102,FALSE),"")</f>
        <v>97.940600030152268</v>
      </c>
      <c r="CS73" s="156"/>
      <c r="CT73" s="156">
        <f>IF(VLOOKUP(CONCATENATE($CH$6," ",CT$9),'-RÅDATA_KVARTAL-'!$A$5:$DS$385,102,FALSE)&gt;0,VLOOKUP(CONCATENATE($CH$6," ",CT$9),'-RÅDATA_KVARTAL-'!$A$5:$DS$385,102,FALSE),"")</f>
        <v>98.128298954049427</v>
      </c>
      <c r="CU73" s="156"/>
      <c r="CV73" s="156">
        <f>IF(VLOOKUP(CONCATENATE($CH$6," ",CV$9),'-RÅDATA_KVARTAL-'!$A$5:$DS$385,102,FALSE)&gt;0,VLOOKUP(CONCATENATE($CH$6," ",CV$9),'-RÅDATA_KVARTAL-'!$A$5:$DS$385,102,FALSE),"")</f>
        <v>97.67285484578278</v>
      </c>
      <c r="CW73" s="156"/>
      <c r="CX73" s="156">
        <f>IF(VLOOKUP(CONCATENATE($CH$6," ",CX$9),'-RÅDATA_KVARTAL-'!$A$5:$DS$385,102,FALSE)&gt;0,VLOOKUP(CONCATENATE($CH$6," ",CX$9),'-RÅDATA_KVARTAL-'!$A$5:$DS$385,102,FALSE),"")</f>
        <v>96.98762622671029</v>
      </c>
      <c r="CY73" s="156"/>
      <c r="CZ73" s="156">
        <f>IF(VLOOKUP(CONCATENATE($CH$6," ",CZ$9),'-RÅDATA_KVARTAL-'!$A$5:$DS$385,102,FALSE)&gt;0,VLOOKUP(CONCATENATE($CH$6," ",CZ$9),'-RÅDATA_KVARTAL-'!$A$5:$DS$385,102,FALSE),"")</f>
        <v>97.016463851109521</v>
      </c>
      <c r="DA73" s="156"/>
      <c r="DB73" s="156">
        <f>IF(VLOOKUP(CONCATENATE($CH$6," ",DB$9),'-RÅDATA_KVARTAL-'!$A$5:$DS$385,102,FALSE)&gt;0,VLOOKUP(CONCATENATE($CH$6," ",DB$9),'-RÅDATA_KVARTAL-'!$A$5:$DS$385,102,FALSE),"")</f>
        <v>95.439377085650719</v>
      </c>
      <c r="DC73" s="156"/>
      <c r="DD73" s="156">
        <f>IF(VLOOKUP(CONCATENATE($CH$6," ",DD$9),'-RÅDATA_KVARTAL-'!$A$5:$DS$385,102,FALSE)&gt;0,VLOOKUP(CONCATENATE($CH$6," ",DD$9),'-RÅDATA_KVARTAL-'!$A$5:$DS$385,102,FALSE),"")</f>
        <v>97.658522396742285</v>
      </c>
      <c r="DE73" s="156"/>
      <c r="DF73" s="156">
        <f>IF(VLOOKUP(CONCATENATE($CH$6," ",DF$9),'-RÅDATA_KVARTAL-'!$A$5:$DS$385,102,FALSE)&gt;0,VLOOKUP(CONCATENATE($CH$6," ",DF$9),'-RÅDATA_KVARTAL-'!$A$5:$DS$385,102,FALSE),"")</f>
        <v>97.525574525009588</v>
      </c>
      <c r="DG73" s="106"/>
      <c r="DH73" s="106"/>
      <c r="DI73" s="156">
        <f>IF(VLOOKUP(CONCATENATE($DI$6," ",DI$9),'-RÅDATA_KVARTAL-'!$A$5:$DS$385,102,FALSE)&gt;0,VLOOKUP(CONCATENATE($DI$6," ",DI$9),'-RÅDATA_KVARTAL-'!$A$5:$DS$385,102,FALSE),"")</f>
        <v>96.767497855146274</v>
      </c>
      <c r="DJ73" s="156"/>
      <c r="DK73" s="156">
        <f>IF(VLOOKUP(CONCATENATE($DI$6," ",DK$9),'-RÅDATA_KVARTAL-'!$A$5:$DS$385,102,FALSE)&gt;0,VLOOKUP(CONCATENATE($DI$6," ",DK$9),'-RÅDATA_KVARTAL-'!$A$5:$DS$385,102,FALSE),"")</f>
        <v>97.714336272746039</v>
      </c>
      <c r="DL73" s="156"/>
      <c r="DM73" s="156">
        <f>IF(VLOOKUP(CONCATENATE($DI$6," ",DM$9),'-RÅDATA_KVARTAL-'!$A$5:$DS$385,102,FALSE)&gt;0,VLOOKUP(CONCATENATE($DI$6," ",DM$9),'-RÅDATA_KVARTAL-'!$A$5:$DS$385,102,FALSE),"")</f>
        <v>97.808990241721247</v>
      </c>
      <c r="DN73" s="156"/>
      <c r="DO73" s="156">
        <f>IF(VLOOKUP(CONCATENATE($DI$6," ",DO$9),'-RÅDATA_KVARTAL-'!$A$5:$DS$385,102,FALSE)&gt;0,VLOOKUP(CONCATENATE($DI$6," ",DO$9),'-RÅDATA_KVARTAL-'!$A$5:$DS$385,102,FALSE),"")</f>
        <v>97.185935602357887</v>
      </c>
      <c r="DP73" s="156"/>
      <c r="DQ73" s="156">
        <f>IF(VLOOKUP(CONCATENATE($DI$6," ",DQ$9),'-RÅDATA_KVARTAL-'!$A$5:$DS$385,102,FALSE)&gt;0,VLOOKUP(CONCATENATE($DI$6," ",DQ$9),'-RÅDATA_KVARTAL-'!$A$5:$DS$385,102,FALSE),"")</f>
        <v>96.015610075594253</v>
      </c>
      <c r="DR73" s="156"/>
      <c r="DS73" s="156">
        <f>IF(VLOOKUP(CONCATENATE($DI$6," ",DS$9),'-RÅDATA_KVARTAL-'!$A$5:$DS$385,102,FALSE)&gt;0,VLOOKUP(CONCATENATE($DI$6," ",DS$9),'-RÅDATA_KVARTAL-'!$A$5:$DS$385,102,FALSE),"")</f>
        <v>97.778235536460471</v>
      </c>
      <c r="DT73" s="156"/>
      <c r="DU73" s="156">
        <f>IF(VLOOKUP(CONCATENATE($DI$6," ",DU$9),'-RÅDATA_KVARTAL-'!$A$5:$DS$385,102,FALSE)&gt;0,VLOOKUP(CONCATENATE($DI$6," ",DU$9),'-RÅDATA_KVARTAL-'!$A$5:$DS$385,102,FALSE),"")</f>
        <v>97.43154751806739</v>
      </c>
      <c r="DV73" s="156"/>
      <c r="DW73" s="156">
        <f>IF(VLOOKUP(CONCATENATE($DI$6," ",DW$9),'-RÅDATA_KVARTAL-'!$A$5:$DS$385,102,FALSE)&gt;0,VLOOKUP(CONCATENATE($DI$6," ",DW$9),'-RÅDATA_KVARTAL-'!$A$5:$DS$385,102,FALSE),"")</f>
        <v>97.275822928490356</v>
      </c>
      <c r="DX73" s="156"/>
      <c r="DY73" s="156">
        <f>IF(VLOOKUP(CONCATENATE($DI$6," ",DY$9),'-RÅDATA_KVARTAL-'!$A$5:$DS$385,102,FALSE)&gt;0,VLOOKUP(CONCATENATE($DI$6," ",DY$9),'-RÅDATA_KVARTAL-'!$A$5:$DS$385,102,FALSE),"")</f>
        <v>97.383380466763796</v>
      </c>
      <c r="DZ73" s="156"/>
      <c r="EA73" s="156" t="str">
        <f>IF(VLOOKUP(CONCATENATE($DI$6," ",EA$9),'-RÅDATA_KVARTAL-'!$A$5:$DS$385,102,FALSE)&gt;0,VLOOKUP(CONCATENATE($DI$6," ",EA$9),'-RÅDATA_KVARTAL-'!$A$5:$DS$385,102,FALSE),"")</f>
        <v/>
      </c>
      <c r="EB73" s="156"/>
      <c r="EC73" s="156" t="str">
        <f>IF(VLOOKUP(CONCATENATE($DI$6," ",EC$9),'-RÅDATA_KVARTAL-'!$A$5:$DS$385,102,FALSE)&gt;0,VLOOKUP(CONCATENATE($DI$6," ",EC$9),'-RÅDATA_KVARTAL-'!$A$5:$DS$385,102,FALSE),"")</f>
        <v/>
      </c>
      <c r="ED73" s="156"/>
      <c r="EE73" s="156" t="str">
        <f>IF(VLOOKUP(CONCATENATE($DI$6," ",EE$9),'-RÅDATA_KVARTAL-'!$A$5:$DS$385,102,FALSE)&gt;0,VLOOKUP(CONCATENATE($DI$6," ",EE$9),'-RÅDATA_KVARTAL-'!$A$5:$DS$385,102,FALSE),"")</f>
        <v/>
      </c>
      <c r="EF73" s="156"/>
      <c r="EG73" s="156">
        <f>IF(VLOOKUP(CONCATENATE($DI$6," ",EG$9),'-RÅDATA_KVARTAL-'!$A$5:$DS$385,102,FALSE)&gt;0,VLOOKUP(CONCATENATE($DI$6," ",EG$9),'-RÅDATA_KVARTAL-'!$A$5:$DS$385,102,FALSE),"")</f>
        <v>97.25329444041094</v>
      </c>
      <c r="EH73" s="106"/>
      <c r="EI73" s="106"/>
      <c r="EJ73" s="156" t="str">
        <f>IF(VLOOKUP(CONCATENATE($EJ$6," ",EJ$9),'-RÅDATA_KVARTAL-'!$A$5:$DS$385,102,FALSE)&gt;0,VLOOKUP(CONCATENATE($EJ$6," ",EJ$9),'-RÅDATA_KVARTAL-'!$A$5:$DS$385,102,FALSE),"")</f>
        <v/>
      </c>
      <c r="EK73" s="156"/>
      <c r="EL73" s="156" t="str">
        <f>IF(VLOOKUP(CONCATENATE($EJ$6," ",EL$9),'-RÅDATA_KVARTAL-'!$A$5:$DS$385,102,FALSE)&gt;0,VLOOKUP(CONCATENATE($EJ$6," ",EL$9),'-RÅDATA_KVARTAL-'!$A$5:$DS$385,102,FALSE),"")</f>
        <v/>
      </c>
      <c r="EM73" s="156"/>
      <c r="EN73" s="156" t="str">
        <f>IF(VLOOKUP(CONCATENATE($EJ$6," ",EN$9),'-RÅDATA_KVARTAL-'!$A$5:$DS$385,102,FALSE)&gt;0,VLOOKUP(CONCATENATE($EJ$6," ",EN$9),'-RÅDATA_KVARTAL-'!$A$5:$DS$385,102,FALSE),"")</f>
        <v/>
      </c>
      <c r="EO73" s="156"/>
      <c r="EP73" s="156" t="str">
        <f>IF(VLOOKUP(CONCATENATE($EJ$6," ",EP$9),'-RÅDATA_KVARTAL-'!$A$5:$DS$385,102,FALSE)&gt;0,VLOOKUP(CONCATENATE($EJ$6," ",EP$9),'-RÅDATA_KVARTAL-'!$A$5:$DS$385,102,FALSE),"")</f>
        <v/>
      </c>
      <c r="EQ73" s="156"/>
      <c r="ER73" s="156" t="str">
        <f>IF(VLOOKUP(CONCATENATE($EJ$6," ",ER$9),'-RÅDATA_KVARTAL-'!$A$5:$DS$385,102,FALSE)&gt;0,VLOOKUP(CONCATENATE($EJ$6," ",ER$9),'-RÅDATA_KVARTAL-'!$A$5:$DS$385,102,FALSE),"")</f>
        <v/>
      </c>
      <c r="ES73" s="156"/>
      <c r="ET73" s="156" t="str">
        <f>IF(VLOOKUP(CONCATENATE($EJ$6," ",ET$9),'-RÅDATA_KVARTAL-'!$A$5:$DS$385,102,FALSE)&gt;0,VLOOKUP(CONCATENATE($EJ$6," ",ET$9),'-RÅDATA_KVARTAL-'!$A$5:$DS$385,102,FALSE),"")</f>
        <v/>
      </c>
      <c r="EU73" s="156"/>
      <c r="EV73" s="156" t="str">
        <f>IF(VLOOKUP(CONCATENATE($EJ$6," ",EV$9),'-RÅDATA_KVARTAL-'!$A$5:$DS$385,102,FALSE)&gt;0,VLOOKUP(CONCATENATE($EJ$6," ",EV$9),'-RÅDATA_KVARTAL-'!$A$5:$DS$385,102,FALSE),"")</f>
        <v/>
      </c>
      <c r="EW73" s="156"/>
      <c r="EX73" s="156" t="str">
        <f>IF(VLOOKUP(CONCATENATE($EJ$6," ",EX$9),'-RÅDATA_KVARTAL-'!$A$5:$DS$385,102,FALSE)&gt;0,VLOOKUP(CONCATENATE($EJ$6," ",EX$9),'-RÅDATA_KVARTAL-'!$A$5:$DS$385,102,FALSE),"")</f>
        <v/>
      </c>
      <c r="EY73" s="156"/>
      <c r="EZ73" s="156" t="str">
        <f>IF(VLOOKUP(CONCATENATE($EJ$6," ",EZ$9),'-RÅDATA_KVARTAL-'!$A$5:$DS$385,102,FALSE)&gt;0,VLOOKUP(CONCATENATE($EJ$6," ",EZ$9),'-RÅDATA_KVARTAL-'!$A$5:$DS$385,102,FALSE),"")</f>
        <v/>
      </c>
      <c r="FA73" s="156"/>
      <c r="FB73" s="156" t="str">
        <f>IF(VLOOKUP(CONCATENATE($EJ$6," ",FB$9),'-RÅDATA_KVARTAL-'!$A$5:$DS$385,102,FALSE)&gt;0,VLOOKUP(CONCATENATE($EJ$6," ",FB$9),'-RÅDATA_KVARTAL-'!$A$5:$DS$385,102,FALSE),"")</f>
        <v/>
      </c>
      <c r="FC73" s="156"/>
      <c r="FD73" s="156" t="str">
        <f>IF(VLOOKUP(CONCATENATE($EJ$6," ",FD$9),'-RÅDATA_KVARTAL-'!$A$5:$DS$385,102,FALSE)&gt;0,VLOOKUP(CONCATENATE($EJ$6," ",FD$9),'-RÅDATA_KVARTAL-'!$A$5:$DS$385,102,FALSE),"")</f>
        <v/>
      </c>
      <c r="FE73" s="156"/>
      <c r="FF73" s="156" t="str">
        <f>IF(VLOOKUP(CONCATENATE($EJ$6," ",FF$9),'-RÅDATA_KVARTAL-'!$A$5:$DS$385,102,FALSE)&gt;0,VLOOKUP(CONCATENATE($EJ$6," ",FF$9),'-RÅDATA_KVARTAL-'!$A$5:$DS$385,102,FALSE),"")</f>
        <v/>
      </c>
      <c r="FG73" s="156"/>
      <c r="FH73" s="156" t="str">
        <f>IF(VLOOKUP(CONCATENATE($EJ$6," ",FH$9),'-RÅDATA_KVARTAL-'!$A$5:$DS$385,102,FALSE)&gt;0,VLOOKUP(CONCATENATE($EJ$6," ",FH$9),'-RÅDATA_KVARTAL-'!$A$5:$DS$385,102,FALSE),"")</f>
        <v/>
      </c>
      <c r="FI73" s="106"/>
      <c r="FJ73" s="106"/>
      <c r="FK73" s="156" t="str">
        <f>IF(VLOOKUP(CONCATENATE($FK$6," ",FK$9),'-RÅDATA_KVARTAL-'!$A$5:$DS$385,102,FALSE)&gt;0,VLOOKUP(CONCATENATE($FK$6," ",FK$9),'-RÅDATA_KVARTAL-'!$A$5:$DS$385,102,FALSE),"")</f>
        <v/>
      </c>
      <c r="FL73" s="156"/>
      <c r="FM73" s="156" t="str">
        <f>IF(VLOOKUP(CONCATENATE($FK$6," ",FM$9),'-RÅDATA_KVARTAL-'!$A$5:$DS$385,102,FALSE)&gt;0,VLOOKUP(CONCATENATE($FK$6," ",FM$9),'-RÅDATA_KVARTAL-'!$A$5:$DS$385,102,FALSE),"")</f>
        <v/>
      </c>
      <c r="FN73" s="156"/>
      <c r="FO73" s="156" t="str">
        <f>IF(VLOOKUP(CONCATENATE($FK$6," ",FO$9),'-RÅDATA_KVARTAL-'!$A$5:$DS$385,102,FALSE)&gt;0,VLOOKUP(CONCATENATE($FK$6," ",FO$9),'-RÅDATA_KVARTAL-'!$A$5:$DS$385,102,FALSE),"")</f>
        <v/>
      </c>
      <c r="FP73" s="156"/>
      <c r="FQ73" s="156" t="str">
        <f>IF(VLOOKUP(CONCATENATE($FK$6," ",FQ$9),'-RÅDATA_KVARTAL-'!$A$5:$DS$385,102,FALSE)&gt;0,VLOOKUP(CONCATENATE($FK$6," ",FQ$9),'-RÅDATA_KVARTAL-'!$A$5:$DS$385,102,FALSE),"")</f>
        <v/>
      </c>
      <c r="FR73" s="156"/>
      <c r="FS73" s="156" t="str">
        <f>IF(VLOOKUP(CONCATENATE($FK$6," ",FS$9),'-RÅDATA_KVARTAL-'!$A$5:$DS$385,102,FALSE)&gt;0,VLOOKUP(CONCATENATE($FK$6," ",FS$9),'-RÅDATA_KVARTAL-'!$A$5:$DS$385,102,FALSE),"")</f>
        <v/>
      </c>
      <c r="FT73" s="156"/>
      <c r="FU73" s="156" t="str">
        <f>IF(VLOOKUP(CONCATENATE($FK$6," ",FU$9),'-RÅDATA_KVARTAL-'!$A$5:$DS$385,102,FALSE)&gt;0,VLOOKUP(CONCATENATE($FK$6," ",FU$9),'-RÅDATA_KVARTAL-'!$A$5:$DS$385,102,FALSE),"")</f>
        <v/>
      </c>
      <c r="FV73" s="156"/>
      <c r="FW73" s="156" t="str">
        <f>IF(VLOOKUP(CONCATENATE($FK$6," ",FW$9),'-RÅDATA_KVARTAL-'!$A$5:$DS$385,102,FALSE)&gt;0,VLOOKUP(CONCATENATE($FK$6," ",FW$9),'-RÅDATA_KVARTAL-'!$A$5:$DS$385,102,FALSE),"")</f>
        <v/>
      </c>
      <c r="FX73" s="156"/>
      <c r="FY73" s="156" t="str">
        <f>IF(VLOOKUP(CONCATENATE($FK$6," ",FY$9),'-RÅDATA_KVARTAL-'!$A$5:$DS$385,102,FALSE)&gt;0,VLOOKUP(CONCATENATE($FK$6," ",FY$9),'-RÅDATA_KVARTAL-'!$A$5:$DS$385,102,FALSE),"")</f>
        <v/>
      </c>
      <c r="FZ73" s="156"/>
      <c r="GA73" s="156" t="str">
        <f>IF(VLOOKUP(CONCATENATE($FK$6," ",GA$9),'-RÅDATA_KVARTAL-'!$A$5:$DS$385,102,FALSE)&gt;0,VLOOKUP(CONCATENATE($FK$6," ",GA$9),'-RÅDATA_KVARTAL-'!$A$5:$DS$385,102,FALSE),"")</f>
        <v/>
      </c>
      <c r="GB73" s="156"/>
      <c r="GC73" s="156" t="str">
        <f>IF(VLOOKUP(CONCATENATE($FK$6," ",GC$9),'-RÅDATA_KVARTAL-'!$A$5:$DS$385,102,FALSE)&gt;0,VLOOKUP(CONCATENATE($FK$6," ",GC$9),'-RÅDATA_KVARTAL-'!$A$5:$DS$385,102,FALSE),"")</f>
        <v/>
      </c>
      <c r="GD73" s="156"/>
      <c r="GE73" s="156" t="str">
        <f>IF(VLOOKUP(CONCATENATE($FK$6," ",GE$9),'-RÅDATA_KVARTAL-'!$A$5:$DS$385,102,FALSE)&gt;0,VLOOKUP(CONCATENATE($FK$6," ",GE$9),'-RÅDATA_KVARTAL-'!$A$5:$DS$385,102,FALSE),"")</f>
        <v/>
      </c>
      <c r="GF73" s="156"/>
      <c r="GG73" s="156" t="str">
        <f>IF(VLOOKUP(CONCATENATE($FK$6," ",GG$9),'-RÅDATA_KVARTAL-'!$A$5:$DS$385,102,FALSE)&gt;0,VLOOKUP(CONCATENATE($FK$6," ",GG$9),'-RÅDATA_KVARTAL-'!$A$5:$DS$385,102,FALSE),"")</f>
        <v/>
      </c>
      <c r="GH73" s="156"/>
      <c r="GI73" s="156" t="str">
        <f>IF(VLOOKUP(CONCATENATE($FK$6," ",GI$9),'-RÅDATA_KVARTAL-'!$A$5:$DS$385,102,FALSE)&gt;0,VLOOKUP(CONCATENATE($FK$6," ",GI$9),'-RÅDATA_KVARTAL-'!$A$5:$DS$385,102,FALSE),"")</f>
        <v/>
      </c>
      <c r="GJ73" s="106"/>
      <c r="GK73" s="106"/>
      <c r="GL73" s="156" t="str">
        <f>IF(VLOOKUP(CONCATENATE($GL$6," ",GL$9),'-RÅDATA_KVARTAL-'!$A$5:$DS$385,102,FALSE)&gt;0,VLOOKUP(CONCATENATE($GL$6," ",GL$9),'-RÅDATA_KVARTAL-'!$A$5:$DS$385,102,FALSE),"")</f>
        <v/>
      </c>
      <c r="GM73" s="156"/>
      <c r="GN73" s="156" t="str">
        <f>IF(VLOOKUP(CONCATENATE($GL$6," ",GN$9),'-RÅDATA_KVARTAL-'!$A$5:$DS$385,102,FALSE)&gt;0,VLOOKUP(CONCATENATE($GL$6," ",GN$9),'-RÅDATA_KVARTAL-'!$A$5:$DS$385,102,FALSE),"")</f>
        <v/>
      </c>
      <c r="GO73" s="156"/>
      <c r="GP73" s="156" t="str">
        <f>IF(VLOOKUP(CONCATENATE($GL$6," ",GP$9),'-RÅDATA_KVARTAL-'!$A$5:$DS$385,102,FALSE)&gt;0,VLOOKUP(CONCATENATE($GL$6," ",GP$9),'-RÅDATA_KVARTAL-'!$A$5:$DS$385,102,FALSE),"")</f>
        <v/>
      </c>
      <c r="GQ73" s="156"/>
      <c r="GR73" s="156" t="str">
        <f>IF(VLOOKUP(CONCATENATE($GL$6," ",GR$9),'-RÅDATA_KVARTAL-'!$A$5:$DS$385,102,FALSE)&gt;0,VLOOKUP(CONCATENATE($GL$6," ",GR$9),'-RÅDATA_KVARTAL-'!$A$5:$DS$385,102,FALSE),"")</f>
        <v/>
      </c>
      <c r="GS73" s="156"/>
      <c r="GT73" s="156" t="str">
        <f>IF(VLOOKUP(CONCATENATE($GL$6," ",GT$9),'-RÅDATA_KVARTAL-'!$A$5:$DS$385,102,FALSE)&gt;0,VLOOKUP(CONCATENATE($GL$6," ",GT$9),'-RÅDATA_KVARTAL-'!$A$5:$DS$385,102,FALSE),"")</f>
        <v/>
      </c>
      <c r="GU73" s="156"/>
      <c r="GV73" s="156" t="str">
        <f>IF(VLOOKUP(CONCATENATE($GL$6," ",GV$9),'-RÅDATA_KVARTAL-'!$A$5:$DS$385,102,FALSE)&gt;0,VLOOKUP(CONCATENATE($GL$6," ",GV$9),'-RÅDATA_KVARTAL-'!$A$5:$DS$385,102,FALSE),"")</f>
        <v/>
      </c>
      <c r="GW73" s="156"/>
      <c r="GX73" s="156" t="str">
        <f>IF(VLOOKUP(CONCATENATE($GL$6," ",GX$9),'-RÅDATA_KVARTAL-'!$A$5:$DS$385,102,FALSE)&gt;0,VLOOKUP(CONCATENATE($GL$6," ",GX$9),'-RÅDATA_KVARTAL-'!$A$5:$DS$385,102,FALSE),"")</f>
        <v/>
      </c>
      <c r="GY73" s="156"/>
      <c r="GZ73" s="156" t="str">
        <f>IF(VLOOKUP(CONCATENATE($GL$6," ",GZ$9),'-RÅDATA_KVARTAL-'!$A$5:$DS$385,102,FALSE)&gt;0,VLOOKUP(CONCATENATE($GL$6," ",GZ$9),'-RÅDATA_KVARTAL-'!$A$5:$DS$385,102,FALSE),"")</f>
        <v/>
      </c>
      <c r="HA73" s="156"/>
      <c r="HB73" s="156" t="str">
        <f>IF(VLOOKUP(CONCATENATE($GL$6," ",HB$9),'-RÅDATA_KVARTAL-'!$A$5:$DS$385,102,FALSE)&gt;0,VLOOKUP(CONCATENATE($GL$6," ",HB$9),'-RÅDATA_KVARTAL-'!$A$5:$DS$385,102,FALSE),"")</f>
        <v/>
      </c>
      <c r="HC73" s="156"/>
      <c r="HD73" s="156" t="str">
        <f>IF(VLOOKUP(CONCATENATE($GL$6," ",HD$9),'-RÅDATA_KVARTAL-'!$A$5:$DS$385,102,FALSE)&gt;0,VLOOKUP(CONCATENATE($GL$6," ",HD$9),'-RÅDATA_KVARTAL-'!$A$5:$DS$385,102,FALSE),"")</f>
        <v/>
      </c>
      <c r="HE73" s="156"/>
      <c r="HF73" s="156" t="str">
        <f>IF(VLOOKUP(CONCATENATE($GL$6," ",HF$9),'-RÅDATA_KVARTAL-'!$A$5:$DS$385,102,FALSE)&gt;0,VLOOKUP(CONCATENATE($GL$6," ",HF$9),'-RÅDATA_KVARTAL-'!$A$5:$DS$385,102,FALSE),"")</f>
        <v/>
      </c>
      <c r="HG73" s="156"/>
      <c r="HH73" s="156" t="str">
        <f>IF(VLOOKUP(CONCATENATE($GL$6," ",HH$9),'-RÅDATA_KVARTAL-'!$A$5:$DS$385,102,FALSE)&gt;0,VLOOKUP(CONCATENATE($GL$6," ",HH$9),'-RÅDATA_KVARTAL-'!$A$5:$DS$385,102,FALSE),"")</f>
        <v/>
      </c>
      <c r="HI73" s="156"/>
      <c r="HJ73" s="156" t="str">
        <f>IF(VLOOKUP(CONCATENATE($GL$6," ",HJ$9),'-RÅDATA_KVARTAL-'!$A$5:$DS$385,102,FALSE)&gt;0,VLOOKUP(CONCATENATE($GL$6," ",HJ$9),'-RÅDATA_KVARTAL-'!$A$5:$DS$385,102,FALSE),"")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32698</v>
      </c>
      <c r="CI75" s="37"/>
      <c r="CJ75" s="37">
        <f>IF(VLOOKUP(CONCATENATE($CH$6," ",CJ$9),'-RÅDATA_KVARTAL-'!$A$5:$DS$385,38,FALSE)&gt;0,VLOOKUP(CONCATENATE($CH$6," ",CJ$9),'-RÅDATA_KVARTAL-'!$A$5:$DS$385,38,FALSE),"")</f>
        <v>33151</v>
      </c>
      <c r="CK75" s="37"/>
      <c r="CL75" s="37">
        <f>IF(VLOOKUP(CONCATENATE($CH$6," ",CL$9),'-RÅDATA_KVARTAL-'!$A$5:$DS$385,38,FALSE)&gt;0,VLOOKUP(CONCATENATE($CH$6," ",CL$9),'-RÅDATA_KVARTAL-'!$A$5:$DS$385,38,FALSE),"")</f>
        <v>34644</v>
      </c>
      <c r="CM75" s="37"/>
      <c r="CN75" s="37">
        <f>IF(VLOOKUP(CONCATENATE($CH$6," ",CN$9),'-RÅDATA_KVARTAL-'!$A$5:$DS$385,38,FALSE)&gt;0,VLOOKUP(CONCATENATE($CH$6," ",CN$9),'-RÅDATA_KVARTAL-'!$A$5:$DS$385,38,FALSE),"")</f>
        <v>34090</v>
      </c>
      <c r="CO75" s="37"/>
      <c r="CP75" s="37">
        <f>IF(VLOOKUP(CONCATENATE($CH$6," ",CP$9),'-RÅDATA_KVARTAL-'!$A$5:$DS$385,38,FALSE)&gt;0,VLOOKUP(CONCATENATE($CH$6," ",CP$9),'-RÅDATA_KVARTAL-'!$A$5:$DS$385,38,FALSE),"")</f>
        <v>34304</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30391</v>
      </c>
      <c r="CU75" s="37"/>
      <c r="CV75" s="37">
        <f>IF(VLOOKUP(CONCATENATE($CH$6," ",CV$9),'-RÅDATA_KVARTAL-'!$A$5:$DS$385,38,FALSE)&gt;0,VLOOKUP(CONCATENATE($CH$6," ",CV$9),'-RÅDATA_KVARTAL-'!$A$5:$DS$385,38,FALSE),"")</f>
        <v>33504</v>
      </c>
      <c r="CW75" s="37"/>
      <c r="CX75" s="37">
        <f>IF(VLOOKUP(CONCATENATE($CH$6," ",CX$9),'-RÅDATA_KVARTAL-'!$A$5:$DS$385,38,FALSE)&gt;0,VLOOKUP(CONCATENATE($CH$6," ",CX$9),'-RÅDATA_KVARTAL-'!$A$5:$DS$385,38,FALSE),"")</f>
        <v>34191</v>
      </c>
      <c r="CY75" s="37"/>
      <c r="CZ75" s="37">
        <f>IF(VLOOKUP(CONCATENATE($CH$6," ",CZ$9),'-RÅDATA_KVARTAL-'!$A$5:$DS$385,38,FALSE)&gt;0,VLOOKUP(CONCATENATE($CH$6," ",CZ$9),'-RÅDATA_KVARTAL-'!$A$5:$DS$385,38,FALSE),"")</f>
        <v>33935</v>
      </c>
      <c r="DA75" s="37"/>
      <c r="DB75" s="37">
        <f>IF(VLOOKUP(CONCATENATE($CH$6," ",DB$9),'-RÅDATA_KVARTAL-'!$A$5:$DS$385,38,FALSE)&gt;0,VLOOKUP(CONCATENATE($CH$6," ",DB$9),'-RÅDATA_KVARTAL-'!$A$5:$DS$385,38,FALSE),"")</f>
        <v>32749</v>
      </c>
      <c r="DC75" s="37"/>
      <c r="DD75" s="37">
        <f>IF(VLOOKUP(CONCATENATE($CH$6," ",DD$9),'-RÅDATA_KVARTAL-'!$A$5:$DS$385,38,FALSE)&gt;0,VLOOKUP(CONCATENATE($CH$6," ",DD$9),'-RÅDATA_KVARTAL-'!$A$5:$DS$385,38,FALSE),"")</f>
        <v>33632</v>
      </c>
      <c r="DE75" s="37"/>
      <c r="DF75" s="37">
        <f>IF(VLOOKUP(CONCATENATE($CH$6," ",DF$9),'-RÅDATA_KVARTAL-'!$A$5:$DS$385,38,FALSE)&gt;0,VLOOKUP(CONCATENATE($CH$6," ",DF$9),'-RÅDATA_KVARTAL-'!$A$5:$DS$385,38,FALSE),"")</f>
        <v>399852</v>
      </c>
      <c r="DG75" s="147"/>
      <c r="DH75" s="275"/>
      <c r="DI75" s="37">
        <f>IF(VLOOKUP(CONCATENATE($DI$6," ",DI$9),'-RÅDATA_KVARTAL-'!$A$5:$DS$385,38,FALSE)&gt;0,VLOOKUP(CONCATENATE($DI$6," ",DI$9),'-RÅDATA_KVARTAL-'!$A$5:$DS$385,38,FALSE),"")</f>
        <v>35079</v>
      </c>
      <c r="DJ75" s="37"/>
      <c r="DK75" s="37">
        <f>IF(VLOOKUP(CONCATENATE($DI$6," ",DK$9),'-RÅDATA_KVARTAL-'!$A$5:$DS$385,38,FALSE)&gt;0,VLOOKUP(CONCATENATE($DI$6," ",DK$9),'-RÅDATA_KVARTAL-'!$A$5:$DS$385,38,FALSE),"")</f>
        <v>33220</v>
      </c>
      <c r="DL75" s="37"/>
      <c r="DM75" s="37">
        <f>IF(VLOOKUP(CONCATENATE($DI$6," ",DM$9),'-RÅDATA_KVARTAL-'!$A$5:$DS$385,38,FALSE)&gt;0,VLOOKUP(CONCATENATE($DI$6," ",DM$9),'-RÅDATA_KVARTAL-'!$A$5:$DS$385,38,FALSE),"")</f>
        <v>37233</v>
      </c>
      <c r="DN75" s="37"/>
      <c r="DO75" s="37">
        <f>IF(VLOOKUP(CONCATENATE($DI$6," ",DO$9),'-RÅDATA_KVARTAL-'!$A$5:$DS$385,38,FALSE)&gt;0,VLOOKUP(CONCATENATE($DI$6," ",DO$9),'-RÅDATA_KVARTAL-'!$A$5:$DS$385,38,FALSE),"")</f>
        <v>32907</v>
      </c>
      <c r="DP75" s="37"/>
      <c r="DQ75" s="37">
        <f>IF(VLOOKUP(CONCATENATE($DI$6," ",DQ$9),'-RÅDATA_KVARTAL-'!$A$5:$DS$385,38,FALSE)&gt;0,VLOOKUP(CONCATENATE($DI$6," ",DQ$9),'-RÅDATA_KVARTAL-'!$A$5:$DS$385,38,FALSE),"")</f>
        <v>35317</v>
      </c>
      <c r="DR75" s="37"/>
      <c r="DS75" s="37">
        <f>IF(VLOOKUP(CONCATENATE($DI$6," ",DS$9),'-RÅDATA_KVARTAL-'!$A$5:$DS$385,38,FALSE)&gt;0,VLOOKUP(CONCATENATE($DI$6," ",DS$9),'-RÅDATA_KVARTAL-'!$A$5:$DS$385,38,FALSE),"")</f>
        <v>33342</v>
      </c>
      <c r="DT75" s="37"/>
      <c r="DU75" s="37">
        <f>IF(VLOOKUP(CONCATENATE($DI$6," ",DU$9),'-RÅDATA_KVARTAL-'!$A$5:$DS$385,38,FALSE)&gt;0,VLOOKUP(CONCATENATE($DI$6," ",DU$9),'-RÅDATA_KVARTAL-'!$A$5:$DS$385,38,FALSE),"")</f>
        <v>28809</v>
      </c>
      <c r="DV75" s="37"/>
      <c r="DW75" s="37">
        <f>IF(VLOOKUP(CONCATENATE($DI$6," ",DW$9),'-RÅDATA_KVARTAL-'!$A$5:$DS$385,38,FALSE)&gt;0,VLOOKUP(CONCATENATE($DI$6," ",DW$9),'-RÅDATA_KVARTAL-'!$A$5:$DS$385,38,FALSE),"")</f>
        <v>33510</v>
      </c>
      <c r="DX75" s="37"/>
      <c r="DY75" s="37">
        <f>IF(VLOOKUP(CONCATENATE($DI$6," ",DY$9),'-RÅDATA_KVARTAL-'!$A$5:$DS$385,38,FALSE)&gt;0,VLOOKUP(CONCATENATE($DI$6," ",DY$9),'-RÅDATA_KVARTAL-'!$A$5:$DS$385,38,FALSE),"")</f>
        <v>34201</v>
      </c>
      <c r="DZ75" s="37"/>
      <c r="EA75" s="37" t="str">
        <f>IF(VLOOKUP(CONCATENATE($DI$6," ",EA$9),'-RÅDATA_KVARTAL-'!$A$5:$DS$385,38,FALSE)&gt;0,VLOOKUP(CONCATENATE($DI$6," ",EA$9),'-RÅDATA_KVARTAL-'!$A$5:$DS$385,38,FALSE),"")</f>
        <v/>
      </c>
      <c r="EB75" s="37"/>
      <c r="EC75" s="37" t="str">
        <f>IF(VLOOKUP(CONCATENATE($DI$6," ",EC$9),'-RÅDATA_KVARTAL-'!$A$5:$DS$385,38,FALSE)&gt;0,VLOOKUP(CONCATENATE($DI$6," ",EC$9),'-RÅDATA_KVARTAL-'!$A$5:$DS$385,38,FALSE),"")</f>
        <v/>
      </c>
      <c r="ED75" s="37"/>
      <c r="EE75" s="37" t="str">
        <f>IF(VLOOKUP(CONCATENATE($DI$6," ",EE$9),'-RÅDATA_KVARTAL-'!$A$5:$DS$385,38,FALSE)&gt;0,VLOOKUP(CONCATENATE($DI$6," ",EE$9),'-RÅDATA_KVARTAL-'!$A$5:$DS$385,38,FALSE),"")</f>
        <v/>
      </c>
      <c r="EF75" s="37"/>
      <c r="EG75" s="37">
        <f>IF(VLOOKUP(CONCATENATE($DI$6," ",EG$9),'-RÅDATA_KVARTAL-'!$A$5:$DS$385,38,FALSE)&gt;0,VLOOKUP(CONCATENATE($DI$6," ",EG$9),'-RÅDATA_KVARTAL-'!$A$5:$DS$385,38,FALSE),"")</f>
        <v>303618</v>
      </c>
      <c r="EH75" s="147"/>
      <c r="EI75" s="275"/>
      <c r="EJ75" s="37" t="str">
        <f>IF(VLOOKUP(CONCATENATE($EJ$6," ",EJ$9),'-RÅDATA_KVARTAL-'!$A$5:$DS$385,38,FALSE)&gt;0,VLOOKUP(CONCATENATE($EJ$6," ",EJ$9),'-RÅDATA_KVARTAL-'!$A$5:$DS$385,38,FALSE),"")</f>
        <v/>
      </c>
      <c r="EK75" s="37"/>
      <c r="EL75" s="37" t="str">
        <f>IF(VLOOKUP(CONCATENATE($EJ$6," ",EL$9),'-RÅDATA_KVARTAL-'!$A$5:$DS$385,38,FALSE)&gt;0,VLOOKUP(CONCATENATE($EJ$6," ",EL$9),'-RÅDATA_KVARTAL-'!$A$5:$DS$385,38,FALSE),"")</f>
        <v/>
      </c>
      <c r="EM75" s="37"/>
      <c r="EN75" s="37" t="str">
        <f>IF(VLOOKUP(CONCATENATE($EJ$6," ",EN$9),'-RÅDATA_KVARTAL-'!$A$5:$DS$385,38,FALSE)&gt;0,VLOOKUP(CONCATENATE($EJ$6," ",EN$9),'-RÅDATA_KVARTAL-'!$A$5:$DS$385,38,FALSE),"")</f>
        <v/>
      </c>
      <c r="EO75" s="37"/>
      <c r="EP75" s="37" t="str">
        <f>IF(VLOOKUP(CONCATENATE($EJ$6," ",EP$9),'-RÅDATA_KVARTAL-'!$A$5:$DS$385,38,FALSE)&gt;0,VLOOKUP(CONCATENATE($EJ$6," ",EP$9),'-RÅDATA_KVARTAL-'!$A$5:$DS$385,38,FALSE),"")</f>
        <v/>
      </c>
      <c r="EQ75" s="37"/>
      <c r="ER75" s="37" t="str">
        <f>IF(VLOOKUP(CONCATENATE($EJ$6," ",ER$9),'-RÅDATA_KVARTAL-'!$A$5:$DS$385,38,FALSE)&gt;0,VLOOKUP(CONCATENATE($EJ$6," ",ER$9),'-RÅDATA_KVARTAL-'!$A$5:$DS$385,38,FALSE),"")</f>
        <v/>
      </c>
      <c r="ES75" s="37"/>
      <c r="ET75" s="37" t="str">
        <f>IF(VLOOKUP(CONCATENATE($EJ$6," ",ET$9),'-RÅDATA_KVARTAL-'!$A$5:$DS$385,38,FALSE)&gt;0,VLOOKUP(CONCATENATE($EJ$6," ",ET$9),'-RÅDATA_KVARTAL-'!$A$5:$DS$385,38,FALSE),"")</f>
        <v/>
      </c>
      <c r="EU75" s="37"/>
      <c r="EV75" s="37" t="str">
        <f>IF(VLOOKUP(CONCATENATE($EJ$6," ",EV$9),'-RÅDATA_KVARTAL-'!$A$5:$DS$385,38,FALSE)&gt;0,VLOOKUP(CONCATENATE($EJ$6," ",EV$9),'-RÅDATA_KVARTAL-'!$A$5:$DS$385,38,FALSE),"")</f>
        <v/>
      </c>
      <c r="EW75" s="37"/>
      <c r="EX75" s="37" t="str">
        <f>IF(VLOOKUP(CONCATENATE($EJ$6," ",EX$9),'-RÅDATA_KVARTAL-'!$A$5:$DS$385,38,FALSE)&gt;0,VLOOKUP(CONCATENATE($EJ$6," ",EX$9),'-RÅDATA_KVARTAL-'!$A$5:$DS$385,38,FALSE),"")</f>
        <v/>
      </c>
      <c r="EY75" s="37"/>
      <c r="EZ75" s="37" t="str">
        <f>IF(VLOOKUP(CONCATENATE($EJ$6," ",EZ$9),'-RÅDATA_KVARTAL-'!$A$5:$DS$385,38,FALSE)&gt;0,VLOOKUP(CONCATENATE($EJ$6," ",EZ$9),'-RÅDATA_KVARTAL-'!$A$5:$DS$385,38,FALSE),"")</f>
        <v/>
      </c>
      <c r="FA75" s="37"/>
      <c r="FB75" s="37" t="str">
        <f>IF(VLOOKUP(CONCATENATE($EJ$6," ",FB$9),'-RÅDATA_KVARTAL-'!$A$5:$DS$385,38,FALSE)&gt;0,VLOOKUP(CONCATENATE($EJ$6," ",FB$9),'-RÅDATA_KVARTAL-'!$A$5:$DS$385,38,FALSE),"")</f>
        <v/>
      </c>
      <c r="FC75" s="37"/>
      <c r="FD75" s="37" t="str">
        <f>IF(VLOOKUP(CONCATENATE($EJ$6," ",FD$9),'-RÅDATA_KVARTAL-'!$A$5:$DS$385,38,FALSE)&gt;0,VLOOKUP(CONCATENATE($EJ$6," ",FD$9),'-RÅDATA_KVARTAL-'!$A$5:$DS$385,38,FALSE),"")</f>
        <v/>
      </c>
      <c r="FE75" s="37"/>
      <c r="FF75" s="37" t="str">
        <f>IF(VLOOKUP(CONCATENATE($EJ$6," ",FF$9),'-RÅDATA_KVARTAL-'!$A$5:$DS$385,38,FALSE)&gt;0,VLOOKUP(CONCATENATE($EJ$6," ",FF$9),'-RÅDATA_KVARTAL-'!$A$5:$DS$385,38,FALSE),"")</f>
        <v/>
      </c>
      <c r="FG75" s="37"/>
      <c r="FH75" s="37" t="str">
        <f>IF(VLOOKUP(CONCATENATE($EJ$6," ",FH$9),'-RÅDATA_KVARTAL-'!$A$5:$DS$385,38,FALSE)&gt;0,VLOOKUP(CONCATENATE($EJ$6," ",FH$9),'-RÅDATA_KVARTAL-'!$A$5:$DS$385,38,FALSE),"")</f>
        <v/>
      </c>
      <c r="FI75" s="147"/>
      <c r="FJ75" s="275"/>
      <c r="FK75" s="37" t="str">
        <f>IF(VLOOKUP(CONCATENATE($FK$6," ",FK$9),'-RÅDATA_KVARTAL-'!$A$5:$DS$385,38,FALSE)&gt;0,VLOOKUP(CONCATENATE($FK$6," ",FK$9),'-RÅDATA_KVARTAL-'!$A$5:$DS$385,38,FALSE),"")</f>
        <v/>
      </c>
      <c r="FL75" s="37"/>
      <c r="FM75" s="37" t="str">
        <f>IF(VLOOKUP(CONCATENATE($FK$6," ",FM$9),'-RÅDATA_KVARTAL-'!$A$5:$DS$385,38,FALSE)&gt;0,VLOOKUP(CONCATENATE($FK$6," ",FM$9),'-RÅDATA_KVARTAL-'!$A$5:$DS$385,38,FALSE),"")</f>
        <v/>
      </c>
      <c r="FN75" s="37"/>
      <c r="FO75" s="37" t="str">
        <f>IF(VLOOKUP(CONCATENATE($FK$6," ",FO$9),'-RÅDATA_KVARTAL-'!$A$5:$DS$385,38,FALSE)&gt;0,VLOOKUP(CONCATENATE($FK$6," ",FO$9),'-RÅDATA_KVARTAL-'!$A$5:$DS$385,38,FALSE),"")</f>
        <v/>
      </c>
      <c r="FP75" s="37"/>
      <c r="FQ75" s="37" t="str">
        <f>IF(VLOOKUP(CONCATENATE($FK$6," ",FQ$9),'-RÅDATA_KVARTAL-'!$A$5:$DS$385,38,FALSE)&gt;0,VLOOKUP(CONCATENATE($FK$6," ",FQ$9),'-RÅDATA_KVARTAL-'!$A$5:$DS$385,38,FALSE),"")</f>
        <v/>
      </c>
      <c r="FR75" s="37"/>
      <c r="FS75" s="37" t="str">
        <f>IF(VLOOKUP(CONCATENATE($FK$6," ",FS$9),'-RÅDATA_KVARTAL-'!$A$5:$DS$385,38,FALSE)&gt;0,VLOOKUP(CONCATENATE($FK$6," ",FS$9),'-RÅDATA_KVARTAL-'!$A$5:$DS$385,38,FALSE),"")</f>
        <v/>
      </c>
      <c r="FT75" s="37"/>
      <c r="FU75" s="37" t="str">
        <f>IF(VLOOKUP(CONCATENATE($FK$6," ",FU$9),'-RÅDATA_KVARTAL-'!$A$5:$DS$385,38,FALSE)&gt;0,VLOOKUP(CONCATENATE($FK$6," ",FU$9),'-RÅDATA_KVARTAL-'!$A$5:$DS$385,38,FALSE),"")</f>
        <v/>
      </c>
      <c r="FV75" s="37"/>
      <c r="FW75" s="37" t="str">
        <f>IF(VLOOKUP(CONCATENATE($FK$6," ",FW$9),'-RÅDATA_KVARTAL-'!$A$5:$DS$385,38,FALSE)&gt;0,VLOOKUP(CONCATENATE($FK$6," ",FW$9),'-RÅDATA_KVARTAL-'!$A$5:$DS$385,38,FALSE),"")</f>
        <v/>
      </c>
      <c r="FX75" s="37"/>
      <c r="FY75" s="37" t="str">
        <f>IF(VLOOKUP(CONCATENATE($FK$6," ",FY$9),'-RÅDATA_KVARTAL-'!$A$5:$DS$385,38,FALSE)&gt;0,VLOOKUP(CONCATENATE($FK$6," ",FY$9),'-RÅDATA_KVARTAL-'!$A$5:$DS$385,38,FALSE),"")</f>
        <v/>
      </c>
      <c r="FZ75" s="37"/>
      <c r="GA75" s="37" t="str">
        <f>IF(VLOOKUP(CONCATENATE($FK$6," ",GA$9),'-RÅDATA_KVARTAL-'!$A$5:$DS$385,38,FALSE)&gt;0,VLOOKUP(CONCATENATE($FK$6," ",GA$9),'-RÅDATA_KVARTAL-'!$A$5:$DS$385,38,FALSE),"")</f>
        <v/>
      </c>
      <c r="GB75" s="37"/>
      <c r="GC75" s="37" t="str">
        <f>IF(VLOOKUP(CONCATENATE($FK$6," ",GC$9),'-RÅDATA_KVARTAL-'!$A$5:$DS$385,38,FALSE)&gt;0,VLOOKUP(CONCATENATE($FK$6," ",GC$9),'-RÅDATA_KVARTAL-'!$A$5:$DS$385,38,FALSE),"")</f>
        <v/>
      </c>
      <c r="GD75" s="37"/>
      <c r="GE75" s="37" t="str">
        <f>IF(VLOOKUP(CONCATENATE($FK$6," ",GE$9),'-RÅDATA_KVARTAL-'!$A$5:$DS$385,38,FALSE)&gt;0,VLOOKUP(CONCATENATE($FK$6," ",GE$9),'-RÅDATA_KVARTAL-'!$A$5:$DS$385,38,FALSE),"")</f>
        <v/>
      </c>
      <c r="GF75" s="37"/>
      <c r="GG75" s="37" t="str">
        <f>IF(VLOOKUP(CONCATENATE($FK$6," ",GG$9),'-RÅDATA_KVARTAL-'!$A$5:$DS$385,38,FALSE)&gt;0,VLOOKUP(CONCATENATE($FK$6," ",GG$9),'-RÅDATA_KVARTAL-'!$A$5:$DS$385,38,FALSE),"")</f>
        <v/>
      </c>
      <c r="GH75" s="37"/>
      <c r="GI75" s="37" t="str">
        <f>IF(VLOOKUP(CONCATENATE($FK$6," ",GI$9),'-RÅDATA_KVARTAL-'!$A$5:$DS$385,38,FALSE)&gt;0,VLOOKUP(CONCATENATE($FK$6," ",GI$9),'-RÅDATA_KVARTAL-'!$A$5:$DS$385,38,FALSE),"")</f>
        <v/>
      </c>
      <c r="GJ75" s="147"/>
      <c r="GK75" s="275"/>
      <c r="GL75" s="37" t="str">
        <f>IF(VLOOKUP(CONCATENATE($GL$6," ",GL$9),'-RÅDATA_KVARTAL-'!$A$5:$DS$385,38,FALSE)&gt;0,VLOOKUP(CONCATENATE($GL$6," ",GL$9),'-RÅDATA_KVARTAL-'!$A$5:$DS$385,38,FALSE),"")</f>
        <v/>
      </c>
      <c r="GM75" s="37"/>
      <c r="GN75" s="37" t="str">
        <f>IF(VLOOKUP(CONCATENATE($GL$6," ",GN$9),'-RÅDATA_KVARTAL-'!$A$5:$DS$385,38,FALSE)&gt;0,VLOOKUP(CONCATENATE($GL$6," ",GN$9),'-RÅDATA_KVARTAL-'!$A$5:$DS$385,38,FALSE),"")</f>
        <v/>
      </c>
      <c r="GO75" s="37"/>
      <c r="GP75" s="37" t="str">
        <f>IF(VLOOKUP(CONCATENATE($GL$6," ",GP$9),'-RÅDATA_KVARTAL-'!$A$5:$DS$385,38,FALSE)&gt;0,VLOOKUP(CONCATENATE($GL$6," ",GP$9),'-RÅDATA_KVARTAL-'!$A$5:$DS$385,38,FALSE),"")</f>
        <v/>
      </c>
      <c r="GQ75" s="37"/>
      <c r="GR75" s="37" t="str">
        <f>IF(VLOOKUP(CONCATENATE($GL$6," ",GR$9),'-RÅDATA_KVARTAL-'!$A$5:$DS$385,38,FALSE)&gt;0,VLOOKUP(CONCATENATE($GL$6," ",GR$9),'-RÅDATA_KVARTAL-'!$A$5:$DS$385,38,FALSE),"")</f>
        <v/>
      </c>
      <c r="GS75" s="37"/>
      <c r="GT75" s="37" t="str">
        <f>IF(VLOOKUP(CONCATENATE($GL$6," ",GT$9),'-RÅDATA_KVARTAL-'!$A$5:$DS$385,38,FALSE)&gt;0,VLOOKUP(CONCATENATE($GL$6," ",GT$9),'-RÅDATA_KVARTAL-'!$A$5:$DS$385,38,FALSE),"")</f>
        <v/>
      </c>
      <c r="GU75" s="37"/>
      <c r="GV75" s="37" t="str">
        <f>IF(VLOOKUP(CONCATENATE($GL$6," ",GV$9),'-RÅDATA_KVARTAL-'!$A$5:$DS$385,38,FALSE)&gt;0,VLOOKUP(CONCATENATE($GL$6," ",GV$9),'-RÅDATA_KVARTAL-'!$A$5:$DS$385,38,FALSE),"")</f>
        <v/>
      </c>
      <c r="GW75" s="37"/>
      <c r="GX75" s="37" t="str">
        <f>IF(VLOOKUP(CONCATENATE($GL$6," ",GX$9),'-RÅDATA_KVARTAL-'!$A$5:$DS$385,38,FALSE)&gt;0,VLOOKUP(CONCATENATE($GL$6," ",GX$9),'-RÅDATA_KVARTAL-'!$A$5:$DS$385,38,FALSE),"")</f>
        <v/>
      </c>
      <c r="GY75" s="37"/>
      <c r="GZ75" s="37" t="str">
        <f>IF(VLOOKUP(CONCATENATE($GL$6," ",GZ$9),'-RÅDATA_KVARTAL-'!$A$5:$DS$385,38,FALSE)&gt;0,VLOOKUP(CONCATENATE($GL$6," ",GZ$9),'-RÅDATA_KVARTAL-'!$A$5:$DS$385,38,FALSE),"")</f>
        <v/>
      </c>
      <c r="HA75" s="37"/>
      <c r="HB75" s="37" t="str">
        <f>IF(VLOOKUP(CONCATENATE($GL$6," ",HB$9),'-RÅDATA_KVARTAL-'!$A$5:$DS$385,38,FALSE)&gt;0,VLOOKUP(CONCATENATE($GL$6," ",HB$9),'-RÅDATA_KVARTAL-'!$A$5:$DS$385,38,FALSE),"")</f>
        <v/>
      </c>
      <c r="HC75" s="37"/>
      <c r="HD75" s="37" t="str">
        <f>IF(VLOOKUP(CONCATENATE($GL$6," ",HD$9),'-RÅDATA_KVARTAL-'!$A$5:$DS$385,38,FALSE)&gt;0,VLOOKUP(CONCATENATE($GL$6," ",HD$9),'-RÅDATA_KVARTAL-'!$A$5:$DS$385,38,FALSE),"")</f>
        <v/>
      </c>
      <c r="HE75" s="37"/>
      <c r="HF75" s="37" t="str">
        <f>IF(VLOOKUP(CONCATENATE($GL$6," ",HF$9),'-RÅDATA_KVARTAL-'!$A$5:$DS$385,38,FALSE)&gt;0,VLOOKUP(CONCATENATE($GL$6," ",HF$9),'-RÅDATA_KVARTAL-'!$A$5:$DS$385,38,FALSE),"")</f>
        <v/>
      </c>
      <c r="HG75" s="37"/>
      <c r="HH75" s="37" t="str">
        <f>IF(VLOOKUP(CONCATENATE($GL$6," ",HH$9),'-RÅDATA_KVARTAL-'!$A$5:$DS$385,38,FALSE)&gt;0,VLOOKUP(CONCATENATE($GL$6," ",HH$9),'-RÅDATA_KVARTAL-'!$A$5:$DS$385,38,FALSE),"")</f>
        <v/>
      </c>
      <c r="HI75" s="37"/>
      <c r="HJ75" s="37" t="str">
        <f>IF(VLOOKUP(CONCATENATE($GL$6," ",HJ$9),'-RÅDATA_KVARTAL-'!$A$5:$DS$385,38,FALSE)&gt;0,VLOOKUP(CONCATENATE($GL$6," ",HJ$9),'-RÅDATA_KVARTAL-'!$A$5:$DS$385,38,FALSE),"")</f>
        <v/>
      </c>
      <c r="HK75" s="147"/>
      <c r="HL75" s="148"/>
      <c r="HM75" s="103" t="s">
        <v>360</v>
      </c>
      <c r="HN75" s="15"/>
    </row>
    <row r="76" spans="2:223" s="15" customFormat="1" ht="10.5" customHeight="1" x14ac:dyDescent="0.2">
      <c r="B76" s="248">
        <v>19</v>
      </c>
      <c r="C76" s="195"/>
      <c r="D76" s="92" t="s">
        <v>66</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96.077336702612172</v>
      </c>
      <c r="CI76" s="156"/>
      <c r="CJ76" s="156">
        <f>IF(VLOOKUP(CONCATENATE($CH$6," ",CJ$9),'-RÅDATA_KVARTAL-'!$A$5:$DS$385,106,FALSE)&gt;0,VLOOKUP(CONCATENATE($CH$6," ",CJ$9),'-RÅDATA_KVARTAL-'!$A$5:$DS$385,106,FALSE),"")</f>
        <v>98.297998517420311</v>
      </c>
      <c r="CK76" s="156"/>
      <c r="CL76" s="156">
        <f>IF(VLOOKUP(CONCATENATE($CH$6," ",CL$9),'-RÅDATA_KVARTAL-'!$A$5:$DS$385,106,FALSE)&gt;0,VLOOKUP(CONCATENATE($CH$6," ",CL$9),'-RÅDATA_KVARTAL-'!$A$5:$DS$385,106,FALSE),"")</f>
        <v>98.689608021877845</v>
      </c>
      <c r="CM76" s="156"/>
      <c r="CN76" s="156">
        <f>IF(VLOOKUP(CONCATENATE($CH$6," ",CN$9),'-RÅDATA_KVARTAL-'!$A$5:$DS$385,106,FALSE)&gt;0,VLOOKUP(CONCATENATE($CH$6," ",CN$9),'-RÅDATA_KVARTAL-'!$A$5:$DS$385,106,FALSE),"")</f>
        <v>99.055644341130318</v>
      </c>
      <c r="CO76" s="156"/>
      <c r="CP76" s="156">
        <f>IF(VLOOKUP(CONCATENATE($CH$6," ",CP$9),'-RÅDATA_KVARTAL-'!$A$5:$DS$385,106,FALSE)&gt;0,VLOOKUP(CONCATENATE($CH$6," ",CP$9),'-RÅDATA_KVARTAL-'!$A$5:$DS$385,106,FALSE),"")</f>
        <v>98.708025206456995</v>
      </c>
      <c r="CQ76" s="156"/>
      <c r="CR76" s="156">
        <f>IF(VLOOKUP(CONCATENATE($CH$6," ",CR$9),'-RÅDATA_KVARTAL-'!$A$5:$DS$385,106,FALSE)&gt;0,VLOOKUP(CONCATENATE($CH$6," ",CR$9),'-RÅDATA_KVARTAL-'!$A$5:$DS$385,106,FALSE),"")</f>
        <v>98.184833408713999</v>
      </c>
      <c r="CS76" s="156"/>
      <c r="CT76" s="156">
        <f>IF(VLOOKUP(CONCATENATE($CH$6," ",CT$9),'-RÅDATA_KVARTAL-'!$A$5:$DS$385,106,FALSE)&gt;0,VLOOKUP(CONCATENATE($CH$6," ",CT$9),'-RÅDATA_KVARTAL-'!$A$5:$DS$385,106,FALSE),"")</f>
        <v>98.413263819176848</v>
      </c>
      <c r="CU76" s="156"/>
      <c r="CV76" s="156">
        <f>IF(VLOOKUP(CONCATENATE($CH$6," ",CV$9),'-RÅDATA_KVARTAL-'!$A$5:$DS$385,106,FALSE)&gt;0,VLOOKUP(CONCATENATE($CH$6," ",CV$9),'-RÅDATA_KVARTAL-'!$A$5:$DS$385,106,FALSE),"")</f>
        <v>97.950592018710708</v>
      </c>
      <c r="CW76" s="156"/>
      <c r="CX76" s="156">
        <f>IF(VLOOKUP(CONCATENATE($CH$6," ",CX$9),'-RÅDATA_KVARTAL-'!$A$5:$DS$385,106,FALSE)&gt;0,VLOOKUP(CONCATENATE($CH$6," ",CX$9),'-RÅDATA_KVARTAL-'!$A$5:$DS$385,106,FALSE),"")</f>
        <v>97.257858057175355</v>
      </c>
      <c r="CY76" s="156"/>
      <c r="CZ76" s="156">
        <f>IF(VLOOKUP(CONCATENATE($CH$6," ",CZ$9),'-RÅDATA_KVARTAL-'!$A$5:$DS$385,106,FALSE)&gt;0,VLOOKUP(CONCATENATE($CH$6," ",CZ$9),'-RÅDATA_KVARTAL-'!$A$5:$DS$385,106,FALSE),"")</f>
        <v>97.165354330708666</v>
      </c>
      <c r="DA76" s="156"/>
      <c r="DB76" s="156">
        <f>IF(VLOOKUP(CONCATENATE($CH$6," ",DB$9),'-RÅDATA_KVARTAL-'!$A$5:$DS$385,106,FALSE)&gt;0,VLOOKUP(CONCATENATE($CH$6," ",DB$9),'-RÅDATA_KVARTAL-'!$A$5:$DS$385,106,FALSE),"")</f>
        <v>95.863825302968209</v>
      </c>
      <c r="DC76" s="156"/>
      <c r="DD76" s="156">
        <f>IF(VLOOKUP(CONCATENATE($CH$6," ",DD$9),'-RÅDATA_KVARTAL-'!$A$5:$DS$385,106,FALSE)&gt;0,VLOOKUP(CONCATENATE($CH$6," ",DD$9),'-RÅDATA_KVARTAL-'!$A$5:$DS$385,106,FALSE),"")</f>
        <v>97.82431646305993</v>
      </c>
      <c r="DE76" s="156"/>
      <c r="DF76" s="156">
        <f>IF(VLOOKUP(CONCATENATE($CH$6," ",DF$9),'-RÅDATA_KVARTAL-'!$A$5:$DS$385,106,FALSE)&gt;0,VLOOKUP(CONCATENATE($CH$6," ",DF$9),'-RÅDATA_KVARTAL-'!$A$5:$DS$385,106,FALSE),"")</f>
        <v>97.786516606627984</v>
      </c>
      <c r="DG76" s="106"/>
      <c r="DH76" s="106"/>
      <c r="DI76" s="156">
        <f>IF(VLOOKUP(CONCATENATE($DI$6," ",DI$9),'-RÅDATA_KVARTAL-'!$A$5:$DS$385,106,FALSE)&gt;0,VLOOKUP(CONCATENATE($DI$6," ",DI$9),'-RÅDATA_KVARTAL-'!$A$5:$DS$385,106,FALSE),"")</f>
        <v>97.082998920654248</v>
      </c>
      <c r="DJ76" s="156"/>
      <c r="DK76" s="156">
        <f>IF(VLOOKUP(CONCATENATE($DI$6," ",DK$9),'-RÅDATA_KVARTAL-'!$A$5:$DS$385,106,FALSE)&gt;0,VLOOKUP(CONCATENATE($DI$6," ",DK$9),'-RÅDATA_KVARTAL-'!$A$5:$DS$385,106,FALSE),"")</f>
        <v>97.973869702421325</v>
      </c>
      <c r="DL76" s="156"/>
      <c r="DM76" s="156">
        <f>IF(VLOOKUP(CONCATENATE($DI$6," ",DM$9),'-RÅDATA_KVARTAL-'!$A$5:$DS$385,106,FALSE)&gt;0,VLOOKUP(CONCATENATE($DI$6," ",DM$9),'-RÅDATA_KVARTAL-'!$A$5:$DS$385,106,FALSE),"")</f>
        <v>97.932612641047896</v>
      </c>
      <c r="DN76" s="156"/>
      <c r="DO76" s="156">
        <f>IF(VLOOKUP(CONCATENATE($DI$6," ",DO$9),'-RÅDATA_KVARTAL-'!$A$5:$DS$385,106,FALSE)&gt;0,VLOOKUP(CONCATENATE($DI$6," ",DO$9),'-RÅDATA_KVARTAL-'!$A$5:$DS$385,106,FALSE),"")</f>
        <v>97.476228561272549</v>
      </c>
      <c r="DP76" s="156"/>
      <c r="DQ76" s="156">
        <f>IF(VLOOKUP(CONCATENATE($DI$6," ",DQ$9),'-RÅDATA_KVARTAL-'!$A$5:$DS$385,106,FALSE)&gt;0,VLOOKUP(CONCATENATE($DI$6," ",DQ$9),'-RÅDATA_KVARTAL-'!$A$5:$DS$385,106,FALSE),"")</f>
        <v>96.381300657697238</v>
      </c>
      <c r="DR76" s="156"/>
      <c r="DS76" s="156">
        <f>IF(VLOOKUP(CONCATENATE($DI$6," ",DS$9),'-RÅDATA_KVARTAL-'!$A$5:$DS$385,106,FALSE)&gt;0,VLOOKUP(CONCATENATE($DI$6," ",DS$9),'-RÅDATA_KVARTAL-'!$A$5:$DS$385,106,FALSE),"")</f>
        <v>98.116649991171798</v>
      </c>
      <c r="DT76" s="156"/>
      <c r="DU76" s="156">
        <f>IF(VLOOKUP(CONCATENATE($DI$6," ",DU$9),'-RÅDATA_KVARTAL-'!$A$5:$DS$385,106,FALSE)&gt;0,VLOOKUP(CONCATENATE($DI$6," ",DU$9),'-RÅDATA_KVARTAL-'!$A$5:$DS$385,106,FALSE),"")</f>
        <v>97.747090557459373</v>
      </c>
      <c r="DV76" s="156"/>
      <c r="DW76" s="156">
        <f>IF(VLOOKUP(CONCATENATE($DI$6," ",DW$9),'-RÅDATA_KVARTAL-'!$A$5:$DS$385,106,FALSE)&gt;0,VLOOKUP(CONCATENATE($DI$6," ",DW$9),'-RÅDATA_KVARTAL-'!$A$5:$DS$385,106,FALSE),"")</f>
        <v>97.529031694752462</v>
      </c>
      <c r="DX76" s="156"/>
      <c r="DY76" s="156">
        <f>IF(VLOOKUP(CONCATENATE($DI$6," ",DY$9),'-RÅDATA_KVARTAL-'!$A$5:$DS$385,106,FALSE)&gt;0,VLOOKUP(CONCATENATE($DI$6," ",DY$9),'-RÅDATA_KVARTAL-'!$A$5:$DS$385,106,FALSE),"")</f>
        <v>97.697603336475552</v>
      </c>
      <c r="DZ76" s="156"/>
      <c r="EA76" s="156" t="str">
        <f>IF(VLOOKUP(CONCATENATE($DI$6," ",EA$9),'-RÅDATA_KVARTAL-'!$A$5:$DS$385,106,FALSE)&gt;0,VLOOKUP(CONCATENATE($DI$6," ",EA$9),'-RÅDATA_KVARTAL-'!$A$5:$DS$385,106,FALSE),"")</f>
        <v/>
      </c>
      <c r="EB76" s="156"/>
      <c r="EC76" s="156" t="str">
        <f>IF(VLOOKUP(CONCATENATE($DI$6," ",EC$9),'-RÅDATA_KVARTAL-'!$A$5:$DS$385,106,FALSE)&gt;0,VLOOKUP(CONCATENATE($DI$6," ",EC$9),'-RÅDATA_KVARTAL-'!$A$5:$DS$385,106,FALSE),"")</f>
        <v/>
      </c>
      <c r="ED76" s="156"/>
      <c r="EE76" s="156" t="str">
        <f>IF(VLOOKUP(CONCATENATE($DI$6," ",EE$9),'-RÅDATA_KVARTAL-'!$A$5:$DS$385,106,FALSE)&gt;0,VLOOKUP(CONCATENATE($DI$6," ",EE$9),'-RÅDATA_KVARTAL-'!$A$5:$DS$385,106,FALSE),"")</f>
        <v/>
      </c>
      <c r="EF76" s="156"/>
      <c r="EG76" s="156">
        <f>IF(VLOOKUP(CONCATENATE($DI$6," ",EG$9),'-RÅDATA_KVARTAL-'!$A$5:$DS$385,106,FALSE)&gt;0,VLOOKUP(CONCATENATE($DI$6," ",EG$9),'-RÅDATA_KVARTAL-'!$A$5:$DS$385,106,FALSE),"")</f>
        <v>97.537923811849055</v>
      </c>
      <c r="EH76" s="106"/>
      <c r="EI76" s="106"/>
      <c r="EJ76" s="156" t="str">
        <f>IF(VLOOKUP(CONCATENATE($EJ$6," ",EJ$9),'-RÅDATA_KVARTAL-'!$A$5:$DS$385,106,FALSE)&gt;0,VLOOKUP(CONCATENATE($EJ$6," ",EJ$9),'-RÅDATA_KVARTAL-'!$A$5:$DS$385,106,FALSE),"")</f>
        <v/>
      </c>
      <c r="EK76" s="156"/>
      <c r="EL76" s="156" t="str">
        <f>IF(VLOOKUP(CONCATENATE($EJ$6," ",EL$9),'-RÅDATA_KVARTAL-'!$A$5:$DS$385,106,FALSE)&gt;0,VLOOKUP(CONCATENATE($EJ$6," ",EL$9),'-RÅDATA_KVARTAL-'!$A$5:$DS$385,106,FALSE),"")</f>
        <v/>
      </c>
      <c r="EM76" s="156"/>
      <c r="EN76" s="156" t="str">
        <f>IF(VLOOKUP(CONCATENATE($EJ$6," ",EN$9),'-RÅDATA_KVARTAL-'!$A$5:$DS$385,106,FALSE)&gt;0,VLOOKUP(CONCATENATE($EJ$6," ",EN$9),'-RÅDATA_KVARTAL-'!$A$5:$DS$385,106,FALSE),"")</f>
        <v/>
      </c>
      <c r="EO76" s="156"/>
      <c r="EP76" s="156" t="str">
        <f>IF(VLOOKUP(CONCATENATE($EJ$6," ",EP$9),'-RÅDATA_KVARTAL-'!$A$5:$DS$385,106,FALSE)&gt;0,VLOOKUP(CONCATENATE($EJ$6," ",EP$9),'-RÅDATA_KVARTAL-'!$A$5:$DS$385,106,FALSE),"")</f>
        <v/>
      </c>
      <c r="EQ76" s="156"/>
      <c r="ER76" s="156" t="str">
        <f>IF(VLOOKUP(CONCATENATE($EJ$6," ",ER$9),'-RÅDATA_KVARTAL-'!$A$5:$DS$385,106,FALSE)&gt;0,VLOOKUP(CONCATENATE($EJ$6," ",ER$9),'-RÅDATA_KVARTAL-'!$A$5:$DS$385,106,FALSE),"")</f>
        <v/>
      </c>
      <c r="ES76" s="156"/>
      <c r="ET76" s="156" t="str">
        <f>IF(VLOOKUP(CONCATENATE($EJ$6," ",ET$9),'-RÅDATA_KVARTAL-'!$A$5:$DS$385,106,FALSE)&gt;0,VLOOKUP(CONCATENATE($EJ$6," ",ET$9),'-RÅDATA_KVARTAL-'!$A$5:$DS$385,106,FALSE),"")</f>
        <v/>
      </c>
      <c r="EU76" s="156"/>
      <c r="EV76" s="156" t="str">
        <f>IF(VLOOKUP(CONCATENATE($EJ$6," ",EV$9),'-RÅDATA_KVARTAL-'!$A$5:$DS$385,106,FALSE)&gt;0,VLOOKUP(CONCATENATE($EJ$6," ",EV$9),'-RÅDATA_KVARTAL-'!$A$5:$DS$385,106,FALSE),"")</f>
        <v/>
      </c>
      <c r="EW76" s="156"/>
      <c r="EX76" s="156" t="str">
        <f>IF(VLOOKUP(CONCATENATE($EJ$6," ",EX$9),'-RÅDATA_KVARTAL-'!$A$5:$DS$385,106,FALSE)&gt;0,VLOOKUP(CONCATENATE($EJ$6," ",EX$9),'-RÅDATA_KVARTAL-'!$A$5:$DS$385,106,FALSE),"")</f>
        <v/>
      </c>
      <c r="EY76" s="156"/>
      <c r="EZ76" s="156" t="str">
        <f>IF(VLOOKUP(CONCATENATE($EJ$6," ",EZ$9),'-RÅDATA_KVARTAL-'!$A$5:$DS$385,106,FALSE)&gt;0,VLOOKUP(CONCATENATE($EJ$6," ",EZ$9),'-RÅDATA_KVARTAL-'!$A$5:$DS$385,106,FALSE),"")</f>
        <v/>
      </c>
      <c r="FA76" s="156"/>
      <c r="FB76" s="156" t="str">
        <f>IF(VLOOKUP(CONCATENATE($EJ$6," ",FB$9),'-RÅDATA_KVARTAL-'!$A$5:$DS$385,106,FALSE)&gt;0,VLOOKUP(CONCATENATE($EJ$6," ",FB$9),'-RÅDATA_KVARTAL-'!$A$5:$DS$385,106,FALSE),"")</f>
        <v/>
      </c>
      <c r="FC76" s="156"/>
      <c r="FD76" s="156" t="str">
        <f>IF(VLOOKUP(CONCATENATE($EJ$6," ",FD$9),'-RÅDATA_KVARTAL-'!$A$5:$DS$385,106,FALSE)&gt;0,VLOOKUP(CONCATENATE($EJ$6," ",FD$9),'-RÅDATA_KVARTAL-'!$A$5:$DS$385,106,FALSE),"")</f>
        <v/>
      </c>
      <c r="FE76" s="156"/>
      <c r="FF76" s="156" t="str">
        <f>IF(VLOOKUP(CONCATENATE($EJ$6," ",FF$9),'-RÅDATA_KVARTAL-'!$A$5:$DS$385,106,FALSE)&gt;0,VLOOKUP(CONCATENATE($EJ$6," ",FF$9),'-RÅDATA_KVARTAL-'!$A$5:$DS$385,106,FALSE),"")</f>
        <v/>
      </c>
      <c r="FG76" s="156"/>
      <c r="FH76" s="156" t="str">
        <f>IF(VLOOKUP(CONCATENATE($EJ$6," ",FH$9),'-RÅDATA_KVARTAL-'!$A$5:$DS$385,106,FALSE)&gt;0,VLOOKUP(CONCATENATE($EJ$6," ",FH$9),'-RÅDATA_KVARTAL-'!$A$5:$DS$385,106,FALSE),"")</f>
        <v/>
      </c>
      <c r="FI76" s="106"/>
      <c r="FJ76" s="106"/>
      <c r="FK76" s="156" t="str">
        <f>IF(VLOOKUP(CONCATENATE($FK$6," ",FK$9),'-RÅDATA_KVARTAL-'!$A$5:$DS$385,106,FALSE)&gt;0,VLOOKUP(CONCATENATE($FK$6," ",FK$9),'-RÅDATA_KVARTAL-'!$A$5:$DS$385,106,FALSE),"")</f>
        <v/>
      </c>
      <c r="FL76" s="156"/>
      <c r="FM76" s="156" t="str">
        <f>IF(VLOOKUP(CONCATENATE($FK$6," ",FM$9),'-RÅDATA_KVARTAL-'!$A$5:$DS$385,106,FALSE)&gt;0,VLOOKUP(CONCATENATE($FK$6," ",FM$9),'-RÅDATA_KVARTAL-'!$A$5:$DS$385,106,FALSE),"")</f>
        <v/>
      </c>
      <c r="FN76" s="156"/>
      <c r="FO76" s="156" t="str">
        <f>IF(VLOOKUP(CONCATENATE($FK$6," ",FO$9),'-RÅDATA_KVARTAL-'!$A$5:$DS$385,106,FALSE)&gt;0,VLOOKUP(CONCATENATE($FK$6," ",FO$9),'-RÅDATA_KVARTAL-'!$A$5:$DS$385,106,FALSE),"")</f>
        <v/>
      </c>
      <c r="FP76" s="156"/>
      <c r="FQ76" s="156" t="str">
        <f>IF(VLOOKUP(CONCATENATE($FK$6," ",FQ$9),'-RÅDATA_KVARTAL-'!$A$5:$DS$385,106,FALSE)&gt;0,VLOOKUP(CONCATENATE($FK$6," ",FQ$9),'-RÅDATA_KVARTAL-'!$A$5:$DS$385,106,FALSE),"")</f>
        <v/>
      </c>
      <c r="FR76" s="156"/>
      <c r="FS76" s="156" t="str">
        <f>IF(VLOOKUP(CONCATENATE($FK$6," ",FS$9),'-RÅDATA_KVARTAL-'!$A$5:$DS$385,106,FALSE)&gt;0,VLOOKUP(CONCATENATE($FK$6," ",FS$9),'-RÅDATA_KVARTAL-'!$A$5:$DS$385,106,FALSE),"")</f>
        <v/>
      </c>
      <c r="FT76" s="156"/>
      <c r="FU76" s="156" t="str">
        <f>IF(VLOOKUP(CONCATENATE($FK$6," ",FU$9),'-RÅDATA_KVARTAL-'!$A$5:$DS$385,106,FALSE)&gt;0,VLOOKUP(CONCATENATE($FK$6," ",FU$9),'-RÅDATA_KVARTAL-'!$A$5:$DS$385,106,FALSE),"")</f>
        <v/>
      </c>
      <c r="FV76" s="156"/>
      <c r="FW76" s="156" t="str">
        <f>IF(VLOOKUP(CONCATENATE($FK$6," ",FW$9),'-RÅDATA_KVARTAL-'!$A$5:$DS$385,106,FALSE)&gt;0,VLOOKUP(CONCATENATE($FK$6," ",FW$9),'-RÅDATA_KVARTAL-'!$A$5:$DS$385,106,FALSE),"")</f>
        <v/>
      </c>
      <c r="FX76" s="156"/>
      <c r="FY76" s="156" t="str">
        <f>IF(VLOOKUP(CONCATENATE($FK$6," ",FY$9),'-RÅDATA_KVARTAL-'!$A$5:$DS$385,106,FALSE)&gt;0,VLOOKUP(CONCATENATE($FK$6," ",FY$9),'-RÅDATA_KVARTAL-'!$A$5:$DS$385,106,FALSE),"")</f>
        <v/>
      </c>
      <c r="FZ76" s="156"/>
      <c r="GA76" s="156" t="str">
        <f>IF(VLOOKUP(CONCATENATE($FK$6," ",GA$9),'-RÅDATA_KVARTAL-'!$A$5:$DS$385,106,FALSE)&gt;0,VLOOKUP(CONCATENATE($FK$6," ",GA$9),'-RÅDATA_KVARTAL-'!$A$5:$DS$385,106,FALSE),"")</f>
        <v/>
      </c>
      <c r="GB76" s="156"/>
      <c r="GC76" s="156" t="str">
        <f>IF(VLOOKUP(CONCATENATE($FK$6," ",GC$9),'-RÅDATA_KVARTAL-'!$A$5:$DS$385,106,FALSE)&gt;0,VLOOKUP(CONCATENATE($FK$6," ",GC$9),'-RÅDATA_KVARTAL-'!$A$5:$DS$385,106,FALSE),"")</f>
        <v/>
      </c>
      <c r="GD76" s="156"/>
      <c r="GE76" s="156" t="str">
        <f>IF(VLOOKUP(CONCATENATE($FK$6," ",GE$9),'-RÅDATA_KVARTAL-'!$A$5:$DS$385,106,FALSE)&gt;0,VLOOKUP(CONCATENATE($FK$6," ",GE$9),'-RÅDATA_KVARTAL-'!$A$5:$DS$385,106,FALSE),"")</f>
        <v/>
      </c>
      <c r="GF76" s="156"/>
      <c r="GG76" s="156" t="str">
        <f>IF(VLOOKUP(CONCATENATE($FK$6," ",GG$9),'-RÅDATA_KVARTAL-'!$A$5:$DS$385,106,FALSE)&gt;0,VLOOKUP(CONCATENATE($FK$6," ",GG$9),'-RÅDATA_KVARTAL-'!$A$5:$DS$385,106,FALSE),"")</f>
        <v/>
      </c>
      <c r="GH76" s="156"/>
      <c r="GI76" s="156" t="str">
        <f>IF(VLOOKUP(CONCATENATE($FK$6," ",GI$9),'-RÅDATA_KVARTAL-'!$A$5:$DS$385,106,FALSE)&gt;0,VLOOKUP(CONCATENATE($FK$6," ",GI$9),'-RÅDATA_KVARTAL-'!$A$5:$DS$385,106,FALSE),"")</f>
        <v/>
      </c>
      <c r="GJ76" s="106"/>
      <c r="GK76" s="106"/>
      <c r="GL76" s="156" t="str">
        <f>IF(VLOOKUP(CONCATENATE($GL$6," ",GL$9),'-RÅDATA_KVARTAL-'!$A$5:$DS$385,106,FALSE)&gt;0,VLOOKUP(CONCATENATE($GL$6," ",GL$9),'-RÅDATA_KVARTAL-'!$A$5:$DS$385,106,FALSE),"")</f>
        <v/>
      </c>
      <c r="GM76" s="156"/>
      <c r="GN76" s="156" t="str">
        <f>IF(VLOOKUP(CONCATENATE($GL$6," ",GN$9),'-RÅDATA_KVARTAL-'!$A$5:$DS$385,106,FALSE)&gt;0,VLOOKUP(CONCATENATE($GL$6," ",GN$9),'-RÅDATA_KVARTAL-'!$A$5:$DS$385,106,FALSE),"")</f>
        <v/>
      </c>
      <c r="GO76" s="156"/>
      <c r="GP76" s="156" t="str">
        <f>IF(VLOOKUP(CONCATENATE($GL$6," ",GP$9),'-RÅDATA_KVARTAL-'!$A$5:$DS$385,106,FALSE)&gt;0,VLOOKUP(CONCATENATE($GL$6," ",GP$9),'-RÅDATA_KVARTAL-'!$A$5:$DS$385,106,FALSE),"")</f>
        <v/>
      </c>
      <c r="GQ76" s="156"/>
      <c r="GR76" s="156" t="str">
        <f>IF(VLOOKUP(CONCATENATE($GL$6," ",GR$9),'-RÅDATA_KVARTAL-'!$A$5:$DS$385,106,FALSE)&gt;0,VLOOKUP(CONCATENATE($GL$6," ",GR$9),'-RÅDATA_KVARTAL-'!$A$5:$DS$385,106,FALSE),"")</f>
        <v/>
      </c>
      <c r="GS76" s="156"/>
      <c r="GT76" s="156" t="str">
        <f>IF(VLOOKUP(CONCATENATE($GL$6," ",GT$9),'-RÅDATA_KVARTAL-'!$A$5:$DS$385,106,FALSE)&gt;0,VLOOKUP(CONCATENATE($GL$6," ",GT$9),'-RÅDATA_KVARTAL-'!$A$5:$DS$385,106,FALSE),"")</f>
        <v/>
      </c>
      <c r="GU76" s="156"/>
      <c r="GV76" s="156" t="str">
        <f>IF(VLOOKUP(CONCATENATE($GL$6," ",GV$9),'-RÅDATA_KVARTAL-'!$A$5:$DS$385,106,FALSE)&gt;0,VLOOKUP(CONCATENATE($GL$6," ",GV$9),'-RÅDATA_KVARTAL-'!$A$5:$DS$385,106,FALSE),"")</f>
        <v/>
      </c>
      <c r="GW76" s="156"/>
      <c r="GX76" s="156" t="str">
        <f>IF(VLOOKUP(CONCATENATE($GL$6," ",GX$9),'-RÅDATA_KVARTAL-'!$A$5:$DS$385,106,FALSE)&gt;0,VLOOKUP(CONCATENATE($GL$6," ",GX$9),'-RÅDATA_KVARTAL-'!$A$5:$DS$385,106,FALSE),"")</f>
        <v/>
      </c>
      <c r="GY76" s="156"/>
      <c r="GZ76" s="156" t="str">
        <f>IF(VLOOKUP(CONCATENATE($GL$6," ",GZ$9),'-RÅDATA_KVARTAL-'!$A$5:$DS$385,106,FALSE)&gt;0,VLOOKUP(CONCATENATE($GL$6," ",GZ$9),'-RÅDATA_KVARTAL-'!$A$5:$DS$385,106,FALSE),"")</f>
        <v/>
      </c>
      <c r="HA76" s="156"/>
      <c r="HB76" s="156" t="str">
        <f>IF(VLOOKUP(CONCATENATE($GL$6," ",HB$9),'-RÅDATA_KVARTAL-'!$A$5:$DS$385,106,FALSE)&gt;0,VLOOKUP(CONCATENATE($GL$6," ",HB$9),'-RÅDATA_KVARTAL-'!$A$5:$DS$385,106,FALSE),"")</f>
        <v/>
      </c>
      <c r="HC76" s="156"/>
      <c r="HD76" s="156" t="str">
        <f>IF(VLOOKUP(CONCATENATE($GL$6," ",HD$9),'-RÅDATA_KVARTAL-'!$A$5:$DS$385,106,FALSE)&gt;0,VLOOKUP(CONCATENATE($GL$6," ",HD$9),'-RÅDATA_KVARTAL-'!$A$5:$DS$385,106,FALSE),"")</f>
        <v/>
      </c>
      <c r="HE76" s="156"/>
      <c r="HF76" s="156" t="str">
        <f>IF(VLOOKUP(CONCATENATE($GL$6," ",HF$9),'-RÅDATA_KVARTAL-'!$A$5:$DS$385,106,FALSE)&gt;0,VLOOKUP(CONCATENATE($GL$6," ",HF$9),'-RÅDATA_KVARTAL-'!$A$5:$DS$385,106,FALSE),"")</f>
        <v/>
      </c>
      <c r="HG76" s="156"/>
      <c r="HH76" s="156" t="str">
        <f>IF(VLOOKUP(CONCATENATE($GL$6," ",HH$9),'-RÅDATA_KVARTAL-'!$A$5:$DS$385,106,FALSE)&gt;0,VLOOKUP(CONCATENATE($GL$6," ",HH$9),'-RÅDATA_KVARTAL-'!$A$5:$DS$385,106,FALSE),"")</f>
        <v/>
      </c>
      <c r="HI76" s="156"/>
      <c r="HJ76" s="156" t="str">
        <f>IF(VLOOKUP(CONCATENATE($GL$6," ",HJ$9),'-RÅDATA_KVARTAL-'!$A$5:$DS$385,106,FALSE)&gt;0,VLOOKUP(CONCATENATE($GL$6," ",HJ$9),'-RÅDATA_KVARTAL-'!$A$5:$DS$385,106,FALSE),"")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1669</v>
      </c>
      <c r="CM79" s="37"/>
      <c r="CN79" s="37">
        <f>IF(VLOOKUP(CONCATENATE($CH$6," ",CN$9),'-RÅDATA_KVARTAL-'!$A$5:$DS$385,110,FALSE)&gt;0,VLOOKUP(CONCATENATE($CH$6," ",CN$9),'-RÅDATA_KVARTAL-'!$A$5:$DS$385,110,FALSE),"")</f>
        <v>1496</v>
      </c>
      <c r="CO79" s="37"/>
      <c r="CP79" s="37">
        <f>IF(VLOOKUP(CONCATENATE($CH$6," ",CP$9),'-RÅDATA_KVARTAL-'!$A$5:$DS$385,110,FALSE)&gt;0,VLOOKUP(CONCATENATE($CH$6," ",CP$9),'-RÅDATA_KVARTAL-'!$A$5:$DS$385,110,FALSE),"")</f>
        <v>1781</v>
      </c>
      <c r="CQ79" s="37"/>
      <c r="CR79" s="37">
        <f>IF(VLOOKUP(CONCATENATE($CH$6," ",CR$9),'-RÅDATA_KVARTAL-'!$A$5:$DS$385,110,FALSE)&gt;0,VLOOKUP(CONCATENATE($CH$6," ",CR$9),'-RÅDATA_KVARTAL-'!$A$5:$DS$385,110,FALSE),"")</f>
        <v>1901</v>
      </c>
      <c r="CS79" s="37"/>
      <c r="CT79" s="37">
        <f>IF(VLOOKUP(CONCATENATE($CH$6," ",CT$9),'-RÅDATA_KVARTAL-'!$A$5:$DS$385,110,FALSE)&gt;0,VLOOKUP(CONCATENATE($CH$6," ",CT$9),'-RÅDATA_KVARTAL-'!$A$5:$DS$385,110,FALSE),"")</f>
        <v>1534</v>
      </c>
      <c r="CU79" s="37"/>
      <c r="CV79" s="37">
        <f>IF(VLOOKUP(CONCATENATE($CH$6," ",CV$9),'-RÅDATA_KVARTAL-'!$A$5:$DS$385,110,FALSE)&gt;0,VLOOKUP(CONCATENATE($CH$6," ",CV$9),'-RÅDATA_KVARTAL-'!$A$5:$DS$385,110,FALSE),"")</f>
        <v>1885</v>
      </c>
      <c r="CW79" s="37"/>
      <c r="CX79" s="37">
        <f>IF(VLOOKUP(CONCATENATE($CH$6," ",CX$9),'-RÅDATA_KVARTAL-'!$A$5:$DS$385,110,FALSE)&gt;0,VLOOKUP(CONCATENATE($CH$6," ",CX$9),'-RÅDATA_KVARTAL-'!$A$5:$DS$385,110,FALSE),"")</f>
        <v>2310</v>
      </c>
      <c r="CY79" s="37"/>
      <c r="CZ79" s="37">
        <f>IF(VLOOKUP(CONCATENATE($CH$6," ",CZ$9),'-RÅDATA_KVARTAL-'!$A$5:$DS$385,110,FALSE)&gt;0,VLOOKUP(CONCATENATE($CH$6," ",CZ$9),'-RÅDATA_KVARTAL-'!$A$5:$DS$385,110,FALSE),"")</f>
        <v>2504</v>
      </c>
      <c r="DA79" s="37"/>
      <c r="DB79" s="37">
        <f>IF(VLOOKUP(CONCATENATE($CH$6," ",DB$9),'-RÅDATA_KVARTAL-'!$A$5:$DS$385,110,FALSE)&gt;0,VLOOKUP(CONCATENATE($CH$6," ",DB$9),'-RÅDATA_KVARTAL-'!$A$5:$DS$385,110,FALSE),"")</f>
        <v>3050</v>
      </c>
      <c r="DC79" s="37"/>
      <c r="DD79" s="37">
        <f>IF(VLOOKUP(CONCATENATE($CH$6," ",DD$9),'-RÅDATA_KVARTAL-'!$A$5:$DS$385,110,FALSE)&gt;0,VLOOKUP(CONCATENATE($CH$6," ",DD$9),'-RÅDATA_KVARTAL-'!$A$5:$DS$385,110,FALSE),"")</f>
        <v>1813</v>
      </c>
      <c r="DE79" s="37"/>
      <c r="DF79" s="37">
        <f>IF(VLOOKUP(CONCATENATE($CH$6," ",DF$9),'-RÅDATA_KVARTAL-'!$A$5:$DS$385,110,FALSE)&gt;0,VLOOKUP(CONCATENATE($CH$6," ",DF$9),'-RÅDATA_KVARTAL-'!$A$5:$DS$385,110,FALSE),"")</f>
        <v>24791</v>
      </c>
      <c r="DG79" s="147"/>
      <c r="DH79" s="146"/>
      <c r="DI79" s="37">
        <f>IF(VLOOKUP(CONCATENATE($DI$6," ",DI$9),'-RÅDATA_KVARTAL-'!$A$5:$DS$385,110,FALSE)&gt;0,VLOOKUP(CONCATENATE($DI$6," ",DI$9),'-RÅDATA_KVARTAL-'!$A$5:$DS$385,110,FALSE),"")</f>
        <v>2282</v>
      </c>
      <c r="DJ79" s="37"/>
      <c r="DK79" s="37">
        <f>IF(VLOOKUP(CONCATENATE($DI$6," ",DK$9),'-RÅDATA_KVARTAL-'!$A$5:$DS$385,110,FALSE)&gt;0,VLOOKUP(CONCATENATE($DI$6," ",DK$9),'-RÅDATA_KVARTAL-'!$A$5:$DS$385,110,FALSE),"")</f>
        <v>1694</v>
      </c>
      <c r="DL79" s="37"/>
      <c r="DM79" s="37">
        <f>IF(VLOOKUP(CONCATENATE($DI$6," ",DM$9),'-RÅDATA_KVARTAL-'!$A$5:$DS$385,110,FALSE)&gt;0,VLOOKUP(CONCATENATE($DI$6," ",DM$9),'-RÅDATA_KVARTAL-'!$A$5:$DS$385,110,FALSE),"")</f>
        <v>1865</v>
      </c>
      <c r="DN79" s="37"/>
      <c r="DO79" s="37">
        <f>IF(VLOOKUP(CONCATENATE($DI$6," ",DO$9),'-RÅDATA_KVARTAL-'!$A$5:$DS$385,110,FALSE)&gt;0,VLOOKUP(CONCATENATE($DI$6," ",DO$9),'-RÅDATA_KVARTAL-'!$A$5:$DS$385,110,FALSE),"")</f>
        <v>1986</v>
      </c>
      <c r="DP79" s="37"/>
      <c r="DQ79" s="37">
        <f>IF(VLOOKUP(CONCATENATE($DI$6," ",DQ$9),'-RÅDATA_KVARTAL-'!$A$5:$DS$385,110,FALSE)&gt;0,VLOOKUP(CONCATENATE($DI$6," ",DQ$9),'-RÅDATA_KVARTAL-'!$A$5:$DS$385,110,FALSE),"")</f>
        <v>2814</v>
      </c>
      <c r="DR79" s="37"/>
      <c r="DS79" s="37">
        <f>IF(VLOOKUP(CONCATENATE($DI$6," ",DS$9),'-RÅDATA_KVARTAL-'!$A$5:$DS$385,110,FALSE)&gt;0,VLOOKUP(CONCATENATE($DI$6," ",DS$9),'-RÅDATA_KVARTAL-'!$A$5:$DS$385,110,FALSE),"")</f>
        <v>1999</v>
      </c>
      <c r="DT79" s="37"/>
      <c r="DU79" s="37">
        <f>IF(VLOOKUP(CONCATENATE($DI$6," ",DU$9),'-RÅDATA_KVARTAL-'!$A$5:$DS$385,110,FALSE)&gt;0,VLOOKUP(CONCATENATE($DI$6," ",DU$9),'-RÅDATA_KVARTAL-'!$A$5:$DS$385,110,FALSE),"")</f>
        <v>1543</v>
      </c>
      <c r="DV79" s="37"/>
      <c r="DW79" s="37">
        <f>IF(VLOOKUP(CONCATENATE($DI$6," ",DW$9),'-RÅDATA_KVARTAL-'!$A$5:$DS$385,110,FALSE)&gt;0,VLOOKUP(CONCATENATE($DI$6," ",DW$9),'-RÅDATA_KVARTAL-'!$A$5:$DS$385,110,FALSE),"")</f>
        <v>2013</v>
      </c>
      <c r="DX79" s="37"/>
      <c r="DY79" s="37">
        <f>IF(VLOOKUP(CONCATENATE($DI$6," ",DY$9),'-RÅDATA_KVARTAL-'!$A$5:$DS$385,110,FALSE)&gt;0,VLOOKUP(CONCATENATE($DI$6," ",DY$9),'-RÅDATA_KVARTAL-'!$A$5:$DS$385,110,FALSE),"")</f>
        <v>2071</v>
      </c>
      <c r="DZ79" s="37"/>
      <c r="EA79" s="37" t="str">
        <f>IF(VLOOKUP(CONCATENATE($DI$6," ",EA$9),'-RÅDATA_KVARTAL-'!$A$5:$DS$385,110,FALSE)&gt;0,VLOOKUP(CONCATENATE($DI$6," ",EA$9),'-RÅDATA_KVARTAL-'!$A$5:$DS$385,110,FALSE),"")</f>
        <v/>
      </c>
      <c r="EB79" s="37"/>
      <c r="EC79" s="37" t="str">
        <f>IF(VLOOKUP(CONCATENATE($DI$6," ",EC$9),'-RÅDATA_KVARTAL-'!$A$5:$DS$385,110,FALSE)&gt;0,VLOOKUP(CONCATENATE($DI$6," ",EC$9),'-RÅDATA_KVARTAL-'!$A$5:$DS$385,110,FALSE),"")</f>
        <v/>
      </c>
      <c r="ED79" s="37"/>
      <c r="EE79" s="37" t="str">
        <f>IF(VLOOKUP(CONCATENATE($DI$6," ",EE$9),'-RÅDATA_KVARTAL-'!$A$5:$DS$385,110,FALSE)&gt;0,VLOOKUP(CONCATENATE($DI$6," ",EE$9),'-RÅDATA_KVARTAL-'!$A$5:$DS$385,110,FALSE),"")</f>
        <v/>
      </c>
      <c r="EF79" s="37"/>
      <c r="EG79" s="37">
        <f>IF(VLOOKUP(CONCATENATE($DI$6," ",EG$9),'-RÅDATA_KVARTAL-'!$A$5:$DS$385,110,FALSE)&gt;0,VLOOKUP(CONCATENATE($DI$6," ",EG$9),'-RÅDATA_KVARTAL-'!$A$5:$DS$385,110,FALSE),"")</f>
        <v>18267</v>
      </c>
      <c r="EH79" s="147"/>
      <c r="EI79" s="146"/>
      <c r="EJ79" s="37" t="str">
        <f>IF(VLOOKUP(CONCATENATE($EJ$6," ",EJ$9),'-RÅDATA_KVARTAL-'!$A$5:$DS$385,110,FALSE)&gt;0,VLOOKUP(CONCATENATE($EJ$6," ",EJ$9),'-RÅDATA_KVARTAL-'!$A$5:$DS$385,110,FALSE),"")</f>
        <v/>
      </c>
      <c r="EK79" s="37"/>
      <c r="EL79" s="37" t="str">
        <f>IF(VLOOKUP(CONCATENATE($EJ$6," ",EL$9),'-RÅDATA_KVARTAL-'!$A$5:$DS$385,110,FALSE)&gt;0,VLOOKUP(CONCATENATE($EJ$6," ",EL$9),'-RÅDATA_KVARTAL-'!$A$5:$DS$385,110,FALSE),"")</f>
        <v/>
      </c>
      <c r="EM79" s="37"/>
      <c r="EN79" s="37" t="str">
        <f>IF(VLOOKUP(CONCATENATE($EJ$6," ",EN$9),'-RÅDATA_KVARTAL-'!$A$5:$DS$385,110,FALSE)&gt;0,VLOOKUP(CONCATENATE($EJ$6," ",EN$9),'-RÅDATA_KVARTAL-'!$A$5:$DS$385,110,FALSE),"")</f>
        <v/>
      </c>
      <c r="EO79" s="37"/>
      <c r="EP79" s="37" t="str">
        <f>IF(VLOOKUP(CONCATENATE($EJ$6," ",EP$9),'-RÅDATA_KVARTAL-'!$A$5:$DS$385,110,FALSE)&gt;0,VLOOKUP(CONCATENATE($EJ$6," ",EP$9),'-RÅDATA_KVARTAL-'!$A$5:$DS$385,110,FALSE),"")</f>
        <v/>
      </c>
      <c r="EQ79" s="37"/>
      <c r="ER79" s="37" t="str">
        <f>IF(VLOOKUP(CONCATENATE($EJ$6," ",ER$9),'-RÅDATA_KVARTAL-'!$A$5:$DS$385,110,FALSE)&gt;0,VLOOKUP(CONCATENATE($EJ$6," ",ER$9),'-RÅDATA_KVARTAL-'!$A$5:$DS$385,110,FALSE),"")</f>
        <v/>
      </c>
      <c r="ES79" s="37"/>
      <c r="ET79" s="37" t="str">
        <f>IF(VLOOKUP(CONCATENATE($EJ$6," ",ET$9),'-RÅDATA_KVARTAL-'!$A$5:$DS$385,110,FALSE)&gt;0,VLOOKUP(CONCATENATE($EJ$6," ",ET$9),'-RÅDATA_KVARTAL-'!$A$5:$DS$385,110,FALSE),"")</f>
        <v/>
      </c>
      <c r="EU79" s="37"/>
      <c r="EV79" s="37" t="str">
        <f>IF(VLOOKUP(CONCATENATE($EJ$6," ",EV$9),'-RÅDATA_KVARTAL-'!$A$5:$DS$385,110,FALSE)&gt;0,VLOOKUP(CONCATENATE($EJ$6," ",EV$9),'-RÅDATA_KVARTAL-'!$A$5:$DS$385,110,FALSE),"")</f>
        <v/>
      </c>
      <c r="EW79" s="37"/>
      <c r="EX79" s="37" t="str">
        <f>IF(VLOOKUP(CONCATENATE($EJ$6," ",EX$9),'-RÅDATA_KVARTAL-'!$A$5:$DS$385,110,FALSE)&gt;0,VLOOKUP(CONCATENATE($EJ$6," ",EX$9),'-RÅDATA_KVARTAL-'!$A$5:$DS$385,110,FALSE),"")</f>
        <v/>
      </c>
      <c r="EY79" s="37"/>
      <c r="EZ79" s="37" t="str">
        <f>IF(VLOOKUP(CONCATENATE($EJ$6," ",EZ$9),'-RÅDATA_KVARTAL-'!$A$5:$DS$385,110,FALSE)&gt;0,VLOOKUP(CONCATENATE($EJ$6," ",EZ$9),'-RÅDATA_KVARTAL-'!$A$5:$DS$385,110,FALSE),"")</f>
        <v/>
      </c>
      <c r="FA79" s="37"/>
      <c r="FB79" s="37" t="str">
        <f>IF(VLOOKUP(CONCATENATE($EJ$6," ",FB$9),'-RÅDATA_KVARTAL-'!$A$5:$DS$385,110,FALSE)&gt;0,VLOOKUP(CONCATENATE($EJ$6," ",FB$9),'-RÅDATA_KVARTAL-'!$A$5:$DS$385,110,FALSE),"")</f>
        <v/>
      </c>
      <c r="FC79" s="37"/>
      <c r="FD79" s="37" t="str">
        <f>IF(VLOOKUP(CONCATENATE($EJ$6," ",FD$9),'-RÅDATA_KVARTAL-'!$A$5:$DS$385,110,FALSE)&gt;0,VLOOKUP(CONCATENATE($EJ$6," ",FD$9),'-RÅDATA_KVARTAL-'!$A$5:$DS$385,110,FALSE),"")</f>
        <v/>
      </c>
      <c r="FE79" s="37"/>
      <c r="FF79" s="37" t="str">
        <f>IF(VLOOKUP(CONCATENATE($EJ$6," ",FF$9),'-RÅDATA_KVARTAL-'!$A$5:$DS$385,110,FALSE)&gt;0,VLOOKUP(CONCATENATE($EJ$6," ",FF$9),'-RÅDATA_KVARTAL-'!$A$5:$DS$385,110,FALSE),"")</f>
        <v/>
      </c>
      <c r="FG79" s="37"/>
      <c r="FH79" s="37" t="str">
        <f>IF(VLOOKUP(CONCATENATE($EJ$6," ",FH$9),'-RÅDATA_KVARTAL-'!$A$5:$DS$385,110,FALSE)&gt;0,VLOOKUP(CONCATENATE($EJ$6," ",FH$9),'-RÅDATA_KVARTAL-'!$A$5:$DS$385,110,FALSE),"")</f>
        <v/>
      </c>
      <c r="FI79" s="147"/>
      <c r="FJ79" s="146"/>
      <c r="FK79" s="37" t="str">
        <f>IF(VLOOKUP(CONCATENATE($FK$6," ",FK$9),'-RÅDATA_KVARTAL-'!$A$5:$DS$385,110,FALSE)&gt;0,VLOOKUP(CONCATENATE($FK$6," ",FK$9),'-RÅDATA_KVARTAL-'!$A$5:$DS$385,110,FALSE),"")</f>
        <v/>
      </c>
      <c r="FL79" s="37"/>
      <c r="FM79" s="37" t="str">
        <f>IF(VLOOKUP(CONCATENATE($FK$6," ",FM$9),'-RÅDATA_KVARTAL-'!$A$5:$DS$385,110,FALSE)&gt;0,VLOOKUP(CONCATENATE($FK$6," ",FM$9),'-RÅDATA_KVARTAL-'!$A$5:$DS$385,110,FALSE),"")</f>
        <v/>
      </c>
      <c r="FN79" s="37"/>
      <c r="FO79" s="37" t="str">
        <f>IF(VLOOKUP(CONCATENATE($FK$6," ",FO$9),'-RÅDATA_KVARTAL-'!$A$5:$DS$385,110,FALSE)&gt;0,VLOOKUP(CONCATENATE($FK$6," ",FO$9),'-RÅDATA_KVARTAL-'!$A$5:$DS$385,110,FALSE),"")</f>
        <v/>
      </c>
      <c r="FP79" s="37"/>
      <c r="FQ79" s="37" t="str">
        <f>IF(VLOOKUP(CONCATENATE($FK$6," ",FQ$9),'-RÅDATA_KVARTAL-'!$A$5:$DS$385,110,FALSE)&gt;0,VLOOKUP(CONCATENATE($FK$6," ",FQ$9),'-RÅDATA_KVARTAL-'!$A$5:$DS$385,110,FALSE),"")</f>
        <v/>
      </c>
      <c r="FR79" s="37"/>
      <c r="FS79" s="37" t="str">
        <f>IF(VLOOKUP(CONCATENATE($FK$6," ",FS$9),'-RÅDATA_KVARTAL-'!$A$5:$DS$385,110,FALSE)&gt;0,VLOOKUP(CONCATENATE($FK$6," ",FS$9),'-RÅDATA_KVARTAL-'!$A$5:$DS$385,110,FALSE),"")</f>
        <v/>
      </c>
      <c r="FT79" s="37"/>
      <c r="FU79" s="37" t="str">
        <f>IF(VLOOKUP(CONCATENATE($FK$6," ",FU$9),'-RÅDATA_KVARTAL-'!$A$5:$DS$385,110,FALSE)&gt;0,VLOOKUP(CONCATENATE($FK$6," ",FU$9),'-RÅDATA_KVARTAL-'!$A$5:$DS$385,110,FALSE),"")</f>
        <v/>
      </c>
      <c r="FV79" s="37"/>
      <c r="FW79" s="37" t="str">
        <f>IF(VLOOKUP(CONCATENATE($FK$6," ",FW$9),'-RÅDATA_KVARTAL-'!$A$5:$DS$385,110,FALSE)&gt;0,VLOOKUP(CONCATENATE($FK$6," ",FW$9),'-RÅDATA_KVARTAL-'!$A$5:$DS$385,110,FALSE),"")</f>
        <v/>
      </c>
      <c r="FX79" s="37"/>
      <c r="FY79" s="37" t="str">
        <f>IF(VLOOKUP(CONCATENATE($FK$6," ",FY$9),'-RÅDATA_KVARTAL-'!$A$5:$DS$385,110,FALSE)&gt;0,VLOOKUP(CONCATENATE($FK$6," ",FY$9),'-RÅDATA_KVARTAL-'!$A$5:$DS$385,110,FALSE),"")</f>
        <v/>
      </c>
      <c r="FZ79" s="37"/>
      <c r="GA79" s="37" t="str">
        <f>IF(VLOOKUP(CONCATENATE($FK$6," ",GA$9),'-RÅDATA_KVARTAL-'!$A$5:$DS$385,110,FALSE)&gt;0,VLOOKUP(CONCATENATE($FK$6," ",GA$9),'-RÅDATA_KVARTAL-'!$A$5:$DS$385,110,FALSE),"")</f>
        <v/>
      </c>
      <c r="GB79" s="37"/>
      <c r="GC79" s="37" t="str">
        <f>IF(VLOOKUP(CONCATENATE($FK$6," ",GC$9),'-RÅDATA_KVARTAL-'!$A$5:$DS$385,110,FALSE)&gt;0,VLOOKUP(CONCATENATE($FK$6," ",GC$9),'-RÅDATA_KVARTAL-'!$A$5:$DS$385,110,FALSE),"")</f>
        <v/>
      </c>
      <c r="GD79" s="37"/>
      <c r="GE79" s="37" t="str">
        <f>IF(VLOOKUP(CONCATENATE($FK$6," ",GE$9),'-RÅDATA_KVARTAL-'!$A$5:$DS$385,110,FALSE)&gt;0,VLOOKUP(CONCATENATE($FK$6," ",GE$9),'-RÅDATA_KVARTAL-'!$A$5:$DS$385,110,FALSE),"")</f>
        <v/>
      </c>
      <c r="GF79" s="37"/>
      <c r="GG79" s="37" t="str">
        <f>IF(VLOOKUP(CONCATENATE($FK$6," ",GG$9),'-RÅDATA_KVARTAL-'!$A$5:$DS$385,110,FALSE)&gt;0,VLOOKUP(CONCATENATE($FK$6," ",GG$9),'-RÅDATA_KVARTAL-'!$A$5:$DS$385,110,FALSE),"")</f>
        <v/>
      </c>
      <c r="GH79" s="37"/>
      <c r="GI79" s="37" t="str">
        <f>IF(VLOOKUP(CONCATENATE($FK$6," ",GI$9),'-RÅDATA_KVARTAL-'!$A$5:$DS$385,110,FALSE)&gt;0,VLOOKUP(CONCATENATE($FK$6," ",GI$9),'-RÅDATA_KVARTAL-'!$A$5:$DS$385,110,FALSE),"")</f>
        <v/>
      </c>
      <c r="GJ79" s="147"/>
      <c r="GK79" s="146"/>
      <c r="GL79" s="37" t="str">
        <f>IF(VLOOKUP(CONCATENATE($GL$6," ",GL$9),'-RÅDATA_KVARTAL-'!$A$5:$DS$385,110,FALSE)&gt;0,VLOOKUP(CONCATENATE($GL$6," ",GL$9),'-RÅDATA_KVARTAL-'!$A$5:$DS$385,110,FALSE),"")</f>
        <v/>
      </c>
      <c r="GM79" s="37"/>
      <c r="GN79" s="37" t="str">
        <f>IF(VLOOKUP(CONCATENATE($GL$6," ",GN$9),'-RÅDATA_KVARTAL-'!$A$5:$DS$385,110,FALSE)&gt;0,VLOOKUP(CONCATENATE($GL$6," ",GN$9),'-RÅDATA_KVARTAL-'!$A$5:$DS$385,110,FALSE),"")</f>
        <v/>
      </c>
      <c r="GO79" s="37"/>
      <c r="GP79" s="37" t="str">
        <f>IF(VLOOKUP(CONCATENATE($GL$6," ",GP$9),'-RÅDATA_KVARTAL-'!$A$5:$DS$385,110,FALSE)&gt;0,VLOOKUP(CONCATENATE($GL$6," ",GP$9),'-RÅDATA_KVARTAL-'!$A$5:$DS$385,110,FALSE),"")</f>
        <v/>
      </c>
      <c r="GQ79" s="37"/>
      <c r="GR79" s="37" t="str">
        <f>IF(VLOOKUP(CONCATENATE($GL$6," ",GR$9),'-RÅDATA_KVARTAL-'!$A$5:$DS$385,110,FALSE)&gt;0,VLOOKUP(CONCATENATE($GL$6," ",GR$9),'-RÅDATA_KVARTAL-'!$A$5:$DS$385,110,FALSE),"")</f>
        <v/>
      </c>
      <c r="GS79" s="37"/>
      <c r="GT79" s="37" t="str">
        <f>IF(VLOOKUP(CONCATENATE($GL$6," ",GT$9),'-RÅDATA_KVARTAL-'!$A$5:$DS$385,110,FALSE)&gt;0,VLOOKUP(CONCATENATE($GL$6," ",GT$9),'-RÅDATA_KVARTAL-'!$A$5:$DS$385,110,FALSE),"")</f>
        <v/>
      </c>
      <c r="GU79" s="37"/>
      <c r="GV79" s="37" t="str">
        <f>IF(VLOOKUP(CONCATENATE($GL$6," ",GV$9),'-RÅDATA_KVARTAL-'!$A$5:$DS$385,110,FALSE)&gt;0,VLOOKUP(CONCATENATE($GL$6," ",GV$9),'-RÅDATA_KVARTAL-'!$A$5:$DS$385,110,FALSE),"")</f>
        <v/>
      </c>
      <c r="GW79" s="37"/>
      <c r="GX79" s="37" t="str">
        <f>IF(VLOOKUP(CONCATENATE($GL$6," ",GX$9),'-RÅDATA_KVARTAL-'!$A$5:$DS$385,110,FALSE)&gt;0,VLOOKUP(CONCATENATE($GL$6," ",GX$9),'-RÅDATA_KVARTAL-'!$A$5:$DS$385,110,FALSE),"")</f>
        <v/>
      </c>
      <c r="GY79" s="37"/>
      <c r="GZ79" s="37" t="str">
        <f>IF(VLOOKUP(CONCATENATE($GL$6," ",GZ$9),'-RÅDATA_KVARTAL-'!$A$5:$DS$385,110,FALSE)&gt;0,VLOOKUP(CONCATENATE($GL$6," ",GZ$9),'-RÅDATA_KVARTAL-'!$A$5:$DS$385,110,FALSE),"")</f>
        <v/>
      </c>
      <c r="HA79" s="37"/>
      <c r="HB79" s="37" t="str">
        <f>IF(VLOOKUP(CONCATENATE($GL$6," ",HB$9),'-RÅDATA_KVARTAL-'!$A$5:$DS$385,110,FALSE)&gt;0,VLOOKUP(CONCATENATE($GL$6," ",HB$9),'-RÅDATA_KVARTAL-'!$A$5:$DS$385,110,FALSE),"")</f>
        <v/>
      </c>
      <c r="HC79" s="37"/>
      <c r="HD79" s="37" t="str">
        <f>IF(VLOOKUP(CONCATENATE($GL$6," ",HD$9),'-RÅDATA_KVARTAL-'!$A$5:$DS$385,110,FALSE)&gt;0,VLOOKUP(CONCATENATE($GL$6," ",HD$9),'-RÅDATA_KVARTAL-'!$A$5:$DS$385,110,FALSE),"")</f>
        <v/>
      </c>
      <c r="HE79" s="37"/>
      <c r="HF79" s="37" t="str">
        <f>IF(VLOOKUP(CONCATENATE($GL$6," ",HF$9),'-RÅDATA_KVARTAL-'!$A$5:$DS$385,110,FALSE)&gt;0,VLOOKUP(CONCATENATE($GL$6," ",HF$9),'-RÅDATA_KVARTAL-'!$A$5:$DS$385,110,FALSE),"")</f>
        <v/>
      </c>
      <c r="HG79" s="37"/>
      <c r="HH79" s="37" t="str">
        <f>IF(VLOOKUP(CONCATENATE($GL$6," ",HH$9),'-RÅDATA_KVARTAL-'!$A$5:$DS$385,110,FALSE)&gt;0,VLOOKUP(CONCATENATE($GL$6," ",HH$9),'-RÅDATA_KVARTAL-'!$A$5:$DS$385,110,FALSE),"")</f>
        <v/>
      </c>
      <c r="HI79" s="37"/>
      <c r="HJ79" s="37" t="str">
        <f>IF(VLOOKUP(CONCATENATE($GL$6," ",HJ$9),'-RÅDATA_KVARTAL-'!$A$5:$DS$385,110,FALSE)&gt;0,VLOOKUP(CONCATENATE($GL$6," ",HJ$9),'-RÅDATA_KVARTAL-'!$A$5:$DS$385,110,FALSE),"")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f>IF(VLOOKUP(CONCATENATE($CH$6," ",CZ$9),'-RÅDATA_KVARTAL-'!$A$5:$DS$385,114,FALSE)&gt;0,VLOOKUP(CONCATENATE($CH$6," ",CZ$9),'-RÅDATA_KVARTAL-'!$A$5:$DS$385,114,FALSE),"")</f>
        <v>4</v>
      </c>
      <c r="DA81" s="37"/>
      <c r="DB81" s="37">
        <f>IF(VLOOKUP(CONCATENATE($CH$6," ",DB$9),'-RÅDATA_KVARTAL-'!$A$5:$DS$385,114,FALSE)&gt;0,VLOOKUP(CONCATENATE($CH$6," ",DB$9),'-RÅDATA_KVARTAL-'!$A$5:$DS$385,114,FALSE),"")</f>
        <v>5</v>
      </c>
      <c r="DC81" s="37"/>
      <c r="DD81" s="37">
        <f>IF(VLOOKUP(CONCATENATE($CH$6," ",DD$9),'-RÅDATA_KVARTAL-'!$A$5:$DS$385,114,FALSE)&gt;0,VLOOKUP(CONCATENATE($CH$6," ",DD$9),'-RÅDATA_KVARTAL-'!$A$5:$DS$385,114,FALSE),"")</f>
        <v>3</v>
      </c>
      <c r="DE81" s="37"/>
      <c r="DF81" s="37">
        <f>IF(VLOOKUP(CONCATENATE($CH$6," ",DF$9),'-RÅDATA_KVARTAL-'!$A$5:$DS$385,114,FALSE)&gt;0,VLOOKUP(CONCATENATE($CH$6," ",DF$9),'-RÅDATA_KVARTAL-'!$A$5:$DS$385,114,FALSE),"")</f>
        <v>3.6376842429622673</v>
      </c>
      <c r="DG81" s="106"/>
      <c r="DH81" s="106"/>
      <c r="DI81" s="37">
        <f>IF(VLOOKUP(CONCATENATE($DI$6," ",DI$9),'-RÅDATA_KVARTAL-'!$A$5:$DS$385,114,FALSE)&gt;0,VLOOKUP(CONCATENATE($DI$6," ",DI$9),'-RÅDATA_KVARTAL-'!$A$5:$DS$385,114,FALSE),"")</f>
        <v>4</v>
      </c>
      <c r="DJ81" s="37"/>
      <c r="DK81" s="37">
        <f>IF(VLOOKUP(CONCATENATE($DI$6," ",DK$9),'-RÅDATA_KVARTAL-'!$A$5:$DS$385,114,FALSE)&gt;0,VLOOKUP(CONCATENATE($DI$6," ",DK$9),'-RÅDATA_KVARTAL-'!$A$5:$DS$385,114,FALSE),"")</f>
        <v>3</v>
      </c>
      <c r="DL81" s="37"/>
      <c r="DM81" s="37">
        <f>IF(VLOOKUP(CONCATENATE($DI$6," ",DM$9),'-RÅDATA_KVARTAL-'!$A$5:$DS$385,114,FALSE)&gt;0,VLOOKUP(CONCATENATE($DI$6," ",DM$9),'-RÅDATA_KVARTAL-'!$A$5:$DS$385,114,FALSE),"")</f>
        <v>3</v>
      </c>
      <c r="DN81" s="37"/>
      <c r="DO81" s="37">
        <f>IF(VLOOKUP(CONCATENATE($DI$6," ",DO$9),'-RÅDATA_KVARTAL-'!$A$5:$DS$385,114,FALSE)&gt;0,VLOOKUP(CONCATENATE($DI$6," ",DO$9),'-RÅDATA_KVARTAL-'!$A$5:$DS$385,114,FALSE),"")</f>
        <v>4</v>
      </c>
      <c r="DP81" s="37"/>
      <c r="DQ81" s="37">
        <f>IF(VLOOKUP(CONCATENATE($DI$6," ",DQ$9),'-RÅDATA_KVARTAL-'!$A$5:$DS$385,114,FALSE)&gt;0,VLOOKUP(CONCATENATE($DI$6," ",DQ$9),'-RÅDATA_KVARTAL-'!$A$5:$DS$385,114,FALSE),"")</f>
        <v>5</v>
      </c>
      <c r="DR81" s="37"/>
      <c r="DS81" s="37">
        <f>IF(VLOOKUP(CONCATENATE($DI$6," ",DS$9),'-RÅDATA_KVARTAL-'!$A$5:$DS$385,114,FALSE)&gt;0,VLOOKUP(CONCATENATE($DI$6," ",DS$9),'-RÅDATA_KVARTAL-'!$A$5:$DS$385,114,FALSE),"")</f>
        <v>4</v>
      </c>
      <c r="DT81" s="37"/>
      <c r="DU81" s="37">
        <f>IF(VLOOKUP(CONCATENATE($DI$6," ",DU$9),'-RÅDATA_KVARTAL-'!$A$5:$DS$385,114,FALSE)&gt;0,VLOOKUP(CONCATENATE($DI$6," ",DU$9),'-RÅDATA_KVARTAL-'!$A$5:$DS$385,114,FALSE),"")</f>
        <v>3</v>
      </c>
      <c r="DV81" s="37"/>
      <c r="DW81" s="37">
        <f>IF(VLOOKUP(CONCATENATE($DI$6," ",DW$9),'-RÅDATA_KVARTAL-'!$A$5:$DS$385,114,FALSE)&gt;0,VLOOKUP(CONCATENATE($DI$6," ",DW$9),'-RÅDATA_KVARTAL-'!$A$5:$DS$385,114,FALSE),"")</f>
        <v>4</v>
      </c>
      <c r="DX81" s="37"/>
      <c r="DY81" s="37">
        <f>IF(VLOOKUP(CONCATENATE($DI$6," ",DY$9),'-RÅDATA_KVARTAL-'!$A$5:$DS$385,114,FALSE)&gt;0,VLOOKUP(CONCATENATE($DI$6," ",DY$9),'-RÅDATA_KVARTAL-'!$A$5:$DS$385,114,FALSE),"")</f>
        <v>4</v>
      </c>
      <c r="DZ81" s="37"/>
      <c r="EA81" s="37" t="str">
        <f>IF(VLOOKUP(CONCATENATE($DI$6," ",EA$9),'-RÅDATA_KVARTAL-'!$A$5:$DS$385,114,FALSE)&gt;0,VLOOKUP(CONCATENATE($DI$6," ",EA$9),'-RÅDATA_KVARTAL-'!$A$5:$DS$385,114,FALSE),"")</f>
        <v/>
      </c>
      <c r="EB81" s="37"/>
      <c r="EC81" s="37" t="str">
        <f>IF(VLOOKUP(CONCATENATE($DI$6," ",EC$9),'-RÅDATA_KVARTAL-'!$A$5:$DS$385,114,FALSE)&gt;0,VLOOKUP(CONCATENATE($DI$6," ",EC$9),'-RÅDATA_KVARTAL-'!$A$5:$DS$385,114,FALSE),"")</f>
        <v/>
      </c>
      <c r="ED81" s="37"/>
      <c r="EE81" s="37" t="str">
        <f>IF(VLOOKUP(CONCATENATE($DI$6," ",EE$9),'-RÅDATA_KVARTAL-'!$A$5:$DS$385,114,FALSE)&gt;0,VLOOKUP(CONCATENATE($DI$6," ",EE$9),'-RÅDATA_KVARTAL-'!$A$5:$DS$385,114,FALSE),"")</f>
        <v/>
      </c>
      <c r="EF81" s="37"/>
      <c r="EG81" s="37">
        <f>IF(VLOOKUP(CONCATENATE($DI$6," ",EG$9),'-RÅDATA_KVARTAL-'!$A$5:$DS$385,114,FALSE)&gt;0,VLOOKUP(CONCATENATE($DI$6," ",EG$9),'-RÅDATA_KVARTAL-'!$A$5:$DS$385,114,FALSE),"")</f>
        <v>3.5209874004921584</v>
      </c>
      <c r="EH81" s="106"/>
      <c r="EI81" s="106"/>
      <c r="EJ81" s="37" t="str">
        <f>IF(VLOOKUP(CONCATENATE($EJ$6," ",EJ$9),'-RÅDATA_KVARTAL-'!$A$5:$DS$385,114,FALSE)&gt;0,VLOOKUP(CONCATENATE($EJ$6," ",EJ$9),'-RÅDATA_KVARTAL-'!$A$5:$DS$385,114,FALSE),"")</f>
        <v/>
      </c>
      <c r="EK81" s="37"/>
      <c r="EL81" s="37" t="str">
        <f>IF(VLOOKUP(CONCATENATE($EJ$6," ",EL$9),'-RÅDATA_KVARTAL-'!$A$5:$DS$385,114,FALSE)&gt;0,VLOOKUP(CONCATENATE($EJ$6," ",EL$9),'-RÅDATA_KVARTAL-'!$A$5:$DS$385,114,FALSE),"")</f>
        <v/>
      </c>
      <c r="EM81" s="37"/>
      <c r="EN81" s="37" t="str">
        <f>IF(VLOOKUP(CONCATENATE($EJ$6," ",EN$9),'-RÅDATA_KVARTAL-'!$A$5:$DS$385,114,FALSE)&gt;0,VLOOKUP(CONCATENATE($EJ$6," ",EN$9),'-RÅDATA_KVARTAL-'!$A$5:$DS$385,114,FALSE),"")</f>
        <v/>
      </c>
      <c r="EO81" s="37"/>
      <c r="EP81" s="37" t="str">
        <f>IF(VLOOKUP(CONCATENATE($EJ$6," ",EP$9),'-RÅDATA_KVARTAL-'!$A$5:$DS$385,114,FALSE)&gt;0,VLOOKUP(CONCATENATE($EJ$6," ",EP$9),'-RÅDATA_KVARTAL-'!$A$5:$DS$385,114,FALSE),"")</f>
        <v/>
      </c>
      <c r="EQ81" s="37"/>
      <c r="ER81" s="37" t="str">
        <f>IF(VLOOKUP(CONCATENATE($EJ$6," ",ER$9),'-RÅDATA_KVARTAL-'!$A$5:$DS$385,114,FALSE)&gt;0,VLOOKUP(CONCATENATE($EJ$6," ",ER$9),'-RÅDATA_KVARTAL-'!$A$5:$DS$385,114,FALSE),"")</f>
        <v/>
      </c>
      <c r="ES81" s="37"/>
      <c r="ET81" s="37" t="str">
        <f>IF(VLOOKUP(CONCATENATE($EJ$6," ",ET$9),'-RÅDATA_KVARTAL-'!$A$5:$DS$385,114,FALSE)&gt;0,VLOOKUP(CONCATENATE($EJ$6," ",ET$9),'-RÅDATA_KVARTAL-'!$A$5:$DS$385,114,FALSE),"")</f>
        <v/>
      </c>
      <c r="EU81" s="37"/>
      <c r="EV81" s="37" t="str">
        <f>IF(VLOOKUP(CONCATENATE($EJ$6," ",EV$9),'-RÅDATA_KVARTAL-'!$A$5:$DS$385,114,FALSE)&gt;0,VLOOKUP(CONCATENATE($EJ$6," ",EV$9),'-RÅDATA_KVARTAL-'!$A$5:$DS$385,114,FALSE),"")</f>
        <v/>
      </c>
      <c r="EW81" s="37"/>
      <c r="EX81" s="37" t="str">
        <f>IF(VLOOKUP(CONCATENATE($EJ$6," ",EX$9),'-RÅDATA_KVARTAL-'!$A$5:$DS$385,114,FALSE)&gt;0,VLOOKUP(CONCATENATE($EJ$6," ",EX$9),'-RÅDATA_KVARTAL-'!$A$5:$DS$385,114,FALSE),"")</f>
        <v/>
      </c>
      <c r="EY81" s="37"/>
      <c r="EZ81" s="37" t="str">
        <f>IF(VLOOKUP(CONCATENATE($EJ$6," ",EZ$9),'-RÅDATA_KVARTAL-'!$A$5:$DS$385,114,FALSE)&gt;0,VLOOKUP(CONCATENATE($EJ$6," ",EZ$9),'-RÅDATA_KVARTAL-'!$A$5:$DS$385,114,FALSE),"")</f>
        <v/>
      </c>
      <c r="FA81" s="37"/>
      <c r="FB81" s="37" t="str">
        <f>IF(VLOOKUP(CONCATENATE($EJ$6," ",FB$9),'-RÅDATA_KVARTAL-'!$A$5:$DS$385,114,FALSE)&gt;0,VLOOKUP(CONCATENATE($EJ$6," ",FB$9),'-RÅDATA_KVARTAL-'!$A$5:$DS$385,114,FALSE),"")</f>
        <v/>
      </c>
      <c r="FC81" s="37"/>
      <c r="FD81" s="37" t="str">
        <f>IF(VLOOKUP(CONCATENATE($EJ$6," ",FD$9),'-RÅDATA_KVARTAL-'!$A$5:$DS$385,114,FALSE)&gt;0,VLOOKUP(CONCATENATE($EJ$6," ",FD$9),'-RÅDATA_KVARTAL-'!$A$5:$DS$385,114,FALSE),"")</f>
        <v/>
      </c>
      <c r="FE81" s="37"/>
      <c r="FF81" s="37" t="str">
        <f>IF(VLOOKUP(CONCATENATE($EJ$6," ",FF$9),'-RÅDATA_KVARTAL-'!$A$5:$DS$385,114,FALSE)&gt;0,VLOOKUP(CONCATENATE($EJ$6," ",FF$9),'-RÅDATA_KVARTAL-'!$A$5:$DS$385,114,FALSE),"")</f>
        <v/>
      </c>
      <c r="FG81" s="37"/>
      <c r="FH81" s="37" t="str">
        <f>IF(VLOOKUP(CONCATENATE($EJ$6," ",FH$9),'-RÅDATA_KVARTAL-'!$A$5:$DS$385,114,FALSE)&gt;0,VLOOKUP(CONCATENATE($EJ$6," ",FH$9),'-RÅDATA_KVARTAL-'!$A$5:$DS$385,114,FALSE),"")</f>
        <v/>
      </c>
      <c r="FI81" s="106"/>
      <c r="FJ81" s="106"/>
      <c r="FK81" s="37" t="str">
        <f>IF(VLOOKUP(CONCATENATE($FK$6," ",FK$9),'-RÅDATA_KVARTAL-'!$A$5:$DS$385,114,FALSE)&gt;0,VLOOKUP(CONCATENATE($FK$6," ",FK$9),'-RÅDATA_KVARTAL-'!$A$5:$DS$385,114,FALSE),"")</f>
        <v/>
      </c>
      <c r="FL81" s="37"/>
      <c r="FM81" s="37" t="str">
        <f>IF(VLOOKUP(CONCATENATE($FK$6," ",FM$9),'-RÅDATA_KVARTAL-'!$A$5:$DS$385,114,FALSE)&gt;0,VLOOKUP(CONCATENATE($FK$6," ",FM$9),'-RÅDATA_KVARTAL-'!$A$5:$DS$385,114,FALSE),"")</f>
        <v/>
      </c>
      <c r="FN81" s="37"/>
      <c r="FO81" s="37" t="str">
        <f>IF(VLOOKUP(CONCATENATE($FK$6," ",FO$9),'-RÅDATA_KVARTAL-'!$A$5:$DS$385,114,FALSE)&gt;0,VLOOKUP(CONCATENATE($FK$6," ",FO$9),'-RÅDATA_KVARTAL-'!$A$5:$DS$385,114,FALSE),"")</f>
        <v/>
      </c>
      <c r="FP81" s="37"/>
      <c r="FQ81" s="37" t="str">
        <f>IF(VLOOKUP(CONCATENATE($FK$6," ",FQ$9),'-RÅDATA_KVARTAL-'!$A$5:$DS$385,114,FALSE)&gt;0,VLOOKUP(CONCATENATE($FK$6," ",FQ$9),'-RÅDATA_KVARTAL-'!$A$5:$DS$385,114,FALSE),"")</f>
        <v/>
      </c>
      <c r="FR81" s="37"/>
      <c r="FS81" s="37" t="str">
        <f>IF(VLOOKUP(CONCATENATE($FK$6," ",FS$9),'-RÅDATA_KVARTAL-'!$A$5:$DS$385,114,FALSE)&gt;0,VLOOKUP(CONCATENATE($FK$6," ",FS$9),'-RÅDATA_KVARTAL-'!$A$5:$DS$385,114,FALSE),"")</f>
        <v/>
      </c>
      <c r="FT81" s="37"/>
      <c r="FU81" s="37" t="str">
        <f>IF(VLOOKUP(CONCATENATE($FK$6," ",FU$9),'-RÅDATA_KVARTAL-'!$A$5:$DS$385,114,FALSE)&gt;0,VLOOKUP(CONCATENATE($FK$6," ",FU$9),'-RÅDATA_KVARTAL-'!$A$5:$DS$385,114,FALSE),"")</f>
        <v/>
      </c>
      <c r="FV81" s="37"/>
      <c r="FW81" s="37" t="str">
        <f>IF(VLOOKUP(CONCATENATE($FK$6," ",FW$9),'-RÅDATA_KVARTAL-'!$A$5:$DS$385,114,FALSE)&gt;0,VLOOKUP(CONCATENATE($FK$6," ",FW$9),'-RÅDATA_KVARTAL-'!$A$5:$DS$385,114,FALSE),"")</f>
        <v/>
      </c>
      <c r="FX81" s="37"/>
      <c r="FY81" s="37" t="str">
        <f>IF(VLOOKUP(CONCATENATE($FK$6," ",FY$9),'-RÅDATA_KVARTAL-'!$A$5:$DS$385,114,FALSE)&gt;0,VLOOKUP(CONCATENATE($FK$6," ",FY$9),'-RÅDATA_KVARTAL-'!$A$5:$DS$385,114,FALSE),"")</f>
        <v/>
      </c>
      <c r="FZ81" s="37"/>
      <c r="GA81" s="37" t="str">
        <f>IF(VLOOKUP(CONCATENATE($FK$6," ",GA$9),'-RÅDATA_KVARTAL-'!$A$5:$DS$385,114,FALSE)&gt;0,VLOOKUP(CONCATENATE($FK$6," ",GA$9),'-RÅDATA_KVARTAL-'!$A$5:$DS$385,114,FALSE),"")</f>
        <v/>
      </c>
      <c r="GB81" s="37"/>
      <c r="GC81" s="37" t="str">
        <f>IF(VLOOKUP(CONCATENATE($FK$6," ",GC$9),'-RÅDATA_KVARTAL-'!$A$5:$DS$385,114,FALSE)&gt;0,VLOOKUP(CONCATENATE($FK$6," ",GC$9),'-RÅDATA_KVARTAL-'!$A$5:$DS$385,114,FALSE),"")</f>
        <v/>
      </c>
      <c r="GD81" s="37"/>
      <c r="GE81" s="37" t="str">
        <f>IF(VLOOKUP(CONCATENATE($FK$6," ",GE$9),'-RÅDATA_KVARTAL-'!$A$5:$DS$385,114,FALSE)&gt;0,VLOOKUP(CONCATENATE($FK$6," ",GE$9),'-RÅDATA_KVARTAL-'!$A$5:$DS$385,114,FALSE),"")</f>
        <v/>
      </c>
      <c r="GF81" s="37"/>
      <c r="GG81" s="37" t="str">
        <f>IF(VLOOKUP(CONCATENATE($FK$6," ",GG$9),'-RÅDATA_KVARTAL-'!$A$5:$DS$385,114,FALSE)&gt;0,VLOOKUP(CONCATENATE($FK$6," ",GG$9),'-RÅDATA_KVARTAL-'!$A$5:$DS$385,114,FALSE),"")</f>
        <v/>
      </c>
      <c r="GH81" s="37"/>
      <c r="GI81" s="37" t="str">
        <f>IF(VLOOKUP(CONCATENATE($FK$6," ",GI$9),'-RÅDATA_KVARTAL-'!$A$5:$DS$385,114,FALSE)&gt;0,VLOOKUP(CONCATENATE($FK$6," ",GI$9),'-RÅDATA_KVARTAL-'!$A$5:$DS$385,114,FALSE),"")</f>
        <v/>
      </c>
      <c r="GJ81" s="106"/>
      <c r="GK81" s="106"/>
      <c r="GL81" s="37" t="str">
        <f>IF(VLOOKUP(CONCATENATE($GL$6," ",GL$9),'-RÅDATA_KVARTAL-'!$A$5:$DS$385,114,FALSE)&gt;0,VLOOKUP(CONCATENATE($GL$6," ",GL$9),'-RÅDATA_KVARTAL-'!$A$5:$DS$385,114,FALSE),"")</f>
        <v/>
      </c>
      <c r="GM81" s="37"/>
      <c r="GN81" s="37" t="str">
        <f>IF(VLOOKUP(CONCATENATE($GL$6," ",GN$9),'-RÅDATA_KVARTAL-'!$A$5:$DS$385,114,FALSE)&gt;0,VLOOKUP(CONCATENATE($GL$6," ",GN$9),'-RÅDATA_KVARTAL-'!$A$5:$DS$385,114,FALSE),"")</f>
        <v/>
      </c>
      <c r="GO81" s="37"/>
      <c r="GP81" s="37" t="str">
        <f>IF(VLOOKUP(CONCATENATE($GL$6," ",GP$9),'-RÅDATA_KVARTAL-'!$A$5:$DS$385,114,FALSE)&gt;0,VLOOKUP(CONCATENATE($GL$6," ",GP$9),'-RÅDATA_KVARTAL-'!$A$5:$DS$385,114,FALSE),"")</f>
        <v/>
      </c>
      <c r="GQ81" s="37"/>
      <c r="GR81" s="37" t="str">
        <f>IF(VLOOKUP(CONCATENATE($GL$6," ",GR$9),'-RÅDATA_KVARTAL-'!$A$5:$DS$385,114,FALSE)&gt;0,VLOOKUP(CONCATENATE($GL$6," ",GR$9),'-RÅDATA_KVARTAL-'!$A$5:$DS$385,114,FALSE),"")</f>
        <v/>
      </c>
      <c r="GS81" s="37"/>
      <c r="GT81" s="37" t="str">
        <f>IF(VLOOKUP(CONCATENATE($GL$6," ",GT$9),'-RÅDATA_KVARTAL-'!$A$5:$DS$385,114,FALSE)&gt;0,VLOOKUP(CONCATENATE($GL$6," ",GT$9),'-RÅDATA_KVARTAL-'!$A$5:$DS$385,114,FALSE),"")</f>
        <v/>
      </c>
      <c r="GU81" s="37"/>
      <c r="GV81" s="37" t="str">
        <f>IF(VLOOKUP(CONCATENATE($GL$6," ",GV$9),'-RÅDATA_KVARTAL-'!$A$5:$DS$385,114,FALSE)&gt;0,VLOOKUP(CONCATENATE($GL$6," ",GV$9),'-RÅDATA_KVARTAL-'!$A$5:$DS$385,114,FALSE),"")</f>
        <v/>
      </c>
      <c r="GW81" s="37"/>
      <c r="GX81" s="37" t="str">
        <f>IF(VLOOKUP(CONCATENATE($GL$6," ",GX$9),'-RÅDATA_KVARTAL-'!$A$5:$DS$385,114,FALSE)&gt;0,VLOOKUP(CONCATENATE($GL$6," ",GX$9),'-RÅDATA_KVARTAL-'!$A$5:$DS$385,114,FALSE),"")</f>
        <v/>
      </c>
      <c r="GY81" s="37"/>
      <c r="GZ81" s="37" t="str">
        <f>IF(VLOOKUP(CONCATENATE($GL$6," ",GZ$9),'-RÅDATA_KVARTAL-'!$A$5:$DS$385,114,FALSE)&gt;0,VLOOKUP(CONCATENATE($GL$6," ",GZ$9),'-RÅDATA_KVARTAL-'!$A$5:$DS$385,114,FALSE),"")</f>
        <v/>
      </c>
      <c r="HA81" s="37"/>
      <c r="HB81" s="37" t="str">
        <f>IF(VLOOKUP(CONCATENATE($GL$6," ",HB$9),'-RÅDATA_KVARTAL-'!$A$5:$DS$385,114,FALSE)&gt;0,VLOOKUP(CONCATENATE($GL$6," ",HB$9),'-RÅDATA_KVARTAL-'!$A$5:$DS$385,114,FALSE),"")</f>
        <v/>
      </c>
      <c r="HC81" s="37"/>
      <c r="HD81" s="37" t="str">
        <f>IF(VLOOKUP(CONCATENATE($GL$6," ",HD$9),'-RÅDATA_KVARTAL-'!$A$5:$DS$385,114,FALSE)&gt;0,VLOOKUP(CONCATENATE($GL$6," ",HD$9),'-RÅDATA_KVARTAL-'!$A$5:$DS$385,114,FALSE),"")</f>
        <v/>
      </c>
      <c r="HE81" s="37"/>
      <c r="HF81" s="37" t="str">
        <f>IF(VLOOKUP(CONCATENATE($GL$6," ",HF$9),'-RÅDATA_KVARTAL-'!$A$5:$DS$385,114,FALSE)&gt;0,VLOOKUP(CONCATENATE($GL$6," ",HF$9),'-RÅDATA_KVARTAL-'!$A$5:$DS$385,114,FALSE),"")</f>
        <v/>
      </c>
      <c r="HG81" s="37"/>
      <c r="HH81" s="37" t="str">
        <f>IF(VLOOKUP(CONCATENATE($GL$6," ",HH$9),'-RÅDATA_KVARTAL-'!$A$5:$DS$385,114,FALSE)&gt;0,VLOOKUP(CONCATENATE($GL$6," ",HH$9),'-RÅDATA_KVARTAL-'!$A$5:$DS$385,114,FALSE),"")</f>
        <v/>
      </c>
      <c r="HI81" s="37"/>
      <c r="HJ81" s="37" t="str">
        <f>IF(VLOOKUP(CONCATENATE($GL$6," ",HJ$9),'-RÅDATA_KVARTAL-'!$A$5:$DS$385,114,FALSE)&gt;0,VLOOKUP(CONCATENATE($GL$6," ",HJ$9),'-RÅDATA_KVARTAL-'!$A$5:$DS$385,114,FALSE),"")</f>
        <v/>
      </c>
      <c r="HK81" s="106"/>
      <c r="HL81" s="106"/>
      <c r="HM81" s="92" t="s">
        <v>362</v>
      </c>
      <c r="HO81" s="123"/>
    </row>
    <row r="82" spans="2:223" s="15" customFormat="1" ht="10.5" customHeight="1" x14ac:dyDescent="0.2">
      <c r="B82" s="248">
        <v>22</v>
      </c>
      <c r="C82" s="195"/>
      <c r="D82" s="92" t="s">
        <v>67</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f>IF(VLOOKUP(CONCATENATE($CH$6," ",CZ$9),'-RÅDATA_KVARTAL-'!$A$5:$DS$385,118,FALSE)&gt;0,VLOOKUP(CONCATENATE($CH$6," ",CZ$9),'-RÅDATA_KVARTAL-'!$A$5:$DS$385,118,FALSE),"")</f>
        <v>9</v>
      </c>
      <c r="DA82" s="37"/>
      <c r="DB82" s="37">
        <f>IF(VLOOKUP(CONCATENATE($CH$6," ",DB$9),'-RÅDATA_KVARTAL-'!$A$5:$DS$385,118,FALSE)&gt;0,VLOOKUP(CONCATENATE($CH$6," ",DB$9),'-RÅDATA_KVARTAL-'!$A$5:$DS$385,118,FALSE),"")</f>
        <v>11</v>
      </c>
      <c r="DC82" s="37"/>
      <c r="DD82" s="37">
        <f>IF(VLOOKUP(CONCATENATE($CH$6," ",DD$9),'-RÅDATA_KVARTAL-'!$A$5:$DS$385,118,FALSE)&gt;0,VLOOKUP(CONCATENATE($CH$6," ",DD$9),'-RÅDATA_KVARTAL-'!$A$5:$DS$385,118,FALSE),"")</f>
        <v>8</v>
      </c>
      <c r="DE82" s="37"/>
      <c r="DF82" s="37">
        <f>IF(VLOOKUP(CONCATENATE($CH$6," ",DF$9),'-RÅDATA_KVARTAL-'!$A$5:$DS$385,118,FALSE)&gt;0,VLOOKUP(CONCATENATE($CH$6," ",DF$9),'-RÅDATA_KVARTAL-'!$A$5:$DS$385,118,FALSE),"")</f>
        <v>8.6589476257836928</v>
      </c>
      <c r="DG82" s="106"/>
      <c r="DH82" s="106"/>
      <c r="DI82" s="37">
        <f>IF(VLOOKUP(CONCATENATE($DI$6," ",DI$9),'-RÅDATA_KVARTAL-'!$A$5:$DS$385,118,FALSE)&gt;0,VLOOKUP(CONCATENATE($DI$6," ",DI$9),'-RÅDATA_KVARTAL-'!$A$5:$DS$385,118,FALSE),"")</f>
        <v>10</v>
      </c>
      <c r="DJ82" s="37"/>
      <c r="DK82" s="37">
        <f>IF(VLOOKUP(CONCATENATE($DI$6," ",DK$9),'-RÅDATA_KVARTAL-'!$A$5:$DS$385,118,FALSE)&gt;0,VLOOKUP(CONCATENATE($DI$6," ",DK$9),'-RÅDATA_KVARTAL-'!$A$5:$DS$385,118,FALSE),"")</f>
        <v>9</v>
      </c>
      <c r="DL82" s="37"/>
      <c r="DM82" s="37">
        <f>IF(VLOOKUP(CONCATENATE($DI$6," ",DM$9),'-RÅDATA_KVARTAL-'!$A$5:$DS$385,118,FALSE)&gt;0,VLOOKUP(CONCATENATE($DI$6," ",DM$9),'-RÅDATA_KVARTAL-'!$A$5:$DS$385,118,FALSE),"")</f>
        <v>8</v>
      </c>
      <c r="DN82" s="37"/>
      <c r="DO82" s="37">
        <f>IF(VLOOKUP(CONCATENATE($DI$6," ",DO$9),'-RÅDATA_KVARTAL-'!$A$5:$DS$385,118,FALSE)&gt;0,VLOOKUP(CONCATENATE($DI$6," ",DO$9),'-RÅDATA_KVARTAL-'!$A$5:$DS$385,118,FALSE),"")</f>
        <v>10</v>
      </c>
      <c r="DP82" s="37"/>
      <c r="DQ82" s="37">
        <f>IF(VLOOKUP(CONCATENATE($DI$6," ",DQ$9),'-RÅDATA_KVARTAL-'!$A$5:$DS$385,118,FALSE)&gt;0,VLOOKUP(CONCATENATE($DI$6," ",DQ$9),'-RÅDATA_KVARTAL-'!$A$5:$DS$385,118,FALSE),"")</f>
        <v>12</v>
      </c>
      <c r="DR82" s="37"/>
      <c r="DS82" s="37">
        <f>IF(VLOOKUP(CONCATENATE($DI$6," ",DS$9),'-RÅDATA_KVARTAL-'!$A$5:$DS$385,118,FALSE)&gt;0,VLOOKUP(CONCATENATE($DI$6," ",DS$9),'-RÅDATA_KVARTAL-'!$A$5:$DS$385,118,FALSE),"")</f>
        <v>9</v>
      </c>
      <c r="DT82" s="37"/>
      <c r="DU82" s="37">
        <f>IF(VLOOKUP(CONCATENATE($DI$6," ",DU$9),'-RÅDATA_KVARTAL-'!$A$5:$DS$385,118,FALSE)&gt;0,VLOOKUP(CONCATENATE($DI$6," ",DU$9),'-RÅDATA_KVARTAL-'!$A$5:$DS$385,118,FALSE),"")</f>
        <v>10</v>
      </c>
      <c r="DV82" s="37"/>
      <c r="DW82" s="37">
        <f>IF(VLOOKUP(CONCATENATE($DI$6," ",DW$9),'-RÅDATA_KVARTAL-'!$A$5:$DS$385,118,FALSE)&gt;0,VLOOKUP(CONCATENATE($DI$6," ",DW$9),'-RÅDATA_KVARTAL-'!$A$5:$DS$385,118,FALSE),"")</f>
        <v>10</v>
      </c>
      <c r="DX82" s="37"/>
      <c r="DY82" s="37">
        <f>IF(VLOOKUP(CONCATENATE($DI$6," ",DY$9),'-RÅDATA_KVARTAL-'!$A$5:$DS$385,118,FALSE)&gt;0,VLOOKUP(CONCATENATE($DI$6," ",DY$9),'-RÅDATA_KVARTAL-'!$A$5:$DS$385,118,FALSE),"")</f>
        <v>9</v>
      </c>
      <c r="DZ82" s="37"/>
      <c r="EA82" s="37" t="str">
        <f>IF(VLOOKUP(CONCATENATE($DI$6," ",EA$9),'-RÅDATA_KVARTAL-'!$A$5:$DS$385,118,FALSE)&gt;0,VLOOKUP(CONCATENATE($DI$6," ",EA$9),'-RÅDATA_KVARTAL-'!$A$5:$DS$385,118,FALSE),"")</f>
        <v/>
      </c>
      <c r="EB82" s="37"/>
      <c r="EC82" s="37" t="str">
        <f>IF(VLOOKUP(CONCATENATE($DI$6," ",EC$9),'-RÅDATA_KVARTAL-'!$A$5:$DS$385,118,FALSE)&gt;0,VLOOKUP(CONCATENATE($DI$6," ",EC$9),'-RÅDATA_KVARTAL-'!$A$5:$DS$385,118,FALSE),"")</f>
        <v/>
      </c>
      <c r="ED82" s="37"/>
      <c r="EE82" s="37" t="str">
        <f>IF(VLOOKUP(CONCATENATE($DI$6," ",EE$9),'-RÅDATA_KVARTAL-'!$A$5:$DS$385,118,FALSE)&gt;0,VLOOKUP(CONCATENATE($DI$6," ",EE$9),'-RÅDATA_KVARTAL-'!$A$5:$DS$385,118,FALSE),"")</f>
        <v/>
      </c>
      <c r="EF82" s="37"/>
      <c r="EG82" s="37">
        <f>IF(VLOOKUP(CONCATENATE($DI$6," ",EG$9),'-RÅDATA_KVARTAL-'!$A$5:$DS$385,118,FALSE)&gt;0,VLOOKUP(CONCATENATE($DI$6," ",EG$9),'-RÅDATA_KVARTAL-'!$A$5:$DS$385,118,FALSE),"")</f>
        <v>9.5856218296309255</v>
      </c>
      <c r="EH82" s="106"/>
      <c r="EI82" s="106"/>
      <c r="EJ82" s="37" t="str">
        <f>IF(VLOOKUP(CONCATENATE($EJ$6," ",EJ$9),'-RÅDATA_KVARTAL-'!$A$5:$DS$385,118,FALSE)&gt;0,VLOOKUP(CONCATENATE($EJ$6," ",EJ$9),'-RÅDATA_KVARTAL-'!$A$5:$DS$385,118,FALSE),"")</f>
        <v/>
      </c>
      <c r="EK82" s="37"/>
      <c r="EL82" s="37" t="str">
        <f>IF(VLOOKUP(CONCATENATE($EJ$6," ",EL$9),'-RÅDATA_KVARTAL-'!$A$5:$DS$385,118,FALSE)&gt;0,VLOOKUP(CONCATENATE($EJ$6," ",EL$9),'-RÅDATA_KVARTAL-'!$A$5:$DS$385,118,FALSE),"")</f>
        <v/>
      </c>
      <c r="EM82" s="37"/>
      <c r="EN82" s="37" t="str">
        <f>IF(VLOOKUP(CONCATENATE($EJ$6," ",EN$9),'-RÅDATA_KVARTAL-'!$A$5:$DS$385,118,FALSE)&gt;0,VLOOKUP(CONCATENATE($EJ$6," ",EN$9),'-RÅDATA_KVARTAL-'!$A$5:$DS$385,118,FALSE),"")</f>
        <v/>
      </c>
      <c r="EO82" s="37"/>
      <c r="EP82" s="37" t="str">
        <f>IF(VLOOKUP(CONCATENATE($EJ$6," ",EP$9),'-RÅDATA_KVARTAL-'!$A$5:$DS$385,118,FALSE)&gt;0,VLOOKUP(CONCATENATE($EJ$6," ",EP$9),'-RÅDATA_KVARTAL-'!$A$5:$DS$385,118,FALSE),"")</f>
        <v/>
      </c>
      <c r="EQ82" s="37"/>
      <c r="ER82" s="37" t="str">
        <f>IF(VLOOKUP(CONCATENATE($EJ$6," ",ER$9),'-RÅDATA_KVARTAL-'!$A$5:$DS$385,118,FALSE)&gt;0,VLOOKUP(CONCATENATE($EJ$6," ",ER$9),'-RÅDATA_KVARTAL-'!$A$5:$DS$385,118,FALSE),"")</f>
        <v/>
      </c>
      <c r="ES82" s="37"/>
      <c r="ET82" s="37" t="str">
        <f>IF(VLOOKUP(CONCATENATE($EJ$6," ",ET$9),'-RÅDATA_KVARTAL-'!$A$5:$DS$385,118,FALSE)&gt;0,VLOOKUP(CONCATENATE($EJ$6," ",ET$9),'-RÅDATA_KVARTAL-'!$A$5:$DS$385,118,FALSE),"")</f>
        <v/>
      </c>
      <c r="EU82" s="37"/>
      <c r="EV82" s="37" t="str">
        <f>IF(VLOOKUP(CONCATENATE($EJ$6," ",EV$9),'-RÅDATA_KVARTAL-'!$A$5:$DS$385,118,FALSE)&gt;0,VLOOKUP(CONCATENATE($EJ$6," ",EV$9),'-RÅDATA_KVARTAL-'!$A$5:$DS$385,118,FALSE),"")</f>
        <v/>
      </c>
      <c r="EW82" s="37"/>
      <c r="EX82" s="37" t="str">
        <f>IF(VLOOKUP(CONCATENATE($EJ$6," ",EX$9),'-RÅDATA_KVARTAL-'!$A$5:$DS$385,118,FALSE)&gt;0,VLOOKUP(CONCATENATE($EJ$6," ",EX$9),'-RÅDATA_KVARTAL-'!$A$5:$DS$385,118,FALSE),"")</f>
        <v/>
      </c>
      <c r="EY82" s="37"/>
      <c r="EZ82" s="37" t="str">
        <f>IF(VLOOKUP(CONCATENATE($EJ$6," ",EZ$9),'-RÅDATA_KVARTAL-'!$A$5:$DS$385,118,FALSE)&gt;0,VLOOKUP(CONCATENATE($EJ$6," ",EZ$9),'-RÅDATA_KVARTAL-'!$A$5:$DS$385,118,FALSE),"")</f>
        <v/>
      </c>
      <c r="FA82" s="37"/>
      <c r="FB82" s="37" t="str">
        <f>IF(VLOOKUP(CONCATENATE($EJ$6," ",FB$9),'-RÅDATA_KVARTAL-'!$A$5:$DS$385,118,FALSE)&gt;0,VLOOKUP(CONCATENATE($EJ$6," ",FB$9),'-RÅDATA_KVARTAL-'!$A$5:$DS$385,118,FALSE),"")</f>
        <v/>
      </c>
      <c r="FC82" s="37"/>
      <c r="FD82" s="37" t="str">
        <f>IF(VLOOKUP(CONCATENATE($EJ$6," ",FD$9),'-RÅDATA_KVARTAL-'!$A$5:$DS$385,118,FALSE)&gt;0,VLOOKUP(CONCATENATE($EJ$6," ",FD$9),'-RÅDATA_KVARTAL-'!$A$5:$DS$385,118,FALSE),"")</f>
        <v/>
      </c>
      <c r="FE82" s="37"/>
      <c r="FF82" s="37" t="str">
        <f>IF(VLOOKUP(CONCATENATE($EJ$6," ",FF$9),'-RÅDATA_KVARTAL-'!$A$5:$DS$385,118,FALSE)&gt;0,VLOOKUP(CONCATENATE($EJ$6," ",FF$9),'-RÅDATA_KVARTAL-'!$A$5:$DS$385,118,FALSE),"")</f>
        <v/>
      </c>
      <c r="FG82" s="37"/>
      <c r="FH82" s="37" t="str">
        <f>IF(VLOOKUP(CONCATENATE($EJ$6," ",FH$9),'-RÅDATA_KVARTAL-'!$A$5:$DS$385,118,FALSE)&gt;0,VLOOKUP(CONCATENATE($EJ$6," ",FH$9),'-RÅDATA_KVARTAL-'!$A$5:$DS$385,118,FALSE),"")</f>
        <v/>
      </c>
      <c r="FI82" s="106"/>
      <c r="FJ82" s="106"/>
      <c r="FK82" s="37" t="str">
        <f>IF(VLOOKUP(CONCATENATE($FK$6," ",FK$9),'-RÅDATA_KVARTAL-'!$A$5:$DS$385,118,FALSE)&gt;0,VLOOKUP(CONCATENATE($FK$6," ",FK$9),'-RÅDATA_KVARTAL-'!$A$5:$DS$385,118,FALSE),"")</f>
        <v/>
      </c>
      <c r="FL82" s="37"/>
      <c r="FM82" s="37" t="str">
        <f>IF(VLOOKUP(CONCATENATE($FK$6," ",FM$9),'-RÅDATA_KVARTAL-'!$A$5:$DS$385,118,FALSE)&gt;0,VLOOKUP(CONCATENATE($FK$6," ",FM$9),'-RÅDATA_KVARTAL-'!$A$5:$DS$385,118,FALSE),"")</f>
        <v/>
      </c>
      <c r="FN82" s="37"/>
      <c r="FO82" s="37" t="str">
        <f>IF(VLOOKUP(CONCATENATE($FK$6," ",FO$9),'-RÅDATA_KVARTAL-'!$A$5:$DS$385,118,FALSE)&gt;0,VLOOKUP(CONCATENATE($FK$6," ",FO$9),'-RÅDATA_KVARTAL-'!$A$5:$DS$385,118,FALSE),"")</f>
        <v/>
      </c>
      <c r="FP82" s="37"/>
      <c r="FQ82" s="37" t="str">
        <f>IF(VLOOKUP(CONCATENATE($FK$6," ",FQ$9),'-RÅDATA_KVARTAL-'!$A$5:$DS$385,118,FALSE)&gt;0,VLOOKUP(CONCATENATE($FK$6," ",FQ$9),'-RÅDATA_KVARTAL-'!$A$5:$DS$385,118,FALSE),"")</f>
        <v/>
      </c>
      <c r="FR82" s="37"/>
      <c r="FS82" s="37" t="str">
        <f>IF(VLOOKUP(CONCATENATE($FK$6," ",FS$9),'-RÅDATA_KVARTAL-'!$A$5:$DS$385,118,FALSE)&gt;0,VLOOKUP(CONCATENATE($FK$6," ",FS$9),'-RÅDATA_KVARTAL-'!$A$5:$DS$385,118,FALSE),"")</f>
        <v/>
      </c>
      <c r="FT82" s="37"/>
      <c r="FU82" s="37" t="str">
        <f>IF(VLOOKUP(CONCATENATE($FK$6," ",FU$9),'-RÅDATA_KVARTAL-'!$A$5:$DS$385,118,FALSE)&gt;0,VLOOKUP(CONCATENATE($FK$6," ",FU$9),'-RÅDATA_KVARTAL-'!$A$5:$DS$385,118,FALSE),"")</f>
        <v/>
      </c>
      <c r="FV82" s="37"/>
      <c r="FW82" s="37" t="str">
        <f>IF(VLOOKUP(CONCATENATE($FK$6," ",FW$9),'-RÅDATA_KVARTAL-'!$A$5:$DS$385,118,FALSE)&gt;0,VLOOKUP(CONCATENATE($FK$6," ",FW$9),'-RÅDATA_KVARTAL-'!$A$5:$DS$385,118,FALSE),"")</f>
        <v/>
      </c>
      <c r="FX82" s="37"/>
      <c r="FY82" s="37" t="str">
        <f>IF(VLOOKUP(CONCATENATE($FK$6," ",FY$9),'-RÅDATA_KVARTAL-'!$A$5:$DS$385,118,FALSE)&gt;0,VLOOKUP(CONCATENATE($FK$6," ",FY$9),'-RÅDATA_KVARTAL-'!$A$5:$DS$385,118,FALSE),"")</f>
        <v/>
      </c>
      <c r="FZ82" s="37"/>
      <c r="GA82" s="37" t="str">
        <f>IF(VLOOKUP(CONCATENATE($FK$6," ",GA$9),'-RÅDATA_KVARTAL-'!$A$5:$DS$385,118,FALSE)&gt;0,VLOOKUP(CONCATENATE($FK$6," ",GA$9),'-RÅDATA_KVARTAL-'!$A$5:$DS$385,118,FALSE),"")</f>
        <v/>
      </c>
      <c r="GB82" s="37"/>
      <c r="GC82" s="37" t="str">
        <f>IF(VLOOKUP(CONCATENATE($FK$6," ",GC$9),'-RÅDATA_KVARTAL-'!$A$5:$DS$385,118,FALSE)&gt;0,VLOOKUP(CONCATENATE($FK$6," ",GC$9),'-RÅDATA_KVARTAL-'!$A$5:$DS$385,118,FALSE),"")</f>
        <v/>
      </c>
      <c r="GD82" s="37"/>
      <c r="GE82" s="37" t="str">
        <f>IF(VLOOKUP(CONCATENATE($FK$6," ",GE$9),'-RÅDATA_KVARTAL-'!$A$5:$DS$385,118,FALSE)&gt;0,VLOOKUP(CONCATENATE($FK$6," ",GE$9),'-RÅDATA_KVARTAL-'!$A$5:$DS$385,118,FALSE),"")</f>
        <v/>
      </c>
      <c r="GF82" s="37"/>
      <c r="GG82" s="37" t="str">
        <f>IF(VLOOKUP(CONCATENATE($FK$6," ",GG$9),'-RÅDATA_KVARTAL-'!$A$5:$DS$385,118,FALSE)&gt;0,VLOOKUP(CONCATENATE($FK$6," ",GG$9),'-RÅDATA_KVARTAL-'!$A$5:$DS$385,118,FALSE),"")</f>
        <v/>
      </c>
      <c r="GH82" s="37"/>
      <c r="GI82" s="37" t="str">
        <f>IF(VLOOKUP(CONCATENATE($FK$6," ",GI$9),'-RÅDATA_KVARTAL-'!$A$5:$DS$385,118,FALSE)&gt;0,VLOOKUP(CONCATENATE($FK$6," ",GI$9),'-RÅDATA_KVARTAL-'!$A$5:$DS$385,118,FALSE),"")</f>
        <v/>
      </c>
      <c r="GJ82" s="106"/>
      <c r="GK82" s="106"/>
      <c r="GL82" s="37" t="str">
        <f>IF(VLOOKUP(CONCATENATE($GL$6," ",GL$9),'-RÅDATA_KVARTAL-'!$A$5:$DS$385,118,FALSE)&gt;0,VLOOKUP(CONCATENATE($GL$6," ",GL$9),'-RÅDATA_KVARTAL-'!$A$5:$DS$385,118,FALSE),"")</f>
        <v/>
      </c>
      <c r="GM82" s="37"/>
      <c r="GN82" s="37" t="str">
        <f>IF(VLOOKUP(CONCATENATE($GL$6," ",GN$9),'-RÅDATA_KVARTAL-'!$A$5:$DS$385,118,FALSE)&gt;0,VLOOKUP(CONCATENATE($GL$6," ",GN$9),'-RÅDATA_KVARTAL-'!$A$5:$DS$385,118,FALSE),"")</f>
        <v/>
      </c>
      <c r="GO82" s="37"/>
      <c r="GP82" s="37" t="str">
        <f>IF(VLOOKUP(CONCATENATE($GL$6," ",GP$9),'-RÅDATA_KVARTAL-'!$A$5:$DS$385,118,FALSE)&gt;0,VLOOKUP(CONCATENATE($GL$6," ",GP$9),'-RÅDATA_KVARTAL-'!$A$5:$DS$385,118,FALSE),"")</f>
        <v/>
      </c>
      <c r="GQ82" s="37"/>
      <c r="GR82" s="37" t="str">
        <f>IF(VLOOKUP(CONCATENATE($GL$6," ",GR$9),'-RÅDATA_KVARTAL-'!$A$5:$DS$385,118,FALSE)&gt;0,VLOOKUP(CONCATENATE($GL$6," ",GR$9),'-RÅDATA_KVARTAL-'!$A$5:$DS$385,118,FALSE),"")</f>
        <v/>
      </c>
      <c r="GS82" s="37"/>
      <c r="GT82" s="37" t="str">
        <f>IF(VLOOKUP(CONCATENATE($GL$6," ",GT$9),'-RÅDATA_KVARTAL-'!$A$5:$DS$385,118,FALSE)&gt;0,VLOOKUP(CONCATENATE($GL$6," ",GT$9),'-RÅDATA_KVARTAL-'!$A$5:$DS$385,118,FALSE),"")</f>
        <v/>
      </c>
      <c r="GU82" s="37"/>
      <c r="GV82" s="37" t="str">
        <f>IF(VLOOKUP(CONCATENATE($GL$6," ",GV$9),'-RÅDATA_KVARTAL-'!$A$5:$DS$385,118,FALSE)&gt;0,VLOOKUP(CONCATENATE($GL$6," ",GV$9),'-RÅDATA_KVARTAL-'!$A$5:$DS$385,118,FALSE),"")</f>
        <v/>
      </c>
      <c r="GW82" s="37"/>
      <c r="GX82" s="37" t="str">
        <f>IF(VLOOKUP(CONCATENATE($GL$6," ",GX$9),'-RÅDATA_KVARTAL-'!$A$5:$DS$385,118,FALSE)&gt;0,VLOOKUP(CONCATENATE($GL$6," ",GX$9),'-RÅDATA_KVARTAL-'!$A$5:$DS$385,118,FALSE),"")</f>
        <v/>
      </c>
      <c r="GY82" s="37"/>
      <c r="GZ82" s="37" t="str">
        <f>IF(VLOOKUP(CONCATENATE($GL$6," ",GZ$9),'-RÅDATA_KVARTAL-'!$A$5:$DS$385,118,FALSE)&gt;0,VLOOKUP(CONCATENATE($GL$6," ",GZ$9),'-RÅDATA_KVARTAL-'!$A$5:$DS$385,118,FALSE),"")</f>
        <v/>
      </c>
      <c r="HA82" s="37"/>
      <c r="HB82" s="37" t="str">
        <f>IF(VLOOKUP(CONCATENATE($GL$6," ",HB$9),'-RÅDATA_KVARTAL-'!$A$5:$DS$385,118,FALSE)&gt;0,VLOOKUP(CONCATENATE($GL$6," ",HB$9),'-RÅDATA_KVARTAL-'!$A$5:$DS$385,118,FALSE),"")</f>
        <v/>
      </c>
      <c r="HC82" s="37"/>
      <c r="HD82" s="37" t="str">
        <f>IF(VLOOKUP(CONCATENATE($GL$6," ",HD$9),'-RÅDATA_KVARTAL-'!$A$5:$DS$385,118,FALSE)&gt;0,VLOOKUP(CONCATENATE($GL$6," ",HD$9),'-RÅDATA_KVARTAL-'!$A$5:$DS$385,118,FALSE),"")</f>
        <v/>
      </c>
      <c r="HE82" s="37"/>
      <c r="HF82" s="37" t="str">
        <f>IF(VLOOKUP(CONCATENATE($GL$6," ",HF$9),'-RÅDATA_KVARTAL-'!$A$5:$DS$385,118,FALSE)&gt;0,VLOOKUP(CONCATENATE($GL$6," ",HF$9),'-RÅDATA_KVARTAL-'!$A$5:$DS$385,118,FALSE),"")</f>
        <v/>
      </c>
      <c r="HG82" s="37"/>
      <c r="HH82" s="37" t="str">
        <f>IF(VLOOKUP(CONCATENATE($GL$6," ",HH$9),'-RÅDATA_KVARTAL-'!$A$5:$DS$385,118,FALSE)&gt;0,VLOOKUP(CONCATENATE($GL$6," ",HH$9),'-RÅDATA_KVARTAL-'!$A$5:$DS$385,118,FALSE),"")</f>
        <v/>
      </c>
      <c r="HI82" s="37"/>
      <c r="HJ82" s="37" t="str">
        <f>IF(VLOOKUP(CONCATENATE($GL$6," ",HJ$9),'-RÅDATA_KVARTAL-'!$A$5:$DS$385,118,FALSE)&gt;0,VLOOKUP(CONCATENATE($GL$6," ",HJ$9),'-RÅDATA_KVARTAL-'!$A$5:$DS$385,118,FALSE),"")</f>
        <v/>
      </c>
      <c r="HK82" s="106"/>
      <c r="HL82" s="106"/>
      <c r="HM82" s="92" t="s">
        <v>363</v>
      </c>
      <c r="HO82" s="123"/>
    </row>
    <row r="83" spans="2:223" s="15" customFormat="1" ht="10.5" customHeight="1" x14ac:dyDescent="0.2">
      <c r="B83" s="248">
        <v>23</v>
      </c>
      <c r="C83" s="195"/>
      <c r="D83" s="92" t="s">
        <v>68</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f>IF(VLOOKUP(CONCATENATE($CH$6," ",CZ$9),'-RÅDATA_KVARTAL-'!$A$5:$DS$385,122,FALSE)&gt;0,VLOOKUP(CONCATENATE($CH$6," ",CZ$9),'-RÅDATA_KVARTAL-'!$A$5:$DS$385,122,FALSE),"")</f>
        <v>23</v>
      </c>
      <c r="DA83" s="37"/>
      <c r="DB83" s="37">
        <f>IF(VLOOKUP(CONCATENATE($CH$6," ",DB$9),'-RÅDATA_KVARTAL-'!$A$5:$DS$385,122,FALSE)&gt;0,VLOOKUP(CONCATENATE($CH$6," ",DB$9),'-RÅDATA_KVARTAL-'!$A$5:$DS$385,122,FALSE),"")</f>
        <v>27</v>
      </c>
      <c r="DC83" s="37"/>
      <c r="DD83" s="37">
        <f>IF(VLOOKUP(CONCATENATE($CH$6," ",DD$9),'-RÅDATA_KVARTAL-'!$A$5:$DS$385,122,FALSE)&gt;0,VLOOKUP(CONCATENATE($CH$6," ",DD$9),'-RÅDATA_KVARTAL-'!$A$5:$DS$385,122,FALSE),"")</f>
        <v>26</v>
      </c>
      <c r="DE83" s="37"/>
      <c r="DF83" s="37">
        <f>IF(VLOOKUP(CONCATENATE($CH$6," ",DF$9),'-RÅDATA_KVARTAL-'!$A$5:$DS$385,122,FALSE)&gt;0,VLOOKUP(CONCATENATE($CH$6," ",DF$9),'-RÅDATA_KVARTAL-'!$A$5:$DS$385,122,FALSE),"")</f>
        <v>24.284102357445093</v>
      </c>
      <c r="DG83" s="106"/>
      <c r="DH83" s="106"/>
      <c r="DI83" s="37">
        <f>IF(VLOOKUP(CONCATENATE($DI$6," ",DI$9),'-RÅDATA_KVARTAL-'!$A$5:$DS$385,122,FALSE)&gt;0,VLOOKUP(CONCATENATE($DI$6," ",DI$9),'-RÅDATA_KVARTAL-'!$A$5:$DS$385,122,FALSE),"")</f>
        <v>30</v>
      </c>
      <c r="DJ83" s="37"/>
      <c r="DK83" s="37">
        <f>IF(VLOOKUP(CONCATENATE($DI$6," ",DK$9),'-RÅDATA_KVARTAL-'!$A$5:$DS$385,122,FALSE)&gt;0,VLOOKUP(CONCATENATE($DI$6," ",DK$9),'-RÅDATA_KVARTAL-'!$A$5:$DS$385,122,FALSE),"")</f>
        <v>28</v>
      </c>
      <c r="DL83" s="37"/>
      <c r="DM83" s="37">
        <f>IF(VLOOKUP(CONCATENATE($DI$6," ",DM$9),'-RÅDATA_KVARTAL-'!$A$5:$DS$385,122,FALSE)&gt;0,VLOOKUP(CONCATENATE($DI$6," ",DM$9),'-RÅDATA_KVARTAL-'!$A$5:$DS$385,122,FALSE),"")</f>
        <v>25</v>
      </c>
      <c r="DN83" s="37"/>
      <c r="DO83" s="37">
        <f>IF(VLOOKUP(CONCATENATE($DI$6," ",DO$9),'-RÅDATA_KVARTAL-'!$A$5:$DS$385,122,FALSE)&gt;0,VLOOKUP(CONCATENATE($DI$6," ",DO$9),'-RÅDATA_KVARTAL-'!$A$5:$DS$385,122,FALSE),"")</f>
        <v>28</v>
      </c>
      <c r="DP83" s="37"/>
      <c r="DQ83" s="37">
        <f>IF(VLOOKUP(CONCATENATE($DI$6," ",DQ$9),'-RÅDATA_KVARTAL-'!$A$5:$DS$385,122,FALSE)&gt;0,VLOOKUP(CONCATENATE($DI$6," ",DQ$9),'-RÅDATA_KVARTAL-'!$A$5:$DS$385,122,FALSE),"")</f>
        <v>29</v>
      </c>
      <c r="DR83" s="37"/>
      <c r="DS83" s="37">
        <f>IF(VLOOKUP(CONCATENATE($DI$6," ",DS$9),'-RÅDATA_KVARTAL-'!$A$5:$DS$385,122,FALSE)&gt;0,VLOOKUP(CONCATENATE($DI$6," ",DS$9),'-RÅDATA_KVARTAL-'!$A$5:$DS$385,122,FALSE),"")</f>
        <v>25</v>
      </c>
      <c r="DT83" s="37"/>
      <c r="DU83" s="37">
        <f>IF(VLOOKUP(CONCATENATE($DI$6," ",DU$9),'-RÅDATA_KVARTAL-'!$A$5:$DS$385,122,FALSE)&gt;0,VLOOKUP(CONCATENATE($DI$6," ",DU$9),'-RÅDATA_KVARTAL-'!$A$5:$DS$385,122,FALSE),"")</f>
        <v>29</v>
      </c>
      <c r="DV83" s="37"/>
      <c r="DW83" s="37">
        <f>IF(VLOOKUP(CONCATENATE($DI$6," ",DW$9),'-RÅDATA_KVARTAL-'!$A$5:$DS$385,122,FALSE)&gt;0,VLOOKUP(CONCATENATE($DI$6," ",DW$9),'-RÅDATA_KVARTAL-'!$A$5:$DS$385,122,FALSE),"")</f>
        <v>26</v>
      </c>
      <c r="DX83" s="37"/>
      <c r="DY83" s="37">
        <f>IF(VLOOKUP(CONCATENATE($DI$6," ",DY$9),'-RÅDATA_KVARTAL-'!$A$5:$DS$385,122,FALSE)&gt;0,VLOOKUP(CONCATENATE($DI$6," ",DY$9),'-RÅDATA_KVARTAL-'!$A$5:$DS$385,122,FALSE),"")</f>
        <v>25</v>
      </c>
      <c r="DZ83" s="37"/>
      <c r="EA83" s="37" t="str">
        <f>IF(VLOOKUP(CONCATENATE($DI$6," ",EA$9),'-RÅDATA_KVARTAL-'!$A$5:$DS$385,122,FALSE)&gt;0,VLOOKUP(CONCATENATE($DI$6," ",EA$9),'-RÅDATA_KVARTAL-'!$A$5:$DS$385,122,FALSE),"")</f>
        <v/>
      </c>
      <c r="EB83" s="37"/>
      <c r="EC83" s="37" t="str">
        <f>IF(VLOOKUP(CONCATENATE($DI$6," ",EC$9),'-RÅDATA_KVARTAL-'!$A$5:$DS$385,122,FALSE)&gt;0,VLOOKUP(CONCATENATE($DI$6," ",EC$9),'-RÅDATA_KVARTAL-'!$A$5:$DS$385,122,FALSE),"")</f>
        <v/>
      </c>
      <c r="ED83" s="37"/>
      <c r="EE83" s="37" t="str">
        <f>IF(VLOOKUP(CONCATENATE($DI$6," ",EE$9),'-RÅDATA_KVARTAL-'!$A$5:$DS$385,122,FALSE)&gt;0,VLOOKUP(CONCATENATE($DI$6," ",EE$9),'-RÅDATA_KVARTAL-'!$A$5:$DS$385,122,FALSE),"")</f>
        <v/>
      </c>
      <c r="EF83" s="37"/>
      <c r="EG83" s="37">
        <f>IF(VLOOKUP(CONCATENATE($DI$6," ",EG$9),'-RÅDATA_KVARTAL-'!$A$5:$DS$385,122,FALSE)&gt;0,VLOOKUP(CONCATENATE($DI$6," ",EG$9),'-RÅDATA_KVARTAL-'!$A$5:$DS$385,122,FALSE),"")</f>
        <v>27.168340224453633</v>
      </c>
      <c r="EH83" s="106"/>
      <c r="EI83" s="106"/>
      <c r="EJ83" s="37" t="str">
        <f>IF(VLOOKUP(CONCATENATE($EJ$6," ",EJ$9),'-RÅDATA_KVARTAL-'!$A$5:$DS$385,122,FALSE)&gt;0,VLOOKUP(CONCATENATE($EJ$6," ",EJ$9),'-RÅDATA_KVARTAL-'!$A$5:$DS$385,122,FALSE),"")</f>
        <v/>
      </c>
      <c r="EK83" s="37"/>
      <c r="EL83" s="37" t="str">
        <f>IF(VLOOKUP(CONCATENATE($EJ$6," ",EL$9),'-RÅDATA_KVARTAL-'!$A$5:$DS$385,122,FALSE)&gt;0,VLOOKUP(CONCATENATE($EJ$6," ",EL$9),'-RÅDATA_KVARTAL-'!$A$5:$DS$385,122,FALSE),"")</f>
        <v/>
      </c>
      <c r="EM83" s="37"/>
      <c r="EN83" s="37" t="str">
        <f>IF(VLOOKUP(CONCATENATE($EJ$6," ",EN$9),'-RÅDATA_KVARTAL-'!$A$5:$DS$385,122,FALSE)&gt;0,VLOOKUP(CONCATENATE($EJ$6," ",EN$9),'-RÅDATA_KVARTAL-'!$A$5:$DS$385,122,FALSE),"")</f>
        <v/>
      </c>
      <c r="EO83" s="37"/>
      <c r="EP83" s="37" t="str">
        <f>IF(VLOOKUP(CONCATENATE($EJ$6," ",EP$9),'-RÅDATA_KVARTAL-'!$A$5:$DS$385,122,FALSE)&gt;0,VLOOKUP(CONCATENATE($EJ$6," ",EP$9),'-RÅDATA_KVARTAL-'!$A$5:$DS$385,122,FALSE),"")</f>
        <v/>
      </c>
      <c r="EQ83" s="37"/>
      <c r="ER83" s="37" t="str">
        <f>IF(VLOOKUP(CONCATENATE($EJ$6," ",ER$9),'-RÅDATA_KVARTAL-'!$A$5:$DS$385,122,FALSE)&gt;0,VLOOKUP(CONCATENATE($EJ$6," ",ER$9),'-RÅDATA_KVARTAL-'!$A$5:$DS$385,122,FALSE),"")</f>
        <v/>
      </c>
      <c r="ES83" s="37"/>
      <c r="ET83" s="37" t="str">
        <f>IF(VLOOKUP(CONCATENATE($EJ$6," ",ET$9),'-RÅDATA_KVARTAL-'!$A$5:$DS$385,122,FALSE)&gt;0,VLOOKUP(CONCATENATE($EJ$6," ",ET$9),'-RÅDATA_KVARTAL-'!$A$5:$DS$385,122,FALSE),"")</f>
        <v/>
      </c>
      <c r="EU83" s="37"/>
      <c r="EV83" s="37" t="str">
        <f>IF(VLOOKUP(CONCATENATE($EJ$6," ",EV$9),'-RÅDATA_KVARTAL-'!$A$5:$DS$385,122,FALSE)&gt;0,VLOOKUP(CONCATENATE($EJ$6," ",EV$9),'-RÅDATA_KVARTAL-'!$A$5:$DS$385,122,FALSE),"")</f>
        <v/>
      </c>
      <c r="EW83" s="37"/>
      <c r="EX83" s="37" t="str">
        <f>IF(VLOOKUP(CONCATENATE($EJ$6," ",EX$9),'-RÅDATA_KVARTAL-'!$A$5:$DS$385,122,FALSE)&gt;0,VLOOKUP(CONCATENATE($EJ$6," ",EX$9),'-RÅDATA_KVARTAL-'!$A$5:$DS$385,122,FALSE),"")</f>
        <v/>
      </c>
      <c r="EY83" s="37"/>
      <c r="EZ83" s="37" t="str">
        <f>IF(VLOOKUP(CONCATENATE($EJ$6," ",EZ$9),'-RÅDATA_KVARTAL-'!$A$5:$DS$385,122,FALSE)&gt;0,VLOOKUP(CONCATENATE($EJ$6," ",EZ$9),'-RÅDATA_KVARTAL-'!$A$5:$DS$385,122,FALSE),"")</f>
        <v/>
      </c>
      <c r="FA83" s="37"/>
      <c r="FB83" s="37" t="str">
        <f>IF(VLOOKUP(CONCATENATE($EJ$6," ",FB$9),'-RÅDATA_KVARTAL-'!$A$5:$DS$385,122,FALSE)&gt;0,VLOOKUP(CONCATENATE($EJ$6," ",FB$9),'-RÅDATA_KVARTAL-'!$A$5:$DS$385,122,FALSE),"")</f>
        <v/>
      </c>
      <c r="FC83" s="37"/>
      <c r="FD83" s="37" t="str">
        <f>IF(VLOOKUP(CONCATENATE($EJ$6," ",FD$9),'-RÅDATA_KVARTAL-'!$A$5:$DS$385,122,FALSE)&gt;0,VLOOKUP(CONCATENATE($EJ$6," ",FD$9),'-RÅDATA_KVARTAL-'!$A$5:$DS$385,122,FALSE),"")</f>
        <v/>
      </c>
      <c r="FE83" s="37"/>
      <c r="FF83" s="37" t="str">
        <f>IF(VLOOKUP(CONCATENATE($EJ$6," ",FF$9),'-RÅDATA_KVARTAL-'!$A$5:$DS$385,122,FALSE)&gt;0,VLOOKUP(CONCATENATE($EJ$6," ",FF$9),'-RÅDATA_KVARTAL-'!$A$5:$DS$385,122,FALSE),"")</f>
        <v/>
      </c>
      <c r="FG83" s="37"/>
      <c r="FH83" s="37" t="str">
        <f>IF(VLOOKUP(CONCATENATE($EJ$6," ",FH$9),'-RÅDATA_KVARTAL-'!$A$5:$DS$385,122,FALSE)&gt;0,VLOOKUP(CONCATENATE($EJ$6," ",FH$9),'-RÅDATA_KVARTAL-'!$A$5:$DS$385,122,FALSE),"")</f>
        <v/>
      </c>
      <c r="FI83" s="106"/>
      <c r="FJ83" s="106"/>
      <c r="FK83" s="37" t="str">
        <f>IF(VLOOKUP(CONCATENATE($FK$6," ",FK$9),'-RÅDATA_KVARTAL-'!$A$5:$DS$385,122,FALSE)&gt;0,VLOOKUP(CONCATENATE($FK$6," ",FK$9),'-RÅDATA_KVARTAL-'!$A$5:$DS$385,122,FALSE),"")</f>
        <v/>
      </c>
      <c r="FL83" s="37"/>
      <c r="FM83" s="37" t="str">
        <f>IF(VLOOKUP(CONCATENATE($FK$6," ",FM$9),'-RÅDATA_KVARTAL-'!$A$5:$DS$385,122,FALSE)&gt;0,VLOOKUP(CONCATENATE($FK$6," ",FM$9),'-RÅDATA_KVARTAL-'!$A$5:$DS$385,122,FALSE),"")</f>
        <v/>
      </c>
      <c r="FN83" s="37"/>
      <c r="FO83" s="37" t="str">
        <f>IF(VLOOKUP(CONCATENATE($FK$6," ",FO$9),'-RÅDATA_KVARTAL-'!$A$5:$DS$385,122,FALSE)&gt;0,VLOOKUP(CONCATENATE($FK$6," ",FO$9),'-RÅDATA_KVARTAL-'!$A$5:$DS$385,122,FALSE),"")</f>
        <v/>
      </c>
      <c r="FP83" s="37"/>
      <c r="FQ83" s="37" t="str">
        <f>IF(VLOOKUP(CONCATENATE($FK$6," ",FQ$9),'-RÅDATA_KVARTAL-'!$A$5:$DS$385,122,FALSE)&gt;0,VLOOKUP(CONCATENATE($FK$6," ",FQ$9),'-RÅDATA_KVARTAL-'!$A$5:$DS$385,122,FALSE),"")</f>
        <v/>
      </c>
      <c r="FR83" s="37"/>
      <c r="FS83" s="37" t="str">
        <f>IF(VLOOKUP(CONCATENATE($FK$6," ",FS$9),'-RÅDATA_KVARTAL-'!$A$5:$DS$385,122,FALSE)&gt;0,VLOOKUP(CONCATENATE($FK$6," ",FS$9),'-RÅDATA_KVARTAL-'!$A$5:$DS$385,122,FALSE),"")</f>
        <v/>
      </c>
      <c r="FT83" s="37"/>
      <c r="FU83" s="37" t="str">
        <f>IF(VLOOKUP(CONCATENATE($FK$6," ",FU$9),'-RÅDATA_KVARTAL-'!$A$5:$DS$385,122,FALSE)&gt;0,VLOOKUP(CONCATENATE($FK$6," ",FU$9),'-RÅDATA_KVARTAL-'!$A$5:$DS$385,122,FALSE),"")</f>
        <v/>
      </c>
      <c r="FV83" s="37"/>
      <c r="FW83" s="37" t="str">
        <f>IF(VLOOKUP(CONCATENATE($FK$6," ",FW$9),'-RÅDATA_KVARTAL-'!$A$5:$DS$385,122,FALSE)&gt;0,VLOOKUP(CONCATENATE($FK$6," ",FW$9),'-RÅDATA_KVARTAL-'!$A$5:$DS$385,122,FALSE),"")</f>
        <v/>
      </c>
      <c r="FX83" s="37"/>
      <c r="FY83" s="37" t="str">
        <f>IF(VLOOKUP(CONCATENATE($FK$6," ",FY$9),'-RÅDATA_KVARTAL-'!$A$5:$DS$385,122,FALSE)&gt;0,VLOOKUP(CONCATENATE($FK$6," ",FY$9),'-RÅDATA_KVARTAL-'!$A$5:$DS$385,122,FALSE),"")</f>
        <v/>
      </c>
      <c r="FZ83" s="37"/>
      <c r="GA83" s="37" t="str">
        <f>IF(VLOOKUP(CONCATENATE($FK$6," ",GA$9),'-RÅDATA_KVARTAL-'!$A$5:$DS$385,122,FALSE)&gt;0,VLOOKUP(CONCATENATE($FK$6," ",GA$9),'-RÅDATA_KVARTAL-'!$A$5:$DS$385,122,FALSE),"")</f>
        <v/>
      </c>
      <c r="GB83" s="37"/>
      <c r="GC83" s="37" t="str">
        <f>IF(VLOOKUP(CONCATENATE($FK$6," ",GC$9),'-RÅDATA_KVARTAL-'!$A$5:$DS$385,122,FALSE)&gt;0,VLOOKUP(CONCATENATE($FK$6," ",GC$9),'-RÅDATA_KVARTAL-'!$A$5:$DS$385,122,FALSE),"")</f>
        <v/>
      </c>
      <c r="GD83" s="37"/>
      <c r="GE83" s="37" t="str">
        <f>IF(VLOOKUP(CONCATENATE($FK$6," ",GE$9),'-RÅDATA_KVARTAL-'!$A$5:$DS$385,122,FALSE)&gt;0,VLOOKUP(CONCATENATE($FK$6," ",GE$9),'-RÅDATA_KVARTAL-'!$A$5:$DS$385,122,FALSE),"")</f>
        <v/>
      </c>
      <c r="GF83" s="37"/>
      <c r="GG83" s="37" t="str">
        <f>IF(VLOOKUP(CONCATENATE($FK$6," ",GG$9),'-RÅDATA_KVARTAL-'!$A$5:$DS$385,122,FALSE)&gt;0,VLOOKUP(CONCATENATE($FK$6," ",GG$9),'-RÅDATA_KVARTAL-'!$A$5:$DS$385,122,FALSE),"")</f>
        <v/>
      </c>
      <c r="GH83" s="37"/>
      <c r="GI83" s="37" t="str">
        <f>IF(VLOOKUP(CONCATENATE($FK$6," ",GI$9),'-RÅDATA_KVARTAL-'!$A$5:$DS$385,122,FALSE)&gt;0,VLOOKUP(CONCATENATE($FK$6," ",GI$9),'-RÅDATA_KVARTAL-'!$A$5:$DS$385,122,FALSE),"")</f>
        <v/>
      </c>
      <c r="GJ83" s="106"/>
      <c r="GK83" s="106"/>
      <c r="GL83" s="37" t="str">
        <f>IF(VLOOKUP(CONCATENATE($GL$6," ",GL$9),'-RÅDATA_KVARTAL-'!$A$5:$DS$385,122,FALSE)&gt;0,VLOOKUP(CONCATENATE($GL$6," ",GL$9),'-RÅDATA_KVARTAL-'!$A$5:$DS$385,122,FALSE),"")</f>
        <v/>
      </c>
      <c r="GM83" s="37"/>
      <c r="GN83" s="37" t="str">
        <f>IF(VLOOKUP(CONCATENATE($GL$6," ",GN$9),'-RÅDATA_KVARTAL-'!$A$5:$DS$385,122,FALSE)&gt;0,VLOOKUP(CONCATENATE($GL$6," ",GN$9),'-RÅDATA_KVARTAL-'!$A$5:$DS$385,122,FALSE),"")</f>
        <v/>
      </c>
      <c r="GO83" s="37"/>
      <c r="GP83" s="37" t="str">
        <f>IF(VLOOKUP(CONCATENATE($GL$6," ",GP$9),'-RÅDATA_KVARTAL-'!$A$5:$DS$385,122,FALSE)&gt;0,VLOOKUP(CONCATENATE($GL$6," ",GP$9),'-RÅDATA_KVARTAL-'!$A$5:$DS$385,122,FALSE),"")</f>
        <v/>
      </c>
      <c r="GQ83" s="37"/>
      <c r="GR83" s="37" t="str">
        <f>IF(VLOOKUP(CONCATENATE($GL$6," ",GR$9),'-RÅDATA_KVARTAL-'!$A$5:$DS$385,122,FALSE)&gt;0,VLOOKUP(CONCATENATE($GL$6," ",GR$9),'-RÅDATA_KVARTAL-'!$A$5:$DS$385,122,FALSE),"")</f>
        <v/>
      </c>
      <c r="GS83" s="37"/>
      <c r="GT83" s="37" t="str">
        <f>IF(VLOOKUP(CONCATENATE($GL$6," ",GT$9),'-RÅDATA_KVARTAL-'!$A$5:$DS$385,122,FALSE)&gt;0,VLOOKUP(CONCATENATE($GL$6," ",GT$9),'-RÅDATA_KVARTAL-'!$A$5:$DS$385,122,FALSE),"")</f>
        <v/>
      </c>
      <c r="GU83" s="37"/>
      <c r="GV83" s="37" t="str">
        <f>IF(VLOOKUP(CONCATENATE($GL$6," ",GV$9),'-RÅDATA_KVARTAL-'!$A$5:$DS$385,122,FALSE)&gt;0,VLOOKUP(CONCATENATE($GL$6," ",GV$9),'-RÅDATA_KVARTAL-'!$A$5:$DS$385,122,FALSE),"")</f>
        <v/>
      </c>
      <c r="GW83" s="37"/>
      <c r="GX83" s="37" t="str">
        <f>IF(VLOOKUP(CONCATENATE($GL$6," ",GX$9),'-RÅDATA_KVARTAL-'!$A$5:$DS$385,122,FALSE)&gt;0,VLOOKUP(CONCATENATE($GL$6," ",GX$9),'-RÅDATA_KVARTAL-'!$A$5:$DS$385,122,FALSE),"")</f>
        <v/>
      </c>
      <c r="GY83" s="37"/>
      <c r="GZ83" s="37" t="str">
        <f>IF(VLOOKUP(CONCATENATE($GL$6," ",GZ$9),'-RÅDATA_KVARTAL-'!$A$5:$DS$385,122,FALSE)&gt;0,VLOOKUP(CONCATENATE($GL$6," ",GZ$9),'-RÅDATA_KVARTAL-'!$A$5:$DS$385,122,FALSE),"")</f>
        <v/>
      </c>
      <c r="HA83" s="37"/>
      <c r="HB83" s="37" t="str">
        <f>IF(VLOOKUP(CONCATENATE($GL$6," ",HB$9),'-RÅDATA_KVARTAL-'!$A$5:$DS$385,122,FALSE)&gt;0,VLOOKUP(CONCATENATE($GL$6," ",HB$9),'-RÅDATA_KVARTAL-'!$A$5:$DS$385,122,FALSE),"")</f>
        <v/>
      </c>
      <c r="HC83" s="37"/>
      <c r="HD83" s="37" t="str">
        <f>IF(VLOOKUP(CONCATENATE($GL$6," ",HD$9),'-RÅDATA_KVARTAL-'!$A$5:$DS$385,122,FALSE)&gt;0,VLOOKUP(CONCATENATE($GL$6," ",HD$9),'-RÅDATA_KVARTAL-'!$A$5:$DS$385,122,FALSE),"")</f>
        <v/>
      </c>
      <c r="HE83" s="37"/>
      <c r="HF83" s="37" t="str">
        <f>IF(VLOOKUP(CONCATENATE($GL$6," ",HF$9),'-RÅDATA_KVARTAL-'!$A$5:$DS$385,122,FALSE)&gt;0,VLOOKUP(CONCATENATE($GL$6," ",HF$9),'-RÅDATA_KVARTAL-'!$A$5:$DS$385,122,FALSE),"")</f>
        <v/>
      </c>
      <c r="HG83" s="37"/>
      <c r="HH83" s="37" t="str">
        <f>IF(VLOOKUP(CONCATENATE($GL$6," ",HH$9),'-RÅDATA_KVARTAL-'!$A$5:$DS$385,122,FALSE)&gt;0,VLOOKUP(CONCATENATE($GL$6," ",HH$9),'-RÅDATA_KVARTAL-'!$A$5:$DS$385,122,FALSE),"")</f>
        <v/>
      </c>
      <c r="HI83" s="37"/>
      <c r="HJ83" s="37" t="str">
        <f>IF(VLOOKUP(CONCATENATE($GL$6," ",HJ$9),'-RÅDATA_KVARTAL-'!$A$5:$DS$385,122,FALSE)&gt;0,VLOOKUP(CONCATENATE($GL$6," ",HJ$9),'-RÅDATA_KVARTAL-'!$A$5:$DS$385,122,FALSE),"")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589</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4"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6"/>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6"/>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6"/>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6"/>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6"/>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6306</v>
      </c>
      <c r="CI12" s="37"/>
      <c r="CJ12" s="37">
        <f>IF(VLOOKUP(CONCATENATE($CH$6," ",CJ$9),'-RÅDATA_KVARTAL-'!$A$5:$DO$385,7,FALSE)&gt;0,VLOOKUP(CONCATENATE($CH$6," ",CJ$9),'-RÅDATA_KVARTAL-'!$A$5:$DO$385,7,FALSE),"")</f>
        <v>6331</v>
      </c>
      <c r="CK12" s="37"/>
      <c r="CL12" s="37">
        <f>IF(VLOOKUP(CONCATENATE($CH$6," ",CL$9),'-RÅDATA_KVARTAL-'!$A$5:$DO$385,7,FALSE)&gt;0,VLOOKUP(CONCATENATE($CH$6," ",CL$9),'-RÅDATA_KVARTAL-'!$A$5:$DO$385,7,FALSE),"")</f>
        <v>6521</v>
      </c>
      <c r="CM12" s="37"/>
      <c r="CN12" s="37">
        <f>IF(VLOOKUP(CONCATENATE($CH$6," ",CN$9),'-RÅDATA_KVARTAL-'!$A$5:$DO$385,7,FALSE)&gt;0,VLOOKUP(CONCATENATE($CH$6," ",CN$9),'-RÅDATA_KVARTAL-'!$A$5:$DO$385,7,FALSE),"")</f>
        <v>6285</v>
      </c>
      <c r="CO12" s="37"/>
      <c r="CP12" s="37">
        <f>IF(VLOOKUP(CONCATENATE($CH$6," ",CP$9),'-RÅDATA_KVARTAL-'!$A$5:$DO$385,7,FALSE)&gt;0,VLOOKUP(CONCATENATE($CH$6," ",CP$9),'-RÅDATA_KVARTAL-'!$A$5:$DO$385,7,FALSE),"")</f>
        <v>6664</v>
      </c>
      <c r="CQ12" s="37"/>
      <c r="CR12" s="37">
        <f>IF(VLOOKUP(CONCATENATE($CH$6," ",CR$9),'-RÅDATA_KVARTAL-'!$A$5:$DO$385,7,FALSE)&gt;0,VLOOKUP(CONCATENATE($CH$6," ",CR$9),'-RÅDATA_KVARTAL-'!$A$5:$DO$385,7,FALSE),"")</f>
        <v>6322</v>
      </c>
      <c r="CS12" s="37"/>
      <c r="CT12" s="37">
        <f>IF(VLOOKUP(CONCATENATE($CH$6," ",CT$9),'-RÅDATA_KVARTAL-'!$A$5:$DO$385,7,FALSE)&gt;0,VLOOKUP(CONCATENATE($CH$6," ",CT$9),'-RÅDATA_KVARTAL-'!$A$5:$DO$385,7,FALSE),"")</f>
        <v>5460</v>
      </c>
      <c r="CU12" s="37"/>
      <c r="CV12" s="37">
        <f>IF(VLOOKUP(CONCATENATE($CH$6," ",CV$9),'-RÅDATA_KVARTAL-'!$A$5:$DO$385,7,FALSE)&gt;0,VLOOKUP(CONCATENATE($CH$6," ",CV$9),'-RÅDATA_KVARTAL-'!$A$5:$DO$385,7,FALSE),"")</f>
        <v>6216</v>
      </c>
      <c r="CW12" s="37"/>
      <c r="CX12" s="37">
        <f>IF(VLOOKUP(CONCATENATE($CH$6," ",CX$9),'-RÅDATA_KVARTAL-'!$A$5:$DO$385,7,FALSE)&gt;0,VLOOKUP(CONCATENATE($CH$6," ",CX$9),'-RÅDATA_KVARTAL-'!$A$5:$DO$385,7,FALSE),"")</f>
        <v>6533</v>
      </c>
      <c r="CY12" s="37"/>
      <c r="CZ12" s="37">
        <f>IF(VLOOKUP(CONCATENATE($CH$6," ",CZ$9),'-RÅDATA_KVARTAL-'!$A$5:$DO$385,7,FALSE)&gt;0,VLOOKUP(CONCATENATE($CH$6," ",CZ$9),'-RÅDATA_KVARTAL-'!$A$5:$DO$385,7,FALSE),"")</f>
        <v>6620</v>
      </c>
      <c r="DA12" s="37"/>
      <c r="DB12" s="37">
        <f>IF(VLOOKUP(CONCATENATE($CH$6," ",DB$9),'-RÅDATA_KVARTAL-'!$A$5:$DO$385,7,FALSE)&gt;0,VLOOKUP(CONCATENATE($CH$6," ",DB$9),'-RÅDATA_KVARTAL-'!$A$5:$DO$385,7,FALSE),"")</f>
        <v>6468</v>
      </c>
      <c r="DC12" s="37"/>
      <c r="DD12" s="37">
        <f>IF(VLOOKUP(CONCATENATE($CH$6," ",DD$9),'-RÅDATA_KVARTAL-'!$A$5:$DO$385,7,FALSE)&gt;0,VLOOKUP(CONCATENATE($CH$6," ",DD$9),'-RÅDATA_KVARTAL-'!$A$5:$DO$385,7,FALSE),"")</f>
        <v>6660</v>
      </c>
      <c r="DE12" s="37"/>
      <c r="DF12" s="37">
        <f>IF(VLOOKUP(CONCATENATE($CH$6," ",DF$9),'-RÅDATA_KVARTAL-'!$A$5:$DO$385,7,FALSE)&gt;0,VLOOKUP(CONCATENATE($CH$6," ",DF$9),'-RÅDATA_KVARTAL-'!$A$5:$DO$385,7,FALSE),"")</f>
        <v>76386</v>
      </c>
      <c r="DG12" s="91"/>
      <c r="DH12" s="37"/>
      <c r="DI12" s="37">
        <f>IF(VLOOKUP(CONCATENATE($DI$6," ",DI$9),'-RÅDATA_KVARTAL-'!$A$5:$DO$385,7,FALSE)&gt;0,VLOOKUP(CONCATENATE($DI$6," ",DI$9),'-RÅDATA_KVARTAL-'!$A$5:$DO$385,7,FALSE),"")</f>
        <v>6741</v>
      </c>
      <c r="DJ12" s="37"/>
      <c r="DK12" s="37">
        <f>IF(VLOOKUP(CONCATENATE($DI$6," ",DK$9),'-RÅDATA_KVARTAL-'!$A$5:$DO$385,7,FALSE)&gt;0,VLOOKUP(CONCATENATE($DI$6," ",DK$9),'-RÅDATA_KVARTAL-'!$A$5:$DO$385,7,FALSE),"")</f>
        <v>6353</v>
      </c>
      <c r="DL12" s="37"/>
      <c r="DM12" s="37">
        <f>IF(VLOOKUP(CONCATENATE($DI$6," ",DM$9),'-RÅDATA_KVARTAL-'!$A$5:$DO$385,7,FALSE)&gt;0,VLOOKUP(CONCATENATE($DI$6," ",DM$9),'-RÅDATA_KVARTAL-'!$A$5:$DO$385,7,FALSE),"")</f>
        <v>7105</v>
      </c>
      <c r="DN12" s="37"/>
      <c r="DO12" s="37">
        <f>IF(VLOOKUP(CONCATENATE($DI$6," ",DO$9),'-RÅDATA_KVARTAL-'!$A$5:$DO$385,7,FALSE)&gt;0,VLOOKUP(CONCATENATE($DI$6," ",DO$9),'-RÅDATA_KVARTAL-'!$A$5:$DO$385,7,FALSE),"")</f>
        <v>6662</v>
      </c>
      <c r="DP12" s="37"/>
      <c r="DQ12" s="37">
        <f>IF(VLOOKUP(CONCATENATE($DI$6," ",DQ$9),'-RÅDATA_KVARTAL-'!$A$5:$DO$385,7,FALSE)&gt;0,VLOOKUP(CONCATENATE($DI$6," ",DQ$9),'-RÅDATA_KVARTAL-'!$A$5:$DO$385,7,FALSE),"")</f>
        <v>7121</v>
      </c>
      <c r="DR12" s="37"/>
      <c r="DS12" s="37">
        <f>IF(VLOOKUP(CONCATENATE($DI$6," ",DS$9),'-RÅDATA_KVARTAL-'!$A$5:$DO$385,7,FALSE)&gt;0,VLOOKUP(CONCATENATE($DI$6," ",DS$9),'-RÅDATA_KVARTAL-'!$A$5:$DO$385,7,FALSE),"")</f>
        <v>6851</v>
      </c>
      <c r="DT12" s="37"/>
      <c r="DU12" s="37">
        <f>IF(VLOOKUP(CONCATENATE($DI$6," ",DU$9),'-RÅDATA_KVARTAL-'!$A$5:$DO$385,7,FALSE)&gt;0,VLOOKUP(CONCATENATE($DI$6," ",DU$9),'-RÅDATA_KVARTAL-'!$A$5:$DO$385,7,FALSE),"")</f>
        <v>6038</v>
      </c>
      <c r="DV12" s="37"/>
      <c r="DW12" s="37">
        <f>IF(VLOOKUP(CONCATENATE($DI$6," ",DW$9),'-RÅDATA_KVARTAL-'!$A$5:$DO$385,7,FALSE)&gt;0,VLOOKUP(CONCATENATE($DI$6," ",DW$9),'-RÅDATA_KVARTAL-'!$A$5:$DO$385,7,FALSE),"")</f>
        <v>6710</v>
      </c>
      <c r="DX12" s="37"/>
      <c r="DY12" s="37">
        <f>IF(VLOOKUP(CONCATENATE($DI$6," ",DY$9),'-RÅDATA_KVARTAL-'!$A$5:$DO$385,7,FALSE)&gt;0,VLOOKUP(CONCATENATE($DI$6," ",DY$9),'-RÅDATA_KVARTAL-'!$A$5:$DO$385,7,FALSE),"")</f>
        <v>6830</v>
      </c>
      <c r="DZ12" s="37"/>
      <c r="EA12" s="37" t="str">
        <f>IF(VLOOKUP(CONCATENATE($DI$6," ",EA$9),'-RÅDATA_KVARTAL-'!$A$5:$DO$385,7,FALSE)&gt;0,VLOOKUP(CONCATENATE($DI$6," ",EA$9),'-RÅDATA_KVARTAL-'!$A$5:$DO$385,7,FALSE),"")</f>
        <v/>
      </c>
      <c r="EB12" s="37"/>
      <c r="EC12" s="37" t="str">
        <f>IF(VLOOKUP(CONCATENATE($DI$6," ",EC$9),'-RÅDATA_KVARTAL-'!$A$5:$DO$385,7,FALSE)&gt;0,VLOOKUP(CONCATENATE($DI$6," ",EC$9),'-RÅDATA_KVARTAL-'!$A$5:$DO$385,7,FALSE),"")</f>
        <v/>
      </c>
      <c r="ED12" s="37"/>
      <c r="EE12" s="37" t="str">
        <f>IF(VLOOKUP(CONCATENATE($DI$6," ",EE$9),'-RÅDATA_KVARTAL-'!$A$5:$DO$385,7,FALSE)&gt;0,VLOOKUP(CONCATENATE($DI$6," ",EE$9),'-RÅDATA_KVARTAL-'!$A$5:$DO$385,7,FALSE),"")</f>
        <v/>
      </c>
      <c r="EF12" s="37"/>
      <c r="EG12" s="37">
        <f>IF(VLOOKUP(CONCATENATE($DI$6," ",EG$9),'-RÅDATA_KVARTAL-'!$A$5:$DO$385,7,FALSE)&gt;0,VLOOKUP(CONCATENATE($DI$6," ",EG$9),'-RÅDATA_KVARTAL-'!$A$5:$DO$385,7,FALSE),"")</f>
        <v>60411</v>
      </c>
      <c r="EH12" s="91"/>
      <c r="EI12" s="37"/>
      <c r="EJ12" s="37" t="str">
        <f>IF(VLOOKUP(CONCATENATE($EJ$6," ",EJ$9),'-RÅDATA_KVARTAL-'!$A$5:$DO$385,7,FALSE)&gt;0,VLOOKUP(CONCATENATE($EJ$6," ",EJ$9),'-RÅDATA_KVARTAL-'!$A$5:$DO$385,7,FALSE),"")</f>
        <v/>
      </c>
      <c r="EK12" s="37"/>
      <c r="EL12" s="37" t="str">
        <f>IF(VLOOKUP(CONCATENATE($EJ$6," ",EL$9),'-RÅDATA_KVARTAL-'!$A$5:$DO$385,7,FALSE)&gt;0,VLOOKUP(CONCATENATE($EJ$6," ",EL$9),'-RÅDATA_KVARTAL-'!$A$5:$DO$385,7,FALSE),"")</f>
        <v/>
      </c>
      <c r="EM12" s="37"/>
      <c r="EN12" s="37" t="str">
        <f>IF(VLOOKUP(CONCATENATE($EJ$6," ",EN$9),'-RÅDATA_KVARTAL-'!$A$5:$DO$385,7,FALSE)&gt;0,VLOOKUP(CONCATENATE($EJ$6," ",EN$9),'-RÅDATA_KVARTAL-'!$A$5:$DO$385,7,FALSE),"")</f>
        <v/>
      </c>
      <c r="EO12" s="37"/>
      <c r="EP12" s="37" t="str">
        <f>IF(VLOOKUP(CONCATENATE($EJ$6," ",EP$9),'-RÅDATA_KVARTAL-'!$A$5:$DO$385,7,FALSE)&gt;0,VLOOKUP(CONCATENATE($EJ$6," ",EP$9),'-RÅDATA_KVARTAL-'!$A$5:$DO$385,7,FALSE),"")</f>
        <v/>
      </c>
      <c r="EQ12" s="37"/>
      <c r="ER12" s="37" t="str">
        <f>IF(VLOOKUP(CONCATENATE($EJ$6," ",ER$9),'-RÅDATA_KVARTAL-'!$A$5:$DO$385,7,FALSE)&gt;0,VLOOKUP(CONCATENATE($EJ$6," ",ER$9),'-RÅDATA_KVARTAL-'!$A$5:$DO$385,7,FALSE),"")</f>
        <v/>
      </c>
      <c r="ES12" s="37"/>
      <c r="ET12" s="37" t="str">
        <f>IF(VLOOKUP(CONCATENATE($EJ$6," ",ET$9),'-RÅDATA_KVARTAL-'!$A$5:$DO$385,7,FALSE)&gt;0,VLOOKUP(CONCATENATE($EJ$6," ",ET$9),'-RÅDATA_KVARTAL-'!$A$5:$DO$385,7,FALSE),"")</f>
        <v/>
      </c>
      <c r="EU12" s="37"/>
      <c r="EV12" s="37" t="str">
        <f>IF(VLOOKUP(CONCATENATE($EJ$6," ",EV$9),'-RÅDATA_KVARTAL-'!$A$5:$DO$385,7,FALSE)&gt;0,VLOOKUP(CONCATENATE($EJ$6," ",EV$9),'-RÅDATA_KVARTAL-'!$A$5:$DO$385,7,FALSE),"")</f>
        <v/>
      </c>
      <c r="EW12" s="37"/>
      <c r="EX12" s="37" t="str">
        <f>IF(VLOOKUP(CONCATENATE($EJ$6," ",EX$9),'-RÅDATA_KVARTAL-'!$A$5:$DO$385,7,FALSE)&gt;0,VLOOKUP(CONCATENATE($EJ$6," ",EX$9),'-RÅDATA_KVARTAL-'!$A$5:$DO$385,7,FALSE),"")</f>
        <v/>
      </c>
      <c r="EY12" s="37"/>
      <c r="EZ12" s="37" t="str">
        <f>IF(VLOOKUP(CONCATENATE($EJ$6," ",EZ$9),'-RÅDATA_KVARTAL-'!$A$5:$DO$385,7,FALSE)&gt;0,VLOOKUP(CONCATENATE($EJ$6," ",EZ$9),'-RÅDATA_KVARTAL-'!$A$5:$DO$385,7,FALSE),"")</f>
        <v/>
      </c>
      <c r="FA12" s="37"/>
      <c r="FB12" s="37" t="str">
        <f>IF(VLOOKUP(CONCATENATE($EJ$6," ",FB$9),'-RÅDATA_KVARTAL-'!$A$5:$DO$385,7,FALSE)&gt;0,VLOOKUP(CONCATENATE($EJ$6," ",FB$9),'-RÅDATA_KVARTAL-'!$A$5:$DO$385,7,FALSE),"")</f>
        <v/>
      </c>
      <c r="FC12" s="37"/>
      <c r="FD12" s="37" t="str">
        <f>IF(VLOOKUP(CONCATENATE($EJ$6," ",FD$9),'-RÅDATA_KVARTAL-'!$A$5:$DO$385,7,FALSE)&gt;0,VLOOKUP(CONCATENATE($EJ$6," ",FD$9),'-RÅDATA_KVARTAL-'!$A$5:$DO$385,7,FALSE),"")</f>
        <v/>
      </c>
      <c r="FE12" s="37"/>
      <c r="FF12" s="37" t="str">
        <f>IF(VLOOKUP(CONCATENATE($EJ$6," ",FF$9),'-RÅDATA_KVARTAL-'!$A$5:$DO$385,7,FALSE)&gt;0,VLOOKUP(CONCATENATE($EJ$6," ",FF$9),'-RÅDATA_KVARTAL-'!$A$5:$DO$385,7,FALSE),"")</f>
        <v/>
      </c>
      <c r="FG12" s="37"/>
      <c r="FH12" s="37" t="str">
        <f>IF(VLOOKUP(CONCATENATE($EJ$6," ",FH$9),'-RÅDATA_KVARTAL-'!$A$5:$DO$385,7,FALSE)&gt;0,VLOOKUP(CONCATENATE($EJ$6," ",FH$9),'-RÅDATA_KVARTAL-'!$A$5:$DO$385,7,FALSE),"")</f>
        <v/>
      </c>
      <c r="FI12" s="91"/>
      <c r="FJ12" s="37"/>
      <c r="FK12" s="37" t="str">
        <f>IF(VLOOKUP(CONCATENATE($FK$6," ",FK$9),'-RÅDATA_KVARTAL-'!$A$5:$DO$385,7,FALSE)&gt;0,VLOOKUP(CONCATENATE($FK$6," ",FK$9),'-RÅDATA_KVARTAL-'!$A$5:$DO$385,7,FALSE),"")</f>
        <v/>
      </c>
      <c r="FL12" s="37"/>
      <c r="FM12" s="37" t="str">
        <f>IF(VLOOKUP(CONCATENATE($FK$6," ",FM$9),'-RÅDATA_KVARTAL-'!$A$5:$DO$385,7,FALSE)&gt;0,VLOOKUP(CONCATENATE($FK$6," ",FM$9),'-RÅDATA_KVARTAL-'!$A$5:$DO$385,7,FALSE),"")</f>
        <v/>
      </c>
      <c r="FN12" s="37"/>
      <c r="FO12" s="37" t="str">
        <f>IF(VLOOKUP(CONCATENATE($FK$6," ",FO$9),'-RÅDATA_KVARTAL-'!$A$5:$DO$385,7,FALSE)&gt;0,VLOOKUP(CONCATENATE($FK$6," ",FO$9),'-RÅDATA_KVARTAL-'!$A$5:$DO$385,7,FALSE),"")</f>
        <v/>
      </c>
      <c r="FP12" s="37"/>
      <c r="FQ12" s="37" t="str">
        <f>IF(VLOOKUP(CONCATENATE($FK$6," ",FQ$9),'-RÅDATA_KVARTAL-'!$A$5:$DO$385,7,FALSE)&gt;0,VLOOKUP(CONCATENATE($FK$6," ",FQ$9),'-RÅDATA_KVARTAL-'!$A$5:$DO$385,7,FALSE),"")</f>
        <v/>
      </c>
      <c r="FR12" s="37"/>
      <c r="FS12" s="37" t="str">
        <f>IF(VLOOKUP(CONCATENATE($FK$6," ",FS$9),'-RÅDATA_KVARTAL-'!$A$5:$DO$385,7,FALSE)&gt;0,VLOOKUP(CONCATENATE($FK$6," ",FS$9),'-RÅDATA_KVARTAL-'!$A$5:$DO$385,7,FALSE),"")</f>
        <v/>
      </c>
      <c r="FT12" s="37"/>
      <c r="FU12" s="37" t="str">
        <f>IF(VLOOKUP(CONCATENATE($FK$6," ",FU$9),'-RÅDATA_KVARTAL-'!$A$5:$DO$385,7,FALSE)&gt;0,VLOOKUP(CONCATENATE($FK$6," ",FU$9),'-RÅDATA_KVARTAL-'!$A$5:$DO$385,7,FALSE),"")</f>
        <v/>
      </c>
      <c r="FV12" s="37"/>
      <c r="FW12" s="37" t="str">
        <f>IF(VLOOKUP(CONCATENATE($FK$6," ",FW$9),'-RÅDATA_KVARTAL-'!$A$5:$DO$385,7,FALSE)&gt;0,VLOOKUP(CONCATENATE($FK$6," ",FW$9),'-RÅDATA_KVARTAL-'!$A$5:$DO$385,7,FALSE),"")</f>
        <v/>
      </c>
      <c r="FX12" s="37"/>
      <c r="FY12" s="37" t="str">
        <f>IF(VLOOKUP(CONCATENATE($FK$6," ",FY$9),'-RÅDATA_KVARTAL-'!$A$5:$DO$385,7,FALSE)&gt;0,VLOOKUP(CONCATENATE($FK$6," ",FY$9),'-RÅDATA_KVARTAL-'!$A$5:$DO$385,7,FALSE),"")</f>
        <v/>
      </c>
      <c r="FZ12" s="37"/>
      <c r="GA12" s="37" t="str">
        <f>IF(VLOOKUP(CONCATENATE($FK$6," ",GA$9),'-RÅDATA_KVARTAL-'!$A$5:$DO$385,7,FALSE)&gt;0,VLOOKUP(CONCATENATE($FK$6," ",GA$9),'-RÅDATA_KVARTAL-'!$A$5:$DO$385,7,FALSE),"")</f>
        <v/>
      </c>
      <c r="GB12" s="37"/>
      <c r="GC12" s="37" t="str">
        <f>IF(VLOOKUP(CONCATENATE($FK$6," ",GC$9),'-RÅDATA_KVARTAL-'!$A$5:$DO$385,7,FALSE)&gt;0,VLOOKUP(CONCATENATE($FK$6," ",GC$9),'-RÅDATA_KVARTAL-'!$A$5:$DO$385,7,FALSE),"")</f>
        <v/>
      </c>
      <c r="GD12" s="37"/>
      <c r="GE12" s="37" t="str">
        <f>IF(VLOOKUP(CONCATENATE($FK$6," ",GE$9),'-RÅDATA_KVARTAL-'!$A$5:$DO$385,7,FALSE)&gt;0,VLOOKUP(CONCATENATE($FK$6," ",GE$9),'-RÅDATA_KVARTAL-'!$A$5:$DO$385,7,FALSE),"")</f>
        <v/>
      </c>
      <c r="GF12" s="37"/>
      <c r="GG12" s="37" t="str">
        <f>IF(VLOOKUP(CONCATENATE($FK$6," ",GG$9),'-RÅDATA_KVARTAL-'!$A$5:$DO$385,7,FALSE)&gt;0,VLOOKUP(CONCATENATE($FK$6," ",GG$9),'-RÅDATA_KVARTAL-'!$A$5:$DO$385,7,FALSE),"")</f>
        <v/>
      </c>
      <c r="GH12" s="37"/>
      <c r="GI12" s="37" t="str">
        <f>IF(VLOOKUP(CONCATENATE($FK$6," ",GI$9),'-RÅDATA_KVARTAL-'!$A$5:$DO$385,7,FALSE)&gt;0,VLOOKUP(CONCATENATE($FK$6," ",GI$9),'-RÅDATA_KVARTAL-'!$A$5:$DO$385,7,FALSE),"")</f>
        <v/>
      </c>
      <c r="GJ12" s="91"/>
      <c r="GK12" s="37"/>
      <c r="GL12" s="37" t="str">
        <f>IF(VLOOKUP(CONCATENATE($GL$6," ",GL$9),'-RÅDATA_KVARTAL-'!$A$5:$DO$385,7,FALSE)&gt;0,VLOOKUP(CONCATENATE($GL$6," ",GL$9),'-RÅDATA_KVARTAL-'!$A$5:$DO$385,7,FALSE),"")</f>
        <v/>
      </c>
      <c r="GM12" s="37"/>
      <c r="GN12" s="37" t="str">
        <f>IF(VLOOKUP(CONCATENATE($GL$6," ",GN$9),'-RÅDATA_KVARTAL-'!$A$5:$DO$385,7,FALSE)&gt;0,VLOOKUP(CONCATENATE($GL$6," ",GN$9),'-RÅDATA_KVARTAL-'!$A$5:$DO$385,7,FALSE),"")</f>
        <v/>
      </c>
      <c r="GO12" s="37"/>
      <c r="GP12" s="37" t="str">
        <f>IF(VLOOKUP(CONCATENATE($GL$6," ",GP$9),'-RÅDATA_KVARTAL-'!$A$5:$DO$385,7,FALSE)&gt;0,VLOOKUP(CONCATENATE($GL$6," ",GP$9),'-RÅDATA_KVARTAL-'!$A$5:$DO$385,7,FALSE),"")</f>
        <v/>
      </c>
      <c r="GQ12" s="37"/>
      <c r="GR12" s="37" t="str">
        <f>IF(VLOOKUP(CONCATENATE($GL$6," ",GR$9),'-RÅDATA_KVARTAL-'!$A$5:$DO$385,7,FALSE)&gt;0,VLOOKUP(CONCATENATE($GL$6," ",GR$9),'-RÅDATA_KVARTAL-'!$A$5:$DO$385,7,FALSE),"")</f>
        <v/>
      </c>
      <c r="GS12" s="37"/>
      <c r="GT12" s="37" t="str">
        <f>IF(VLOOKUP(CONCATENATE($GL$6," ",GT$9),'-RÅDATA_KVARTAL-'!$A$5:$DO$385,7,FALSE)&gt;0,VLOOKUP(CONCATENATE($GL$6," ",GT$9),'-RÅDATA_KVARTAL-'!$A$5:$DO$385,7,FALSE),"")</f>
        <v/>
      </c>
      <c r="GU12" s="37"/>
      <c r="GV12" s="37" t="str">
        <f>IF(VLOOKUP(CONCATENATE($GL$6," ",GV$9),'-RÅDATA_KVARTAL-'!$A$5:$DO$385,7,FALSE)&gt;0,VLOOKUP(CONCATENATE($GL$6," ",GV$9),'-RÅDATA_KVARTAL-'!$A$5:$DO$385,7,FALSE),"")</f>
        <v/>
      </c>
      <c r="GW12" s="37"/>
      <c r="GX12" s="37" t="str">
        <f>IF(VLOOKUP(CONCATENATE($GL$6," ",GX$9),'-RÅDATA_KVARTAL-'!$A$5:$DO$385,7,FALSE)&gt;0,VLOOKUP(CONCATENATE($GL$6," ",GX$9),'-RÅDATA_KVARTAL-'!$A$5:$DO$385,7,FALSE),"")</f>
        <v/>
      </c>
      <c r="GY12" s="37"/>
      <c r="GZ12" s="37" t="str">
        <f>IF(VLOOKUP(CONCATENATE($GL$6," ",GZ$9),'-RÅDATA_KVARTAL-'!$A$5:$DO$385,7,FALSE)&gt;0,VLOOKUP(CONCATENATE($GL$6," ",GZ$9),'-RÅDATA_KVARTAL-'!$A$5:$DO$385,7,FALSE),"")</f>
        <v/>
      </c>
      <c r="HA12" s="37"/>
      <c r="HB12" s="37" t="str">
        <f>IF(VLOOKUP(CONCATENATE($GL$6," ",HB$9),'-RÅDATA_KVARTAL-'!$A$5:$DO$385,7,FALSE)&gt;0,VLOOKUP(CONCATENATE($GL$6," ",HB$9),'-RÅDATA_KVARTAL-'!$A$5:$DO$385,7,FALSE),"")</f>
        <v/>
      </c>
      <c r="HC12" s="37"/>
      <c r="HD12" s="37" t="str">
        <f>IF(VLOOKUP(CONCATENATE($GL$6," ",HD$9),'-RÅDATA_KVARTAL-'!$A$5:$DO$385,7,FALSE)&gt;0,VLOOKUP(CONCATENATE($GL$6," ",HD$9),'-RÅDATA_KVARTAL-'!$A$5:$DO$385,7,FALSE),"")</f>
        <v/>
      </c>
      <c r="HE12" s="37"/>
      <c r="HF12" s="37" t="str">
        <f>IF(VLOOKUP(CONCATENATE($GL$6," ",HF$9),'-RÅDATA_KVARTAL-'!$A$5:$DO$385,7,FALSE)&gt;0,VLOOKUP(CONCATENATE($GL$6," ",HF$9),'-RÅDATA_KVARTAL-'!$A$5:$DO$385,7,FALSE),"")</f>
        <v/>
      </c>
      <c r="HG12" s="37"/>
      <c r="HH12" s="37" t="str">
        <f>IF(VLOOKUP(CONCATENATE($GL$6," ",HH$9),'-RÅDATA_KVARTAL-'!$A$5:$DO$385,7,FALSE)&gt;0,VLOOKUP(CONCATENATE($GL$6," ",HH$9),'-RÅDATA_KVARTAL-'!$A$5:$DO$385,7,FALSE),"")</f>
        <v/>
      </c>
      <c r="HI12" s="37"/>
      <c r="HJ12" s="37" t="str">
        <f>IF(VLOOKUP(CONCATENATE($GL$6," ",HJ$9),'-RÅDATA_KVARTAL-'!$A$5:$DO$385,7,FALSE)&gt;0,VLOOKUP(CONCATENATE($GL$6," ",HJ$9),'-RÅDATA_KVARTAL-'!$A$5:$DO$385,7,FALSE),"")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-273</v>
      </c>
      <c r="CM14" s="37"/>
      <c r="CN14" s="37">
        <f>IF(VLOOKUP(CONCATENATE($CH$6," ",CN$9),'-RÅDATA_KVARTAL-'!$A$5:$DO$385,11,FALSE)&lt;&gt;0,VLOOKUP(CONCATENATE($CH$6," ",CN$9),'-RÅDATA_KVARTAL-'!$A$5:$DO$385,11,FALSE),"")</f>
        <v>83</v>
      </c>
      <c r="CO14" s="37"/>
      <c r="CP14" s="37">
        <f>IF(VLOOKUP(CONCATENATE($CH$6," ",CP$9),'-RÅDATA_KVARTAL-'!$A$5:$DO$385,11,FALSE)&lt;&gt;0,VLOOKUP(CONCATENATE($CH$6," ",CP$9),'-RÅDATA_KVARTAL-'!$A$5:$DO$385,11,FALSE),"")</f>
        <v>-351</v>
      </c>
      <c r="CQ14" s="37"/>
      <c r="CR14" s="37">
        <f>IF(VLOOKUP(CONCATENATE($CH$6," ",CR$9),'-RÅDATA_KVARTAL-'!$A$5:$DO$385,11,FALSE)&lt;&gt;0,VLOOKUP(CONCATENATE($CH$6," ",CR$9),'-RÅDATA_KVARTAL-'!$A$5:$DO$385,11,FALSE),"")</f>
        <v>-351</v>
      </c>
      <c r="CS14" s="37"/>
      <c r="CT14" s="37">
        <f>IF(VLOOKUP(CONCATENATE($CH$6," ",CT$9),'-RÅDATA_KVARTAL-'!$A$5:$DO$385,11,FALSE)&lt;&gt;0,VLOOKUP(CONCATENATE($CH$6," ",CT$9),'-RÅDATA_KVARTAL-'!$A$5:$DO$385,11,FALSE),"")</f>
        <v>-238</v>
      </c>
      <c r="CU14" s="37"/>
      <c r="CV14" s="37">
        <f>IF(VLOOKUP(CONCATENATE($CH$6," ",CV$9),'-RÅDATA_KVARTAL-'!$A$5:$DO$385,11,FALSE)&lt;&gt;0,VLOOKUP(CONCATENATE($CH$6," ",CV$9),'-RÅDATA_KVARTAL-'!$A$5:$DO$385,11,FALSE),"")</f>
        <v>-247</v>
      </c>
      <c r="CW14" s="37"/>
      <c r="CX14" s="37">
        <f>IF(VLOOKUP(CONCATENATE($CH$6," ",CX$9),'-RÅDATA_KVARTAL-'!$A$5:$DO$385,11,FALSE)&lt;&gt;0,VLOOKUP(CONCATENATE($CH$6," ",CX$9),'-RÅDATA_KVARTAL-'!$A$5:$DO$385,11,FALSE),"")</f>
        <v>-431</v>
      </c>
      <c r="CY14" s="37"/>
      <c r="CZ14" s="37">
        <f>IF(VLOOKUP(CONCATENATE($CH$6," ",CZ$9),'-RÅDATA_KVARTAL-'!$A$5:$DO$385,11,FALSE)&lt;&gt;0,VLOOKUP(CONCATENATE($CH$6," ",CZ$9),'-RÅDATA_KVARTAL-'!$A$5:$DO$385,11,FALSE),"")</f>
        <v>-339</v>
      </c>
      <c r="DA14" s="37"/>
      <c r="DB14" s="37">
        <f>IF(VLOOKUP(CONCATENATE($CH$6," ",DB$9),'-RÅDATA_KVARTAL-'!$A$5:$DO$385,11,FALSE)&lt;&gt;0,VLOOKUP(CONCATENATE($CH$6," ",DB$9),'-RÅDATA_KVARTAL-'!$A$5:$DO$385,11,FALSE),"")</f>
        <v>-429</v>
      </c>
      <c r="DC14" s="37"/>
      <c r="DD14" s="37">
        <f>IF(VLOOKUP(CONCATENATE($CH$6," ",DD$9),'-RÅDATA_KVARTAL-'!$A$5:$DO$385,11,FALSE)&lt;&gt;0,VLOOKUP(CONCATENATE($CH$6," ",DD$9),'-RÅDATA_KVARTAL-'!$A$5:$DO$385,11,FALSE),"")</f>
        <v>-461</v>
      </c>
      <c r="DE14" s="37"/>
      <c r="DF14" s="37">
        <f>IF(VLOOKUP(CONCATENATE($CH$6," ",DF$9),'-RÅDATA_KVARTAL-'!$A$5:$DO$385,11,FALSE)&lt;&gt;0,VLOOKUP(CONCATENATE($CH$6," ",DF$9),'-RÅDATA_KVARTAL-'!$A$5:$DO$385,11,FALSE),"")</f>
        <v>-3948</v>
      </c>
      <c r="DG14" s="91"/>
      <c r="DH14" s="91"/>
      <c r="DI14" s="37">
        <f>IF(VLOOKUP(CONCATENATE($DI$6," ",DI$9),'-RÅDATA_KVARTAL-'!$A$5:$DO$385,11,FALSE)&lt;&gt;0,VLOOKUP(CONCATENATE($DI$6," ",DI$9),'-RÅDATA_KVARTAL-'!$A$5:$DO$385,11,FALSE),"")</f>
        <v>-391</v>
      </c>
      <c r="DJ14" s="37"/>
      <c r="DK14" s="37">
        <f>IF(VLOOKUP(CONCATENATE($DI$6," ",DK$9),'-RÅDATA_KVARTAL-'!$A$5:$DO$385,11,FALSE)&lt;&gt;0,VLOOKUP(CONCATENATE($DI$6," ",DK$9),'-RÅDATA_KVARTAL-'!$A$5:$DO$385,11,FALSE),"")</f>
        <v>-414</v>
      </c>
      <c r="DL14" s="37"/>
      <c r="DM14" s="37">
        <f>IF(VLOOKUP(CONCATENATE($DI$6," ",DM$9),'-RÅDATA_KVARTAL-'!$A$5:$DO$385,11,FALSE)&lt;&gt;0,VLOOKUP(CONCATENATE($DI$6," ",DM$9),'-RÅDATA_KVARTAL-'!$A$5:$DO$385,11,FALSE),"")</f>
        <v>-495</v>
      </c>
      <c r="DN14" s="37"/>
      <c r="DO14" s="37">
        <f>IF(VLOOKUP(CONCATENATE($DI$6," ",DO$9),'-RÅDATA_KVARTAL-'!$A$5:$DO$385,11,FALSE)&lt;&gt;0,VLOOKUP(CONCATENATE($DI$6," ",DO$9),'-RÅDATA_KVARTAL-'!$A$5:$DO$385,11,FALSE),"")</f>
        <v>-888</v>
      </c>
      <c r="DP14" s="37"/>
      <c r="DQ14" s="37">
        <f>IF(VLOOKUP(CONCATENATE($DI$6," ",DQ$9),'-RÅDATA_KVARTAL-'!$A$5:$DO$385,11,FALSE)&lt;&gt;0,VLOOKUP(CONCATENATE($DI$6," ",DQ$9),'-RÅDATA_KVARTAL-'!$A$5:$DO$385,11,FALSE),"")</f>
        <v>-826</v>
      </c>
      <c r="DR14" s="37"/>
      <c r="DS14" s="37">
        <f>IF(VLOOKUP(CONCATENATE($DI$6," ",DS$9),'-RÅDATA_KVARTAL-'!$A$5:$DO$385,11,FALSE)&lt;&gt;0,VLOOKUP(CONCATENATE($DI$6," ",DS$9),'-RÅDATA_KVARTAL-'!$A$5:$DO$385,11,FALSE),"")</f>
        <v>-960</v>
      </c>
      <c r="DT14" s="37"/>
      <c r="DU14" s="37">
        <f>IF(VLOOKUP(CONCATENATE($DI$6," ",DU$9),'-RÅDATA_KVARTAL-'!$A$5:$DO$385,11,FALSE)&lt;&gt;0,VLOOKUP(CONCATENATE($DI$6," ",DU$9),'-RÅDATA_KVARTAL-'!$A$5:$DO$385,11,FALSE),"")</f>
        <v>-1135</v>
      </c>
      <c r="DV14" s="37"/>
      <c r="DW14" s="37">
        <f>IF(VLOOKUP(CONCATENATE($DI$6," ",DW$9),'-RÅDATA_KVARTAL-'!$A$5:$DO$385,11,FALSE)&lt;&gt;0,VLOOKUP(CONCATENATE($DI$6," ",DW$9),'-RÅDATA_KVARTAL-'!$A$5:$DO$385,11,FALSE),"")</f>
        <v>-831</v>
      </c>
      <c r="DX14" s="37"/>
      <c r="DY14" s="37">
        <f>IF(VLOOKUP(CONCATENATE($DI$6," ",DY$9),'-RÅDATA_KVARTAL-'!$A$5:$DO$385,11,FALSE)&lt;&gt;0,VLOOKUP(CONCATENATE($DI$6," ",DY$9),'-RÅDATA_KVARTAL-'!$A$5:$DO$385,11,FALSE),"")</f>
        <v>-968</v>
      </c>
      <c r="DZ14" s="37"/>
      <c r="EA14" s="37" t="str">
        <f>IF(VLOOKUP(CONCATENATE($DI$6," ",EA$9),'-RÅDATA_KVARTAL-'!$A$5:$DO$385,11,FALSE)&lt;&gt;0,VLOOKUP(CONCATENATE($DI$6," ",EA$9),'-RÅDATA_KVARTAL-'!$A$5:$DO$385,11,FALSE),"")</f>
        <v/>
      </c>
      <c r="EB14" s="37"/>
      <c r="EC14" s="37" t="str">
        <f>IF(VLOOKUP(CONCATENATE($DI$6," ",EC$9),'-RÅDATA_KVARTAL-'!$A$5:$DO$385,11,FALSE)&lt;&gt;0,VLOOKUP(CONCATENATE($DI$6," ",EC$9),'-RÅDATA_KVARTAL-'!$A$5:$DO$385,11,FALSE),"")</f>
        <v/>
      </c>
      <c r="ED14" s="37"/>
      <c r="EE14" s="37" t="str">
        <f>IF(VLOOKUP(CONCATENATE($DI$6," ",EE$9),'-RÅDATA_KVARTAL-'!$A$5:$DO$385,11,FALSE)&lt;&gt;0,VLOOKUP(CONCATENATE($DI$6," ",EE$9),'-RÅDATA_KVARTAL-'!$A$5:$DO$385,11,FALSE),"")</f>
        <v/>
      </c>
      <c r="EF14" s="37"/>
      <c r="EG14" s="37">
        <f>IF(VLOOKUP(CONCATENATE($DI$6," ",EG$9),'-RÅDATA_KVARTAL-'!$A$5:$DO$385,11,FALSE)&lt;&gt;0,VLOOKUP(CONCATENATE($DI$6," ",EG$9),'-RÅDATA_KVARTAL-'!$A$5:$DO$385,11,FALSE),"")</f>
        <v>-6908</v>
      </c>
      <c r="EH14" s="91"/>
      <c r="EI14" s="91"/>
      <c r="EJ14" s="37" t="str">
        <f>IF(VLOOKUP(CONCATENATE($EJ$6," ",EJ$9),'-RÅDATA_KVARTAL-'!$A$5:$DO$385,11,FALSE)&lt;&gt;0,VLOOKUP(CONCATENATE($EJ$6," ",EJ$9),'-RÅDATA_KVARTAL-'!$A$5:$DO$385,11,FALSE),"")</f>
        <v/>
      </c>
      <c r="EK14" s="37"/>
      <c r="EL14" s="37" t="str">
        <f>IF(VLOOKUP(CONCATENATE($EJ$6," ",EL$9),'-RÅDATA_KVARTAL-'!$A$5:$DO$385,11,FALSE)&lt;&gt;0,VLOOKUP(CONCATENATE($EJ$6," ",EL$9),'-RÅDATA_KVARTAL-'!$A$5:$DO$385,11,FALSE),"")</f>
        <v/>
      </c>
      <c r="EM14" s="37"/>
      <c r="EN14" s="37" t="str">
        <f>IF(VLOOKUP(CONCATENATE($EJ$6," ",EN$9),'-RÅDATA_KVARTAL-'!$A$5:$DO$385,11,FALSE)&lt;&gt;0,VLOOKUP(CONCATENATE($EJ$6," ",EN$9),'-RÅDATA_KVARTAL-'!$A$5:$DO$385,11,FALSE),"")</f>
        <v/>
      </c>
      <c r="EO14" s="37"/>
      <c r="EP14" s="37" t="str">
        <f>IF(VLOOKUP(CONCATENATE($EJ$6," ",EP$9),'-RÅDATA_KVARTAL-'!$A$5:$DO$385,11,FALSE)&lt;&gt;0,VLOOKUP(CONCATENATE($EJ$6," ",EP$9),'-RÅDATA_KVARTAL-'!$A$5:$DO$385,11,FALSE),"")</f>
        <v/>
      </c>
      <c r="EQ14" s="37"/>
      <c r="ER14" s="37" t="str">
        <f>IF(VLOOKUP(CONCATENATE($EJ$6," ",ER$9),'-RÅDATA_KVARTAL-'!$A$5:$DO$385,11,FALSE)&lt;&gt;0,VLOOKUP(CONCATENATE($EJ$6," ",ER$9),'-RÅDATA_KVARTAL-'!$A$5:$DO$385,11,FALSE),"")</f>
        <v/>
      </c>
      <c r="ES14" s="37"/>
      <c r="ET14" s="37" t="str">
        <f>IF(VLOOKUP(CONCATENATE($EJ$6," ",ET$9),'-RÅDATA_KVARTAL-'!$A$5:$DO$385,11,FALSE)&lt;&gt;0,VLOOKUP(CONCATENATE($EJ$6," ",ET$9),'-RÅDATA_KVARTAL-'!$A$5:$DO$385,11,FALSE),"")</f>
        <v/>
      </c>
      <c r="EU14" s="37"/>
      <c r="EV14" s="37" t="str">
        <f>IF(VLOOKUP(CONCATENATE($EJ$6," ",EV$9),'-RÅDATA_KVARTAL-'!$A$5:$DO$385,11,FALSE)&lt;&gt;0,VLOOKUP(CONCATENATE($EJ$6," ",EV$9),'-RÅDATA_KVARTAL-'!$A$5:$DO$385,11,FALSE),"")</f>
        <v/>
      </c>
      <c r="EW14" s="37"/>
      <c r="EX14" s="37" t="str">
        <f>IF(VLOOKUP(CONCATENATE($EJ$6," ",EX$9),'-RÅDATA_KVARTAL-'!$A$5:$DO$385,11,FALSE)&lt;&gt;0,VLOOKUP(CONCATENATE($EJ$6," ",EX$9),'-RÅDATA_KVARTAL-'!$A$5:$DO$385,11,FALSE),"")</f>
        <v/>
      </c>
      <c r="EY14" s="37"/>
      <c r="EZ14" s="37" t="str">
        <f>IF(VLOOKUP(CONCATENATE($EJ$6," ",EZ$9),'-RÅDATA_KVARTAL-'!$A$5:$DO$385,11,FALSE)&lt;&gt;0,VLOOKUP(CONCATENATE($EJ$6," ",EZ$9),'-RÅDATA_KVARTAL-'!$A$5:$DO$385,11,FALSE),"")</f>
        <v/>
      </c>
      <c r="FA14" s="37"/>
      <c r="FB14" s="37" t="str">
        <f>IF(VLOOKUP(CONCATENATE($EJ$6," ",FB$9),'-RÅDATA_KVARTAL-'!$A$5:$DO$385,11,FALSE)&lt;&gt;0,VLOOKUP(CONCATENATE($EJ$6," ",FB$9),'-RÅDATA_KVARTAL-'!$A$5:$DO$385,11,FALSE),"")</f>
        <v/>
      </c>
      <c r="FC14" s="37"/>
      <c r="FD14" s="37" t="str">
        <f>IF(VLOOKUP(CONCATENATE($EJ$6," ",FD$9),'-RÅDATA_KVARTAL-'!$A$5:$DO$385,11,FALSE)&lt;&gt;0,VLOOKUP(CONCATENATE($EJ$6," ",FD$9),'-RÅDATA_KVARTAL-'!$A$5:$DO$385,11,FALSE),"")</f>
        <v/>
      </c>
      <c r="FE14" s="37"/>
      <c r="FF14" s="37" t="str">
        <f>IF(VLOOKUP(CONCATENATE($EJ$6," ",FF$9),'-RÅDATA_KVARTAL-'!$A$5:$DO$385,11,FALSE)&lt;&gt;0,VLOOKUP(CONCATENATE($EJ$6," ",FF$9),'-RÅDATA_KVARTAL-'!$A$5:$DO$385,11,FALSE),"")</f>
        <v/>
      </c>
      <c r="FG14" s="37"/>
      <c r="FH14" s="37" t="str">
        <f>IF(VLOOKUP(CONCATENATE($EJ$6," ",FH$9),'-RÅDATA_KVARTAL-'!$A$5:$DO$385,11,FALSE)&lt;&gt;0,VLOOKUP(CONCATENATE($EJ$6," ",FH$9),'-RÅDATA_KVARTAL-'!$A$5:$DO$385,11,FALSE),"")</f>
        <v/>
      </c>
      <c r="FI14" s="91"/>
      <c r="FJ14" s="91"/>
      <c r="FK14" s="37" t="str">
        <f>IF(VLOOKUP(CONCATENATE($FK$6," ",FK$9),'-RÅDATA_KVARTAL-'!$A$5:$DO$385,11,FALSE)&lt;&gt;0,VLOOKUP(CONCATENATE($FK$6," ",FK$9),'-RÅDATA_KVARTAL-'!$A$5:$DO$385,11,FALSE),"")</f>
        <v/>
      </c>
      <c r="FL14" s="37"/>
      <c r="FM14" s="37" t="str">
        <f>IF(VLOOKUP(CONCATENATE($FK$6," ",FM$9),'-RÅDATA_KVARTAL-'!$A$5:$DO$385,11,FALSE)&lt;&gt;0,VLOOKUP(CONCATENATE($FK$6," ",FM$9),'-RÅDATA_KVARTAL-'!$A$5:$DO$385,11,FALSE),"")</f>
        <v/>
      </c>
      <c r="FN14" s="37"/>
      <c r="FO14" s="37" t="str">
        <f>IF(VLOOKUP(CONCATENATE($FK$6," ",FO$9),'-RÅDATA_KVARTAL-'!$A$5:$DO$385,11,FALSE)&lt;&gt;0,VLOOKUP(CONCATENATE($FK$6," ",FO$9),'-RÅDATA_KVARTAL-'!$A$5:$DO$385,11,FALSE),"")</f>
        <v/>
      </c>
      <c r="FP14" s="37"/>
      <c r="FQ14" s="37" t="str">
        <f>IF(VLOOKUP(CONCATENATE($FK$6," ",FQ$9),'-RÅDATA_KVARTAL-'!$A$5:$DO$385,11,FALSE)&lt;&gt;0,VLOOKUP(CONCATENATE($FK$6," ",FQ$9),'-RÅDATA_KVARTAL-'!$A$5:$DO$385,11,FALSE),"")</f>
        <v/>
      </c>
      <c r="FR14" s="37"/>
      <c r="FS14" s="37" t="str">
        <f>IF(VLOOKUP(CONCATENATE($FK$6," ",FS$9),'-RÅDATA_KVARTAL-'!$A$5:$DO$385,11,FALSE)&lt;&gt;0,VLOOKUP(CONCATENATE($FK$6," ",FS$9),'-RÅDATA_KVARTAL-'!$A$5:$DO$385,11,FALSE),"")</f>
        <v/>
      </c>
      <c r="FT14" s="37"/>
      <c r="FU14" s="37" t="str">
        <f>IF(VLOOKUP(CONCATENATE($FK$6," ",FU$9),'-RÅDATA_KVARTAL-'!$A$5:$DO$385,11,FALSE)&lt;&gt;0,VLOOKUP(CONCATENATE($FK$6," ",FU$9),'-RÅDATA_KVARTAL-'!$A$5:$DO$385,11,FALSE),"")</f>
        <v/>
      </c>
      <c r="FV14" s="37"/>
      <c r="FW14" s="37" t="str">
        <f>IF(VLOOKUP(CONCATENATE($FK$6," ",FW$9),'-RÅDATA_KVARTAL-'!$A$5:$DO$385,11,FALSE)&lt;&gt;0,VLOOKUP(CONCATENATE($FK$6," ",FW$9),'-RÅDATA_KVARTAL-'!$A$5:$DO$385,11,FALSE),"")</f>
        <v/>
      </c>
      <c r="FX14" s="37"/>
      <c r="FY14" s="37" t="str">
        <f>IF(VLOOKUP(CONCATENATE($FK$6," ",FY$9),'-RÅDATA_KVARTAL-'!$A$5:$DO$385,11,FALSE)&lt;&gt;0,VLOOKUP(CONCATENATE($FK$6," ",FY$9),'-RÅDATA_KVARTAL-'!$A$5:$DO$385,11,FALSE),"")</f>
        <v/>
      </c>
      <c r="FZ14" s="37"/>
      <c r="GA14" s="37" t="str">
        <f>IF(VLOOKUP(CONCATENATE($FK$6," ",GA$9),'-RÅDATA_KVARTAL-'!$A$5:$DO$385,11,FALSE)&lt;&gt;0,VLOOKUP(CONCATENATE($FK$6," ",GA$9),'-RÅDATA_KVARTAL-'!$A$5:$DO$385,11,FALSE),"")</f>
        <v/>
      </c>
      <c r="GB14" s="37"/>
      <c r="GC14" s="37" t="str">
        <f>IF(VLOOKUP(CONCATENATE($FK$6," ",GC$9),'-RÅDATA_KVARTAL-'!$A$5:$DO$385,11,FALSE)&lt;&gt;0,VLOOKUP(CONCATENATE($FK$6," ",GC$9),'-RÅDATA_KVARTAL-'!$A$5:$DO$385,11,FALSE),"")</f>
        <v/>
      </c>
      <c r="GD14" s="37"/>
      <c r="GE14" s="37" t="str">
        <f>IF(VLOOKUP(CONCATENATE($FK$6," ",GE$9),'-RÅDATA_KVARTAL-'!$A$5:$DO$385,11,FALSE)&lt;&gt;0,VLOOKUP(CONCATENATE($FK$6," ",GE$9),'-RÅDATA_KVARTAL-'!$A$5:$DO$385,11,FALSE),"")</f>
        <v/>
      </c>
      <c r="GF14" s="37"/>
      <c r="GG14" s="37" t="str">
        <f>IF(VLOOKUP(CONCATENATE($FK$6," ",GG$9),'-RÅDATA_KVARTAL-'!$A$5:$DO$385,11,FALSE)&lt;&gt;0,VLOOKUP(CONCATENATE($FK$6," ",GG$9),'-RÅDATA_KVARTAL-'!$A$5:$DO$385,11,FALSE),"")</f>
        <v/>
      </c>
      <c r="GH14" s="37"/>
      <c r="GI14" s="37" t="str">
        <f>IF(VLOOKUP(CONCATENATE($FK$6," ",GI$9),'-RÅDATA_KVARTAL-'!$A$5:$DO$385,11,FALSE)&lt;&gt;0,VLOOKUP(CONCATENATE($FK$6," ",GI$9),'-RÅDATA_KVARTAL-'!$A$5:$DO$385,11,FALSE),"")</f>
        <v/>
      </c>
      <c r="GJ14" s="91"/>
      <c r="GK14" s="91"/>
      <c r="GL14" s="37" t="str">
        <f>IF(VLOOKUP(CONCATENATE($GL$6," ",GL$9),'-RÅDATA_KVARTAL-'!$A$5:$DO$385,11,FALSE)&lt;&gt;0,VLOOKUP(CONCATENATE($GL$6," ",GL$9),'-RÅDATA_KVARTAL-'!$A$5:$DO$385,11,FALSE),"")</f>
        <v/>
      </c>
      <c r="GM14" s="37"/>
      <c r="GN14" s="37" t="str">
        <f>IF(VLOOKUP(CONCATENATE($GL$6," ",GN$9),'-RÅDATA_KVARTAL-'!$A$5:$DO$385,11,FALSE)&lt;&gt;0,VLOOKUP(CONCATENATE($GL$6," ",GN$9),'-RÅDATA_KVARTAL-'!$A$5:$DO$385,11,FALSE),"")</f>
        <v/>
      </c>
      <c r="GO14" s="37"/>
      <c r="GP14" s="37" t="str">
        <f>IF(VLOOKUP(CONCATENATE($GL$6," ",GP$9),'-RÅDATA_KVARTAL-'!$A$5:$DO$385,11,FALSE)&lt;&gt;0,VLOOKUP(CONCATENATE($GL$6," ",GP$9),'-RÅDATA_KVARTAL-'!$A$5:$DO$385,11,FALSE),"")</f>
        <v/>
      </c>
      <c r="GQ14" s="37"/>
      <c r="GR14" s="37" t="str">
        <f>IF(VLOOKUP(CONCATENATE($GL$6," ",GR$9),'-RÅDATA_KVARTAL-'!$A$5:$DO$385,11,FALSE)&lt;&gt;0,VLOOKUP(CONCATENATE($GL$6," ",GR$9),'-RÅDATA_KVARTAL-'!$A$5:$DO$385,11,FALSE),"")</f>
        <v/>
      </c>
      <c r="GS14" s="37"/>
      <c r="GT14" s="37" t="str">
        <f>IF(VLOOKUP(CONCATENATE($GL$6," ",GT$9),'-RÅDATA_KVARTAL-'!$A$5:$DO$385,11,FALSE)&lt;&gt;0,VLOOKUP(CONCATENATE($GL$6," ",GT$9),'-RÅDATA_KVARTAL-'!$A$5:$DO$385,11,FALSE),"")</f>
        <v/>
      </c>
      <c r="GU14" s="37"/>
      <c r="GV14" s="37" t="str">
        <f>IF(VLOOKUP(CONCATENATE($GL$6," ",GV$9),'-RÅDATA_KVARTAL-'!$A$5:$DO$385,11,FALSE)&lt;&gt;0,VLOOKUP(CONCATENATE($GL$6," ",GV$9),'-RÅDATA_KVARTAL-'!$A$5:$DO$385,11,FALSE),"")</f>
        <v/>
      </c>
      <c r="GW14" s="37"/>
      <c r="GX14" s="37" t="str">
        <f>IF(VLOOKUP(CONCATENATE($GL$6," ",GX$9),'-RÅDATA_KVARTAL-'!$A$5:$DO$385,11,FALSE)&lt;&gt;0,VLOOKUP(CONCATENATE($GL$6," ",GX$9),'-RÅDATA_KVARTAL-'!$A$5:$DO$385,11,FALSE),"")</f>
        <v/>
      </c>
      <c r="GY14" s="37"/>
      <c r="GZ14" s="37" t="str">
        <f>IF(VLOOKUP(CONCATENATE($GL$6," ",GZ$9),'-RÅDATA_KVARTAL-'!$A$5:$DO$385,11,FALSE)&lt;&gt;0,VLOOKUP(CONCATENATE($GL$6," ",GZ$9),'-RÅDATA_KVARTAL-'!$A$5:$DO$385,11,FALSE),"")</f>
        <v/>
      </c>
      <c r="HA14" s="37"/>
      <c r="HB14" s="37" t="str">
        <f>IF(VLOOKUP(CONCATENATE($GL$6," ",HB$9),'-RÅDATA_KVARTAL-'!$A$5:$DO$385,11,FALSE)&lt;&gt;0,VLOOKUP(CONCATENATE($GL$6," ",HB$9),'-RÅDATA_KVARTAL-'!$A$5:$DO$385,11,FALSE),"")</f>
        <v/>
      </c>
      <c r="HC14" s="37"/>
      <c r="HD14" s="37" t="str">
        <f>IF(VLOOKUP(CONCATENATE($GL$6," ",HD$9),'-RÅDATA_KVARTAL-'!$A$5:$DO$385,11,FALSE)&lt;&gt;0,VLOOKUP(CONCATENATE($GL$6," ",HD$9),'-RÅDATA_KVARTAL-'!$A$5:$DO$385,11,FALSE),"")</f>
        <v/>
      </c>
      <c r="HE14" s="37"/>
      <c r="HF14" s="37" t="str">
        <f>IF(VLOOKUP(CONCATENATE($GL$6," ",HF$9),'-RÅDATA_KVARTAL-'!$A$5:$DO$385,11,FALSE)&lt;&gt;0,VLOOKUP(CONCATENATE($GL$6," ",HF$9),'-RÅDATA_KVARTAL-'!$A$5:$DO$385,11,FALSE),"")</f>
        <v/>
      </c>
      <c r="HG14" s="37"/>
      <c r="HH14" s="37" t="str">
        <f>IF(VLOOKUP(CONCATENATE($GL$6," ",HH$9),'-RÅDATA_KVARTAL-'!$A$5:$DO$385,11,FALSE)&lt;&gt;0,VLOOKUP(CONCATENATE($GL$6," ",HH$9),'-RÅDATA_KVARTAL-'!$A$5:$DO$385,11,FALSE),"")</f>
        <v/>
      </c>
      <c r="HI14" s="37"/>
      <c r="HJ14" s="37" t="str">
        <f>IF(VLOOKUP(CONCATENATE($GL$6," ",HJ$9),'-RÅDATA_KVARTAL-'!$A$5:$DO$385,11,FALSE)&lt;&gt;0,VLOOKUP(CONCATENATE($GL$6," ",HJ$9),'-RÅDATA_KVARTAL-'!$A$5:$DO$385,11,FALSE),"")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329</v>
      </c>
      <c r="CM16" s="29"/>
      <c r="CN16" s="29">
        <f>IF(VLOOKUP(CONCATENATE($CH$6," ",CN$9),'-RÅDATA_KVARTAL-'!$A$5:$DO$385,15,FALSE)&lt;&gt;0,VLOOKUP(CONCATENATE($CH$6," ",CN$9),'-RÅDATA_KVARTAL-'!$A$5:$DO$385,15,FALSE),"")</f>
        <v>371</v>
      </c>
      <c r="CO16" s="29"/>
      <c r="CP16" s="29">
        <f>IF(VLOOKUP(CONCATENATE($CH$6," ",CP$9),'-RÅDATA_KVARTAL-'!$A$5:$DO$385,15,FALSE)&lt;&gt;0,VLOOKUP(CONCATENATE($CH$6," ",CP$9),'-RÅDATA_KVARTAL-'!$A$5:$DO$385,15,FALSE),"")</f>
        <v>334</v>
      </c>
      <c r="CQ16" s="29"/>
      <c r="CR16" s="29">
        <f>IF(VLOOKUP(CONCATENATE($CH$6," ",CR$9),'-RÅDATA_KVARTAL-'!$A$5:$DO$385,15,FALSE)&lt;&gt;0,VLOOKUP(CONCATENATE($CH$6," ",CR$9),'-RÅDATA_KVARTAL-'!$A$5:$DO$385,15,FALSE),"")</f>
        <v>302</v>
      </c>
      <c r="CS16" s="29"/>
      <c r="CT16" s="29">
        <f>IF(VLOOKUP(CONCATENATE($CH$6," ",CT$9),'-RÅDATA_KVARTAL-'!$A$5:$DO$385,15,FALSE)&lt;&gt;0,VLOOKUP(CONCATENATE($CH$6," ",CT$9),'-RÅDATA_KVARTAL-'!$A$5:$DO$385,15,FALSE),"")</f>
        <v>670</v>
      </c>
      <c r="CU16" s="29"/>
      <c r="CV16" s="29">
        <f>IF(VLOOKUP(CONCATENATE($CH$6," ",CV$9),'-RÅDATA_KVARTAL-'!$A$5:$DO$385,15,FALSE)&lt;&gt;0,VLOOKUP(CONCATENATE($CH$6," ",CV$9),'-RÅDATA_KVARTAL-'!$A$5:$DO$385,15,FALSE),"")</f>
        <v>372</v>
      </c>
      <c r="CW16" s="29"/>
      <c r="CX16" s="29">
        <f>IF(VLOOKUP(CONCATENATE($CH$6," ",CX$9),'-RÅDATA_KVARTAL-'!$A$5:$DO$385,15,FALSE)&lt;&gt;0,VLOOKUP(CONCATENATE($CH$6," ",CX$9),'-RÅDATA_KVARTAL-'!$A$5:$DO$385,15,FALSE),"")</f>
        <v>228</v>
      </c>
      <c r="CY16" s="29"/>
      <c r="CZ16" s="29">
        <f>IF(VLOOKUP(CONCATENATE($CH$6," ",CZ$9),'-RÅDATA_KVARTAL-'!$A$5:$DO$385,15,FALSE)&lt;&gt;0,VLOOKUP(CONCATENATE($CH$6," ",CZ$9),'-RÅDATA_KVARTAL-'!$A$5:$DO$385,15,FALSE),"")</f>
        <v>316</v>
      </c>
      <c r="DA16" s="29"/>
      <c r="DB16" s="29">
        <f>IF(VLOOKUP(CONCATENATE($CH$6," ",DB$9),'-RÅDATA_KVARTAL-'!$A$5:$DO$385,15,FALSE)&lt;&gt;0,VLOOKUP(CONCATENATE($CH$6," ",DB$9),'-RÅDATA_KVARTAL-'!$A$5:$DO$385,15,FALSE),"")</f>
        <v>207</v>
      </c>
      <c r="DC16" s="29"/>
      <c r="DD16" s="29">
        <f>IF(VLOOKUP(CONCATENATE($CH$6," ",DD$9),'-RÅDATA_KVARTAL-'!$A$5:$DO$385,15,FALSE)&lt;&gt;0,VLOOKUP(CONCATENATE($CH$6," ",DD$9),'-RÅDATA_KVARTAL-'!$A$5:$DO$385,15,FALSE),"")</f>
        <v>307</v>
      </c>
      <c r="DE16" s="29"/>
      <c r="DF16" s="29">
        <f>IF(VLOOKUP(CONCATENATE($CH$6," ",DF$9),'-RÅDATA_KVARTAL-'!$A$5:$DO$385,15,FALSE)&lt;&gt;0,VLOOKUP(CONCATENATE($CH$6," ",DF$9),'-RÅDATA_KVARTAL-'!$A$5:$DO$385,15,FALSE),"")</f>
        <v>3563</v>
      </c>
      <c r="DG16" s="91"/>
      <c r="DH16" s="91"/>
      <c r="DI16" s="29">
        <f>IF(VLOOKUP(CONCATENATE($DI$6," ",DI$9),'-RÅDATA_KVARTAL-'!$A$5:$DO$385,15,FALSE)&lt;&gt;0,VLOOKUP(CONCATENATE($DI$6," ",DI$9),'-RÅDATA_KVARTAL-'!$A$5:$DO$385,15,FALSE),"")</f>
        <v>346</v>
      </c>
      <c r="DJ16" s="29"/>
      <c r="DK16" s="29">
        <f>IF(VLOOKUP(CONCATENATE($DI$6," ",DK$9),'-RÅDATA_KVARTAL-'!$A$5:$DO$385,15,FALSE)&lt;&gt;0,VLOOKUP(CONCATENATE($DI$6," ",DK$9),'-RÅDATA_KVARTAL-'!$A$5:$DO$385,15,FALSE),"")</f>
        <v>344</v>
      </c>
      <c r="DL16" s="29"/>
      <c r="DM16" s="29">
        <f>IF(VLOOKUP(CONCATENATE($DI$6," ",DM$9),'-RÅDATA_KVARTAL-'!$A$5:$DO$385,15,FALSE)&lt;&gt;0,VLOOKUP(CONCATENATE($DI$6," ",DM$9),'-RÅDATA_KVARTAL-'!$A$5:$DO$385,15,FALSE),"")</f>
        <v>436</v>
      </c>
      <c r="DN16" s="29"/>
      <c r="DO16" s="29">
        <f>IF(VLOOKUP(CONCATENATE($DI$6," ",DO$9),'-RÅDATA_KVARTAL-'!$A$5:$DO$385,15,FALSE)&lt;&gt;0,VLOOKUP(CONCATENATE($DI$6," ",DO$9),'-RÅDATA_KVARTAL-'!$A$5:$DO$385,15,FALSE),"")</f>
        <v>473</v>
      </c>
      <c r="DP16" s="29"/>
      <c r="DQ16" s="29">
        <f>IF(VLOOKUP(CONCATENATE($DI$6," ",DQ$9),'-RÅDATA_KVARTAL-'!$A$5:$DO$385,15,FALSE)&lt;&gt;0,VLOOKUP(CONCATENATE($DI$6," ",DQ$9),'-RÅDATA_KVARTAL-'!$A$5:$DO$385,15,FALSE),"")</f>
        <v>490</v>
      </c>
      <c r="DR16" s="29"/>
      <c r="DS16" s="29">
        <f>IF(VLOOKUP(CONCATENATE($DI$6," ",DS$9),'-RÅDATA_KVARTAL-'!$A$5:$DO$385,15,FALSE)&lt;&gt;0,VLOOKUP(CONCATENATE($DI$6," ",DS$9),'-RÅDATA_KVARTAL-'!$A$5:$DO$385,15,FALSE),"")</f>
        <v>615</v>
      </c>
      <c r="DT16" s="29"/>
      <c r="DU16" s="29">
        <f>IF(VLOOKUP(CONCATENATE($DI$6," ",DU$9),'-RÅDATA_KVARTAL-'!$A$5:$DO$385,15,FALSE)&lt;&gt;0,VLOOKUP(CONCATENATE($DI$6," ",DU$9),'-RÅDATA_KVARTAL-'!$A$5:$DO$385,15,FALSE),"")</f>
        <v>460</v>
      </c>
      <c r="DV16" s="29"/>
      <c r="DW16" s="29">
        <f>IF(VLOOKUP(CONCATENATE($DI$6," ",DW$9),'-RÅDATA_KVARTAL-'!$A$5:$DO$385,15,FALSE)&lt;&gt;0,VLOOKUP(CONCATENATE($DI$6," ",DW$9),'-RÅDATA_KVARTAL-'!$A$5:$DO$385,15,FALSE),"")</f>
        <v>495</v>
      </c>
      <c r="DX16" s="29"/>
      <c r="DY16" s="29">
        <f>IF(VLOOKUP(CONCATENATE($DI$6," ",DY$9),'-RÅDATA_KVARTAL-'!$A$5:$DO$385,15,FALSE)&lt;&gt;0,VLOOKUP(CONCATENATE($DI$6," ",DY$9),'-RÅDATA_KVARTAL-'!$A$5:$DO$385,15,FALSE),"")</f>
        <v>512</v>
      </c>
      <c r="DZ16" s="29"/>
      <c r="EA16" s="29" t="str">
        <f>IF(VLOOKUP(CONCATENATE($DI$6," ",EA$9),'-RÅDATA_KVARTAL-'!$A$5:$DO$385,15,FALSE)&lt;&gt;0,VLOOKUP(CONCATENATE($DI$6," ",EA$9),'-RÅDATA_KVARTAL-'!$A$5:$DO$385,15,FALSE),"")</f>
        <v/>
      </c>
      <c r="EB16" s="29"/>
      <c r="EC16" s="29" t="str">
        <f>IF(VLOOKUP(CONCATENATE($DI$6," ",EC$9),'-RÅDATA_KVARTAL-'!$A$5:$DO$385,15,FALSE)&lt;&gt;0,VLOOKUP(CONCATENATE($DI$6," ",EC$9),'-RÅDATA_KVARTAL-'!$A$5:$DO$385,15,FALSE),"")</f>
        <v/>
      </c>
      <c r="ED16" s="29"/>
      <c r="EE16" s="29" t="str">
        <f>IF(VLOOKUP(CONCATENATE($DI$6," ",EE$9),'-RÅDATA_KVARTAL-'!$A$5:$DO$385,15,FALSE)&lt;&gt;0,VLOOKUP(CONCATENATE($DI$6," ",EE$9),'-RÅDATA_KVARTAL-'!$A$5:$DO$385,15,FALSE),"")</f>
        <v/>
      </c>
      <c r="EF16" s="29"/>
      <c r="EG16" s="29">
        <f>IF(VLOOKUP(CONCATENATE($DI$6," ",EG$9),'-RÅDATA_KVARTAL-'!$A$5:$DO$385,15,FALSE)&lt;&gt;0,VLOOKUP(CONCATENATE($DI$6," ",EG$9),'-RÅDATA_KVARTAL-'!$A$5:$DO$385,15,FALSE),"")</f>
        <v>4171</v>
      </c>
      <c r="EH16" s="91"/>
      <c r="EI16" s="91"/>
      <c r="EJ16" s="29" t="str">
        <f>IF(VLOOKUP(CONCATENATE($EJ$6," ",EJ$9),'-RÅDATA_KVARTAL-'!$A$5:$DO$385,15,FALSE)&lt;&gt;0,VLOOKUP(CONCATENATE($EJ$6," ",EJ$9),'-RÅDATA_KVARTAL-'!$A$5:$DO$385,15,FALSE),"")</f>
        <v/>
      </c>
      <c r="EK16" s="29"/>
      <c r="EL16" s="29" t="str">
        <f>IF(VLOOKUP(CONCATENATE($EJ$6," ",EL$9),'-RÅDATA_KVARTAL-'!$A$5:$DO$385,15,FALSE)&lt;&gt;0,VLOOKUP(CONCATENATE($EJ$6," ",EL$9),'-RÅDATA_KVARTAL-'!$A$5:$DO$385,15,FALSE),"")</f>
        <v/>
      </c>
      <c r="EM16" s="29"/>
      <c r="EN16" s="29" t="str">
        <f>IF(VLOOKUP(CONCATENATE($EJ$6," ",EN$9),'-RÅDATA_KVARTAL-'!$A$5:$DO$385,15,FALSE)&lt;&gt;0,VLOOKUP(CONCATENATE($EJ$6," ",EN$9),'-RÅDATA_KVARTAL-'!$A$5:$DO$385,15,FALSE),"")</f>
        <v/>
      </c>
      <c r="EO16" s="29"/>
      <c r="EP16" s="29" t="str">
        <f>IF(VLOOKUP(CONCATENATE($EJ$6," ",EP$9),'-RÅDATA_KVARTAL-'!$A$5:$DO$385,15,FALSE)&lt;&gt;0,VLOOKUP(CONCATENATE($EJ$6," ",EP$9),'-RÅDATA_KVARTAL-'!$A$5:$DO$385,15,FALSE),"")</f>
        <v/>
      </c>
      <c r="EQ16" s="29"/>
      <c r="ER16" s="29" t="str">
        <f>IF(VLOOKUP(CONCATENATE($EJ$6," ",ER$9),'-RÅDATA_KVARTAL-'!$A$5:$DO$385,15,FALSE)&lt;&gt;0,VLOOKUP(CONCATENATE($EJ$6," ",ER$9),'-RÅDATA_KVARTAL-'!$A$5:$DO$385,15,FALSE),"")</f>
        <v/>
      </c>
      <c r="ES16" s="29"/>
      <c r="ET16" s="29" t="str">
        <f>IF(VLOOKUP(CONCATENATE($EJ$6," ",ET$9),'-RÅDATA_KVARTAL-'!$A$5:$DO$385,15,FALSE)&lt;&gt;0,VLOOKUP(CONCATENATE($EJ$6," ",ET$9),'-RÅDATA_KVARTAL-'!$A$5:$DO$385,15,FALSE),"")</f>
        <v/>
      </c>
      <c r="EU16" s="29"/>
      <c r="EV16" s="29" t="str">
        <f>IF(VLOOKUP(CONCATENATE($EJ$6," ",EV$9),'-RÅDATA_KVARTAL-'!$A$5:$DO$385,15,FALSE)&lt;&gt;0,VLOOKUP(CONCATENATE($EJ$6," ",EV$9),'-RÅDATA_KVARTAL-'!$A$5:$DO$385,15,FALSE),"")</f>
        <v/>
      </c>
      <c r="EW16" s="29"/>
      <c r="EX16" s="29" t="str">
        <f>IF(VLOOKUP(CONCATENATE($EJ$6," ",EX$9),'-RÅDATA_KVARTAL-'!$A$5:$DO$385,15,FALSE)&lt;&gt;0,VLOOKUP(CONCATENATE($EJ$6," ",EX$9),'-RÅDATA_KVARTAL-'!$A$5:$DO$385,15,FALSE),"")</f>
        <v/>
      </c>
      <c r="EY16" s="29"/>
      <c r="EZ16" s="29" t="str">
        <f>IF(VLOOKUP(CONCATENATE($EJ$6," ",EZ$9),'-RÅDATA_KVARTAL-'!$A$5:$DO$385,15,FALSE)&lt;&gt;0,VLOOKUP(CONCATENATE($EJ$6," ",EZ$9),'-RÅDATA_KVARTAL-'!$A$5:$DO$385,15,FALSE),"")</f>
        <v/>
      </c>
      <c r="FA16" s="29"/>
      <c r="FB16" s="29" t="str">
        <f>IF(VLOOKUP(CONCATENATE($EJ$6," ",FB$9),'-RÅDATA_KVARTAL-'!$A$5:$DO$385,15,FALSE)&lt;&gt;0,VLOOKUP(CONCATENATE($EJ$6," ",FB$9),'-RÅDATA_KVARTAL-'!$A$5:$DO$385,15,FALSE),"")</f>
        <v/>
      </c>
      <c r="FC16" s="29"/>
      <c r="FD16" s="29" t="str">
        <f>IF(VLOOKUP(CONCATENATE($EJ$6," ",FD$9),'-RÅDATA_KVARTAL-'!$A$5:$DO$385,15,FALSE)&lt;&gt;0,VLOOKUP(CONCATENATE($EJ$6," ",FD$9),'-RÅDATA_KVARTAL-'!$A$5:$DO$385,15,FALSE),"")</f>
        <v/>
      </c>
      <c r="FE16" s="29"/>
      <c r="FF16" s="29" t="str">
        <f>IF(VLOOKUP(CONCATENATE($EJ$6," ",FF$9),'-RÅDATA_KVARTAL-'!$A$5:$DO$385,15,FALSE)&lt;&gt;0,VLOOKUP(CONCATENATE($EJ$6," ",FF$9),'-RÅDATA_KVARTAL-'!$A$5:$DO$385,15,FALSE),"")</f>
        <v/>
      </c>
      <c r="FG16" s="29"/>
      <c r="FH16" s="29" t="str">
        <f>IF(VLOOKUP(CONCATENATE($EJ$6," ",FH$9),'-RÅDATA_KVARTAL-'!$A$5:$DO$385,15,FALSE)&lt;&gt;0,VLOOKUP(CONCATENATE($EJ$6," ",FH$9),'-RÅDATA_KVARTAL-'!$A$5:$DO$385,15,FALSE),"")</f>
        <v/>
      </c>
      <c r="FI16" s="91"/>
      <c r="FJ16" s="91"/>
      <c r="FK16" s="29" t="str">
        <f>IF(VLOOKUP(CONCATENATE($FK$6," ",FK$9),'-RÅDATA_KVARTAL-'!$A$5:$DO$385,15,FALSE)&lt;&gt;0,VLOOKUP(CONCATENATE($FK$6," ",FK$9),'-RÅDATA_KVARTAL-'!$A$5:$DO$385,15,FALSE),"")</f>
        <v/>
      </c>
      <c r="FL16" s="29"/>
      <c r="FM16" s="29" t="str">
        <f>IF(VLOOKUP(CONCATENATE($FK$6," ",FM$9),'-RÅDATA_KVARTAL-'!$A$5:$DO$385,15,FALSE)&lt;&gt;0,VLOOKUP(CONCATENATE($FK$6," ",FM$9),'-RÅDATA_KVARTAL-'!$A$5:$DO$385,15,FALSE),"")</f>
        <v/>
      </c>
      <c r="FN16" s="29"/>
      <c r="FO16" s="29" t="str">
        <f>IF(VLOOKUP(CONCATENATE($FK$6," ",FO$9),'-RÅDATA_KVARTAL-'!$A$5:$DO$385,15,FALSE)&lt;&gt;0,VLOOKUP(CONCATENATE($FK$6," ",FO$9),'-RÅDATA_KVARTAL-'!$A$5:$DO$385,15,FALSE),"")</f>
        <v/>
      </c>
      <c r="FP16" s="29"/>
      <c r="FQ16" s="29" t="str">
        <f>IF(VLOOKUP(CONCATENATE($FK$6," ",FQ$9),'-RÅDATA_KVARTAL-'!$A$5:$DO$385,15,FALSE)&lt;&gt;0,VLOOKUP(CONCATENATE($FK$6," ",FQ$9),'-RÅDATA_KVARTAL-'!$A$5:$DO$385,15,FALSE),"")</f>
        <v/>
      </c>
      <c r="FR16" s="29"/>
      <c r="FS16" s="29" t="str">
        <f>IF(VLOOKUP(CONCATENATE($FK$6," ",FS$9),'-RÅDATA_KVARTAL-'!$A$5:$DO$385,15,FALSE)&lt;&gt;0,VLOOKUP(CONCATENATE($FK$6," ",FS$9),'-RÅDATA_KVARTAL-'!$A$5:$DO$385,15,FALSE),"")</f>
        <v/>
      </c>
      <c r="FT16" s="29"/>
      <c r="FU16" s="29" t="str">
        <f>IF(VLOOKUP(CONCATENATE($FK$6," ",FU$9),'-RÅDATA_KVARTAL-'!$A$5:$DO$385,15,FALSE)&lt;&gt;0,VLOOKUP(CONCATENATE($FK$6," ",FU$9),'-RÅDATA_KVARTAL-'!$A$5:$DO$385,15,FALSE),"")</f>
        <v/>
      </c>
      <c r="FV16" s="29"/>
      <c r="FW16" s="29" t="str">
        <f>IF(VLOOKUP(CONCATENATE($FK$6," ",FW$9),'-RÅDATA_KVARTAL-'!$A$5:$DO$385,15,FALSE)&lt;&gt;0,VLOOKUP(CONCATENATE($FK$6," ",FW$9),'-RÅDATA_KVARTAL-'!$A$5:$DO$385,15,FALSE),"")</f>
        <v/>
      </c>
      <c r="FX16" s="29"/>
      <c r="FY16" s="29" t="str">
        <f>IF(VLOOKUP(CONCATENATE($FK$6," ",FY$9),'-RÅDATA_KVARTAL-'!$A$5:$DO$385,15,FALSE)&lt;&gt;0,VLOOKUP(CONCATENATE($FK$6," ",FY$9),'-RÅDATA_KVARTAL-'!$A$5:$DO$385,15,FALSE),"")</f>
        <v/>
      </c>
      <c r="FZ16" s="29"/>
      <c r="GA16" s="29" t="str">
        <f>IF(VLOOKUP(CONCATENATE($FK$6," ",GA$9),'-RÅDATA_KVARTAL-'!$A$5:$DO$385,15,FALSE)&lt;&gt;0,VLOOKUP(CONCATENATE($FK$6," ",GA$9),'-RÅDATA_KVARTAL-'!$A$5:$DO$385,15,FALSE),"")</f>
        <v/>
      </c>
      <c r="GB16" s="29"/>
      <c r="GC16" s="29" t="str">
        <f>IF(VLOOKUP(CONCATENATE($FK$6," ",GC$9),'-RÅDATA_KVARTAL-'!$A$5:$DO$385,15,FALSE)&lt;&gt;0,VLOOKUP(CONCATENATE($FK$6," ",GC$9),'-RÅDATA_KVARTAL-'!$A$5:$DO$385,15,FALSE),"")</f>
        <v/>
      </c>
      <c r="GD16" s="29"/>
      <c r="GE16" s="29" t="str">
        <f>IF(VLOOKUP(CONCATENATE($FK$6," ",GE$9),'-RÅDATA_KVARTAL-'!$A$5:$DO$385,15,FALSE)&lt;&gt;0,VLOOKUP(CONCATENATE($FK$6," ",GE$9),'-RÅDATA_KVARTAL-'!$A$5:$DO$385,15,FALSE),"")</f>
        <v/>
      </c>
      <c r="GF16" s="29"/>
      <c r="GG16" s="29" t="str">
        <f>IF(VLOOKUP(CONCATENATE($FK$6," ",GG$9),'-RÅDATA_KVARTAL-'!$A$5:$DO$385,15,FALSE)&lt;&gt;0,VLOOKUP(CONCATENATE($FK$6," ",GG$9),'-RÅDATA_KVARTAL-'!$A$5:$DO$385,15,FALSE),"")</f>
        <v/>
      </c>
      <c r="GH16" s="29"/>
      <c r="GI16" s="29" t="str">
        <f>IF(VLOOKUP(CONCATENATE($FK$6," ",GI$9),'-RÅDATA_KVARTAL-'!$A$5:$DO$385,15,FALSE)&lt;&gt;0,VLOOKUP(CONCATENATE($FK$6," ",GI$9),'-RÅDATA_KVARTAL-'!$A$5:$DO$385,15,FALSE),"")</f>
        <v/>
      </c>
      <c r="GJ16" s="91"/>
      <c r="GK16" s="91"/>
      <c r="GL16" s="29" t="str">
        <f>IF(VLOOKUP(CONCATENATE($GL$6," ",GL$9),'-RÅDATA_KVARTAL-'!$A$5:$DO$385,15,FALSE)&lt;&gt;0,VLOOKUP(CONCATENATE($GL$6," ",GL$9),'-RÅDATA_KVARTAL-'!$A$5:$DO$385,15,FALSE),"")</f>
        <v/>
      </c>
      <c r="GM16" s="29"/>
      <c r="GN16" s="29" t="str">
        <f>IF(VLOOKUP(CONCATENATE($GL$6," ",GN$9),'-RÅDATA_KVARTAL-'!$A$5:$DO$385,15,FALSE)&lt;&gt;0,VLOOKUP(CONCATENATE($GL$6," ",GN$9),'-RÅDATA_KVARTAL-'!$A$5:$DO$385,15,FALSE),"")</f>
        <v/>
      </c>
      <c r="GO16" s="29"/>
      <c r="GP16" s="29" t="str">
        <f>IF(VLOOKUP(CONCATENATE($GL$6," ",GP$9),'-RÅDATA_KVARTAL-'!$A$5:$DO$385,15,FALSE)&lt;&gt;0,VLOOKUP(CONCATENATE($GL$6," ",GP$9),'-RÅDATA_KVARTAL-'!$A$5:$DO$385,15,FALSE),"")</f>
        <v/>
      </c>
      <c r="GQ16" s="29"/>
      <c r="GR16" s="29" t="str">
        <f>IF(VLOOKUP(CONCATENATE($GL$6," ",GR$9),'-RÅDATA_KVARTAL-'!$A$5:$DO$385,15,FALSE)&lt;&gt;0,VLOOKUP(CONCATENATE($GL$6," ",GR$9),'-RÅDATA_KVARTAL-'!$A$5:$DO$385,15,FALSE),"")</f>
        <v/>
      </c>
      <c r="GS16" s="29"/>
      <c r="GT16" s="29" t="str">
        <f>IF(VLOOKUP(CONCATENATE($GL$6," ",GT$9),'-RÅDATA_KVARTAL-'!$A$5:$DO$385,15,FALSE)&lt;&gt;0,VLOOKUP(CONCATENATE($GL$6," ",GT$9),'-RÅDATA_KVARTAL-'!$A$5:$DO$385,15,FALSE),"")</f>
        <v/>
      </c>
      <c r="GU16" s="29"/>
      <c r="GV16" s="29" t="str">
        <f>IF(VLOOKUP(CONCATENATE($GL$6," ",GV$9),'-RÅDATA_KVARTAL-'!$A$5:$DO$385,15,FALSE)&lt;&gt;0,VLOOKUP(CONCATENATE($GL$6," ",GV$9),'-RÅDATA_KVARTAL-'!$A$5:$DO$385,15,FALSE),"")</f>
        <v/>
      </c>
      <c r="GW16" s="29"/>
      <c r="GX16" s="29" t="str">
        <f>IF(VLOOKUP(CONCATENATE($GL$6," ",GX$9),'-RÅDATA_KVARTAL-'!$A$5:$DO$385,15,FALSE)&lt;&gt;0,VLOOKUP(CONCATENATE($GL$6," ",GX$9),'-RÅDATA_KVARTAL-'!$A$5:$DO$385,15,FALSE),"")</f>
        <v/>
      </c>
      <c r="GY16" s="29"/>
      <c r="GZ16" s="29" t="str">
        <f>IF(VLOOKUP(CONCATENATE($GL$6," ",GZ$9),'-RÅDATA_KVARTAL-'!$A$5:$DO$385,15,FALSE)&lt;&gt;0,VLOOKUP(CONCATENATE($GL$6," ",GZ$9),'-RÅDATA_KVARTAL-'!$A$5:$DO$385,15,FALSE),"")</f>
        <v/>
      </c>
      <c r="HA16" s="29"/>
      <c r="HB16" s="29" t="str">
        <f>IF(VLOOKUP(CONCATENATE($GL$6," ",HB$9),'-RÅDATA_KVARTAL-'!$A$5:$DO$385,15,FALSE)&lt;&gt;0,VLOOKUP(CONCATENATE($GL$6," ",HB$9),'-RÅDATA_KVARTAL-'!$A$5:$DO$385,15,FALSE),"")</f>
        <v/>
      </c>
      <c r="HC16" s="29"/>
      <c r="HD16" s="29" t="str">
        <f>IF(VLOOKUP(CONCATENATE($GL$6," ",HD$9),'-RÅDATA_KVARTAL-'!$A$5:$DO$385,15,FALSE)&lt;&gt;0,VLOOKUP(CONCATENATE($GL$6," ",HD$9),'-RÅDATA_KVARTAL-'!$A$5:$DO$385,15,FALSE),"")</f>
        <v/>
      </c>
      <c r="HE16" s="29"/>
      <c r="HF16" s="29" t="str">
        <f>IF(VLOOKUP(CONCATENATE($GL$6," ",HF$9),'-RÅDATA_KVARTAL-'!$A$5:$DO$385,15,FALSE)&lt;&gt;0,VLOOKUP(CONCATENATE($GL$6," ",HF$9),'-RÅDATA_KVARTAL-'!$A$5:$DO$385,15,FALSE),"")</f>
        <v/>
      </c>
      <c r="HG16" s="29"/>
      <c r="HH16" s="29" t="str">
        <f>IF(VLOOKUP(CONCATENATE($GL$6," ",HH$9),'-RÅDATA_KVARTAL-'!$A$5:$DO$385,15,FALSE)&lt;&gt;0,VLOOKUP(CONCATENATE($GL$6," ",HH$9),'-RÅDATA_KVARTAL-'!$A$5:$DO$385,15,FALSE),"")</f>
        <v/>
      </c>
      <c r="HI16" s="29"/>
      <c r="HJ16" s="29" t="str">
        <f>IF(VLOOKUP(CONCATENATE($GL$6," ",HJ$9),'-RÅDATA_KVARTAL-'!$A$5:$DO$385,15,FALSE)&lt;&gt;0,VLOOKUP(CONCATENATE($GL$6," ",HJ$9),'-RÅDATA_KVARTAL-'!$A$5:$DO$385,15,FALSE),"")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-602</v>
      </c>
      <c r="CM18" s="29"/>
      <c r="CN18" s="29">
        <f>IF(VLOOKUP(CONCATENATE($CH$6," ",CN$9),'-RÅDATA_KVARTAL-'!$A$5:$DO$385,19,FALSE)&lt;&gt;0,VLOOKUP(CONCATENATE($CH$6," ",CN$9),'-RÅDATA_KVARTAL-'!$A$5:$DO$385,19,FALSE),"")</f>
        <v>-288</v>
      </c>
      <c r="CO18" s="29"/>
      <c r="CP18" s="29">
        <f>IF(VLOOKUP(CONCATENATE($CH$6," ",CP$9),'-RÅDATA_KVARTAL-'!$A$5:$DO$385,19,FALSE)&lt;&gt;0,VLOOKUP(CONCATENATE($CH$6," ",CP$9),'-RÅDATA_KVARTAL-'!$A$5:$DO$385,19,FALSE),"")</f>
        <v>-685</v>
      </c>
      <c r="CQ18" s="29"/>
      <c r="CR18" s="29">
        <f>IF(VLOOKUP(CONCATENATE($CH$6," ",CR$9),'-RÅDATA_KVARTAL-'!$A$5:$DO$385,19,FALSE)&lt;&gt;0,VLOOKUP(CONCATENATE($CH$6," ",CR$9),'-RÅDATA_KVARTAL-'!$A$5:$DO$385,19,FALSE),"")</f>
        <v>-653</v>
      </c>
      <c r="CS18" s="29"/>
      <c r="CT18" s="29">
        <f>IF(VLOOKUP(CONCATENATE($CH$6," ",CT$9),'-RÅDATA_KVARTAL-'!$A$5:$DO$385,19,FALSE)&lt;&gt;0,VLOOKUP(CONCATENATE($CH$6," ",CT$9),'-RÅDATA_KVARTAL-'!$A$5:$DO$385,19,FALSE),"")</f>
        <v>-908</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-655</v>
      </c>
      <c r="DA18" s="29"/>
      <c r="DB18" s="29">
        <f>IF(VLOOKUP(CONCATENATE($CH$6," ",DB$9),'-RÅDATA_KVARTAL-'!$A$5:$DO$385,19,FALSE)&lt;&gt;0,VLOOKUP(CONCATENATE($CH$6," ",DB$9),'-RÅDATA_KVARTAL-'!$A$5:$DO$385,19,FALSE),"")</f>
        <v>-636</v>
      </c>
      <c r="DC18" s="29"/>
      <c r="DD18" s="29">
        <f>IF(VLOOKUP(CONCATENATE($CH$6," ",DD$9),'-RÅDATA_KVARTAL-'!$A$5:$DO$385,19,FALSE)&lt;&gt;0,VLOOKUP(CONCATENATE($CH$6," ",DD$9),'-RÅDATA_KVARTAL-'!$A$5:$DO$385,19,FALSE),"")</f>
        <v>-768</v>
      </c>
      <c r="DE18" s="29"/>
      <c r="DF18" s="29">
        <f>IF(VLOOKUP(CONCATENATE($CH$6," ",DF$9),'-RÅDATA_KVARTAL-'!$A$5:$DO$385,19,FALSE)&lt;&gt;0,VLOOKUP(CONCATENATE($CH$6," ",DF$9),'-RÅDATA_KVARTAL-'!$A$5:$DO$385,19,FALSE),"")</f>
        <v>-7511</v>
      </c>
      <c r="DG18" s="93"/>
      <c r="DH18" s="93"/>
      <c r="DI18" s="29">
        <f>IF(VLOOKUP(CONCATENATE($DI$6," ",DI$9),'-RÅDATA_KVARTAL-'!$A$5:$DO$385,19,FALSE)&lt;&gt;0,VLOOKUP(CONCATENATE($DI$6," ",DI$9),'-RÅDATA_KVARTAL-'!$A$5:$DO$385,19,FALSE),"")</f>
        <v>-737</v>
      </c>
      <c r="DJ18" s="29"/>
      <c r="DK18" s="29">
        <f>IF(VLOOKUP(CONCATENATE($DI$6," ",DK$9),'-RÅDATA_KVARTAL-'!$A$5:$DO$385,19,FALSE)&lt;&gt;0,VLOOKUP(CONCATENATE($DI$6," ",DK$9),'-RÅDATA_KVARTAL-'!$A$5:$DO$385,19,FALSE),"")</f>
        <v>-758</v>
      </c>
      <c r="DL18" s="29"/>
      <c r="DM18" s="29">
        <f>IF(VLOOKUP(CONCATENATE($DI$6," ",DM$9),'-RÅDATA_KVARTAL-'!$A$5:$DO$385,19,FALSE)&lt;&gt;0,VLOOKUP(CONCATENATE($DI$6," ",DM$9),'-RÅDATA_KVARTAL-'!$A$5:$DO$385,19,FALSE),"")</f>
        <v>-931</v>
      </c>
      <c r="DN18" s="29"/>
      <c r="DO18" s="29">
        <f>IF(VLOOKUP(CONCATENATE($DI$6," ",DO$9),'-RÅDATA_KVARTAL-'!$A$5:$DO$385,19,FALSE)&lt;&gt;0,VLOOKUP(CONCATENATE($DI$6," ",DO$9),'-RÅDATA_KVARTAL-'!$A$5:$DO$385,19,FALSE),"")</f>
        <v>-1361</v>
      </c>
      <c r="DP18" s="29"/>
      <c r="DQ18" s="29">
        <f>IF(VLOOKUP(CONCATENATE($DI$6," ",DQ$9),'-RÅDATA_KVARTAL-'!$A$5:$DO$385,19,FALSE)&lt;&gt;0,VLOOKUP(CONCATENATE($DI$6," ",DQ$9),'-RÅDATA_KVARTAL-'!$A$5:$DO$385,19,FALSE),"")</f>
        <v>-1316</v>
      </c>
      <c r="DR18" s="29"/>
      <c r="DS18" s="29">
        <f>IF(VLOOKUP(CONCATENATE($DI$6," ",DS$9),'-RÅDATA_KVARTAL-'!$A$5:$DO$385,19,FALSE)&lt;&gt;0,VLOOKUP(CONCATENATE($DI$6," ",DS$9),'-RÅDATA_KVARTAL-'!$A$5:$DO$385,19,FALSE),"")</f>
        <v>-1575</v>
      </c>
      <c r="DT18" s="29"/>
      <c r="DU18" s="29">
        <f>IF(VLOOKUP(CONCATENATE($DI$6," ",DU$9),'-RÅDATA_KVARTAL-'!$A$5:$DO$385,19,FALSE)&lt;&gt;0,VLOOKUP(CONCATENATE($DI$6," ",DU$9),'-RÅDATA_KVARTAL-'!$A$5:$DO$385,19,FALSE),"")</f>
        <v>-1595</v>
      </c>
      <c r="DV18" s="29"/>
      <c r="DW18" s="29">
        <f>IF(VLOOKUP(CONCATENATE($DI$6," ",DW$9),'-RÅDATA_KVARTAL-'!$A$5:$DO$385,19,FALSE)&lt;&gt;0,VLOOKUP(CONCATENATE($DI$6," ",DW$9),'-RÅDATA_KVARTAL-'!$A$5:$DO$385,19,FALSE),"")</f>
        <v>-1326</v>
      </c>
      <c r="DX18" s="29"/>
      <c r="DY18" s="29">
        <f>IF(VLOOKUP(CONCATENATE($DI$6," ",DY$9),'-RÅDATA_KVARTAL-'!$A$5:$DO$385,19,FALSE)&lt;&gt;0,VLOOKUP(CONCATENATE($DI$6," ",DY$9),'-RÅDATA_KVARTAL-'!$A$5:$DO$385,19,FALSE),"")</f>
        <v>-1480</v>
      </c>
      <c r="DZ18" s="29"/>
      <c r="EA18" s="29" t="str">
        <f>IF(VLOOKUP(CONCATENATE($DI$6," ",EA$9),'-RÅDATA_KVARTAL-'!$A$5:$DO$385,19,FALSE)&lt;&gt;0,VLOOKUP(CONCATENATE($DI$6," ",EA$9),'-RÅDATA_KVARTAL-'!$A$5:$DO$385,19,FALSE),"")</f>
        <v/>
      </c>
      <c r="EB18" s="29"/>
      <c r="EC18" s="29" t="str">
        <f>IF(VLOOKUP(CONCATENATE($DI$6," ",EC$9),'-RÅDATA_KVARTAL-'!$A$5:$DO$385,19,FALSE)&lt;&gt;0,VLOOKUP(CONCATENATE($DI$6," ",EC$9),'-RÅDATA_KVARTAL-'!$A$5:$DO$385,19,FALSE),"")</f>
        <v/>
      </c>
      <c r="ED18" s="29"/>
      <c r="EE18" s="29" t="str">
        <f>IF(VLOOKUP(CONCATENATE($DI$6," ",EE$9),'-RÅDATA_KVARTAL-'!$A$5:$DO$385,19,FALSE)&lt;&gt;0,VLOOKUP(CONCATENATE($DI$6," ",EE$9),'-RÅDATA_KVARTAL-'!$A$5:$DO$385,19,FALSE),"")</f>
        <v/>
      </c>
      <c r="EF18" s="29"/>
      <c r="EG18" s="29">
        <f>IF(VLOOKUP(CONCATENATE($DI$6," ",EG$9),'-RÅDATA_KVARTAL-'!$A$5:$DO$385,19,FALSE)&lt;&gt;0,VLOOKUP(CONCATENATE($DI$6," ",EG$9),'-RÅDATA_KVARTAL-'!$A$5:$DO$385,19,FALSE),"")</f>
        <v>-11079</v>
      </c>
      <c r="EH18" s="93"/>
      <c r="EI18" s="93"/>
      <c r="EJ18" s="29" t="str">
        <f>IF(VLOOKUP(CONCATENATE($EJ$6," ",EJ$9),'-RÅDATA_KVARTAL-'!$A$5:$DO$385,19,FALSE)&lt;&gt;0,VLOOKUP(CONCATENATE($EJ$6," ",EJ$9),'-RÅDATA_KVARTAL-'!$A$5:$DO$385,19,FALSE),"")</f>
        <v/>
      </c>
      <c r="EK18" s="29"/>
      <c r="EL18" s="29" t="str">
        <f>IF(VLOOKUP(CONCATENATE($EJ$6," ",EL$9),'-RÅDATA_KVARTAL-'!$A$5:$DO$385,19,FALSE)&lt;&gt;0,VLOOKUP(CONCATENATE($EJ$6," ",EL$9),'-RÅDATA_KVARTAL-'!$A$5:$DO$385,19,FALSE),"")</f>
        <v/>
      </c>
      <c r="EM18" s="29"/>
      <c r="EN18" s="29" t="str">
        <f>IF(VLOOKUP(CONCATENATE($EJ$6," ",EN$9),'-RÅDATA_KVARTAL-'!$A$5:$DO$385,19,FALSE)&lt;&gt;0,VLOOKUP(CONCATENATE($EJ$6," ",EN$9),'-RÅDATA_KVARTAL-'!$A$5:$DO$385,19,FALSE),"")</f>
        <v/>
      </c>
      <c r="EO18" s="29"/>
      <c r="EP18" s="29" t="str">
        <f>IF(VLOOKUP(CONCATENATE($EJ$6," ",EP$9),'-RÅDATA_KVARTAL-'!$A$5:$DO$385,19,FALSE)&lt;&gt;0,VLOOKUP(CONCATENATE($EJ$6," ",EP$9),'-RÅDATA_KVARTAL-'!$A$5:$DO$385,19,FALSE),"")</f>
        <v/>
      </c>
      <c r="EQ18" s="29"/>
      <c r="ER18" s="29" t="str">
        <f>IF(VLOOKUP(CONCATENATE($EJ$6," ",ER$9),'-RÅDATA_KVARTAL-'!$A$5:$DO$385,19,FALSE)&lt;&gt;0,VLOOKUP(CONCATENATE($EJ$6," ",ER$9),'-RÅDATA_KVARTAL-'!$A$5:$DO$385,19,FALSE),"")</f>
        <v/>
      </c>
      <c r="ES18" s="29"/>
      <c r="ET18" s="29" t="str">
        <f>IF(VLOOKUP(CONCATENATE($EJ$6," ",ET$9),'-RÅDATA_KVARTAL-'!$A$5:$DO$385,19,FALSE)&lt;&gt;0,VLOOKUP(CONCATENATE($EJ$6," ",ET$9),'-RÅDATA_KVARTAL-'!$A$5:$DO$385,19,FALSE),"")</f>
        <v/>
      </c>
      <c r="EU18" s="29"/>
      <c r="EV18" s="29" t="str">
        <f>IF(VLOOKUP(CONCATENATE($EJ$6," ",EV$9),'-RÅDATA_KVARTAL-'!$A$5:$DO$385,19,FALSE)&lt;&gt;0,VLOOKUP(CONCATENATE($EJ$6," ",EV$9),'-RÅDATA_KVARTAL-'!$A$5:$DO$385,19,FALSE),"")</f>
        <v/>
      </c>
      <c r="EW18" s="29"/>
      <c r="EX18" s="29" t="str">
        <f>IF(VLOOKUP(CONCATENATE($EJ$6," ",EX$9),'-RÅDATA_KVARTAL-'!$A$5:$DO$385,19,FALSE)&lt;&gt;0,VLOOKUP(CONCATENATE($EJ$6," ",EX$9),'-RÅDATA_KVARTAL-'!$A$5:$DO$385,19,FALSE),"")</f>
        <v/>
      </c>
      <c r="EY18" s="29"/>
      <c r="EZ18" s="29" t="str">
        <f>IF(VLOOKUP(CONCATENATE($EJ$6," ",EZ$9),'-RÅDATA_KVARTAL-'!$A$5:$DO$385,19,FALSE)&lt;&gt;0,VLOOKUP(CONCATENATE($EJ$6," ",EZ$9),'-RÅDATA_KVARTAL-'!$A$5:$DO$385,19,FALSE),"")</f>
        <v/>
      </c>
      <c r="FA18" s="29"/>
      <c r="FB18" s="29" t="str">
        <f>IF(VLOOKUP(CONCATENATE($EJ$6," ",FB$9),'-RÅDATA_KVARTAL-'!$A$5:$DO$385,19,FALSE)&lt;&gt;0,VLOOKUP(CONCATENATE($EJ$6," ",FB$9),'-RÅDATA_KVARTAL-'!$A$5:$DO$385,19,FALSE),"")</f>
        <v/>
      </c>
      <c r="FC18" s="29"/>
      <c r="FD18" s="29" t="str">
        <f>IF(VLOOKUP(CONCATENATE($EJ$6," ",FD$9),'-RÅDATA_KVARTAL-'!$A$5:$DO$385,19,FALSE)&lt;&gt;0,VLOOKUP(CONCATENATE($EJ$6," ",FD$9),'-RÅDATA_KVARTAL-'!$A$5:$DO$385,19,FALSE),"")</f>
        <v/>
      </c>
      <c r="FE18" s="29"/>
      <c r="FF18" s="29" t="str">
        <f>IF(VLOOKUP(CONCATENATE($EJ$6," ",FF$9),'-RÅDATA_KVARTAL-'!$A$5:$DO$385,19,FALSE)&lt;&gt;0,VLOOKUP(CONCATENATE($EJ$6," ",FF$9),'-RÅDATA_KVARTAL-'!$A$5:$DO$385,19,FALSE),"")</f>
        <v/>
      </c>
      <c r="FG18" s="29"/>
      <c r="FH18" s="29" t="str">
        <f>IF(VLOOKUP(CONCATENATE($EJ$6," ",FH$9),'-RÅDATA_KVARTAL-'!$A$5:$DO$385,19,FALSE)&lt;&gt;0,VLOOKUP(CONCATENATE($EJ$6," ",FH$9),'-RÅDATA_KVARTAL-'!$A$5:$DO$385,19,FALSE),"")</f>
        <v/>
      </c>
      <c r="FI18" s="93"/>
      <c r="FJ18" s="93"/>
      <c r="FK18" s="29" t="str">
        <f>IF(VLOOKUP(CONCATENATE($FK$6," ",FK$9),'-RÅDATA_KVARTAL-'!$A$5:$DO$385,19,FALSE)&lt;&gt;0,VLOOKUP(CONCATENATE($FK$6," ",FK$9),'-RÅDATA_KVARTAL-'!$A$5:$DO$385,19,FALSE),"")</f>
        <v/>
      </c>
      <c r="FL18" s="29"/>
      <c r="FM18" s="29" t="str">
        <f>IF(VLOOKUP(CONCATENATE($FK$6," ",FM$9),'-RÅDATA_KVARTAL-'!$A$5:$DO$385,19,FALSE)&lt;&gt;0,VLOOKUP(CONCATENATE($FK$6," ",FM$9),'-RÅDATA_KVARTAL-'!$A$5:$DO$385,19,FALSE),"")</f>
        <v/>
      </c>
      <c r="FN18" s="29"/>
      <c r="FO18" s="29" t="str">
        <f>IF(VLOOKUP(CONCATENATE($FK$6," ",FO$9),'-RÅDATA_KVARTAL-'!$A$5:$DO$385,19,FALSE)&lt;&gt;0,VLOOKUP(CONCATENATE($FK$6," ",FO$9),'-RÅDATA_KVARTAL-'!$A$5:$DO$385,19,FALSE),"")</f>
        <v/>
      </c>
      <c r="FP18" s="29"/>
      <c r="FQ18" s="29" t="str">
        <f>IF(VLOOKUP(CONCATENATE($FK$6," ",FQ$9),'-RÅDATA_KVARTAL-'!$A$5:$DO$385,19,FALSE)&lt;&gt;0,VLOOKUP(CONCATENATE($FK$6," ",FQ$9),'-RÅDATA_KVARTAL-'!$A$5:$DO$385,19,FALSE),"")</f>
        <v/>
      </c>
      <c r="FR18" s="29"/>
      <c r="FS18" s="29" t="str">
        <f>IF(VLOOKUP(CONCATENATE($FK$6," ",FS$9),'-RÅDATA_KVARTAL-'!$A$5:$DO$385,19,FALSE)&lt;&gt;0,VLOOKUP(CONCATENATE($FK$6," ",FS$9),'-RÅDATA_KVARTAL-'!$A$5:$DO$385,19,FALSE),"")</f>
        <v/>
      </c>
      <c r="FT18" s="29"/>
      <c r="FU18" s="29" t="str">
        <f>IF(VLOOKUP(CONCATENATE($FK$6," ",FU$9),'-RÅDATA_KVARTAL-'!$A$5:$DO$385,19,FALSE)&lt;&gt;0,VLOOKUP(CONCATENATE($FK$6," ",FU$9),'-RÅDATA_KVARTAL-'!$A$5:$DO$385,19,FALSE),"")</f>
        <v/>
      </c>
      <c r="FV18" s="29"/>
      <c r="FW18" s="29" t="str">
        <f>IF(VLOOKUP(CONCATENATE($FK$6," ",FW$9),'-RÅDATA_KVARTAL-'!$A$5:$DO$385,19,FALSE)&lt;&gt;0,VLOOKUP(CONCATENATE($FK$6," ",FW$9),'-RÅDATA_KVARTAL-'!$A$5:$DO$385,19,FALSE),"")</f>
        <v/>
      </c>
      <c r="FX18" s="29"/>
      <c r="FY18" s="29" t="str">
        <f>IF(VLOOKUP(CONCATENATE($FK$6," ",FY$9),'-RÅDATA_KVARTAL-'!$A$5:$DO$385,19,FALSE)&lt;&gt;0,VLOOKUP(CONCATENATE($FK$6," ",FY$9),'-RÅDATA_KVARTAL-'!$A$5:$DO$385,19,FALSE),"")</f>
        <v/>
      </c>
      <c r="FZ18" s="29"/>
      <c r="GA18" s="29" t="str">
        <f>IF(VLOOKUP(CONCATENATE($FK$6," ",GA$9),'-RÅDATA_KVARTAL-'!$A$5:$DO$385,19,FALSE)&lt;&gt;0,VLOOKUP(CONCATENATE($FK$6," ",GA$9),'-RÅDATA_KVARTAL-'!$A$5:$DO$385,19,FALSE),"")</f>
        <v/>
      </c>
      <c r="GB18" s="29"/>
      <c r="GC18" s="29" t="str">
        <f>IF(VLOOKUP(CONCATENATE($FK$6," ",GC$9),'-RÅDATA_KVARTAL-'!$A$5:$DO$385,19,FALSE)&lt;&gt;0,VLOOKUP(CONCATENATE($FK$6," ",GC$9),'-RÅDATA_KVARTAL-'!$A$5:$DO$385,19,FALSE),"")</f>
        <v/>
      </c>
      <c r="GD18" s="29"/>
      <c r="GE18" s="29" t="str">
        <f>IF(VLOOKUP(CONCATENATE($FK$6," ",GE$9),'-RÅDATA_KVARTAL-'!$A$5:$DO$385,19,FALSE)&lt;&gt;0,VLOOKUP(CONCATENATE($FK$6," ",GE$9),'-RÅDATA_KVARTAL-'!$A$5:$DO$385,19,FALSE),"")</f>
        <v/>
      </c>
      <c r="GF18" s="29"/>
      <c r="GG18" s="29" t="str">
        <f>IF(VLOOKUP(CONCATENATE($FK$6," ",GG$9),'-RÅDATA_KVARTAL-'!$A$5:$DO$385,19,FALSE)&lt;&gt;0,VLOOKUP(CONCATENATE($FK$6," ",GG$9),'-RÅDATA_KVARTAL-'!$A$5:$DO$385,19,FALSE),"")</f>
        <v/>
      </c>
      <c r="GH18" s="29"/>
      <c r="GI18" s="29" t="str">
        <f>IF(VLOOKUP(CONCATENATE($FK$6," ",GI$9),'-RÅDATA_KVARTAL-'!$A$5:$DO$385,19,FALSE)&lt;&gt;0,VLOOKUP(CONCATENATE($FK$6," ",GI$9),'-RÅDATA_KVARTAL-'!$A$5:$DO$385,19,FALSE),"")</f>
        <v/>
      </c>
      <c r="GJ18" s="93"/>
      <c r="GK18" s="93"/>
      <c r="GL18" s="29" t="str">
        <f>IF(VLOOKUP(CONCATENATE($GL$6," ",GL$9),'-RÅDATA_KVARTAL-'!$A$5:$DO$385,19,FALSE)&lt;&gt;0,VLOOKUP(CONCATENATE($GL$6," ",GL$9),'-RÅDATA_KVARTAL-'!$A$5:$DO$385,19,FALSE),"")</f>
        <v/>
      </c>
      <c r="GM18" s="29"/>
      <c r="GN18" s="29" t="str">
        <f>IF(VLOOKUP(CONCATENATE($GL$6," ",GN$9),'-RÅDATA_KVARTAL-'!$A$5:$DO$385,19,FALSE)&lt;&gt;0,VLOOKUP(CONCATENATE($GL$6," ",GN$9),'-RÅDATA_KVARTAL-'!$A$5:$DO$385,19,FALSE),"")</f>
        <v/>
      </c>
      <c r="GO18" s="29"/>
      <c r="GP18" s="29" t="str">
        <f>IF(VLOOKUP(CONCATENATE($GL$6," ",GP$9),'-RÅDATA_KVARTAL-'!$A$5:$DO$385,19,FALSE)&lt;&gt;0,VLOOKUP(CONCATENATE($GL$6," ",GP$9),'-RÅDATA_KVARTAL-'!$A$5:$DO$385,19,FALSE),"")</f>
        <v/>
      </c>
      <c r="GQ18" s="29"/>
      <c r="GR18" s="29" t="str">
        <f>IF(VLOOKUP(CONCATENATE($GL$6," ",GR$9),'-RÅDATA_KVARTAL-'!$A$5:$DO$385,19,FALSE)&lt;&gt;0,VLOOKUP(CONCATENATE($GL$6," ",GR$9),'-RÅDATA_KVARTAL-'!$A$5:$DO$385,19,FALSE),"")</f>
        <v/>
      </c>
      <c r="GS18" s="29"/>
      <c r="GT18" s="29" t="str">
        <f>IF(VLOOKUP(CONCATENATE($GL$6," ",GT$9),'-RÅDATA_KVARTAL-'!$A$5:$DO$385,19,FALSE)&lt;&gt;0,VLOOKUP(CONCATENATE($GL$6," ",GT$9),'-RÅDATA_KVARTAL-'!$A$5:$DO$385,19,FALSE),"")</f>
        <v/>
      </c>
      <c r="GU18" s="29"/>
      <c r="GV18" s="29" t="str">
        <f>IF(VLOOKUP(CONCATENATE($GL$6," ",GV$9),'-RÅDATA_KVARTAL-'!$A$5:$DO$385,19,FALSE)&lt;&gt;0,VLOOKUP(CONCATENATE($GL$6," ",GV$9),'-RÅDATA_KVARTAL-'!$A$5:$DO$385,19,FALSE),"")</f>
        <v/>
      </c>
      <c r="GW18" s="29"/>
      <c r="GX18" s="29" t="str">
        <f>IF(VLOOKUP(CONCATENATE($GL$6," ",GX$9),'-RÅDATA_KVARTAL-'!$A$5:$DO$385,19,FALSE)&lt;&gt;0,VLOOKUP(CONCATENATE($GL$6," ",GX$9),'-RÅDATA_KVARTAL-'!$A$5:$DO$385,19,FALSE),"")</f>
        <v/>
      </c>
      <c r="GY18" s="29"/>
      <c r="GZ18" s="29" t="str">
        <f>IF(VLOOKUP(CONCATENATE($GL$6," ",GZ$9),'-RÅDATA_KVARTAL-'!$A$5:$DO$385,19,FALSE)&lt;&gt;0,VLOOKUP(CONCATENATE($GL$6," ",GZ$9),'-RÅDATA_KVARTAL-'!$A$5:$DO$385,19,FALSE),"")</f>
        <v/>
      </c>
      <c r="HA18" s="29"/>
      <c r="HB18" s="29" t="str">
        <f>IF(VLOOKUP(CONCATENATE($GL$6," ",HB$9),'-RÅDATA_KVARTAL-'!$A$5:$DO$385,19,FALSE)&lt;&gt;0,VLOOKUP(CONCATENATE($GL$6," ",HB$9),'-RÅDATA_KVARTAL-'!$A$5:$DO$385,19,FALSE),"")</f>
        <v/>
      </c>
      <c r="HC18" s="29"/>
      <c r="HD18" s="29" t="str">
        <f>IF(VLOOKUP(CONCATENATE($GL$6," ",HD$9),'-RÅDATA_KVARTAL-'!$A$5:$DO$385,19,FALSE)&lt;&gt;0,VLOOKUP(CONCATENATE($GL$6," ",HD$9),'-RÅDATA_KVARTAL-'!$A$5:$DO$385,19,FALSE),"")</f>
        <v/>
      </c>
      <c r="HE18" s="29"/>
      <c r="HF18" s="29" t="str">
        <f>IF(VLOOKUP(CONCATENATE($GL$6," ",HF$9),'-RÅDATA_KVARTAL-'!$A$5:$DO$385,19,FALSE)&lt;&gt;0,VLOOKUP(CONCATENATE($GL$6," ",HF$9),'-RÅDATA_KVARTAL-'!$A$5:$DO$385,19,FALSE),"")</f>
        <v/>
      </c>
      <c r="HG18" s="29"/>
      <c r="HH18" s="29" t="str">
        <f>IF(VLOOKUP(CONCATENATE($GL$6," ",HH$9),'-RÅDATA_KVARTAL-'!$A$5:$DO$385,19,FALSE)&lt;&gt;0,VLOOKUP(CONCATENATE($GL$6," ",HH$9),'-RÅDATA_KVARTAL-'!$A$5:$DO$385,19,FALSE),"")</f>
        <v/>
      </c>
      <c r="HI18" s="29"/>
      <c r="HJ18" s="29" t="str">
        <f>IF(VLOOKUP(CONCATENATE($GL$6," ",HJ$9),'-RÅDATA_KVARTAL-'!$A$5:$DO$385,19,FALSE)&lt;&gt;0,VLOOKUP(CONCATENATE($GL$6," ",HJ$9),'-RÅDATA_KVARTAL-'!$A$5:$DO$385,19,FALSE),"")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5872</v>
      </c>
      <c r="CI20" s="37"/>
      <c r="CJ20" s="37">
        <f>IF(VLOOKUP(CONCATENATE($CH$6," ",CJ$9),'-RÅDATA_KVARTAL-'!$A$5:$DO$385,23,FALSE)&lt;&gt;0,VLOOKUP(CONCATENATE($CH$6," ",CJ$9),'-RÅDATA_KVARTAL-'!$A$5:$DO$385,23,FALSE),"")</f>
        <v>5854</v>
      </c>
      <c r="CK20" s="37"/>
      <c r="CL20" s="37">
        <f>IF(VLOOKUP(CONCATENATE($CH$6," ",CL$9),'-RÅDATA_KVARTAL-'!$A$5:$DO$385,23,FALSE)&lt;&gt;0,VLOOKUP(CONCATENATE($CH$6," ",CL$9),'-RÅDATA_KVARTAL-'!$A$5:$DO$385,23,FALSE),"")</f>
        <v>6248</v>
      </c>
      <c r="CM20" s="37"/>
      <c r="CN20" s="37">
        <f>IF(VLOOKUP(CONCATENATE($CH$6," ",CN$9),'-RÅDATA_KVARTAL-'!$A$5:$DO$385,23,FALSE)&lt;&gt;0,VLOOKUP(CONCATENATE($CH$6," ",CN$9),'-RÅDATA_KVARTAL-'!$A$5:$DO$385,23,FALSE),"")</f>
        <v>6368</v>
      </c>
      <c r="CO20" s="37"/>
      <c r="CP20" s="37">
        <f>IF(VLOOKUP(CONCATENATE($CH$6," ",CP$9),'-RÅDATA_KVARTAL-'!$A$5:$DO$385,23,FALSE)&lt;&gt;0,VLOOKUP(CONCATENATE($CH$6," ",CP$9),'-RÅDATA_KVARTAL-'!$A$5:$DO$385,23,FALSE),"")</f>
        <v>6313</v>
      </c>
      <c r="CQ20" s="37"/>
      <c r="CR20" s="37">
        <f>IF(VLOOKUP(CONCATENATE($CH$6," ",CR$9),'-RÅDATA_KVARTAL-'!$A$5:$DO$385,23,FALSE)&lt;&gt;0,VLOOKUP(CONCATENATE($CH$6," ",CR$9),'-RÅDATA_KVARTAL-'!$A$5:$DO$385,23,FALSE),"")</f>
        <v>5971</v>
      </c>
      <c r="CS20" s="37"/>
      <c r="CT20" s="37">
        <f>IF(VLOOKUP(CONCATENATE($CH$6," ",CT$9),'-RÅDATA_KVARTAL-'!$A$5:$DO$385,23,FALSE)&lt;&gt;0,VLOOKUP(CONCATENATE($CH$6," ",CT$9),'-RÅDATA_KVARTAL-'!$A$5:$DO$385,23,FALSE),"")</f>
        <v>5222</v>
      </c>
      <c r="CU20" s="37"/>
      <c r="CV20" s="37">
        <f>IF(VLOOKUP(CONCATENATE($CH$6," ",CV$9),'-RÅDATA_KVARTAL-'!$A$5:$DO$385,23,FALSE)&lt;&gt;0,VLOOKUP(CONCATENATE($CH$6," ",CV$9),'-RÅDATA_KVARTAL-'!$A$5:$DO$385,23,FALSE),"")</f>
        <v>5969</v>
      </c>
      <c r="CW20" s="37"/>
      <c r="CX20" s="37">
        <f>IF(VLOOKUP(CONCATENATE($CH$6," ",CX$9),'-RÅDATA_KVARTAL-'!$A$5:$DO$385,23,FALSE)&lt;&gt;0,VLOOKUP(CONCATENATE($CH$6," ",CX$9),'-RÅDATA_KVARTAL-'!$A$5:$DO$385,23,FALSE),"")</f>
        <v>6102</v>
      </c>
      <c r="CY20" s="37"/>
      <c r="CZ20" s="37">
        <f>IF(VLOOKUP(CONCATENATE($CH$6," ",CZ$9),'-RÅDATA_KVARTAL-'!$A$5:$DO$385,23,FALSE)&lt;&gt;0,VLOOKUP(CONCATENATE($CH$6," ",CZ$9),'-RÅDATA_KVARTAL-'!$A$5:$DO$385,23,FALSE),"")</f>
        <v>6281</v>
      </c>
      <c r="DA20" s="37"/>
      <c r="DB20" s="37">
        <f>IF(VLOOKUP(CONCATENATE($CH$6," ",DB$9),'-RÅDATA_KVARTAL-'!$A$5:$DO$385,23,FALSE)&lt;&gt;0,VLOOKUP(CONCATENATE($CH$6," ",DB$9),'-RÅDATA_KVARTAL-'!$A$5:$DO$385,23,FALSE),"")</f>
        <v>6039</v>
      </c>
      <c r="DC20" s="37"/>
      <c r="DD20" s="37">
        <f>IF(VLOOKUP(CONCATENATE($CH$6," ",DD$9),'-RÅDATA_KVARTAL-'!$A$5:$DO$385,23,FALSE)&lt;&gt;0,VLOOKUP(CONCATENATE($CH$6," ",DD$9),'-RÅDATA_KVARTAL-'!$A$5:$DO$385,23,FALSE),"")</f>
        <v>6199</v>
      </c>
      <c r="DE20" s="37"/>
      <c r="DF20" s="37">
        <f>IF(VLOOKUP(CONCATENATE($CH$6," ",DF$9),'-RÅDATA_KVARTAL-'!$A$5:$DO$385,23,FALSE)&lt;&gt;0,VLOOKUP(CONCATENATE($CH$6," ",DF$9),'-RÅDATA_KVARTAL-'!$A$5:$DO$385,23,FALSE),"")</f>
        <v>72438</v>
      </c>
      <c r="DG20" s="104"/>
      <c r="DH20" s="104"/>
      <c r="DI20" s="37">
        <f>IF(VLOOKUP(CONCATENATE($DI$6," ",DI$9),'-RÅDATA_KVARTAL-'!$A$5:$DO$385,23,FALSE)&lt;&gt;0,VLOOKUP(CONCATENATE($DI$6," ",DI$9),'-RÅDATA_KVARTAL-'!$A$5:$DO$385,23,FALSE),"")</f>
        <v>6350</v>
      </c>
      <c r="DJ20" s="37"/>
      <c r="DK20" s="37">
        <f>IF(VLOOKUP(CONCATENATE($DI$6," ",DK$9),'-RÅDATA_KVARTAL-'!$A$5:$DO$385,23,FALSE)&lt;&gt;0,VLOOKUP(CONCATENATE($DI$6," ",DK$9),'-RÅDATA_KVARTAL-'!$A$5:$DO$385,23,FALSE),"")</f>
        <v>5939</v>
      </c>
      <c r="DL20" s="37"/>
      <c r="DM20" s="37">
        <f>IF(VLOOKUP(CONCATENATE($DI$6," ",DM$9),'-RÅDATA_KVARTAL-'!$A$5:$DO$385,23,FALSE)&lt;&gt;0,VLOOKUP(CONCATENATE($DI$6," ",DM$9),'-RÅDATA_KVARTAL-'!$A$5:$DO$385,23,FALSE),"")</f>
        <v>6610</v>
      </c>
      <c r="DN20" s="37"/>
      <c r="DO20" s="37">
        <f>IF(VLOOKUP(CONCATENATE($DI$6," ",DO$9),'-RÅDATA_KVARTAL-'!$A$5:$DO$385,23,FALSE)&lt;&gt;0,VLOOKUP(CONCATENATE($DI$6," ",DO$9),'-RÅDATA_KVARTAL-'!$A$5:$DO$385,23,FALSE),"")</f>
        <v>5774</v>
      </c>
      <c r="DP20" s="37"/>
      <c r="DQ20" s="37">
        <f>IF(VLOOKUP(CONCATENATE($DI$6," ",DQ$9),'-RÅDATA_KVARTAL-'!$A$5:$DO$385,23,FALSE)&lt;&gt;0,VLOOKUP(CONCATENATE($DI$6," ",DQ$9),'-RÅDATA_KVARTAL-'!$A$5:$DO$385,23,FALSE),"")</f>
        <v>6295</v>
      </c>
      <c r="DR20" s="37"/>
      <c r="DS20" s="37">
        <f>IF(VLOOKUP(CONCATENATE($DI$6," ",DS$9),'-RÅDATA_KVARTAL-'!$A$5:$DO$385,23,FALSE)&lt;&gt;0,VLOOKUP(CONCATENATE($DI$6," ",DS$9),'-RÅDATA_KVARTAL-'!$A$5:$DO$385,23,FALSE),"")</f>
        <v>5891</v>
      </c>
      <c r="DT20" s="37"/>
      <c r="DU20" s="37">
        <f>IF(VLOOKUP(CONCATENATE($DI$6," ",DU$9),'-RÅDATA_KVARTAL-'!$A$5:$DO$385,23,FALSE)&lt;&gt;0,VLOOKUP(CONCATENATE($DI$6," ",DU$9),'-RÅDATA_KVARTAL-'!$A$5:$DO$385,23,FALSE),"")</f>
        <v>4903</v>
      </c>
      <c r="DV20" s="37"/>
      <c r="DW20" s="37">
        <f>IF(VLOOKUP(CONCATENATE($DI$6," ",DW$9),'-RÅDATA_KVARTAL-'!$A$5:$DO$385,23,FALSE)&lt;&gt;0,VLOOKUP(CONCATENATE($DI$6," ",DW$9),'-RÅDATA_KVARTAL-'!$A$5:$DO$385,23,FALSE),"")</f>
        <v>5879</v>
      </c>
      <c r="DX20" s="37"/>
      <c r="DY20" s="37">
        <f>IF(VLOOKUP(CONCATENATE($DI$6," ",DY$9),'-RÅDATA_KVARTAL-'!$A$5:$DO$385,23,FALSE)&lt;&gt;0,VLOOKUP(CONCATENATE($DI$6," ",DY$9),'-RÅDATA_KVARTAL-'!$A$5:$DO$385,23,FALSE),"")</f>
        <v>5862</v>
      </c>
      <c r="DZ20" s="37"/>
      <c r="EA20" s="37" t="str">
        <f>IF(VLOOKUP(CONCATENATE($DI$6," ",EA$9),'-RÅDATA_KVARTAL-'!$A$5:$DO$385,23,FALSE)&lt;&gt;0,VLOOKUP(CONCATENATE($DI$6," ",EA$9),'-RÅDATA_KVARTAL-'!$A$5:$DO$385,23,FALSE),"")</f>
        <v/>
      </c>
      <c r="EB20" s="37"/>
      <c r="EC20" s="37" t="str">
        <f>IF(VLOOKUP(CONCATENATE($DI$6," ",EC$9),'-RÅDATA_KVARTAL-'!$A$5:$DO$385,23,FALSE)&lt;&gt;0,VLOOKUP(CONCATENATE($DI$6," ",EC$9),'-RÅDATA_KVARTAL-'!$A$5:$DO$385,23,FALSE),"")</f>
        <v/>
      </c>
      <c r="ED20" s="37"/>
      <c r="EE20" s="37" t="str">
        <f>IF(VLOOKUP(CONCATENATE($DI$6," ",EE$9),'-RÅDATA_KVARTAL-'!$A$5:$DO$385,23,FALSE)&lt;&gt;0,VLOOKUP(CONCATENATE($DI$6," ",EE$9),'-RÅDATA_KVARTAL-'!$A$5:$DO$385,23,FALSE),"")</f>
        <v/>
      </c>
      <c r="EF20" s="37"/>
      <c r="EG20" s="37">
        <f>IF(VLOOKUP(CONCATENATE($DI$6," ",EG$9),'-RÅDATA_KVARTAL-'!$A$5:$DO$385,23,FALSE)&lt;&gt;0,VLOOKUP(CONCATENATE($DI$6," ",EG$9),'-RÅDATA_KVARTAL-'!$A$5:$DO$385,23,FALSE),"")</f>
        <v>53503</v>
      </c>
      <c r="EH20" s="104"/>
      <c r="EI20" s="104"/>
      <c r="EJ20" s="37" t="str">
        <f>IF(VLOOKUP(CONCATENATE($EJ$6," ",EJ$9),'-RÅDATA_KVARTAL-'!$A$5:$DO$385,23,FALSE)&lt;&gt;0,VLOOKUP(CONCATENATE($EJ$6," ",EJ$9),'-RÅDATA_KVARTAL-'!$A$5:$DO$385,23,FALSE),"")</f>
        <v/>
      </c>
      <c r="EK20" s="37"/>
      <c r="EL20" s="37" t="str">
        <f>IF(VLOOKUP(CONCATENATE($EJ$6," ",EL$9),'-RÅDATA_KVARTAL-'!$A$5:$DO$385,23,FALSE)&lt;&gt;0,VLOOKUP(CONCATENATE($EJ$6," ",EL$9),'-RÅDATA_KVARTAL-'!$A$5:$DO$385,23,FALSE),"")</f>
        <v/>
      </c>
      <c r="EM20" s="37"/>
      <c r="EN20" s="37" t="str">
        <f>IF(VLOOKUP(CONCATENATE($EJ$6," ",EN$9),'-RÅDATA_KVARTAL-'!$A$5:$DO$385,23,FALSE)&lt;&gt;0,VLOOKUP(CONCATENATE($EJ$6," ",EN$9),'-RÅDATA_KVARTAL-'!$A$5:$DO$385,23,FALSE),"")</f>
        <v/>
      </c>
      <c r="EO20" s="37"/>
      <c r="EP20" s="37" t="str">
        <f>IF(VLOOKUP(CONCATENATE($EJ$6," ",EP$9),'-RÅDATA_KVARTAL-'!$A$5:$DO$385,23,FALSE)&lt;&gt;0,VLOOKUP(CONCATENATE($EJ$6," ",EP$9),'-RÅDATA_KVARTAL-'!$A$5:$DO$385,23,FALSE),"")</f>
        <v/>
      </c>
      <c r="EQ20" s="37"/>
      <c r="ER20" s="37" t="str">
        <f>IF(VLOOKUP(CONCATENATE($EJ$6," ",ER$9),'-RÅDATA_KVARTAL-'!$A$5:$DO$385,23,FALSE)&lt;&gt;0,VLOOKUP(CONCATENATE($EJ$6," ",ER$9),'-RÅDATA_KVARTAL-'!$A$5:$DO$385,23,FALSE),"")</f>
        <v/>
      </c>
      <c r="ES20" s="37"/>
      <c r="ET20" s="37" t="str">
        <f>IF(VLOOKUP(CONCATENATE($EJ$6," ",ET$9),'-RÅDATA_KVARTAL-'!$A$5:$DO$385,23,FALSE)&lt;&gt;0,VLOOKUP(CONCATENATE($EJ$6," ",ET$9),'-RÅDATA_KVARTAL-'!$A$5:$DO$385,23,FALSE),"")</f>
        <v/>
      </c>
      <c r="EU20" s="37"/>
      <c r="EV20" s="37" t="str">
        <f>IF(VLOOKUP(CONCATENATE($EJ$6," ",EV$9),'-RÅDATA_KVARTAL-'!$A$5:$DO$385,23,FALSE)&lt;&gt;0,VLOOKUP(CONCATENATE($EJ$6," ",EV$9),'-RÅDATA_KVARTAL-'!$A$5:$DO$385,23,FALSE),"")</f>
        <v/>
      </c>
      <c r="EW20" s="37"/>
      <c r="EX20" s="37" t="str">
        <f>IF(VLOOKUP(CONCATENATE($EJ$6," ",EX$9),'-RÅDATA_KVARTAL-'!$A$5:$DO$385,23,FALSE)&lt;&gt;0,VLOOKUP(CONCATENATE($EJ$6," ",EX$9),'-RÅDATA_KVARTAL-'!$A$5:$DO$385,23,FALSE),"")</f>
        <v/>
      </c>
      <c r="EY20" s="37"/>
      <c r="EZ20" s="37" t="str">
        <f>IF(VLOOKUP(CONCATENATE($EJ$6," ",EZ$9),'-RÅDATA_KVARTAL-'!$A$5:$DO$385,23,FALSE)&lt;&gt;0,VLOOKUP(CONCATENATE($EJ$6," ",EZ$9),'-RÅDATA_KVARTAL-'!$A$5:$DO$385,23,FALSE),"")</f>
        <v/>
      </c>
      <c r="FA20" s="37"/>
      <c r="FB20" s="37" t="str">
        <f>IF(VLOOKUP(CONCATENATE($EJ$6," ",FB$9),'-RÅDATA_KVARTAL-'!$A$5:$DO$385,23,FALSE)&lt;&gt;0,VLOOKUP(CONCATENATE($EJ$6," ",FB$9),'-RÅDATA_KVARTAL-'!$A$5:$DO$385,23,FALSE),"")</f>
        <v/>
      </c>
      <c r="FC20" s="37"/>
      <c r="FD20" s="37" t="str">
        <f>IF(VLOOKUP(CONCATENATE($EJ$6," ",FD$9),'-RÅDATA_KVARTAL-'!$A$5:$DO$385,23,FALSE)&lt;&gt;0,VLOOKUP(CONCATENATE($EJ$6," ",FD$9),'-RÅDATA_KVARTAL-'!$A$5:$DO$385,23,FALSE),"")</f>
        <v/>
      </c>
      <c r="FE20" s="37"/>
      <c r="FF20" s="37" t="str">
        <f>IF(VLOOKUP(CONCATENATE($EJ$6," ",FF$9),'-RÅDATA_KVARTAL-'!$A$5:$DO$385,23,FALSE)&lt;&gt;0,VLOOKUP(CONCATENATE($EJ$6," ",FF$9),'-RÅDATA_KVARTAL-'!$A$5:$DO$385,23,FALSE),"")</f>
        <v/>
      </c>
      <c r="FG20" s="37"/>
      <c r="FH20" s="37" t="str">
        <f>IF(VLOOKUP(CONCATENATE($EJ$6," ",FH$9),'-RÅDATA_KVARTAL-'!$A$5:$DO$385,23,FALSE)&lt;&gt;0,VLOOKUP(CONCATENATE($EJ$6," ",FH$9),'-RÅDATA_KVARTAL-'!$A$5:$DO$385,23,FALSE),"")</f>
        <v/>
      </c>
      <c r="FI20" s="104"/>
      <c r="FJ20" s="104"/>
      <c r="FK20" s="37" t="str">
        <f>IF(VLOOKUP(CONCATENATE($FK$6," ",FK$9),'-RÅDATA_KVARTAL-'!$A$5:$DO$385,23,FALSE)&lt;&gt;0,VLOOKUP(CONCATENATE($FK$6," ",FK$9),'-RÅDATA_KVARTAL-'!$A$5:$DO$385,23,FALSE),"")</f>
        <v/>
      </c>
      <c r="FL20" s="37"/>
      <c r="FM20" s="37" t="str">
        <f>IF(VLOOKUP(CONCATENATE($FK$6," ",FM$9),'-RÅDATA_KVARTAL-'!$A$5:$DO$385,23,FALSE)&lt;&gt;0,VLOOKUP(CONCATENATE($FK$6," ",FM$9),'-RÅDATA_KVARTAL-'!$A$5:$DO$385,23,FALSE),"")</f>
        <v/>
      </c>
      <c r="FN20" s="37"/>
      <c r="FO20" s="37" t="str">
        <f>IF(VLOOKUP(CONCATENATE($FK$6," ",FO$9),'-RÅDATA_KVARTAL-'!$A$5:$DO$385,23,FALSE)&lt;&gt;0,VLOOKUP(CONCATENATE($FK$6," ",FO$9),'-RÅDATA_KVARTAL-'!$A$5:$DO$385,23,FALSE),"")</f>
        <v/>
      </c>
      <c r="FP20" s="37"/>
      <c r="FQ20" s="37" t="str">
        <f>IF(VLOOKUP(CONCATENATE($FK$6," ",FQ$9),'-RÅDATA_KVARTAL-'!$A$5:$DO$385,23,FALSE)&lt;&gt;0,VLOOKUP(CONCATENATE($FK$6," ",FQ$9),'-RÅDATA_KVARTAL-'!$A$5:$DO$385,23,FALSE),"")</f>
        <v/>
      </c>
      <c r="FR20" s="37"/>
      <c r="FS20" s="37" t="str">
        <f>IF(VLOOKUP(CONCATENATE($FK$6," ",FS$9),'-RÅDATA_KVARTAL-'!$A$5:$DO$385,23,FALSE)&lt;&gt;0,VLOOKUP(CONCATENATE($FK$6," ",FS$9),'-RÅDATA_KVARTAL-'!$A$5:$DO$385,23,FALSE),"")</f>
        <v/>
      </c>
      <c r="FT20" s="37"/>
      <c r="FU20" s="37" t="str">
        <f>IF(VLOOKUP(CONCATENATE($FK$6," ",FU$9),'-RÅDATA_KVARTAL-'!$A$5:$DO$385,23,FALSE)&lt;&gt;0,VLOOKUP(CONCATENATE($FK$6," ",FU$9),'-RÅDATA_KVARTAL-'!$A$5:$DO$385,23,FALSE),"")</f>
        <v/>
      </c>
      <c r="FV20" s="37"/>
      <c r="FW20" s="37" t="str">
        <f>IF(VLOOKUP(CONCATENATE($FK$6," ",FW$9),'-RÅDATA_KVARTAL-'!$A$5:$DO$385,23,FALSE)&lt;&gt;0,VLOOKUP(CONCATENATE($FK$6," ",FW$9),'-RÅDATA_KVARTAL-'!$A$5:$DO$385,23,FALSE),"")</f>
        <v/>
      </c>
      <c r="FX20" s="37"/>
      <c r="FY20" s="37" t="str">
        <f>IF(VLOOKUP(CONCATENATE($FK$6," ",FY$9),'-RÅDATA_KVARTAL-'!$A$5:$DO$385,23,FALSE)&lt;&gt;0,VLOOKUP(CONCATENATE($FK$6," ",FY$9),'-RÅDATA_KVARTAL-'!$A$5:$DO$385,23,FALSE),"")</f>
        <v/>
      </c>
      <c r="FZ20" s="37"/>
      <c r="GA20" s="37" t="str">
        <f>IF(VLOOKUP(CONCATENATE($FK$6," ",GA$9),'-RÅDATA_KVARTAL-'!$A$5:$DO$385,23,FALSE)&lt;&gt;0,VLOOKUP(CONCATENATE($FK$6," ",GA$9),'-RÅDATA_KVARTAL-'!$A$5:$DO$385,23,FALSE),"")</f>
        <v/>
      </c>
      <c r="GB20" s="37"/>
      <c r="GC20" s="37" t="str">
        <f>IF(VLOOKUP(CONCATENATE($FK$6," ",GC$9),'-RÅDATA_KVARTAL-'!$A$5:$DO$385,23,FALSE)&lt;&gt;0,VLOOKUP(CONCATENATE($FK$6," ",GC$9),'-RÅDATA_KVARTAL-'!$A$5:$DO$385,23,FALSE),"")</f>
        <v/>
      </c>
      <c r="GD20" s="37"/>
      <c r="GE20" s="37" t="str">
        <f>IF(VLOOKUP(CONCATENATE($FK$6," ",GE$9),'-RÅDATA_KVARTAL-'!$A$5:$DO$385,23,FALSE)&lt;&gt;0,VLOOKUP(CONCATENATE($FK$6," ",GE$9),'-RÅDATA_KVARTAL-'!$A$5:$DO$385,23,FALSE),"")</f>
        <v/>
      </c>
      <c r="GF20" s="37"/>
      <c r="GG20" s="37" t="str">
        <f>IF(VLOOKUP(CONCATENATE($FK$6," ",GG$9),'-RÅDATA_KVARTAL-'!$A$5:$DO$385,23,FALSE)&lt;&gt;0,VLOOKUP(CONCATENATE($FK$6," ",GG$9),'-RÅDATA_KVARTAL-'!$A$5:$DO$385,23,FALSE),"")</f>
        <v/>
      </c>
      <c r="GH20" s="37"/>
      <c r="GI20" s="37" t="str">
        <f>IF(VLOOKUP(CONCATENATE($FK$6," ",GI$9),'-RÅDATA_KVARTAL-'!$A$5:$DO$385,23,FALSE)&lt;&gt;0,VLOOKUP(CONCATENATE($FK$6," ",GI$9),'-RÅDATA_KVARTAL-'!$A$5:$DO$385,23,FALSE),"")</f>
        <v/>
      </c>
      <c r="GJ20" s="104"/>
      <c r="GK20" s="104"/>
      <c r="GL20" s="37" t="str">
        <f>IF(VLOOKUP(CONCATENATE($GL$6," ",GL$9),'-RÅDATA_KVARTAL-'!$A$5:$DO$385,23,FALSE)&lt;&gt;0,VLOOKUP(CONCATENATE($GL$6," ",GL$9),'-RÅDATA_KVARTAL-'!$A$5:$DO$385,23,FALSE),"")</f>
        <v/>
      </c>
      <c r="GM20" s="37"/>
      <c r="GN20" s="37" t="str">
        <f>IF(VLOOKUP(CONCATENATE($GL$6," ",GN$9),'-RÅDATA_KVARTAL-'!$A$5:$DO$385,23,FALSE)&lt;&gt;0,VLOOKUP(CONCATENATE($GL$6," ",GN$9),'-RÅDATA_KVARTAL-'!$A$5:$DO$385,23,FALSE),"")</f>
        <v/>
      </c>
      <c r="GO20" s="37"/>
      <c r="GP20" s="37" t="str">
        <f>IF(VLOOKUP(CONCATENATE($GL$6," ",GP$9),'-RÅDATA_KVARTAL-'!$A$5:$DO$385,23,FALSE)&lt;&gt;0,VLOOKUP(CONCATENATE($GL$6," ",GP$9),'-RÅDATA_KVARTAL-'!$A$5:$DO$385,23,FALSE),"")</f>
        <v/>
      </c>
      <c r="GQ20" s="37"/>
      <c r="GR20" s="37" t="str">
        <f>IF(VLOOKUP(CONCATENATE($GL$6," ",GR$9),'-RÅDATA_KVARTAL-'!$A$5:$DO$385,23,FALSE)&lt;&gt;0,VLOOKUP(CONCATENATE($GL$6," ",GR$9),'-RÅDATA_KVARTAL-'!$A$5:$DO$385,23,FALSE),"")</f>
        <v/>
      </c>
      <c r="GS20" s="37"/>
      <c r="GT20" s="37" t="str">
        <f>IF(VLOOKUP(CONCATENATE($GL$6," ",GT$9),'-RÅDATA_KVARTAL-'!$A$5:$DO$385,23,FALSE)&lt;&gt;0,VLOOKUP(CONCATENATE($GL$6," ",GT$9),'-RÅDATA_KVARTAL-'!$A$5:$DO$385,23,FALSE),"")</f>
        <v/>
      </c>
      <c r="GU20" s="37"/>
      <c r="GV20" s="37" t="str">
        <f>IF(VLOOKUP(CONCATENATE($GL$6," ",GV$9),'-RÅDATA_KVARTAL-'!$A$5:$DO$385,23,FALSE)&lt;&gt;0,VLOOKUP(CONCATENATE($GL$6," ",GV$9),'-RÅDATA_KVARTAL-'!$A$5:$DO$385,23,FALSE),"")</f>
        <v/>
      </c>
      <c r="GW20" s="37"/>
      <c r="GX20" s="37" t="str">
        <f>IF(VLOOKUP(CONCATENATE($GL$6," ",GX$9),'-RÅDATA_KVARTAL-'!$A$5:$DO$385,23,FALSE)&lt;&gt;0,VLOOKUP(CONCATENATE($GL$6," ",GX$9),'-RÅDATA_KVARTAL-'!$A$5:$DO$385,23,FALSE),"")</f>
        <v/>
      </c>
      <c r="GY20" s="37"/>
      <c r="GZ20" s="37" t="str">
        <f>IF(VLOOKUP(CONCATENATE($GL$6," ",GZ$9),'-RÅDATA_KVARTAL-'!$A$5:$DO$385,23,FALSE)&lt;&gt;0,VLOOKUP(CONCATENATE($GL$6," ",GZ$9),'-RÅDATA_KVARTAL-'!$A$5:$DO$385,23,FALSE),"")</f>
        <v/>
      </c>
      <c r="HA20" s="37"/>
      <c r="HB20" s="37" t="str">
        <f>IF(VLOOKUP(CONCATENATE($GL$6," ",HB$9),'-RÅDATA_KVARTAL-'!$A$5:$DO$385,23,FALSE)&lt;&gt;0,VLOOKUP(CONCATENATE($GL$6," ",HB$9),'-RÅDATA_KVARTAL-'!$A$5:$DO$385,23,FALSE),"")</f>
        <v/>
      </c>
      <c r="HC20" s="37"/>
      <c r="HD20" s="37" t="str">
        <f>IF(VLOOKUP(CONCATENATE($GL$6," ",HD$9),'-RÅDATA_KVARTAL-'!$A$5:$DO$385,23,FALSE)&lt;&gt;0,VLOOKUP(CONCATENATE($GL$6," ",HD$9),'-RÅDATA_KVARTAL-'!$A$5:$DO$385,23,FALSE),"")</f>
        <v/>
      </c>
      <c r="HE20" s="37"/>
      <c r="HF20" s="37" t="str">
        <f>IF(VLOOKUP(CONCATENATE($GL$6," ",HF$9),'-RÅDATA_KVARTAL-'!$A$5:$DO$385,23,FALSE)&lt;&gt;0,VLOOKUP(CONCATENATE($GL$6," ",HF$9),'-RÅDATA_KVARTAL-'!$A$5:$DO$385,23,FALSE),"")</f>
        <v/>
      </c>
      <c r="HG20" s="37"/>
      <c r="HH20" s="37" t="str">
        <f>IF(VLOOKUP(CONCATENATE($GL$6," ",HH$9),'-RÅDATA_KVARTAL-'!$A$5:$DO$385,23,FALSE)&lt;&gt;0,VLOOKUP(CONCATENATE($GL$6," ",HH$9),'-RÅDATA_KVARTAL-'!$A$5:$DO$385,23,FALSE),"")</f>
        <v/>
      </c>
      <c r="HI20" s="37"/>
      <c r="HJ20" s="37" t="str">
        <f>IF(VLOOKUP(CONCATENATE($GL$6," ",HJ$9),'-RÅDATA_KVARTAL-'!$A$5:$DO$385,23,FALSE)&lt;&gt;0,VLOOKUP(CONCATENATE($GL$6," ",HJ$9),'-RÅDATA_KVARTAL-'!$A$5:$DO$385,23,FALSE),"")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-10</v>
      </c>
      <c r="CK23" s="37"/>
      <c r="CL23" s="37">
        <f>IF(VLOOKUP(CONCATENATE($CH$6," ",CL$9),'-RÅDATA_KVARTAL-'!$A$5:$DO$385,27,FALSE)&lt;&gt;0,VLOOKUP(CONCATENATE($CH$6," ",CL$9),'-RÅDATA_KVARTAL-'!$A$5:$DO$385,27,FALSE),"")</f>
        <v>-39</v>
      </c>
      <c r="CM23" s="37"/>
      <c r="CN23" s="37">
        <f>IF(VLOOKUP(CONCATENATE($CH$6," ",CN$9),'-RÅDATA_KVARTAL-'!$A$5:$DO$385,27,FALSE)&lt;&gt;0,VLOOKUP(CONCATENATE($CH$6," ",CN$9),'-RÅDATA_KVARTAL-'!$A$5:$DO$385,27,FALSE),"")</f>
        <v>-9</v>
      </c>
      <c r="CO23" s="37"/>
      <c r="CP23" s="37">
        <f>IF(VLOOKUP(CONCATENATE($CH$6," ",CP$9),'-RÅDATA_KVARTAL-'!$A$5:$DO$385,27,FALSE)&lt;&gt;0,VLOOKUP(CONCATENATE($CH$6," ",CP$9),'-RÅDATA_KVARTAL-'!$A$5:$DO$385,27,FALSE),"")</f>
        <v>-31</v>
      </c>
      <c r="CQ23" s="37"/>
      <c r="CR23" s="37">
        <f>IF(VLOOKUP(CONCATENATE($CH$6," ",CR$9),'-RÅDATA_KVARTAL-'!$A$5:$DO$385,27,FALSE)&lt;&gt;0,VLOOKUP(CONCATENATE($CH$6," ",CR$9),'-RÅDATA_KVARTAL-'!$A$5:$DO$385,27,FALSE),"")</f>
        <v>-39</v>
      </c>
      <c r="CS23" s="37"/>
      <c r="CT23" s="37">
        <f>IF(VLOOKUP(CONCATENATE($CH$6," ",CT$9),'-RÅDATA_KVARTAL-'!$A$5:$DO$385,27,FALSE)&lt;&gt;0,VLOOKUP(CONCATENATE($CH$6," ",CT$9),'-RÅDATA_KVARTAL-'!$A$5:$DO$385,27,FALSE),"")</f>
        <v>-16</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-28</v>
      </c>
      <c r="CY23" s="37"/>
      <c r="CZ23" s="37">
        <f>IF(VLOOKUP(CONCATENATE($CH$6," ",CZ$9),'-RÅDATA_KVARTAL-'!$A$5:$DO$385,27,FALSE)&lt;&gt;0,VLOOKUP(CONCATENATE($CH$6," ",CZ$9),'-RÅDATA_KVARTAL-'!$A$5:$DO$385,27,FALSE),"")</f>
        <v>-90</v>
      </c>
      <c r="DA23" s="37"/>
      <c r="DB23" s="37">
        <f>IF(VLOOKUP(CONCATENATE($CH$6," ",DB$9),'-RÅDATA_KVARTAL-'!$A$5:$DO$385,27,FALSE)&lt;&gt;0,VLOOKUP(CONCATENATE($CH$6," ",DB$9),'-RÅDATA_KVARTAL-'!$A$5:$DO$385,27,FALSE),"")</f>
        <v>-54</v>
      </c>
      <c r="DC23" s="37"/>
      <c r="DD23" s="37">
        <f>IF(VLOOKUP(CONCATENATE($CH$6," ",DD$9),'-RÅDATA_KVARTAL-'!$A$5:$DO$385,27,FALSE)&lt;&gt;0,VLOOKUP(CONCATENATE($CH$6," ",DD$9),'-RÅDATA_KVARTAL-'!$A$5:$DO$385,27,FALSE),"")</f>
        <v>-45</v>
      </c>
      <c r="DE23" s="37"/>
      <c r="DF23" s="37">
        <f>IF(VLOOKUP(CONCATENATE($CH$6," ",DF$9),'-RÅDATA_KVARTAL-'!$A$5:$DO$385,27,FALSE)&lt;&gt;0,VLOOKUP(CONCATENATE($CH$6," ",DF$9),'-RÅDATA_KVARTAL-'!$A$5:$DO$385,27,FALSE),"")</f>
        <v>-495</v>
      </c>
      <c r="DG23" s="91"/>
      <c r="DH23" s="91"/>
      <c r="DI23" s="37">
        <f>IF(VLOOKUP(CONCATENATE($DI$6," ",DI$9),'-RÅDATA_KVARTAL-'!$A$5:$DO$385,27,FALSE)&lt;&gt;0,VLOOKUP(CONCATENATE($DI$6," ",DI$9),'-RÅDATA_KVARTAL-'!$A$5:$DO$385,27,FALSE),"")</f>
        <v>-53</v>
      </c>
      <c r="DJ23" s="37"/>
      <c r="DK23" s="37">
        <f>IF(VLOOKUP(CONCATENATE($DI$6," ",DK$9),'-RÅDATA_KVARTAL-'!$A$5:$DO$385,27,FALSE)&lt;&gt;0,VLOOKUP(CONCATENATE($DI$6," ",DK$9),'-RÅDATA_KVARTAL-'!$A$5:$DO$385,27,FALSE),"")</f>
        <v>-41</v>
      </c>
      <c r="DL23" s="37"/>
      <c r="DM23" s="37">
        <f>IF(VLOOKUP(CONCATENATE($DI$6," ",DM$9),'-RÅDATA_KVARTAL-'!$A$5:$DO$385,27,FALSE)&lt;&gt;0,VLOOKUP(CONCATENATE($DI$6," ",DM$9),'-RÅDATA_KVARTAL-'!$A$5:$DO$385,27,FALSE),"")</f>
        <v>-31</v>
      </c>
      <c r="DN23" s="37"/>
      <c r="DO23" s="37">
        <f>IF(VLOOKUP(CONCATENATE($DI$6," ",DO$9),'-RÅDATA_KVARTAL-'!$A$5:$DO$385,27,FALSE)&lt;&gt;0,VLOOKUP(CONCATENATE($DI$6," ",DO$9),'-RÅDATA_KVARTAL-'!$A$5:$DO$385,27,FALSE),"")</f>
        <v>-131</v>
      </c>
      <c r="DP23" s="37"/>
      <c r="DQ23" s="37">
        <f>IF(VLOOKUP(CONCATENATE($DI$6," ",DQ$9),'-RÅDATA_KVARTAL-'!$A$5:$DO$385,27,FALSE)&lt;&gt;0,VLOOKUP(CONCATENATE($DI$6," ",DQ$9),'-RÅDATA_KVARTAL-'!$A$5:$DO$385,27,FALSE),"")</f>
        <v>-64</v>
      </c>
      <c r="DR23" s="37"/>
      <c r="DS23" s="37">
        <f>IF(VLOOKUP(CONCATENATE($DI$6," ",DS$9),'-RÅDATA_KVARTAL-'!$A$5:$DO$385,27,FALSE)&lt;&gt;0,VLOOKUP(CONCATENATE($DI$6," ",DS$9),'-RÅDATA_KVARTAL-'!$A$5:$DO$385,27,FALSE),"")</f>
        <v>-36</v>
      </c>
      <c r="DT23" s="37"/>
      <c r="DU23" s="37">
        <f>IF(VLOOKUP(CONCATENATE($DI$6," ",DU$9),'-RÅDATA_KVARTAL-'!$A$5:$DO$385,27,FALSE)&lt;&gt;0,VLOOKUP(CONCATENATE($DI$6," ",DU$9),'-RÅDATA_KVARTAL-'!$A$5:$DO$385,27,FALSE),"")</f>
        <v>-34</v>
      </c>
      <c r="DV23" s="37"/>
      <c r="DW23" s="37">
        <f>IF(VLOOKUP(CONCATENATE($DI$6," ",DW$9),'-RÅDATA_KVARTAL-'!$A$5:$DO$385,27,FALSE)&lt;&gt;0,VLOOKUP(CONCATENATE($DI$6," ",DW$9),'-RÅDATA_KVARTAL-'!$A$5:$DO$385,27,FALSE),"")</f>
        <v>-38</v>
      </c>
      <c r="DX23" s="37"/>
      <c r="DY23" s="37">
        <f>IF(VLOOKUP(CONCATENATE($DI$6," ",DY$9),'-RÅDATA_KVARTAL-'!$A$5:$DO$385,27,FALSE)&lt;&gt;0,VLOOKUP(CONCATENATE($DI$6," ",DY$9),'-RÅDATA_KVARTAL-'!$A$5:$DO$385,27,FALSE),"")</f>
        <v>-36</v>
      </c>
      <c r="DZ23" s="37"/>
      <c r="EA23" s="37" t="str">
        <f>IF(VLOOKUP(CONCATENATE($DI$6," ",EA$9),'-RÅDATA_KVARTAL-'!$A$5:$DO$385,27,FALSE)&lt;&gt;0,VLOOKUP(CONCATENATE($DI$6," ",EA$9),'-RÅDATA_KVARTAL-'!$A$5:$DO$385,27,FALSE),"")</f>
        <v/>
      </c>
      <c r="EB23" s="37"/>
      <c r="EC23" s="37" t="str">
        <f>IF(VLOOKUP(CONCATENATE($DI$6," ",EC$9),'-RÅDATA_KVARTAL-'!$A$5:$DO$385,27,FALSE)&lt;&gt;0,VLOOKUP(CONCATENATE($DI$6," ",EC$9),'-RÅDATA_KVARTAL-'!$A$5:$DO$385,27,FALSE),"")</f>
        <v/>
      </c>
      <c r="ED23" s="37"/>
      <c r="EE23" s="37" t="str">
        <f>IF(VLOOKUP(CONCATENATE($DI$6," ",EE$9),'-RÅDATA_KVARTAL-'!$A$5:$DO$385,27,FALSE)&lt;&gt;0,VLOOKUP(CONCATENATE($DI$6," ",EE$9),'-RÅDATA_KVARTAL-'!$A$5:$DO$385,27,FALSE),"")</f>
        <v/>
      </c>
      <c r="EF23" s="37"/>
      <c r="EG23" s="37">
        <f>IF(VLOOKUP(CONCATENATE($DI$6," ",EG$9),'-RÅDATA_KVARTAL-'!$A$5:$DO$385,27,FALSE)&lt;&gt;0,VLOOKUP(CONCATENATE($DI$6," ",EG$9),'-RÅDATA_KVARTAL-'!$A$5:$DO$385,27,FALSE),"")</f>
        <v>-464</v>
      </c>
      <c r="EH23" s="91"/>
      <c r="EI23" s="91"/>
      <c r="EJ23" s="37" t="str">
        <f>IF(VLOOKUP(CONCATENATE($EJ$6," ",EJ$9),'-RÅDATA_KVARTAL-'!$A$5:$DO$385,27,FALSE)&lt;&gt;0,VLOOKUP(CONCATENATE($EJ$6," ",EJ$9),'-RÅDATA_KVARTAL-'!$A$5:$DO$385,27,FALSE),"")</f>
        <v/>
      </c>
      <c r="EK23" s="37"/>
      <c r="EL23" s="37" t="str">
        <f>IF(VLOOKUP(CONCATENATE($EJ$6," ",EL$9),'-RÅDATA_KVARTAL-'!$A$5:$DO$385,27,FALSE)&lt;&gt;0,VLOOKUP(CONCATENATE($EJ$6," ",EL$9),'-RÅDATA_KVARTAL-'!$A$5:$DO$385,27,FALSE),"")</f>
        <v/>
      </c>
      <c r="EM23" s="37"/>
      <c r="EN23" s="37" t="str">
        <f>IF(VLOOKUP(CONCATENATE($EJ$6," ",EN$9),'-RÅDATA_KVARTAL-'!$A$5:$DO$385,27,FALSE)&lt;&gt;0,VLOOKUP(CONCATENATE($EJ$6," ",EN$9),'-RÅDATA_KVARTAL-'!$A$5:$DO$385,27,FALSE),"")</f>
        <v/>
      </c>
      <c r="EO23" s="37"/>
      <c r="EP23" s="37" t="str">
        <f>IF(VLOOKUP(CONCATENATE($EJ$6," ",EP$9),'-RÅDATA_KVARTAL-'!$A$5:$DO$385,27,FALSE)&lt;&gt;0,VLOOKUP(CONCATENATE($EJ$6," ",EP$9),'-RÅDATA_KVARTAL-'!$A$5:$DO$385,27,FALSE),"")</f>
        <v/>
      </c>
      <c r="EQ23" s="37"/>
      <c r="ER23" s="37" t="str">
        <f>IF(VLOOKUP(CONCATENATE($EJ$6," ",ER$9),'-RÅDATA_KVARTAL-'!$A$5:$DO$385,27,FALSE)&lt;&gt;0,VLOOKUP(CONCATENATE($EJ$6," ",ER$9),'-RÅDATA_KVARTAL-'!$A$5:$DO$385,27,FALSE),"")</f>
        <v/>
      </c>
      <c r="ES23" s="37"/>
      <c r="ET23" s="37" t="str">
        <f>IF(VLOOKUP(CONCATENATE($EJ$6," ",ET$9),'-RÅDATA_KVARTAL-'!$A$5:$DO$385,27,FALSE)&lt;&gt;0,VLOOKUP(CONCATENATE($EJ$6," ",ET$9),'-RÅDATA_KVARTAL-'!$A$5:$DO$385,27,FALSE),"")</f>
        <v/>
      </c>
      <c r="EU23" s="37"/>
      <c r="EV23" s="37" t="str">
        <f>IF(VLOOKUP(CONCATENATE($EJ$6," ",EV$9),'-RÅDATA_KVARTAL-'!$A$5:$DO$385,27,FALSE)&lt;&gt;0,VLOOKUP(CONCATENATE($EJ$6," ",EV$9),'-RÅDATA_KVARTAL-'!$A$5:$DO$385,27,FALSE),"")</f>
        <v/>
      </c>
      <c r="EW23" s="37"/>
      <c r="EX23" s="37" t="str">
        <f>IF(VLOOKUP(CONCATENATE($EJ$6," ",EX$9),'-RÅDATA_KVARTAL-'!$A$5:$DO$385,27,FALSE)&lt;&gt;0,VLOOKUP(CONCATENATE($EJ$6," ",EX$9),'-RÅDATA_KVARTAL-'!$A$5:$DO$385,27,FALSE),"")</f>
        <v/>
      </c>
      <c r="EY23" s="37"/>
      <c r="EZ23" s="37" t="str">
        <f>IF(VLOOKUP(CONCATENATE($EJ$6," ",EZ$9),'-RÅDATA_KVARTAL-'!$A$5:$DO$385,27,FALSE)&lt;&gt;0,VLOOKUP(CONCATENATE($EJ$6," ",EZ$9),'-RÅDATA_KVARTAL-'!$A$5:$DO$385,27,FALSE),"")</f>
        <v/>
      </c>
      <c r="FA23" s="37"/>
      <c r="FB23" s="37" t="str">
        <f>IF(VLOOKUP(CONCATENATE($EJ$6," ",FB$9),'-RÅDATA_KVARTAL-'!$A$5:$DO$385,27,FALSE)&lt;&gt;0,VLOOKUP(CONCATENATE($EJ$6," ",FB$9),'-RÅDATA_KVARTAL-'!$A$5:$DO$385,27,FALSE),"")</f>
        <v/>
      </c>
      <c r="FC23" s="37"/>
      <c r="FD23" s="37" t="str">
        <f>IF(VLOOKUP(CONCATENATE($EJ$6," ",FD$9),'-RÅDATA_KVARTAL-'!$A$5:$DO$385,27,FALSE)&lt;&gt;0,VLOOKUP(CONCATENATE($EJ$6," ",FD$9),'-RÅDATA_KVARTAL-'!$A$5:$DO$385,27,FALSE),"")</f>
        <v/>
      </c>
      <c r="FE23" s="37"/>
      <c r="FF23" s="37" t="str">
        <f>IF(VLOOKUP(CONCATENATE($EJ$6," ",FF$9),'-RÅDATA_KVARTAL-'!$A$5:$DO$385,27,FALSE)&lt;&gt;0,VLOOKUP(CONCATENATE($EJ$6," ",FF$9),'-RÅDATA_KVARTAL-'!$A$5:$DO$385,27,FALSE),"")</f>
        <v/>
      </c>
      <c r="FG23" s="37"/>
      <c r="FH23" s="37" t="str">
        <f>IF(VLOOKUP(CONCATENATE($EJ$6," ",FH$9),'-RÅDATA_KVARTAL-'!$A$5:$DO$385,27,FALSE)&lt;&gt;0,VLOOKUP(CONCATENATE($EJ$6," ",FH$9),'-RÅDATA_KVARTAL-'!$A$5:$DO$385,27,FALSE),"")</f>
        <v/>
      </c>
      <c r="FI23" s="91"/>
      <c r="FJ23" s="91"/>
      <c r="FK23" s="37" t="str">
        <f>IF(VLOOKUP(CONCATENATE($FK$6," ",FK$9),'-RÅDATA_KVARTAL-'!$A$5:$DO$385,27,FALSE)&lt;&gt;0,VLOOKUP(CONCATENATE($FK$6," ",FK$9),'-RÅDATA_KVARTAL-'!$A$5:$DO$385,27,FALSE),"")</f>
        <v/>
      </c>
      <c r="FL23" s="37"/>
      <c r="FM23" s="37" t="str">
        <f>IF(VLOOKUP(CONCATENATE($FK$6," ",FM$9),'-RÅDATA_KVARTAL-'!$A$5:$DO$385,27,FALSE)&lt;&gt;0,VLOOKUP(CONCATENATE($FK$6," ",FM$9),'-RÅDATA_KVARTAL-'!$A$5:$DO$385,27,FALSE),"")</f>
        <v/>
      </c>
      <c r="FN23" s="37"/>
      <c r="FO23" s="37" t="str">
        <f>IF(VLOOKUP(CONCATENATE($FK$6," ",FO$9),'-RÅDATA_KVARTAL-'!$A$5:$DO$385,27,FALSE)&lt;&gt;0,VLOOKUP(CONCATENATE($FK$6," ",FO$9),'-RÅDATA_KVARTAL-'!$A$5:$DO$385,27,FALSE),"")</f>
        <v/>
      </c>
      <c r="FP23" s="37"/>
      <c r="FQ23" s="37" t="str">
        <f>IF(VLOOKUP(CONCATENATE($FK$6," ",FQ$9),'-RÅDATA_KVARTAL-'!$A$5:$DO$385,27,FALSE)&lt;&gt;0,VLOOKUP(CONCATENATE($FK$6," ",FQ$9),'-RÅDATA_KVARTAL-'!$A$5:$DO$385,27,FALSE),"")</f>
        <v/>
      </c>
      <c r="FR23" s="37"/>
      <c r="FS23" s="37" t="str">
        <f>IF(VLOOKUP(CONCATENATE($FK$6," ",FS$9),'-RÅDATA_KVARTAL-'!$A$5:$DO$385,27,FALSE)&lt;&gt;0,VLOOKUP(CONCATENATE($FK$6," ",FS$9),'-RÅDATA_KVARTAL-'!$A$5:$DO$385,27,FALSE),"")</f>
        <v/>
      </c>
      <c r="FT23" s="37"/>
      <c r="FU23" s="37" t="str">
        <f>IF(VLOOKUP(CONCATENATE($FK$6," ",FU$9),'-RÅDATA_KVARTAL-'!$A$5:$DO$385,27,FALSE)&lt;&gt;0,VLOOKUP(CONCATENATE($FK$6," ",FU$9),'-RÅDATA_KVARTAL-'!$A$5:$DO$385,27,FALSE),"")</f>
        <v/>
      </c>
      <c r="FV23" s="37"/>
      <c r="FW23" s="37" t="str">
        <f>IF(VLOOKUP(CONCATENATE($FK$6," ",FW$9),'-RÅDATA_KVARTAL-'!$A$5:$DO$385,27,FALSE)&lt;&gt;0,VLOOKUP(CONCATENATE($FK$6," ",FW$9),'-RÅDATA_KVARTAL-'!$A$5:$DO$385,27,FALSE),"")</f>
        <v/>
      </c>
      <c r="FX23" s="37"/>
      <c r="FY23" s="37" t="str">
        <f>IF(VLOOKUP(CONCATENATE($FK$6," ",FY$9),'-RÅDATA_KVARTAL-'!$A$5:$DO$385,27,FALSE)&lt;&gt;0,VLOOKUP(CONCATENATE($FK$6," ",FY$9),'-RÅDATA_KVARTAL-'!$A$5:$DO$385,27,FALSE),"")</f>
        <v/>
      </c>
      <c r="FZ23" s="37"/>
      <c r="GA23" s="37" t="str">
        <f>IF(VLOOKUP(CONCATENATE($FK$6," ",GA$9),'-RÅDATA_KVARTAL-'!$A$5:$DO$385,27,FALSE)&lt;&gt;0,VLOOKUP(CONCATENATE($FK$6," ",GA$9),'-RÅDATA_KVARTAL-'!$A$5:$DO$385,27,FALSE),"")</f>
        <v/>
      </c>
      <c r="GB23" s="37"/>
      <c r="GC23" s="37" t="str">
        <f>IF(VLOOKUP(CONCATENATE($FK$6," ",GC$9),'-RÅDATA_KVARTAL-'!$A$5:$DO$385,27,FALSE)&lt;&gt;0,VLOOKUP(CONCATENATE($FK$6," ",GC$9),'-RÅDATA_KVARTAL-'!$A$5:$DO$385,27,FALSE),"")</f>
        <v/>
      </c>
      <c r="GD23" s="37"/>
      <c r="GE23" s="37" t="str">
        <f>IF(VLOOKUP(CONCATENATE($FK$6," ",GE$9),'-RÅDATA_KVARTAL-'!$A$5:$DO$385,27,FALSE)&lt;&gt;0,VLOOKUP(CONCATENATE($FK$6," ",GE$9),'-RÅDATA_KVARTAL-'!$A$5:$DO$385,27,FALSE),"")</f>
        <v/>
      </c>
      <c r="GF23" s="37"/>
      <c r="GG23" s="37" t="str">
        <f>IF(VLOOKUP(CONCATENATE($FK$6," ",GG$9),'-RÅDATA_KVARTAL-'!$A$5:$DO$385,27,FALSE)&lt;&gt;0,VLOOKUP(CONCATENATE($FK$6," ",GG$9),'-RÅDATA_KVARTAL-'!$A$5:$DO$385,27,FALSE),"")</f>
        <v/>
      </c>
      <c r="GH23" s="37"/>
      <c r="GI23" s="37" t="str">
        <f>IF(VLOOKUP(CONCATENATE($FK$6," ",GI$9),'-RÅDATA_KVARTAL-'!$A$5:$DO$385,27,FALSE)&lt;&gt;0,VLOOKUP(CONCATENATE($FK$6," ",GI$9),'-RÅDATA_KVARTAL-'!$A$5:$DO$385,27,FALSE),"")</f>
        <v/>
      </c>
      <c r="GJ23" s="91"/>
      <c r="GK23" s="91"/>
      <c r="GL23" s="37" t="str">
        <f>IF(VLOOKUP(CONCATENATE($GL$6," ",GL$9),'-RÅDATA_KVARTAL-'!$A$5:$DO$385,27,FALSE)&lt;&gt;0,VLOOKUP(CONCATENATE($GL$6," ",GL$9),'-RÅDATA_KVARTAL-'!$A$5:$DO$385,27,FALSE),"")</f>
        <v/>
      </c>
      <c r="GM23" s="37"/>
      <c r="GN23" s="37" t="str">
        <f>IF(VLOOKUP(CONCATENATE($GL$6," ",GN$9),'-RÅDATA_KVARTAL-'!$A$5:$DO$385,27,FALSE)&lt;&gt;0,VLOOKUP(CONCATENATE($GL$6," ",GN$9),'-RÅDATA_KVARTAL-'!$A$5:$DO$385,27,FALSE),"")</f>
        <v/>
      </c>
      <c r="GO23" s="37"/>
      <c r="GP23" s="37" t="str">
        <f>IF(VLOOKUP(CONCATENATE($GL$6," ",GP$9),'-RÅDATA_KVARTAL-'!$A$5:$DO$385,27,FALSE)&lt;&gt;0,VLOOKUP(CONCATENATE($GL$6," ",GP$9),'-RÅDATA_KVARTAL-'!$A$5:$DO$385,27,FALSE),"")</f>
        <v/>
      </c>
      <c r="GQ23" s="37"/>
      <c r="GR23" s="37" t="str">
        <f>IF(VLOOKUP(CONCATENATE($GL$6," ",GR$9),'-RÅDATA_KVARTAL-'!$A$5:$DO$385,27,FALSE)&lt;&gt;0,VLOOKUP(CONCATENATE($GL$6," ",GR$9),'-RÅDATA_KVARTAL-'!$A$5:$DO$385,27,FALSE),"")</f>
        <v/>
      </c>
      <c r="GS23" s="37"/>
      <c r="GT23" s="37" t="str">
        <f>IF(VLOOKUP(CONCATENATE($GL$6," ",GT$9),'-RÅDATA_KVARTAL-'!$A$5:$DO$385,27,FALSE)&lt;&gt;0,VLOOKUP(CONCATENATE($GL$6," ",GT$9),'-RÅDATA_KVARTAL-'!$A$5:$DO$385,27,FALSE),"")</f>
        <v/>
      </c>
      <c r="GU23" s="37"/>
      <c r="GV23" s="37" t="str">
        <f>IF(VLOOKUP(CONCATENATE($GL$6," ",GV$9),'-RÅDATA_KVARTAL-'!$A$5:$DO$385,27,FALSE)&lt;&gt;0,VLOOKUP(CONCATENATE($GL$6," ",GV$9),'-RÅDATA_KVARTAL-'!$A$5:$DO$385,27,FALSE),"")</f>
        <v/>
      </c>
      <c r="GW23" s="37"/>
      <c r="GX23" s="37" t="str">
        <f>IF(VLOOKUP(CONCATENATE($GL$6," ",GX$9),'-RÅDATA_KVARTAL-'!$A$5:$DO$385,27,FALSE)&lt;&gt;0,VLOOKUP(CONCATENATE($GL$6," ",GX$9),'-RÅDATA_KVARTAL-'!$A$5:$DO$385,27,FALSE),"")</f>
        <v/>
      </c>
      <c r="GY23" s="37"/>
      <c r="GZ23" s="37" t="str">
        <f>IF(VLOOKUP(CONCATENATE($GL$6," ",GZ$9),'-RÅDATA_KVARTAL-'!$A$5:$DO$385,27,FALSE)&lt;&gt;0,VLOOKUP(CONCATENATE($GL$6," ",GZ$9),'-RÅDATA_KVARTAL-'!$A$5:$DO$385,27,FALSE),"")</f>
        <v/>
      </c>
      <c r="HA23" s="37"/>
      <c r="HB23" s="37" t="str">
        <f>IF(VLOOKUP(CONCATENATE($GL$6," ",HB$9),'-RÅDATA_KVARTAL-'!$A$5:$DO$385,27,FALSE)&lt;&gt;0,VLOOKUP(CONCATENATE($GL$6," ",HB$9),'-RÅDATA_KVARTAL-'!$A$5:$DO$385,27,FALSE),"")</f>
        <v/>
      </c>
      <c r="HC23" s="37"/>
      <c r="HD23" s="37" t="str">
        <f>IF(VLOOKUP(CONCATENATE($GL$6," ",HD$9),'-RÅDATA_KVARTAL-'!$A$5:$DO$385,27,FALSE)&lt;&gt;0,VLOOKUP(CONCATENATE($GL$6," ",HD$9),'-RÅDATA_KVARTAL-'!$A$5:$DO$385,27,FALSE),"")</f>
        <v/>
      </c>
      <c r="HE23" s="37"/>
      <c r="HF23" s="37" t="str">
        <f>IF(VLOOKUP(CONCATENATE($GL$6," ",HF$9),'-RÅDATA_KVARTAL-'!$A$5:$DO$385,27,FALSE)&lt;&gt;0,VLOOKUP(CONCATENATE($GL$6," ",HF$9),'-RÅDATA_KVARTAL-'!$A$5:$DO$385,27,FALSE),"")</f>
        <v/>
      </c>
      <c r="HG23" s="37"/>
      <c r="HH23" s="37" t="str">
        <f>IF(VLOOKUP(CONCATENATE($GL$6," ",HH$9),'-RÅDATA_KVARTAL-'!$A$5:$DO$385,27,FALSE)&lt;&gt;0,VLOOKUP(CONCATENATE($GL$6," ",HH$9),'-RÅDATA_KVARTAL-'!$A$5:$DO$385,27,FALSE),"")</f>
        <v/>
      </c>
      <c r="HI23" s="37"/>
      <c r="HJ23" s="37" t="str">
        <f>IF(VLOOKUP(CONCATENATE($GL$6," ",HJ$9),'-RÅDATA_KVARTAL-'!$A$5:$DO$385,27,FALSE)&lt;&gt;0,VLOOKUP(CONCATENATE($GL$6," ",HJ$9),'-RÅDATA_KVARTAL-'!$A$5:$DO$385,27,FALSE),"")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23</v>
      </c>
      <c r="CK25" s="29"/>
      <c r="CL25" s="29">
        <f>IF(VLOOKUP(CONCATENATE($CH$6," ",CL$9),'-RÅDATA_KVARTAL-'!$A$5:$DO$385,31,FALSE)&lt;&gt;0,VLOOKUP(CONCATENATE($CH$6," ",CL$9),'-RÅDATA_KVARTAL-'!$A$5:$DO$385,31,FALSE),"")</f>
        <v>28</v>
      </c>
      <c r="CM25" s="29"/>
      <c r="CN25" s="29">
        <f>IF(VLOOKUP(CONCATENATE($CH$6," ",CN$9),'-RÅDATA_KVARTAL-'!$A$5:$DO$385,31,FALSE)&lt;&gt;0,VLOOKUP(CONCATENATE($CH$6," ",CN$9),'-RÅDATA_KVARTAL-'!$A$5:$DO$385,31,FALSE),"")</f>
        <v>34</v>
      </c>
      <c r="CO25" s="29"/>
      <c r="CP25" s="29">
        <f>IF(VLOOKUP(CONCATENATE($CH$6," ",CP$9),'-RÅDATA_KVARTAL-'!$A$5:$DO$385,31,FALSE)&lt;&gt;0,VLOOKUP(CONCATENATE($CH$6," ",CP$9),'-RÅDATA_KVARTAL-'!$A$5:$DO$385,31,FALSE),"")</f>
        <v>42</v>
      </c>
      <c r="CQ25" s="29"/>
      <c r="CR25" s="29">
        <f>IF(VLOOKUP(CONCATENATE($CH$6," ",CR$9),'-RÅDATA_KVARTAL-'!$A$5:$DO$385,31,FALSE)&lt;&gt;0,VLOOKUP(CONCATENATE($CH$6," ",CR$9),'-RÅDATA_KVARTAL-'!$A$5:$DO$385,31,FALSE),"")</f>
        <v>42</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411</v>
      </c>
      <c r="DG25" s="25"/>
      <c r="DH25" s="25"/>
      <c r="DI25" s="29">
        <f>IF(VLOOKUP(CONCATENATE($DI$6," ",DI$9),'-RÅDATA_KVARTAL-'!$A$5:$DO$385,31,FALSE)&lt;&gt;0,VLOOKUP(CONCATENATE($DI$6," ",DI$9),'-RÅDATA_KVARTAL-'!$A$5:$DO$385,31,FALSE),"")</f>
        <v>22</v>
      </c>
      <c r="DJ25" s="29"/>
      <c r="DK25" s="29">
        <f>IF(VLOOKUP(CONCATENATE($DI$6," ",DK$9),'-RÅDATA_KVARTAL-'!$A$5:$DO$385,31,FALSE)&lt;&gt;0,VLOOKUP(CONCATENATE($DI$6," ",DK$9),'-RÅDATA_KVARTAL-'!$A$5:$DO$385,31,FALSE),"")</f>
        <v>26</v>
      </c>
      <c r="DL25" s="29"/>
      <c r="DM25" s="29">
        <f>IF(VLOOKUP(CONCATENATE($DI$6," ",DM$9),'-RÅDATA_KVARTAL-'!$A$5:$DO$385,31,FALSE)&lt;&gt;0,VLOOKUP(CONCATENATE($DI$6," ",DM$9),'-RÅDATA_KVARTAL-'!$A$5:$DO$385,31,FALSE),"")</f>
        <v>33</v>
      </c>
      <c r="DN25" s="29"/>
      <c r="DO25" s="29">
        <f>IF(VLOOKUP(CONCATENATE($DI$6," ",DO$9),'-RÅDATA_KVARTAL-'!$A$5:$DO$385,31,FALSE)&lt;&gt;0,VLOOKUP(CONCATENATE($DI$6," ",DO$9),'-RÅDATA_KVARTAL-'!$A$5:$DO$385,31,FALSE),"")</f>
        <v>24</v>
      </c>
      <c r="DP25" s="29"/>
      <c r="DQ25" s="29">
        <f>IF(VLOOKUP(CONCATENATE($DI$6," ",DQ$9),'-RÅDATA_KVARTAL-'!$A$5:$DO$385,31,FALSE)&lt;&gt;0,VLOOKUP(CONCATENATE($DI$6," ",DQ$9),'-RÅDATA_KVARTAL-'!$A$5:$DO$385,31,FALSE),"")</f>
        <v>25</v>
      </c>
      <c r="DR25" s="29"/>
      <c r="DS25" s="29">
        <f>IF(VLOOKUP(CONCATENATE($DI$6," ",DS$9),'-RÅDATA_KVARTAL-'!$A$5:$DO$385,31,FALSE)&lt;&gt;0,VLOOKUP(CONCATENATE($DI$6," ",DS$9),'-RÅDATA_KVARTAL-'!$A$5:$DO$385,31,FALSE),"")</f>
        <v>57</v>
      </c>
      <c r="DT25" s="29"/>
      <c r="DU25" s="29">
        <f>IF(VLOOKUP(CONCATENATE($DI$6," ",DU$9),'-RÅDATA_KVARTAL-'!$A$5:$DO$385,31,FALSE)&lt;&gt;0,VLOOKUP(CONCATENATE($DI$6," ",DU$9),'-RÅDATA_KVARTAL-'!$A$5:$DO$385,31,FALSE),"")</f>
        <v>25</v>
      </c>
      <c r="DV25" s="29"/>
      <c r="DW25" s="29">
        <f>IF(VLOOKUP(CONCATENATE($DI$6," ",DW$9),'-RÅDATA_KVARTAL-'!$A$5:$DO$385,31,FALSE)&lt;&gt;0,VLOOKUP(CONCATENATE($DI$6," ",DW$9),'-RÅDATA_KVARTAL-'!$A$5:$DO$385,31,FALSE),"")</f>
        <v>40</v>
      </c>
      <c r="DX25" s="29"/>
      <c r="DY25" s="29">
        <f>IF(VLOOKUP(CONCATENATE($DI$6," ",DY$9),'-RÅDATA_KVARTAL-'!$A$5:$DO$385,31,FALSE)&lt;&gt;0,VLOOKUP(CONCATENATE($DI$6," ",DY$9),'-RÅDATA_KVARTAL-'!$A$5:$DO$385,31,FALSE),"")</f>
        <v>19</v>
      </c>
      <c r="DZ25" s="29"/>
      <c r="EA25" s="29" t="str">
        <f>IF(VLOOKUP(CONCATENATE($DI$6," ",EA$9),'-RÅDATA_KVARTAL-'!$A$5:$DO$385,31,FALSE)&lt;&gt;0,VLOOKUP(CONCATENATE($DI$6," ",EA$9),'-RÅDATA_KVARTAL-'!$A$5:$DO$385,31,FALSE),"")</f>
        <v/>
      </c>
      <c r="EB25" s="29"/>
      <c r="EC25" s="29" t="str">
        <f>IF(VLOOKUP(CONCATENATE($DI$6," ",EC$9),'-RÅDATA_KVARTAL-'!$A$5:$DO$385,31,FALSE)&lt;&gt;0,VLOOKUP(CONCATENATE($DI$6," ",EC$9),'-RÅDATA_KVARTAL-'!$A$5:$DO$385,31,FALSE),"")</f>
        <v/>
      </c>
      <c r="ED25" s="29"/>
      <c r="EE25" s="29" t="str">
        <f>IF(VLOOKUP(CONCATENATE($DI$6," ",EE$9),'-RÅDATA_KVARTAL-'!$A$5:$DO$385,31,FALSE)&lt;&gt;0,VLOOKUP(CONCATENATE($DI$6," ",EE$9),'-RÅDATA_KVARTAL-'!$A$5:$DO$385,31,FALSE),"")</f>
        <v/>
      </c>
      <c r="EF25" s="29"/>
      <c r="EG25" s="29">
        <f>IF(VLOOKUP(CONCATENATE($DI$6," ",EG$9),'-RÅDATA_KVARTAL-'!$A$5:$DO$385,31,FALSE)&lt;&gt;0,VLOOKUP(CONCATENATE($DI$6," ",EG$9),'-RÅDATA_KVARTAL-'!$A$5:$DO$385,31,FALSE),"")</f>
        <v>271</v>
      </c>
      <c r="EH25" s="25"/>
      <c r="EI25" s="25"/>
      <c r="EJ25" s="29" t="str">
        <f>IF(VLOOKUP(CONCATENATE($EJ$6," ",EJ$9),'-RÅDATA_KVARTAL-'!$A$5:$DO$385,31,FALSE)&lt;&gt;0,VLOOKUP(CONCATENATE($EJ$6," ",EJ$9),'-RÅDATA_KVARTAL-'!$A$5:$DO$385,31,FALSE),"")</f>
        <v/>
      </c>
      <c r="EK25" s="29"/>
      <c r="EL25" s="29" t="str">
        <f>IF(VLOOKUP(CONCATENATE($EJ$6," ",EL$9),'-RÅDATA_KVARTAL-'!$A$5:$DO$385,31,FALSE)&lt;&gt;0,VLOOKUP(CONCATENATE($EJ$6," ",EL$9),'-RÅDATA_KVARTAL-'!$A$5:$DO$385,31,FALSE),"")</f>
        <v/>
      </c>
      <c r="EM25" s="29"/>
      <c r="EN25" s="29" t="str">
        <f>IF(VLOOKUP(CONCATENATE($EJ$6," ",EN$9),'-RÅDATA_KVARTAL-'!$A$5:$DO$385,31,FALSE)&lt;&gt;0,VLOOKUP(CONCATENATE($EJ$6," ",EN$9),'-RÅDATA_KVARTAL-'!$A$5:$DO$385,31,FALSE),"")</f>
        <v/>
      </c>
      <c r="EO25" s="29"/>
      <c r="EP25" s="29" t="str">
        <f>IF(VLOOKUP(CONCATENATE($EJ$6," ",EP$9),'-RÅDATA_KVARTAL-'!$A$5:$DO$385,31,FALSE)&lt;&gt;0,VLOOKUP(CONCATENATE($EJ$6," ",EP$9),'-RÅDATA_KVARTAL-'!$A$5:$DO$385,31,FALSE),"")</f>
        <v/>
      </c>
      <c r="EQ25" s="29"/>
      <c r="ER25" s="29" t="str">
        <f>IF(VLOOKUP(CONCATENATE($EJ$6," ",ER$9),'-RÅDATA_KVARTAL-'!$A$5:$DO$385,31,FALSE)&lt;&gt;0,VLOOKUP(CONCATENATE($EJ$6," ",ER$9),'-RÅDATA_KVARTAL-'!$A$5:$DO$385,31,FALSE),"")</f>
        <v/>
      </c>
      <c r="ES25" s="29"/>
      <c r="ET25" s="29" t="str">
        <f>IF(VLOOKUP(CONCATENATE($EJ$6," ",ET$9),'-RÅDATA_KVARTAL-'!$A$5:$DO$385,31,FALSE)&lt;&gt;0,VLOOKUP(CONCATENATE($EJ$6," ",ET$9),'-RÅDATA_KVARTAL-'!$A$5:$DO$385,31,FALSE),"")</f>
        <v/>
      </c>
      <c r="EU25" s="29"/>
      <c r="EV25" s="29" t="str">
        <f>IF(VLOOKUP(CONCATENATE($EJ$6," ",EV$9),'-RÅDATA_KVARTAL-'!$A$5:$DO$385,31,FALSE)&lt;&gt;0,VLOOKUP(CONCATENATE($EJ$6," ",EV$9),'-RÅDATA_KVARTAL-'!$A$5:$DO$385,31,FALSE),"")</f>
        <v/>
      </c>
      <c r="EW25" s="29"/>
      <c r="EX25" s="29" t="str">
        <f>IF(VLOOKUP(CONCATENATE($EJ$6," ",EX$9),'-RÅDATA_KVARTAL-'!$A$5:$DO$385,31,FALSE)&lt;&gt;0,VLOOKUP(CONCATENATE($EJ$6," ",EX$9),'-RÅDATA_KVARTAL-'!$A$5:$DO$385,31,FALSE),"")</f>
        <v/>
      </c>
      <c r="EY25" s="29"/>
      <c r="EZ25" s="29" t="str">
        <f>IF(VLOOKUP(CONCATENATE($EJ$6," ",EZ$9),'-RÅDATA_KVARTAL-'!$A$5:$DO$385,31,FALSE)&lt;&gt;0,VLOOKUP(CONCATENATE($EJ$6," ",EZ$9),'-RÅDATA_KVARTAL-'!$A$5:$DO$385,31,FALSE),"")</f>
        <v/>
      </c>
      <c r="FA25" s="29"/>
      <c r="FB25" s="29" t="str">
        <f>IF(VLOOKUP(CONCATENATE($EJ$6," ",FB$9),'-RÅDATA_KVARTAL-'!$A$5:$DO$385,31,FALSE)&lt;&gt;0,VLOOKUP(CONCATENATE($EJ$6," ",FB$9),'-RÅDATA_KVARTAL-'!$A$5:$DO$385,31,FALSE),"")</f>
        <v/>
      </c>
      <c r="FC25" s="29"/>
      <c r="FD25" s="29" t="str">
        <f>IF(VLOOKUP(CONCATENATE($EJ$6," ",FD$9),'-RÅDATA_KVARTAL-'!$A$5:$DO$385,31,FALSE)&lt;&gt;0,VLOOKUP(CONCATENATE($EJ$6," ",FD$9),'-RÅDATA_KVARTAL-'!$A$5:$DO$385,31,FALSE),"")</f>
        <v/>
      </c>
      <c r="FE25" s="29"/>
      <c r="FF25" s="29" t="str">
        <f>IF(VLOOKUP(CONCATENATE($EJ$6," ",FF$9),'-RÅDATA_KVARTAL-'!$A$5:$DO$385,31,FALSE)&lt;&gt;0,VLOOKUP(CONCATENATE($EJ$6," ",FF$9),'-RÅDATA_KVARTAL-'!$A$5:$DO$385,31,FALSE),"")</f>
        <v/>
      </c>
      <c r="FG25" s="29"/>
      <c r="FH25" s="29" t="str">
        <f>IF(VLOOKUP(CONCATENATE($EJ$6," ",FH$9),'-RÅDATA_KVARTAL-'!$A$5:$DO$385,31,FALSE)&lt;&gt;0,VLOOKUP(CONCATENATE($EJ$6," ",FH$9),'-RÅDATA_KVARTAL-'!$A$5:$DO$385,31,FALSE),"")</f>
        <v/>
      </c>
      <c r="FI25" s="25"/>
      <c r="FJ25" s="25"/>
      <c r="FK25" s="29" t="str">
        <f>IF(VLOOKUP(CONCATENATE($FK$6," ",FK$9),'-RÅDATA_KVARTAL-'!$A$5:$DO$385,31,FALSE)&lt;&gt;0,VLOOKUP(CONCATENATE($FK$6," ",FK$9),'-RÅDATA_KVARTAL-'!$A$5:$DO$385,31,FALSE),"")</f>
        <v/>
      </c>
      <c r="FL25" s="29"/>
      <c r="FM25" s="29" t="str">
        <f>IF(VLOOKUP(CONCATENATE($FK$6," ",FM$9),'-RÅDATA_KVARTAL-'!$A$5:$DO$385,31,FALSE)&lt;&gt;0,VLOOKUP(CONCATENATE($FK$6," ",FM$9),'-RÅDATA_KVARTAL-'!$A$5:$DO$385,31,FALSE),"")</f>
        <v/>
      </c>
      <c r="FN25" s="29"/>
      <c r="FO25" s="29" t="str">
        <f>IF(VLOOKUP(CONCATENATE($FK$6," ",FO$9),'-RÅDATA_KVARTAL-'!$A$5:$DO$385,31,FALSE)&lt;&gt;0,VLOOKUP(CONCATENATE($FK$6," ",FO$9),'-RÅDATA_KVARTAL-'!$A$5:$DO$385,31,FALSE),"")</f>
        <v/>
      </c>
      <c r="FP25" s="29"/>
      <c r="FQ25" s="29" t="str">
        <f>IF(VLOOKUP(CONCATENATE($FK$6," ",FQ$9),'-RÅDATA_KVARTAL-'!$A$5:$DO$385,31,FALSE)&lt;&gt;0,VLOOKUP(CONCATENATE($FK$6," ",FQ$9),'-RÅDATA_KVARTAL-'!$A$5:$DO$385,31,FALSE),"")</f>
        <v/>
      </c>
      <c r="FR25" s="29"/>
      <c r="FS25" s="29" t="str">
        <f>IF(VLOOKUP(CONCATENATE($FK$6," ",FS$9),'-RÅDATA_KVARTAL-'!$A$5:$DO$385,31,FALSE)&lt;&gt;0,VLOOKUP(CONCATENATE($FK$6," ",FS$9),'-RÅDATA_KVARTAL-'!$A$5:$DO$385,31,FALSE),"")</f>
        <v/>
      </c>
      <c r="FT25" s="29"/>
      <c r="FU25" s="29" t="str">
        <f>IF(VLOOKUP(CONCATENATE($FK$6," ",FU$9),'-RÅDATA_KVARTAL-'!$A$5:$DO$385,31,FALSE)&lt;&gt;0,VLOOKUP(CONCATENATE($FK$6," ",FU$9),'-RÅDATA_KVARTAL-'!$A$5:$DO$385,31,FALSE),"")</f>
        <v/>
      </c>
      <c r="FV25" s="29"/>
      <c r="FW25" s="29" t="str">
        <f>IF(VLOOKUP(CONCATENATE($FK$6," ",FW$9),'-RÅDATA_KVARTAL-'!$A$5:$DO$385,31,FALSE)&lt;&gt;0,VLOOKUP(CONCATENATE($FK$6," ",FW$9),'-RÅDATA_KVARTAL-'!$A$5:$DO$385,31,FALSE),"")</f>
        <v/>
      </c>
      <c r="FX25" s="29"/>
      <c r="FY25" s="29" t="str">
        <f>IF(VLOOKUP(CONCATENATE($FK$6," ",FY$9),'-RÅDATA_KVARTAL-'!$A$5:$DO$385,31,FALSE)&lt;&gt;0,VLOOKUP(CONCATENATE($FK$6," ",FY$9),'-RÅDATA_KVARTAL-'!$A$5:$DO$385,31,FALSE),"")</f>
        <v/>
      </c>
      <c r="FZ25" s="29"/>
      <c r="GA25" s="29" t="str">
        <f>IF(VLOOKUP(CONCATENATE($FK$6," ",GA$9),'-RÅDATA_KVARTAL-'!$A$5:$DO$385,31,FALSE)&lt;&gt;0,VLOOKUP(CONCATENATE($FK$6," ",GA$9),'-RÅDATA_KVARTAL-'!$A$5:$DO$385,31,FALSE),"")</f>
        <v/>
      </c>
      <c r="GB25" s="29"/>
      <c r="GC25" s="29" t="str">
        <f>IF(VLOOKUP(CONCATENATE($FK$6," ",GC$9),'-RÅDATA_KVARTAL-'!$A$5:$DO$385,31,FALSE)&lt;&gt;0,VLOOKUP(CONCATENATE($FK$6," ",GC$9),'-RÅDATA_KVARTAL-'!$A$5:$DO$385,31,FALSE),"")</f>
        <v/>
      </c>
      <c r="GD25" s="29"/>
      <c r="GE25" s="29" t="str">
        <f>IF(VLOOKUP(CONCATENATE($FK$6," ",GE$9),'-RÅDATA_KVARTAL-'!$A$5:$DO$385,31,FALSE)&lt;&gt;0,VLOOKUP(CONCATENATE($FK$6," ",GE$9),'-RÅDATA_KVARTAL-'!$A$5:$DO$385,31,FALSE),"")</f>
        <v/>
      </c>
      <c r="GF25" s="29"/>
      <c r="GG25" s="29" t="str">
        <f>IF(VLOOKUP(CONCATENATE($FK$6," ",GG$9),'-RÅDATA_KVARTAL-'!$A$5:$DO$385,31,FALSE)&lt;&gt;0,VLOOKUP(CONCATENATE($FK$6," ",GG$9),'-RÅDATA_KVARTAL-'!$A$5:$DO$385,31,FALSE),"")</f>
        <v/>
      </c>
      <c r="GH25" s="29"/>
      <c r="GI25" s="29" t="str">
        <f>IF(VLOOKUP(CONCATENATE($FK$6," ",GI$9),'-RÅDATA_KVARTAL-'!$A$5:$DO$385,31,FALSE)&lt;&gt;0,VLOOKUP(CONCATENATE($FK$6," ",GI$9),'-RÅDATA_KVARTAL-'!$A$5:$DO$385,31,FALSE),"")</f>
        <v/>
      </c>
      <c r="GJ25" s="25"/>
      <c r="GK25" s="25"/>
      <c r="GL25" s="29" t="str">
        <f>IF(VLOOKUP(CONCATENATE($GL$6," ",GL$9),'-RÅDATA_KVARTAL-'!$A$5:$DO$385,31,FALSE)&lt;&gt;0,VLOOKUP(CONCATENATE($GL$6," ",GL$9),'-RÅDATA_KVARTAL-'!$A$5:$DO$385,31,FALSE),"")</f>
        <v/>
      </c>
      <c r="GM25" s="29"/>
      <c r="GN25" s="29" t="str">
        <f>IF(VLOOKUP(CONCATENATE($GL$6," ",GN$9),'-RÅDATA_KVARTAL-'!$A$5:$DO$385,31,FALSE)&lt;&gt;0,VLOOKUP(CONCATENATE($GL$6," ",GN$9),'-RÅDATA_KVARTAL-'!$A$5:$DO$385,31,FALSE),"")</f>
        <v/>
      </c>
      <c r="GO25" s="29"/>
      <c r="GP25" s="29" t="str">
        <f>IF(VLOOKUP(CONCATENATE($GL$6," ",GP$9),'-RÅDATA_KVARTAL-'!$A$5:$DO$385,31,FALSE)&lt;&gt;0,VLOOKUP(CONCATENATE($GL$6," ",GP$9),'-RÅDATA_KVARTAL-'!$A$5:$DO$385,31,FALSE),"")</f>
        <v/>
      </c>
      <c r="GQ25" s="29"/>
      <c r="GR25" s="29" t="str">
        <f>IF(VLOOKUP(CONCATENATE($GL$6," ",GR$9),'-RÅDATA_KVARTAL-'!$A$5:$DO$385,31,FALSE)&lt;&gt;0,VLOOKUP(CONCATENATE($GL$6," ",GR$9),'-RÅDATA_KVARTAL-'!$A$5:$DO$385,31,FALSE),"")</f>
        <v/>
      </c>
      <c r="GS25" s="29"/>
      <c r="GT25" s="29" t="str">
        <f>IF(VLOOKUP(CONCATENATE($GL$6," ",GT$9),'-RÅDATA_KVARTAL-'!$A$5:$DO$385,31,FALSE)&lt;&gt;0,VLOOKUP(CONCATENATE($GL$6," ",GT$9),'-RÅDATA_KVARTAL-'!$A$5:$DO$385,31,FALSE),"")</f>
        <v/>
      </c>
      <c r="GU25" s="29"/>
      <c r="GV25" s="29" t="str">
        <f>IF(VLOOKUP(CONCATENATE($GL$6," ",GV$9),'-RÅDATA_KVARTAL-'!$A$5:$DO$385,31,FALSE)&lt;&gt;0,VLOOKUP(CONCATENATE($GL$6," ",GV$9),'-RÅDATA_KVARTAL-'!$A$5:$DO$385,31,FALSE),"")</f>
        <v/>
      </c>
      <c r="GW25" s="29"/>
      <c r="GX25" s="29" t="str">
        <f>IF(VLOOKUP(CONCATENATE($GL$6," ",GX$9),'-RÅDATA_KVARTAL-'!$A$5:$DO$385,31,FALSE)&lt;&gt;0,VLOOKUP(CONCATENATE($GL$6," ",GX$9),'-RÅDATA_KVARTAL-'!$A$5:$DO$385,31,FALSE),"")</f>
        <v/>
      </c>
      <c r="GY25" s="29"/>
      <c r="GZ25" s="29" t="str">
        <f>IF(VLOOKUP(CONCATENATE($GL$6," ",GZ$9),'-RÅDATA_KVARTAL-'!$A$5:$DO$385,31,FALSE)&lt;&gt;0,VLOOKUP(CONCATENATE($GL$6," ",GZ$9),'-RÅDATA_KVARTAL-'!$A$5:$DO$385,31,FALSE),"")</f>
        <v/>
      </c>
      <c r="HA25" s="29"/>
      <c r="HB25" s="29" t="str">
        <f>IF(VLOOKUP(CONCATENATE($GL$6," ",HB$9),'-RÅDATA_KVARTAL-'!$A$5:$DO$385,31,FALSE)&lt;&gt;0,VLOOKUP(CONCATENATE($GL$6," ",HB$9),'-RÅDATA_KVARTAL-'!$A$5:$DO$385,31,FALSE),"")</f>
        <v/>
      </c>
      <c r="HC25" s="29"/>
      <c r="HD25" s="29" t="str">
        <f>IF(VLOOKUP(CONCATENATE($GL$6," ",HD$9),'-RÅDATA_KVARTAL-'!$A$5:$DO$385,31,FALSE)&lt;&gt;0,VLOOKUP(CONCATENATE($GL$6," ",HD$9),'-RÅDATA_KVARTAL-'!$A$5:$DO$385,31,FALSE),"")</f>
        <v/>
      </c>
      <c r="HE25" s="29"/>
      <c r="HF25" s="29" t="str">
        <f>IF(VLOOKUP(CONCATENATE($GL$6," ",HF$9),'-RÅDATA_KVARTAL-'!$A$5:$DO$385,31,FALSE)&lt;&gt;0,VLOOKUP(CONCATENATE($GL$6," ",HF$9),'-RÅDATA_KVARTAL-'!$A$5:$DO$385,31,FALSE),"")</f>
        <v/>
      </c>
      <c r="HG25" s="29"/>
      <c r="HH25" s="29" t="str">
        <f>IF(VLOOKUP(CONCATENATE($GL$6," ",HH$9),'-RÅDATA_KVARTAL-'!$A$5:$DO$385,31,FALSE)&lt;&gt;0,VLOOKUP(CONCATENATE($GL$6," ",HH$9),'-RÅDATA_KVARTAL-'!$A$5:$DO$385,31,FALSE),"")</f>
        <v/>
      </c>
      <c r="HI25" s="29"/>
      <c r="HJ25" s="29" t="str">
        <f>IF(VLOOKUP(CONCATENATE($GL$6," ",HJ$9),'-RÅDATA_KVARTAL-'!$A$5:$DO$385,31,FALSE)&lt;&gt;0,VLOOKUP(CONCATENATE($GL$6," ",HJ$9),'-RÅDATA_KVARTAL-'!$A$5:$DO$385,31,FALSE),"")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-67</v>
      </c>
      <c r="CM27" s="29"/>
      <c r="CN27" s="29">
        <f>IF(VLOOKUP(CONCATENATE($CH$6," ",CN$9),'-RÅDATA_KVARTAL-'!$A$5:$DO$385,35,FALSE)&lt;&gt;0,VLOOKUP(CONCATENATE($CH$6," ",CN$9),'-RÅDATA_KVARTAL-'!$A$5:$DO$385,35,FALSE),"")</f>
        <v>-43</v>
      </c>
      <c r="CO27" s="29"/>
      <c r="CP27" s="29">
        <f>IF(VLOOKUP(CONCATENATE($CH$6," ",CP$9),'-RÅDATA_KVARTAL-'!$A$5:$DO$385,35,FALSE)&lt;&gt;0,VLOOKUP(CONCATENATE($CH$6," ",CP$9),'-RÅDATA_KVARTAL-'!$A$5:$DO$385,35,FALSE),"")</f>
        <v>-73</v>
      </c>
      <c r="CQ27" s="29"/>
      <c r="CR27" s="29">
        <f>IF(VLOOKUP(CONCATENATE($CH$6," ",CR$9),'-RÅDATA_KVARTAL-'!$A$5:$DO$385,35,FALSE)&lt;&gt;0,VLOOKUP(CONCATENATE($CH$6," ",CR$9),'-RÅDATA_KVARTAL-'!$A$5:$DO$385,35,FALSE),"")</f>
        <v>-81</v>
      </c>
      <c r="CS27" s="29"/>
      <c r="CT27" s="29">
        <f>IF(VLOOKUP(CONCATENATE($CH$6," ",CT$9),'-RÅDATA_KVARTAL-'!$A$5:$DO$385,35,FALSE)&lt;&gt;0,VLOOKUP(CONCATENATE($CH$6," ",CT$9),'-RÅDATA_KVARTAL-'!$A$5:$DO$385,35,FALSE),"")</f>
        <v>-47</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-54</v>
      </c>
      <c r="CY27" s="29"/>
      <c r="CZ27" s="29">
        <f>IF(VLOOKUP(CONCATENATE($CH$6," ",CZ$9),'-RÅDATA_KVARTAL-'!$A$5:$DO$385,35,FALSE)&lt;&gt;0,VLOOKUP(CONCATENATE($CH$6," ",CZ$9),'-RÅDATA_KVARTAL-'!$A$5:$DO$385,35,FALSE),"")</f>
        <v>-118</v>
      </c>
      <c r="DA27" s="29"/>
      <c r="DB27" s="29">
        <f>IF(VLOOKUP(CONCATENATE($CH$6," ",DB$9),'-RÅDATA_KVARTAL-'!$A$5:$DO$385,35,FALSE)&lt;&gt;0,VLOOKUP(CONCATENATE($CH$6," ",DB$9),'-RÅDATA_KVARTAL-'!$A$5:$DO$385,35,FALSE),"")</f>
        <v>-103</v>
      </c>
      <c r="DC27" s="29"/>
      <c r="DD27" s="29">
        <f>IF(VLOOKUP(CONCATENATE($CH$6," ",DD$9),'-RÅDATA_KVARTAL-'!$A$5:$DO$385,35,FALSE)&lt;&gt;0,VLOOKUP(CONCATENATE($CH$6," ",DD$9),'-RÅDATA_KVARTAL-'!$A$5:$DO$385,35,FALSE),"")</f>
        <v>-71</v>
      </c>
      <c r="DE27" s="29"/>
      <c r="DF27" s="29">
        <f>IF(VLOOKUP(CONCATENATE($CH$6," ",DF$9),'-RÅDATA_KVARTAL-'!$A$5:$DO$385,35,FALSE)&lt;&gt;0,VLOOKUP(CONCATENATE($CH$6," ",DF$9),'-RÅDATA_KVARTAL-'!$A$5:$DO$385,35,FALSE),"")</f>
        <v>-906</v>
      </c>
      <c r="DG27" s="93"/>
      <c r="DH27" s="93"/>
      <c r="DI27" s="29">
        <f>IF(VLOOKUP(CONCATENATE($DI$6," ",DI$9),'-RÅDATA_KVARTAL-'!$A$5:$DO$385,35,FALSE)&lt;&gt;0,VLOOKUP(CONCATENATE($DI$6," ",DI$9),'-RÅDATA_KVARTAL-'!$A$5:$DO$385,35,FALSE),"")</f>
        <v>-75</v>
      </c>
      <c r="DJ27" s="29"/>
      <c r="DK27" s="29">
        <f>IF(VLOOKUP(CONCATENATE($DI$6," ",DK$9),'-RÅDATA_KVARTAL-'!$A$5:$DO$385,35,FALSE)&lt;&gt;0,VLOOKUP(CONCATENATE($DI$6," ",DK$9),'-RÅDATA_KVARTAL-'!$A$5:$DO$385,35,FALSE),"")</f>
        <v>-67</v>
      </c>
      <c r="DL27" s="29"/>
      <c r="DM27" s="29">
        <f>IF(VLOOKUP(CONCATENATE($DI$6," ",DM$9),'-RÅDATA_KVARTAL-'!$A$5:$DO$385,35,FALSE)&lt;&gt;0,VLOOKUP(CONCATENATE($DI$6," ",DM$9),'-RÅDATA_KVARTAL-'!$A$5:$DO$385,35,FALSE),"")</f>
        <v>-64</v>
      </c>
      <c r="DN27" s="29"/>
      <c r="DO27" s="29">
        <f>IF(VLOOKUP(CONCATENATE($DI$6," ",DO$9),'-RÅDATA_KVARTAL-'!$A$5:$DO$385,35,FALSE)&lt;&gt;0,VLOOKUP(CONCATENATE($DI$6," ",DO$9),'-RÅDATA_KVARTAL-'!$A$5:$DO$385,35,FALSE),"")</f>
        <v>-155</v>
      </c>
      <c r="DP27" s="29"/>
      <c r="DQ27" s="29">
        <f>IF(VLOOKUP(CONCATENATE($DI$6," ",DQ$9),'-RÅDATA_KVARTAL-'!$A$5:$DO$385,35,FALSE)&lt;&gt;0,VLOOKUP(CONCATENATE($DI$6," ",DQ$9),'-RÅDATA_KVARTAL-'!$A$5:$DO$385,35,FALSE),"")</f>
        <v>-89</v>
      </c>
      <c r="DR27" s="29"/>
      <c r="DS27" s="29">
        <f>IF(VLOOKUP(CONCATENATE($DI$6," ",DS$9),'-RÅDATA_KVARTAL-'!$A$5:$DO$385,35,FALSE)&lt;&gt;0,VLOOKUP(CONCATENATE($DI$6," ",DS$9),'-RÅDATA_KVARTAL-'!$A$5:$DO$385,35,FALSE),"")</f>
        <v>-93</v>
      </c>
      <c r="DT27" s="29"/>
      <c r="DU27" s="29">
        <f>IF(VLOOKUP(CONCATENATE($DI$6," ",DU$9),'-RÅDATA_KVARTAL-'!$A$5:$DO$385,35,FALSE)&lt;&gt;0,VLOOKUP(CONCATENATE($DI$6," ",DU$9),'-RÅDATA_KVARTAL-'!$A$5:$DO$385,35,FALSE),"")</f>
        <v>-59</v>
      </c>
      <c r="DV27" s="29"/>
      <c r="DW27" s="29">
        <f>IF(VLOOKUP(CONCATENATE($DI$6," ",DW$9),'-RÅDATA_KVARTAL-'!$A$5:$DO$385,35,FALSE)&lt;&gt;0,VLOOKUP(CONCATENATE($DI$6," ",DW$9),'-RÅDATA_KVARTAL-'!$A$5:$DO$385,35,FALSE),"")</f>
        <v>-78</v>
      </c>
      <c r="DX27" s="29"/>
      <c r="DY27" s="29">
        <f>IF(VLOOKUP(CONCATENATE($DI$6," ",DY$9),'-RÅDATA_KVARTAL-'!$A$5:$DO$385,35,FALSE)&lt;&gt;0,VLOOKUP(CONCATENATE($DI$6," ",DY$9),'-RÅDATA_KVARTAL-'!$A$5:$DO$385,35,FALSE),"")</f>
        <v>-55</v>
      </c>
      <c r="DZ27" s="29"/>
      <c r="EA27" s="29" t="str">
        <f>IF(VLOOKUP(CONCATENATE($DI$6," ",EA$9),'-RÅDATA_KVARTAL-'!$A$5:$DO$385,35,FALSE)&lt;&gt;0,VLOOKUP(CONCATENATE($DI$6," ",EA$9),'-RÅDATA_KVARTAL-'!$A$5:$DO$385,35,FALSE),"")</f>
        <v/>
      </c>
      <c r="EB27" s="29"/>
      <c r="EC27" s="29" t="str">
        <f>IF(VLOOKUP(CONCATENATE($DI$6," ",EC$9),'-RÅDATA_KVARTAL-'!$A$5:$DO$385,35,FALSE)&lt;&gt;0,VLOOKUP(CONCATENATE($DI$6," ",EC$9),'-RÅDATA_KVARTAL-'!$A$5:$DO$385,35,FALSE),"")</f>
        <v/>
      </c>
      <c r="ED27" s="29"/>
      <c r="EE27" s="29" t="str">
        <f>IF(VLOOKUP(CONCATENATE($DI$6," ",EE$9),'-RÅDATA_KVARTAL-'!$A$5:$DO$385,35,FALSE)&lt;&gt;0,VLOOKUP(CONCATENATE($DI$6," ",EE$9),'-RÅDATA_KVARTAL-'!$A$5:$DO$385,35,FALSE),"")</f>
        <v/>
      </c>
      <c r="EF27" s="29"/>
      <c r="EG27" s="29">
        <f>IF(VLOOKUP(CONCATENATE($DI$6," ",EG$9),'-RÅDATA_KVARTAL-'!$A$5:$DO$385,35,FALSE)&lt;&gt;0,VLOOKUP(CONCATENATE($DI$6," ",EG$9),'-RÅDATA_KVARTAL-'!$A$5:$DO$385,35,FALSE),"")</f>
        <v>-735</v>
      </c>
      <c r="EH27" s="93"/>
      <c r="EI27" s="93"/>
      <c r="EJ27" s="29" t="str">
        <f>IF(VLOOKUP(CONCATENATE($EJ$6," ",EJ$9),'-RÅDATA_KVARTAL-'!$A$5:$DO$385,35,FALSE)&lt;&gt;0,VLOOKUP(CONCATENATE($EJ$6," ",EJ$9),'-RÅDATA_KVARTAL-'!$A$5:$DO$385,35,FALSE),"")</f>
        <v/>
      </c>
      <c r="EK27" s="29"/>
      <c r="EL27" s="29" t="str">
        <f>IF(VLOOKUP(CONCATENATE($EJ$6," ",EL$9),'-RÅDATA_KVARTAL-'!$A$5:$DO$385,35,FALSE)&lt;&gt;0,VLOOKUP(CONCATENATE($EJ$6," ",EL$9),'-RÅDATA_KVARTAL-'!$A$5:$DO$385,35,FALSE),"")</f>
        <v/>
      </c>
      <c r="EM27" s="29"/>
      <c r="EN27" s="29" t="str">
        <f>IF(VLOOKUP(CONCATENATE($EJ$6," ",EN$9),'-RÅDATA_KVARTAL-'!$A$5:$DO$385,35,FALSE)&lt;&gt;0,VLOOKUP(CONCATENATE($EJ$6," ",EN$9),'-RÅDATA_KVARTAL-'!$A$5:$DO$385,35,FALSE),"")</f>
        <v/>
      </c>
      <c r="EO27" s="29"/>
      <c r="EP27" s="29" t="str">
        <f>IF(VLOOKUP(CONCATENATE($EJ$6," ",EP$9),'-RÅDATA_KVARTAL-'!$A$5:$DO$385,35,FALSE)&lt;&gt;0,VLOOKUP(CONCATENATE($EJ$6," ",EP$9),'-RÅDATA_KVARTAL-'!$A$5:$DO$385,35,FALSE),"")</f>
        <v/>
      </c>
      <c r="EQ27" s="29"/>
      <c r="ER27" s="29" t="str">
        <f>IF(VLOOKUP(CONCATENATE($EJ$6," ",ER$9),'-RÅDATA_KVARTAL-'!$A$5:$DO$385,35,FALSE)&lt;&gt;0,VLOOKUP(CONCATENATE($EJ$6," ",ER$9),'-RÅDATA_KVARTAL-'!$A$5:$DO$385,35,FALSE),"")</f>
        <v/>
      </c>
      <c r="ES27" s="29"/>
      <c r="ET27" s="29" t="str">
        <f>IF(VLOOKUP(CONCATENATE($EJ$6," ",ET$9),'-RÅDATA_KVARTAL-'!$A$5:$DO$385,35,FALSE)&lt;&gt;0,VLOOKUP(CONCATENATE($EJ$6," ",ET$9),'-RÅDATA_KVARTAL-'!$A$5:$DO$385,35,FALSE),"")</f>
        <v/>
      </c>
      <c r="EU27" s="29"/>
      <c r="EV27" s="29" t="str">
        <f>IF(VLOOKUP(CONCATENATE($EJ$6," ",EV$9),'-RÅDATA_KVARTAL-'!$A$5:$DO$385,35,FALSE)&lt;&gt;0,VLOOKUP(CONCATENATE($EJ$6," ",EV$9),'-RÅDATA_KVARTAL-'!$A$5:$DO$385,35,FALSE),"")</f>
        <v/>
      </c>
      <c r="EW27" s="29"/>
      <c r="EX27" s="29" t="str">
        <f>IF(VLOOKUP(CONCATENATE($EJ$6," ",EX$9),'-RÅDATA_KVARTAL-'!$A$5:$DO$385,35,FALSE)&lt;&gt;0,VLOOKUP(CONCATENATE($EJ$6," ",EX$9),'-RÅDATA_KVARTAL-'!$A$5:$DO$385,35,FALSE),"")</f>
        <v/>
      </c>
      <c r="EY27" s="29"/>
      <c r="EZ27" s="29" t="str">
        <f>IF(VLOOKUP(CONCATENATE($EJ$6," ",EZ$9),'-RÅDATA_KVARTAL-'!$A$5:$DO$385,35,FALSE)&lt;&gt;0,VLOOKUP(CONCATENATE($EJ$6," ",EZ$9),'-RÅDATA_KVARTAL-'!$A$5:$DO$385,35,FALSE),"")</f>
        <v/>
      </c>
      <c r="FA27" s="29"/>
      <c r="FB27" s="29" t="str">
        <f>IF(VLOOKUP(CONCATENATE($EJ$6," ",FB$9),'-RÅDATA_KVARTAL-'!$A$5:$DO$385,35,FALSE)&lt;&gt;0,VLOOKUP(CONCATENATE($EJ$6," ",FB$9),'-RÅDATA_KVARTAL-'!$A$5:$DO$385,35,FALSE),"")</f>
        <v/>
      </c>
      <c r="FC27" s="29"/>
      <c r="FD27" s="29" t="str">
        <f>IF(VLOOKUP(CONCATENATE($EJ$6," ",FD$9),'-RÅDATA_KVARTAL-'!$A$5:$DO$385,35,FALSE)&lt;&gt;0,VLOOKUP(CONCATENATE($EJ$6," ",FD$9),'-RÅDATA_KVARTAL-'!$A$5:$DO$385,35,FALSE),"")</f>
        <v/>
      </c>
      <c r="FE27" s="29"/>
      <c r="FF27" s="29" t="str">
        <f>IF(VLOOKUP(CONCATENATE($EJ$6," ",FF$9),'-RÅDATA_KVARTAL-'!$A$5:$DO$385,35,FALSE)&lt;&gt;0,VLOOKUP(CONCATENATE($EJ$6," ",FF$9),'-RÅDATA_KVARTAL-'!$A$5:$DO$385,35,FALSE),"")</f>
        <v/>
      </c>
      <c r="FG27" s="29"/>
      <c r="FH27" s="29" t="str">
        <f>IF(VLOOKUP(CONCATENATE($EJ$6," ",FH$9),'-RÅDATA_KVARTAL-'!$A$5:$DO$385,35,FALSE)&lt;&gt;0,VLOOKUP(CONCATENATE($EJ$6," ",FH$9),'-RÅDATA_KVARTAL-'!$A$5:$DO$385,35,FALSE),"")</f>
        <v/>
      </c>
      <c r="FI27" s="93"/>
      <c r="FJ27" s="93"/>
      <c r="FK27" s="29" t="str">
        <f>IF(VLOOKUP(CONCATENATE($FK$6," ",FK$9),'-RÅDATA_KVARTAL-'!$A$5:$DO$385,35,FALSE)&lt;&gt;0,VLOOKUP(CONCATENATE($FK$6," ",FK$9),'-RÅDATA_KVARTAL-'!$A$5:$DO$385,35,FALSE),"")</f>
        <v/>
      </c>
      <c r="FL27" s="29"/>
      <c r="FM27" s="29" t="str">
        <f>IF(VLOOKUP(CONCATENATE($FK$6," ",FM$9),'-RÅDATA_KVARTAL-'!$A$5:$DO$385,35,FALSE)&lt;&gt;0,VLOOKUP(CONCATENATE($FK$6," ",FM$9),'-RÅDATA_KVARTAL-'!$A$5:$DO$385,35,FALSE),"")</f>
        <v/>
      </c>
      <c r="FN27" s="29"/>
      <c r="FO27" s="29" t="str">
        <f>IF(VLOOKUP(CONCATENATE($FK$6," ",FO$9),'-RÅDATA_KVARTAL-'!$A$5:$DO$385,35,FALSE)&lt;&gt;0,VLOOKUP(CONCATENATE($FK$6," ",FO$9),'-RÅDATA_KVARTAL-'!$A$5:$DO$385,35,FALSE),"")</f>
        <v/>
      </c>
      <c r="FP27" s="29"/>
      <c r="FQ27" s="29" t="str">
        <f>IF(VLOOKUP(CONCATENATE($FK$6," ",FQ$9),'-RÅDATA_KVARTAL-'!$A$5:$DO$385,35,FALSE)&lt;&gt;0,VLOOKUP(CONCATENATE($FK$6," ",FQ$9),'-RÅDATA_KVARTAL-'!$A$5:$DO$385,35,FALSE),"")</f>
        <v/>
      </c>
      <c r="FR27" s="29"/>
      <c r="FS27" s="29" t="str">
        <f>IF(VLOOKUP(CONCATENATE($FK$6," ",FS$9),'-RÅDATA_KVARTAL-'!$A$5:$DO$385,35,FALSE)&lt;&gt;0,VLOOKUP(CONCATENATE($FK$6," ",FS$9),'-RÅDATA_KVARTAL-'!$A$5:$DO$385,35,FALSE),"")</f>
        <v/>
      </c>
      <c r="FT27" s="29"/>
      <c r="FU27" s="29" t="str">
        <f>IF(VLOOKUP(CONCATENATE($FK$6," ",FU$9),'-RÅDATA_KVARTAL-'!$A$5:$DO$385,35,FALSE)&lt;&gt;0,VLOOKUP(CONCATENATE($FK$6," ",FU$9),'-RÅDATA_KVARTAL-'!$A$5:$DO$385,35,FALSE),"")</f>
        <v/>
      </c>
      <c r="FV27" s="29"/>
      <c r="FW27" s="29" t="str">
        <f>IF(VLOOKUP(CONCATENATE($FK$6," ",FW$9),'-RÅDATA_KVARTAL-'!$A$5:$DO$385,35,FALSE)&lt;&gt;0,VLOOKUP(CONCATENATE($FK$6," ",FW$9),'-RÅDATA_KVARTAL-'!$A$5:$DO$385,35,FALSE),"")</f>
        <v/>
      </c>
      <c r="FX27" s="29"/>
      <c r="FY27" s="29" t="str">
        <f>IF(VLOOKUP(CONCATENATE($FK$6," ",FY$9),'-RÅDATA_KVARTAL-'!$A$5:$DO$385,35,FALSE)&lt;&gt;0,VLOOKUP(CONCATENATE($FK$6," ",FY$9),'-RÅDATA_KVARTAL-'!$A$5:$DO$385,35,FALSE),"")</f>
        <v/>
      </c>
      <c r="FZ27" s="29"/>
      <c r="GA27" s="29" t="str">
        <f>IF(VLOOKUP(CONCATENATE($FK$6," ",GA$9),'-RÅDATA_KVARTAL-'!$A$5:$DO$385,35,FALSE)&lt;&gt;0,VLOOKUP(CONCATENATE($FK$6," ",GA$9),'-RÅDATA_KVARTAL-'!$A$5:$DO$385,35,FALSE),"")</f>
        <v/>
      </c>
      <c r="GB27" s="29"/>
      <c r="GC27" s="29" t="str">
        <f>IF(VLOOKUP(CONCATENATE($FK$6," ",GC$9),'-RÅDATA_KVARTAL-'!$A$5:$DO$385,35,FALSE)&lt;&gt;0,VLOOKUP(CONCATENATE($FK$6," ",GC$9),'-RÅDATA_KVARTAL-'!$A$5:$DO$385,35,FALSE),"")</f>
        <v/>
      </c>
      <c r="GD27" s="29"/>
      <c r="GE27" s="29" t="str">
        <f>IF(VLOOKUP(CONCATENATE($FK$6," ",GE$9),'-RÅDATA_KVARTAL-'!$A$5:$DO$385,35,FALSE)&lt;&gt;0,VLOOKUP(CONCATENATE($FK$6," ",GE$9),'-RÅDATA_KVARTAL-'!$A$5:$DO$385,35,FALSE),"")</f>
        <v/>
      </c>
      <c r="GF27" s="29"/>
      <c r="GG27" s="29" t="str">
        <f>IF(VLOOKUP(CONCATENATE($FK$6," ",GG$9),'-RÅDATA_KVARTAL-'!$A$5:$DO$385,35,FALSE)&lt;&gt;0,VLOOKUP(CONCATENATE($FK$6," ",GG$9),'-RÅDATA_KVARTAL-'!$A$5:$DO$385,35,FALSE),"")</f>
        <v/>
      </c>
      <c r="GH27" s="29"/>
      <c r="GI27" s="29" t="str">
        <f>IF(VLOOKUP(CONCATENATE($FK$6," ",GI$9),'-RÅDATA_KVARTAL-'!$A$5:$DO$385,35,FALSE)&lt;&gt;0,VLOOKUP(CONCATENATE($FK$6," ",GI$9),'-RÅDATA_KVARTAL-'!$A$5:$DO$385,35,FALSE),"")</f>
        <v/>
      </c>
      <c r="GJ27" s="93"/>
      <c r="GK27" s="93"/>
      <c r="GL27" s="29" t="str">
        <f>IF(VLOOKUP(CONCATENATE($GL$6," ",GL$9),'-RÅDATA_KVARTAL-'!$A$5:$DO$385,35,FALSE)&lt;&gt;0,VLOOKUP(CONCATENATE($GL$6," ",GL$9),'-RÅDATA_KVARTAL-'!$A$5:$DO$385,35,FALSE),"")</f>
        <v/>
      </c>
      <c r="GM27" s="29"/>
      <c r="GN27" s="29" t="str">
        <f>IF(VLOOKUP(CONCATENATE($GL$6," ",GN$9),'-RÅDATA_KVARTAL-'!$A$5:$DO$385,35,FALSE)&lt;&gt;0,VLOOKUP(CONCATENATE($GL$6," ",GN$9),'-RÅDATA_KVARTAL-'!$A$5:$DO$385,35,FALSE),"")</f>
        <v/>
      </c>
      <c r="GO27" s="29"/>
      <c r="GP27" s="29" t="str">
        <f>IF(VLOOKUP(CONCATENATE($GL$6," ",GP$9),'-RÅDATA_KVARTAL-'!$A$5:$DO$385,35,FALSE)&lt;&gt;0,VLOOKUP(CONCATENATE($GL$6," ",GP$9),'-RÅDATA_KVARTAL-'!$A$5:$DO$385,35,FALSE),"")</f>
        <v/>
      </c>
      <c r="GQ27" s="29"/>
      <c r="GR27" s="29" t="str">
        <f>IF(VLOOKUP(CONCATENATE($GL$6," ",GR$9),'-RÅDATA_KVARTAL-'!$A$5:$DO$385,35,FALSE)&lt;&gt;0,VLOOKUP(CONCATENATE($GL$6," ",GR$9),'-RÅDATA_KVARTAL-'!$A$5:$DO$385,35,FALSE),"")</f>
        <v/>
      </c>
      <c r="GS27" s="29"/>
      <c r="GT27" s="29" t="str">
        <f>IF(VLOOKUP(CONCATENATE($GL$6," ",GT$9),'-RÅDATA_KVARTAL-'!$A$5:$DO$385,35,FALSE)&lt;&gt;0,VLOOKUP(CONCATENATE($GL$6," ",GT$9),'-RÅDATA_KVARTAL-'!$A$5:$DO$385,35,FALSE),"")</f>
        <v/>
      </c>
      <c r="GU27" s="29"/>
      <c r="GV27" s="29" t="str">
        <f>IF(VLOOKUP(CONCATENATE($GL$6," ",GV$9),'-RÅDATA_KVARTAL-'!$A$5:$DO$385,35,FALSE)&lt;&gt;0,VLOOKUP(CONCATENATE($GL$6," ",GV$9),'-RÅDATA_KVARTAL-'!$A$5:$DO$385,35,FALSE),"")</f>
        <v/>
      </c>
      <c r="GW27" s="29"/>
      <c r="GX27" s="29" t="str">
        <f>IF(VLOOKUP(CONCATENATE($GL$6," ",GX$9),'-RÅDATA_KVARTAL-'!$A$5:$DO$385,35,FALSE)&lt;&gt;0,VLOOKUP(CONCATENATE($GL$6," ",GX$9),'-RÅDATA_KVARTAL-'!$A$5:$DO$385,35,FALSE),"")</f>
        <v/>
      </c>
      <c r="GY27" s="29"/>
      <c r="GZ27" s="29" t="str">
        <f>IF(VLOOKUP(CONCATENATE($GL$6," ",GZ$9),'-RÅDATA_KVARTAL-'!$A$5:$DO$385,35,FALSE)&lt;&gt;0,VLOOKUP(CONCATENATE($GL$6," ",GZ$9),'-RÅDATA_KVARTAL-'!$A$5:$DO$385,35,FALSE),"")</f>
        <v/>
      </c>
      <c r="HA27" s="29"/>
      <c r="HB27" s="29" t="str">
        <f>IF(VLOOKUP(CONCATENATE($GL$6," ",HB$9),'-RÅDATA_KVARTAL-'!$A$5:$DO$385,35,FALSE)&lt;&gt;0,VLOOKUP(CONCATENATE($GL$6," ",HB$9),'-RÅDATA_KVARTAL-'!$A$5:$DO$385,35,FALSE),"")</f>
        <v/>
      </c>
      <c r="HC27" s="29"/>
      <c r="HD27" s="29" t="str">
        <f>IF(VLOOKUP(CONCATENATE($GL$6," ",HD$9),'-RÅDATA_KVARTAL-'!$A$5:$DO$385,35,FALSE)&lt;&gt;0,VLOOKUP(CONCATENATE($GL$6," ",HD$9),'-RÅDATA_KVARTAL-'!$A$5:$DO$385,35,FALSE),"")</f>
        <v/>
      </c>
      <c r="HE27" s="29"/>
      <c r="HF27" s="29" t="str">
        <f>IF(VLOOKUP(CONCATENATE($GL$6," ",HF$9),'-RÅDATA_KVARTAL-'!$A$5:$DO$385,35,FALSE)&lt;&gt;0,VLOOKUP(CONCATENATE($GL$6," ",HF$9),'-RÅDATA_KVARTAL-'!$A$5:$DO$385,35,FALSE),"")</f>
        <v/>
      </c>
      <c r="HG27" s="29"/>
      <c r="HH27" s="29" t="str">
        <f>IF(VLOOKUP(CONCATENATE($GL$6," ",HH$9),'-RÅDATA_KVARTAL-'!$A$5:$DO$385,35,FALSE)&lt;&gt;0,VLOOKUP(CONCATENATE($GL$6," ",HH$9),'-RÅDATA_KVARTAL-'!$A$5:$DO$385,35,FALSE),"")</f>
        <v/>
      </c>
      <c r="HI27" s="29"/>
      <c r="HJ27" s="29" t="str">
        <f>IF(VLOOKUP(CONCATENATE($GL$6," ",HJ$9),'-RÅDATA_KVARTAL-'!$A$5:$DO$385,35,FALSE)&lt;&gt;0,VLOOKUP(CONCATENATE($GL$6," ",HJ$9),'-RÅDATA_KVARTAL-'!$A$5:$DO$385,35,FALSE),"")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5787</v>
      </c>
      <c r="CI29" s="37"/>
      <c r="CJ29" s="37">
        <f>IF(VLOOKUP(CONCATENATE($CH$6," ",CJ$9),'-RÅDATA_KVARTAL-'!$A$5:$DO$385,39,FALSE)&gt;0,VLOOKUP(CONCATENATE($CH$6," ",CJ$9),'-RÅDATA_KVARTAL-'!$A$5:$DO$385,39,FALSE),"")</f>
        <v>5844</v>
      </c>
      <c r="CK29" s="37"/>
      <c r="CL29" s="37">
        <f>IF(VLOOKUP(CONCATENATE($CH$6," ",CL$9),'-RÅDATA_KVARTAL-'!$A$5:$DO$385,39,FALSE)&gt;0,VLOOKUP(CONCATENATE($CH$6," ",CL$9),'-RÅDATA_KVARTAL-'!$A$5:$DO$385,39,FALSE),"")</f>
        <v>6209</v>
      </c>
      <c r="CM29" s="37"/>
      <c r="CN29" s="37">
        <f>IF(VLOOKUP(CONCATENATE($CH$6," ",CN$9),'-RÅDATA_KVARTAL-'!$A$5:$DO$385,39,FALSE)&gt;0,VLOOKUP(CONCATENATE($CH$6," ",CN$9),'-RÅDATA_KVARTAL-'!$A$5:$DO$385,39,FALSE),"")</f>
        <v>6359</v>
      </c>
      <c r="CO29" s="37"/>
      <c r="CP29" s="37">
        <f>IF(VLOOKUP(CONCATENATE($CH$6," ",CP$9),'-RÅDATA_KVARTAL-'!$A$5:$DO$385,39,FALSE)&gt;0,VLOOKUP(CONCATENATE($CH$6," ",CP$9),'-RÅDATA_KVARTAL-'!$A$5:$DO$385,39,FALSE),"")</f>
        <v>6282</v>
      </c>
      <c r="CQ29" s="37"/>
      <c r="CR29" s="37">
        <f>IF(VLOOKUP(CONCATENATE($CH$6," ",CR$9),'-RÅDATA_KVARTAL-'!$A$5:$DO$385,39,FALSE)&gt;0,VLOOKUP(CONCATENATE($CH$6," ",CR$9),'-RÅDATA_KVARTAL-'!$A$5:$DO$385,39,FALSE),"")</f>
        <v>5932</v>
      </c>
      <c r="CS29" s="37"/>
      <c r="CT29" s="37">
        <f>IF(VLOOKUP(CONCATENATE($CH$6," ",CT$9),'-RÅDATA_KVARTAL-'!$A$5:$DO$385,39,FALSE)&gt;0,VLOOKUP(CONCATENATE($CH$6," ",CT$9),'-RÅDATA_KVARTAL-'!$A$5:$DO$385,39,FALSE),"")</f>
        <v>5206</v>
      </c>
      <c r="CU29" s="37"/>
      <c r="CV29" s="37">
        <f>IF(VLOOKUP(CONCATENATE($CH$6," ",CV$9),'-RÅDATA_KVARTAL-'!$A$5:$DO$385,39,FALSE)&gt;0,VLOOKUP(CONCATENATE($CH$6," ",CV$9),'-RÅDATA_KVARTAL-'!$A$5:$DO$385,39,FALSE),"")</f>
        <v>5920</v>
      </c>
      <c r="CW29" s="37"/>
      <c r="CX29" s="37">
        <f>IF(VLOOKUP(CONCATENATE($CH$6," ",CX$9),'-RÅDATA_KVARTAL-'!$A$5:$DO$385,39,FALSE)&gt;0,VLOOKUP(CONCATENATE($CH$6," ",CX$9),'-RÅDATA_KVARTAL-'!$A$5:$DO$385,39,FALSE),"")</f>
        <v>6074</v>
      </c>
      <c r="CY29" s="37"/>
      <c r="CZ29" s="37">
        <f>IF(VLOOKUP(CONCATENATE($CH$6," ",CZ$9),'-RÅDATA_KVARTAL-'!$A$5:$DO$385,39,FALSE)&gt;0,VLOOKUP(CONCATENATE($CH$6," ",CZ$9),'-RÅDATA_KVARTAL-'!$A$5:$DO$385,39,FALSE),"")</f>
        <v>6191</v>
      </c>
      <c r="DA29" s="37"/>
      <c r="DB29" s="37">
        <f>IF(VLOOKUP(CONCATENATE($CH$6," ",DB$9),'-RÅDATA_KVARTAL-'!$A$5:$DO$385,39,FALSE)&gt;0,VLOOKUP(CONCATENATE($CH$6," ",DB$9),'-RÅDATA_KVARTAL-'!$A$5:$DO$385,39,FALSE),"")</f>
        <v>5985</v>
      </c>
      <c r="DC29" s="37"/>
      <c r="DD29" s="37">
        <f>IF(VLOOKUP(CONCATENATE($CH$6," ",DD$9),'-RÅDATA_KVARTAL-'!$A$5:$DO$385,39,FALSE)&gt;0,VLOOKUP(CONCATENATE($CH$6," ",DD$9),'-RÅDATA_KVARTAL-'!$A$5:$DO$385,39,FALSE),"")</f>
        <v>6154</v>
      </c>
      <c r="DE29" s="37"/>
      <c r="DF29" s="37">
        <f>IF(VLOOKUP(CONCATENATE($CH$6," ",DF$9),'-RÅDATA_KVARTAL-'!$A$5:$DO$385,39,FALSE)&gt;0,VLOOKUP(CONCATENATE($CH$6," ",DF$9),'-RÅDATA_KVARTAL-'!$A$5:$DO$385,39,FALSE),"")</f>
        <v>71943</v>
      </c>
      <c r="DG29" s="116"/>
      <c r="DH29" s="116"/>
      <c r="DI29" s="37">
        <f>IF(VLOOKUP(CONCATENATE($DI$6," ",DI$9),'-RÅDATA_KVARTAL-'!$A$5:$DO$385,39,FALSE)&gt;0,VLOOKUP(CONCATENATE($DI$6," ",DI$9),'-RÅDATA_KVARTAL-'!$A$5:$DO$385,39,FALSE),"")</f>
        <v>6297</v>
      </c>
      <c r="DJ29" s="37"/>
      <c r="DK29" s="37">
        <f>IF(VLOOKUP(CONCATENATE($DI$6," ",DK$9),'-RÅDATA_KVARTAL-'!$A$5:$DO$385,39,FALSE)&gt;0,VLOOKUP(CONCATENATE($DI$6," ",DK$9),'-RÅDATA_KVARTAL-'!$A$5:$DO$385,39,FALSE),"")</f>
        <v>5898</v>
      </c>
      <c r="DL29" s="37"/>
      <c r="DM29" s="37">
        <f>IF(VLOOKUP(CONCATENATE($DI$6," ",DM$9),'-RÅDATA_KVARTAL-'!$A$5:$DO$385,39,FALSE)&gt;0,VLOOKUP(CONCATENATE($DI$6," ",DM$9),'-RÅDATA_KVARTAL-'!$A$5:$DO$385,39,FALSE),"")</f>
        <v>6579</v>
      </c>
      <c r="DN29" s="37"/>
      <c r="DO29" s="37">
        <f>IF(VLOOKUP(CONCATENATE($DI$6," ",DO$9),'-RÅDATA_KVARTAL-'!$A$5:$DO$385,39,FALSE)&gt;0,VLOOKUP(CONCATENATE($DI$6," ",DO$9),'-RÅDATA_KVARTAL-'!$A$5:$DO$385,39,FALSE),"")</f>
        <v>5643</v>
      </c>
      <c r="DP29" s="37"/>
      <c r="DQ29" s="37">
        <f>IF(VLOOKUP(CONCATENATE($DI$6," ",DQ$9),'-RÅDATA_KVARTAL-'!$A$5:$DO$385,39,FALSE)&gt;0,VLOOKUP(CONCATENATE($DI$6," ",DQ$9),'-RÅDATA_KVARTAL-'!$A$5:$DO$385,39,FALSE),"")</f>
        <v>6231</v>
      </c>
      <c r="DR29" s="37"/>
      <c r="DS29" s="37">
        <f>IF(VLOOKUP(CONCATENATE($DI$6," ",DS$9),'-RÅDATA_KVARTAL-'!$A$5:$DO$385,39,FALSE)&gt;0,VLOOKUP(CONCATENATE($DI$6," ",DS$9),'-RÅDATA_KVARTAL-'!$A$5:$DO$385,39,FALSE),"")</f>
        <v>5855</v>
      </c>
      <c r="DT29" s="37"/>
      <c r="DU29" s="37">
        <f>IF(VLOOKUP(CONCATENATE($DI$6," ",DU$9),'-RÅDATA_KVARTAL-'!$A$5:$DO$385,39,FALSE)&gt;0,VLOOKUP(CONCATENATE($DI$6," ",DU$9),'-RÅDATA_KVARTAL-'!$A$5:$DO$385,39,FALSE),"")</f>
        <v>4869</v>
      </c>
      <c r="DV29" s="37"/>
      <c r="DW29" s="37">
        <f>IF(VLOOKUP(CONCATENATE($DI$6," ",DW$9),'-RÅDATA_KVARTAL-'!$A$5:$DO$385,39,FALSE)&gt;0,VLOOKUP(CONCATENATE($DI$6," ",DW$9),'-RÅDATA_KVARTAL-'!$A$5:$DO$385,39,FALSE),"")</f>
        <v>5841</v>
      </c>
      <c r="DX29" s="37"/>
      <c r="DY29" s="37">
        <f>IF(VLOOKUP(CONCATENATE($DI$6," ",DY$9),'-RÅDATA_KVARTAL-'!$A$5:$DO$385,39,FALSE)&gt;0,VLOOKUP(CONCATENATE($DI$6," ",DY$9),'-RÅDATA_KVARTAL-'!$A$5:$DO$385,39,FALSE),"")</f>
        <v>5826</v>
      </c>
      <c r="DZ29" s="37"/>
      <c r="EA29" s="37" t="str">
        <f>IF(VLOOKUP(CONCATENATE($DI$6," ",EA$9),'-RÅDATA_KVARTAL-'!$A$5:$DO$385,39,FALSE)&gt;0,VLOOKUP(CONCATENATE($DI$6," ",EA$9),'-RÅDATA_KVARTAL-'!$A$5:$DO$385,39,FALSE),"")</f>
        <v/>
      </c>
      <c r="EB29" s="37"/>
      <c r="EC29" s="37" t="str">
        <f>IF(VLOOKUP(CONCATENATE($DI$6," ",EC$9),'-RÅDATA_KVARTAL-'!$A$5:$DO$385,39,FALSE)&gt;0,VLOOKUP(CONCATENATE($DI$6," ",EC$9),'-RÅDATA_KVARTAL-'!$A$5:$DO$385,39,FALSE),"")</f>
        <v/>
      </c>
      <c r="ED29" s="37"/>
      <c r="EE29" s="37" t="str">
        <f>IF(VLOOKUP(CONCATENATE($DI$6," ",EE$9),'-RÅDATA_KVARTAL-'!$A$5:$DO$385,39,FALSE)&gt;0,VLOOKUP(CONCATENATE($DI$6," ",EE$9),'-RÅDATA_KVARTAL-'!$A$5:$DO$385,39,FALSE),"")</f>
        <v/>
      </c>
      <c r="EF29" s="37"/>
      <c r="EG29" s="37">
        <f>IF(VLOOKUP(CONCATENATE($DI$6," ",EG$9),'-RÅDATA_KVARTAL-'!$A$5:$DO$385,39,FALSE)&gt;0,VLOOKUP(CONCATENATE($DI$6," ",EG$9),'-RÅDATA_KVARTAL-'!$A$5:$DO$385,39,FALSE),"")</f>
        <v>53039</v>
      </c>
      <c r="EH29" s="116"/>
      <c r="EI29" s="116"/>
      <c r="EJ29" s="37" t="str">
        <f>IF(VLOOKUP(CONCATENATE($EJ$6," ",EJ$9),'-RÅDATA_KVARTAL-'!$A$5:$DO$385,39,FALSE)&gt;0,VLOOKUP(CONCATENATE($EJ$6," ",EJ$9),'-RÅDATA_KVARTAL-'!$A$5:$DO$385,39,FALSE),"")</f>
        <v/>
      </c>
      <c r="EK29" s="37"/>
      <c r="EL29" s="37" t="str">
        <f>IF(VLOOKUP(CONCATENATE($EJ$6," ",EL$9),'-RÅDATA_KVARTAL-'!$A$5:$DO$385,39,FALSE)&gt;0,VLOOKUP(CONCATENATE($EJ$6," ",EL$9),'-RÅDATA_KVARTAL-'!$A$5:$DO$385,39,FALSE),"")</f>
        <v/>
      </c>
      <c r="EM29" s="37"/>
      <c r="EN29" s="37" t="str">
        <f>IF(VLOOKUP(CONCATENATE($EJ$6," ",EN$9),'-RÅDATA_KVARTAL-'!$A$5:$DO$385,39,FALSE)&gt;0,VLOOKUP(CONCATENATE($EJ$6," ",EN$9),'-RÅDATA_KVARTAL-'!$A$5:$DO$385,39,FALSE),"")</f>
        <v/>
      </c>
      <c r="EO29" s="37"/>
      <c r="EP29" s="37" t="str">
        <f>IF(VLOOKUP(CONCATENATE($EJ$6," ",EP$9),'-RÅDATA_KVARTAL-'!$A$5:$DO$385,39,FALSE)&gt;0,VLOOKUP(CONCATENATE($EJ$6," ",EP$9),'-RÅDATA_KVARTAL-'!$A$5:$DO$385,39,FALSE),"")</f>
        <v/>
      </c>
      <c r="EQ29" s="37"/>
      <c r="ER29" s="37" t="str">
        <f>IF(VLOOKUP(CONCATENATE($EJ$6," ",ER$9),'-RÅDATA_KVARTAL-'!$A$5:$DO$385,39,FALSE)&gt;0,VLOOKUP(CONCATENATE($EJ$6," ",ER$9),'-RÅDATA_KVARTAL-'!$A$5:$DO$385,39,FALSE),"")</f>
        <v/>
      </c>
      <c r="ES29" s="37"/>
      <c r="ET29" s="37" t="str">
        <f>IF(VLOOKUP(CONCATENATE($EJ$6," ",ET$9),'-RÅDATA_KVARTAL-'!$A$5:$DO$385,39,FALSE)&gt;0,VLOOKUP(CONCATENATE($EJ$6," ",ET$9),'-RÅDATA_KVARTAL-'!$A$5:$DO$385,39,FALSE),"")</f>
        <v/>
      </c>
      <c r="EU29" s="37"/>
      <c r="EV29" s="37" t="str">
        <f>IF(VLOOKUP(CONCATENATE($EJ$6," ",EV$9),'-RÅDATA_KVARTAL-'!$A$5:$DO$385,39,FALSE)&gt;0,VLOOKUP(CONCATENATE($EJ$6," ",EV$9),'-RÅDATA_KVARTAL-'!$A$5:$DO$385,39,FALSE),"")</f>
        <v/>
      </c>
      <c r="EW29" s="37"/>
      <c r="EX29" s="37" t="str">
        <f>IF(VLOOKUP(CONCATENATE($EJ$6," ",EX$9),'-RÅDATA_KVARTAL-'!$A$5:$DO$385,39,FALSE)&gt;0,VLOOKUP(CONCATENATE($EJ$6," ",EX$9),'-RÅDATA_KVARTAL-'!$A$5:$DO$385,39,FALSE),"")</f>
        <v/>
      </c>
      <c r="EY29" s="37"/>
      <c r="EZ29" s="37" t="str">
        <f>IF(VLOOKUP(CONCATENATE($EJ$6," ",EZ$9),'-RÅDATA_KVARTAL-'!$A$5:$DO$385,39,FALSE)&gt;0,VLOOKUP(CONCATENATE($EJ$6," ",EZ$9),'-RÅDATA_KVARTAL-'!$A$5:$DO$385,39,FALSE),"")</f>
        <v/>
      </c>
      <c r="FA29" s="37"/>
      <c r="FB29" s="37" t="str">
        <f>IF(VLOOKUP(CONCATENATE($EJ$6," ",FB$9),'-RÅDATA_KVARTAL-'!$A$5:$DO$385,39,FALSE)&gt;0,VLOOKUP(CONCATENATE($EJ$6," ",FB$9),'-RÅDATA_KVARTAL-'!$A$5:$DO$385,39,FALSE),"")</f>
        <v/>
      </c>
      <c r="FC29" s="37"/>
      <c r="FD29" s="37" t="str">
        <f>IF(VLOOKUP(CONCATENATE($EJ$6," ",FD$9),'-RÅDATA_KVARTAL-'!$A$5:$DO$385,39,FALSE)&gt;0,VLOOKUP(CONCATENATE($EJ$6," ",FD$9),'-RÅDATA_KVARTAL-'!$A$5:$DO$385,39,FALSE),"")</f>
        <v/>
      </c>
      <c r="FE29" s="37"/>
      <c r="FF29" s="37" t="str">
        <f>IF(VLOOKUP(CONCATENATE($EJ$6," ",FF$9),'-RÅDATA_KVARTAL-'!$A$5:$DO$385,39,FALSE)&gt;0,VLOOKUP(CONCATENATE($EJ$6," ",FF$9),'-RÅDATA_KVARTAL-'!$A$5:$DO$385,39,FALSE),"")</f>
        <v/>
      </c>
      <c r="FG29" s="37"/>
      <c r="FH29" s="37" t="str">
        <f>IF(VLOOKUP(CONCATENATE($EJ$6," ",FH$9),'-RÅDATA_KVARTAL-'!$A$5:$DO$385,39,FALSE)&gt;0,VLOOKUP(CONCATENATE($EJ$6," ",FH$9),'-RÅDATA_KVARTAL-'!$A$5:$DO$385,39,FALSE),"")</f>
        <v/>
      </c>
      <c r="FI29" s="116"/>
      <c r="FJ29" s="116"/>
      <c r="FK29" s="37" t="str">
        <f>IF(VLOOKUP(CONCATENATE($FK$6," ",FK$9),'-RÅDATA_KVARTAL-'!$A$5:$DO$385,39,FALSE)&gt;0,VLOOKUP(CONCATENATE($FK$6," ",FK$9),'-RÅDATA_KVARTAL-'!$A$5:$DO$385,39,FALSE),"")</f>
        <v/>
      </c>
      <c r="FL29" s="37"/>
      <c r="FM29" s="37" t="str">
        <f>IF(VLOOKUP(CONCATENATE($FK$6," ",FM$9),'-RÅDATA_KVARTAL-'!$A$5:$DO$385,39,FALSE)&gt;0,VLOOKUP(CONCATENATE($FK$6," ",FM$9),'-RÅDATA_KVARTAL-'!$A$5:$DO$385,39,FALSE),"")</f>
        <v/>
      </c>
      <c r="FN29" s="37"/>
      <c r="FO29" s="37" t="str">
        <f>IF(VLOOKUP(CONCATENATE($FK$6," ",FO$9),'-RÅDATA_KVARTAL-'!$A$5:$DO$385,39,FALSE)&gt;0,VLOOKUP(CONCATENATE($FK$6," ",FO$9),'-RÅDATA_KVARTAL-'!$A$5:$DO$385,39,FALSE),"")</f>
        <v/>
      </c>
      <c r="FP29" s="37"/>
      <c r="FQ29" s="37" t="str">
        <f>IF(VLOOKUP(CONCATENATE($FK$6," ",FQ$9),'-RÅDATA_KVARTAL-'!$A$5:$DO$385,39,FALSE)&gt;0,VLOOKUP(CONCATENATE($FK$6," ",FQ$9),'-RÅDATA_KVARTAL-'!$A$5:$DO$385,39,FALSE),"")</f>
        <v/>
      </c>
      <c r="FR29" s="37"/>
      <c r="FS29" s="37" t="str">
        <f>IF(VLOOKUP(CONCATENATE($FK$6," ",FS$9),'-RÅDATA_KVARTAL-'!$A$5:$DO$385,39,FALSE)&gt;0,VLOOKUP(CONCATENATE($FK$6," ",FS$9),'-RÅDATA_KVARTAL-'!$A$5:$DO$385,39,FALSE),"")</f>
        <v/>
      </c>
      <c r="FT29" s="37"/>
      <c r="FU29" s="37" t="str">
        <f>IF(VLOOKUP(CONCATENATE($FK$6," ",FU$9),'-RÅDATA_KVARTAL-'!$A$5:$DO$385,39,FALSE)&gt;0,VLOOKUP(CONCATENATE($FK$6," ",FU$9),'-RÅDATA_KVARTAL-'!$A$5:$DO$385,39,FALSE),"")</f>
        <v/>
      </c>
      <c r="FV29" s="37"/>
      <c r="FW29" s="37" t="str">
        <f>IF(VLOOKUP(CONCATENATE($FK$6," ",FW$9),'-RÅDATA_KVARTAL-'!$A$5:$DO$385,39,FALSE)&gt;0,VLOOKUP(CONCATENATE($FK$6," ",FW$9),'-RÅDATA_KVARTAL-'!$A$5:$DO$385,39,FALSE),"")</f>
        <v/>
      </c>
      <c r="FX29" s="37"/>
      <c r="FY29" s="37" t="str">
        <f>IF(VLOOKUP(CONCATENATE($FK$6," ",FY$9),'-RÅDATA_KVARTAL-'!$A$5:$DO$385,39,FALSE)&gt;0,VLOOKUP(CONCATENATE($FK$6," ",FY$9),'-RÅDATA_KVARTAL-'!$A$5:$DO$385,39,FALSE),"")</f>
        <v/>
      </c>
      <c r="FZ29" s="37"/>
      <c r="GA29" s="37" t="str">
        <f>IF(VLOOKUP(CONCATENATE($FK$6," ",GA$9),'-RÅDATA_KVARTAL-'!$A$5:$DO$385,39,FALSE)&gt;0,VLOOKUP(CONCATENATE($FK$6," ",GA$9),'-RÅDATA_KVARTAL-'!$A$5:$DO$385,39,FALSE),"")</f>
        <v/>
      </c>
      <c r="GB29" s="37"/>
      <c r="GC29" s="37" t="str">
        <f>IF(VLOOKUP(CONCATENATE($FK$6," ",GC$9),'-RÅDATA_KVARTAL-'!$A$5:$DO$385,39,FALSE)&gt;0,VLOOKUP(CONCATENATE($FK$6," ",GC$9),'-RÅDATA_KVARTAL-'!$A$5:$DO$385,39,FALSE),"")</f>
        <v/>
      </c>
      <c r="GD29" s="37"/>
      <c r="GE29" s="37" t="str">
        <f>IF(VLOOKUP(CONCATENATE($FK$6," ",GE$9),'-RÅDATA_KVARTAL-'!$A$5:$DO$385,39,FALSE)&gt;0,VLOOKUP(CONCATENATE($FK$6," ",GE$9),'-RÅDATA_KVARTAL-'!$A$5:$DO$385,39,FALSE),"")</f>
        <v/>
      </c>
      <c r="GF29" s="37"/>
      <c r="GG29" s="37" t="str">
        <f>IF(VLOOKUP(CONCATENATE($FK$6," ",GG$9),'-RÅDATA_KVARTAL-'!$A$5:$DO$385,39,FALSE)&gt;0,VLOOKUP(CONCATENATE($FK$6," ",GG$9),'-RÅDATA_KVARTAL-'!$A$5:$DO$385,39,FALSE),"")</f>
        <v/>
      </c>
      <c r="GH29" s="37"/>
      <c r="GI29" s="37" t="str">
        <f>IF(VLOOKUP(CONCATENATE($FK$6," ",GI$9),'-RÅDATA_KVARTAL-'!$A$5:$DO$385,39,FALSE)&gt;0,VLOOKUP(CONCATENATE($FK$6," ",GI$9),'-RÅDATA_KVARTAL-'!$A$5:$DO$385,39,FALSE),"")</f>
        <v/>
      </c>
      <c r="GJ29" s="116"/>
      <c r="GK29" s="116"/>
      <c r="GL29" s="37" t="str">
        <f>IF(VLOOKUP(CONCATENATE($GL$6," ",GL$9),'-RÅDATA_KVARTAL-'!$A$5:$DO$385,39,FALSE)&gt;0,VLOOKUP(CONCATENATE($GL$6," ",GL$9),'-RÅDATA_KVARTAL-'!$A$5:$DO$385,39,FALSE),"")</f>
        <v/>
      </c>
      <c r="GM29" s="37"/>
      <c r="GN29" s="37" t="str">
        <f>IF(VLOOKUP(CONCATENATE($GL$6," ",GN$9),'-RÅDATA_KVARTAL-'!$A$5:$DO$385,39,FALSE)&gt;0,VLOOKUP(CONCATENATE($GL$6," ",GN$9),'-RÅDATA_KVARTAL-'!$A$5:$DO$385,39,FALSE),"")</f>
        <v/>
      </c>
      <c r="GO29" s="37"/>
      <c r="GP29" s="37" t="str">
        <f>IF(VLOOKUP(CONCATENATE($GL$6," ",GP$9),'-RÅDATA_KVARTAL-'!$A$5:$DO$385,39,FALSE)&gt;0,VLOOKUP(CONCATENATE($GL$6," ",GP$9),'-RÅDATA_KVARTAL-'!$A$5:$DO$385,39,FALSE),"")</f>
        <v/>
      </c>
      <c r="GQ29" s="37"/>
      <c r="GR29" s="37" t="str">
        <f>IF(VLOOKUP(CONCATENATE($GL$6," ",GR$9),'-RÅDATA_KVARTAL-'!$A$5:$DO$385,39,FALSE)&gt;0,VLOOKUP(CONCATENATE($GL$6," ",GR$9),'-RÅDATA_KVARTAL-'!$A$5:$DO$385,39,FALSE),"")</f>
        <v/>
      </c>
      <c r="GS29" s="37"/>
      <c r="GT29" s="37" t="str">
        <f>IF(VLOOKUP(CONCATENATE($GL$6," ",GT$9),'-RÅDATA_KVARTAL-'!$A$5:$DO$385,39,FALSE)&gt;0,VLOOKUP(CONCATENATE($GL$6," ",GT$9),'-RÅDATA_KVARTAL-'!$A$5:$DO$385,39,FALSE),"")</f>
        <v/>
      </c>
      <c r="GU29" s="37"/>
      <c r="GV29" s="37" t="str">
        <f>IF(VLOOKUP(CONCATENATE($GL$6," ",GV$9),'-RÅDATA_KVARTAL-'!$A$5:$DO$385,39,FALSE)&gt;0,VLOOKUP(CONCATENATE($GL$6," ",GV$9),'-RÅDATA_KVARTAL-'!$A$5:$DO$385,39,FALSE),"")</f>
        <v/>
      </c>
      <c r="GW29" s="37"/>
      <c r="GX29" s="37" t="str">
        <f>IF(VLOOKUP(CONCATENATE($GL$6," ",GX$9),'-RÅDATA_KVARTAL-'!$A$5:$DO$385,39,FALSE)&gt;0,VLOOKUP(CONCATENATE($GL$6," ",GX$9),'-RÅDATA_KVARTAL-'!$A$5:$DO$385,39,FALSE),"")</f>
        <v/>
      </c>
      <c r="GY29" s="37"/>
      <c r="GZ29" s="37" t="str">
        <f>IF(VLOOKUP(CONCATENATE($GL$6," ",GZ$9),'-RÅDATA_KVARTAL-'!$A$5:$DO$385,39,FALSE)&gt;0,VLOOKUP(CONCATENATE($GL$6," ",GZ$9),'-RÅDATA_KVARTAL-'!$A$5:$DO$385,39,FALSE),"")</f>
        <v/>
      </c>
      <c r="HA29" s="37"/>
      <c r="HB29" s="37" t="str">
        <f>IF(VLOOKUP(CONCATENATE($GL$6," ",HB$9),'-RÅDATA_KVARTAL-'!$A$5:$DO$385,39,FALSE)&gt;0,VLOOKUP(CONCATENATE($GL$6," ",HB$9),'-RÅDATA_KVARTAL-'!$A$5:$DO$385,39,FALSE),"")</f>
        <v/>
      </c>
      <c r="HC29" s="37"/>
      <c r="HD29" s="37" t="str">
        <f>IF(VLOOKUP(CONCATENATE($GL$6," ",HD$9),'-RÅDATA_KVARTAL-'!$A$5:$DO$385,39,FALSE)&gt;0,VLOOKUP(CONCATENATE($GL$6," ",HD$9),'-RÅDATA_KVARTAL-'!$A$5:$DO$385,39,FALSE),"")</f>
        <v/>
      </c>
      <c r="HE29" s="37"/>
      <c r="HF29" s="37" t="str">
        <f>IF(VLOOKUP(CONCATENATE($GL$6," ",HF$9),'-RÅDATA_KVARTAL-'!$A$5:$DO$385,39,FALSE)&gt;0,VLOOKUP(CONCATENATE($GL$6," ",HF$9),'-RÅDATA_KVARTAL-'!$A$5:$DO$385,39,FALSE),"")</f>
        <v/>
      </c>
      <c r="HG29" s="37"/>
      <c r="HH29" s="37" t="str">
        <f>IF(VLOOKUP(CONCATENATE($GL$6," ",HH$9),'-RÅDATA_KVARTAL-'!$A$5:$DO$385,39,FALSE)&gt;0,VLOOKUP(CONCATENATE($GL$6," ",HH$9),'-RÅDATA_KVARTAL-'!$A$5:$DO$385,39,FALSE),"")</f>
        <v/>
      </c>
      <c r="HI29" s="37"/>
      <c r="HJ29" s="37" t="str">
        <f>IF(VLOOKUP(CONCATENATE($GL$6," ",HJ$9),'-RÅDATA_KVARTAL-'!$A$5:$DO$385,39,FALSE)&gt;0,VLOOKUP(CONCATENATE($GL$6," ",HJ$9),'-RÅDATA_KVARTAL-'!$A$5:$DO$385,39,FALSE),"")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3"/>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3"/>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3"/>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3"/>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3"/>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5872</v>
      </c>
      <c r="CI48" s="37"/>
      <c r="CJ48" s="37">
        <f>IF(VLOOKUP(CONCATENATE($CH$6," ",CJ$9),'-RÅDATA_KVARTAL-'!$A$5:$DS$385,23,FALSE)&lt;&gt;0,VLOOKUP(CONCATENATE($CH$6," ",CJ$9),'-RÅDATA_KVARTAL-'!$A$5:$DS$385,23,FALSE),"")</f>
        <v>5854</v>
      </c>
      <c r="CK48" s="37"/>
      <c r="CL48" s="37">
        <f>IF(VLOOKUP(CONCATENATE($CH$6," ",CL$9),'-RÅDATA_KVARTAL-'!$A$5:$DS$385,23,FALSE)&lt;&gt;0,VLOOKUP(CONCATENATE($CH$6," ",CL$9),'-RÅDATA_KVARTAL-'!$A$5:$DS$385,23,FALSE),"")</f>
        <v>6248</v>
      </c>
      <c r="CM48" s="37"/>
      <c r="CN48" s="37">
        <f>IF(VLOOKUP(CONCATENATE($CH$6," ",CN$9),'-RÅDATA_KVARTAL-'!$A$5:$DS$385,23,FALSE)&lt;&gt;0,VLOOKUP(CONCATENATE($CH$6," ",CN$9),'-RÅDATA_KVARTAL-'!$A$5:$DS$385,23,FALSE),"")</f>
        <v>6368</v>
      </c>
      <c r="CO48" s="37"/>
      <c r="CP48" s="37">
        <f>IF(VLOOKUP(CONCATENATE($CH$6," ",CP$9),'-RÅDATA_KVARTAL-'!$A$5:$DS$385,23,FALSE)&lt;&gt;0,VLOOKUP(CONCATENATE($CH$6," ",CP$9),'-RÅDATA_KVARTAL-'!$A$5:$DS$385,23,FALSE),"")</f>
        <v>6313</v>
      </c>
      <c r="CQ48" s="37"/>
      <c r="CR48" s="37">
        <f>IF(VLOOKUP(CONCATENATE($CH$6," ",CR$9),'-RÅDATA_KVARTAL-'!$A$5:$DS$385,23,FALSE)&lt;&gt;0,VLOOKUP(CONCATENATE($CH$6," ",CR$9),'-RÅDATA_KVARTAL-'!$A$5:$DS$385,23,FALSE),"")</f>
        <v>5971</v>
      </c>
      <c r="CS48" s="37"/>
      <c r="CT48" s="37">
        <f>IF(VLOOKUP(CONCATENATE($CH$6," ",CT$9),'-RÅDATA_KVARTAL-'!$A$5:$DS$385,23,FALSE)&lt;&gt;0,VLOOKUP(CONCATENATE($CH$6," ",CT$9),'-RÅDATA_KVARTAL-'!$A$5:$DS$385,23,FALSE),"")</f>
        <v>5222</v>
      </c>
      <c r="CU48" s="37"/>
      <c r="CV48" s="37">
        <f>IF(VLOOKUP(CONCATENATE($CH$6," ",CV$9),'-RÅDATA_KVARTAL-'!$A$5:$DS$385,23,FALSE)&lt;&gt;0,VLOOKUP(CONCATENATE($CH$6," ",CV$9),'-RÅDATA_KVARTAL-'!$A$5:$DS$385,23,FALSE),"")</f>
        <v>5969</v>
      </c>
      <c r="CW48" s="37"/>
      <c r="CX48" s="37">
        <f>IF(VLOOKUP(CONCATENATE($CH$6," ",CX$9),'-RÅDATA_KVARTAL-'!$A$5:$DS$385,23,FALSE)&lt;&gt;0,VLOOKUP(CONCATENATE($CH$6," ",CX$9),'-RÅDATA_KVARTAL-'!$A$5:$DS$385,23,FALSE),"")</f>
        <v>6102</v>
      </c>
      <c r="CY48" s="37"/>
      <c r="CZ48" s="37">
        <f>IF(VLOOKUP(CONCATENATE($CH$6," ",CZ$9),'-RÅDATA_KVARTAL-'!$A$5:$DS$385,23,FALSE)&lt;&gt;0,VLOOKUP(CONCATENATE($CH$6," ",CZ$9),'-RÅDATA_KVARTAL-'!$A$5:$DS$385,23,FALSE),"")</f>
        <v>6281</v>
      </c>
      <c r="DA48" s="37"/>
      <c r="DB48" s="37">
        <f>IF(VLOOKUP(CONCATENATE($CH$6," ",DB$9),'-RÅDATA_KVARTAL-'!$A$5:$DS$385,23,FALSE)&lt;&gt;0,VLOOKUP(CONCATENATE($CH$6," ",DB$9),'-RÅDATA_KVARTAL-'!$A$5:$DS$385,23,FALSE),"")</f>
        <v>6039</v>
      </c>
      <c r="DC48" s="37"/>
      <c r="DD48" s="37">
        <f>IF(VLOOKUP(CONCATENATE($CH$6," ",DD$9),'-RÅDATA_KVARTAL-'!$A$5:$DS$385,23,FALSE)&lt;&gt;0,VLOOKUP(CONCATENATE($CH$6," ",DD$9),'-RÅDATA_KVARTAL-'!$A$5:$DS$385,23,FALSE),"")</f>
        <v>6199</v>
      </c>
      <c r="DE48" s="37"/>
      <c r="DF48" s="37">
        <f>IF(VLOOKUP(CONCATENATE($CH$6," ",DF$9),'-RÅDATA_KVARTAL-'!$A$5:$DS$385,23,FALSE)&lt;&gt;0,VLOOKUP(CONCATENATE($CH$6," ",DF$9),'-RÅDATA_KVARTAL-'!$A$5:$DS$385,23,FALSE),"")</f>
        <v>72438</v>
      </c>
      <c r="DG48" s="93"/>
      <c r="DH48" s="93"/>
      <c r="DI48" s="37">
        <f>IF(VLOOKUP(CONCATENATE($DI$6," ",DI$9),'-RÅDATA_KVARTAL-'!$A$5:$DS$385,23,FALSE)&lt;&gt;0,VLOOKUP(CONCATENATE($DI$6," ",DI$9),'-RÅDATA_KVARTAL-'!$A$5:$DS$385,23,FALSE),"")</f>
        <v>6350</v>
      </c>
      <c r="DJ48" s="37"/>
      <c r="DK48" s="37">
        <f>IF(VLOOKUP(CONCATENATE($DI$6," ",DK$9),'-RÅDATA_KVARTAL-'!$A$5:$DS$385,23,FALSE)&lt;&gt;0,VLOOKUP(CONCATENATE($DI$6," ",DK$9),'-RÅDATA_KVARTAL-'!$A$5:$DS$385,23,FALSE),"")</f>
        <v>5939</v>
      </c>
      <c r="DL48" s="37"/>
      <c r="DM48" s="37">
        <f>IF(VLOOKUP(CONCATENATE($DI$6," ",DM$9),'-RÅDATA_KVARTAL-'!$A$5:$DS$385,23,FALSE)&lt;&gt;0,VLOOKUP(CONCATENATE($DI$6," ",DM$9),'-RÅDATA_KVARTAL-'!$A$5:$DS$385,23,FALSE),"")</f>
        <v>6610</v>
      </c>
      <c r="DN48" s="37"/>
      <c r="DO48" s="37">
        <f>IF(VLOOKUP(CONCATENATE($DI$6," ",DO$9),'-RÅDATA_KVARTAL-'!$A$5:$DS$385,23,FALSE)&lt;&gt;0,VLOOKUP(CONCATENATE($DI$6," ",DO$9),'-RÅDATA_KVARTAL-'!$A$5:$DS$385,23,FALSE),"")</f>
        <v>5774</v>
      </c>
      <c r="DP48" s="37"/>
      <c r="DQ48" s="37">
        <f>IF(VLOOKUP(CONCATENATE($DI$6," ",DQ$9),'-RÅDATA_KVARTAL-'!$A$5:$DS$385,23,FALSE)&lt;&gt;0,VLOOKUP(CONCATENATE($DI$6," ",DQ$9),'-RÅDATA_KVARTAL-'!$A$5:$DS$385,23,FALSE),"")</f>
        <v>6295</v>
      </c>
      <c r="DR48" s="37"/>
      <c r="DS48" s="37">
        <f>IF(VLOOKUP(CONCATENATE($DI$6," ",DS$9),'-RÅDATA_KVARTAL-'!$A$5:$DS$385,23,FALSE)&lt;&gt;0,VLOOKUP(CONCATENATE($DI$6," ",DS$9),'-RÅDATA_KVARTAL-'!$A$5:$DS$385,23,FALSE),"")</f>
        <v>5891</v>
      </c>
      <c r="DT48" s="37"/>
      <c r="DU48" s="37">
        <f>IF(VLOOKUP(CONCATENATE($DI$6," ",DU$9),'-RÅDATA_KVARTAL-'!$A$5:$DS$385,23,FALSE)&lt;&gt;0,VLOOKUP(CONCATENATE($DI$6," ",DU$9),'-RÅDATA_KVARTAL-'!$A$5:$DS$385,23,FALSE),"")</f>
        <v>4903</v>
      </c>
      <c r="DV48" s="37"/>
      <c r="DW48" s="37">
        <f>IF(VLOOKUP(CONCATENATE($DI$6," ",DW$9),'-RÅDATA_KVARTAL-'!$A$5:$DS$385,23,FALSE)&lt;&gt;0,VLOOKUP(CONCATENATE($DI$6," ",DW$9),'-RÅDATA_KVARTAL-'!$A$5:$DS$385,23,FALSE),"")</f>
        <v>5879</v>
      </c>
      <c r="DX48" s="37"/>
      <c r="DY48" s="37">
        <f>IF(VLOOKUP(CONCATENATE($DI$6," ",DY$9),'-RÅDATA_KVARTAL-'!$A$5:$DS$385,23,FALSE)&lt;&gt;0,VLOOKUP(CONCATENATE($DI$6," ",DY$9),'-RÅDATA_KVARTAL-'!$A$5:$DS$385,23,FALSE),"")</f>
        <v>5862</v>
      </c>
      <c r="DZ48" s="37"/>
      <c r="EA48" s="37" t="str">
        <f>IF(VLOOKUP(CONCATENATE($DI$6," ",EA$9),'-RÅDATA_KVARTAL-'!$A$5:$DS$385,23,FALSE)&lt;&gt;0,VLOOKUP(CONCATENATE($DI$6," ",EA$9),'-RÅDATA_KVARTAL-'!$A$5:$DS$385,23,FALSE),"")</f>
        <v/>
      </c>
      <c r="EB48" s="37"/>
      <c r="EC48" s="37" t="str">
        <f>IF(VLOOKUP(CONCATENATE($DI$6," ",EC$9),'-RÅDATA_KVARTAL-'!$A$5:$DS$385,23,FALSE)&lt;&gt;0,VLOOKUP(CONCATENATE($DI$6," ",EC$9),'-RÅDATA_KVARTAL-'!$A$5:$DS$385,23,FALSE),"")</f>
        <v/>
      </c>
      <c r="ED48" s="37"/>
      <c r="EE48" s="37" t="str">
        <f>IF(VLOOKUP(CONCATENATE($DI$6," ",EE$9),'-RÅDATA_KVARTAL-'!$A$5:$DS$385,23,FALSE)&lt;&gt;0,VLOOKUP(CONCATENATE($DI$6," ",EE$9),'-RÅDATA_KVARTAL-'!$A$5:$DS$385,23,FALSE),"")</f>
        <v/>
      </c>
      <c r="EF48" s="37"/>
      <c r="EG48" s="37">
        <f>IF(VLOOKUP(CONCATENATE($DI$6," ",EG$9),'-RÅDATA_KVARTAL-'!$A$5:$DS$385,23,FALSE)&lt;&gt;0,VLOOKUP(CONCATENATE($DI$6," ",EG$9),'-RÅDATA_KVARTAL-'!$A$5:$DS$385,23,FALSE),"")</f>
        <v>53503</v>
      </c>
      <c r="EH48" s="93"/>
      <c r="EI48" s="93"/>
      <c r="EJ48" s="37" t="str">
        <f>IF(VLOOKUP(CONCATENATE($EJ$6," ",EJ$9),'-RÅDATA_KVARTAL-'!$A$5:$DS$385,23,FALSE)&lt;&gt;0,VLOOKUP(CONCATENATE($EJ$6," ",EJ$9),'-RÅDATA_KVARTAL-'!$A$5:$DS$385,23,FALSE),"")</f>
        <v/>
      </c>
      <c r="EK48" s="37"/>
      <c r="EL48" s="37" t="str">
        <f>IF(VLOOKUP(CONCATENATE($EJ$6," ",EL$9),'-RÅDATA_KVARTAL-'!$A$5:$DS$385,23,FALSE)&lt;&gt;0,VLOOKUP(CONCATENATE($EJ$6," ",EL$9),'-RÅDATA_KVARTAL-'!$A$5:$DS$385,23,FALSE),"")</f>
        <v/>
      </c>
      <c r="EM48" s="37"/>
      <c r="EN48" s="37" t="str">
        <f>IF(VLOOKUP(CONCATENATE($EJ$6," ",EN$9),'-RÅDATA_KVARTAL-'!$A$5:$DS$385,23,FALSE)&lt;&gt;0,VLOOKUP(CONCATENATE($EJ$6," ",EN$9),'-RÅDATA_KVARTAL-'!$A$5:$DS$385,23,FALSE),"")</f>
        <v/>
      </c>
      <c r="EO48" s="37"/>
      <c r="EP48" s="37" t="str">
        <f>IF(VLOOKUP(CONCATENATE($EJ$6," ",EP$9),'-RÅDATA_KVARTAL-'!$A$5:$DS$385,23,FALSE)&lt;&gt;0,VLOOKUP(CONCATENATE($EJ$6," ",EP$9),'-RÅDATA_KVARTAL-'!$A$5:$DS$385,23,FALSE),"")</f>
        <v/>
      </c>
      <c r="EQ48" s="37"/>
      <c r="ER48" s="37" t="str">
        <f>IF(VLOOKUP(CONCATENATE($EJ$6," ",ER$9),'-RÅDATA_KVARTAL-'!$A$5:$DS$385,23,FALSE)&lt;&gt;0,VLOOKUP(CONCATENATE($EJ$6," ",ER$9),'-RÅDATA_KVARTAL-'!$A$5:$DS$385,23,FALSE),"")</f>
        <v/>
      </c>
      <c r="ES48" s="37"/>
      <c r="ET48" s="37" t="str">
        <f>IF(VLOOKUP(CONCATENATE($EJ$6," ",ET$9),'-RÅDATA_KVARTAL-'!$A$5:$DS$385,23,FALSE)&lt;&gt;0,VLOOKUP(CONCATENATE($EJ$6," ",ET$9),'-RÅDATA_KVARTAL-'!$A$5:$DS$385,23,FALSE),"")</f>
        <v/>
      </c>
      <c r="EU48" s="37"/>
      <c r="EV48" s="37" t="str">
        <f>IF(VLOOKUP(CONCATENATE($EJ$6," ",EV$9),'-RÅDATA_KVARTAL-'!$A$5:$DS$385,23,FALSE)&lt;&gt;0,VLOOKUP(CONCATENATE($EJ$6," ",EV$9),'-RÅDATA_KVARTAL-'!$A$5:$DS$385,23,FALSE),"")</f>
        <v/>
      </c>
      <c r="EW48" s="37"/>
      <c r="EX48" s="37" t="str">
        <f>IF(VLOOKUP(CONCATENATE($EJ$6," ",EX$9),'-RÅDATA_KVARTAL-'!$A$5:$DS$385,23,FALSE)&lt;&gt;0,VLOOKUP(CONCATENATE($EJ$6," ",EX$9),'-RÅDATA_KVARTAL-'!$A$5:$DS$385,23,FALSE),"")</f>
        <v/>
      </c>
      <c r="EY48" s="37"/>
      <c r="EZ48" s="37" t="str">
        <f>IF(VLOOKUP(CONCATENATE($EJ$6," ",EZ$9),'-RÅDATA_KVARTAL-'!$A$5:$DS$385,23,FALSE)&lt;&gt;0,VLOOKUP(CONCATENATE($EJ$6," ",EZ$9),'-RÅDATA_KVARTAL-'!$A$5:$DS$385,23,FALSE),"")</f>
        <v/>
      </c>
      <c r="FA48" s="37"/>
      <c r="FB48" s="37" t="str">
        <f>IF(VLOOKUP(CONCATENATE($EJ$6," ",FB$9),'-RÅDATA_KVARTAL-'!$A$5:$DS$385,23,FALSE)&lt;&gt;0,VLOOKUP(CONCATENATE($EJ$6," ",FB$9),'-RÅDATA_KVARTAL-'!$A$5:$DS$385,23,FALSE),"")</f>
        <v/>
      </c>
      <c r="FC48" s="37"/>
      <c r="FD48" s="37" t="str">
        <f>IF(VLOOKUP(CONCATENATE($EJ$6," ",FD$9),'-RÅDATA_KVARTAL-'!$A$5:$DS$385,23,FALSE)&lt;&gt;0,VLOOKUP(CONCATENATE($EJ$6," ",FD$9),'-RÅDATA_KVARTAL-'!$A$5:$DS$385,23,FALSE),"")</f>
        <v/>
      </c>
      <c r="FE48" s="37"/>
      <c r="FF48" s="37" t="str">
        <f>IF(VLOOKUP(CONCATENATE($EJ$6," ",FF$9),'-RÅDATA_KVARTAL-'!$A$5:$DS$385,23,FALSE)&lt;&gt;0,VLOOKUP(CONCATENATE($EJ$6," ",FF$9),'-RÅDATA_KVARTAL-'!$A$5:$DS$385,23,FALSE),"")</f>
        <v/>
      </c>
      <c r="FG48" s="37"/>
      <c r="FH48" s="37" t="str">
        <f>IF(VLOOKUP(CONCATENATE($EJ$6," ",FH$9),'-RÅDATA_KVARTAL-'!$A$5:$DS$385,23,FALSE)&lt;&gt;0,VLOOKUP(CONCATENATE($EJ$6," ",FH$9),'-RÅDATA_KVARTAL-'!$A$5:$DS$385,23,FALSE),"")</f>
        <v/>
      </c>
      <c r="FI48" s="93"/>
      <c r="FJ48" s="93"/>
      <c r="FK48" s="37" t="str">
        <f>IF(VLOOKUP(CONCATENATE($FK$6," ",FK$9),'-RÅDATA_KVARTAL-'!$A$5:$DS$385,23,FALSE)&lt;&gt;0,VLOOKUP(CONCATENATE($FK$6," ",FK$9),'-RÅDATA_KVARTAL-'!$A$5:$DS$385,23,FALSE),"")</f>
        <v/>
      </c>
      <c r="FL48" s="37"/>
      <c r="FM48" s="37" t="str">
        <f>IF(VLOOKUP(CONCATENATE($FK$6," ",FM$9),'-RÅDATA_KVARTAL-'!$A$5:$DS$385,23,FALSE)&lt;&gt;0,VLOOKUP(CONCATENATE($FK$6," ",FM$9),'-RÅDATA_KVARTAL-'!$A$5:$DS$385,23,FALSE),"")</f>
        <v/>
      </c>
      <c r="FN48" s="37"/>
      <c r="FO48" s="37" t="str">
        <f>IF(VLOOKUP(CONCATENATE($FK$6," ",FO$9),'-RÅDATA_KVARTAL-'!$A$5:$DS$385,23,FALSE)&lt;&gt;0,VLOOKUP(CONCATENATE($FK$6," ",FO$9),'-RÅDATA_KVARTAL-'!$A$5:$DS$385,23,FALSE),"")</f>
        <v/>
      </c>
      <c r="FP48" s="37"/>
      <c r="FQ48" s="37" t="str">
        <f>IF(VLOOKUP(CONCATENATE($FK$6," ",FQ$9),'-RÅDATA_KVARTAL-'!$A$5:$DS$385,23,FALSE)&lt;&gt;0,VLOOKUP(CONCATENATE($FK$6," ",FQ$9),'-RÅDATA_KVARTAL-'!$A$5:$DS$385,23,FALSE),"")</f>
        <v/>
      </c>
      <c r="FR48" s="37"/>
      <c r="FS48" s="37" t="str">
        <f>IF(VLOOKUP(CONCATENATE($FK$6," ",FS$9),'-RÅDATA_KVARTAL-'!$A$5:$DS$385,23,FALSE)&lt;&gt;0,VLOOKUP(CONCATENATE($FK$6," ",FS$9),'-RÅDATA_KVARTAL-'!$A$5:$DS$385,23,FALSE),"")</f>
        <v/>
      </c>
      <c r="FT48" s="37"/>
      <c r="FU48" s="37" t="str">
        <f>IF(VLOOKUP(CONCATENATE($FK$6," ",FU$9),'-RÅDATA_KVARTAL-'!$A$5:$DS$385,23,FALSE)&lt;&gt;0,VLOOKUP(CONCATENATE($FK$6," ",FU$9),'-RÅDATA_KVARTAL-'!$A$5:$DS$385,23,FALSE),"")</f>
        <v/>
      </c>
      <c r="FV48" s="37"/>
      <c r="FW48" s="37" t="str">
        <f>IF(VLOOKUP(CONCATENATE($FK$6," ",FW$9),'-RÅDATA_KVARTAL-'!$A$5:$DS$385,23,FALSE)&lt;&gt;0,VLOOKUP(CONCATENATE($FK$6," ",FW$9),'-RÅDATA_KVARTAL-'!$A$5:$DS$385,23,FALSE),"")</f>
        <v/>
      </c>
      <c r="FX48" s="37"/>
      <c r="FY48" s="37" t="str">
        <f>IF(VLOOKUP(CONCATENATE($FK$6," ",FY$9),'-RÅDATA_KVARTAL-'!$A$5:$DS$385,23,FALSE)&lt;&gt;0,VLOOKUP(CONCATENATE($FK$6," ",FY$9),'-RÅDATA_KVARTAL-'!$A$5:$DS$385,23,FALSE),"")</f>
        <v/>
      </c>
      <c r="FZ48" s="37"/>
      <c r="GA48" s="37" t="str">
        <f>IF(VLOOKUP(CONCATENATE($FK$6," ",GA$9),'-RÅDATA_KVARTAL-'!$A$5:$DS$385,23,FALSE)&lt;&gt;0,VLOOKUP(CONCATENATE($FK$6," ",GA$9),'-RÅDATA_KVARTAL-'!$A$5:$DS$385,23,FALSE),"")</f>
        <v/>
      </c>
      <c r="GB48" s="37"/>
      <c r="GC48" s="37" t="str">
        <f>IF(VLOOKUP(CONCATENATE($FK$6," ",GC$9),'-RÅDATA_KVARTAL-'!$A$5:$DS$385,23,FALSE)&lt;&gt;0,VLOOKUP(CONCATENATE($FK$6," ",GC$9),'-RÅDATA_KVARTAL-'!$A$5:$DS$385,23,FALSE),"")</f>
        <v/>
      </c>
      <c r="GD48" s="37"/>
      <c r="GE48" s="37" t="str">
        <f>IF(VLOOKUP(CONCATENATE($FK$6," ",GE$9),'-RÅDATA_KVARTAL-'!$A$5:$DS$385,23,FALSE)&lt;&gt;0,VLOOKUP(CONCATENATE($FK$6," ",GE$9),'-RÅDATA_KVARTAL-'!$A$5:$DS$385,23,FALSE),"")</f>
        <v/>
      </c>
      <c r="GF48" s="37"/>
      <c r="GG48" s="37" t="str">
        <f>IF(VLOOKUP(CONCATENATE($FK$6," ",GG$9),'-RÅDATA_KVARTAL-'!$A$5:$DS$385,23,FALSE)&lt;&gt;0,VLOOKUP(CONCATENATE($FK$6," ",GG$9),'-RÅDATA_KVARTAL-'!$A$5:$DS$385,23,FALSE),"")</f>
        <v/>
      </c>
      <c r="GH48" s="37"/>
      <c r="GI48" s="37" t="str">
        <f>IF(VLOOKUP(CONCATENATE($FK$6," ",GI$9),'-RÅDATA_KVARTAL-'!$A$5:$DS$385,23,FALSE)&lt;&gt;0,VLOOKUP(CONCATENATE($FK$6," ",GI$9),'-RÅDATA_KVARTAL-'!$A$5:$DS$385,23,FALSE),"")</f>
        <v/>
      </c>
      <c r="GJ48" s="93"/>
      <c r="GK48" s="93"/>
      <c r="GL48" s="37" t="str">
        <f>IF(VLOOKUP(CONCATENATE($GL$6," ",GL$9),'-RÅDATA_KVARTAL-'!$A$5:$DS$385,23,FALSE)&lt;&gt;0,VLOOKUP(CONCATENATE($GL$6," ",GL$9),'-RÅDATA_KVARTAL-'!$A$5:$DS$385,23,FALSE),"")</f>
        <v/>
      </c>
      <c r="GM48" s="37"/>
      <c r="GN48" s="37" t="str">
        <f>IF(VLOOKUP(CONCATENATE($GL$6," ",GN$9),'-RÅDATA_KVARTAL-'!$A$5:$DS$385,23,FALSE)&lt;&gt;0,VLOOKUP(CONCATENATE($GL$6," ",GN$9),'-RÅDATA_KVARTAL-'!$A$5:$DS$385,23,FALSE),"")</f>
        <v/>
      </c>
      <c r="GO48" s="37"/>
      <c r="GP48" s="37" t="str">
        <f>IF(VLOOKUP(CONCATENATE($GL$6," ",GP$9),'-RÅDATA_KVARTAL-'!$A$5:$DS$385,23,FALSE)&lt;&gt;0,VLOOKUP(CONCATENATE($GL$6," ",GP$9),'-RÅDATA_KVARTAL-'!$A$5:$DS$385,23,FALSE),"")</f>
        <v/>
      </c>
      <c r="GQ48" s="37"/>
      <c r="GR48" s="37" t="str">
        <f>IF(VLOOKUP(CONCATENATE($GL$6," ",GR$9),'-RÅDATA_KVARTAL-'!$A$5:$DS$385,23,FALSE)&lt;&gt;0,VLOOKUP(CONCATENATE($GL$6," ",GR$9),'-RÅDATA_KVARTAL-'!$A$5:$DS$385,23,FALSE),"")</f>
        <v/>
      </c>
      <c r="GS48" s="37"/>
      <c r="GT48" s="37" t="str">
        <f>IF(VLOOKUP(CONCATENATE($GL$6," ",GT$9),'-RÅDATA_KVARTAL-'!$A$5:$DS$385,23,FALSE)&lt;&gt;0,VLOOKUP(CONCATENATE($GL$6," ",GT$9),'-RÅDATA_KVARTAL-'!$A$5:$DS$385,23,FALSE),"")</f>
        <v/>
      </c>
      <c r="GU48" s="37"/>
      <c r="GV48" s="37" t="str">
        <f>IF(VLOOKUP(CONCATENATE($GL$6," ",GV$9),'-RÅDATA_KVARTAL-'!$A$5:$DS$385,23,FALSE)&lt;&gt;0,VLOOKUP(CONCATENATE($GL$6," ",GV$9),'-RÅDATA_KVARTAL-'!$A$5:$DS$385,23,FALSE),"")</f>
        <v/>
      </c>
      <c r="GW48" s="37"/>
      <c r="GX48" s="37" t="str">
        <f>IF(VLOOKUP(CONCATENATE($GL$6," ",GX$9),'-RÅDATA_KVARTAL-'!$A$5:$DS$385,23,FALSE)&lt;&gt;0,VLOOKUP(CONCATENATE($GL$6," ",GX$9),'-RÅDATA_KVARTAL-'!$A$5:$DS$385,23,FALSE),"")</f>
        <v/>
      </c>
      <c r="GY48" s="37"/>
      <c r="GZ48" s="37" t="str">
        <f>IF(VLOOKUP(CONCATENATE($GL$6," ",GZ$9),'-RÅDATA_KVARTAL-'!$A$5:$DS$385,23,FALSE)&lt;&gt;0,VLOOKUP(CONCATENATE($GL$6," ",GZ$9),'-RÅDATA_KVARTAL-'!$A$5:$DS$385,23,FALSE),"")</f>
        <v/>
      </c>
      <c r="HA48" s="37"/>
      <c r="HB48" s="37" t="str">
        <f>IF(VLOOKUP(CONCATENATE($GL$6," ",HB$9),'-RÅDATA_KVARTAL-'!$A$5:$DS$385,23,FALSE)&lt;&gt;0,VLOOKUP(CONCATENATE($GL$6," ",HB$9),'-RÅDATA_KVARTAL-'!$A$5:$DS$385,23,FALSE),"")</f>
        <v/>
      </c>
      <c r="HC48" s="37"/>
      <c r="HD48" s="37" t="str">
        <f>IF(VLOOKUP(CONCATENATE($GL$6," ",HD$9),'-RÅDATA_KVARTAL-'!$A$5:$DS$385,23,FALSE)&lt;&gt;0,VLOOKUP(CONCATENATE($GL$6," ",HD$9),'-RÅDATA_KVARTAL-'!$A$5:$DS$385,23,FALSE),"")</f>
        <v/>
      </c>
      <c r="HE48" s="37"/>
      <c r="HF48" s="37" t="str">
        <f>IF(VLOOKUP(CONCATENATE($GL$6," ",HF$9),'-RÅDATA_KVARTAL-'!$A$5:$DS$385,23,FALSE)&lt;&gt;0,VLOOKUP(CONCATENATE($GL$6," ",HF$9),'-RÅDATA_KVARTAL-'!$A$5:$DS$385,23,FALSE),"")</f>
        <v/>
      </c>
      <c r="HG48" s="37"/>
      <c r="HH48" s="37" t="str">
        <f>IF(VLOOKUP(CONCATENATE($GL$6," ",HH$9),'-RÅDATA_KVARTAL-'!$A$5:$DS$385,23,FALSE)&lt;&gt;0,VLOOKUP(CONCATENATE($GL$6," ",HH$9),'-RÅDATA_KVARTAL-'!$A$5:$DS$385,23,FALSE),"")</f>
        <v/>
      </c>
      <c r="HI48" s="37"/>
      <c r="HJ48" s="37" t="str">
        <f>IF(VLOOKUP(CONCATENATE($GL$6," ",HJ$9),'-RÅDATA_KVARTAL-'!$A$5:$DS$385,23,FALSE)&lt;&gt;0,VLOOKUP(CONCATENATE($GL$6," ",HJ$9),'-RÅDATA_KVARTAL-'!$A$5:$DS$385,23,FALSE),"")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2979</v>
      </c>
      <c r="CI51" s="37"/>
      <c r="CJ51" s="37">
        <f>IF(VLOOKUP(CONCATENATE($CH$6," ",CJ$9),'-RÅDATA_KVARTAL-'!$A$5:$DS$385,43,FALSE)&gt;0,VLOOKUP(CONCATENATE($CH$6," ",CJ$9),'-RÅDATA_KVARTAL-'!$A$5:$DS$385,43,FALSE),"")</f>
        <v>3424</v>
      </c>
      <c r="CK51" s="37"/>
      <c r="CL51" s="37">
        <f>IF(VLOOKUP(CONCATENATE($CH$6," ",CL$9),'-RÅDATA_KVARTAL-'!$A$5:$DS$385,43,FALSE)&gt;0,VLOOKUP(CONCATENATE($CH$6," ",CL$9),'-RÅDATA_KVARTAL-'!$A$5:$DS$385,43,FALSE),"")</f>
        <v>3559</v>
      </c>
      <c r="CM51" s="37"/>
      <c r="CN51" s="37">
        <f>IF(VLOOKUP(CONCATENATE($CH$6," ",CN$9),'-RÅDATA_KVARTAL-'!$A$5:$DS$385,43,FALSE)&gt;0,VLOOKUP(CONCATENATE($CH$6," ",CN$9),'-RÅDATA_KVARTAL-'!$A$5:$DS$385,43,FALSE),"")</f>
        <v>3702</v>
      </c>
      <c r="CO51" s="37"/>
      <c r="CP51" s="37">
        <f>IF(VLOOKUP(CONCATENATE($CH$6," ",CP$9),'-RÅDATA_KVARTAL-'!$A$5:$DS$385,43,FALSE)&gt;0,VLOOKUP(CONCATENATE($CH$6," ",CP$9),'-RÅDATA_KVARTAL-'!$A$5:$DS$385,43,FALSE),"")</f>
        <v>3461</v>
      </c>
      <c r="CQ51" s="37"/>
      <c r="CR51" s="37">
        <f>IF(VLOOKUP(CONCATENATE($CH$6," ",CR$9),'-RÅDATA_KVARTAL-'!$A$5:$DS$385,43,FALSE)&gt;0,VLOOKUP(CONCATENATE($CH$6," ",CR$9),'-RÅDATA_KVARTAL-'!$A$5:$DS$385,43,FALSE),"")</f>
        <v>3250</v>
      </c>
      <c r="CS51" s="37"/>
      <c r="CT51" s="37">
        <f>IF(VLOOKUP(CONCATENATE($CH$6," ",CT$9),'-RÅDATA_KVARTAL-'!$A$5:$DS$385,43,FALSE)&gt;0,VLOOKUP(CONCATENATE($CH$6," ",CT$9),'-RÅDATA_KVARTAL-'!$A$5:$DS$385,43,FALSE),"")</f>
        <v>3102</v>
      </c>
      <c r="CU51" s="37"/>
      <c r="CV51" s="37">
        <f>IF(VLOOKUP(CONCATENATE($CH$6," ",CV$9),'-RÅDATA_KVARTAL-'!$A$5:$DS$385,43,FALSE)&gt;0,VLOOKUP(CONCATENATE($CH$6," ",CV$9),'-RÅDATA_KVARTAL-'!$A$5:$DS$385,43,FALSE),"")</f>
        <v>3798</v>
      </c>
      <c r="CW51" s="37"/>
      <c r="CX51" s="37">
        <f>IF(VLOOKUP(CONCATENATE($CH$6," ",CX$9),'-RÅDATA_KVARTAL-'!$A$5:$DS$385,43,FALSE)&gt;0,VLOOKUP(CONCATENATE($CH$6," ",CX$9),'-RÅDATA_KVARTAL-'!$A$5:$DS$385,43,FALSE),"")</f>
        <v>3495</v>
      </c>
      <c r="CY51" s="37"/>
      <c r="CZ51" s="37">
        <f>IF(VLOOKUP(CONCATENATE($CH$6," ",CZ$9),'-RÅDATA_KVARTAL-'!$A$5:$DS$385,43,FALSE)&gt;0,VLOOKUP(CONCATENATE($CH$6," ",CZ$9),'-RÅDATA_KVARTAL-'!$A$5:$DS$385,43,FALSE),"")</f>
        <v>3201</v>
      </c>
      <c r="DA51" s="37"/>
      <c r="DB51" s="37">
        <f>IF(VLOOKUP(CONCATENATE($CH$6," ",DB$9),'-RÅDATA_KVARTAL-'!$A$5:$DS$385,43,FALSE)&gt;0,VLOOKUP(CONCATENATE($CH$6," ",DB$9),'-RÅDATA_KVARTAL-'!$A$5:$DS$385,43,FALSE),"")</f>
        <v>2741</v>
      </c>
      <c r="DC51" s="37"/>
      <c r="DD51" s="37">
        <f>IF(VLOOKUP(CONCATENATE($CH$6," ",DD$9),'-RÅDATA_KVARTAL-'!$A$5:$DS$385,43,FALSE)&gt;0,VLOOKUP(CONCATENATE($CH$6," ",DD$9),'-RÅDATA_KVARTAL-'!$A$5:$DS$385,43,FALSE),"")</f>
        <v>3691</v>
      </c>
      <c r="DE51" s="37"/>
      <c r="DF51" s="37">
        <f>IF(VLOOKUP(CONCATENATE($CH$6," ",DF$9),'-RÅDATA_KVARTAL-'!$A$5:$DS$385,43,FALSE)&gt;0,VLOOKUP(CONCATENATE($CH$6," ",DF$9),'-RÅDATA_KVARTAL-'!$A$5:$DS$385,43,FALSE),"")</f>
        <v>40403</v>
      </c>
      <c r="DG51" s="147"/>
      <c r="DH51" s="146"/>
      <c r="DI51" s="37">
        <f>IF(VLOOKUP(CONCATENATE($DI$6," ",DI$9),'-RÅDATA_KVARTAL-'!$A$5:$DS$385,43,FALSE)&gt;0,VLOOKUP(CONCATENATE($DI$6," ",DI$9),'-RÅDATA_KVARTAL-'!$A$5:$DS$385,43,FALSE),"")</f>
        <v>3878</v>
      </c>
      <c r="DJ51" s="37"/>
      <c r="DK51" s="37">
        <f>IF(VLOOKUP(CONCATENATE($DI$6," ",DK$9),'-RÅDATA_KVARTAL-'!$A$5:$DS$385,43,FALSE)&gt;0,VLOOKUP(CONCATENATE($DI$6," ",DK$9),'-RÅDATA_KVARTAL-'!$A$5:$DS$385,43,FALSE),"")</f>
        <v>3654</v>
      </c>
      <c r="DL51" s="37"/>
      <c r="DM51" s="37">
        <f>IF(VLOOKUP(CONCATENATE($DI$6," ",DM$9),'-RÅDATA_KVARTAL-'!$A$5:$DS$385,43,FALSE)&gt;0,VLOOKUP(CONCATENATE($DI$6," ",DM$9),'-RÅDATA_KVARTAL-'!$A$5:$DS$385,43,FALSE),"")</f>
        <v>3581</v>
      </c>
      <c r="DN51" s="37"/>
      <c r="DO51" s="37">
        <f>IF(VLOOKUP(CONCATENATE($DI$6," ",DO$9),'-RÅDATA_KVARTAL-'!$A$5:$DS$385,43,FALSE)&gt;0,VLOOKUP(CONCATENATE($DI$6," ",DO$9),'-RÅDATA_KVARTAL-'!$A$5:$DS$385,43,FALSE),"")</f>
        <v>2846</v>
      </c>
      <c r="DP51" s="37"/>
      <c r="DQ51" s="37">
        <f>IF(VLOOKUP(CONCATENATE($DI$6," ",DQ$9),'-RÅDATA_KVARTAL-'!$A$5:$DS$385,43,FALSE)&gt;0,VLOOKUP(CONCATENATE($DI$6," ",DQ$9),'-RÅDATA_KVARTAL-'!$A$5:$DS$385,43,FALSE),"")</f>
        <v>2798</v>
      </c>
      <c r="DR51" s="37"/>
      <c r="DS51" s="37">
        <f>IF(VLOOKUP(CONCATENATE($DI$6," ",DS$9),'-RÅDATA_KVARTAL-'!$A$5:$DS$385,43,FALSE)&gt;0,VLOOKUP(CONCATENATE($DI$6," ",DS$9),'-RÅDATA_KVARTAL-'!$A$5:$DS$385,43,FALSE),"")</f>
        <v>2761</v>
      </c>
      <c r="DT51" s="37"/>
      <c r="DU51" s="37">
        <f>IF(VLOOKUP(CONCATENATE($DI$6," ",DU$9),'-RÅDATA_KVARTAL-'!$A$5:$DS$385,43,FALSE)&gt;0,VLOOKUP(CONCATENATE($DI$6," ",DU$9),'-RÅDATA_KVARTAL-'!$A$5:$DS$385,43,FALSE),"")</f>
        <v>2712</v>
      </c>
      <c r="DV51" s="37"/>
      <c r="DW51" s="37">
        <f>IF(VLOOKUP(CONCATENATE($DI$6," ",DW$9),'-RÅDATA_KVARTAL-'!$A$5:$DS$385,43,FALSE)&gt;0,VLOOKUP(CONCATENATE($DI$6," ",DW$9),'-RÅDATA_KVARTAL-'!$A$5:$DS$385,43,FALSE),"")</f>
        <v>3166</v>
      </c>
      <c r="DX51" s="37"/>
      <c r="DY51" s="37">
        <f>IF(VLOOKUP(CONCATENATE($DI$6," ",DY$9),'-RÅDATA_KVARTAL-'!$A$5:$DS$385,43,FALSE)&gt;0,VLOOKUP(CONCATENATE($DI$6," ",DY$9),'-RÅDATA_KVARTAL-'!$A$5:$DS$385,43,FALSE),"")</f>
        <v>3153</v>
      </c>
      <c r="DZ51" s="37"/>
      <c r="EA51" s="37" t="str">
        <f>IF(VLOOKUP(CONCATENATE($DI$6," ",EA$9),'-RÅDATA_KVARTAL-'!$A$5:$DS$385,43,FALSE)&gt;0,VLOOKUP(CONCATENATE($DI$6," ",EA$9),'-RÅDATA_KVARTAL-'!$A$5:$DS$385,43,FALSE),"")</f>
        <v/>
      </c>
      <c r="EB51" s="37"/>
      <c r="EC51" s="37" t="str">
        <f>IF(VLOOKUP(CONCATENATE($DI$6," ",EC$9),'-RÅDATA_KVARTAL-'!$A$5:$DS$385,43,FALSE)&gt;0,VLOOKUP(CONCATENATE($DI$6," ",EC$9),'-RÅDATA_KVARTAL-'!$A$5:$DS$385,43,FALSE),"")</f>
        <v/>
      </c>
      <c r="ED51" s="37"/>
      <c r="EE51" s="37" t="str">
        <f>IF(VLOOKUP(CONCATENATE($DI$6," ",EE$9),'-RÅDATA_KVARTAL-'!$A$5:$DS$385,43,FALSE)&gt;0,VLOOKUP(CONCATENATE($DI$6," ",EE$9),'-RÅDATA_KVARTAL-'!$A$5:$DS$385,43,FALSE),"")</f>
        <v/>
      </c>
      <c r="EF51" s="37"/>
      <c r="EG51" s="37">
        <f>IF(VLOOKUP(CONCATENATE($DI$6," ",EG$9),'-RÅDATA_KVARTAL-'!$A$5:$DS$385,43,FALSE)&gt;0,VLOOKUP(CONCATENATE($DI$6," ",EG$9),'-RÅDATA_KVARTAL-'!$A$5:$DS$385,43,FALSE),"")</f>
        <v>28549</v>
      </c>
      <c r="EH51" s="147"/>
      <c r="EI51" s="146"/>
      <c r="EJ51" s="37" t="str">
        <f>IF(VLOOKUP(CONCATENATE($EJ$6," ",EJ$9),'-RÅDATA_KVARTAL-'!$A$5:$DS$385,43,FALSE)&gt;0,VLOOKUP(CONCATENATE($EJ$6," ",EJ$9),'-RÅDATA_KVARTAL-'!$A$5:$DS$385,43,FALSE),"")</f>
        <v/>
      </c>
      <c r="EK51" s="37"/>
      <c r="EL51" s="37" t="str">
        <f>IF(VLOOKUP(CONCATENATE($EJ$6," ",EL$9),'-RÅDATA_KVARTAL-'!$A$5:$DS$385,43,FALSE)&gt;0,VLOOKUP(CONCATENATE($EJ$6," ",EL$9),'-RÅDATA_KVARTAL-'!$A$5:$DS$385,43,FALSE),"")</f>
        <v/>
      </c>
      <c r="EM51" s="37"/>
      <c r="EN51" s="37" t="str">
        <f>IF(VLOOKUP(CONCATENATE($EJ$6," ",EN$9),'-RÅDATA_KVARTAL-'!$A$5:$DS$385,43,FALSE)&gt;0,VLOOKUP(CONCATENATE($EJ$6," ",EN$9),'-RÅDATA_KVARTAL-'!$A$5:$DS$385,43,FALSE),"")</f>
        <v/>
      </c>
      <c r="EO51" s="37"/>
      <c r="EP51" s="37" t="str">
        <f>IF(VLOOKUP(CONCATENATE($EJ$6," ",EP$9),'-RÅDATA_KVARTAL-'!$A$5:$DS$385,43,FALSE)&gt;0,VLOOKUP(CONCATENATE($EJ$6," ",EP$9),'-RÅDATA_KVARTAL-'!$A$5:$DS$385,43,FALSE),"")</f>
        <v/>
      </c>
      <c r="EQ51" s="37"/>
      <c r="ER51" s="37" t="str">
        <f>IF(VLOOKUP(CONCATENATE($EJ$6," ",ER$9),'-RÅDATA_KVARTAL-'!$A$5:$DS$385,43,FALSE)&gt;0,VLOOKUP(CONCATENATE($EJ$6," ",ER$9),'-RÅDATA_KVARTAL-'!$A$5:$DS$385,43,FALSE),"")</f>
        <v/>
      </c>
      <c r="ES51" s="37"/>
      <c r="ET51" s="37" t="str">
        <f>IF(VLOOKUP(CONCATENATE($EJ$6," ",ET$9),'-RÅDATA_KVARTAL-'!$A$5:$DS$385,43,FALSE)&gt;0,VLOOKUP(CONCATENATE($EJ$6," ",ET$9),'-RÅDATA_KVARTAL-'!$A$5:$DS$385,43,FALSE),"")</f>
        <v/>
      </c>
      <c r="EU51" s="37"/>
      <c r="EV51" s="37" t="str">
        <f>IF(VLOOKUP(CONCATENATE($EJ$6," ",EV$9),'-RÅDATA_KVARTAL-'!$A$5:$DS$385,43,FALSE)&gt;0,VLOOKUP(CONCATENATE($EJ$6," ",EV$9),'-RÅDATA_KVARTAL-'!$A$5:$DS$385,43,FALSE),"")</f>
        <v/>
      </c>
      <c r="EW51" s="37"/>
      <c r="EX51" s="37" t="str">
        <f>IF(VLOOKUP(CONCATENATE($EJ$6," ",EX$9),'-RÅDATA_KVARTAL-'!$A$5:$DS$385,43,FALSE)&gt;0,VLOOKUP(CONCATENATE($EJ$6," ",EX$9),'-RÅDATA_KVARTAL-'!$A$5:$DS$385,43,FALSE),"")</f>
        <v/>
      </c>
      <c r="EY51" s="37"/>
      <c r="EZ51" s="37" t="str">
        <f>IF(VLOOKUP(CONCATENATE($EJ$6," ",EZ$9),'-RÅDATA_KVARTAL-'!$A$5:$DS$385,43,FALSE)&gt;0,VLOOKUP(CONCATENATE($EJ$6," ",EZ$9),'-RÅDATA_KVARTAL-'!$A$5:$DS$385,43,FALSE),"")</f>
        <v/>
      </c>
      <c r="FA51" s="37"/>
      <c r="FB51" s="37" t="str">
        <f>IF(VLOOKUP(CONCATENATE($EJ$6," ",FB$9),'-RÅDATA_KVARTAL-'!$A$5:$DS$385,43,FALSE)&gt;0,VLOOKUP(CONCATENATE($EJ$6," ",FB$9),'-RÅDATA_KVARTAL-'!$A$5:$DS$385,43,FALSE),"")</f>
        <v/>
      </c>
      <c r="FC51" s="37"/>
      <c r="FD51" s="37" t="str">
        <f>IF(VLOOKUP(CONCATENATE($EJ$6," ",FD$9),'-RÅDATA_KVARTAL-'!$A$5:$DS$385,43,FALSE)&gt;0,VLOOKUP(CONCATENATE($EJ$6," ",FD$9),'-RÅDATA_KVARTAL-'!$A$5:$DS$385,43,FALSE),"")</f>
        <v/>
      </c>
      <c r="FE51" s="37"/>
      <c r="FF51" s="37" t="str">
        <f>IF(VLOOKUP(CONCATENATE($EJ$6," ",FF$9),'-RÅDATA_KVARTAL-'!$A$5:$DS$385,43,FALSE)&gt;0,VLOOKUP(CONCATENATE($EJ$6," ",FF$9),'-RÅDATA_KVARTAL-'!$A$5:$DS$385,43,FALSE),"")</f>
        <v/>
      </c>
      <c r="FG51" s="37"/>
      <c r="FH51" s="37" t="str">
        <f>IF(VLOOKUP(CONCATENATE($EJ$6," ",FH$9),'-RÅDATA_KVARTAL-'!$A$5:$DS$385,43,FALSE)&gt;0,VLOOKUP(CONCATENATE($EJ$6," ",FH$9),'-RÅDATA_KVARTAL-'!$A$5:$DS$385,43,FALSE),"")</f>
        <v/>
      </c>
      <c r="FI51" s="147"/>
      <c r="FJ51" s="146"/>
      <c r="FK51" s="37" t="str">
        <f>IF(VLOOKUP(CONCATENATE($FK$6," ",FK$9),'-RÅDATA_KVARTAL-'!$A$5:$DS$385,43,FALSE)&gt;0,VLOOKUP(CONCATENATE($FK$6," ",FK$9),'-RÅDATA_KVARTAL-'!$A$5:$DS$385,43,FALSE),"")</f>
        <v/>
      </c>
      <c r="FL51" s="37"/>
      <c r="FM51" s="37" t="str">
        <f>IF(VLOOKUP(CONCATENATE($FK$6," ",FM$9),'-RÅDATA_KVARTAL-'!$A$5:$DS$385,43,FALSE)&gt;0,VLOOKUP(CONCATENATE($FK$6," ",FM$9),'-RÅDATA_KVARTAL-'!$A$5:$DS$385,43,FALSE),"")</f>
        <v/>
      </c>
      <c r="FN51" s="37"/>
      <c r="FO51" s="37" t="str">
        <f>IF(VLOOKUP(CONCATENATE($FK$6," ",FO$9),'-RÅDATA_KVARTAL-'!$A$5:$DS$385,43,FALSE)&gt;0,VLOOKUP(CONCATENATE($FK$6," ",FO$9),'-RÅDATA_KVARTAL-'!$A$5:$DS$385,43,FALSE),"")</f>
        <v/>
      </c>
      <c r="FP51" s="37"/>
      <c r="FQ51" s="37" t="str">
        <f>IF(VLOOKUP(CONCATENATE($FK$6," ",FQ$9),'-RÅDATA_KVARTAL-'!$A$5:$DS$385,43,FALSE)&gt;0,VLOOKUP(CONCATENATE($FK$6," ",FQ$9),'-RÅDATA_KVARTAL-'!$A$5:$DS$385,43,FALSE),"")</f>
        <v/>
      </c>
      <c r="FR51" s="37"/>
      <c r="FS51" s="37" t="str">
        <f>IF(VLOOKUP(CONCATENATE($FK$6," ",FS$9),'-RÅDATA_KVARTAL-'!$A$5:$DS$385,43,FALSE)&gt;0,VLOOKUP(CONCATENATE($FK$6," ",FS$9),'-RÅDATA_KVARTAL-'!$A$5:$DS$385,43,FALSE),"")</f>
        <v/>
      </c>
      <c r="FT51" s="37"/>
      <c r="FU51" s="37" t="str">
        <f>IF(VLOOKUP(CONCATENATE($FK$6," ",FU$9),'-RÅDATA_KVARTAL-'!$A$5:$DS$385,43,FALSE)&gt;0,VLOOKUP(CONCATENATE($FK$6," ",FU$9),'-RÅDATA_KVARTAL-'!$A$5:$DS$385,43,FALSE),"")</f>
        <v/>
      </c>
      <c r="FV51" s="37"/>
      <c r="FW51" s="37" t="str">
        <f>IF(VLOOKUP(CONCATENATE($FK$6," ",FW$9),'-RÅDATA_KVARTAL-'!$A$5:$DS$385,43,FALSE)&gt;0,VLOOKUP(CONCATENATE($FK$6," ",FW$9),'-RÅDATA_KVARTAL-'!$A$5:$DS$385,43,FALSE),"")</f>
        <v/>
      </c>
      <c r="FX51" s="37"/>
      <c r="FY51" s="37" t="str">
        <f>IF(VLOOKUP(CONCATENATE($FK$6," ",FY$9),'-RÅDATA_KVARTAL-'!$A$5:$DS$385,43,FALSE)&gt;0,VLOOKUP(CONCATENATE($FK$6," ",FY$9),'-RÅDATA_KVARTAL-'!$A$5:$DS$385,43,FALSE),"")</f>
        <v/>
      </c>
      <c r="FZ51" s="37"/>
      <c r="GA51" s="37" t="str">
        <f>IF(VLOOKUP(CONCATENATE($FK$6," ",GA$9),'-RÅDATA_KVARTAL-'!$A$5:$DS$385,43,FALSE)&gt;0,VLOOKUP(CONCATENATE($FK$6," ",GA$9),'-RÅDATA_KVARTAL-'!$A$5:$DS$385,43,FALSE),"")</f>
        <v/>
      </c>
      <c r="GB51" s="37"/>
      <c r="GC51" s="37" t="str">
        <f>IF(VLOOKUP(CONCATENATE($FK$6," ",GC$9),'-RÅDATA_KVARTAL-'!$A$5:$DS$385,43,FALSE)&gt;0,VLOOKUP(CONCATENATE($FK$6," ",GC$9),'-RÅDATA_KVARTAL-'!$A$5:$DS$385,43,FALSE),"")</f>
        <v/>
      </c>
      <c r="GD51" s="37"/>
      <c r="GE51" s="37" t="str">
        <f>IF(VLOOKUP(CONCATENATE($FK$6," ",GE$9),'-RÅDATA_KVARTAL-'!$A$5:$DS$385,43,FALSE)&gt;0,VLOOKUP(CONCATENATE($FK$6," ",GE$9),'-RÅDATA_KVARTAL-'!$A$5:$DS$385,43,FALSE),"")</f>
        <v/>
      </c>
      <c r="GF51" s="37"/>
      <c r="GG51" s="37" t="str">
        <f>IF(VLOOKUP(CONCATENATE($FK$6," ",GG$9),'-RÅDATA_KVARTAL-'!$A$5:$DS$385,43,FALSE)&gt;0,VLOOKUP(CONCATENATE($FK$6," ",GG$9),'-RÅDATA_KVARTAL-'!$A$5:$DS$385,43,FALSE),"")</f>
        <v/>
      </c>
      <c r="GH51" s="37"/>
      <c r="GI51" s="37" t="str">
        <f>IF(VLOOKUP(CONCATENATE($FK$6," ",GI$9),'-RÅDATA_KVARTAL-'!$A$5:$DS$385,43,FALSE)&gt;0,VLOOKUP(CONCATENATE($FK$6," ",GI$9),'-RÅDATA_KVARTAL-'!$A$5:$DS$385,43,FALSE),"")</f>
        <v/>
      </c>
      <c r="GJ51" s="147"/>
      <c r="GK51" s="146"/>
      <c r="GL51" s="37" t="str">
        <f>IF(VLOOKUP(CONCATENATE($GL$6," ",GL$9),'-RÅDATA_KVARTAL-'!$A$5:$DS$385,43,FALSE)&gt;0,VLOOKUP(CONCATENATE($GL$6," ",GL$9),'-RÅDATA_KVARTAL-'!$A$5:$DS$385,43,FALSE),"")</f>
        <v/>
      </c>
      <c r="GM51" s="37"/>
      <c r="GN51" s="37" t="str">
        <f>IF(VLOOKUP(CONCATENATE($GL$6," ",GN$9),'-RÅDATA_KVARTAL-'!$A$5:$DS$385,43,FALSE)&gt;0,VLOOKUP(CONCATENATE($GL$6," ",GN$9),'-RÅDATA_KVARTAL-'!$A$5:$DS$385,43,FALSE),"")</f>
        <v/>
      </c>
      <c r="GO51" s="37"/>
      <c r="GP51" s="37" t="str">
        <f>IF(VLOOKUP(CONCATENATE($GL$6," ",GP$9),'-RÅDATA_KVARTAL-'!$A$5:$DS$385,43,FALSE)&gt;0,VLOOKUP(CONCATENATE($GL$6," ",GP$9),'-RÅDATA_KVARTAL-'!$A$5:$DS$385,43,FALSE),"")</f>
        <v/>
      </c>
      <c r="GQ51" s="37"/>
      <c r="GR51" s="37" t="str">
        <f>IF(VLOOKUP(CONCATENATE($GL$6," ",GR$9),'-RÅDATA_KVARTAL-'!$A$5:$DS$385,43,FALSE)&gt;0,VLOOKUP(CONCATENATE($GL$6," ",GR$9),'-RÅDATA_KVARTAL-'!$A$5:$DS$385,43,FALSE),"")</f>
        <v/>
      </c>
      <c r="GS51" s="37"/>
      <c r="GT51" s="37" t="str">
        <f>IF(VLOOKUP(CONCATENATE($GL$6," ",GT$9),'-RÅDATA_KVARTAL-'!$A$5:$DS$385,43,FALSE)&gt;0,VLOOKUP(CONCATENATE($GL$6," ",GT$9),'-RÅDATA_KVARTAL-'!$A$5:$DS$385,43,FALSE),"")</f>
        <v/>
      </c>
      <c r="GU51" s="37"/>
      <c r="GV51" s="37" t="str">
        <f>IF(VLOOKUP(CONCATENATE($GL$6," ",GV$9),'-RÅDATA_KVARTAL-'!$A$5:$DS$385,43,FALSE)&gt;0,VLOOKUP(CONCATENATE($GL$6," ",GV$9),'-RÅDATA_KVARTAL-'!$A$5:$DS$385,43,FALSE),"")</f>
        <v/>
      </c>
      <c r="GW51" s="37"/>
      <c r="GX51" s="37" t="str">
        <f>IF(VLOOKUP(CONCATENATE($GL$6," ",GX$9),'-RÅDATA_KVARTAL-'!$A$5:$DS$385,43,FALSE)&gt;0,VLOOKUP(CONCATENATE($GL$6," ",GX$9),'-RÅDATA_KVARTAL-'!$A$5:$DS$385,43,FALSE),"")</f>
        <v/>
      </c>
      <c r="GY51" s="37"/>
      <c r="GZ51" s="37" t="str">
        <f>IF(VLOOKUP(CONCATENATE($GL$6," ",GZ$9),'-RÅDATA_KVARTAL-'!$A$5:$DS$385,43,FALSE)&gt;0,VLOOKUP(CONCATENATE($GL$6," ",GZ$9),'-RÅDATA_KVARTAL-'!$A$5:$DS$385,43,FALSE),"")</f>
        <v/>
      </c>
      <c r="HA51" s="37"/>
      <c r="HB51" s="37" t="str">
        <f>IF(VLOOKUP(CONCATENATE($GL$6," ",HB$9),'-RÅDATA_KVARTAL-'!$A$5:$DS$385,43,FALSE)&gt;0,VLOOKUP(CONCATENATE($GL$6," ",HB$9),'-RÅDATA_KVARTAL-'!$A$5:$DS$385,43,FALSE),"")</f>
        <v/>
      </c>
      <c r="HC51" s="37"/>
      <c r="HD51" s="37" t="str">
        <f>IF(VLOOKUP(CONCATENATE($GL$6," ",HD$9),'-RÅDATA_KVARTAL-'!$A$5:$DS$385,43,FALSE)&gt;0,VLOOKUP(CONCATENATE($GL$6," ",HD$9),'-RÅDATA_KVARTAL-'!$A$5:$DS$385,43,FALSE),"")</f>
        <v/>
      </c>
      <c r="HE51" s="37"/>
      <c r="HF51" s="37" t="str">
        <f>IF(VLOOKUP(CONCATENATE($GL$6," ",HF$9),'-RÅDATA_KVARTAL-'!$A$5:$DS$385,43,FALSE)&gt;0,VLOOKUP(CONCATENATE($GL$6," ",HF$9),'-RÅDATA_KVARTAL-'!$A$5:$DS$385,43,FALSE),"")</f>
        <v/>
      </c>
      <c r="HG51" s="37"/>
      <c r="HH51" s="37" t="str">
        <f>IF(VLOOKUP(CONCATENATE($GL$6," ",HH$9),'-RÅDATA_KVARTAL-'!$A$5:$DS$385,43,FALSE)&gt;0,VLOOKUP(CONCATENATE($GL$6," ",HH$9),'-RÅDATA_KVARTAL-'!$A$5:$DS$385,43,FALSE),"")</f>
        <v/>
      </c>
      <c r="HI51" s="37"/>
      <c r="HJ51" s="37" t="str">
        <f>IF(VLOOKUP(CONCATENATE($GL$6," ",HJ$9),'-RÅDATA_KVARTAL-'!$A$5:$DS$385,43,FALSE)&gt;0,VLOOKUP(CONCATENATE($GL$6," ",HJ$9),'-RÅDATA_KVARTAL-'!$A$5:$DS$385,43,FALSE),"")</f>
        <v/>
      </c>
      <c r="HK51" s="147"/>
      <c r="HL51" s="148"/>
      <c r="HM51" s="103" t="s">
        <v>358</v>
      </c>
      <c r="HN51" s="15"/>
    </row>
    <row r="52" spans="2:222" ht="10.5" customHeight="1" x14ac:dyDescent="0.2">
      <c r="B52" s="248">
        <v>3</v>
      </c>
      <c r="C52" s="195"/>
      <c r="D52" s="92" t="s">
        <v>69</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50.732288828337879</v>
      </c>
      <c r="CI52" s="156"/>
      <c r="CJ52" s="156">
        <f>IF(VLOOKUP(CONCATENATE($CH$6," ",CJ$9),'-RÅDATA_KVARTAL-'!$A$5:$DS$385,47,FALSE)&gt;0,VLOOKUP(CONCATENATE($CH$6," ",CJ$9),'-RÅDATA_KVARTAL-'!$A$5:$DS$385,47,FALSE),"")</f>
        <v>58.489921421250422</v>
      </c>
      <c r="CK52" s="156"/>
      <c r="CL52" s="156">
        <f>IF(VLOOKUP(CONCATENATE($CH$6," ",CL$9),'-RÅDATA_KVARTAL-'!$A$5:$DS$385,47,FALSE)&gt;0,VLOOKUP(CONCATENATE($CH$6," ",CL$9),'-RÅDATA_KVARTAL-'!$A$5:$DS$385,47,FALSE),"")</f>
        <v>56.962227912932143</v>
      </c>
      <c r="CM52" s="156"/>
      <c r="CN52" s="156">
        <f>IF(VLOOKUP(CONCATENATE($CH$6," ",CN$9),'-RÅDATA_KVARTAL-'!$A$5:$DS$385,47,FALSE)&gt;0,VLOOKUP(CONCATENATE($CH$6," ",CN$9),'-RÅDATA_KVARTAL-'!$A$5:$DS$385,47,FALSE),"")</f>
        <v>58.134422110552762</v>
      </c>
      <c r="CO52" s="156"/>
      <c r="CP52" s="156">
        <f>IF(VLOOKUP(CONCATENATE($CH$6," ",CP$9),'-RÅDATA_KVARTAL-'!$A$5:$DS$385,47,FALSE)&gt;0,VLOOKUP(CONCATENATE($CH$6," ",CP$9),'-RÅDATA_KVARTAL-'!$A$5:$DS$385,47,FALSE),"")</f>
        <v>54.82338032631079</v>
      </c>
      <c r="CQ52" s="156"/>
      <c r="CR52" s="156">
        <f>IF(VLOOKUP(CONCATENATE($CH$6," ",CR$9),'-RÅDATA_KVARTAL-'!$A$5:$DS$385,47,FALSE)&gt;0,VLOOKUP(CONCATENATE($CH$6," ",CR$9),'-RÅDATA_KVARTAL-'!$A$5:$DS$385,47,FALSE),"")</f>
        <v>54.429743761513983</v>
      </c>
      <c r="CS52" s="156"/>
      <c r="CT52" s="156">
        <f>IF(VLOOKUP(CONCATENATE($CH$6," ",CT$9),'-RÅDATA_KVARTAL-'!$A$5:$DS$385,47,FALSE)&gt;0,VLOOKUP(CONCATENATE($CH$6," ",CT$9),'-RÅDATA_KVARTAL-'!$A$5:$DS$385,47,FALSE),"")</f>
        <v>59.402527767139027</v>
      </c>
      <c r="CU52" s="156"/>
      <c r="CV52" s="156">
        <f>IF(VLOOKUP(CONCATENATE($CH$6," ",CV$9),'-RÅDATA_KVARTAL-'!$A$5:$DS$385,47,FALSE)&gt;0,VLOOKUP(CONCATENATE($CH$6," ",CV$9),'-RÅDATA_KVARTAL-'!$A$5:$DS$385,47,FALSE),"")</f>
        <v>63.628748534092814</v>
      </c>
      <c r="CW52" s="156"/>
      <c r="CX52" s="156">
        <f>IF(VLOOKUP(CONCATENATE($CH$6," ",CX$9),'-RÅDATA_KVARTAL-'!$A$5:$DS$385,47,FALSE)&gt;0,VLOOKUP(CONCATENATE($CH$6," ",CX$9),'-RÅDATA_KVARTAL-'!$A$5:$DS$385,47,FALSE),"")</f>
        <v>57.276302851524086</v>
      </c>
      <c r="CY52" s="156"/>
      <c r="CZ52" s="156">
        <f>IF(VLOOKUP(CONCATENATE($CH$6," ",CZ$9),'-RÅDATA_KVARTAL-'!$A$5:$DS$385,47,FALSE)&gt;0,VLOOKUP(CONCATENATE($CH$6," ",CZ$9),'-RÅDATA_KVARTAL-'!$A$5:$DS$385,47,FALSE),"")</f>
        <v>50.963222416812613</v>
      </c>
      <c r="DA52" s="156"/>
      <c r="DB52" s="156">
        <f>IF(VLOOKUP(CONCATENATE($CH$6," ",DB$9),'-RÅDATA_KVARTAL-'!$A$5:$DS$385,47,FALSE)&gt;0,VLOOKUP(CONCATENATE($CH$6," ",DB$9),'-RÅDATA_KVARTAL-'!$A$5:$DS$385,47,FALSE),"")</f>
        <v>45.388309322735552</v>
      </c>
      <c r="DC52" s="156"/>
      <c r="DD52" s="156">
        <f>IF(VLOOKUP(CONCATENATE($CH$6," ",DD$9),'-RÅDATA_KVARTAL-'!$A$5:$DS$385,47,FALSE)&gt;0,VLOOKUP(CONCATENATE($CH$6," ",DD$9),'-RÅDATA_KVARTAL-'!$A$5:$DS$385,47,FALSE),"")</f>
        <v>59.541861590579124</v>
      </c>
      <c r="DE52" s="156"/>
      <c r="DF52" s="156">
        <f>IF(VLOOKUP(CONCATENATE($CH$6," ",DF$9),'-RÅDATA_KVARTAL-'!$A$5:$DS$385,47,FALSE)&gt;0,VLOOKUP(CONCATENATE($CH$6," ",DF$9),'-RÅDATA_KVARTAL-'!$A$5:$DS$385,47,FALSE),"")</f>
        <v>55.775973936331759</v>
      </c>
      <c r="DG52" s="118"/>
      <c r="DH52" s="106"/>
      <c r="DI52" s="156">
        <f>IF(VLOOKUP(CONCATENATE($DI$6," ",DI$9),'-RÅDATA_KVARTAL-'!$A$5:$DS$385,47,FALSE)&gt;0,VLOOKUP(CONCATENATE($DI$6," ",DI$9),'-RÅDATA_KVARTAL-'!$A$5:$DS$385,47,FALSE),"")</f>
        <v>61.070866141732282</v>
      </c>
      <c r="DJ52" s="156"/>
      <c r="DK52" s="156">
        <f>IF(VLOOKUP(CONCATENATE($DI$6," ",DK$9),'-RÅDATA_KVARTAL-'!$A$5:$DS$385,47,FALSE)&gt;0,VLOOKUP(CONCATENATE($DI$6," ",DK$9),'-RÅDATA_KVARTAL-'!$A$5:$DS$385,47,FALSE),"")</f>
        <v>61.525509345007578</v>
      </c>
      <c r="DL52" s="156"/>
      <c r="DM52" s="156">
        <f>IF(VLOOKUP(CONCATENATE($DI$6," ",DM$9),'-RÅDATA_KVARTAL-'!$A$5:$DS$385,47,FALSE)&gt;0,VLOOKUP(CONCATENATE($DI$6," ",DM$9),'-RÅDATA_KVARTAL-'!$A$5:$DS$385,47,FALSE),"")</f>
        <v>54.175491679273826</v>
      </c>
      <c r="DN52" s="156"/>
      <c r="DO52" s="156">
        <f>IF(VLOOKUP(CONCATENATE($DI$6," ",DO$9),'-RÅDATA_KVARTAL-'!$A$5:$DS$385,47,FALSE)&gt;0,VLOOKUP(CONCATENATE($DI$6," ",DO$9),'-RÅDATA_KVARTAL-'!$A$5:$DS$385,47,FALSE),"")</f>
        <v>49.289920332525114</v>
      </c>
      <c r="DP52" s="156"/>
      <c r="DQ52" s="156">
        <f>IF(VLOOKUP(CONCATENATE($DI$6," ",DQ$9),'-RÅDATA_KVARTAL-'!$A$5:$DS$385,47,FALSE)&gt;0,VLOOKUP(CONCATENATE($DI$6," ",DQ$9),'-RÅDATA_KVARTAL-'!$A$5:$DS$385,47,FALSE),"")</f>
        <v>44.447974583002377</v>
      </c>
      <c r="DR52" s="156"/>
      <c r="DS52" s="156">
        <f>IF(VLOOKUP(CONCATENATE($DI$6," ",DS$9),'-RÅDATA_KVARTAL-'!$A$5:$DS$385,47,FALSE)&gt;0,VLOOKUP(CONCATENATE($DI$6," ",DS$9),'-RÅDATA_KVARTAL-'!$A$5:$DS$385,47,FALSE),"")</f>
        <v>46.868103887285692</v>
      </c>
      <c r="DT52" s="156"/>
      <c r="DU52" s="156">
        <f>IF(VLOOKUP(CONCATENATE($DI$6," ",DU$9),'-RÅDATA_KVARTAL-'!$A$5:$DS$385,47,FALSE)&gt;0,VLOOKUP(CONCATENATE($DI$6," ",DU$9),'-RÅDATA_KVARTAL-'!$A$5:$DS$385,47,FALSE),"")</f>
        <v>55.313073628390782</v>
      </c>
      <c r="DV52" s="156"/>
      <c r="DW52" s="156">
        <f>IF(VLOOKUP(CONCATENATE($DI$6," ",DW$9),'-RÅDATA_KVARTAL-'!$A$5:$DS$385,47,FALSE)&gt;0,VLOOKUP(CONCATENATE($DI$6," ",DW$9),'-RÅDATA_KVARTAL-'!$A$5:$DS$385,47,FALSE),"")</f>
        <v>53.852696036740944</v>
      </c>
      <c r="DX52" s="156"/>
      <c r="DY52" s="156">
        <f>IF(VLOOKUP(CONCATENATE($DI$6," ",DY$9),'-RÅDATA_KVARTAL-'!$A$5:$DS$385,47,FALSE)&gt;0,VLOOKUP(CONCATENATE($DI$6," ",DY$9),'-RÅDATA_KVARTAL-'!$A$5:$DS$385,47,FALSE),"")</f>
        <v>53.787103377686798</v>
      </c>
      <c r="DZ52" s="156"/>
      <c r="EA52" s="156" t="str">
        <f>IF(VLOOKUP(CONCATENATE($DI$6," ",EA$9),'-RÅDATA_KVARTAL-'!$A$5:$DS$385,47,FALSE)&gt;0,VLOOKUP(CONCATENATE($DI$6," ",EA$9),'-RÅDATA_KVARTAL-'!$A$5:$DS$385,47,FALSE),"")</f>
        <v/>
      </c>
      <c r="EB52" s="156"/>
      <c r="EC52" s="156" t="str">
        <f>IF(VLOOKUP(CONCATENATE($DI$6," ",EC$9),'-RÅDATA_KVARTAL-'!$A$5:$DS$385,47,FALSE)&gt;0,VLOOKUP(CONCATENATE($DI$6," ",EC$9),'-RÅDATA_KVARTAL-'!$A$5:$DS$385,47,FALSE),"")</f>
        <v/>
      </c>
      <c r="ED52" s="156"/>
      <c r="EE52" s="156" t="str">
        <f>IF(VLOOKUP(CONCATENATE($DI$6," ",EE$9),'-RÅDATA_KVARTAL-'!$A$5:$DS$385,47,FALSE)&gt;0,VLOOKUP(CONCATENATE($DI$6," ",EE$9),'-RÅDATA_KVARTAL-'!$A$5:$DS$385,47,FALSE),"")</f>
        <v/>
      </c>
      <c r="EF52" s="156"/>
      <c r="EG52" s="156">
        <f>IF(VLOOKUP(CONCATENATE($DI$6," ",EG$9),'-RÅDATA_KVARTAL-'!$A$5:$DS$385,47,FALSE)&gt;0,VLOOKUP(CONCATENATE($DI$6," ",EG$9),'-RÅDATA_KVARTAL-'!$A$5:$DS$385,47,FALSE),"")</f>
        <v>53.359624693942401</v>
      </c>
      <c r="EH52" s="118"/>
      <c r="EI52" s="106"/>
      <c r="EJ52" s="156" t="str">
        <f>IF(VLOOKUP(CONCATENATE($EJ$6," ",EJ$9),'-RÅDATA_KVARTAL-'!$A$5:$DS$385,47,FALSE)&gt;0,VLOOKUP(CONCATENATE($EJ$6," ",EJ$9),'-RÅDATA_KVARTAL-'!$A$5:$DS$385,47,FALSE),"")</f>
        <v/>
      </c>
      <c r="EK52" s="156"/>
      <c r="EL52" s="156" t="str">
        <f>IF(VLOOKUP(CONCATENATE($EJ$6," ",EL$9),'-RÅDATA_KVARTAL-'!$A$5:$DS$385,47,FALSE)&gt;0,VLOOKUP(CONCATENATE($EJ$6," ",EL$9),'-RÅDATA_KVARTAL-'!$A$5:$DS$385,47,FALSE),"")</f>
        <v/>
      </c>
      <c r="EM52" s="156"/>
      <c r="EN52" s="156" t="str">
        <f>IF(VLOOKUP(CONCATENATE($EJ$6," ",EN$9),'-RÅDATA_KVARTAL-'!$A$5:$DS$385,47,FALSE)&gt;0,VLOOKUP(CONCATENATE($EJ$6," ",EN$9),'-RÅDATA_KVARTAL-'!$A$5:$DS$385,47,FALSE),"")</f>
        <v/>
      </c>
      <c r="EO52" s="156"/>
      <c r="EP52" s="156" t="str">
        <f>IF(VLOOKUP(CONCATENATE($EJ$6," ",EP$9),'-RÅDATA_KVARTAL-'!$A$5:$DS$385,47,FALSE)&gt;0,VLOOKUP(CONCATENATE($EJ$6," ",EP$9),'-RÅDATA_KVARTAL-'!$A$5:$DS$385,47,FALSE),"")</f>
        <v/>
      </c>
      <c r="EQ52" s="156"/>
      <c r="ER52" s="156" t="str">
        <f>IF(VLOOKUP(CONCATENATE($EJ$6," ",ER$9),'-RÅDATA_KVARTAL-'!$A$5:$DS$385,47,FALSE)&gt;0,VLOOKUP(CONCATENATE($EJ$6," ",ER$9),'-RÅDATA_KVARTAL-'!$A$5:$DS$385,47,FALSE),"")</f>
        <v/>
      </c>
      <c r="ES52" s="156"/>
      <c r="ET52" s="156" t="str">
        <f>IF(VLOOKUP(CONCATENATE($EJ$6," ",ET$9),'-RÅDATA_KVARTAL-'!$A$5:$DS$385,47,FALSE)&gt;0,VLOOKUP(CONCATENATE($EJ$6," ",ET$9),'-RÅDATA_KVARTAL-'!$A$5:$DS$385,47,FALSE),"")</f>
        <v/>
      </c>
      <c r="EU52" s="156"/>
      <c r="EV52" s="156" t="str">
        <f>IF(VLOOKUP(CONCATENATE($EJ$6," ",EV$9),'-RÅDATA_KVARTAL-'!$A$5:$DS$385,47,FALSE)&gt;0,VLOOKUP(CONCATENATE($EJ$6," ",EV$9),'-RÅDATA_KVARTAL-'!$A$5:$DS$385,47,FALSE),"")</f>
        <v/>
      </c>
      <c r="EW52" s="156"/>
      <c r="EX52" s="156" t="str">
        <f>IF(VLOOKUP(CONCATENATE($EJ$6," ",EX$9),'-RÅDATA_KVARTAL-'!$A$5:$DS$385,47,FALSE)&gt;0,VLOOKUP(CONCATENATE($EJ$6," ",EX$9),'-RÅDATA_KVARTAL-'!$A$5:$DS$385,47,FALSE),"")</f>
        <v/>
      </c>
      <c r="EY52" s="156"/>
      <c r="EZ52" s="156" t="str">
        <f>IF(VLOOKUP(CONCATENATE($EJ$6," ",EZ$9),'-RÅDATA_KVARTAL-'!$A$5:$DS$385,47,FALSE)&gt;0,VLOOKUP(CONCATENATE($EJ$6," ",EZ$9),'-RÅDATA_KVARTAL-'!$A$5:$DS$385,47,FALSE),"")</f>
        <v/>
      </c>
      <c r="FA52" s="156"/>
      <c r="FB52" s="156" t="str">
        <f>IF(VLOOKUP(CONCATENATE($EJ$6," ",FB$9),'-RÅDATA_KVARTAL-'!$A$5:$DS$385,47,FALSE)&gt;0,VLOOKUP(CONCATENATE($EJ$6," ",FB$9),'-RÅDATA_KVARTAL-'!$A$5:$DS$385,47,FALSE),"")</f>
        <v/>
      </c>
      <c r="FC52" s="156"/>
      <c r="FD52" s="156" t="str">
        <f>IF(VLOOKUP(CONCATENATE($EJ$6," ",FD$9),'-RÅDATA_KVARTAL-'!$A$5:$DS$385,47,FALSE)&gt;0,VLOOKUP(CONCATENATE($EJ$6," ",FD$9),'-RÅDATA_KVARTAL-'!$A$5:$DS$385,47,FALSE),"")</f>
        <v/>
      </c>
      <c r="FE52" s="156"/>
      <c r="FF52" s="156" t="str">
        <f>IF(VLOOKUP(CONCATENATE($EJ$6," ",FF$9),'-RÅDATA_KVARTAL-'!$A$5:$DS$385,47,FALSE)&gt;0,VLOOKUP(CONCATENATE($EJ$6," ",FF$9),'-RÅDATA_KVARTAL-'!$A$5:$DS$385,47,FALSE),"")</f>
        <v/>
      </c>
      <c r="FG52" s="156"/>
      <c r="FH52" s="156" t="str">
        <f>IF(VLOOKUP(CONCATENATE($EJ$6," ",FH$9),'-RÅDATA_KVARTAL-'!$A$5:$DS$385,47,FALSE)&gt;0,VLOOKUP(CONCATENATE($EJ$6," ",FH$9),'-RÅDATA_KVARTAL-'!$A$5:$DS$385,47,FALSE),"")</f>
        <v/>
      </c>
      <c r="FI52" s="118"/>
      <c r="FJ52" s="106"/>
      <c r="FK52" s="156" t="str">
        <f>IF(VLOOKUP(CONCATENATE($FK$6," ",FK$9),'-RÅDATA_KVARTAL-'!$A$5:$DS$385,47,FALSE)&gt;0,VLOOKUP(CONCATENATE($FK$6," ",FK$9),'-RÅDATA_KVARTAL-'!$A$5:$DS$385,47,FALSE),"")</f>
        <v/>
      </c>
      <c r="FL52" s="156"/>
      <c r="FM52" s="156" t="str">
        <f>IF(VLOOKUP(CONCATENATE($FK$6," ",FM$9),'-RÅDATA_KVARTAL-'!$A$5:$DS$385,47,FALSE)&gt;0,VLOOKUP(CONCATENATE($FK$6," ",FM$9),'-RÅDATA_KVARTAL-'!$A$5:$DS$385,47,FALSE),"")</f>
        <v/>
      </c>
      <c r="FN52" s="156"/>
      <c r="FO52" s="156" t="str">
        <f>IF(VLOOKUP(CONCATENATE($FK$6," ",FO$9),'-RÅDATA_KVARTAL-'!$A$5:$DS$385,47,FALSE)&gt;0,VLOOKUP(CONCATENATE($FK$6," ",FO$9),'-RÅDATA_KVARTAL-'!$A$5:$DS$385,47,FALSE),"")</f>
        <v/>
      </c>
      <c r="FP52" s="156"/>
      <c r="FQ52" s="156" t="str">
        <f>IF(VLOOKUP(CONCATENATE($FK$6," ",FQ$9),'-RÅDATA_KVARTAL-'!$A$5:$DS$385,47,FALSE)&gt;0,VLOOKUP(CONCATENATE($FK$6," ",FQ$9),'-RÅDATA_KVARTAL-'!$A$5:$DS$385,47,FALSE),"")</f>
        <v/>
      </c>
      <c r="FR52" s="156"/>
      <c r="FS52" s="156" t="str">
        <f>IF(VLOOKUP(CONCATENATE($FK$6," ",FS$9),'-RÅDATA_KVARTAL-'!$A$5:$DS$385,47,FALSE)&gt;0,VLOOKUP(CONCATENATE($FK$6," ",FS$9),'-RÅDATA_KVARTAL-'!$A$5:$DS$385,47,FALSE),"")</f>
        <v/>
      </c>
      <c r="FT52" s="156"/>
      <c r="FU52" s="156" t="str">
        <f>IF(VLOOKUP(CONCATENATE($FK$6," ",FU$9),'-RÅDATA_KVARTAL-'!$A$5:$DS$385,47,FALSE)&gt;0,VLOOKUP(CONCATENATE($FK$6," ",FU$9),'-RÅDATA_KVARTAL-'!$A$5:$DS$385,47,FALSE),"")</f>
        <v/>
      </c>
      <c r="FV52" s="156"/>
      <c r="FW52" s="156" t="str">
        <f>IF(VLOOKUP(CONCATENATE($FK$6," ",FW$9),'-RÅDATA_KVARTAL-'!$A$5:$DS$385,47,FALSE)&gt;0,VLOOKUP(CONCATENATE($FK$6," ",FW$9),'-RÅDATA_KVARTAL-'!$A$5:$DS$385,47,FALSE),"")</f>
        <v/>
      </c>
      <c r="FX52" s="156"/>
      <c r="FY52" s="156" t="str">
        <f>IF(VLOOKUP(CONCATENATE($FK$6," ",FY$9),'-RÅDATA_KVARTAL-'!$A$5:$DS$385,47,FALSE)&gt;0,VLOOKUP(CONCATENATE($FK$6," ",FY$9),'-RÅDATA_KVARTAL-'!$A$5:$DS$385,47,FALSE),"")</f>
        <v/>
      </c>
      <c r="FZ52" s="156"/>
      <c r="GA52" s="156" t="str">
        <f>IF(VLOOKUP(CONCATENATE($FK$6," ",GA$9),'-RÅDATA_KVARTAL-'!$A$5:$DS$385,47,FALSE)&gt;0,VLOOKUP(CONCATENATE($FK$6," ",GA$9),'-RÅDATA_KVARTAL-'!$A$5:$DS$385,47,FALSE),"")</f>
        <v/>
      </c>
      <c r="GB52" s="156"/>
      <c r="GC52" s="156" t="str">
        <f>IF(VLOOKUP(CONCATENATE($FK$6," ",GC$9),'-RÅDATA_KVARTAL-'!$A$5:$DS$385,47,FALSE)&gt;0,VLOOKUP(CONCATENATE($FK$6," ",GC$9),'-RÅDATA_KVARTAL-'!$A$5:$DS$385,47,FALSE),"")</f>
        <v/>
      </c>
      <c r="GD52" s="156"/>
      <c r="GE52" s="156" t="str">
        <f>IF(VLOOKUP(CONCATENATE($FK$6," ",GE$9),'-RÅDATA_KVARTAL-'!$A$5:$DS$385,47,FALSE)&gt;0,VLOOKUP(CONCATENATE($FK$6," ",GE$9),'-RÅDATA_KVARTAL-'!$A$5:$DS$385,47,FALSE),"")</f>
        <v/>
      </c>
      <c r="GF52" s="156"/>
      <c r="GG52" s="156" t="str">
        <f>IF(VLOOKUP(CONCATENATE($FK$6," ",GG$9),'-RÅDATA_KVARTAL-'!$A$5:$DS$385,47,FALSE)&gt;0,VLOOKUP(CONCATENATE($FK$6," ",GG$9),'-RÅDATA_KVARTAL-'!$A$5:$DS$385,47,FALSE),"")</f>
        <v/>
      </c>
      <c r="GH52" s="156"/>
      <c r="GI52" s="156" t="str">
        <f>IF(VLOOKUP(CONCATENATE($FK$6," ",GI$9),'-RÅDATA_KVARTAL-'!$A$5:$DS$385,47,FALSE)&gt;0,VLOOKUP(CONCATENATE($FK$6," ",GI$9),'-RÅDATA_KVARTAL-'!$A$5:$DS$385,47,FALSE),"")</f>
        <v/>
      </c>
      <c r="GJ52" s="118"/>
      <c r="GK52" s="106"/>
      <c r="GL52" s="156" t="str">
        <f>IF(VLOOKUP(CONCATENATE($GL$6," ",GL$9),'-RÅDATA_KVARTAL-'!$A$5:$DS$385,47,FALSE)&gt;0,VLOOKUP(CONCATENATE($GL$6," ",GL$9),'-RÅDATA_KVARTAL-'!$A$5:$DS$385,47,FALSE),"")</f>
        <v/>
      </c>
      <c r="GM52" s="156"/>
      <c r="GN52" s="156" t="str">
        <f>IF(VLOOKUP(CONCATENATE($GL$6," ",GN$9),'-RÅDATA_KVARTAL-'!$A$5:$DS$385,47,FALSE)&gt;0,VLOOKUP(CONCATENATE($GL$6," ",GN$9),'-RÅDATA_KVARTAL-'!$A$5:$DS$385,47,FALSE),"")</f>
        <v/>
      </c>
      <c r="GO52" s="156"/>
      <c r="GP52" s="156" t="str">
        <f>IF(VLOOKUP(CONCATENATE($GL$6," ",GP$9),'-RÅDATA_KVARTAL-'!$A$5:$DS$385,47,FALSE)&gt;0,VLOOKUP(CONCATENATE($GL$6," ",GP$9),'-RÅDATA_KVARTAL-'!$A$5:$DS$385,47,FALSE),"")</f>
        <v/>
      </c>
      <c r="GQ52" s="156"/>
      <c r="GR52" s="156" t="str">
        <f>IF(VLOOKUP(CONCATENATE($GL$6," ",GR$9),'-RÅDATA_KVARTAL-'!$A$5:$DS$385,47,FALSE)&gt;0,VLOOKUP(CONCATENATE($GL$6," ",GR$9),'-RÅDATA_KVARTAL-'!$A$5:$DS$385,47,FALSE),"")</f>
        <v/>
      </c>
      <c r="GS52" s="156"/>
      <c r="GT52" s="156" t="str">
        <f>IF(VLOOKUP(CONCATENATE($GL$6," ",GT$9),'-RÅDATA_KVARTAL-'!$A$5:$DS$385,47,FALSE)&gt;0,VLOOKUP(CONCATENATE($GL$6," ",GT$9),'-RÅDATA_KVARTAL-'!$A$5:$DS$385,47,FALSE),"")</f>
        <v/>
      </c>
      <c r="GU52" s="156"/>
      <c r="GV52" s="156" t="str">
        <f>IF(VLOOKUP(CONCATENATE($GL$6," ",GV$9),'-RÅDATA_KVARTAL-'!$A$5:$DS$385,47,FALSE)&gt;0,VLOOKUP(CONCATENATE($GL$6," ",GV$9),'-RÅDATA_KVARTAL-'!$A$5:$DS$385,47,FALSE),"")</f>
        <v/>
      </c>
      <c r="GW52" s="156"/>
      <c r="GX52" s="156" t="str">
        <f>IF(VLOOKUP(CONCATENATE($GL$6," ",GX$9),'-RÅDATA_KVARTAL-'!$A$5:$DS$385,47,FALSE)&gt;0,VLOOKUP(CONCATENATE($GL$6," ",GX$9),'-RÅDATA_KVARTAL-'!$A$5:$DS$385,47,FALSE),"")</f>
        <v/>
      </c>
      <c r="GY52" s="156"/>
      <c r="GZ52" s="156" t="str">
        <f>IF(VLOOKUP(CONCATENATE($GL$6," ",GZ$9),'-RÅDATA_KVARTAL-'!$A$5:$DS$385,47,FALSE)&gt;0,VLOOKUP(CONCATENATE($GL$6," ",GZ$9),'-RÅDATA_KVARTAL-'!$A$5:$DS$385,47,FALSE),"")</f>
        <v/>
      </c>
      <c r="HA52" s="156"/>
      <c r="HB52" s="156" t="str">
        <f>IF(VLOOKUP(CONCATENATE($GL$6," ",HB$9),'-RÅDATA_KVARTAL-'!$A$5:$DS$385,47,FALSE)&gt;0,VLOOKUP(CONCATENATE($GL$6," ",HB$9),'-RÅDATA_KVARTAL-'!$A$5:$DS$385,47,FALSE),"")</f>
        <v/>
      </c>
      <c r="HC52" s="156"/>
      <c r="HD52" s="156" t="str">
        <f>IF(VLOOKUP(CONCATENATE($GL$6," ",HD$9),'-RÅDATA_KVARTAL-'!$A$5:$DS$385,47,FALSE)&gt;0,VLOOKUP(CONCATENATE($GL$6," ",HD$9),'-RÅDATA_KVARTAL-'!$A$5:$DS$385,47,FALSE),"")</f>
        <v/>
      </c>
      <c r="HE52" s="156"/>
      <c r="HF52" s="156" t="str">
        <f>IF(VLOOKUP(CONCATENATE($GL$6," ",HF$9),'-RÅDATA_KVARTAL-'!$A$5:$DS$385,47,FALSE)&gt;0,VLOOKUP(CONCATENATE($GL$6," ",HF$9),'-RÅDATA_KVARTAL-'!$A$5:$DS$385,47,FALSE),"")</f>
        <v/>
      </c>
      <c r="HG52" s="156"/>
      <c r="HH52" s="156" t="str">
        <f>IF(VLOOKUP(CONCATENATE($GL$6," ",HH$9),'-RÅDATA_KVARTAL-'!$A$5:$DS$385,47,FALSE)&gt;0,VLOOKUP(CONCATENATE($GL$6," ",HH$9),'-RÅDATA_KVARTAL-'!$A$5:$DS$385,47,FALSE),"")</f>
        <v/>
      </c>
      <c r="HI52" s="156"/>
      <c r="HJ52" s="156" t="str">
        <f>IF(VLOOKUP(CONCATENATE($GL$6," ",HJ$9),'-RÅDATA_KVARTAL-'!$A$5:$DS$385,47,FALSE)&gt;0,VLOOKUP(CONCATENATE($GL$6," ",HJ$9),'-RÅDATA_KVARTAL-'!$A$5:$DS$385,47,FALSE),"")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3583</v>
      </c>
      <c r="CI54" s="37"/>
      <c r="CJ54" s="37">
        <f>IF(VLOOKUP(CONCATENATE($CH$6," ",CJ$9),'-RÅDATA_KVARTAL-'!$A$5:$DS$385,51,FALSE)&gt;0,VLOOKUP(CONCATENATE($CH$6," ",CJ$9),'-RÅDATA_KVARTAL-'!$A$5:$DS$385,51,FALSE),"")</f>
        <v>4087</v>
      </c>
      <c r="CK54" s="37"/>
      <c r="CL54" s="37">
        <f>IF(VLOOKUP(CONCATENATE($CH$6," ",CL$9),'-RÅDATA_KVARTAL-'!$A$5:$DS$385,51,FALSE)&gt;0,VLOOKUP(CONCATENATE($CH$6," ",CL$9),'-RÅDATA_KVARTAL-'!$A$5:$DS$385,51,FALSE),"")</f>
        <v>4381</v>
      </c>
      <c r="CM54" s="37"/>
      <c r="CN54" s="37">
        <f>IF(VLOOKUP(CONCATENATE($CH$6," ",CN$9),'-RÅDATA_KVARTAL-'!$A$5:$DS$385,51,FALSE)&gt;0,VLOOKUP(CONCATENATE($CH$6," ",CN$9),'-RÅDATA_KVARTAL-'!$A$5:$DS$385,51,FALSE),"")</f>
        <v>4526</v>
      </c>
      <c r="CO54" s="37"/>
      <c r="CP54" s="37">
        <f>IF(VLOOKUP(CONCATENATE($CH$6," ",CP$9),'-RÅDATA_KVARTAL-'!$A$5:$DS$385,51,FALSE)&gt;0,VLOOKUP(CONCATENATE($CH$6," ",CP$9),'-RÅDATA_KVARTAL-'!$A$5:$DS$385,51,FALSE),"")</f>
        <v>4286</v>
      </c>
      <c r="CQ54" s="37"/>
      <c r="CR54" s="37">
        <f>IF(VLOOKUP(CONCATENATE($CH$6," ",CR$9),'-RÅDATA_KVARTAL-'!$A$5:$DS$385,51,FALSE)&gt;0,VLOOKUP(CONCATENATE($CH$6," ",CR$9),'-RÅDATA_KVARTAL-'!$A$5:$DS$385,51,FALSE),"")</f>
        <v>4007</v>
      </c>
      <c r="CS54" s="37"/>
      <c r="CT54" s="37">
        <f>IF(VLOOKUP(CONCATENATE($CH$6," ",CT$9),'-RÅDATA_KVARTAL-'!$A$5:$DS$385,51,FALSE)&gt;0,VLOOKUP(CONCATENATE($CH$6," ",CT$9),'-RÅDATA_KVARTAL-'!$A$5:$DS$385,51,FALSE),"")</f>
        <v>3731</v>
      </c>
      <c r="CU54" s="37"/>
      <c r="CV54" s="37">
        <f>IF(VLOOKUP(CONCATENATE($CH$6," ",CV$9),'-RÅDATA_KVARTAL-'!$A$5:$DS$385,51,FALSE)&gt;0,VLOOKUP(CONCATENATE($CH$6," ",CV$9),'-RÅDATA_KVARTAL-'!$A$5:$DS$385,51,FALSE),"")</f>
        <v>4473</v>
      </c>
      <c r="CW54" s="37"/>
      <c r="CX54" s="37">
        <f>IF(VLOOKUP(CONCATENATE($CH$6," ",CX$9),'-RÅDATA_KVARTAL-'!$A$5:$DS$385,51,FALSE)&gt;0,VLOOKUP(CONCATENATE($CH$6," ",CX$9),'-RÅDATA_KVARTAL-'!$A$5:$DS$385,51,FALSE),"")</f>
        <v>4246</v>
      </c>
      <c r="CY54" s="37"/>
      <c r="CZ54" s="37">
        <f>IF(VLOOKUP(CONCATENATE($CH$6," ",CZ$9),'-RÅDATA_KVARTAL-'!$A$5:$DS$385,51,FALSE)&gt;0,VLOOKUP(CONCATENATE($CH$6," ",CZ$9),'-RÅDATA_KVARTAL-'!$A$5:$DS$385,51,FALSE),"")</f>
        <v>3982</v>
      </c>
      <c r="DA54" s="37"/>
      <c r="DB54" s="37">
        <f>IF(VLOOKUP(CONCATENATE($CH$6," ",DB$9),'-RÅDATA_KVARTAL-'!$A$5:$DS$385,51,FALSE)&gt;0,VLOOKUP(CONCATENATE($CH$6," ",DB$9),'-RÅDATA_KVARTAL-'!$A$5:$DS$385,51,FALSE),"")</f>
        <v>3497</v>
      </c>
      <c r="DC54" s="37"/>
      <c r="DD54" s="37">
        <f>IF(VLOOKUP(CONCATENATE($CH$6," ",DD$9),'-RÅDATA_KVARTAL-'!$A$5:$DS$385,51,FALSE)&gt;0,VLOOKUP(CONCATENATE($CH$6," ",DD$9),'-RÅDATA_KVARTAL-'!$A$5:$DS$385,51,FALSE),"")</f>
        <v>4517</v>
      </c>
      <c r="DE54" s="37"/>
      <c r="DF54" s="37">
        <f>IF(VLOOKUP(CONCATENATE($CH$6," ",DF$9),'-RÅDATA_KVARTAL-'!$A$5:$DS$385,51,FALSE)&gt;0,VLOOKUP(CONCATENATE($CH$6," ",DF$9),'-RÅDATA_KVARTAL-'!$A$5:$DS$385,51,FALSE),"")</f>
        <v>49316</v>
      </c>
      <c r="DG54" s="147"/>
      <c r="DH54" s="275"/>
      <c r="DI54" s="37">
        <f>IF(VLOOKUP(CONCATENATE($DI$6," ",DI$9),'-RÅDATA_KVARTAL-'!$A$5:$DS$385,51,FALSE)&gt;0,VLOOKUP(CONCATENATE($DI$6," ",DI$9),'-RÅDATA_KVARTAL-'!$A$5:$DS$385,51,FALSE),"")</f>
        <v>4691</v>
      </c>
      <c r="DJ54" s="37"/>
      <c r="DK54" s="37">
        <f>IF(VLOOKUP(CONCATENATE($DI$6," ",DK$9),'-RÅDATA_KVARTAL-'!$A$5:$DS$385,51,FALSE)&gt;0,VLOOKUP(CONCATENATE($DI$6," ",DK$9),'-RÅDATA_KVARTAL-'!$A$5:$DS$385,51,FALSE),"")</f>
        <v>4497</v>
      </c>
      <c r="DL54" s="37"/>
      <c r="DM54" s="37">
        <f>IF(VLOOKUP(CONCATENATE($DI$6," ",DM$9),'-RÅDATA_KVARTAL-'!$A$5:$DS$385,51,FALSE)&gt;0,VLOOKUP(CONCATENATE($DI$6," ",DM$9),'-RÅDATA_KVARTAL-'!$A$5:$DS$385,51,FALSE),"")</f>
        <v>4515</v>
      </c>
      <c r="DN54" s="37"/>
      <c r="DO54" s="37">
        <f>IF(VLOOKUP(CONCATENATE($DI$6," ",DO$9),'-RÅDATA_KVARTAL-'!$A$5:$DS$385,51,FALSE)&gt;0,VLOOKUP(CONCATENATE($DI$6," ",DO$9),'-RÅDATA_KVARTAL-'!$A$5:$DS$385,51,FALSE),"")</f>
        <v>3630</v>
      </c>
      <c r="DP54" s="37"/>
      <c r="DQ54" s="37">
        <f>IF(VLOOKUP(CONCATENATE($DI$6," ",DQ$9),'-RÅDATA_KVARTAL-'!$A$5:$DS$385,51,FALSE)&gt;0,VLOOKUP(CONCATENATE($DI$6," ",DQ$9),'-RÅDATA_KVARTAL-'!$A$5:$DS$385,51,FALSE),"")</f>
        <v>3626</v>
      </c>
      <c r="DR54" s="37"/>
      <c r="DS54" s="37">
        <f>IF(VLOOKUP(CONCATENATE($DI$6," ",DS$9),'-RÅDATA_KVARTAL-'!$A$5:$DS$385,51,FALSE)&gt;0,VLOOKUP(CONCATENATE($DI$6," ",DS$9),'-RÅDATA_KVARTAL-'!$A$5:$DS$385,51,FALSE),"")</f>
        <v>3576</v>
      </c>
      <c r="DT54" s="37"/>
      <c r="DU54" s="37">
        <f>IF(VLOOKUP(CONCATENATE($DI$6," ",DU$9),'-RÅDATA_KVARTAL-'!$A$5:$DS$385,51,FALSE)&gt;0,VLOOKUP(CONCATENATE($DI$6," ",DU$9),'-RÅDATA_KVARTAL-'!$A$5:$DS$385,51,FALSE),"")</f>
        <v>3456</v>
      </c>
      <c r="DV54" s="37"/>
      <c r="DW54" s="37">
        <f>IF(VLOOKUP(CONCATENATE($DI$6," ",DW$9),'-RÅDATA_KVARTAL-'!$A$5:$DS$385,51,FALSE)&gt;0,VLOOKUP(CONCATENATE($DI$6," ",DW$9),'-RÅDATA_KVARTAL-'!$A$5:$DS$385,51,FALSE),"")</f>
        <v>4072</v>
      </c>
      <c r="DX54" s="37"/>
      <c r="DY54" s="37">
        <f>IF(VLOOKUP(CONCATENATE($DI$6," ",DY$9),'-RÅDATA_KVARTAL-'!$A$5:$DS$385,51,FALSE)&gt;0,VLOOKUP(CONCATENATE($DI$6," ",DY$9),'-RÅDATA_KVARTAL-'!$A$5:$DS$385,51,FALSE),"")</f>
        <v>4060</v>
      </c>
      <c r="DZ54" s="37"/>
      <c r="EA54" s="37" t="str">
        <f>IF(VLOOKUP(CONCATENATE($DI$6," ",EA$9),'-RÅDATA_KVARTAL-'!$A$5:$DS$385,51,FALSE)&gt;0,VLOOKUP(CONCATENATE($DI$6," ",EA$9),'-RÅDATA_KVARTAL-'!$A$5:$DS$385,51,FALSE),"")</f>
        <v/>
      </c>
      <c r="EB54" s="37"/>
      <c r="EC54" s="37" t="str">
        <f>IF(VLOOKUP(CONCATENATE($DI$6," ",EC$9),'-RÅDATA_KVARTAL-'!$A$5:$DS$385,51,FALSE)&gt;0,VLOOKUP(CONCATENATE($DI$6," ",EC$9),'-RÅDATA_KVARTAL-'!$A$5:$DS$385,51,FALSE),"")</f>
        <v/>
      </c>
      <c r="ED54" s="37"/>
      <c r="EE54" s="37" t="str">
        <f>IF(VLOOKUP(CONCATENATE($DI$6," ",EE$9),'-RÅDATA_KVARTAL-'!$A$5:$DS$385,51,FALSE)&gt;0,VLOOKUP(CONCATENATE($DI$6," ",EE$9),'-RÅDATA_KVARTAL-'!$A$5:$DS$385,51,FALSE),"")</f>
        <v/>
      </c>
      <c r="EF54" s="37"/>
      <c r="EG54" s="37">
        <f>IF(VLOOKUP(CONCATENATE($DI$6," ",EG$9),'-RÅDATA_KVARTAL-'!$A$5:$DS$385,51,FALSE)&gt;0,VLOOKUP(CONCATENATE($DI$6," ",EG$9),'-RÅDATA_KVARTAL-'!$A$5:$DS$385,51,FALSE),"")</f>
        <v>36123</v>
      </c>
      <c r="EH54" s="147"/>
      <c r="EI54" s="275"/>
      <c r="EJ54" s="37" t="str">
        <f>IF(VLOOKUP(CONCATENATE($EJ$6," ",EJ$9),'-RÅDATA_KVARTAL-'!$A$5:$DS$385,51,FALSE)&gt;0,VLOOKUP(CONCATENATE($EJ$6," ",EJ$9),'-RÅDATA_KVARTAL-'!$A$5:$DS$385,51,FALSE),"")</f>
        <v/>
      </c>
      <c r="EK54" s="37"/>
      <c r="EL54" s="37" t="str">
        <f>IF(VLOOKUP(CONCATENATE($EJ$6," ",EL$9),'-RÅDATA_KVARTAL-'!$A$5:$DS$385,51,FALSE)&gt;0,VLOOKUP(CONCATENATE($EJ$6," ",EL$9),'-RÅDATA_KVARTAL-'!$A$5:$DS$385,51,FALSE),"")</f>
        <v/>
      </c>
      <c r="EM54" s="37"/>
      <c r="EN54" s="37" t="str">
        <f>IF(VLOOKUP(CONCATENATE($EJ$6," ",EN$9),'-RÅDATA_KVARTAL-'!$A$5:$DS$385,51,FALSE)&gt;0,VLOOKUP(CONCATENATE($EJ$6," ",EN$9),'-RÅDATA_KVARTAL-'!$A$5:$DS$385,51,FALSE),"")</f>
        <v/>
      </c>
      <c r="EO54" s="37"/>
      <c r="EP54" s="37" t="str">
        <f>IF(VLOOKUP(CONCATENATE($EJ$6," ",EP$9),'-RÅDATA_KVARTAL-'!$A$5:$DS$385,51,FALSE)&gt;0,VLOOKUP(CONCATENATE($EJ$6," ",EP$9),'-RÅDATA_KVARTAL-'!$A$5:$DS$385,51,FALSE),"")</f>
        <v/>
      </c>
      <c r="EQ54" s="37"/>
      <c r="ER54" s="37" t="str">
        <f>IF(VLOOKUP(CONCATENATE($EJ$6," ",ER$9),'-RÅDATA_KVARTAL-'!$A$5:$DS$385,51,FALSE)&gt;0,VLOOKUP(CONCATENATE($EJ$6," ",ER$9),'-RÅDATA_KVARTAL-'!$A$5:$DS$385,51,FALSE),"")</f>
        <v/>
      </c>
      <c r="ES54" s="37"/>
      <c r="ET54" s="37" t="str">
        <f>IF(VLOOKUP(CONCATENATE($EJ$6," ",ET$9),'-RÅDATA_KVARTAL-'!$A$5:$DS$385,51,FALSE)&gt;0,VLOOKUP(CONCATENATE($EJ$6," ",ET$9),'-RÅDATA_KVARTAL-'!$A$5:$DS$385,51,FALSE),"")</f>
        <v/>
      </c>
      <c r="EU54" s="37"/>
      <c r="EV54" s="37" t="str">
        <f>IF(VLOOKUP(CONCATENATE($EJ$6," ",EV$9),'-RÅDATA_KVARTAL-'!$A$5:$DS$385,51,FALSE)&gt;0,VLOOKUP(CONCATENATE($EJ$6," ",EV$9),'-RÅDATA_KVARTAL-'!$A$5:$DS$385,51,FALSE),"")</f>
        <v/>
      </c>
      <c r="EW54" s="37"/>
      <c r="EX54" s="37" t="str">
        <f>IF(VLOOKUP(CONCATENATE($EJ$6," ",EX$9),'-RÅDATA_KVARTAL-'!$A$5:$DS$385,51,FALSE)&gt;0,VLOOKUP(CONCATENATE($EJ$6," ",EX$9),'-RÅDATA_KVARTAL-'!$A$5:$DS$385,51,FALSE),"")</f>
        <v/>
      </c>
      <c r="EY54" s="37"/>
      <c r="EZ54" s="37" t="str">
        <f>IF(VLOOKUP(CONCATENATE($EJ$6," ",EZ$9),'-RÅDATA_KVARTAL-'!$A$5:$DS$385,51,FALSE)&gt;0,VLOOKUP(CONCATENATE($EJ$6," ",EZ$9),'-RÅDATA_KVARTAL-'!$A$5:$DS$385,51,FALSE),"")</f>
        <v/>
      </c>
      <c r="FA54" s="37"/>
      <c r="FB54" s="37" t="str">
        <f>IF(VLOOKUP(CONCATENATE($EJ$6," ",FB$9),'-RÅDATA_KVARTAL-'!$A$5:$DS$385,51,FALSE)&gt;0,VLOOKUP(CONCATENATE($EJ$6," ",FB$9),'-RÅDATA_KVARTAL-'!$A$5:$DS$385,51,FALSE),"")</f>
        <v/>
      </c>
      <c r="FC54" s="37"/>
      <c r="FD54" s="37" t="str">
        <f>IF(VLOOKUP(CONCATENATE($EJ$6," ",FD$9),'-RÅDATA_KVARTAL-'!$A$5:$DS$385,51,FALSE)&gt;0,VLOOKUP(CONCATENATE($EJ$6," ",FD$9),'-RÅDATA_KVARTAL-'!$A$5:$DS$385,51,FALSE),"")</f>
        <v/>
      </c>
      <c r="FE54" s="37"/>
      <c r="FF54" s="37" t="str">
        <f>IF(VLOOKUP(CONCATENATE($EJ$6," ",FF$9),'-RÅDATA_KVARTAL-'!$A$5:$DS$385,51,FALSE)&gt;0,VLOOKUP(CONCATENATE($EJ$6," ",FF$9),'-RÅDATA_KVARTAL-'!$A$5:$DS$385,51,FALSE),"")</f>
        <v/>
      </c>
      <c r="FG54" s="37"/>
      <c r="FH54" s="37" t="str">
        <f>IF(VLOOKUP(CONCATENATE($EJ$6," ",FH$9),'-RÅDATA_KVARTAL-'!$A$5:$DS$385,51,FALSE)&gt;0,VLOOKUP(CONCATENATE($EJ$6," ",FH$9),'-RÅDATA_KVARTAL-'!$A$5:$DS$385,51,FALSE),"")</f>
        <v/>
      </c>
      <c r="FI54" s="147"/>
      <c r="FJ54" s="275"/>
      <c r="FK54" s="37" t="str">
        <f>IF(VLOOKUP(CONCATENATE($FK$6," ",FK$9),'-RÅDATA_KVARTAL-'!$A$5:$DS$385,51,FALSE)&gt;0,VLOOKUP(CONCATENATE($FK$6," ",FK$9),'-RÅDATA_KVARTAL-'!$A$5:$DS$385,51,FALSE),"")</f>
        <v/>
      </c>
      <c r="FL54" s="37"/>
      <c r="FM54" s="37" t="str">
        <f>IF(VLOOKUP(CONCATENATE($FK$6," ",FM$9),'-RÅDATA_KVARTAL-'!$A$5:$DS$385,51,FALSE)&gt;0,VLOOKUP(CONCATENATE($FK$6," ",FM$9),'-RÅDATA_KVARTAL-'!$A$5:$DS$385,51,FALSE),"")</f>
        <v/>
      </c>
      <c r="FN54" s="37"/>
      <c r="FO54" s="37" t="str">
        <f>IF(VLOOKUP(CONCATENATE($FK$6," ",FO$9),'-RÅDATA_KVARTAL-'!$A$5:$DS$385,51,FALSE)&gt;0,VLOOKUP(CONCATENATE($FK$6," ",FO$9),'-RÅDATA_KVARTAL-'!$A$5:$DS$385,51,FALSE),"")</f>
        <v/>
      </c>
      <c r="FP54" s="37"/>
      <c r="FQ54" s="37" t="str">
        <f>IF(VLOOKUP(CONCATENATE($FK$6," ",FQ$9),'-RÅDATA_KVARTAL-'!$A$5:$DS$385,51,FALSE)&gt;0,VLOOKUP(CONCATENATE($FK$6," ",FQ$9),'-RÅDATA_KVARTAL-'!$A$5:$DS$385,51,FALSE),"")</f>
        <v/>
      </c>
      <c r="FR54" s="37"/>
      <c r="FS54" s="37" t="str">
        <f>IF(VLOOKUP(CONCATENATE($FK$6," ",FS$9),'-RÅDATA_KVARTAL-'!$A$5:$DS$385,51,FALSE)&gt;0,VLOOKUP(CONCATENATE($FK$6," ",FS$9),'-RÅDATA_KVARTAL-'!$A$5:$DS$385,51,FALSE),"")</f>
        <v/>
      </c>
      <c r="FT54" s="37"/>
      <c r="FU54" s="37" t="str">
        <f>IF(VLOOKUP(CONCATENATE($FK$6," ",FU$9),'-RÅDATA_KVARTAL-'!$A$5:$DS$385,51,FALSE)&gt;0,VLOOKUP(CONCATENATE($FK$6," ",FU$9),'-RÅDATA_KVARTAL-'!$A$5:$DS$385,51,FALSE),"")</f>
        <v/>
      </c>
      <c r="FV54" s="37"/>
      <c r="FW54" s="37" t="str">
        <f>IF(VLOOKUP(CONCATENATE($FK$6," ",FW$9),'-RÅDATA_KVARTAL-'!$A$5:$DS$385,51,FALSE)&gt;0,VLOOKUP(CONCATENATE($FK$6," ",FW$9),'-RÅDATA_KVARTAL-'!$A$5:$DS$385,51,FALSE),"")</f>
        <v/>
      </c>
      <c r="FX54" s="37"/>
      <c r="FY54" s="37" t="str">
        <f>IF(VLOOKUP(CONCATENATE($FK$6," ",FY$9),'-RÅDATA_KVARTAL-'!$A$5:$DS$385,51,FALSE)&gt;0,VLOOKUP(CONCATENATE($FK$6," ",FY$9),'-RÅDATA_KVARTAL-'!$A$5:$DS$385,51,FALSE),"")</f>
        <v/>
      </c>
      <c r="FZ54" s="37"/>
      <c r="GA54" s="37" t="str">
        <f>IF(VLOOKUP(CONCATENATE($FK$6," ",GA$9),'-RÅDATA_KVARTAL-'!$A$5:$DS$385,51,FALSE)&gt;0,VLOOKUP(CONCATENATE($FK$6," ",GA$9),'-RÅDATA_KVARTAL-'!$A$5:$DS$385,51,FALSE),"")</f>
        <v/>
      </c>
      <c r="GB54" s="37"/>
      <c r="GC54" s="37" t="str">
        <f>IF(VLOOKUP(CONCATENATE($FK$6," ",GC$9),'-RÅDATA_KVARTAL-'!$A$5:$DS$385,51,FALSE)&gt;0,VLOOKUP(CONCATENATE($FK$6," ",GC$9),'-RÅDATA_KVARTAL-'!$A$5:$DS$385,51,FALSE),"")</f>
        <v/>
      </c>
      <c r="GD54" s="37"/>
      <c r="GE54" s="37" t="str">
        <f>IF(VLOOKUP(CONCATENATE($FK$6," ",GE$9),'-RÅDATA_KVARTAL-'!$A$5:$DS$385,51,FALSE)&gt;0,VLOOKUP(CONCATENATE($FK$6," ",GE$9),'-RÅDATA_KVARTAL-'!$A$5:$DS$385,51,FALSE),"")</f>
        <v/>
      </c>
      <c r="GF54" s="37"/>
      <c r="GG54" s="37" t="str">
        <f>IF(VLOOKUP(CONCATENATE($FK$6," ",GG$9),'-RÅDATA_KVARTAL-'!$A$5:$DS$385,51,FALSE)&gt;0,VLOOKUP(CONCATENATE($FK$6," ",GG$9),'-RÅDATA_KVARTAL-'!$A$5:$DS$385,51,FALSE),"")</f>
        <v/>
      </c>
      <c r="GH54" s="37"/>
      <c r="GI54" s="37" t="str">
        <f>IF(VLOOKUP(CONCATENATE($FK$6," ",GI$9),'-RÅDATA_KVARTAL-'!$A$5:$DS$385,51,FALSE)&gt;0,VLOOKUP(CONCATENATE($FK$6," ",GI$9),'-RÅDATA_KVARTAL-'!$A$5:$DS$385,51,FALSE),"")</f>
        <v/>
      </c>
      <c r="GJ54" s="147"/>
      <c r="GK54" s="275"/>
      <c r="GL54" s="37" t="str">
        <f>IF(VLOOKUP(CONCATENATE($GL$6," ",GL$9),'-RÅDATA_KVARTAL-'!$A$5:$DS$385,51,FALSE)&gt;0,VLOOKUP(CONCATENATE($GL$6," ",GL$9),'-RÅDATA_KVARTAL-'!$A$5:$DS$385,51,FALSE),"")</f>
        <v/>
      </c>
      <c r="GM54" s="37"/>
      <c r="GN54" s="37" t="str">
        <f>IF(VLOOKUP(CONCATENATE($GL$6," ",GN$9),'-RÅDATA_KVARTAL-'!$A$5:$DS$385,51,FALSE)&gt;0,VLOOKUP(CONCATENATE($GL$6," ",GN$9),'-RÅDATA_KVARTAL-'!$A$5:$DS$385,51,FALSE),"")</f>
        <v/>
      </c>
      <c r="GO54" s="37"/>
      <c r="GP54" s="37" t="str">
        <f>IF(VLOOKUP(CONCATENATE($GL$6," ",GP$9),'-RÅDATA_KVARTAL-'!$A$5:$DS$385,51,FALSE)&gt;0,VLOOKUP(CONCATENATE($GL$6," ",GP$9),'-RÅDATA_KVARTAL-'!$A$5:$DS$385,51,FALSE),"")</f>
        <v/>
      </c>
      <c r="GQ54" s="37"/>
      <c r="GR54" s="37" t="str">
        <f>IF(VLOOKUP(CONCATENATE($GL$6," ",GR$9),'-RÅDATA_KVARTAL-'!$A$5:$DS$385,51,FALSE)&gt;0,VLOOKUP(CONCATENATE($GL$6," ",GR$9),'-RÅDATA_KVARTAL-'!$A$5:$DS$385,51,FALSE),"")</f>
        <v/>
      </c>
      <c r="GS54" s="37"/>
      <c r="GT54" s="37" t="str">
        <f>IF(VLOOKUP(CONCATENATE($GL$6," ",GT$9),'-RÅDATA_KVARTAL-'!$A$5:$DS$385,51,FALSE)&gt;0,VLOOKUP(CONCATENATE($GL$6," ",GT$9),'-RÅDATA_KVARTAL-'!$A$5:$DS$385,51,FALSE),"")</f>
        <v/>
      </c>
      <c r="GU54" s="37"/>
      <c r="GV54" s="37" t="str">
        <f>IF(VLOOKUP(CONCATENATE($GL$6," ",GV$9),'-RÅDATA_KVARTAL-'!$A$5:$DS$385,51,FALSE)&gt;0,VLOOKUP(CONCATENATE($GL$6," ",GV$9),'-RÅDATA_KVARTAL-'!$A$5:$DS$385,51,FALSE),"")</f>
        <v/>
      </c>
      <c r="GW54" s="37"/>
      <c r="GX54" s="37" t="str">
        <f>IF(VLOOKUP(CONCATENATE($GL$6," ",GX$9),'-RÅDATA_KVARTAL-'!$A$5:$DS$385,51,FALSE)&gt;0,VLOOKUP(CONCATENATE($GL$6," ",GX$9),'-RÅDATA_KVARTAL-'!$A$5:$DS$385,51,FALSE),"")</f>
        <v/>
      </c>
      <c r="GY54" s="37"/>
      <c r="GZ54" s="37" t="str">
        <f>IF(VLOOKUP(CONCATENATE($GL$6," ",GZ$9),'-RÅDATA_KVARTAL-'!$A$5:$DS$385,51,FALSE)&gt;0,VLOOKUP(CONCATENATE($GL$6," ",GZ$9),'-RÅDATA_KVARTAL-'!$A$5:$DS$385,51,FALSE),"")</f>
        <v/>
      </c>
      <c r="HA54" s="37"/>
      <c r="HB54" s="37" t="str">
        <f>IF(VLOOKUP(CONCATENATE($GL$6," ",HB$9),'-RÅDATA_KVARTAL-'!$A$5:$DS$385,51,FALSE)&gt;0,VLOOKUP(CONCATENATE($GL$6," ",HB$9),'-RÅDATA_KVARTAL-'!$A$5:$DS$385,51,FALSE),"")</f>
        <v/>
      </c>
      <c r="HC54" s="37"/>
      <c r="HD54" s="37" t="str">
        <f>IF(VLOOKUP(CONCATENATE($GL$6," ",HD$9),'-RÅDATA_KVARTAL-'!$A$5:$DS$385,51,FALSE)&gt;0,VLOOKUP(CONCATENATE($GL$6," ",HD$9),'-RÅDATA_KVARTAL-'!$A$5:$DS$385,51,FALSE),"")</f>
        <v/>
      </c>
      <c r="HE54" s="37"/>
      <c r="HF54" s="37" t="str">
        <f>IF(VLOOKUP(CONCATENATE($GL$6," ",HF$9),'-RÅDATA_KVARTAL-'!$A$5:$DS$385,51,FALSE)&gt;0,VLOOKUP(CONCATENATE($GL$6," ",HF$9),'-RÅDATA_KVARTAL-'!$A$5:$DS$385,51,FALSE),"")</f>
        <v/>
      </c>
      <c r="HG54" s="37"/>
      <c r="HH54" s="37" t="str">
        <f>IF(VLOOKUP(CONCATENATE($GL$6," ",HH$9),'-RÅDATA_KVARTAL-'!$A$5:$DS$385,51,FALSE)&gt;0,VLOOKUP(CONCATENATE($GL$6," ",HH$9),'-RÅDATA_KVARTAL-'!$A$5:$DS$385,51,FALSE),"")</f>
        <v/>
      </c>
      <c r="HI54" s="37"/>
      <c r="HJ54" s="37" t="str">
        <f>IF(VLOOKUP(CONCATENATE($GL$6," ",HJ$9),'-RÅDATA_KVARTAL-'!$A$5:$DS$385,51,FALSE)&gt;0,VLOOKUP(CONCATENATE($GL$6," ",HJ$9),'-RÅDATA_KVARTAL-'!$A$5:$DS$385,51,FALSE),"")</f>
        <v/>
      </c>
      <c r="HK54" s="147"/>
      <c r="HL54" s="148"/>
      <c r="HM54" s="103" t="s">
        <v>460</v>
      </c>
      <c r="HN54" s="15"/>
    </row>
    <row r="55" spans="2:222" ht="10.5" customHeight="1" x14ac:dyDescent="0.2">
      <c r="B55" s="248">
        <v>5</v>
      </c>
      <c r="C55" s="195"/>
      <c r="D55" s="92" t="s">
        <v>70</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61.018392370572208</v>
      </c>
      <c r="CI55" s="156"/>
      <c r="CJ55" s="156">
        <f>IF(VLOOKUP(CONCATENATE($CH$6," ",CJ$9),'-RÅDATA_KVARTAL-'!$A$5:$DS$385,55,FALSE)&gt;0,VLOOKUP(CONCATENATE($CH$6," ",CJ$9),'-RÅDATA_KVARTAL-'!$A$5:$DS$385,55,FALSE),"")</f>
        <v>69.815510761872218</v>
      </c>
      <c r="CK55" s="156"/>
      <c r="CL55" s="156">
        <f>IF(VLOOKUP(CONCATENATE($CH$6," ",CL$9),'-RÅDATA_KVARTAL-'!$A$5:$DS$385,55,FALSE)&gt;0,VLOOKUP(CONCATENATE($CH$6," ",CL$9),'-RÅDATA_KVARTAL-'!$A$5:$DS$385,55,FALSE),"")</f>
        <v>70.118437900128043</v>
      </c>
      <c r="CM55" s="156"/>
      <c r="CN55" s="156">
        <f>IF(VLOOKUP(CONCATENATE($CH$6," ",CN$9),'-RÅDATA_KVARTAL-'!$A$5:$DS$385,55,FALSE)&gt;0,VLOOKUP(CONCATENATE($CH$6," ",CN$9),'-RÅDATA_KVARTAL-'!$A$5:$DS$385,55,FALSE),"")</f>
        <v>71.074120603015075</v>
      </c>
      <c r="CO55" s="156"/>
      <c r="CP55" s="156">
        <f>IF(VLOOKUP(CONCATENATE($CH$6," ",CP$9),'-RÅDATA_KVARTAL-'!$A$5:$DS$385,55,FALSE)&gt;0,VLOOKUP(CONCATENATE($CH$6," ",CP$9),'-RÅDATA_KVARTAL-'!$A$5:$DS$385,55,FALSE),"")</f>
        <v>67.891652146364649</v>
      </c>
      <c r="CQ55" s="156"/>
      <c r="CR55" s="156">
        <f>IF(VLOOKUP(CONCATENATE($CH$6," ",CR$9),'-RÅDATA_KVARTAL-'!$A$5:$DS$385,55,FALSE)&gt;0,VLOOKUP(CONCATENATE($CH$6," ",CR$9),'-RÅDATA_KVARTAL-'!$A$5:$DS$385,55,FALSE),"")</f>
        <v>67.107687154580475</v>
      </c>
      <c r="CS55" s="156"/>
      <c r="CT55" s="156">
        <f>IF(VLOOKUP(CONCATENATE($CH$6," ",CT$9),'-RÅDATA_KVARTAL-'!$A$5:$DS$385,55,FALSE)&gt;0,VLOOKUP(CONCATENATE($CH$6," ",CT$9),'-RÅDATA_KVARTAL-'!$A$5:$DS$385,55,FALSE),"")</f>
        <v>71.447721179624665</v>
      </c>
      <c r="CU55" s="156"/>
      <c r="CV55" s="156">
        <f>IF(VLOOKUP(CONCATENATE($CH$6," ",CV$9),'-RÅDATA_KVARTAL-'!$A$5:$DS$385,55,FALSE)&gt;0,VLOOKUP(CONCATENATE($CH$6," ",CV$9),'-RÅDATA_KVARTAL-'!$A$5:$DS$385,55,FALSE),"")</f>
        <v>74.937175406265709</v>
      </c>
      <c r="CW55" s="156"/>
      <c r="CX55" s="156">
        <f>IF(VLOOKUP(CONCATENATE($CH$6," ",CX$9),'-RÅDATA_KVARTAL-'!$A$5:$DS$385,55,FALSE)&gt;0,VLOOKUP(CONCATENATE($CH$6," ",CX$9),'-RÅDATA_KVARTAL-'!$A$5:$DS$385,55,FALSE),"")</f>
        <v>69.583743035070469</v>
      </c>
      <c r="CY55" s="156"/>
      <c r="CZ55" s="156">
        <f>IF(VLOOKUP(CONCATENATE($CH$6," ",CZ$9),'-RÅDATA_KVARTAL-'!$A$5:$DS$385,55,FALSE)&gt;0,VLOOKUP(CONCATENATE($CH$6," ",CZ$9),'-RÅDATA_KVARTAL-'!$A$5:$DS$385,55,FALSE),"")</f>
        <v>63.397548161120845</v>
      </c>
      <c r="DA55" s="156"/>
      <c r="DB55" s="156">
        <f>IF(VLOOKUP(CONCATENATE($CH$6," ",DB$9),'-RÅDATA_KVARTAL-'!$A$5:$DS$385,55,FALSE)&gt;0,VLOOKUP(CONCATENATE($CH$6," ",DB$9),'-RÅDATA_KVARTAL-'!$A$5:$DS$385,55,FALSE),"")</f>
        <v>57.906938234807093</v>
      </c>
      <c r="DC55" s="156"/>
      <c r="DD55" s="156">
        <f>IF(VLOOKUP(CONCATENATE($CH$6," ",DD$9),'-RÅDATA_KVARTAL-'!$A$5:$DS$385,55,FALSE)&gt;0,VLOOKUP(CONCATENATE($CH$6," ",DD$9),'-RÅDATA_KVARTAL-'!$A$5:$DS$385,55,FALSE),"")</f>
        <v>72.866591385707366</v>
      </c>
      <c r="DE55" s="156"/>
      <c r="DF55" s="156">
        <f>IF(VLOOKUP(CONCATENATE($CH$6," ",DF$9),'-RÅDATA_KVARTAL-'!$A$5:$DS$385,55,FALSE)&gt;0,VLOOKUP(CONCATENATE($CH$6," ",DF$9),'-RÅDATA_KVARTAL-'!$A$5:$DS$385,55,FALSE),"")</f>
        <v>68.080289350893182</v>
      </c>
      <c r="DG55" s="118"/>
      <c r="DH55" s="106"/>
      <c r="DI55" s="156">
        <f>IF(VLOOKUP(CONCATENATE($DI$6," ",DI$9),'-RÅDATA_KVARTAL-'!$A$5:$DS$385,55,FALSE)&gt;0,VLOOKUP(CONCATENATE($DI$6," ",DI$9),'-RÅDATA_KVARTAL-'!$A$5:$DS$385,55,FALSE),"")</f>
        <v>73.874015748031496</v>
      </c>
      <c r="DJ55" s="156"/>
      <c r="DK55" s="156">
        <f>IF(VLOOKUP(CONCATENATE($DI$6," ",DK$9),'-RÅDATA_KVARTAL-'!$A$5:$DS$385,55,FALSE)&gt;0,VLOOKUP(CONCATENATE($DI$6," ",DK$9),'-RÅDATA_KVARTAL-'!$A$5:$DS$385,55,FALSE),"")</f>
        <v>75.71981815120391</v>
      </c>
      <c r="DL55" s="156"/>
      <c r="DM55" s="156">
        <f>IF(VLOOKUP(CONCATENATE($DI$6," ",DM$9),'-RÅDATA_KVARTAL-'!$A$5:$DS$385,55,FALSE)&gt;0,VLOOKUP(CONCATENATE($DI$6," ",DM$9),'-RÅDATA_KVARTAL-'!$A$5:$DS$385,55,FALSE),"")</f>
        <v>68.305597579425111</v>
      </c>
      <c r="DN55" s="156"/>
      <c r="DO55" s="156">
        <f>IF(VLOOKUP(CONCATENATE($DI$6," ",DO$9),'-RÅDATA_KVARTAL-'!$A$5:$DS$385,55,FALSE)&gt;0,VLOOKUP(CONCATENATE($DI$6," ",DO$9),'-RÅDATA_KVARTAL-'!$A$5:$DS$385,55,FALSE),"")</f>
        <v>62.86802909594735</v>
      </c>
      <c r="DP55" s="156"/>
      <c r="DQ55" s="156">
        <f>IF(VLOOKUP(CONCATENATE($DI$6," ",DQ$9),'-RÅDATA_KVARTAL-'!$A$5:$DS$385,55,FALSE)&gt;0,VLOOKUP(CONCATENATE($DI$6," ",DQ$9),'-RÅDATA_KVARTAL-'!$A$5:$DS$385,55,FALSE),"")</f>
        <v>57.601270849880862</v>
      </c>
      <c r="DR55" s="156"/>
      <c r="DS55" s="156">
        <f>IF(VLOOKUP(CONCATENATE($DI$6," ",DS$9),'-RÅDATA_KVARTAL-'!$A$5:$DS$385,55,FALSE)&gt;0,VLOOKUP(CONCATENATE($DI$6," ",DS$9),'-RÅDATA_KVARTAL-'!$A$5:$DS$385,55,FALSE),"")</f>
        <v>60.702766932609066</v>
      </c>
      <c r="DT55" s="156"/>
      <c r="DU55" s="156">
        <f>IF(VLOOKUP(CONCATENATE($DI$6," ",DU$9),'-RÅDATA_KVARTAL-'!$A$5:$DS$385,55,FALSE)&gt;0,VLOOKUP(CONCATENATE($DI$6," ",DU$9),'-RÅDATA_KVARTAL-'!$A$5:$DS$385,55,FALSE),"")</f>
        <v>70.487456659188254</v>
      </c>
      <c r="DV55" s="156"/>
      <c r="DW55" s="156">
        <f>IF(VLOOKUP(CONCATENATE($DI$6," ",DW$9),'-RÅDATA_KVARTAL-'!$A$5:$DS$385,55,FALSE)&gt;0,VLOOKUP(CONCATENATE($DI$6," ",DW$9),'-RÅDATA_KVARTAL-'!$A$5:$DS$385,55,FALSE),"")</f>
        <v>69.263480183704701</v>
      </c>
      <c r="DX55" s="156"/>
      <c r="DY55" s="156">
        <f>IF(VLOOKUP(CONCATENATE($DI$6," ",DY$9),'-RÅDATA_KVARTAL-'!$A$5:$DS$385,55,FALSE)&gt;0,VLOOKUP(CONCATENATE($DI$6," ",DY$9),'-RÅDATA_KVARTAL-'!$A$5:$DS$385,55,FALSE),"")</f>
        <v>69.259638348686465</v>
      </c>
      <c r="DZ55" s="156"/>
      <c r="EA55" s="156" t="str">
        <f>IF(VLOOKUP(CONCATENATE($DI$6," ",EA$9),'-RÅDATA_KVARTAL-'!$A$5:$DS$385,55,FALSE)&gt;0,VLOOKUP(CONCATENATE($DI$6," ",EA$9),'-RÅDATA_KVARTAL-'!$A$5:$DS$385,55,FALSE),"")</f>
        <v/>
      </c>
      <c r="EB55" s="156"/>
      <c r="EC55" s="156" t="str">
        <f>IF(VLOOKUP(CONCATENATE($DI$6," ",EC$9),'-RÅDATA_KVARTAL-'!$A$5:$DS$385,55,FALSE)&gt;0,VLOOKUP(CONCATENATE($DI$6," ",EC$9),'-RÅDATA_KVARTAL-'!$A$5:$DS$385,55,FALSE),"")</f>
        <v/>
      </c>
      <c r="ED55" s="156"/>
      <c r="EE55" s="156" t="str">
        <f>IF(VLOOKUP(CONCATENATE($DI$6," ",EE$9),'-RÅDATA_KVARTAL-'!$A$5:$DS$385,55,FALSE)&gt;0,VLOOKUP(CONCATENATE($DI$6," ",EE$9),'-RÅDATA_KVARTAL-'!$A$5:$DS$385,55,FALSE),"")</f>
        <v/>
      </c>
      <c r="EF55" s="156"/>
      <c r="EG55" s="156">
        <f>IF(VLOOKUP(CONCATENATE($DI$6," ",EG$9),'-RÅDATA_KVARTAL-'!$A$5:$DS$385,55,FALSE)&gt;0,VLOOKUP(CONCATENATE($DI$6," ",EG$9),'-RÅDATA_KVARTAL-'!$A$5:$DS$385,55,FALSE),"")</f>
        <v>67.515840233257947</v>
      </c>
      <c r="EH55" s="118"/>
      <c r="EI55" s="106"/>
      <c r="EJ55" s="156" t="str">
        <f>IF(VLOOKUP(CONCATENATE($EJ$6," ",EJ$9),'-RÅDATA_KVARTAL-'!$A$5:$DS$385,55,FALSE)&gt;0,VLOOKUP(CONCATENATE($EJ$6," ",EJ$9),'-RÅDATA_KVARTAL-'!$A$5:$DS$385,55,FALSE),"")</f>
        <v/>
      </c>
      <c r="EK55" s="156"/>
      <c r="EL55" s="156" t="str">
        <f>IF(VLOOKUP(CONCATENATE($EJ$6," ",EL$9),'-RÅDATA_KVARTAL-'!$A$5:$DS$385,55,FALSE)&gt;0,VLOOKUP(CONCATENATE($EJ$6," ",EL$9),'-RÅDATA_KVARTAL-'!$A$5:$DS$385,55,FALSE),"")</f>
        <v/>
      </c>
      <c r="EM55" s="156"/>
      <c r="EN55" s="156" t="str">
        <f>IF(VLOOKUP(CONCATENATE($EJ$6," ",EN$9),'-RÅDATA_KVARTAL-'!$A$5:$DS$385,55,FALSE)&gt;0,VLOOKUP(CONCATENATE($EJ$6," ",EN$9),'-RÅDATA_KVARTAL-'!$A$5:$DS$385,55,FALSE),"")</f>
        <v/>
      </c>
      <c r="EO55" s="156"/>
      <c r="EP55" s="156" t="str">
        <f>IF(VLOOKUP(CONCATENATE($EJ$6," ",EP$9),'-RÅDATA_KVARTAL-'!$A$5:$DS$385,55,FALSE)&gt;0,VLOOKUP(CONCATENATE($EJ$6," ",EP$9),'-RÅDATA_KVARTAL-'!$A$5:$DS$385,55,FALSE),"")</f>
        <v/>
      </c>
      <c r="EQ55" s="156"/>
      <c r="ER55" s="156" t="str">
        <f>IF(VLOOKUP(CONCATENATE($EJ$6," ",ER$9),'-RÅDATA_KVARTAL-'!$A$5:$DS$385,55,FALSE)&gt;0,VLOOKUP(CONCATENATE($EJ$6," ",ER$9),'-RÅDATA_KVARTAL-'!$A$5:$DS$385,55,FALSE),"")</f>
        <v/>
      </c>
      <c r="ES55" s="156"/>
      <c r="ET55" s="156" t="str">
        <f>IF(VLOOKUP(CONCATENATE($EJ$6," ",ET$9),'-RÅDATA_KVARTAL-'!$A$5:$DS$385,55,FALSE)&gt;0,VLOOKUP(CONCATENATE($EJ$6," ",ET$9),'-RÅDATA_KVARTAL-'!$A$5:$DS$385,55,FALSE),"")</f>
        <v/>
      </c>
      <c r="EU55" s="156"/>
      <c r="EV55" s="156" t="str">
        <f>IF(VLOOKUP(CONCATENATE($EJ$6," ",EV$9),'-RÅDATA_KVARTAL-'!$A$5:$DS$385,55,FALSE)&gt;0,VLOOKUP(CONCATENATE($EJ$6," ",EV$9),'-RÅDATA_KVARTAL-'!$A$5:$DS$385,55,FALSE),"")</f>
        <v/>
      </c>
      <c r="EW55" s="156"/>
      <c r="EX55" s="156" t="str">
        <f>IF(VLOOKUP(CONCATENATE($EJ$6," ",EX$9),'-RÅDATA_KVARTAL-'!$A$5:$DS$385,55,FALSE)&gt;0,VLOOKUP(CONCATENATE($EJ$6," ",EX$9),'-RÅDATA_KVARTAL-'!$A$5:$DS$385,55,FALSE),"")</f>
        <v/>
      </c>
      <c r="EY55" s="156"/>
      <c r="EZ55" s="156" t="str">
        <f>IF(VLOOKUP(CONCATENATE($EJ$6," ",EZ$9),'-RÅDATA_KVARTAL-'!$A$5:$DS$385,55,FALSE)&gt;0,VLOOKUP(CONCATENATE($EJ$6," ",EZ$9),'-RÅDATA_KVARTAL-'!$A$5:$DS$385,55,FALSE),"")</f>
        <v/>
      </c>
      <c r="FA55" s="156"/>
      <c r="FB55" s="156" t="str">
        <f>IF(VLOOKUP(CONCATENATE($EJ$6," ",FB$9),'-RÅDATA_KVARTAL-'!$A$5:$DS$385,55,FALSE)&gt;0,VLOOKUP(CONCATENATE($EJ$6," ",FB$9),'-RÅDATA_KVARTAL-'!$A$5:$DS$385,55,FALSE),"")</f>
        <v/>
      </c>
      <c r="FC55" s="156"/>
      <c r="FD55" s="156" t="str">
        <f>IF(VLOOKUP(CONCATENATE($EJ$6," ",FD$9),'-RÅDATA_KVARTAL-'!$A$5:$DS$385,55,FALSE)&gt;0,VLOOKUP(CONCATENATE($EJ$6," ",FD$9),'-RÅDATA_KVARTAL-'!$A$5:$DS$385,55,FALSE),"")</f>
        <v/>
      </c>
      <c r="FE55" s="156"/>
      <c r="FF55" s="156" t="str">
        <f>IF(VLOOKUP(CONCATENATE($EJ$6," ",FF$9),'-RÅDATA_KVARTAL-'!$A$5:$DS$385,55,FALSE)&gt;0,VLOOKUP(CONCATENATE($EJ$6," ",FF$9),'-RÅDATA_KVARTAL-'!$A$5:$DS$385,55,FALSE),"")</f>
        <v/>
      </c>
      <c r="FG55" s="156"/>
      <c r="FH55" s="156" t="str">
        <f>IF(VLOOKUP(CONCATENATE($EJ$6," ",FH$9),'-RÅDATA_KVARTAL-'!$A$5:$DS$385,55,FALSE)&gt;0,VLOOKUP(CONCATENATE($EJ$6," ",FH$9),'-RÅDATA_KVARTAL-'!$A$5:$DS$385,55,FALSE),"")</f>
        <v/>
      </c>
      <c r="FI55" s="118"/>
      <c r="FJ55" s="106"/>
      <c r="FK55" s="156" t="str">
        <f>IF(VLOOKUP(CONCATENATE($FK$6," ",FK$9),'-RÅDATA_KVARTAL-'!$A$5:$DS$385,55,FALSE)&gt;0,VLOOKUP(CONCATENATE($FK$6," ",FK$9),'-RÅDATA_KVARTAL-'!$A$5:$DS$385,55,FALSE),"")</f>
        <v/>
      </c>
      <c r="FL55" s="156"/>
      <c r="FM55" s="156" t="str">
        <f>IF(VLOOKUP(CONCATENATE($FK$6," ",FM$9),'-RÅDATA_KVARTAL-'!$A$5:$DS$385,55,FALSE)&gt;0,VLOOKUP(CONCATENATE($FK$6," ",FM$9),'-RÅDATA_KVARTAL-'!$A$5:$DS$385,55,FALSE),"")</f>
        <v/>
      </c>
      <c r="FN55" s="156"/>
      <c r="FO55" s="156" t="str">
        <f>IF(VLOOKUP(CONCATENATE($FK$6," ",FO$9),'-RÅDATA_KVARTAL-'!$A$5:$DS$385,55,FALSE)&gt;0,VLOOKUP(CONCATENATE($FK$6," ",FO$9),'-RÅDATA_KVARTAL-'!$A$5:$DS$385,55,FALSE),"")</f>
        <v/>
      </c>
      <c r="FP55" s="156"/>
      <c r="FQ55" s="156" t="str">
        <f>IF(VLOOKUP(CONCATENATE($FK$6," ",FQ$9),'-RÅDATA_KVARTAL-'!$A$5:$DS$385,55,FALSE)&gt;0,VLOOKUP(CONCATENATE($FK$6," ",FQ$9),'-RÅDATA_KVARTAL-'!$A$5:$DS$385,55,FALSE),"")</f>
        <v/>
      </c>
      <c r="FR55" s="156"/>
      <c r="FS55" s="156" t="str">
        <f>IF(VLOOKUP(CONCATENATE($FK$6," ",FS$9),'-RÅDATA_KVARTAL-'!$A$5:$DS$385,55,FALSE)&gt;0,VLOOKUP(CONCATENATE($FK$6," ",FS$9),'-RÅDATA_KVARTAL-'!$A$5:$DS$385,55,FALSE),"")</f>
        <v/>
      </c>
      <c r="FT55" s="156"/>
      <c r="FU55" s="156" t="str">
        <f>IF(VLOOKUP(CONCATENATE($FK$6," ",FU$9),'-RÅDATA_KVARTAL-'!$A$5:$DS$385,55,FALSE)&gt;0,VLOOKUP(CONCATENATE($FK$6," ",FU$9),'-RÅDATA_KVARTAL-'!$A$5:$DS$385,55,FALSE),"")</f>
        <v/>
      </c>
      <c r="FV55" s="156"/>
      <c r="FW55" s="156" t="str">
        <f>IF(VLOOKUP(CONCATENATE($FK$6," ",FW$9),'-RÅDATA_KVARTAL-'!$A$5:$DS$385,55,FALSE)&gt;0,VLOOKUP(CONCATENATE($FK$6," ",FW$9),'-RÅDATA_KVARTAL-'!$A$5:$DS$385,55,FALSE),"")</f>
        <v/>
      </c>
      <c r="FX55" s="156"/>
      <c r="FY55" s="156" t="str">
        <f>IF(VLOOKUP(CONCATENATE($FK$6," ",FY$9),'-RÅDATA_KVARTAL-'!$A$5:$DS$385,55,FALSE)&gt;0,VLOOKUP(CONCATENATE($FK$6," ",FY$9),'-RÅDATA_KVARTAL-'!$A$5:$DS$385,55,FALSE),"")</f>
        <v/>
      </c>
      <c r="FZ55" s="156"/>
      <c r="GA55" s="156" t="str">
        <f>IF(VLOOKUP(CONCATENATE($FK$6," ",GA$9),'-RÅDATA_KVARTAL-'!$A$5:$DS$385,55,FALSE)&gt;0,VLOOKUP(CONCATENATE($FK$6," ",GA$9),'-RÅDATA_KVARTAL-'!$A$5:$DS$385,55,FALSE),"")</f>
        <v/>
      </c>
      <c r="GB55" s="156"/>
      <c r="GC55" s="156" t="str">
        <f>IF(VLOOKUP(CONCATENATE($FK$6," ",GC$9),'-RÅDATA_KVARTAL-'!$A$5:$DS$385,55,FALSE)&gt;0,VLOOKUP(CONCATENATE($FK$6," ",GC$9),'-RÅDATA_KVARTAL-'!$A$5:$DS$385,55,FALSE),"")</f>
        <v/>
      </c>
      <c r="GD55" s="156"/>
      <c r="GE55" s="156" t="str">
        <f>IF(VLOOKUP(CONCATENATE($FK$6," ",GE$9),'-RÅDATA_KVARTAL-'!$A$5:$DS$385,55,FALSE)&gt;0,VLOOKUP(CONCATENATE($FK$6," ",GE$9),'-RÅDATA_KVARTAL-'!$A$5:$DS$385,55,FALSE),"")</f>
        <v/>
      </c>
      <c r="GF55" s="156"/>
      <c r="GG55" s="156" t="str">
        <f>IF(VLOOKUP(CONCATENATE($FK$6," ",GG$9),'-RÅDATA_KVARTAL-'!$A$5:$DS$385,55,FALSE)&gt;0,VLOOKUP(CONCATENATE($FK$6," ",GG$9),'-RÅDATA_KVARTAL-'!$A$5:$DS$385,55,FALSE),"")</f>
        <v/>
      </c>
      <c r="GH55" s="156"/>
      <c r="GI55" s="156" t="str">
        <f>IF(VLOOKUP(CONCATENATE($FK$6," ",GI$9),'-RÅDATA_KVARTAL-'!$A$5:$DS$385,55,FALSE)&gt;0,VLOOKUP(CONCATENATE($FK$6," ",GI$9),'-RÅDATA_KVARTAL-'!$A$5:$DS$385,55,FALSE),"")</f>
        <v/>
      </c>
      <c r="GJ55" s="118"/>
      <c r="GK55" s="106"/>
      <c r="GL55" s="156" t="str">
        <f>IF(VLOOKUP(CONCATENATE($GL$6," ",GL$9),'-RÅDATA_KVARTAL-'!$A$5:$DS$385,55,FALSE)&gt;0,VLOOKUP(CONCATENATE($GL$6," ",GL$9),'-RÅDATA_KVARTAL-'!$A$5:$DS$385,55,FALSE),"")</f>
        <v/>
      </c>
      <c r="GM55" s="156"/>
      <c r="GN55" s="156" t="str">
        <f>IF(VLOOKUP(CONCATENATE($GL$6," ",GN$9),'-RÅDATA_KVARTAL-'!$A$5:$DS$385,55,FALSE)&gt;0,VLOOKUP(CONCATENATE($GL$6," ",GN$9),'-RÅDATA_KVARTAL-'!$A$5:$DS$385,55,FALSE),"")</f>
        <v/>
      </c>
      <c r="GO55" s="156"/>
      <c r="GP55" s="156" t="str">
        <f>IF(VLOOKUP(CONCATENATE($GL$6," ",GP$9),'-RÅDATA_KVARTAL-'!$A$5:$DS$385,55,FALSE)&gt;0,VLOOKUP(CONCATENATE($GL$6," ",GP$9),'-RÅDATA_KVARTAL-'!$A$5:$DS$385,55,FALSE),"")</f>
        <v/>
      </c>
      <c r="GQ55" s="156"/>
      <c r="GR55" s="156" t="str">
        <f>IF(VLOOKUP(CONCATENATE($GL$6," ",GR$9),'-RÅDATA_KVARTAL-'!$A$5:$DS$385,55,FALSE)&gt;0,VLOOKUP(CONCATENATE($GL$6," ",GR$9),'-RÅDATA_KVARTAL-'!$A$5:$DS$385,55,FALSE),"")</f>
        <v/>
      </c>
      <c r="GS55" s="156"/>
      <c r="GT55" s="156" t="str">
        <f>IF(VLOOKUP(CONCATENATE($GL$6," ",GT$9),'-RÅDATA_KVARTAL-'!$A$5:$DS$385,55,FALSE)&gt;0,VLOOKUP(CONCATENATE($GL$6," ",GT$9),'-RÅDATA_KVARTAL-'!$A$5:$DS$385,55,FALSE),"")</f>
        <v/>
      </c>
      <c r="GU55" s="156"/>
      <c r="GV55" s="156" t="str">
        <f>IF(VLOOKUP(CONCATENATE($GL$6," ",GV$9),'-RÅDATA_KVARTAL-'!$A$5:$DS$385,55,FALSE)&gt;0,VLOOKUP(CONCATENATE($GL$6," ",GV$9),'-RÅDATA_KVARTAL-'!$A$5:$DS$385,55,FALSE),"")</f>
        <v/>
      </c>
      <c r="GW55" s="156"/>
      <c r="GX55" s="156" t="str">
        <f>IF(VLOOKUP(CONCATENATE($GL$6," ",GX$9),'-RÅDATA_KVARTAL-'!$A$5:$DS$385,55,FALSE)&gt;0,VLOOKUP(CONCATENATE($GL$6," ",GX$9),'-RÅDATA_KVARTAL-'!$A$5:$DS$385,55,FALSE),"")</f>
        <v/>
      </c>
      <c r="GY55" s="156"/>
      <c r="GZ55" s="156" t="str">
        <f>IF(VLOOKUP(CONCATENATE($GL$6," ",GZ$9),'-RÅDATA_KVARTAL-'!$A$5:$DS$385,55,FALSE)&gt;0,VLOOKUP(CONCATENATE($GL$6," ",GZ$9),'-RÅDATA_KVARTAL-'!$A$5:$DS$385,55,FALSE),"")</f>
        <v/>
      </c>
      <c r="HA55" s="156"/>
      <c r="HB55" s="156" t="str">
        <f>IF(VLOOKUP(CONCATENATE($GL$6," ",HB$9),'-RÅDATA_KVARTAL-'!$A$5:$DS$385,55,FALSE)&gt;0,VLOOKUP(CONCATENATE($GL$6," ",HB$9),'-RÅDATA_KVARTAL-'!$A$5:$DS$385,55,FALSE),"")</f>
        <v/>
      </c>
      <c r="HC55" s="156"/>
      <c r="HD55" s="156" t="str">
        <f>IF(VLOOKUP(CONCATENATE($GL$6," ",HD$9),'-RÅDATA_KVARTAL-'!$A$5:$DS$385,55,FALSE)&gt;0,VLOOKUP(CONCATENATE($GL$6," ",HD$9),'-RÅDATA_KVARTAL-'!$A$5:$DS$385,55,FALSE),"")</f>
        <v/>
      </c>
      <c r="HE55" s="156"/>
      <c r="HF55" s="156" t="str">
        <f>IF(VLOOKUP(CONCATENATE($GL$6," ",HF$9),'-RÅDATA_KVARTAL-'!$A$5:$DS$385,55,FALSE)&gt;0,VLOOKUP(CONCATENATE($GL$6," ",HF$9),'-RÅDATA_KVARTAL-'!$A$5:$DS$385,55,FALSE),"")</f>
        <v/>
      </c>
      <c r="HG55" s="156"/>
      <c r="HH55" s="156" t="str">
        <f>IF(VLOOKUP(CONCATENATE($GL$6," ",HH$9),'-RÅDATA_KVARTAL-'!$A$5:$DS$385,55,FALSE)&gt;0,VLOOKUP(CONCATENATE($GL$6," ",HH$9),'-RÅDATA_KVARTAL-'!$A$5:$DS$385,55,FALSE),"")</f>
        <v/>
      </c>
      <c r="HI55" s="156"/>
      <c r="HJ55" s="156" t="str">
        <f>IF(VLOOKUP(CONCATENATE($GL$6," ",HJ$9),'-RÅDATA_KVARTAL-'!$A$5:$DS$385,55,FALSE)&gt;0,VLOOKUP(CONCATENATE($GL$6," ",HJ$9),'-RÅDATA_KVARTAL-'!$A$5:$DS$385,55,FALSE),"")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4131</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5024</v>
      </c>
      <c r="CM57" s="37"/>
      <c r="CN57" s="37">
        <f>IF(VLOOKUP(CONCATENATE($CH$6," ",CN$9),'-RÅDATA_KVARTAL-'!$A$5:$DS$385,59,FALSE)&gt;0,VLOOKUP(CONCATENATE($CH$6," ",CN$9),'-RÅDATA_KVARTAL-'!$A$5:$DS$385,59,FALSE),"")</f>
        <v>5131</v>
      </c>
      <c r="CO57" s="37"/>
      <c r="CP57" s="37">
        <f>IF(VLOOKUP(CONCATENATE($CH$6," ",CP$9),'-RÅDATA_KVARTAL-'!$A$5:$DS$385,59,FALSE)&gt;0,VLOOKUP(CONCATENATE($CH$6," ",CP$9),'-RÅDATA_KVARTAL-'!$A$5:$DS$385,59,FALSE),"")</f>
        <v>4851</v>
      </c>
      <c r="CQ57" s="37"/>
      <c r="CR57" s="37">
        <f>IF(VLOOKUP(CONCATENATE($CH$6," ",CR$9),'-RÅDATA_KVARTAL-'!$A$5:$DS$385,59,FALSE)&gt;0,VLOOKUP(CONCATENATE($CH$6," ",CR$9),'-RÅDATA_KVARTAL-'!$A$5:$DS$385,59,FALSE),"")</f>
        <v>4621</v>
      </c>
      <c r="CS57" s="37"/>
      <c r="CT57" s="37">
        <f>IF(VLOOKUP(CONCATENATE($CH$6," ",CT$9),'-RÅDATA_KVARTAL-'!$A$5:$DS$385,59,FALSE)&gt;0,VLOOKUP(CONCATENATE($CH$6," ",CT$9),'-RÅDATA_KVARTAL-'!$A$5:$DS$385,59,FALSE),"")</f>
        <v>4220</v>
      </c>
      <c r="CU57" s="37"/>
      <c r="CV57" s="37">
        <f>IF(VLOOKUP(CONCATENATE($CH$6," ",CV$9),'-RÅDATA_KVARTAL-'!$A$5:$DS$385,59,FALSE)&gt;0,VLOOKUP(CONCATENATE($CH$6," ",CV$9),'-RÅDATA_KVARTAL-'!$A$5:$DS$385,59,FALSE),"")</f>
        <v>4915</v>
      </c>
      <c r="CW57" s="37"/>
      <c r="CX57" s="37">
        <f>IF(VLOOKUP(CONCATENATE($CH$6," ",CX$9),'-RÅDATA_KVARTAL-'!$A$5:$DS$385,59,FALSE)&gt;0,VLOOKUP(CONCATENATE($CH$6," ",CX$9),'-RÅDATA_KVARTAL-'!$A$5:$DS$385,59,FALSE),"")</f>
        <v>4813</v>
      </c>
      <c r="CY57" s="37"/>
      <c r="CZ57" s="37">
        <f>IF(VLOOKUP(CONCATENATE($CH$6," ",CZ$9),'-RÅDATA_KVARTAL-'!$A$5:$DS$385,59,FALSE)&gt;0,VLOOKUP(CONCATENATE($CH$6," ",CZ$9),'-RÅDATA_KVARTAL-'!$A$5:$DS$385,59,FALSE),"")</f>
        <v>4620</v>
      </c>
      <c r="DA57" s="37"/>
      <c r="DB57" s="37">
        <f>IF(VLOOKUP(CONCATENATE($CH$6," ",DB$9),'-RÅDATA_KVARTAL-'!$A$5:$DS$385,59,FALSE)&gt;0,VLOOKUP(CONCATENATE($CH$6," ",DB$9),'-RÅDATA_KVARTAL-'!$A$5:$DS$385,59,FALSE),"")</f>
        <v>4102</v>
      </c>
      <c r="DC57" s="37"/>
      <c r="DD57" s="37">
        <f>IF(VLOOKUP(CONCATENATE($CH$6," ",DD$9),'-RÅDATA_KVARTAL-'!$A$5:$DS$385,59,FALSE)&gt;0,VLOOKUP(CONCATENATE($CH$6," ",DD$9),'-RÅDATA_KVARTAL-'!$A$5:$DS$385,59,FALSE),"")</f>
        <v>5091</v>
      </c>
      <c r="DE57" s="37"/>
      <c r="DF57" s="37">
        <f>IF(VLOOKUP(CONCATENATE($CH$6," ",DF$9),'-RÅDATA_KVARTAL-'!$A$5:$DS$385,59,FALSE)&gt;0,VLOOKUP(CONCATENATE($CH$6," ",DF$9),'-RÅDATA_KVARTAL-'!$A$5:$DS$385,59,FALSE),"")</f>
        <v>56139</v>
      </c>
      <c r="DG57" s="147"/>
      <c r="DH57" s="275"/>
      <c r="DI57" s="37">
        <f>IF(VLOOKUP(CONCATENATE($DI$6," ",DI$9),'-RÅDATA_KVARTAL-'!$A$5:$DS$385,59,FALSE)&gt;0,VLOOKUP(CONCATENATE($DI$6," ",DI$9),'-RÅDATA_KVARTAL-'!$A$5:$DS$385,59,FALSE),"")</f>
        <v>5240</v>
      </c>
      <c r="DJ57" s="37"/>
      <c r="DK57" s="37">
        <f>IF(VLOOKUP(CONCATENATE($DI$6," ",DK$9),'-RÅDATA_KVARTAL-'!$A$5:$DS$385,59,FALSE)&gt;0,VLOOKUP(CONCATENATE($DI$6," ",DK$9),'-RÅDATA_KVARTAL-'!$A$5:$DS$385,59,FALSE),"")</f>
        <v>5047</v>
      </c>
      <c r="DL57" s="37"/>
      <c r="DM57" s="37">
        <f>IF(VLOOKUP(CONCATENATE($DI$6," ",DM$9),'-RÅDATA_KVARTAL-'!$A$5:$DS$385,59,FALSE)&gt;0,VLOOKUP(CONCATENATE($DI$6," ",DM$9),'-RÅDATA_KVARTAL-'!$A$5:$DS$385,59,FALSE),"")</f>
        <v>5295</v>
      </c>
      <c r="DN57" s="37"/>
      <c r="DO57" s="37">
        <f>IF(VLOOKUP(CONCATENATE($DI$6," ",DO$9),'-RÅDATA_KVARTAL-'!$A$5:$DS$385,59,FALSE)&gt;0,VLOOKUP(CONCATENATE($DI$6," ",DO$9),'-RÅDATA_KVARTAL-'!$A$5:$DS$385,59,FALSE),"")</f>
        <v>4292</v>
      </c>
      <c r="DP57" s="37"/>
      <c r="DQ57" s="37">
        <f>IF(VLOOKUP(CONCATENATE($DI$6," ",DQ$9),'-RÅDATA_KVARTAL-'!$A$5:$DS$385,59,FALSE)&gt;0,VLOOKUP(CONCATENATE($DI$6," ",DQ$9),'-RÅDATA_KVARTAL-'!$A$5:$DS$385,59,FALSE),"")</f>
        <v>4326</v>
      </c>
      <c r="DR57" s="37"/>
      <c r="DS57" s="37">
        <f>IF(VLOOKUP(CONCATENATE($DI$6," ",DS$9),'-RÅDATA_KVARTAL-'!$A$5:$DS$385,59,FALSE)&gt;0,VLOOKUP(CONCATENATE($DI$6," ",DS$9),'-RÅDATA_KVARTAL-'!$A$5:$DS$385,59,FALSE),"")</f>
        <v>4233</v>
      </c>
      <c r="DT57" s="37"/>
      <c r="DU57" s="37">
        <f>IF(VLOOKUP(CONCATENATE($DI$6," ",DU$9),'-RÅDATA_KVARTAL-'!$A$5:$DS$385,59,FALSE)&gt;0,VLOOKUP(CONCATENATE($DI$6," ",DU$9),'-RÅDATA_KVARTAL-'!$A$5:$DS$385,59,FALSE),"")</f>
        <v>3954</v>
      </c>
      <c r="DV57" s="37"/>
      <c r="DW57" s="37">
        <f>IF(VLOOKUP(CONCATENATE($DI$6," ",DW$9),'-RÅDATA_KVARTAL-'!$A$5:$DS$385,59,FALSE)&gt;0,VLOOKUP(CONCATENATE($DI$6," ",DW$9),'-RÅDATA_KVARTAL-'!$A$5:$DS$385,59,FALSE),"")</f>
        <v>4626</v>
      </c>
      <c r="DX57" s="37"/>
      <c r="DY57" s="37">
        <f>IF(VLOOKUP(CONCATENATE($DI$6," ",DY$9),'-RÅDATA_KVARTAL-'!$A$5:$DS$385,59,FALSE)&gt;0,VLOOKUP(CONCATENATE($DI$6," ",DY$9),'-RÅDATA_KVARTAL-'!$A$5:$DS$385,59,FALSE),"")</f>
        <v>4623</v>
      </c>
      <c r="DZ57" s="37"/>
      <c r="EA57" s="37" t="str">
        <f>IF(VLOOKUP(CONCATENATE($DI$6," ",EA$9),'-RÅDATA_KVARTAL-'!$A$5:$DS$385,59,FALSE)&gt;0,VLOOKUP(CONCATENATE($DI$6," ",EA$9),'-RÅDATA_KVARTAL-'!$A$5:$DS$385,59,FALSE),"")</f>
        <v/>
      </c>
      <c r="EB57" s="37"/>
      <c r="EC57" s="37" t="str">
        <f>IF(VLOOKUP(CONCATENATE($DI$6," ",EC$9),'-RÅDATA_KVARTAL-'!$A$5:$DS$385,59,FALSE)&gt;0,VLOOKUP(CONCATENATE($DI$6," ",EC$9),'-RÅDATA_KVARTAL-'!$A$5:$DS$385,59,FALSE),"")</f>
        <v/>
      </c>
      <c r="ED57" s="37"/>
      <c r="EE57" s="37" t="str">
        <f>IF(VLOOKUP(CONCATENATE($DI$6," ",EE$9),'-RÅDATA_KVARTAL-'!$A$5:$DS$385,59,FALSE)&gt;0,VLOOKUP(CONCATENATE($DI$6," ",EE$9),'-RÅDATA_KVARTAL-'!$A$5:$DS$385,59,FALSE),"")</f>
        <v/>
      </c>
      <c r="EF57" s="37"/>
      <c r="EG57" s="37">
        <f>IF(VLOOKUP(CONCATENATE($DI$6," ",EG$9),'-RÅDATA_KVARTAL-'!$A$5:$DS$385,59,FALSE)&gt;0,VLOOKUP(CONCATENATE($DI$6," ",EG$9),'-RÅDATA_KVARTAL-'!$A$5:$DS$385,59,FALSE),"")</f>
        <v>41636</v>
      </c>
      <c r="EH57" s="147"/>
      <c r="EI57" s="275"/>
      <c r="EJ57" s="37" t="str">
        <f>IF(VLOOKUP(CONCATENATE($EJ$6," ",EJ$9),'-RÅDATA_KVARTAL-'!$A$5:$DS$385,59,FALSE)&gt;0,VLOOKUP(CONCATENATE($EJ$6," ",EJ$9),'-RÅDATA_KVARTAL-'!$A$5:$DS$385,59,FALSE),"")</f>
        <v/>
      </c>
      <c r="EK57" s="37"/>
      <c r="EL57" s="37" t="str">
        <f>IF(VLOOKUP(CONCATENATE($EJ$6," ",EL$9),'-RÅDATA_KVARTAL-'!$A$5:$DS$385,59,FALSE)&gt;0,VLOOKUP(CONCATENATE($EJ$6," ",EL$9),'-RÅDATA_KVARTAL-'!$A$5:$DS$385,59,FALSE),"")</f>
        <v/>
      </c>
      <c r="EM57" s="37"/>
      <c r="EN57" s="37" t="str">
        <f>IF(VLOOKUP(CONCATENATE($EJ$6," ",EN$9),'-RÅDATA_KVARTAL-'!$A$5:$DS$385,59,FALSE)&gt;0,VLOOKUP(CONCATENATE($EJ$6," ",EN$9),'-RÅDATA_KVARTAL-'!$A$5:$DS$385,59,FALSE),"")</f>
        <v/>
      </c>
      <c r="EO57" s="37"/>
      <c r="EP57" s="37" t="str">
        <f>IF(VLOOKUP(CONCATENATE($EJ$6," ",EP$9),'-RÅDATA_KVARTAL-'!$A$5:$DS$385,59,FALSE)&gt;0,VLOOKUP(CONCATENATE($EJ$6," ",EP$9),'-RÅDATA_KVARTAL-'!$A$5:$DS$385,59,FALSE),"")</f>
        <v/>
      </c>
      <c r="EQ57" s="37"/>
      <c r="ER57" s="37" t="str">
        <f>IF(VLOOKUP(CONCATENATE($EJ$6," ",ER$9),'-RÅDATA_KVARTAL-'!$A$5:$DS$385,59,FALSE)&gt;0,VLOOKUP(CONCATENATE($EJ$6," ",ER$9),'-RÅDATA_KVARTAL-'!$A$5:$DS$385,59,FALSE),"")</f>
        <v/>
      </c>
      <c r="ES57" s="37"/>
      <c r="ET57" s="37" t="str">
        <f>IF(VLOOKUP(CONCATENATE($EJ$6," ",ET$9),'-RÅDATA_KVARTAL-'!$A$5:$DS$385,59,FALSE)&gt;0,VLOOKUP(CONCATENATE($EJ$6," ",ET$9),'-RÅDATA_KVARTAL-'!$A$5:$DS$385,59,FALSE),"")</f>
        <v/>
      </c>
      <c r="EU57" s="37"/>
      <c r="EV57" s="37" t="str">
        <f>IF(VLOOKUP(CONCATENATE($EJ$6," ",EV$9),'-RÅDATA_KVARTAL-'!$A$5:$DS$385,59,FALSE)&gt;0,VLOOKUP(CONCATENATE($EJ$6," ",EV$9),'-RÅDATA_KVARTAL-'!$A$5:$DS$385,59,FALSE),"")</f>
        <v/>
      </c>
      <c r="EW57" s="37"/>
      <c r="EX57" s="37" t="str">
        <f>IF(VLOOKUP(CONCATENATE($EJ$6," ",EX$9),'-RÅDATA_KVARTAL-'!$A$5:$DS$385,59,FALSE)&gt;0,VLOOKUP(CONCATENATE($EJ$6," ",EX$9),'-RÅDATA_KVARTAL-'!$A$5:$DS$385,59,FALSE),"")</f>
        <v/>
      </c>
      <c r="EY57" s="37"/>
      <c r="EZ57" s="37" t="str">
        <f>IF(VLOOKUP(CONCATENATE($EJ$6," ",EZ$9),'-RÅDATA_KVARTAL-'!$A$5:$DS$385,59,FALSE)&gt;0,VLOOKUP(CONCATENATE($EJ$6," ",EZ$9),'-RÅDATA_KVARTAL-'!$A$5:$DS$385,59,FALSE),"")</f>
        <v/>
      </c>
      <c r="FA57" s="37"/>
      <c r="FB57" s="37" t="str">
        <f>IF(VLOOKUP(CONCATENATE($EJ$6," ",FB$9),'-RÅDATA_KVARTAL-'!$A$5:$DS$385,59,FALSE)&gt;0,VLOOKUP(CONCATENATE($EJ$6," ",FB$9),'-RÅDATA_KVARTAL-'!$A$5:$DS$385,59,FALSE),"")</f>
        <v/>
      </c>
      <c r="FC57" s="37"/>
      <c r="FD57" s="37" t="str">
        <f>IF(VLOOKUP(CONCATENATE($EJ$6," ",FD$9),'-RÅDATA_KVARTAL-'!$A$5:$DS$385,59,FALSE)&gt;0,VLOOKUP(CONCATENATE($EJ$6," ",FD$9),'-RÅDATA_KVARTAL-'!$A$5:$DS$385,59,FALSE),"")</f>
        <v/>
      </c>
      <c r="FE57" s="37"/>
      <c r="FF57" s="37" t="str">
        <f>IF(VLOOKUP(CONCATENATE($EJ$6," ",FF$9),'-RÅDATA_KVARTAL-'!$A$5:$DS$385,59,FALSE)&gt;0,VLOOKUP(CONCATENATE($EJ$6," ",FF$9),'-RÅDATA_KVARTAL-'!$A$5:$DS$385,59,FALSE),"")</f>
        <v/>
      </c>
      <c r="FG57" s="37"/>
      <c r="FH57" s="37" t="str">
        <f>IF(VLOOKUP(CONCATENATE($EJ$6," ",FH$9),'-RÅDATA_KVARTAL-'!$A$5:$DS$385,59,FALSE)&gt;0,VLOOKUP(CONCATENATE($EJ$6," ",FH$9),'-RÅDATA_KVARTAL-'!$A$5:$DS$385,59,FALSE),"")</f>
        <v/>
      </c>
      <c r="FI57" s="147"/>
      <c r="FJ57" s="275"/>
      <c r="FK57" s="37" t="str">
        <f>IF(VLOOKUP(CONCATENATE($FK$6," ",FK$9),'-RÅDATA_KVARTAL-'!$A$5:$DS$385,59,FALSE)&gt;0,VLOOKUP(CONCATENATE($FK$6," ",FK$9),'-RÅDATA_KVARTAL-'!$A$5:$DS$385,59,FALSE),"")</f>
        <v/>
      </c>
      <c r="FL57" s="37"/>
      <c r="FM57" s="37" t="str">
        <f>IF(VLOOKUP(CONCATENATE($FK$6," ",FM$9),'-RÅDATA_KVARTAL-'!$A$5:$DS$385,59,FALSE)&gt;0,VLOOKUP(CONCATENATE($FK$6," ",FM$9),'-RÅDATA_KVARTAL-'!$A$5:$DS$385,59,FALSE),"")</f>
        <v/>
      </c>
      <c r="FN57" s="37"/>
      <c r="FO57" s="37" t="str">
        <f>IF(VLOOKUP(CONCATENATE($FK$6," ",FO$9),'-RÅDATA_KVARTAL-'!$A$5:$DS$385,59,FALSE)&gt;0,VLOOKUP(CONCATENATE($FK$6," ",FO$9),'-RÅDATA_KVARTAL-'!$A$5:$DS$385,59,FALSE),"")</f>
        <v/>
      </c>
      <c r="FP57" s="37"/>
      <c r="FQ57" s="37" t="str">
        <f>IF(VLOOKUP(CONCATENATE($FK$6," ",FQ$9),'-RÅDATA_KVARTAL-'!$A$5:$DS$385,59,FALSE)&gt;0,VLOOKUP(CONCATENATE($FK$6," ",FQ$9),'-RÅDATA_KVARTAL-'!$A$5:$DS$385,59,FALSE),"")</f>
        <v/>
      </c>
      <c r="FR57" s="37"/>
      <c r="FS57" s="37" t="str">
        <f>IF(VLOOKUP(CONCATENATE($FK$6," ",FS$9),'-RÅDATA_KVARTAL-'!$A$5:$DS$385,59,FALSE)&gt;0,VLOOKUP(CONCATENATE($FK$6," ",FS$9),'-RÅDATA_KVARTAL-'!$A$5:$DS$385,59,FALSE),"")</f>
        <v/>
      </c>
      <c r="FT57" s="37"/>
      <c r="FU57" s="37" t="str">
        <f>IF(VLOOKUP(CONCATENATE($FK$6," ",FU$9),'-RÅDATA_KVARTAL-'!$A$5:$DS$385,59,FALSE)&gt;0,VLOOKUP(CONCATENATE($FK$6," ",FU$9),'-RÅDATA_KVARTAL-'!$A$5:$DS$385,59,FALSE),"")</f>
        <v/>
      </c>
      <c r="FV57" s="37"/>
      <c r="FW57" s="37" t="str">
        <f>IF(VLOOKUP(CONCATENATE($FK$6," ",FW$9),'-RÅDATA_KVARTAL-'!$A$5:$DS$385,59,FALSE)&gt;0,VLOOKUP(CONCATENATE($FK$6," ",FW$9),'-RÅDATA_KVARTAL-'!$A$5:$DS$385,59,FALSE),"")</f>
        <v/>
      </c>
      <c r="FX57" s="37"/>
      <c r="FY57" s="37" t="str">
        <f>IF(VLOOKUP(CONCATENATE($FK$6," ",FY$9),'-RÅDATA_KVARTAL-'!$A$5:$DS$385,59,FALSE)&gt;0,VLOOKUP(CONCATENATE($FK$6," ",FY$9),'-RÅDATA_KVARTAL-'!$A$5:$DS$385,59,FALSE),"")</f>
        <v/>
      </c>
      <c r="FZ57" s="37"/>
      <c r="GA57" s="37" t="str">
        <f>IF(VLOOKUP(CONCATENATE($FK$6," ",GA$9),'-RÅDATA_KVARTAL-'!$A$5:$DS$385,59,FALSE)&gt;0,VLOOKUP(CONCATENATE($FK$6," ",GA$9),'-RÅDATA_KVARTAL-'!$A$5:$DS$385,59,FALSE),"")</f>
        <v/>
      </c>
      <c r="GB57" s="37"/>
      <c r="GC57" s="37" t="str">
        <f>IF(VLOOKUP(CONCATENATE($FK$6," ",GC$9),'-RÅDATA_KVARTAL-'!$A$5:$DS$385,59,FALSE)&gt;0,VLOOKUP(CONCATENATE($FK$6," ",GC$9),'-RÅDATA_KVARTAL-'!$A$5:$DS$385,59,FALSE),"")</f>
        <v/>
      </c>
      <c r="GD57" s="37"/>
      <c r="GE57" s="37" t="str">
        <f>IF(VLOOKUP(CONCATENATE($FK$6," ",GE$9),'-RÅDATA_KVARTAL-'!$A$5:$DS$385,59,FALSE)&gt;0,VLOOKUP(CONCATENATE($FK$6," ",GE$9),'-RÅDATA_KVARTAL-'!$A$5:$DS$385,59,FALSE),"")</f>
        <v/>
      </c>
      <c r="GF57" s="37"/>
      <c r="GG57" s="37" t="str">
        <f>IF(VLOOKUP(CONCATENATE($FK$6," ",GG$9),'-RÅDATA_KVARTAL-'!$A$5:$DS$385,59,FALSE)&gt;0,VLOOKUP(CONCATENATE($FK$6," ",GG$9),'-RÅDATA_KVARTAL-'!$A$5:$DS$385,59,FALSE),"")</f>
        <v/>
      </c>
      <c r="GH57" s="37"/>
      <c r="GI57" s="37" t="str">
        <f>IF(VLOOKUP(CONCATENATE($FK$6," ",GI$9),'-RÅDATA_KVARTAL-'!$A$5:$DS$385,59,FALSE)&gt;0,VLOOKUP(CONCATENATE($FK$6," ",GI$9),'-RÅDATA_KVARTAL-'!$A$5:$DS$385,59,FALSE),"")</f>
        <v/>
      </c>
      <c r="GJ57" s="147"/>
      <c r="GK57" s="275"/>
      <c r="GL57" s="37" t="str">
        <f>IF(VLOOKUP(CONCATENATE($GL$6," ",GL$9),'-RÅDATA_KVARTAL-'!$A$5:$DS$385,59,FALSE)&gt;0,VLOOKUP(CONCATENATE($GL$6," ",GL$9),'-RÅDATA_KVARTAL-'!$A$5:$DS$385,59,FALSE),"")</f>
        <v/>
      </c>
      <c r="GM57" s="37"/>
      <c r="GN57" s="37" t="str">
        <f>IF(VLOOKUP(CONCATENATE($GL$6," ",GN$9),'-RÅDATA_KVARTAL-'!$A$5:$DS$385,59,FALSE)&gt;0,VLOOKUP(CONCATENATE($GL$6," ",GN$9),'-RÅDATA_KVARTAL-'!$A$5:$DS$385,59,FALSE),"")</f>
        <v/>
      </c>
      <c r="GO57" s="37"/>
      <c r="GP57" s="37" t="str">
        <f>IF(VLOOKUP(CONCATENATE($GL$6," ",GP$9),'-RÅDATA_KVARTAL-'!$A$5:$DS$385,59,FALSE)&gt;0,VLOOKUP(CONCATENATE($GL$6," ",GP$9),'-RÅDATA_KVARTAL-'!$A$5:$DS$385,59,FALSE),"")</f>
        <v/>
      </c>
      <c r="GQ57" s="37"/>
      <c r="GR57" s="37" t="str">
        <f>IF(VLOOKUP(CONCATENATE($GL$6," ",GR$9),'-RÅDATA_KVARTAL-'!$A$5:$DS$385,59,FALSE)&gt;0,VLOOKUP(CONCATENATE($GL$6," ",GR$9),'-RÅDATA_KVARTAL-'!$A$5:$DS$385,59,FALSE),"")</f>
        <v/>
      </c>
      <c r="GS57" s="37"/>
      <c r="GT57" s="37" t="str">
        <f>IF(VLOOKUP(CONCATENATE($GL$6," ",GT$9),'-RÅDATA_KVARTAL-'!$A$5:$DS$385,59,FALSE)&gt;0,VLOOKUP(CONCATENATE($GL$6," ",GT$9),'-RÅDATA_KVARTAL-'!$A$5:$DS$385,59,FALSE),"")</f>
        <v/>
      </c>
      <c r="GU57" s="37"/>
      <c r="GV57" s="37" t="str">
        <f>IF(VLOOKUP(CONCATENATE($GL$6," ",GV$9),'-RÅDATA_KVARTAL-'!$A$5:$DS$385,59,FALSE)&gt;0,VLOOKUP(CONCATENATE($GL$6," ",GV$9),'-RÅDATA_KVARTAL-'!$A$5:$DS$385,59,FALSE),"")</f>
        <v/>
      </c>
      <c r="GW57" s="37"/>
      <c r="GX57" s="37" t="str">
        <f>IF(VLOOKUP(CONCATENATE($GL$6," ",GX$9),'-RÅDATA_KVARTAL-'!$A$5:$DS$385,59,FALSE)&gt;0,VLOOKUP(CONCATENATE($GL$6," ",GX$9),'-RÅDATA_KVARTAL-'!$A$5:$DS$385,59,FALSE),"")</f>
        <v/>
      </c>
      <c r="GY57" s="37"/>
      <c r="GZ57" s="37" t="str">
        <f>IF(VLOOKUP(CONCATENATE($GL$6," ",GZ$9),'-RÅDATA_KVARTAL-'!$A$5:$DS$385,59,FALSE)&gt;0,VLOOKUP(CONCATENATE($GL$6," ",GZ$9),'-RÅDATA_KVARTAL-'!$A$5:$DS$385,59,FALSE),"")</f>
        <v/>
      </c>
      <c r="HA57" s="37"/>
      <c r="HB57" s="37" t="str">
        <f>IF(VLOOKUP(CONCATENATE($GL$6," ",HB$9),'-RÅDATA_KVARTAL-'!$A$5:$DS$385,59,FALSE)&gt;0,VLOOKUP(CONCATENATE($GL$6," ",HB$9),'-RÅDATA_KVARTAL-'!$A$5:$DS$385,59,FALSE),"")</f>
        <v/>
      </c>
      <c r="HC57" s="37"/>
      <c r="HD57" s="37" t="str">
        <f>IF(VLOOKUP(CONCATENATE($GL$6," ",HD$9),'-RÅDATA_KVARTAL-'!$A$5:$DS$385,59,FALSE)&gt;0,VLOOKUP(CONCATENATE($GL$6," ",HD$9),'-RÅDATA_KVARTAL-'!$A$5:$DS$385,59,FALSE),"")</f>
        <v/>
      </c>
      <c r="HE57" s="37"/>
      <c r="HF57" s="37" t="str">
        <f>IF(VLOOKUP(CONCATENATE($GL$6," ",HF$9),'-RÅDATA_KVARTAL-'!$A$5:$DS$385,59,FALSE)&gt;0,VLOOKUP(CONCATENATE($GL$6," ",HF$9),'-RÅDATA_KVARTAL-'!$A$5:$DS$385,59,FALSE),"")</f>
        <v/>
      </c>
      <c r="HG57" s="37"/>
      <c r="HH57" s="37" t="str">
        <f>IF(VLOOKUP(CONCATENATE($GL$6," ",HH$9),'-RÅDATA_KVARTAL-'!$A$5:$DS$385,59,FALSE)&gt;0,VLOOKUP(CONCATENATE($GL$6," ",HH$9),'-RÅDATA_KVARTAL-'!$A$5:$DS$385,59,FALSE),"")</f>
        <v/>
      </c>
      <c r="HI57" s="37"/>
      <c r="HJ57" s="37" t="str">
        <f>IF(VLOOKUP(CONCATENATE($GL$6," ",HJ$9),'-RÅDATA_KVARTAL-'!$A$5:$DS$385,59,FALSE)&gt;0,VLOOKUP(CONCATENATE($GL$6," ",HJ$9),'-RÅDATA_KVARTAL-'!$A$5:$DS$385,59,FALSE),"")</f>
        <v/>
      </c>
      <c r="HK57" s="147"/>
      <c r="HL57" s="148"/>
      <c r="HM57" s="103" t="s">
        <v>462</v>
      </c>
      <c r="HN57" s="15"/>
    </row>
    <row r="58" spans="2:222" ht="10.5" customHeight="1" x14ac:dyDescent="0.2">
      <c r="B58" s="248">
        <v>7</v>
      </c>
      <c r="C58" s="195"/>
      <c r="D58" s="92" t="s">
        <v>72</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70.35081743869209</v>
      </c>
      <c r="CI58" s="156"/>
      <c r="CJ58" s="156">
        <f>IF(VLOOKUP(CONCATENATE($CH$6," ",CJ$9),'-RÅDATA_KVARTAL-'!$A$5:$DS$385,63,FALSE)&gt;0,VLOOKUP(CONCATENATE($CH$6," ",CJ$9),'-RÅDATA_KVARTAL-'!$A$5:$DS$385,63,FALSE),"")</f>
        <v>78.920396310215239</v>
      </c>
      <c r="CK58" s="156"/>
      <c r="CL58" s="156">
        <f>IF(VLOOKUP(CONCATENATE($CH$6," ",CL$9),'-RÅDATA_KVARTAL-'!$A$5:$DS$385,63,FALSE)&gt;0,VLOOKUP(CONCATENATE($CH$6," ",CL$9),'-RÅDATA_KVARTAL-'!$A$5:$DS$385,63,FALSE),"")</f>
        <v>80.409731113956468</v>
      </c>
      <c r="CM58" s="156"/>
      <c r="CN58" s="156">
        <f>IF(VLOOKUP(CONCATENATE($CH$6," ",CN$9),'-RÅDATA_KVARTAL-'!$A$5:$DS$385,63,FALSE)&gt;0,VLOOKUP(CONCATENATE($CH$6," ",CN$9),'-RÅDATA_KVARTAL-'!$A$5:$DS$385,63,FALSE),"")</f>
        <v>80.574748743718601</v>
      </c>
      <c r="CO58" s="156"/>
      <c r="CP58" s="156">
        <f>IF(VLOOKUP(CONCATENATE($CH$6," ",CP$9),'-RÅDATA_KVARTAL-'!$A$5:$DS$385,63,FALSE)&gt;0,VLOOKUP(CONCATENATE($CH$6," ",CP$9),'-RÅDATA_KVARTAL-'!$A$5:$DS$385,63,FALSE),"")</f>
        <v>76.841438301916682</v>
      </c>
      <c r="CQ58" s="156"/>
      <c r="CR58" s="156">
        <f>IF(VLOOKUP(CONCATENATE($CH$6," ",CR$9),'-RÅDATA_KVARTAL-'!$A$5:$DS$385,63,FALSE)&gt;0,VLOOKUP(CONCATENATE($CH$6," ",CR$9),'-RÅDATA_KVARTAL-'!$A$5:$DS$385,63,FALSE),"")</f>
        <v>77.390721822140335</v>
      </c>
      <c r="CS58" s="156"/>
      <c r="CT58" s="156">
        <f>IF(VLOOKUP(CONCATENATE($CH$6," ",CT$9),'-RÅDATA_KVARTAL-'!$A$5:$DS$385,63,FALSE)&gt;0,VLOOKUP(CONCATENATE($CH$6," ",CT$9),'-RÅDATA_KVARTAL-'!$A$5:$DS$385,63,FALSE),"")</f>
        <v>80.811949444657216</v>
      </c>
      <c r="CU58" s="156"/>
      <c r="CV58" s="156">
        <f>IF(VLOOKUP(CONCATENATE($CH$6," ",CV$9),'-RÅDATA_KVARTAL-'!$A$5:$DS$385,63,FALSE)&gt;0,VLOOKUP(CONCATENATE($CH$6," ",CV$9),'-RÅDATA_KVARTAL-'!$A$5:$DS$385,63,FALSE),"")</f>
        <v>82.342100854414483</v>
      </c>
      <c r="CW58" s="156"/>
      <c r="CX58" s="156">
        <f>IF(VLOOKUP(CONCATENATE($CH$6," ",CX$9),'-RÅDATA_KVARTAL-'!$A$5:$DS$385,63,FALSE)&gt;0,VLOOKUP(CONCATENATE($CH$6," ",CX$9),'-RÅDATA_KVARTAL-'!$A$5:$DS$385,63,FALSE),"")</f>
        <v>78.875778433300553</v>
      </c>
      <c r="CY58" s="156"/>
      <c r="CZ58" s="156">
        <f>IF(VLOOKUP(CONCATENATE($CH$6," ",CZ$9),'-RÅDATA_KVARTAL-'!$A$5:$DS$385,63,FALSE)&gt;0,VLOOKUP(CONCATENATE($CH$6," ",CZ$9),'-RÅDATA_KVARTAL-'!$A$5:$DS$385,63,FALSE),"")</f>
        <v>73.555166374781095</v>
      </c>
      <c r="DA58" s="156"/>
      <c r="DB58" s="156">
        <f>IF(VLOOKUP(CONCATENATE($CH$6," ",DB$9),'-RÅDATA_KVARTAL-'!$A$5:$DS$385,63,FALSE)&gt;0,VLOOKUP(CONCATENATE($CH$6," ",DB$9),'-RÅDATA_KVARTAL-'!$A$5:$DS$385,63,FALSE),"")</f>
        <v>67.925153171054802</v>
      </c>
      <c r="DC58" s="156"/>
      <c r="DD58" s="156">
        <f>IF(VLOOKUP(CONCATENATE($CH$6," ",DD$9),'-RÅDATA_KVARTAL-'!$A$5:$DS$385,63,FALSE)&gt;0,VLOOKUP(CONCATENATE($CH$6," ",DD$9),'-RÅDATA_KVARTAL-'!$A$5:$DS$385,63,FALSE),"")</f>
        <v>82.126149378932084</v>
      </c>
      <c r="DE58" s="156"/>
      <c r="DF58" s="156">
        <f>IF(VLOOKUP(CONCATENATE($CH$6," ",DF$9),'-RÅDATA_KVARTAL-'!$A$5:$DS$385,63,FALSE)&gt;0,VLOOKUP(CONCATENATE($CH$6," ",DF$9),'-RÅDATA_KVARTAL-'!$A$5:$DS$385,63,FALSE),"")</f>
        <v>77.499378779093846</v>
      </c>
      <c r="DG58" s="118"/>
      <c r="DH58" s="106"/>
      <c r="DI58" s="156">
        <f>IF(VLOOKUP(CONCATENATE($DI$6," ",DI$9),'-RÅDATA_KVARTAL-'!$A$5:$DS$385,63,FALSE)&gt;0,VLOOKUP(CONCATENATE($DI$6," ",DI$9),'-RÅDATA_KVARTAL-'!$A$5:$DS$385,63,FALSE),"")</f>
        <v>82.519685039370088</v>
      </c>
      <c r="DJ58" s="156"/>
      <c r="DK58" s="156">
        <f>IF(VLOOKUP(CONCATENATE($DI$6," ",DK$9),'-RÅDATA_KVARTAL-'!$A$5:$DS$385,63,FALSE)&gt;0,VLOOKUP(CONCATENATE($DI$6," ",DK$9),'-RÅDATA_KVARTAL-'!$A$5:$DS$385,63,FALSE),"")</f>
        <v>84.980636470786337</v>
      </c>
      <c r="DL58" s="156"/>
      <c r="DM58" s="156">
        <f>IF(VLOOKUP(CONCATENATE($DI$6," ",DM$9),'-RÅDATA_KVARTAL-'!$A$5:$DS$385,63,FALSE)&gt;0,VLOOKUP(CONCATENATE($DI$6," ",DM$9),'-RÅDATA_KVARTAL-'!$A$5:$DS$385,63,FALSE),"")</f>
        <v>80.105900151285937</v>
      </c>
      <c r="DN58" s="156"/>
      <c r="DO58" s="156">
        <f>IF(VLOOKUP(CONCATENATE($DI$6," ",DO$9),'-RÅDATA_KVARTAL-'!$A$5:$DS$385,63,FALSE)&gt;0,VLOOKUP(CONCATENATE($DI$6," ",DO$9),'-RÅDATA_KVARTAL-'!$A$5:$DS$385,63,FALSE),"")</f>
        <v>74.333217873224797</v>
      </c>
      <c r="DP58" s="156"/>
      <c r="DQ58" s="156">
        <f>IF(VLOOKUP(CONCATENATE($DI$6," ",DQ$9),'-RÅDATA_KVARTAL-'!$A$5:$DS$385,63,FALSE)&gt;0,VLOOKUP(CONCATENATE($DI$6," ",DQ$9),'-RÅDATA_KVARTAL-'!$A$5:$DS$385,63,FALSE),"")</f>
        <v>68.721207307386805</v>
      </c>
      <c r="DR58" s="156"/>
      <c r="DS58" s="156">
        <f>IF(VLOOKUP(CONCATENATE($DI$6," ",DS$9),'-RÅDATA_KVARTAL-'!$A$5:$DS$385,63,FALSE)&gt;0,VLOOKUP(CONCATENATE($DI$6," ",DS$9),'-RÅDATA_KVARTAL-'!$A$5:$DS$385,63,FALSE),"")</f>
        <v>71.855372602274656</v>
      </c>
      <c r="DT58" s="156"/>
      <c r="DU58" s="156">
        <f>IF(VLOOKUP(CONCATENATE($DI$6," ",DU$9),'-RÅDATA_KVARTAL-'!$A$5:$DS$385,63,FALSE)&gt;0,VLOOKUP(CONCATENATE($DI$6," ",DU$9),'-RÅDATA_KVARTAL-'!$A$5:$DS$385,63,FALSE),"")</f>
        <v>80.644503365286553</v>
      </c>
      <c r="DV58" s="156"/>
      <c r="DW58" s="156">
        <f>IF(VLOOKUP(CONCATENATE($DI$6," ",DW$9),'-RÅDATA_KVARTAL-'!$A$5:$DS$385,63,FALSE)&gt;0,VLOOKUP(CONCATENATE($DI$6," ",DW$9),'-RÅDATA_KVARTAL-'!$A$5:$DS$385,63,FALSE),"")</f>
        <v>78.686851505358064</v>
      </c>
      <c r="DX58" s="156"/>
      <c r="DY58" s="156">
        <f>IF(VLOOKUP(CONCATENATE($DI$6," ",DY$9),'-RÅDATA_KVARTAL-'!$A$5:$DS$385,63,FALSE)&gt;0,VLOOKUP(CONCATENATE($DI$6," ",DY$9),'-RÅDATA_KVARTAL-'!$A$5:$DS$385,63,FALSE),"")</f>
        <v>78.863868986693959</v>
      </c>
      <c r="DZ58" s="156"/>
      <c r="EA58" s="156" t="str">
        <f>IF(VLOOKUP(CONCATENATE($DI$6," ",EA$9),'-RÅDATA_KVARTAL-'!$A$5:$DS$385,63,FALSE)&gt;0,VLOOKUP(CONCATENATE($DI$6," ",EA$9),'-RÅDATA_KVARTAL-'!$A$5:$DS$385,63,FALSE),"")</f>
        <v/>
      </c>
      <c r="EB58" s="156"/>
      <c r="EC58" s="156" t="str">
        <f>IF(VLOOKUP(CONCATENATE($DI$6," ",EC$9),'-RÅDATA_KVARTAL-'!$A$5:$DS$385,63,FALSE)&gt;0,VLOOKUP(CONCATENATE($DI$6," ",EC$9),'-RÅDATA_KVARTAL-'!$A$5:$DS$385,63,FALSE),"")</f>
        <v/>
      </c>
      <c r="ED58" s="156"/>
      <c r="EE58" s="156" t="str">
        <f>IF(VLOOKUP(CONCATENATE($DI$6," ",EE$9),'-RÅDATA_KVARTAL-'!$A$5:$DS$385,63,FALSE)&gt;0,VLOOKUP(CONCATENATE($DI$6," ",EE$9),'-RÅDATA_KVARTAL-'!$A$5:$DS$385,63,FALSE),"")</f>
        <v/>
      </c>
      <c r="EF58" s="156"/>
      <c r="EG58" s="156">
        <f>IF(VLOOKUP(CONCATENATE($DI$6," ",EG$9),'-RÅDATA_KVARTAL-'!$A$5:$DS$385,63,FALSE)&gt;0,VLOOKUP(CONCATENATE($DI$6," ",EG$9),'-RÅDATA_KVARTAL-'!$A$5:$DS$385,63,FALSE),"")</f>
        <v>77.819935330729123</v>
      </c>
      <c r="EH58" s="118"/>
      <c r="EI58" s="106"/>
      <c r="EJ58" s="156" t="str">
        <f>IF(VLOOKUP(CONCATENATE($EJ$6," ",EJ$9),'-RÅDATA_KVARTAL-'!$A$5:$DS$385,63,FALSE)&gt;0,VLOOKUP(CONCATENATE($EJ$6," ",EJ$9),'-RÅDATA_KVARTAL-'!$A$5:$DS$385,63,FALSE),"")</f>
        <v/>
      </c>
      <c r="EK58" s="156"/>
      <c r="EL58" s="156" t="str">
        <f>IF(VLOOKUP(CONCATENATE($EJ$6," ",EL$9),'-RÅDATA_KVARTAL-'!$A$5:$DS$385,63,FALSE)&gt;0,VLOOKUP(CONCATENATE($EJ$6," ",EL$9),'-RÅDATA_KVARTAL-'!$A$5:$DS$385,63,FALSE),"")</f>
        <v/>
      </c>
      <c r="EM58" s="156"/>
      <c r="EN58" s="156" t="str">
        <f>IF(VLOOKUP(CONCATENATE($EJ$6," ",EN$9),'-RÅDATA_KVARTAL-'!$A$5:$DS$385,63,FALSE)&gt;0,VLOOKUP(CONCATENATE($EJ$6," ",EN$9),'-RÅDATA_KVARTAL-'!$A$5:$DS$385,63,FALSE),"")</f>
        <v/>
      </c>
      <c r="EO58" s="156"/>
      <c r="EP58" s="156" t="str">
        <f>IF(VLOOKUP(CONCATENATE($EJ$6," ",EP$9),'-RÅDATA_KVARTAL-'!$A$5:$DS$385,63,FALSE)&gt;0,VLOOKUP(CONCATENATE($EJ$6," ",EP$9),'-RÅDATA_KVARTAL-'!$A$5:$DS$385,63,FALSE),"")</f>
        <v/>
      </c>
      <c r="EQ58" s="156"/>
      <c r="ER58" s="156" t="str">
        <f>IF(VLOOKUP(CONCATENATE($EJ$6," ",ER$9),'-RÅDATA_KVARTAL-'!$A$5:$DS$385,63,FALSE)&gt;0,VLOOKUP(CONCATENATE($EJ$6," ",ER$9),'-RÅDATA_KVARTAL-'!$A$5:$DS$385,63,FALSE),"")</f>
        <v/>
      </c>
      <c r="ES58" s="156"/>
      <c r="ET58" s="156" t="str">
        <f>IF(VLOOKUP(CONCATENATE($EJ$6," ",ET$9),'-RÅDATA_KVARTAL-'!$A$5:$DS$385,63,FALSE)&gt;0,VLOOKUP(CONCATENATE($EJ$6," ",ET$9),'-RÅDATA_KVARTAL-'!$A$5:$DS$385,63,FALSE),"")</f>
        <v/>
      </c>
      <c r="EU58" s="156"/>
      <c r="EV58" s="156" t="str">
        <f>IF(VLOOKUP(CONCATENATE($EJ$6," ",EV$9),'-RÅDATA_KVARTAL-'!$A$5:$DS$385,63,FALSE)&gt;0,VLOOKUP(CONCATENATE($EJ$6," ",EV$9),'-RÅDATA_KVARTAL-'!$A$5:$DS$385,63,FALSE),"")</f>
        <v/>
      </c>
      <c r="EW58" s="156"/>
      <c r="EX58" s="156" t="str">
        <f>IF(VLOOKUP(CONCATENATE($EJ$6," ",EX$9),'-RÅDATA_KVARTAL-'!$A$5:$DS$385,63,FALSE)&gt;0,VLOOKUP(CONCATENATE($EJ$6," ",EX$9),'-RÅDATA_KVARTAL-'!$A$5:$DS$385,63,FALSE),"")</f>
        <v/>
      </c>
      <c r="EY58" s="156"/>
      <c r="EZ58" s="156" t="str">
        <f>IF(VLOOKUP(CONCATENATE($EJ$6," ",EZ$9),'-RÅDATA_KVARTAL-'!$A$5:$DS$385,63,FALSE)&gt;0,VLOOKUP(CONCATENATE($EJ$6," ",EZ$9),'-RÅDATA_KVARTAL-'!$A$5:$DS$385,63,FALSE),"")</f>
        <v/>
      </c>
      <c r="FA58" s="156"/>
      <c r="FB58" s="156" t="str">
        <f>IF(VLOOKUP(CONCATENATE($EJ$6," ",FB$9),'-RÅDATA_KVARTAL-'!$A$5:$DS$385,63,FALSE)&gt;0,VLOOKUP(CONCATENATE($EJ$6," ",FB$9),'-RÅDATA_KVARTAL-'!$A$5:$DS$385,63,FALSE),"")</f>
        <v/>
      </c>
      <c r="FC58" s="156"/>
      <c r="FD58" s="156" t="str">
        <f>IF(VLOOKUP(CONCATENATE($EJ$6," ",FD$9),'-RÅDATA_KVARTAL-'!$A$5:$DS$385,63,FALSE)&gt;0,VLOOKUP(CONCATENATE($EJ$6," ",FD$9),'-RÅDATA_KVARTAL-'!$A$5:$DS$385,63,FALSE),"")</f>
        <v/>
      </c>
      <c r="FE58" s="156"/>
      <c r="FF58" s="156" t="str">
        <f>IF(VLOOKUP(CONCATENATE($EJ$6," ",FF$9),'-RÅDATA_KVARTAL-'!$A$5:$DS$385,63,FALSE)&gt;0,VLOOKUP(CONCATENATE($EJ$6," ",FF$9),'-RÅDATA_KVARTAL-'!$A$5:$DS$385,63,FALSE),"")</f>
        <v/>
      </c>
      <c r="FG58" s="156"/>
      <c r="FH58" s="156" t="str">
        <f>IF(VLOOKUP(CONCATENATE($EJ$6," ",FH$9),'-RÅDATA_KVARTAL-'!$A$5:$DS$385,63,FALSE)&gt;0,VLOOKUP(CONCATENATE($EJ$6," ",FH$9),'-RÅDATA_KVARTAL-'!$A$5:$DS$385,63,FALSE),"")</f>
        <v/>
      </c>
      <c r="FI58" s="118"/>
      <c r="FJ58" s="106"/>
      <c r="FK58" s="156" t="str">
        <f>IF(VLOOKUP(CONCATENATE($FK$6," ",FK$9),'-RÅDATA_KVARTAL-'!$A$5:$DS$385,63,FALSE)&gt;0,VLOOKUP(CONCATENATE($FK$6," ",FK$9),'-RÅDATA_KVARTAL-'!$A$5:$DS$385,63,FALSE),"")</f>
        <v/>
      </c>
      <c r="FL58" s="156"/>
      <c r="FM58" s="156" t="str">
        <f>IF(VLOOKUP(CONCATENATE($FK$6," ",FM$9),'-RÅDATA_KVARTAL-'!$A$5:$DS$385,63,FALSE)&gt;0,VLOOKUP(CONCATENATE($FK$6," ",FM$9),'-RÅDATA_KVARTAL-'!$A$5:$DS$385,63,FALSE),"")</f>
        <v/>
      </c>
      <c r="FN58" s="156"/>
      <c r="FO58" s="156" t="str">
        <f>IF(VLOOKUP(CONCATENATE($FK$6," ",FO$9),'-RÅDATA_KVARTAL-'!$A$5:$DS$385,63,FALSE)&gt;0,VLOOKUP(CONCATENATE($FK$6," ",FO$9),'-RÅDATA_KVARTAL-'!$A$5:$DS$385,63,FALSE),"")</f>
        <v/>
      </c>
      <c r="FP58" s="156"/>
      <c r="FQ58" s="156" t="str">
        <f>IF(VLOOKUP(CONCATENATE($FK$6," ",FQ$9),'-RÅDATA_KVARTAL-'!$A$5:$DS$385,63,FALSE)&gt;0,VLOOKUP(CONCATENATE($FK$6," ",FQ$9),'-RÅDATA_KVARTAL-'!$A$5:$DS$385,63,FALSE),"")</f>
        <v/>
      </c>
      <c r="FR58" s="156"/>
      <c r="FS58" s="156" t="str">
        <f>IF(VLOOKUP(CONCATENATE($FK$6," ",FS$9),'-RÅDATA_KVARTAL-'!$A$5:$DS$385,63,FALSE)&gt;0,VLOOKUP(CONCATENATE($FK$6," ",FS$9),'-RÅDATA_KVARTAL-'!$A$5:$DS$385,63,FALSE),"")</f>
        <v/>
      </c>
      <c r="FT58" s="156"/>
      <c r="FU58" s="156" t="str">
        <f>IF(VLOOKUP(CONCATENATE($FK$6," ",FU$9),'-RÅDATA_KVARTAL-'!$A$5:$DS$385,63,FALSE)&gt;0,VLOOKUP(CONCATENATE($FK$6," ",FU$9),'-RÅDATA_KVARTAL-'!$A$5:$DS$385,63,FALSE),"")</f>
        <v/>
      </c>
      <c r="FV58" s="156"/>
      <c r="FW58" s="156" t="str">
        <f>IF(VLOOKUP(CONCATENATE($FK$6," ",FW$9),'-RÅDATA_KVARTAL-'!$A$5:$DS$385,63,FALSE)&gt;0,VLOOKUP(CONCATENATE($FK$6," ",FW$9),'-RÅDATA_KVARTAL-'!$A$5:$DS$385,63,FALSE),"")</f>
        <v/>
      </c>
      <c r="FX58" s="156"/>
      <c r="FY58" s="156" t="str">
        <f>IF(VLOOKUP(CONCATENATE($FK$6," ",FY$9),'-RÅDATA_KVARTAL-'!$A$5:$DS$385,63,FALSE)&gt;0,VLOOKUP(CONCATENATE($FK$6," ",FY$9),'-RÅDATA_KVARTAL-'!$A$5:$DS$385,63,FALSE),"")</f>
        <v/>
      </c>
      <c r="FZ58" s="156"/>
      <c r="GA58" s="156" t="str">
        <f>IF(VLOOKUP(CONCATENATE($FK$6," ",GA$9),'-RÅDATA_KVARTAL-'!$A$5:$DS$385,63,FALSE)&gt;0,VLOOKUP(CONCATENATE($FK$6," ",GA$9),'-RÅDATA_KVARTAL-'!$A$5:$DS$385,63,FALSE),"")</f>
        <v/>
      </c>
      <c r="GB58" s="156"/>
      <c r="GC58" s="156" t="str">
        <f>IF(VLOOKUP(CONCATENATE($FK$6," ",GC$9),'-RÅDATA_KVARTAL-'!$A$5:$DS$385,63,FALSE)&gt;0,VLOOKUP(CONCATENATE($FK$6," ",GC$9),'-RÅDATA_KVARTAL-'!$A$5:$DS$385,63,FALSE),"")</f>
        <v/>
      </c>
      <c r="GD58" s="156"/>
      <c r="GE58" s="156" t="str">
        <f>IF(VLOOKUP(CONCATENATE($FK$6," ",GE$9),'-RÅDATA_KVARTAL-'!$A$5:$DS$385,63,FALSE)&gt;0,VLOOKUP(CONCATENATE($FK$6," ",GE$9),'-RÅDATA_KVARTAL-'!$A$5:$DS$385,63,FALSE),"")</f>
        <v/>
      </c>
      <c r="GF58" s="156"/>
      <c r="GG58" s="156" t="str">
        <f>IF(VLOOKUP(CONCATENATE($FK$6," ",GG$9),'-RÅDATA_KVARTAL-'!$A$5:$DS$385,63,FALSE)&gt;0,VLOOKUP(CONCATENATE($FK$6," ",GG$9),'-RÅDATA_KVARTAL-'!$A$5:$DS$385,63,FALSE),"")</f>
        <v/>
      </c>
      <c r="GH58" s="156"/>
      <c r="GI58" s="156" t="str">
        <f>IF(VLOOKUP(CONCATENATE($FK$6," ",GI$9),'-RÅDATA_KVARTAL-'!$A$5:$DS$385,63,FALSE)&gt;0,VLOOKUP(CONCATENATE($FK$6," ",GI$9),'-RÅDATA_KVARTAL-'!$A$5:$DS$385,63,FALSE),"")</f>
        <v/>
      </c>
      <c r="GJ58" s="118"/>
      <c r="GK58" s="106"/>
      <c r="GL58" s="156" t="str">
        <f>IF(VLOOKUP(CONCATENATE($GL$6," ",GL$9),'-RÅDATA_KVARTAL-'!$A$5:$DS$385,63,FALSE)&gt;0,VLOOKUP(CONCATENATE($GL$6," ",GL$9),'-RÅDATA_KVARTAL-'!$A$5:$DS$385,63,FALSE),"")</f>
        <v/>
      </c>
      <c r="GM58" s="156"/>
      <c r="GN58" s="156" t="str">
        <f>IF(VLOOKUP(CONCATENATE($GL$6," ",GN$9),'-RÅDATA_KVARTAL-'!$A$5:$DS$385,63,FALSE)&gt;0,VLOOKUP(CONCATENATE($GL$6," ",GN$9),'-RÅDATA_KVARTAL-'!$A$5:$DS$385,63,FALSE),"")</f>
        <v/>
      </c>
      <c r="GO58" s="156"/>
      <c r="GP58" s="156" t="str">
        <f>IF(VLOOKUP(CONCATENATE($GL$6," ",GP$9),'-RÅDATA_KVARTAL-'!$A$5:$DS$385,63,FALSE)&gt;0,VLOOKUP(CONCATENATE($GL$6," ",GP$9),'-RÅDATA_KVARTAL-'!$A$5:$DS$385,63,FALSE),"")</f>
        <v/>
      </c>
      <c r="GQ58" s="156"/>
      <c r="GR58" s="156" t="str">
        <f>IF(VLOOKUP(CONCATENATE($GL$6," ",GR$9),'-RÅDATA_KVARTAL-'!$A$5:$DS$385,63,FALSE)&gt;0,VLOOKUP(CONCATENATE($GL$6," ",GR$9),'-RÅDATA_KVARTAL-'!$A$5:$DS$385,63,FALSE),"")</f>
        <v/>
      </c>
      <c r="GS58" s="156"/>
      <c r="GT58" s="156" t="str">
        <f>IF(VLOOKUP(CONCATENATE($GL$6," ",GT$9),'-RÅDATA_KVARTAL-'!$A$5:$DS$385,63,FALSE)&gt;0,VLOOKUP(CONCATENATE($GL$6," ",GT$9),'-RÅDATA_KVARTAL-'!$A$5:$DS$385,63,FALSE),"")</f>
        <v/>
      </c>
      <c r="GU58" s="156"/>
      <c r="GV58" s="156" t="str">
        <f>IF(VLOOKUP(CONCATENATE($GL$6," ",GV$9),'-RÅDATA_KVARTAL-'!$A$5:$DS$385,63,FALSE)&gt;0,VLOOKUP(CONCATENATE($GL$6," ",GV$9),'-RÅDATA_KVARTAL-'!$A$5:$DS$385,63,FALSE),"")</f>
        <v/>
      </c>
      <c r="GW58" s="156"/>
      <c r="GX58" s="156" t="str">
        <f>IF(VLOOKUP(CONCATENATE($GL$6," ",GX$9),'-RÅDATA_KVARTAL-'!$A$5:$DS$385,63,FALSE)&gt;0,VLOOKUP(CONCATENATE($GL$6," ",GX$9),'-RÅDATA_KVARTAL-'!$A$5:$DS$385,63,FALSE),"")</f>
        <v/>
      </c>
      <c r="GY58" s="156"/>
      <c r="GZ58" s="156" t="str">
        <f>IF(VLOOKUP(CONCATENATE($GL$6," ",GZ$9),'-RÅDATA_KVARTAL-'!$A$5:$DS$385,63,FALSE)&gt;0,VLOOKUP(CONCATENATE($GL$6," ",GZ$9),'-RÅDATA_KVARTAL-'!$A$5:$DS$385,63,FALSE),"")</f>
        <v/>
      </c>
      <c r="HA58" s="156"/>
      <c r="HB58" s="156" t="str">
        <f>IF(VLOOKUP(CONCATENATE($GL$6," ",HB$9),'-RÅDATA_KVARTAL-'!$A$5:$DS$385,63,FALSE)&gt;0,VLOOKUP(CONCATENATE($GL$6," ",HB$9),'-RÅDATA_KVARTAL-'!$A$5:$DS$385,63,FALSE),"")</f>
        <v/>
      </c>
      <c r="HC58" s="156"/>
      <c r="HD58" s="156" t="str">
        <f>IF(VLOOKUP(CONCATENATE($GL$6," ",HD$9),'-RÅDATA_KVARTAL-'!$A$5:$DS$385,63,FALSE)&gt;0,VLOOKUP(CONCATENATE($GL$6," ",HD$9),'-RÅDATA_KVARTAL-'!$A$5:$DS$385,63,FALSE),"")</f>
        <v/>
      </c>
      <c r="HE58" s="156"/>
      <c r="HF58" s="156" t="str">
        <f>IF(VLOOKUP(CONCATENATE($GL$6," ",HF$9),'-RÅDATA_KVARTAL-'!$A$5:$DS$385,63,FALSE)&gt;0,VLOOKUP(CONCATENATE($GL$6," ",HF$9),'-RÅDATA_KVARTAL-'!$A$5:$DS$385,63,FALSE),"")</f>
        <v/>
      </c>
      <c r="HG58" s="156"/>
      <c r="HH58" s="156" t="str">
        <f>IF(VLOOKUP(CONCATENATE($GL$6," ",HH$9),'-RÅDATA_KVARTAL-'!$A$5:$DS$385,63,FALSE)&gt;0,VLOOKUP(CONCATENATE($GL$6," ",HH$9),'-RÅDATA_KVARTAL-'!$A$5:$DS$385,63,FALSE),"")</f>
        <v/>
      </c>
      <c r="HI58" s="156"/>
      <c r="HJ58" s="156" t="str">
        <f>IF(VLOOKUP(CONCATENATE($GL$6," ",HJ$9),'-RÅDATA_KVARTAL-'!$A$5:$DS$385,63,FALSE)&gt;0,VLOOKUP(CONCATENATE($GL$6," ",HJ$9),'-RÅDATA_KVARTAL-'!$A$5:$DS$385,63,FALSE),"")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4613</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5495</v>
      </c>
      <c r="CM60" s="37"/>
      <c r="CN60" s="37">
        <f>IF(VLOOKUP(CONCATENATE($CH$6," ",CN$9),'-RÅDATA_KVARTAL-'!$A$5:$DS$385,67,FALSE)&gt;0,VLOOKUP(CONCATENATE($CH$6," ",CN$9),'-RÅDATA_KVARTAL-'!$A$5:$DS$385,67,FALSE),"")</f>
        <v>5568</v>
      </c>
      <c r="CO60" s="37"/>
      <c r="CP60" s="37">
        <f>IF(VLOOKUP(CONCATENATE($CH$6," ",CP$9),'-RÅDATA_KVARTAL-'!$A$5:$DS$385,67,FALSE)&gt;0,VLOOKUP(CONCATENATE($CH$6," ",CP$9),'-RÅDATA_KVARTAL-'!$A$5:$DS$385,67,FALSE),"")</f>
        <v>5278</v>
      </c>
      <c r="CQ60" s="37"/>
      <c r="CR60" s="37">
        <f>IF(VLOOKUP(CONCATENATE($CH$6," ",CR$9),'-RÅDATA_KVARTAL-'!$A$5:$DS$385,67,FALSE)&gt;0,VLOOKUP(CONCATENATE($CH$6," ",CR$9),'-RÅDATA_KVARTAL-'!$A$5:$DS$385,67,FALSE),"")</f>
        <v>5031</v>
      </c>
      <c r="CS60" s="37"/>
      <c r="CT60" s="37">
        <f>IF(VLOOKUP(CONCATENATE($CH$6," ",CT$9),'-RÅDATA_KVARTAL-'!$A$5:$DS$385,67,FALSE)&gt;0,VLOOKUP(CONCATENATE($CH$6," ",CT$9),'-RÅDATA_KVARTAL-'!$A$5:$DS$385,67,FALSE),"")</f>
        <v>4586</v>
      </c>
      <c r="CU60" s="37"/>
      <c r="CV60" s="37">
        <f>IF(VLOOKUP(CONCATENATE($CH$6," ",CV$9),'-RÅDATA_KVARTAL-'!$A$5:$DS$385,67,FALSE)&gt;0,VLOOKUP(CONCATENATE($CH$6," ",CV$9),'-RÅDATA_KVARTAL-'!$A$5:$DS$385,67,FALSE),"")</f>
        <v>5267</v>
      </c>
      <c r="CW60" s="37"/>
      <c r="CX60" s="37">
        <f>IF(VLOOKUP(CONCATENATE($CH$6," ",CX$9),'-RÅDATA_KVARTAL-'!$A$5:$DS$385,67,FALSE)&gt;0,VLOOKUP(CONCATENATE($CH$6," ",CX$9),'-RÅDATA_KVARTAL-'!$A$5:$DS$385,67,FALSE),"")</f>
        <v>5197</v>
      </c>
      <c r="CY60" s="37"/>
      <c r="CZ60" s="37">
        <f>IF(VLOOKUP(CONCATENATE($CH$6," ",CZ$9),'-RÅDATA_KVARTAL-'!$A$5:$DS$385,67,FALSE)&gt;0,VLOOKUP(CONCATENATE($CH$6," ",CZ$9),'-RÅDATA_KVARTAL-'!$A$5:$DS$385,67,FALSE),"")</f>
        <v>5152</v>
      </c>
      <c r="DA60" s="37"/>
      <c r="DB60" s="37">
        <f>IF(VLOOKUP(CONCATENATE($CH$6," ",DB$9),'-RÅDATA_KVARTAL-'!$A$5:$DS$385,67,FALSE)&gt;0,VLOOKUP(CONCATENATE($CH$6," ",DB$9),'-RÅDATA_KVARTAL-'!$A$5:$DS$385,67,FALSE),"")</f>
        <v>4636</v>
      </c>
      <c r="DC60" s="37"/>
      <c r="DD60" s="37">
        <f>IF(VLOOKUP(CONCATENATE($CH$6," ",DD$9),'-RÅDATA_KVARTAL-'!$A$5:$DS$385,67,FALSE)&gt;0,VLOOKUP(CONCATENATE($CH$6," ",DD$9),'-RÅDATA_KVARTAL-'!$A$5:$DS$385,67,FALSE),"")</f>
        <v>5446</v>
      </c>
      <c r="DE60" s="37"/>
      <c r="DF60" s="37">
        <f>IF(VLOOKUP(CONCATENATE($CH$6," ",DF$9),'-RÅDATA_KVARTAL-'!$A$5:$DS$385,67,FALSE)&gt;0,VLOOKUP(CONCATENATE($CH$6," ",DF$9),'-RÅDATA_KVARTAL-'!$A$5:$DS$385,67,FALSE),"")</f>
        <v>61302</v>
      </c>
      <c r="DG60" s="147"/>
      <c r="DH60" s="275"/>
      <c r="DI60" s="37">
        <f>IF(VLOOKUP(CONCATENATE($DI$6," ",DI$9),'-RÅDATA_KVARTAL-'!$A$5:$DS$385,67,FALSE)&gt;0,VLOOKUP(CONCATENATE($DI$6," ",DI$9),'-RÅDATA_KVARTAL-'!$A$5:$DS$385,67,FALSE),"")</f>
        <v>5590</v>
      </c>
      <c r="DJ60" s="37"/>
      <c r="DK60" s="37">
        <f>IF(VLOOKUP(CONCATENATE($DI$6," ",DK$9),'-RÅDATA_KVARTAL-'!$A$5:$DS$385,67,FALSE)&gt;0,VLOOKUP(CONCATENATE($DI$6," ",DK$9),'-RÅDATA_KVARTAL-'!$A$5:$DS$385,67,FALSE),"")</f>
        <v>5353</v>
      </c>
      <c r="DL60" s="37"/>
      <c r="DM60" s="37">
        <f>IF(VLOOKUP(CONCATENATE($DI$6," ",DM$9),'-RÅDATA_KVARTAL-'!$A$5:$DS$385,67,FALSE)&gt;0,VLOOKUP(CONCATENATE($DI$6," ",DM$9),'-RÅDATA_KVARTAL-'!$A$5:$DS$385,67,FALSE),"")</f>
        <v>5802</v>
      </c>
      <c r="DN60" s="37"/>
      <c r="DO60" s="37">
        <f>IF(VLOOKUP(CONCATENATE($DI$6," ",DO$9),'-RÅDATA_KVARTAL-'!$A$5:$DS$385,67,FALSE)&gt;0,VLOOKUP(CONCATENATE($DI$6," ",DO$9),'-RÅDATA_KVARTAL-'!$A$5:$DS$385,67,FALSE),"")</f>
        <v>4771</v>
      </c>
      <c r="DP60" s="37"/>
      <c r="DQ60" s="37">
        <f>IF(VLOOKUP(CONCATENATE($DI$6," ",DQ$9),'-RÅDATA_KVARTAL-'!$A$5:$DS$385,67,FALSE)&gt;0,VLOOKUP(CONCATENATE($DI$6," ",DQ$9),'-RÅDATA_KVARTAL-'!$A$5:$DS$385,67,FALSE),"")</f>
        <v>4900</v>
      </c>
      <c r="DR60" s="37"/>
      <c r="DS60" s="37">
        <f>IF(VLOOKUP(CONCATENATE($DI$6," ",DS$9),'-RÅDATA_KVARTAL-'!$A$5:$DS$385,67,FALSE)&gt;0,VLOOKUP(CONCATENATE($DI$6," ",DS$9),'-RÅDATA_KVARTAL-'!$A$5:$DS$385,67,FALSE),"")</f>
        <v>4746</v>
      </c>
      <c r="DT60" s="37"/>
      <c r="DU60" s="37">
        <f>IF(VLOOKUP(CONCATENATE($DI$6," ",DU$9),'-RÅDATA_KVARTAL-'!$A$5:$DS$385,67,FALSE)&gt;0,VLOOKUP(CONCATENATE($DI$6," ",DU$9),'-RÅDATA_KVARTAL-'!$A$5:$DS$385,67,FALSE),"")</f>
        <v>4249</v>
      </c>
      <c r="DV60" s="37"/>
      <c r="DW60" s="37">
        <f>IF(VLOOKUP(CONCATENATE($DI$6," ",DW$9),'-RÅDATA_KVARTAL-'!$A$5:$DS$385,67,FALSE)&gt;0,VLOOKUP(CONCATENATE($DI$6," ",DW$9),'-RÅDATA_KVARTAL-'!$A$5:$DS$385,67,FALSE),"")</f>
        <v>5042</v>
      </c>
      <c r="DX60" s="37"/>
      <c r="DY60" s="37">
        <f>IF(VLOOKUP(CONCATENATE($DI$6," ",DY$9),'-RÅDATA_KVARTAL-'!$A$5:$DS$385,67,FALSE)&gt;0,VLOOKUP(CONCATENATE($DI$6," ",DY$9),'-RÅDATA_KVARTAL-'!$A$5:$DS$385,67,FALSE),"")</f>
        <v>5039</v>
      </c>
      <c r="DZ60" s="37"/>
      <c r="EA60" s="37" t="str">
        <f>IF(VLOOKUP(CONCATENATE($DI$6," ",EA$9),'-RÅDATA_KVARTAL-'!$A$5:$DS$385,67,FALSE)&gt;0,VLOOKUP(CONCATENATE($DI$6," ",EA$9),'-RÅDATA_KVARTAL-'!$A$5:$DS$385,67,FALSE),"")</f>
        <v/>
      </c>
      <c r="EB60" s="37"/>
      <c r="EC60" s="37" t="str">
        <f>IF(VLOOKUP(CONCATENATE($DI$6," ",EC$9),'-RÅDATA_KVARTAL-'!$A$5:$DS$385,67,FALSE)&gt;0,VLOOKUP(CONCATENATE($DI$6," ",EC$9),'-RÅDATA_KVARTAL-'!$A$5:$DS$385,67,FALSE),"")</f>
        <v/>
      </c>
      <c r="ED60" s="37"/>
      <c r="EE60" s="37" t="str">
        <f>IF(VLOOKUP(CONCATENATE($DI$6," ",EE$9),'-RÅDATA_KVARTAL-'!$A$5:$DS$385,67,FALSE)&gt;0,VLOOKUP(CONCATENATE($DI$6," ",EE$9),'-RÅDATA_KVARTAL-'!$A$5:$DS$385,67,FALSE),"")</f>
        <v/>
      </c>
      <c r="EF60" s="37"/>
      <c r="EG60" s="37">
        <f>IF(VLOOKUP(CONCATENATE($DI$6," ",EG$9),'-RÅDATA_KVARTAL-'!$A$5:$DS$385,67,FALSE)&gt;0,VLOOKUP(CONCATENATE($DI$6," ",EG$9),'-RÅDATA_KVARTAL-'!$A$5:$DS$385,67,FALSE),"")</f>
        <v>45492</v>
      </c>
      <c r="EH60" s="147"/>
      <c r="EI60" s="275"/>
      <c r="EJ60" s="37" t="str">
        <f>IF(VLOOKUP(CONCATENATE($EJ$6," ",EJ$9),'-RÅDATA_KVARTAL-'!$A$5:$DS$385,67,FALSE)&gt;0,VLOOKUP(CONCATENATE($EJ$6," ",EJ$9),'-RÅDATA_KVARTAL-'!$A$5:$DS$385,67,FALSE),"")</f>
        <v/>
      </c>
      <c r="EK60" s="37"/>
      <c r="EL60" s="37" t="str">
        <f>IF(VLOOKUP(CONCATENATE($EJ$6," ",EL$9),'-RÅDATA_KVARTAL-'!$A$5:$DS$385,67,FALSE)&gt;0,VLOOKUP(CONCATENATE($EJ$6," ",EL$9),'-RÅDATA_KVARTAL-'!$A$5:$DS$385,67,FALSE),"")</f>
        <v/>
      </c>
      <c r="EM60" s="37"/>
      <c r="EN60" s="37" t="str">
        <f>IF(VLOOKUP(CONCATENATE($EJ$6," ",EN$9),'-RÅDATA_KVARTAL-'!$A$5:$DS$385,67,FALSE)&gt;0,VLOOKUP(CONCATENATE($EJ$6," ",EN$9),'-RÅDATA_KVARTAL-'!$A$5:$DS$385,67,FALSE),"")</f>
        <v/>
      </c>
      <c r="EO60" s="37"/>
      <c r="EP60" s="37" t="str">
        <f>IF(VLOOKUP(CONCATENATE($EJ$6," ",EP$9),'-RÅDATA_KVARTAL-'!$A$5:$DS$385,67,FALSE)&gt;0,VLOOKUP(CONCATENATE($EJ$6," ",EP$9),'-RÅDATA_KVARTAL-'!$A$5:$DS$385,67,FALSE),"")</f>
        <v/>
      </c>
      <c r="EQ60" s="37"/>
      <c r="ER60" s="37" t="str">
        <f>IF(VLOOKUP(CONCATENATE($EJ$6," ",ER$9),'-RÅDATA_KVARTAL-'!$A$5:$DS$385,67,FALSE)&gt;0,VLOOKUP(CONCATENATE($EJ$6," ",ER$9),'-RÅDATA_KVARTAL-'!$A$5:$DS$385,67,FALSE),"")</f>
        <v/>
      </c>
      <c r="ES60" s="37"/>
      <c r="ET60" s="37" t="str">
        <f>IF(VLOOKUP(CONCATENATE($EJ$6," ",ET$9),'-RÅDATA_KVARTAL-'!$A$5:$DS$385,67,FALSE)&gt;0,VLOOKUP(CONCATENATE($EJ$6," ",ET$9),'-RÅDATA_KVARTAL-'!$A$5:$DS$385,67,FALSE),"")</f>
        <v/>
      </c>
      <c r="EU60" s="37"/>
      <c r="EV60" s="37" t="str">
        <f>IF(VLOOKUP(CONCATENATE($EJ$6," ",EV$9),'-RÅDATA_KVARTAL-'!$A$5:$DS$385,67,FALSE)&gt;0,VLOOKUP(CONCATENATE($EJ$6," ",EV$9),'-RÅDATA_KVARTAL-'!$A$5:$DS$385,67,FALSE),"")</f>
        <v/>
      </c>
      <c r="EW60" s="37"/>
      <c r="EX60" s="37" t="str">
        <f>IF(VLOOKUP(CONCATENATE($EJ$6," ",EX$9),'-RÅDATA_KVARTAL-'!$A$5:$DS$385,67,FALSE)&gt;0,VLOOKUP(CONCATENATE($EJ$6," ",EX$9),'-RÅDATA_KVARTAL-'!$A$5:$DS$385,67,FALSE),"")</f>
        <v/>
      </c>
      <c r="EY60" s="37"/>
      <c r="EZ60" s="37" t="str">
        <f>IF(VLOOKUP(CONCATENATE($EJ$6," ",EZ$9),'-RÅDATA_KVARTAL-'!$A$5:$DS$385,67,FALSE)&gt;0,VLOOKUP(CONCATENATE($EJ$6," ",EZ$9),'-RÅDATA_KVARTAL-'!$A$5:$DS$385,67,FALSE),"")</f>
        <v/>
      </c>
      <c r="FA60" s="37"/>
      <c r="FB60" s="37" t="str">
        <f>IF(VLOOKUP(CONCATENATE($EJ$6," ",FB$9),'-RÅDATA_KVARTAL-'!$A$5:$DS$385,67,FALSE)&gt;0,VLOOKUP(CONCATENATE($EJ$6," ",FB$9),'-RÅDATA_KVARTAL-'!$A$5:$DS$385,67,FALSE),"")</f>
        <v/>
      </c>
      <c r="FC60" s="37"/>
      <c r="FD60" s="37" t="str">
        <f>IF(VLOOKUP(CONCATENATE($EJ$6," ",FD$9),'-RÅDATA_KVARTAL-'!$A$5:$DS$385,67,FALSE)&gt;0,VLOOKUP(CONCATENATE($EJ$6," ",FD$9),'-RÅDATA_KVARTAL-'!$A$5:$DS$385,67,FALSE),"")</f>
        <v/>
      </c>
      <c r="FE60" s="37"/>
      <c r="FF60" s="37" t="str">
        <f>IF(VLOOKUP(CONCATENATE($EJ$6," ",FF$9),'-RÅDATA_KVARTAL-'!$A$5:$DS$385,67,FALSE)&gt;0,VLOOKUP(CONCATENATE($EJ$6," ",FF$9),'-RÅDATA_KVARTAL-'!$A$5:$DS$385,67,FALSE),"")</f>
        <v/>
      </c>
      <c r="FG60" s="37"/>
      <c r="FH60" s="37" t="str">
        <f>IF(VLOOKUP(CONCATENATE($EJ$6," ",FH$9),'-RÅDATA_KVARTAL-'!$A$5:$DS$385,67,FALSE)&gt;0,VLOOKUP(CONCATENATE($EJ$6," ",FH$9),'-RÅDATA_KVARTAL-'!$A$5:$DS$385,67,FALSE),"")</f>
        <v/>
      </c>
      <c r="FI60" s="147"/>
      <c r="FJ60" s="275"/>
      <c r="FK60" s="37" t="str">
        <f>IF(VLOOKUP(CONCATENATE($FK$6," ",FK$9),'-RÅDATA_KVARTAL-'!$A$5:$DS$385,67,FALSE)&gt;0,VLOOKUP(CONCATENATE($FK$6," ",FK$9),'-RÅDATA_KVARTAL-'!$A$5:$DS$385,67,FALSE),"")</f>
        <v/>
      </c>
      <c r="FL60" s="37"/>
      <c r="FM60" s="37" t="str">
        <f>IF(VLOOKUP(CONCATENATE($FK$6," ",FM$9),'-RÅDATA_KVARTAL-'!$A$5:$DS$385,67,FALSE)&gt;0,VLOOKUP(CONCATENATE($FK$6," ",FM$9),'-RÅDATA_KVARTAL-'!$A$5:$DS$385,67,FALSE),"")</f>
        <v/>
      </c>
      <c r="FN60" s="37"/>
      <c r="FO60" s="37" t="str">
        <f>IF(VLOOKUP(CONCATENATE($FK$6," ",FO$9),'-RÅDATA_KVARTAL-'!$A$5:$DS$385,67,FALSE)&gt;0,VLOOKUP(CONCATENATE($FK$6," ",FO$9),'-RÅDATA_KVARTAL-'!$A$5:$DS$385,67,FALSE),"")</f>
        <v/>
      </c>
      <c r="FP60" s="37"/>
      <c r="FQ60" s="37" t="str">
        <f>IF(VLOOKUP(CONCATENATE($FK$6," ",FQ$9),'-RÅDATA_KVARTAL-'!$A$5:$DS$385,67,FALSE)&gt;0,VLOOKUP(CONCATENATE($FK$6," ",FQ$9),'-RÅDATA_KVARTAL-'!$A$5:$DS$385,67,FALSE),"")</f>
        <v/>
      </c>
      <c r="FR60" s="37"/>
      <c r="FS60" s="37" t="str">
        <f>IF(VLOOKUP(CONCATENATE($FK$6," ",FS$9),'-RÅDATA_KVARTAL-'!$A$5:$DS$385,67,FALSE)&gt;0,VLOOKUP(CONCATENATE($FK$6," ",FS$9),'-RÅDATA_KVARTAL-'!$A$5:$DS$385,67,FALSE),"")</f>
        <v/>
      </c>
      <c r="FT60" s="37"/>
      <c r="FU60" s="37" t="str">
        <f>IF(VLOOKUP(CONCATENATE($FK$6," ",FU$9),'-RÅDATA_KVARTAL-'!$A$5:$DS$385,67,FALSE)&gt;0,VLOOKUP(CONCATENATE($FK$6," ",FU$9),'-RÅDATA_KVARTAL-'!$A$5:$DS$385,67,FALSE),"")</f>
        <v/>
      </c>
      <c r="FV60" s="37"/>
      <c r="FW60" s="37" t="str">
        <f>IF(VLOOKUP(CONCATENATE($FK$6," ",FW$9),'-RÅDATA_KVARTAL-'!$A$5:$DS$385,67,FALSE)&gt;0,VLOOKUP(CONCATENATE($FK$6," ",FW$9),'-RÅDATA_KVARTAL-'!$A$5:$DS$385,67,FALSE),"")</f>
        <v/>
      </c>
      <c r="FX60" s="37"/>
      <c r="FY60" s="37" t="str">
        <f>IF(VLOOKUP(CONCATENATE($FK$6," ",FY$9),'-RÅDATA_KVARTAL-'!$A$5:$DS$385,67,FALSE)&gt;0,VLOOKUP(CONCATENATE($FK$6," ",FY$9),'-RÅDATA_KVARTAL-'!$A$5:$DS$385,67,FALSE),"")</f>
        <v/>
      </c>
      <c r="FZ60" s="37"/>
      <c r="GA60" s="37" t="str">
        <f>IF(VLOOKUP(CONCATENATE($FK$6," ",GA$9),'-RÅDATA_KVARTAL-'!$A$5:$DS$385,67,FALSE)&gt;0,VLOOKUP(CONCATENATE($FK$6," ",GA$9),'-RÅDATA_KVARTAL-'!$A$5:$DS$385,67,FALSE),"")</f>
        <v/>
      </c>
      <c r="GB60" s="37"/>
      <c r="GC60" s="37" t="str">
        <f>IF(VLOOKUP(CONCATENATE($FK$6," ",GC$9),'-RÅDATA_KVARTAL-'!$A$5:$DS$385,67,FALSE)&gt;0,VLOOKUP(CONCATENATE($FK$6," ",GC$9),'-RÅDATA_KVARTAL-'!$A$5:$DS$385,67,FALSE),"")</f>
        <v/>
      </c>
      <c r="GD60" s="37"/>
      <c r="GE60" s="37" t="str">
        <f>IF(VLOOKUP(CONCATENATE($FK$6," ",GE$9),'-RÅDATA_KVARTAL-'!$A$5:$DS$385,67,FALSE)&gt;0,VLOOKUP(CONCATENATE($FK$6," ",GE$9),'-RÅDATA_KVARTAL-'!$A$5:$DS$385,67,FALSE),"")</f>
        <v/>
      </c>
      <c r="GF60" s="37"/>
      <c r="GG60" s="37" t="str">
        <f>IF(VLOOKUP(CONCATENATE($FK$6," ",GG$9),'-RÅDATA_KVARTAL-'!$A$5:$DS$385,67,FALSE)&gt;0,VLOOKUP(CONCATENATE($FK$6," ",GG$9),'-RÅDATA_KVARTAL-'!$A$5:$DS$385,67,FALSE),"")</f>
        <v/>
      </c>
      <c r="GH60" s="37"/>
      <c r="GI60" s="37" t="str">
        <f>IF(VLOOKUP(CONCATENATE($FK$6," ",GI$9),'-RÅDATA_KVARTAL-'!$A$5:$DS$385,67,FALSE)&gt;0,VLOOKUP(CONCATENATE($FK$6," ",GI$9),'-RÅDATA_KVARTAL-'!$A$5:$DS$385,67,FALSE),"")</f>
        <v/>
      </c>
      <c r="GJ60" s="147"/>
      <c r="GK60" s="275"/>
      <c r="GL60" s="37" t="str">
        <f>IF(VLOOKUP(CONCATENATE($GL$6," ",GL$9),'-RÅDATA_KVARTAL-'!$A$5:$DS$385,67,FALSE)&gt;0,VLOOKUP(CONCATENATE($GL$6," ",GL$9),'-RÅDATA_KVARTAL-'!$A$5:$DS$385,67,FALSE),"")</f>
        <v/>
      </c>
      <c r="GM60" s="37"/>
      <c r="GN60" s="37" t="str">
        <f>IF(VLOOKUP(CONCATENATE($GL$6," ",GN$9),'-RÅDATA_KVARTAL-'!$A$5:$DS$385,67,FALSE)&gt;0,VLOOKUP(CONCATENATE($GL$6," ",GN$9),'-RÅDATA_KVARTAL-'!$A$5:$DS$385,67,FALSE),"")</f>
        <v/>
      </c>
      <c r="GO60" s="37"/>
      <c r="GP60" s="37" t="str">
        <f>IF(VLOOKUP(CONCATENATE($GL$6," ",GP$9),'-RÅDATA_KVARTAL-'!$A$5:$DS$385,67,FALSE)&gt;0,VLOOKUP(CONCATENATE($GL$6," ",GP$9),'-RÅDATA_KVARTAL-'!$A$5:$DS$385,67,FALSE),"")</f>
        <v/>
      </c>
      <c r="GQ60" s="37"/>
      <c r="GR60" s="37" t="str">
        <f>IF(VLOOKUP(CONCATENATE($GL$6," ",GR$9),'-RÅDATA_KVARTAL-'!$A$5:$DS$385,67,FALSE)&gt;0,VLOOKUP(CONCATENATE($GL$6," ",GR$9),'-RÅDATA_KVARTAL-'!$A$5:$DS$385,67,FALSE),"")</f>
        <v/>
      </c>
      <c r="GS60" s="37"/>
      <c r="GT60" s="37" t="str">
        <f>IF(VLOOKUP(CONCATENATE($GL$6," ",GT$9),'-RÅDATA_KVARTAL-'!$A$5:$DS$385,67,FALSE)&gt;0,VLOOKUP(CONCATENATE($GL$6," ",GT$9),'-RÅDATA_KVARTAL-'!$A$5:$DS$385,67,FALSE),"")</f>
        <v/>
      </c>
      <c r="GU60" s="37"/>
      <c r="GV60" s="37" t="str">
        <f>IF(VLOOKUP(CONCATENATE($GL$6," ",GV$9),'-RÅDATA_KVARTAL-'!$A$5:$DS$385,67,FALSE)&gt;0,VLOOKUP(CONCATENATE($GL$6," ",GV$9),'-RÅDATA_KVARTAL-'!$A$5:$DS$385,67,FALSE),"")</f>
        <v/>
      </c>
      <c r="GW60" s="37"/>
      <c r="GX60" s="37" t="str">
        <f>IF(VLOOKUP(CONCATENATE($GL$6," ",GX$9),'-RÅDATA_KVARTAL-'!$A$5:$DS$385,67,FALSE)&gt;0,VLOOKUP(CONCATENATE($GL$6," ",GX$9),'-RÅDATA_KVARTAL-'!$A$5:$DS$385,67,FALSE),"")</f>
        <v/>
      </c>
      <c r="GY60" s="37"/>
      <c r="GZ60" s="37" t="str">
        <f>IF(VLOOKUP(CONCATENATE($GL$6," ",GZ$9),'-RÅDATA_KVARTAL-'!$A$5:$DS$385,67,FALSE)&gt;0,VLOOKUP(CONCATENATE($GL$6," ",GZ$9),'-RÅDATA_KVARTAL-'!$A$5:$DS$385,67,FALSE),"")</f>
        <v/>
      </c>
      <c r="HA60" s="37"/>
      <c r="HB60" s="37" t="str">
        <f>IF(VLOOKUP(CONCATENATE($GL$6," ",HB$9),'-RÅDATA_KVARTAL-'!$A$5:$DS$385,67,FALSE)&gt;0,VLOOKUP(CONCATENATE($GL$6," ",HB$9),'-RÅDATA_KVARTAL-'!$A$5:$DS$385,67,FALSE),"")</f>
        <v/>
      </c>
      <c r="HC60" s="37"/>
      <c r="HD60" s="37" t="str">
        <f>IF(VLOOKUP(CONCATENATE($GL$6," ",HD$9),'-RÅDATA_KVARTAL-'!$A$5:$DS$385,67,FALSE)&gt;0,VLOOKUP(CONCATENATE($GL$6," ",HD$9),'-RÅDATA_KVARTAL-'!$A$5:$DS$385,67,FALSE),"")</f>
        <v/>
      </c>
      <c r="HE60" s="37"/>
      <c r="HF60" s="37" t="str">
        <f>IF(VLOOKUP(CONCATENATE($GL$6," ",HF$9),'-RÅDATA_KVARTAL-'!$A$5:$DS$385,67,FALSE)&gt;0,VLOOKUP(CONCATENATE($GL$6," ",HF$9),'-RÅDATA_KVARTAL-'!$A$5:$DS$385,67,FALSE),"")</f>
        <v/>
      </c>
      <c r="HG60" s="37"/>
      <c r="HH60" s="37" t="str">
        <f>IF(VLOOKUP(CONCATENATE($GL$6," ",HH$9),'-RÅDATA_KVARTAL-'!$A$5:$DS$385,67,FALSE)&gt;0,VLOOKUP(CONCATENATE($GL$6," ",HH$9),'-RÅDATA_KVARTAL-'!$A$5:$DS$385,67,FALSE),"")</f>
        <v/>
      </c>
      <c r="HI60" s="37"/>
      <c r="HJ60" s="37" t="str">
        <f>IF(VLOOKUP(CONCATENATE($GL$6," ",HJ$9),'-RÅDATA_KVARTAL-'!$A$5:$DS$385,67,FALSE)&gt;0,VLOOKUP(CONCATENATE($GL$6," ",HJ$9),'-RÅDATA_KVARTAL-'!$A$5:$DS$385,67,FALSE),"")</f>
        <v/>
      </c>
      <c r="HK60" s="147"/>
      <c r="HL60" s="148"/>
      <c r="HM60" s="103" t="s">
        <v>464</v>
      </c>
      <c r="HN60" s="15"/>
    </row>
    <row r="61" spans="2:222" ht="10.5" customHeight="1" x14ac:dyDescent="0.2">
      <c r="B61" s="248">
        <v>9</v>
      </c>
      <c r="C61" s="195"/>
      <c r="D61" s="92" t="s">
        <v>74</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78.559264305177109</v>
      </c>
      <c r="CI61" s="156"/>
      <c r="CJ61" s="156">
        <f>IF(VLOOKUP(CONCATENATE($CH$6," ",CJ$9),'-RÅDATA_KVARTAL-'!$A$5:$DS$385,71,FALSE)&gt;0,VLOOKUP(CONCATENATE($CH$6," ",CJ$9),'-RÅDATA_KVARTAL-'!$A$5:$DS$385,71,FALSE),"")</f>
        <v>85.975401434916293</v>
      </c>
      <c r="CK61" s="156"/>
      <c r="CL61" s="156">
        <f>IF(VLOOKUP(CONCATENATE($CH$6," ",CL$9),'-RÅDATA_KVARTAL-'!$A$5:$DS$385,71,FALSE)&gt;0,VLOOKUP(CONCATENATE($CH$6," ",CL$9),'-RÅDATA_KVARTAL-'!$A$5:$DS$385,71,FALSE),"")</f>
        <v>87.948143405889894</v>
      </c>
      <c r="CM61" s="156"/>
      <c r="CN61" s="156">
        <f>IF(VLOOKUP(CONCATENATE($CH$6," ",CN$9),'-RÅDATA_KVARTAL-'!$A$5:$DS$385,71,FALSE)&gt;0,VLOOKUP(CONCATENATE($CH$6," ",CN$9),'-RÅDATA_KVARTAL-'!$A$5:$DS$385,71,FALSE),"")</f>
        <v>87.437185929648237</v>
      </c>
      <c r="CO61" s="156"/>
      <c r="CP61" s="156">
        <f>IF(VLOOKUP(CONCATENATE($CH$6," ",CP$9),'-RÅDATA_KVARTAL-'!$A$5:$DS$385,71,FALSE)&gt;0,VLOOKUP(CONCATENATE($CH$6," ",CP$9),'-RÅDATA_KVARTAL-'!$A$5:$DS$385,71,FALSE),"")</f>
        <v>83.605258989386982</v>
      </c>
      <c r="CQ61" s="156"/>
      <c r="CR61" s="156">
        <f>IF(VLOOKUP(CONCATENATE($CH$6," ",CR$9),'-RÅDATA_KVARTAL-'!$A$5:$DS$385,71,FALSE)&gt;0,VLOOKUP(CONCATENATE($CH$6," ",CR$9),'-RÅDATA_KVARTAL-'!$A$5:$DS$385,71,FALSE),"")</f>
        <v>84.257243342823656</v>
      </c>
      <c r="CS61" s="156"/>
      <c r="CT61" s="156">
        <f>IF(VLOOKUP(CONCATENATE($CH$6," ",CT$9),'-RÅDATA_KVARTAL-'!$A$5:$DS$385,71,FALSE)&gt;0,VLOOKUP(CONCATENATE($CH$6," ",CT$9),'-RÅDATA_KVARTAL-'!$A$5:$DS$385,71,FALSE),"")</f>
        <v>87.820758330141715</v>
      </c>
      <c r="CU61" s="156"/>
      <c r="CV61" s="156">
        <f>IF(VLOOKUP(CONCATENATE($CH$6," ",CV$9),'-RÅDATA_KVARTAL-'!$A$5:$DS$385,71,FALSE)&gt;0,VLOOKUP(CONCATENATE($CH$6," ",CV$9),'-RÅDATA_KVARTAL-'!$A$5:$DS$385,71,FALSE),"")</f>
        <v>88.2392360529402</v>
      </c>
      <c r="CW61" s="156"/>
      <c r="CX61" s="156">
        <f>IF(VLOOKUP(CONCATENATE($CH$6," ",CX$9),'-RÅDATA_KVARTAL-'!$A$5:$DS$385,71,FALSE)&gt;0,VLOOKUP(CONCATENATE($CH$6," ",CX$9),'-RÅDATA_KVARTAL-'!$A$5:$DS$385,71,FALSE),"")</f>
        <v>85.168797115699775</v>
      </c>
      <c r="CY61" s="156"/>
      <c r="CZ61" s="156">
        <f>IF(VLOOKUP(CONCATENATE($CH$6," ",CZ$9),'-RÅDATA_KVARTAL-'!$A$5:$DS$385,71,FALSE)&gt;0,VLOOKUP(CONCATENATE($CH$6," ",CZ$9),'-RÅDATA_KVARTAL-'!$A$5:$DS$385,71,FALSE),"")</f>
        <v>82.025155230058914</v>
      </c>
      <c r="DA61" s="156"/>
      <c r="DB61" s="156">
        <f>IF(VLOOKUP(CONCATENATE($CH$6," ",DB$9),'-RÅDATA_KVARTAL-'!$A$5:$DS$385,71,FALSE)&gt;0,VLOOKUP(CONCATENATE($CH$6," ",DB$9),'-RÅDATA_KVARTAL-'!$A$5:$DS$385,71,FALSE),"")</f>
        <v>76.767676767676761</v>
      </c>
      <c r="DC61" s="156"/>
      <c r="DD61" s="156">
        <f>IF(VLOOKUP(CONCATENATE($CH$6," ",DD$9),'-RÅDATA_KVARTAL-'!$A$5:$DS$385,71,FALSE)&gt;0,VLOOKUP(CONCATENATE($CH$6," ",DD$9),'-RÅDATA_KVARTAL-'!$A$5:$DS$385,71,FALSE),"")</f>
        <v>87.852879496693021</v>
      </c>
      <c r="DE61" s="156"/>
      <c r="DF61" s="156">
        <f>IF(VLOOKUP(CONCATENATE($CH$6," ",DF$9),'-RÅDATA_KVARTAL-'!$A$5:$DS$385,71,FALSE)&gt;0,VLOOKUP(CONCATENATE($CH$6," ",DF$9),'-RÅDATA_KVARTAL-'!$A$5:$DS$385,71,FALSE),"")</f>
        <v>84.626853309036704</v>
      </c>
      <c r="DG61" s="118"/>
      <c r="DH61" s="106"/>
      <c r="DI61" s="156">
        <f>IF(VLOOKUP(CONCATENATE($DI$6," ",DI$9),'-RÅDATA_KVARTAL-'!$A$5:$DS$385,71,FALSE)&gt;0,VLOOKUP(CONCATENATE($DI$6," ",DI$9),'-RÅDATA_KVARTAL-'!$A$5:$DS$385,71,FALSE),"")</f>
        <v>88.031496062992119</v>
      </c>
      <c r="DJ61" s="156"/>
      <c r="DK61" s="156">
        <f>IF(VLOOKUP(CONCATENATE($DI$6," ",DK$9),'-RÅDATA_KVARTAL-'!$A$5:$DS$385,71,FALSE)&gt;0,VLOOKUP(CONCATENATE($DI$6," ",DK$9),'-RÅDATA_KVARTAL-'!$A$5:$DS$385,71,FALSE),"")</f>
        <v>90.133019026772189</v>
      </c>
      <c r="DL61" s="156"/>
      <c r="DM61" s="156">
        <f>IF(VLOOKUP(CONCATENATE($DI$6," ",DM$9),'-RÅDATA_KVARTAL-'!$A$5:$DS$385,71,FALSE)&gt;0,VLOOKUP(CONCATENATE($DI$6," ",DM$9),'-RÅDATA_KVARTAL-'!$A$5:$DS$385,71,FALSE),"")</f>
        <v>87.77609682299547</v>
      </c>
      <c r="DN61" s="156"/>
      <c r="DO61" s="156">
        <f>IF(VLOOKUP(CONCATENATE($DI$6," ",DO$9),'-RÅDATA_KVARTAL-'!$A$5:$DS$385,71,FALSE)&gt;0,VLOOKUP(CONCATENATE($DI$6," ",DO$9),'-RÅDATA_KVARTAL-'!$A$5:$DS$385,71,FALSE),"")</f>
        <v>82.629026671285061</v>
      </c>
      <c r="DP61" s="156"/>
      <c r="DQ61" s="156">
        <f>IF(VLOOKUP(CONCATENATE($DI$6," ",DQ$9),'-RÅDATA_KVARTAL-'!$A$5:$DS$385,71,FALSE)&gt;0,VLOOKUP(CONCATENATE($DI$6," ",DQ$9),'-RÅDATA_KVARTAL-'!$A$5:$DS$385,71,FALSE),"")</f>
        <v>77.839555202541703</v>
      </c>
      <c r="DR61" s="156"/>
      <c r="DS61" s="156">
        <f>IF(VLOOKUP(CONCATENATE($DI$6," ",DS$9),'-RÅDATA_KVARTAL-'!$A$5:$DS$385,71,FALSE)&gt;0,VLOOKUP(CONCATENATE($DI$6," ",DS$9),'-RÅDATA_KVARTAL-'!$A$5:$DS$385,71,FALSE),"")</f>
        <v>80.563571549821773</v>
      </c>
      <c r="DT61" s="156"/>
      <c r="DU61" s="156">
        <f>IF(VLOOKUP(CONCATENATE($DI$6," ",DU$9),'-RÅDATA_KVARTAL-'!$A$5:$DS$385,71,FALSE)&gt;0,VLOOKUP(CONCATENATE($DI$6," ",DU$9),'-RÅDATA_KVARTAL-'!$A$5:$DS$385,71,FALSE),"")</f>
        <v>86.661227819702219</v>
      </c>
      <c r="DV61" s="156"/>
      <c r="DW61" s="156">
        <f>IF(VLOOKUP(CONCATENATE($DI$6," ",DW$9),'-RÅDATA_KVARTAL-'!$A$5:$DS$385,71,FALSE)&gt;0,VLOOKUP(CONCATENATE($DI$6," ",DW$9),'-RÅDATA_KVARTAL-'!$A$5:$DS$385,71,FALSE),"")</f>
        <v>85.762884844361281</v>
      </c>
      <c r="DX61" s="156"/>
      <c r="DY61" s="156">
        <f>IF(VLOOKUP(CONCATENATE($DI$6," ",DY$9),'-RÅDATA_KVARTAL-'!$A$5:$DS$385,71,FALSE)&gt;0,VLOOKUP(CONCATENATE($DI$6," ",DY$9),'-RÅDATA_KVARTAL-'!$A$5:$DS$385,71,FALSE),"")</f>
        <v>85.960423063800746</v>
      </c>
      <c r="DZ61" s="156"/>
      <c r="EA61" s="156" t="str">
        <f>IF(VLOOKUP(CONCATENATE($DI$6," ",EA$9),'-RÅDATA_KVARTAL-'!$A$5:$DS$385,71,FALSE)&gt;0,VLOOKUP(CONCATENATE($DI$6," ",EA$9),'-RÅDATA_KVARTAL-'!$A$5:$DS$385,71,FALSE),"")</f>
        <v/>
      </c>
      <c r="EB61" s="156"/>
      <c r="EC61" s="156" t="str">
        <f>IF(VLOOKUP(CONCATENATE($DI$6," ",EC$9),'-RÅDATA_KVARTAL-'!$A$5:$DS$385,71,FALSE)&gt;0,VLOOKUP(CONCATENATE($DI$6," ",EC$9),'-RÅDATA_KVARTAL-'!$A$5:$DS$385,71,FALSE),"")</f>
        <v/>
      </c>
      <c r="ED61" s="156"/>
      <c r="EE61" s="156" t="str">
        <f>IF(VLOOKUP(CONCATENATE($DI$6," ",EE$9),'-RÅDATA_KVARTAL-'!$A$5:$DS$385,71,FALSE)&gt;0,VLOOKUP(CONCATENATE($DI$6," ",EE$9),'-RÅDATA_KVARTAL-'!$A$5:$DS$385,71,FALSE),"")</f>
        <v/>
      </c>
      <c r="EF61" s="156"/>
      <c r="EG61" s="156">
        <f>IF(VLOOKUP(CONCATENATE($DI$6," ",EG$9),'-RÅDATA_KVARTAL-'!$A$5:$DS$385,71,FALSE)&gt;0,VLOOKUP(CONCATENATE($DI$6," ",EG$9),'-RÅDATA_KVARTAL-'!$A$5:$DS$385,71,FALSE),"")</f>
        <v>85.027007831336562</v>
      </c>
      <c r="EH61" s="118"/>
      <c r="EI61" s="106"/>
      <c r="EJ61" s="156" t="str">
        <f>IF(VLOOKUP(CONCATENATE($EJ$6," ",EJ$9),'-RÅDATA_KVARTAL-'!$A$5:$DS$385,71,FALSE)&gt;0,VLOOKUP(CONCATENATE($EJ$6," ",EJ$9),'-RÅDATA_KVARTAL-'!$A$5:$DS$385,71,FALSE),"")</f>
        <v/>
      </c>
      <c r="EK61" s="156"/>
      <c r="EL61" s="156" t="str">
        <f>IF(VLOOKUP(CONCATENATE($EJ$6," ",EL$9),'-RÅDATA_KVARTAL-'!$A$5:$DS$385,71,FALSE)&gt;0,VLOOKUP(CONCATENATE($EJ$6," ",EL$9),'-RÅDATA_KVARTAL-'!$A$5:$DS$385,71,FALSE),"")</f>
        <v/>
      </c>
      <c r="EM61" s="156"/>
      <c r="EN61" s="156" t="str">
        <f>IF(VLOOKUP(CONCATENATE($EJ$6," ",EN$9),'-RÅDATA_KVARTAL-'!$A$5:$DS$385,71,FALSE)&gt;0,VLOOKUP(CONCATENATE($EJ$6," ",EN$9),'-RÅDATA_KVARTAL-'!$A$5:$DS$385,71,FALSE),"")</f>
        <v/>
      </c>
      <c r="EO61" s="156"/>
      <c r="EP61" s="156" t="str">
        <f>IF(VLOOKUP(CONCATENATE($EJ$6," ",EP$9),'-RÅDATA_KVARTAL-'!$A$5:$DS$385,71,FALSE)&gt;0,VLOOKUP(CONCATENATE($EJ$6," ",EP$9),'-RÅDATA_KVARTAL-'!$A$5:$DS$385,71,FALSE),"")</f>
        <v/>
      </c>
      <c r="EQ61" s="156"/>
      <c r="ER61" s="156" t="str">
        <f>IF(VLOOKUP(CONCATENATE($EJ$6," ",ER$9),'-RÅDATA_KVARTAL-'!$A$5:$DS$385,71,FALSE)&gt;0,VLOOKUP(CONCATENATE($EJ$6," ",ER$9),'-RÅDATA_KVARTAL-'!$A$5:$DS$385,71,FALSE),"")</f>
        <v/>
      </c>
      <c r="ES61" s="156"/>
      <c r="ET61" s="156" t="str">
        <f>IF(VLOOKUP(CONCATENATE($EJ$6," ",ET$9),'-RÅDATA_KVARTAL-'!$A$5:$DS$385,71,FALSE)&gt;0,VLOOKUP(CONCATENATE($EJ$6," ",ET$9),'-RÅDATA_KVARTAL-'!$A$5:$DS$385,71,FALSE),"")</f>
        <v/>
      </c>
      <c r="EU61" s="156"/>
      <c r="EV61" s="156" t="str">
        <f>IF(VLOOKUP(CONCATENATE($EJ$6," ",EV$9),'-RÅDATA_KVARTAL-'!$A$5:$DS$385,71,FALSE)&gt;0,VLOOKUP(CONCATENATE($EJ$6," ",EV$9),'-RÅDATA_KVARTAL-'!$A$5:$DS$385,71,FALSE),"")</f>
        <v/>
      </c>
      <c r="EW61" s="156"/>
      <c r="EX61" s="156" t="str">
        <f>IF(VLOOKUP(CONCATENATE($EJ$6," ",EX$9),'-RÅDATA_KVARTAL-'!$A$5:$DS$385,71,FALSE)&gt;0,VLOOKUP(CONCATENATE($EJ$6," ",EX$9),'-RÅDATA_KVARTAL-'!$A$5:$DS$385,71,FALSE),"")</f>
        <v/>
      </c>
      <c r="EY61" s="156"/>
      <c r="EZ61" s="156" t="str">
        <f>IF(VLOOKUP(CONCATENATE($EJ$6," ",EZ$9),'-RÅDATA_KVARTAL-'!$A$5:$DS$385,71,FALSE)&gt;0,VLOOKUP(CONCATENATE($EJ$6," ",EZ$9),'-RÅDATA_KVARTAL-'!$A$5:$DS$385,71,FALSE),"")</f>
        <v/>
      </c>
      <c r="FA61" s="156"/>
      <c r="FB61" s="156" t="str">
        <f>IF(VLOOKUP(CONCATENATE($EJ$6," ",FB$9),'-RÅDATA_KVARTAL-'!$A$5:$DS$385,71,FALSE)&gt;0,VLOOKUP(CONCATENATE($EJ$6," ",FB$9),'-RÅDATA_KVARTAL-'!$A$5:$DS$385,71,FALSE),"")</f>
        <v/>
      </c>
      <c r="FC61" s="156"/>
      <c r="FD61" s="156" t="str">
        <f>IF(VLOOKUP(CONCATENATE($EJ$6," ",FD$9),'-RÅDATA_KVARTAL-'!$A$5:$DS$385,71,FALSE)&gt;0,VLOOKUP(CONCATENATE($EJ$6," ",FD$9),'-RÅDATA_KVARTAL-'!$A$5:$DS$385,71,FALSE),"")</f>
        <v/>
      </c>
      <c r="FE61" s="156"/>
      <c r="FF61" s="156" t="str">
        <f>IF(VLOOKUP(CONCATENATE($EJ$6," ",FF$9),'-RÅDATA_KVARTAL-'!$A$5:$DS$385,71,FALSE)&gt;0,VLOOKUP(CONCATENATE($EJ$6," ",FF$9),'-RÅDATA_KVARTAL-'!$A$5:$DS$385,71,FALSE),"")</f>
        <v/>
      </c>
      <c r="FG61" s="156"/>
      <c r="FH61" s="156" t="str">
        <f>IF(VLOOKUP(CONCATENATE($EJ$6," ",FH$9),'-RÅDATA_KVARTAL-'!$A$5:$DS$385,71,FALSE)&gt;0,VLOOKUP(CONCATENATE($EJ$6," ",FH$9),'-RÅDATA_KVARTAL-'!$A$5:$DS$385,71,FALSE),"")</f>
        <v/>
      </c>
      <c r="FI61" s="118"/>
      <c r="FJ61" s="106"/>
      <c r="FK61" s="156" t="str">
        <f>IF(VLOOKUP(CONCATENATE($FK$6," ",FK$9),'-RÅDATA_KVARTAL-'!$A$5:$DS$385,71,FALSE)&gt;0,VLOOKUP(CONCATENATE($FK$6," ",FK$9),'-RÅDATA_KVARTAL-'!$A$5:$DS$385,71,FALSE),"")</f>
        <v/>
      </c>
      <c r="FL61" s="156"/>
      <c r="FM61" s="156" t="str">
        <f>IF(VLOOKUP(CONCATENATE($FK$6," ",FM$9),'-RÅDATA_KVARTAL-'!$A$5:$DS$385,71,FALSE)&gt;0,VLOOKUP(CONCATENATE($FK$6," ",FM$9),'-RÅDATA_KVARTAL-'!$A$5:$DS$385,71,FALSE),"")</f>
        <v/>
      </c>
      <c r="FN61" s="156"/>
      <c r="FO61" s="156" t="str">
        <f>IF(VLOOKUP(CONCATENATE($FK$6," ",FO$9),'-RÅDATA_KVARTAL-'!$A$5:$DS$385,71,FALSE)&gt;0,VLOOKUP(CONCATENATE($FK$6," ",FO$9),'-RÅDATA_KVARTAL-'!$A$5:$DS$385,71,FALSE),"")</f>
        <v/>
      </c>
      <c r="FP61" s="156"/>
      <c r="FQ61" s="156" t="str">
        <f>IF(VLOOKUP(CONCATENATE($FK$6," ",FQ$9),'-RÅDATA_KVARTAL-'!$A$5:$DS$385,71,FALSE)&gt;0,VLOOKUP(CONCATENATE($FK$6," ",FQ$9),'-RÅDATA_KVARTAL-'!$A$5:$DS$385,71,FALSE),"")</f>
        <v/>
      </c>
      <c r="FR61" s="156"/>
      <c r="FS61" s="156" t="str">
        <f>IF(VLOOKUP(CONCATENATE($FK$6," ",FS$9),'-RÅDATA_KVARTAL-'!$A$5:$DS$385,71,FALSE)&gt;0,VLOOKUP(CONCATENATE($FK$6," ",FS$9),'-RÅDATA_KVARTAL-'!$A$5:$DS$385,71,FALSE),"")</f>
        <v/>
      </c>
      <c r="FT61" s="156"/>
      <c r="FU61" s="156" t="str">
        <f>IF(VLOOKUP(CONCATENATE($FK$6," ",FU$9),'-RÅDATA_KVARTAL-'!$A$5:$DS$385,71,FALSE)&gt;0,VLOOKUP(CONCATENATE($FK$6," ",FU$9),'-RÅDATA_KVARTAL-'!$A$5:$DS$385,71,FALSE),"")</f>
        <v/>
      </c>
      <c r="FV61" s="156"/>
      <c r="FW61" s="156" t="str">
        <f>IF(VLOOKUP(CONCATENATE($FK$6," ",FW$9),'-RÅDATA_KVARTAL-'!$A$5:$DS$385,71,FALSE)&gt;0,VLOOKUP(CONCATENATE($FK$6," ",FW$9),'-RÅDATA_KVARTAL-'!$A$5:$DS$385,71,FALSE),"")</f>
        <v/>
      </c>
      <c r="FX61" s="156"/>
      <c r="FY61" s="156" t="str">
        <f>IF(VLOOKUP(CONCATENATE($FK$6," ",FY$9),'-RÅDATA_KVARTAL-'!$A$5:$DS$385,71,FALSE)&gt;0,VLOOKUP(CONCATENATE($FK$6," ",FY$9),'-RÅDATA_KVARTAL-'!$A$5:$DS$385,71,FALSE),"")</f>
        <v/>
      </c>
      <c r="FZ61" s="156"/>
      <c r="GA61" s="156" t="str">
        <f>IF(VLOOKUP(CONCATENATE($FK$6," ",GA$9),'-RÅDATA_KVARTAL-'!$A$5:$DS$385,71,FALSE)&gt;0,VLOOKUP(CONCATENATE($FK$6," ",GA$9),'-RÅDATA_KVARTAL-'!$A$5:$DS$385,71,FALSE),"")</f>
        <v/>
      </c>
      <c r="GB61" s="156"/>
      <c r="GC61" s="156" t="str">
        <f>IF(VLOOKUP(CONCATENATE($FK$6," ",GC$9),'-RÅDATA_KVARTAL-'!$A$5:$DS$385,71,FALSE)&gt;0,VLOOKUP(CONCATENATE($FK$6," ",GC$9),'-RÅDATA_KVARTAL-'!$A$5:$DS$385,71,FALSE),"")</f>
        <v/>
      </c>
      <c r="GD61" s="156"/>
      <c r="GE61" s="156" t="str">
        <f>IF(VLOOKUP(CONCATENATE($FK$6," ",GE$9),'-RÅDATA_KVARTAL-'!$A$5:$DS$385,71,FALSE)&gt;0,VLOOKUP(CONCATENATE($FK$6," ",GE$9),'-RÅDATA_KVARTAL-'!$A$5:$DS$385,71,FALSE),"")</f>
        <v/>
      </c>
      <c r="GF61" s="156"/>
      <c r="GG61" s="156" t="str">
        <f>IF(VLOOKUP(CONCATENATE($FK$6," ",GG$9),'-RÅDATA_KVARTAL-'!$A$5:$DS$385,71,FALSE)&gt;0,VLOOKUP(CONCATENATE($FK$6," ",GG$9),'-RÅDATA_KVARTAL-'!$A$5:$DS$385,71,FALSE),"")</f>
        <v/>
      </c>
      <c r="GH61" s="156"/>
      <c r="GI61" s="156" t="str">
        <f>IF(VLOOKUP(CONCATENATE($FK$6," ",GI$9),'-RÅDATA_KVARTAL-'!$A$5:$DS$385,71,FALSE)&gt;0,VLOOKUP(CONCATENATE($FK$6," ",GI$9),'-RÅDATA_KVARTAL-'!$A$5:$DS$385,71,FALSE),"")</f>
        <v/>
      </c>
      <c r="GJ61" s="118"/>
      <c r="GK61" s="106"/>
      <c r="GL61" s="156" t="str">
        <f>IF(VLOOKUP(CONCATENATE($GL$6," ",GL$9),'-RÅDATA_KVARTAL-'!$A$5:$DS$385,71,FALSE)&gt;0,VLOOKUP(CONCATENATE($GL$6," ",GL$9),'-RÅDATA_KVARTAL-'!$A$5:$DS$385,71,FALSE),"")</f>
        <v/>
      </c>
      <c r="GM61" s="156"/>
      <c r="GN61" s="156" t="str">
        <f>IF(VLOOKUP(CONCATENATE($GL$6," ",GN$9),'-RÅDATA_KVARTAL-'!$A$5:$DS$385,71,FALSE)&gt;0,VLOOKUP(CONCATENATE($GL$6," ",GN$9),'-RÅDATA_KVARTAL-'!$A$5:$DS$385,71,FALSE),"")</f>
        <v/>
      </c>
      <c r="GO61" s="156"/>
      <c r="GP61" s="156" t="str">
        <f>IF(VLOOKUP(CONCATENATE($GL$6," ",GP$9),'-RÅDATA_KVARTAL-'!$A$5:$DS$385,71,FALSE)&gt;0,VLOOKUP(CONCATENATE($GL$6," ",GP$9),'-RÅDATA_KVARTAL-'!$A$5:$DS$385,71,FALSE),"")</f>
        <v/>
      </c>
      <c r="GQ61" s="156"/>
      <c r="GR61" s="156" t="str">
        <f>IF(VLOOKUP(CONCATENATE($GL$6," ",GR$9),'-RÅDATA_KVARTAL-'!$A$5:$DS$385,71,FALSE)&gt;0,VLOOKUP(CONCATENATE($GL$6," ",GR$9),'-RÅDATA_KVARTAL-'!$A$5:$DS$385,71,FALSE),"")</f>
        <v/>
      </c>
      <c r="GS61" s="156"/>
      <c r="GT61" s="156" t="str">
        <f>IF(VLOOKUP(CONCATENATE($GL$6," ",GT$9),'-RÅDATA_KVARTAL-'!$A$5:$DS$385,71,FALSE)&gt;0,VLOOKUP(CONCATENATE($GL$6," ",GT$9),'-RÅDATA_KVARTAL-'!$A$5:$DS$385,71,FALSE),"")</f>
        <v/>
      </c>
      <c r="GU61" s="156"/>
      <c r="GV61" s="156" t="str">
        <f>IF(VLOOKUP(CONCATENATE($GL$6," ",GV$9),'-RÅDATA_KVARTAL-'!$A$5:$DS$385,71,FALSE)&gt;0,VLOOKUP(CONCATENATE($GL$6," ",GV$9),'-RÅDATA_KVARTAL-'!$A$5:$DS$385,71,FALSE),"")</f>
        <v/>
      </c>
      <c r="GW61" s="156"/>
      <c r="GX61" s="156" t="str">
        <f>IF(VLOOKUP(CONCATENATE($GL$6," ",GX$9),'-RÅDATA_KVARTAL-'!$A$5:$DS$385,71,FALSE)&gt;0,VLOOKUP(CONCATENATE($GL$6," ",GX$9),'-RÅDATA_KVARTAL-'!$A$5:$DS$385,71,FALSE),"")</f>
        <v/>
      </c>
      <c r="GY61" s="156"/>
      <c r="GZ61" s="156" t="str">
        <f>IF(VLOOKUP(CONCATENATE($GL$6," ",GZ$9),'-RÅDATA_KVARTAL-'!$A$5:$DS$385,71,FALSE)&gt;0,VLOOKUP(CONCATENATE($GL$6," ",GZ$9),'-RÅDATA_KVARTAL-'!$A$5:$DS$385,71,FALSE),"")</f>
        <v/>
      </c>
      <c r="HA61" s="156"/>
      <c r="HB61" s="156" t="str">
        <f>IF(VLOOKUP(CONCATENATE($GL$6," ",HB$9),'-RÅDATA_KVARTAL-'!$A$5:$DS$385,71,FALSE)&gt;0,VLOOKUP(CONCATENATE($GL$6," ",HB$9),'-RÅDATA_KVARTAL-'!$A$5:$DS$385,71,FALSE),"")</f>
        <v/>
      </c>
      <c r="HC61" s="156"/>
      <c r="HD61" s="156" t="str">
        <f>IF(VLOOKUP(CONCATENATE($GL$6," ",HD$9),'-RÅDATA_KVARTAL-'!$A$5:$DS$385,71,FALSE)&gt;0,VLOOKUP(CONCATENATE($GL$6," ",HD$9),'-RÅDATA_KVARTAL-'!$A$5:$DS$385,71,FALSE),"")</f>
        <v/>
      </c>
      <c r="HE61" s="156"/>
      <c r="HF61" s="156" t="str">
        <f>IF(VLOOKUP(CONCATENATE($GL$6," ",HF$9),'-RÅDATA_KVARTAL-'!$A$5:$DS$385,71,FALSE)&gt;0,VLOOKUP(CONCATENATE($GL$6," ",HF$9),'-RÅDATA_KVARTAL-'!$A$5:$DS$385,71,FALSE),"")</f>
        <v/>
      </c>
      <c r="HG61" s="156"/>
      <c r="HH61" s="156" t="str">
        <f>IF(VLOOKUP(CONCATENATE($GL$6," ",HH$9),'-RÅDATA_KVARTAL-'!$A$5:$DS$385,71,FALSE)&gt;0,VLOOKUP(CONCATENATE($GL$6," ",HH$9),'-RÅDATA_KVARTAL-'!$A$5:$DS$385,71,FALSE),"")</f>
        <v/>
      </c>
      <c r="HI61" s="156"/>
      <c r="HJ61" s="156" t="str">
        <f>IF(VLOOKUP(CONCATENATE($GL$6," ",HJ$9),'-RÅDATA_KVARTAL-'!$A$5:$DS$385,71,FALSE)&gt;0,VLOOKUP(CONCATENATE($GL$6," ",HJ$9),'-RÅDATA_KVARTAL-'!$A$5:$DS$385,71,FALSE),"")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4887</v>
      </c>
      <c r="CI63" s="37"/>
      <c r="CJ63" s="37">
        <f>IF(VLOOKUP(CONCATENATE($CH$6," ",CJ$9),'-RÅDATA_KVARTAL-'!$A$5:$DS$385,75,FALSE)&gt;0,VLOOKUP(CONCATENATE($CH$6," ",CJ$9),'-RÅDATA_KVARTAL-'!$A$5:$DS$385,75,FALSE),"")</f>
        <v>5238</v>
      </c>
      <c r="CK63" s="37"/>
      <c r="CL63" s="37">
        <f>IF(VLOOKUP(CONCATENATE($CH$6," ",CL$9),'-RÅDATA_KVARTAL-'!$A$5:$DS$385,75,FALSE)&gt;0,VLOOKUP(CONCATENATE($CH$6," ",CL$9),'-RÅDATA_KVARTAL-'!$A$5:$DS$385,75,FALSE),"")</f>
        <v>5704</v>
      </c>
      <c r="CM63" s="37"/>
      <c r="CN63" s="37">
        <f>IF(VLOOKUP(CONCATENATE($CH$6," ",CN$9),'-RÅDATA_KVARTAL-'!$A$5:$DS$385,75,FALSE)&gt;0,VLOOKUP(CONCATENATE($CH$6," ",CN$9),'-RÅDATA_KVARTAL-'!$A$5:$DS$385,75,FALSE),"")</f>
        <v>5795</v>
      </c>
      <c r="CO63" s="37"/>
      <c r="CP63" s="37">
        <f>IF(VLOOKUP(CONCATENATE($CH$6," ",CP$9),'-RÅDATA_KVARTAL-'!$A$5:$DS$385,75,FALSE)&gt;0,VLOOKUP(CONCATENATE($CH$6," ",CP$9),'-RÅDATA_KVARTAL-'!$A$5:$DS$385,75,FALSE),"")</f>
        <v>5518</v>
      </c>
      <c r="CQ63" s="37"/>
      <c r="CR63" s="37">
        <f>IF(VLOOKUP(CONCATENATE($CH$6," ",CR$9),'-RÅDATA_KVARTAL-'!$A$5:$DS$385,75,FALSE)&gt;0,VLOOKUP(CONCATENATE($CH$6," ",CR$9),'-RÅDATA_KVARTAL-'!$A$5:$DS$385,75,FALSE),"")</f>
        <v>5275</v>
      </c>
      <c r="CS63" s="37"/>
      <c r="CT63" s="37">
        <f>IF(VLOOKUP(CONCATENATE($CH$6," ",CT$9),'-RÅDATA_KVARTAL-'!$A$5:$DS$385,75,FALSE)&gt;0,VLOOKUP(CONCATENATE($CH$6," ",CT$9),'-RÅDATA_KVARTAL-'!$A$5:$DS$385,75,FALSE),"")</f>
        <v>4735</v>
      </c>
      <c r="CU63" s="37"/>
      <c r="CV63" s="37">
        <f>IF(VLOOKUP(CONCATENATE($CH$6," ",CV$9),'-RÅDATA_KVARTAL-'!$A$5:$DS$385,75,FALSE)&gt;0,VLOOKUP(CONCATENATE($CH$6," ",CV$9),'-RÅDATA_KVARTAL-'!$A$5:$DS$385,75,FALSE),"")</f>
        <v>5452</v>
      </c>
      <c r="CW63" s="37"/>
      <c r="CX63" s="37">
        <f>IF(VLOOKUP(CONCATENATE($CH$6," ",CX$9),'-RÅDATA_KVARTAL-'!$A$5:$DS$385,75,FALSE)&gt;0,VLOOKUP(CONCATENATE($CH$6," ",CX$9),'-RÅDATA_KVARTAL-'!$A$5:$DS$385,75,FALSE),"")</f>
        <v>5453</v>
      </c>
      <c r="CY63" s="37"/>
      <c r="CZ63" s="37">
        <f>IF(VLOOKUP(CONCATENATE($CH$6," ",CZ$9),'-RÅDATA_KVARTAL-'!$A$5:$DS$385,75,FALSE)&gt;0,VLOOKUP(CONCATENATE($CH$6," ",CZ$9),'-RÅDATA_KVARTAL-'!$A$5:$DS$385,75,FALSE),"")</f>
        <v>5450</v>
      </c>
      <c r="DA63" s="37"/>
      <c r="DB63" s="37">
        <f>IF(VLOOKUP(CONCATENATE($CH$6," ",DB$9),'-RÅDATA_KVARTAL-'!$A$5:$DS$385,75,FALSE)&gt;0,VLOOKUP(CONCATENATE($CH$6," ",DB$9),'-RÅDATA_KVARTAL-'!$A$5:$DS$385,75,FALSE),"")</f>
        <v>4981</v>
      </c>
      <c r="DC63" s="37"/>
      <c r="DD63" s="37">
        <f>IF(VLOOKUP(CONCATENATE($CH$6," ",DD$9),'-RÅDATA_KVARTAL-'!$A$5:$DS$385,75,FALSE)&gt;0,VLOOKUP(CONCATENATE($CH$6," ",DD$9),'-RÅDATA_KVARTAL-'!$A$5:$DS$385,75,FALSE),"")</f>
        <v>5659</v>
      </c>
      <c r="DE63" s="37"/>
      <c r="DF63" s="37">
        <f>IF(VLOOKUP(CONCATENATE($CH$6," ",DF$9),'-RÅDATA_KVARTAL-'!$A$5:$DS$385,75,FALSE)&gt;0,VLOOKUP(CONCATENATE($CH$6," ",DF$9),'-RÅDATA_KVARTAL-'!$A$5:$DS$385,75,FALSE),"")</f>
        <v>64147</v>
      </c>
      <c r="DG63" s="147"/>
      <c r="DH63" s="275"/>
      <c r="DI63" s="37">
        <f>IF(VLOOKUP(CONCATENATE($DI$6," ",DI$9),'-RÅDATA_KVARTAL-'!$A$5:$DS$385,75,FALSE)&gt;0,VLOOKUP(CONCATENATE($DI$6," ",DI$9),'-RÅDATA_KVARTAL-'!$A$5:$DS$385,75,FALSE),"")</f>
        <v>5757</v>
      </c>
      <c r="DJ63" s="37"/>
      <c r="DK63" s="37">
        <f>IF(VLOOKUP(CONCATENATE($DI$6," ",DK$9),'-RÅDATA_KVARTAL-'!$A$5:$DS$385,75,FALSE)&gt;0,VLOOKUP(CONCATENATE($DI$6," ",DK$9),'-RÅDATA_KVARTAL-'!$A$5:$DS$385,75,FALSE),"")</f>
        <v>5507</v>
      </c>
      <c r="DL63" s="37"/>
      <c r="DM63" s="37">
        <f>IF(VLOOKUP(CONCATENATE($DI$6," ",DM$9),'-RÅDATA_KVARTAL-'!$A$5:$DS$385,75,FALSE)&gt;0,VLOOKUP(CONCATENATE($DI$6," ",DM$9),'-RÅDATA_KVARTAL-'!$A$5:$DS$385,75,FALSE),"")</f>
        <v>6055</v>
      </c>
      <c r="DN63" s="37"/>
      <c r="DO63" s="37">
        <f>IF(VLOOKUP(CONCATENATE($DI$6," ",DO$9),'-RÅDATA_KVARTAL-'!$A$5:$DS$385,75,FALSE)&gt;0,VLOOKUP(CONCATENATE($DI$6," ",DO$9),'-RÅDATA_KVARTAL-'!$A$5:$DS$385,75,FALSE),"")</f>
        <v>5022</v>
      </c>
      <c r="DP63" s="37"/>
      <c r="DQ63" s="37">
        <f>IF(VLOOKUP(CONCATENATE($DI$6," ",DQ$9),'-RÅDATA_KVARTAL-'!$A$5:$DS$385,75,FALSE)&gt;0,VLOOKUP(CONCATENATE($DI$6," ",DQ$9),'-RÅDATA_KVARTAL-'!$A$5:$DS$385,75,FALSE),"")</f>
        <v>5255</v>
      </c>
      <c r="DR63" s="37"/>
      <c r="DS63" s="37">
        <f>IF(VLOOKUP(CONCATENATE($DI$6," ",DS$9),'-RÅDATA_KVARTAL-'!$A$5:$DS$385,75,FALSE)&gt;0,VLOOKUP(CONCATENATE($DI$6," ",DS$9),'-RÅDATA_KVARTAL-'!$A$5:$DS$385,75,FALSE),"")</f>
        <v>5022</v>
      </c>
      <c r="DT63" s="37"/>
      <c r="DU63" s="37">
        <f>IF(VLOOKUP(CONCATENATE($DI$6," ",DU$9),'-RÅDATA_KVARTAL-'!$A$5:$DS$385,75,FALSE)&gt;0,VLOOKUP(CONCATENATE($DI$6," ",DU$9),'-RÅDATA_KVARTAL-'!$A$5:$DS$385,75,FALSE),"")</f>
        <v>4419</v>
      </c>
      <c r="DV63" s="37"/>
      <c r="DW63" s="37">
        <f>IF(VLOOKUP(CONCATENATE($DI$6," ",DW$9),'-RÅDATA_KVARTAL-'!$A$5:$DS$385,75,FALSE)&gt;0,VLOOKUP(CONCATENATE($DI$6," ",DW$9),'-RÅDATA_KVARTAL-'!$A$5:$DS$385,75,FALSE),"")</f>
        <v>5260</v>
      </c>
      <c r="DX63" s="37"/>
      <c r="DY63" s="37">
        <f>IF(VLOOKUP(CONCATENATE($DI$6," ",DY$9),'-RÅDATA_KVARTAL-'!$A$5:$DS$385,75,FALSE)&gt;0,VLOOKUP(CONCATENATE($DI$6," ",DY$9),'-RÅDATA_KVARTAL-'!$A$5:$DS$385,75,FALSE),"")</f>
        <v>5261</v>
      </c>
      <c r="DZ63" s="37"/>
      <c r="EA63" s="37" t="str">
        <f>IF(VLOOKUP(CONCATENATE($DI$6," ",EA$9),'-RÅDATA_KVARTAL-'!$A$5:$DS$385,75,FALSE)&gt;0,VLOOKUP(CONCATENATE($DI$6," ",EA$9),'-RÅDATA_KVARTAL-'!$A$5:$DS$385,75,FALSE),"")</f>
        <v/>
      </c>
      <c r="EB63" s="37"/>
      <c r="EC63" s="37" t="str">
        <f>IF(VLOOKUP(CONCATENATE($DI$6," ",EC$9),'-RÅDATA_KVARTAL-'!$A$5:$DS$385,75,FALSE)&gt;0,VLOOKUP(CONCATENATE($DI$6," ",EC$9),'-RÅDATA_KVARTAL-'!$A$5:$DS$385,75,FALSE),"")</f>
        <v/>
      </c>
      <c r="ED63" s="37"/>
      <c r="EE63" s="37" t="str">
        <f>IF(VLOOKUP(CONCATENATE($DI$6," ",EE$9),'-RÅDATA_KVARTAL-'!$A$5:$DS$385,75,FALSE)&gt;0,VLOOKUP(CONCATENATE($DI$6," ",EE$9),'-RÅDATA_KVARTAL-'!$A$5:$DS$385,75,FALSE),"")</f>
        <v/>
      </c>
      <c r="EF63" s="37"/>
      <c r="EG63" s="37">
        <f>IF(VLOOKUP(CONCATENATE($DI$6," ",EG$9),'-RÅDATA_KVARTAL-'!$A$5:$DS$385,75,FALSE)&gt;0,VLOOKUP(CONCATENATE($DI$6," ",EG$9),'-RÅDATA_KVARTAL-'!$A$5:$DS$385,75,FALSE),"")</f>
        <v>47558</v>
      </c>
      <c r="EH63" s="147"/>
      <c r="EI63" s="275"/>
      <c r="EJ63" s="37" t="str">
        <f>IF(VLOOKUP(CONCATENATE($EJ$6," ",EJ$9),'-RÅDATA_KVARTAL-'!$A$5:$DS$385,75,FALSE)&gt;0,VLOOKUP(CONCATENATE($EJ$6," ",EJ$9),'-RÅDATA_KVARTAL-'!$A$5:$DS$385,75,FALSE),"")</f>
        <v/>
      </c>
      <c r="EK63" s="37"/>
      <c r="EL63" s="37" t="str">
        <f>IF(VLOOKUP(CONCATENATE($EJ$6," ",EL$9),'-RÅDATA_KVARTAL-'!$A$5:$DS$385,75,FALSE)&gt;0,VLOOKUP(CONCATENATE($EJ$6," ",EL$9),'-RÅDATA_KVARTAL-'!$A$5:$DS$385,75,FALSE),"")</f>
        <v/>
      </c>
      <c r="EM63" s="37"/>
      <c r="EN63" s="37" t="str">
        <f>IF(VLOOKUP(CONCATENATE($EJ$6," ",EN$9),'-RÅDATA_KVARTAL-'!$A$5:$DS$385,75,FALSE)&gt;0,VLOOKUP(CONCATENATE($EJ$6," ",EN$9),'-RÅDATA_KVARTAL-'!$A$5:$DS$385,75,FALSE),"")</f>
        <v/>
      </c>
      <c r="EO63" s="37"/>
      <c r="EP63" s="37" t="str">
        <f>IF(VLOOKUP(CONCATENATE($EJ$6," ",EP$9),'-RÅDATA_KVARTAL-'!$A$5:$DS$385,75,FALSE)&gt;0,VLOOKUP(CONCATENATE($EJ$6," ",EP$9),'-RÅDATA_KVARTAL-'!$A$5:$DS$385,75,FALSE),"")</f>
        <v/>
      </c>
      <c r="EQ63" s="37"/>
      <c r="ER63" s="37" t="str">
        <f>IF(VLOOKUP(CONCATENATE($EJ$6," ",ER$9),'-RÅDATA_KVARTAL-'!$A$5:$DS$385,75,FALSE)&gt;0,VLOOKUP(CONCATENATE($EJ$6," ",ER$9),'-RÅDATA_KVARTAL-'!$A$5:$DS$385,75,FALSE),"")</f>
        <v/>
      </c>
      <c r="ES63" s="37"/>
      <c r="ET63" s="37" t="str">
        <f>IF(VLOOKUP(CONCATENATE($EJ$6," ",ET$9),'-RÅDATA_KVARTAL-'!$A$5:$DS$385,75,FALSE)&gt;0,VLOOKUP(CONCATENATE($EJ$6," ",ET$9),'-RÅDATA_KVARTAL-'!$A$5:$DS$385,75,FALSE),"")</f>
        <v/>
      </c>
      <c r="EU63" s="37"/>
      <c r="EV63" s="37" t="str">
        <f>IF(VLOOKUP(CONCATENATE($EJ$6," ",EV$9),'-RÅDATA_KVARTAL-'!$A$5:$DS$385,75,FALSE)&gt;0,VLOOKUP(CONCATENATE($EJ$6," ",EV$9),'-RÅDATA_KVARTAL-'!$A$5:$DS$385,75,FALSE),"")</f>
        <v/>
      </c>
      <c r="EW63" s="37"/>
      <c r="EX63" s="37" t="str">
        <f>IF(VLOOKUP(CONCATENATE($EJ$6," ",EX$9),'-RÅDATA_KVARTAL-'!$A$5:$DS$385,75,FALSE)&gt;0,VLOOKUP(CONCATENATE($EJ$6," ",EX$9),'-RÅDATA_KVARTAL-'!$A$5:$DS$385,75,FALSE),"")</f>
        <v/>
      </c>
      <c r="EY63" s="37"/>
      <c r="EZ63" s="37" t="str">
        <f>IF(VLOOKUP(CONCATENATE($EJ$6," ",EZ$9),'-RÅDATA_KVARTAL-'!$A$5:$DS$385,75,FALSE)&gt;0,VLOOKUP(CONCATENATE($EJ$6," ",EZ$9),'-RÅDATA_KVARTAL-'!$A$5:$DS$385,75,FALSE),"")</f>
        <v/>
      </c>
      <c r="FA63" s="37"/>
      <c r="FB63" s="37" t="str">
        <f>IF(VLOOKUP(CONCATENATE($EJ$6," ",FB$9),'-RÅDATA_KVARTAL-'!$A$5:$DS$385,75,FALSE)&gt;0,VLOOKUP(CONCATENATE($EJ$6," ",FB$9),'-RÅDATA_KVARTAL-'!$A$5:$DS$385,75,FALSE),"")</f>
        <v/>
      </c>
      <c r="FC63" s="37"/>
      <c r="FD63" s="37" t="str">
        <f>IF(VLOOKUP(CONCATENATE($EJ$6," ",FD$9),'-RÅDATA_KVARTAL-'!$A$5:$DS$385,75,FALSE)&gt;0,VLOOKUP(CONCATENATE($EJ$6," ",FD$9),'-RÅDATA_KVARTAL-'!$A$5:$DS$385,75,FALSE),"")</f>
        <v/>
      </c>
      <c r="FE63" s="37"/>
      <c r="FF63" s="37" t="str">
        <f>IF(VLOOKUP(CONCATENATE($EJ$6," ",FF$9),'-RÅDATA_KVARTAL-'!$A$5:$DS$385,75,FALSE)&gt;0,VLOOKUP(CONCATENATE($EJ$6," ",FF$9),'-RÅDATA_KVARTAL-'!$A$5:$DS$385,75,FALSE),"")</f>
        <v/>
      </c>
      <c r="FG63" s="37"/>
      <c r="FH63" s="37" t="str">
        <f>IF(VLOOKUP(CONCATENATE($EJ$6," ",FH$9),'-RÅDATA_KVARTAL-'!$A$5:$DS$385,75,FALSE)&gt;0,VLOOKUP(CONCATENATE($EJ$6," ",FH$9),'-RÅDATA_KVARTAL-'!$A$5:$DS$385,75,FALSE),"")</f>
        <v/>
      </c>
      <c r="FI63" s="147"/>
      <c r="FJ63" s="275"/>
      <c r="FK63" s="37" t="str">
        <f>IF(VLOOKUP(CONCATENATE($FK$6," ",FK$9),'-RÅDATA_KVARTAL-'!$A$5:$DS$385,75,FALSE)&gt;0,VLOOKUP(CONCATENATE($FK$6," ",FK$9),'-RÅDATA_KVARTAL-'!$A$5:$DS$385,75,FALSE),"")</f>
        <v/>
      </c>
      <c r="FL63" s="37"/>
      <c r="FM63" s="37" t="str">
        <f>IF(VLOOKUP(CONCATENATE($FK$6," ",FM$9),'-RÅDATA_KVARTAL-'!$A$5:$DS$385,75,FALSE)&gt;0,VLOOKUP(CONCATENATE($FK$6," ",FM$9),'-RÅDATA_KVARTAL-'!$A$5:$DS$385,75,FALSE),"")</f>
        <v/>
      </c>
      <c r="FN63" s="37"/>
      <c r="FO63" s="37" t="str">
        <f>IF(VLOOKUP(CONCATENATE($FK$6," ",FO$9),'-RÅDATA_KVARTAL-'!$A$5:$DS$385,75,FALSE)&gt;0,VLOOKUP(CONCATENATE($FK$6," ",FO$9),'-RÅDATA_KVARTAL-'!$A$5:$DS$385,75,FALSE),"")</f>
        <v/>
      </c>
      <c r="FP63" s="37"/>
      <c r="FQ63" s="37" t="str">
        <f>IF(VLOOKUP(CONCATENATE($FK$6," ",FQ$9),'-RÅDATA_KVARTAL-'!$A$5:$DS$385,75,FALSE)&gt;0,VLOOKUP(CONCATENATE($FK$6," ",FQ$9),'-RÅDATA_KVARTAL-'!$A$5:$DS$385,75,FALSE),"")</f>
        <v/>
      </c>
      <c r="FR63" s="37"/>
      <c r="FS63" s="37" t="str">
        <f>IF(VLOOKUP(CONCATENATE($FK$6," ",FS$9),'-RÅDATA_KVARTAL-'!$A$5:$DS$385,75,FALSE)&gt;0,VLOOKUP(CONCATENATE($FK$6," ",FS$9),'-RÅDATA_KVARTAL-'!$A$5:$DS$385,75,FALSE),"")</f>
        <v/>
      </c>
      <c r="FT63" s="37"/>
      <c r="FU63" s="37" t="str">
        <f>IF(VLOOKUP(CONCATENATE($FK$6," ",FU$9),'-RÅDATA_KVARTAL-'!$A$5:$DS$385,75,FALSE)&gt;0,VLOOKUP(CONCATENATE($FK$6," ",FU$9),'-RÅDATA_KVARTAL-'!$A$5:$DS$385,75,FALSE),"")</f>
        <v/>
      </c>
      <c r="FV63" s="37"/>
      <c r="FW63" s="37" t="str">
        <f>IF(VLOOKUP(CONCATENATE($FK$6," ",FW$9),'-RÅDATA_KVARTAL-'!$A$5:$DS$385,75,FALSE)&gt;0,VLOOKUP(CONCATENATE($FK$6," ",FW$9),'-RÅDATA_KVARTAL-'!$A$5:$DS$385,75,FALSE),"")</f>
        <v/>
      </c>
      <c r="FX63" s="37"/>
      <c r="FY63" s="37" t="str">
        <f>IF(VLOOKUP(CONCATENATE($FK$6," ",FY$9),'-RÅDATA_KVARTAL-'!$A$5:$DS$385,75,FALSE)&gt;0,VLOOKUP(CONCATENATE($FK$6," ",FY$9),'-RÅDATA_KVARTAL-'!$A$5:$DS$385,75,FALSE),"")</f>
        <v/>
      </c>
      <c r="FZ63" s="37"/>
      <c r="GA63" s="37" t="str">
        <f>IF(VLOOKUP(CONCATENATE($FK$6," ",GA$9),'-RÅDATA_KVARTAL-'!$A$5:$DS$385,75,FALSE)&gt;0,VLOOKUP(CONCATENATE($FK$6," ",GA$9),'-RÅDATA_KVARTAL-'!$A$5:$DS$385,75,FALSE),"")</f>
        <v/>
      </c>
      <c r="GB63" s="37"/>
      <c r="GC63" s="37" t="str">
        <f>IF(VLOOKUP(CONCATENATE($FK$6," ",GC$9),'-RÅDATA_KVARTAL-'!$A$5:$DS$385,75,FALSE)&gt;0,VLOOKUP(CONCATENATE($FK$6," ",GC$9),'-RÅDATA_KVARTAL-'!$A$5:$DS$385,75,FALSE),"")</f>
        <v/>
      </c>
      <c r="GD63" s="37"/>
      <c r="GE63" s="37" t="str">
        <f>IF(VLOOKUP(CONCATENATE($FK$6," ",GE$9),'-RÅDATA_KVARTAL-'!$A$5:$DS$385,75,FALSE)&gt;0,VLOOKUP(CONCATENATE($FK$6," ",GE$9),'-RÅDATA_KVARTAL-'!$A$5:$DS$385,75,FALSE),"")</f>
        <v/>
      </c>
      <c r="GF63" s="37"/>
      <c r="GG63" s="37" t="str">
        <f>IF(VLOOKUP(CONCATENATE($FK$6," ",GG$9),'-RÅDATA_KVARTAL-'!$A$5:$DS$385,75,FALSE)&gt;0,VLOOKUP(CONCATENATE($FK$6," ",GG$9),'-RÅDATA_KVARTAL-'!$A$5:$DS$385,75,FALSE),"")</f>
        <v/>
      </c>
      <c r="GH63" s="37"/>
      <c r="GI63" s="37" t="str">
        <f>IF(VLOOKUP(CONCATENATE($FK$6," ",GI$9),'-RÅDATA_KVARTAL-'!$A$5:$DS$385,75,FALSE)&gt;0,VLOOKUP(CONCATENATE($FK$6," ",GI$9),'-RÅDATA_KVARTAL-'!$A$5:$DS$385,75,FALSE),"")</f>
        <v/>
      </c>
      <c r="GJ63" s="147"/>
      <c r="GK63" s="275"/>
      <c r="GL63" s="37" t="str">
        <f>IF(VLOOKUP(CONCATENATE($GL$6," ",GL$9),'-RÅDATA_KVARTAL-'!$A$5:$DS$385,75,FALSE)&gt;0,VLOOKUP(CONCATENATE($GL$6," ",GL$9),'-RÅDATA_KVARTAL-'!$A$5:$DS$385,75,FALSE),"")</f>
        <v/>
      </c>
      <c r="GM63" s="37"/>
      <c r="GN63" s="37" t="str">
        <f>IF(VLOOKUP(CONCATENATE($GL$6," ",GN$9),'-RÅDATA_KVARTAL-'!$A$5:$DS$385,75,FALSE)&gt;0,VLOOKUP(CONCATENATE($GL$6," ",GN$9),'-RÅDATA_KVARTAL-'!$A$5:$DS$385,75,FALSE),"")</f>
        <v/>
      </c>
      <c r="GO63" s="37"/>
      <c r="GP63" s="37" t="str">
        <f>IF(VLOOKUP(CONCATENATE($GL$6," ",GP$9),'-RÅDATA_KVARTAL-'!$A$5:$DS$385,75,FALSE)&gt;0,VLOOKUP(CONCATENATE($GL$6," ",GP$9),'-RÅDATA_KVARTAL-'!$A$5:$DS$385,75,FALSE),"")</f>
        <v/>
      </c>
      <c r="GQ63" s="37"/>
      <c r="GR63" s="37" t="str">
        <f>IF(VLOOKUP(CONCATENATE($GL$6," ",GR$9),'-RÅDATA_KVARTAL-'!$A$5:$DS$385,75,FALSE)&gt;0,VLOOKUP(CONCATENATE($GL$6," ",GR$9),'-RÅDATA_KVARTAL-'!$A$5:$DS$385,75,FALSE),"")</f>
        <v/>
      </c>
      <c r="GS63" s="37"/>
      <c r="GT63" s="37" t="str">
        <f>IF(VLOOKUP(CONCATENATE($GL$6," ",GT$9),'-RÅDATA_KVARTAL-'!$A$5:$DS$385,75,FALSE)&gt;0,VLOOKUP(CONCATENATE($GL$6," ",GT$9),'-RÅDATA_KVARTAL-'!$A$5:$DS$385,75,FALSE),"")</f>
        <v/>
      </c>
      <c r="GU63" s="37"/>
      <c r="GV63" s="37" t="str">
        <f>IF(VLOOKUP(CONCATENATE($GL$6," ",GV$9),'-RÅDATA_KVARTAL-'!$A$5:$DS$385,75,FALSE)&gt;0,VLOOKUP(CONCATENATE($GL$6," ",GV$9),'-RÅDATA_KVARTAL-'!$A$5:$DS$385,75,FALSE),"")</f>
        <v/>
      </c>
      <c r="GW63" s="37"/>
      <c r="GX63" s="37" t="str">
        <f>IF(VLOOKUP(CONCATENATE($GL$6," ",GX$9),'-RÅDATA_KVARTAL-'!$A$5:$DS$385,75,FALSE)&gt;0,VLOOKUP(CONCATENATE($GL$6," ",GX$9),'-RÅDATA_KVARTAL-'!$A$5:$DS$385,75,FALSE),"")</f>
        <v/>
      </c>
      <c r="GY63" s="37"/>
      <c r="GZ63" s="37" t="str">
        <f>IF(VLOOKUP(CONCATENATE($GL$6," ",GZ$9),'-RÅDATA_KVARTAL-'!$A$5:$DS$385,75,FALSE)&gt;0,VLOOKUP(CONCATENATE($GL$6," ",GZ$9),'-RÅDATA_KVARTAL-'!$A$5:$DS$385,75,FALSE),"")</f>
        <v/>
      </c>
      <c r="HA63" s="37"/>
      <c r="HB63" s="37" t="str">
        <f>IF(VLOOKUP(CONCATENATE($GL$6," ",HB$9),'-RÅDATA_KVARTAL-'!$A$5:$DS$385,75,FALSE)&gt;0,VLOOKUP(CONCATENATE($GL$6," ",HB$9),'-RÅDATA_KVARTAL-'!$A$5:$DS$385,75,FALSE),"")</f>
        <v/>
      </c>
      <c r="HC63" s="37"/>
      <c r="HD63" s="37" t="str">
        <f>IF(VLOOKUP(CONCATENATE($GL$6," ",HD$9),'-RÅDATA_KVARTAL-'!$A$5:$DS$385,75,FALSE)&gt;0,VLOOKUP(CONCATENATE($GL$6," ",HD$9),'-RÅDATA_KVARTAL-'!$A$5:$DS$385,75,FALSE),"")</f>
        <v/>
      </c>
      <c r="HE63" s="37"/>
      <c r="HF63" s="37" t="str">
        <f>IF(VLOOKUP(CONCATENATE($GL$6," ",HF$9),'-RÅDATA_KVARTAL-'!$A$5:$DS$385,75,FALSE)&gt;0,VLOOKUP(CONCATENATE($GL$6," ",HF$9),'-RÅDATA_KVARTAL-'!$A$5:$DS$385,75,FALSE),"")</f>
        <v/>
      </c>
      <c r="HG63" s="37"/>
      <c r="HH63" s="37" t="str">
        <f>IF(VLOOKUP(CONCATENATE($GL$6," ",HH$9),'-RÅDATA_KVARTAL-'!$A$5:$DS$385,75,FALSE)&gt;0,VLOOKUP(CONCATENATE($GL$6," ",HH$9),'-RÅDATA_KVARTAL-'!$A$5:$DS$385,75,FALSE),"")</f>
        <v/>
      </c>
      <c r="HI63" s="37"/>
      <c r="HJ63" s="37" t="str">
        <f>IF(VLOOKUP(CONCATENATE($GL$6," ",HJ$9),'-RÅDATA_KVARTAL-'!$A$5:$DS$385,75,FALSE)&gt;0,VLOOKUP(CONCATENATE($GL$6," ",HJ$9),'-RÅDATA_KVARTAL-'!$A$5:$DS$385,75,FALSE),"")</f>
        <v/>
      </c>
      <c r="HK63" s="147"/>
      <c r="HL63" s="148"/>
      <c r="HM63" s="103" t="s">
        <v>466</v>
      </c>
      <c r="HN63" s="15"/>
    </row>
    <row r="64" spans="2:222" s="15" customFormat="1" ht="10.5" customHeight="1" x14ac:dyDescent="0.2">
      <c r="B64" s="248">
        <v>11</v>
      </c>
      <c r="C64" s="195"/>
      <c r="D64" s="92" t="s">
        <v>75</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83.225476839237061</v>
      </c>
      <c r="CI64" s="156"/>
      <c r="CJ64" s="156">
        <f>IF(VLOOKUP(CONCATENATE($CH$6," ",CJ$9),'-RÅDATA_KVARTAL-'!$A$5:$DS$385,79,FALSE)&gt;0,VLOOKUP(CONCATENATE($CH$6," ",CJ$9),'-RÅDATA_KVARTAL-'!$A$5:$DS$385,79,FALSE),"")</f>
        <v>89.4772804919713</v>
      </c>
      <c r="CK64" s="156"/>
      <c r="CL64" s="156">
        <f>IF(VLOOKUP(CONCATENATE($CH$6," ",CL$9),'-RÅDATA_KVARTAL-'!$A$5:$DS$385,79,FALSE)&gt;0,VLOOKUP(CONCATENATE($CH$6," ",CL$9),'-RÅDATA_KVARTAL-'!$A$5:$DS$385,79,FALSE),"")</f>
        <v>91.293213828425095</v>
      </c>
      <c r="CM64" s="156"/>
      <c r="CN64" s="156">
        <f>IF(VLOOKUP(CONCATENATE($CH$6," ",CN$9),'-RÅDATA_KVARTAL-'!$A$5:$DS$385,79,FALSE)&gt;0,VLOOKUP(CONCATENATE($CH$6," ",CN$9),'-RÅDATA_KVARTAL-'!$A$5:$DS$385,79,FALSE),"")</f>
        <v>91.001884422110564</v>
      </c>
      <c r="CO64" s="156"/>
      <c r="CP64" s="156">
        <f>IF(VLOOKUP(CONCATENATE($CH$6," ",CP$9),'-RÅDATA_KVARTAL-'!$A$5:$DS$385,79,FALSE)&gt;0,VLOOKUP(CONCATENATE($CH$6," ",CP$9),'-RÅDATA_KVARTAL-'!$A$5:$DS$385,79,FALSE),"")</f>
        <v>87.406938064311731</v>
      </c>
      <c r="CQ64" s="156"/>
      <c r="CR64" s="156">
        <f>IF(VLOOKUP(CONCATENATE($CH$6," ",CR$9),'-RÅDATA_KVARTAL-'!$A$5:$DS$385,79,FALSE)&gt;0,VLOOKUP(CONCATENATE($CH$6," ",CR$9),'-RÅDATA_KVARTAL-'!$A$5:$DS$385,79,FALSE),"")</f>
        <v>88.343661028303472</v>
      </c>
      <c r="CS64" s="156"/>
      <c r="CT64" s="156">
        <f>IF(VLOOKUP(CONCATENATE($CH$6," ",CT$9),'-RÅDATA_KVARTAL-'!$A$5:$DS$385,79,FALSE)&gt;0,VLOOKUP(CONCATENATE($CH$6," ",CT$9),'-RÅDATA_KVARTAL-'!$A$5:$DS$385,79,FALSE),"")</f>
        <v>90.674071237073917</v>
      </c>
      <c r="CU64" s="156"/>
      <c r="CV64" s="156">
        <f>IF(VLOOKUP(CONCATENATE($CH$6," ",CV$9),'-RÅDATA_KVARTAL-'!$A$5:$DS$385,79,FALSE)&gt;0,VLOOKUP(CONCATENATE($CH$6," ",CV$9),'-RÅDATA_KVARTAL-'!$A$5:$DS$385,79,FALSE),"")</f>
        <v>91.338582677165363</v>
      </c>
      <c r="CW64" s="156"/>
      <c r="CX64" s="156">
        <f>IF(VLOOKUP(CONCATENATE($CH$6," ",CX$9),'-RÅDATA_KVARTAL-'!$A$5:$DS$385,79,FALSE)&gt;0,VLOOKUP(CONCATENATE($CH$6," ",CX$9),'-RÅDATA_KVARTAL-'!$A$5:$DS$385,79,FALSE),"")</f>
        <v>89.364142903965913</v>
      </c>
      <c r="CY64" s="156"/>
      <c r="CZ64" s="156">
        <f>IF(VLOOKUP(CONCATENATE($CH$6," ",CZ$9),'-RÅDATA_KVARTAL-'!$A$5:$DS$385,79,FALSE)&gt;0,VLOOKUP(CONCATENATE($CH$6," ",CZ$9),'-RÅDATA_KVARTAL-'!$A$5:$DS$385,79,FALSE),"")</f>
        <v>86.769622671549115</v>
      </c>
      <c r="DA64" s="156"/>
      <c r="DB64" s="156">
        <f>IF(VLOOKUP(CONCATENATE($CH$6," ",DB$9),'-RÅDATA_KVARTAL-'!$A$5:$DS$385,79,FALSE)&gt;0,VLOOKUP(CONCATENATE($CH$6," ",DB$9),'-RÅDATA_KVARTAL-'!$A$5:$DS$385,79,FALSE),"")</f>
        <v>82.480543136280843</v>
      </c>
      <c r="DC64" s="156"/>
      <c r="DD64" s="156">
        <f>IF(VLOOKUP(CONCATENATE($CH$6," ",DD$9),'-RÅDATA_KVARTAL-'!$A$5:$DS$385,79,FALSE)&gt;0,VLOOKUP(CONCATENATE($CH$6," ",DD$9),'-RÅDATA_KVARTAL-'!$A$5:$DS$385,79,FALSE),"")</f>
        <v>91.288917567349571</v>
      </c>
      <c r="DE64" s="156"/>
      <c r="DF64" s="156">
        <f>IF(VLOOKUP(CONCATENATE($CH$6," ",DF$9),'-RÅDATA_KVARTAL-'!$A$5:$DS$385,79,FALSE)&gt;0,VLOOKUP(CONCATENATE($CH$6," ",DF$9),'-RÅDATA_KVARTAL-'!$A$5:$DS$385,79,FALSE),"")</f>
        <v>88.554349926833993</v>
      </c>
      <c r="DG64" s="106"/>
      <c r="DH64" s="106"/>
      <c r="DI64" s="156">
        <f>IF(VLOOKUP(CONCATENATE($DI$6," ",DI$9),'-RÅDATA_KVARTAL-'!$A$5:$DS$385,79,FALSE)&gt;0,VLOOKUP(CONCATENATE($DI$6," ",DI$9),'-RÅDATA_KVARTAL-'!$A$5:$DS$385,79,FALSE),"")</f>
        <v>90.661417322834652</v>
      </c>
      <c r="DJ64" s="156"/>
      <c r="DK64" s="156">
        <f>IF(VLOOKUP(CONCATENATE($DI$6," ",DK$9),'-RÅDATA_KVARTAL-'!$A$5:$DS$385,79,FALSE)&gt;0,VLOOKUP(CONCATENATE($DI$6," ",DK$9),'-RÅDATA_KVARTAL-'!$A$5:$DS$385,79,FALSE),"")</f>
        <v>92.72604815625526</v>
      </c>
      <c r="DL64" s="156"/>
      <c r="DM64" s="156">
        <f>IF(VLOOKUP(CONCATENATE($DI$6," ",DM$9),'-RÅDATA_KVARTAL-'!$A$5:$DS$385,79,FALSE)&gt;0,VLOOKUP(CONCATENATE($DI$6," ",DM$9),'-RÅDATA_KVARTAL-'!$A$5:$DS$385,79,FALSE),"")</f>
        <v>91.603630862329794</v>
      </c>
      <c r="DN64" s="156"/>
      <c r="DO64" s="156">
        <f>IF(VLOOKUP(CONCATENATE($DI$6," ",DO$9),'-RÅDATA_KVARTAL-'!$A$5:$DS$385,79,FALSE)&gt;0,VLOOKUP(CONCATENATE($DI$6," ",DO$9),'-RÅDATA_KVARTAL-'!$A$5:$DS$385,79,FALSE),"")</f>
        <v>86.976099757533774</v>
      </c>
      <c r="DP64" s="156"/>
      <c r="DQ64" s="156">
        <f>IF(VLOOKUP(CONCATENATE($DI$6," ",DQ$9),'-RÅDATA_KVARTAL-'!$A$5:$DS$385,79,FALSE)&gt;0,VLOOKUP(CONCATENATE($DI$6," ",DQ$9),'-RÅDATA_KVARTAL-'!$A$5:$DS$385,79,FALSE),"")</f>
        <v>83.478951548848286</v>
      </c>
      <c r="DR64" s="156"/>
      <c r="DS64" s="156">
        <f>IF(VLOOKUP(CONCATENATE($DI$6," ",DS$9),'-RÅDATA_KVARTAL-'!$A$5:$DS$385,79,FALSE)&gt;0,VLOOKUP(CONCATENATE($DI$6," ",DS$9),'-RÅDATA_KVARTAL-'!$A$5:$DS$385,79,FALSE),"")</f>
        <v>85.24868443388219</v>
      </c>
      <c r="DT64" s="156"/>
      <c r="DU64" s="156">
        <f>IF(VLOOKUP(CONCATENATE($DI$6," ",DU$9),'-RÅDATA_KVARTAL-'!$A$5:$DS$385,79,FALSE)&gt;0,VLOOKUP(CONCATENATE($DI$6," ",DU$9),'-RÅDATA_KVARTAL-'!$A$5:$DS$385,79,FALSE),"")</f>
        <v>90.128492759534979</v>
      </c>
      <c r="DV64" s="156"/>
      <c r="DW64" s="156">
        <f>IF(VLOOKUP(CONCATENATE($DI$6," ",DW$9),'-RÅDATA_KVARTAL-'!$A$5:$DS$385,79,FALSE)&gt;0,VLOOKUP(CONCATENATE($DI$6," ",DW$9),'-RÅDATA_KVARTAL-'!$A$5:$DS$385,79,FALSE),"")</f>
        <v>89.470998469127409</v>
      </c>
      <c r="DX64" s="156"/>
      <c r="DY64" s="156">
        <f>IF(VLOOKUP(CONCATENATE($DI$6," ",DY$9),'-RÅDATA_KVARTAL-'!$A$5:$DS$385,79,FALSE)&gt;0,VLOOKUP(CONCATENATE($DI$6," ",DY$9),'-RÅDATA_KVARTAL-'!$A$5:$DS$385,79,FALSE),"")</f>
        <v>89.747526441487551</v>
      </c>
      <c r="DZ64" s="156"/>
      <c r="EA64" s="156" t="str">
        <f>IF(VLOOKUP(CONCATENATE($DI$6," ",EA$9),'-RÅDATA_KVARTAL-'!$A$5:$DS$385,79,FALSE)&gt;0,VLOOKUP(CONCATENATE($DI$6," ",EA$9),'-RÅDATA_KVARTAL-'!$A$5:$DS$385,79,FALSE),"")</f>
        <v/>
      </c>
      <c r="EB64" s="156"/>
      <c r="EC64" s="156" t="str">
        <f>IF(VLOOKUP(CONCATENATE($DI$6," ",EC$9),'-RÅDATA_KVARTAL-'!$A$5:$DS$385,79,FALSE)&gt;0,VLOOKUP(CONCATENATE($DI$6," ",EC$9),'-RÅDATA_KVARTAL-'!$A$5:$DS$385,79,FALSE),"")</f>
        <v/>
      </c>
      <c r="ED64" s="156"/>
      <c r="EE64" s="156" t="str">
        <f>IF(VLOOKUP(CONCATENATE($DI$6," ",EE$9),'-RÅDATA_KVARTAL-'!$A$5:$DS$385,79,FALSE)&gt;0,VLOOKUP(CONCATENATE($DI$6," ",EE$9),'-RÅDATA_KVARTAL-'!$A$5:$DS$385,79,FALSE),"")</f>
        <v/>
      </c>
      <c r="EF64" s="156"/>
      <c r="EG64" s="156">
        <f>IF(VLOOKUP(CONCATENATE($DI$6," ",EG$9),'-RÅDATA_KVARTAL-'!$A$5:$DS$385,79,FALSE)&gt;0,VLOOKUP(CONCATENATE($DI$6," ",EG$9),'-RÅDATA_KVARTAL-'!$A$5:$DS$385,79,FALSE),"")</f>
        <v>88.888473543539618</v>
      </c>
      <c r="EH64" s="106"/>
      <c r="EI64" s="106"/>
      <c r="EJ64" s="156" t="str">
        <f>IF(VLOOKUP(CONCATENATE($EJ$6," ",EJ$9),'-RÅDATA_KVARTAL-'!$A$5:$DS$385,79,FALSE)&gt;0,VLOOKUP(CONCATENATE($EJ$6," ",EJ$9),'-RÅDATA_KVARTAL-'!$A$5:$DS$385,79,FALSE),"")</f>
        <v/>
      </c>
      <c r="EK64" s="156"/>
      <c r="EL64" s="156" t="str">
        <f>IF(VLOOKUP(CONCATENATE($EJ$6," ",EL$9),'-RÅDATA_KVARTAL-'!$A$5:$DS$385,79,FALSE)&gt;0,VLOOKUP(CONCATENATE($EJ$6," ",EL$9),'-RÅDATA_KVARTAL-'!$A$5:$DS$385,79,FALSE),"")</f>
        <v/>
      </c>
      <c r="EM64" s="156"/>
      <c r="EN64" s="156" t="str">
        <f>IF(VLOOKUP(CONCATENATE($EJ$6," ",EN$9),'-RÅDATA_KVARTAL-'!$A$5:$DS$385,79,FALSE)&gt;0,VLOOKUP(CONCATENATE($EJ$6," ",EN$9),'-RÅDATA_KVARTAL-'!$A$5:$DS$385,79,FALSE),"")</f>
        <v/>
      </c>
      <c r="EO64" s="156"/>
      <c r="EP64" s="156" t="str">
        <f>IF(VLOOKUP(CONCATENATE($EJ$6," ",EP$9),'-RÅDATA_KVARTAL-'!$A$5:$DS$385,79,FALSE)&gt;0,VLOOKUP(CONCATENATE($EJ$6," ",EP$9),'-RÅDATA_KVARTAL-'!$A$5:$DS$385,79,FALSE),"")</f>
        <v/>
      </c>
      <c r="EQ64" s="156"/>
      <c r="ER64" s="156" t="str">
        <f>IF(VLOOKUP(CONCATENATE($EJ$6," ",ER$9),'-RÅDATA_KVARTAL-'!$A$5:$DS$385,79,FALSE)&gt;0,VLOOKUP(CONCATENATE($EJ$6," ",ER$9),'-RÅDATA_KVARTAL-'!$A$5:$DS$385,79,FALSE),"")</f>
        <v/>
      </c>
      <c r="ES64" s="156"/>
      <c r="ET64" s="156" t="str">
        <f>IF(VLOOKUP(CONCATENATE($EJ$6," ",ET$9),'-RÅDATA_KVARTAL-'!$A$5:$DS$385,79,FALSE)&gt;0,VLOOKUP(CONCATENATE($EJ$6," ",ET$9),'-RÅDATA_KVARTAL-'!$A$5:$DS$385,79,FALSE),"")</f>
        <v/>
      </c>
      <c r="EU64" s="156"/>
      <c r="EV64" s="156" t="str">
        <f>IF(VLOOKUP(CONCATENATE($EJ$6," ",EV$9),'-RÅDATA_KVARTAL-'!$A$5:$DS$385,79,FALSE)&gt;0,VLOOKUP(CONCATENATE($EJ$6," ",EV$9),'-RÅDATA_KVARTAL-'!$A$5:$DS$385,79,FALSE),"")</f>
        <v/>
      </c>
      <c r="EW64" s="156"/>
      <c r="EX64" s="156" t="str">
        <f>IF(VLOOKUP(CONCATENATE($EJ$6," ",EX$9),'-RÅDATA_KVARTAL-'!$A$5:$DS$385,79,FALSE)&gt;0,VLOOKUP(CONCATENATE($EJ$6," ",EX$9),'-RÅDATA_KVARTAL-'!$A$5:$DS$385,79,FALSE),"")</f>
        <v/>
      </c>
      <c r="EY64" s="156"/>
      <c r="EZ64" s="156" t="str">
        <f>IF(VLOOKUP(CONCATENATE($EJ$6," ",EZ$9),'-RÅDATA_KVARTAL-'!$A$5:$DS$385,79,FALSE)&gt;0,VLOOKUP(CONCATENATE($EJ$6," ",EZ$9),'-RÅDATA_KVARTAL-'!$A$5:$DS$385,79,FALSE),"")</f>
        <v/>
      </c>
      <c r="FA64" s="156"/>
      <c r="FB64" s="156" t="str">
        <f>IF(VLOOKUP(CONCATENATE($EJ$6," ",FB$9),'-RÅDATA_KVARTAL-'!$A$5:$DS$385,79,FALSE)&gt;0,VLOOKUP(CONCATENATE($EJ$6," ",FB$9),'-RÅDATA_KVARTAL-'!$A$5:$DS$385,79,FALSE),"")</f>
        <v/>
      </c>
      <c r="FC64" s="156"/>
      <c r="FD64" s="156" t="str">
        <f>IF(VLOOKUP(CONCATENATE($EJ$6," ",FD$9),'-RÅDATA_KVARTAL-'!$A$5:$DS$385,79,FALSE)&gt;0,VLOOKUP(CONCATENATE($EJ$6," ",FD$9),'-RÅDATA_KVARTAL-'!$A$5:$DS$385,79,FALSE),"")</f>
        <v/>
      </c>
      <c r="FE64" s="156"/>
      <c r="FF64" s="156" t="str">
        <f>IF(VLOOKUP(CONCATENATE($EJ$6," ",FF$9),'-RÅDATA_KVARTAL-'!$A$5:$DS$385,79,FALSE)&gt;0,VLOOKUP(CONCATENATE($EJ$6," ",FF$9),'-RÅDATA_KVARTAL-'!$A$5:$DS$385,79,FALSE),"")</f>
        <v/>
      </c>
      <c r="FG64" s="156"/>
      <c r="FH64" s="156" t="str">
        <f>IF(VLOOKUP(CONCATENATE($EJ$6," ",FH$9),'-RÅDATA_KVARTAL-'!$A$5:$DS$385,79,FALSE)&gt;0,VLOOKUP(CONCATENATE($EJ$6," ",FH$9),'-RÅDATA_KVARTAL-'!$A$5:$DS$385,79,FALSE),"")</f>
        <v/>
      </c>
      <c r="FI64" s="106"/>
      <c r="FJ64" s="106"/>
      <c r="FK64" s="156" t="str">
        <f>IF(VLOOKUP(CONCATENATE($FK$6," ",FK$9),'-RÅDATA_KVARTAL-'!$A$5:$DS$385,79,FALSE)&gt;0,VLOOKUP(CONCATENATE($FK$6," ",FK$9),'-RÅDATA_KVARTAL-'!$A$5:$DS$385,79,FALSE),"")</f>
        <v/>
      </c>
      <c r="FL64" s="156"/>
      <c r="FM64" s="156" t="str">
        <f>IF(VLOOKUP(CONCATENATE($FK$6," ",FM$9),'-RÅDATA_KVARTAL-'!$A$5:$DS$385,79,FALSE)&gt;0,VLOOKUP(CONCATENATE($FK$6," ",FM$9),'-RÅDATA_KVARTAL-'!$A$5:$DS$385,79,FALSE),"")</f>
        <v/>
      </c>
      <c r="FN64" s="156"/>
      <c r="FO64" s="156" t="str">
        <f>IF(VLOOKUP(CONCATENATE($FK$6," ",FO$9),'-RÅDATA_KVARTAL-'!$A$5:$DS$385,79,FALSE)&gt;0,VLOOKUP(CONCATENATE($FK$6," ",FO$9),'-RÅDATA_KVARTAL-'!$A$5:$DS$385,79,FALSE),"")</f>
        <v/>
      </c>
      <c r="FP64" s="156"/>
      <c r="FQ64" s="156" t="str">
        <f>IF(VLOOKUP(CONCATENATE($FK$6," ",FQ$9),'-RÅDATA_KVARTAL-'!$A$5:$DS$385,79,FALSE)&gt;0,VLOOKUP(CONCATENATE($FK$6," ",FQ$9),'-RÅDATA_KVARTAL-'!$A$5:$DS$385,79,FALSE),"")</f>
        <v/>
      </c>
      <c r="FR64" s="156"/>
      <c r="FS64" s="156" t="str">
        <f>IF(VLOOKUP(CONCATENATE($FK$6," ",FS$9),'-RÅDATA_KVARTAL-'!$A$5:$DS$385,79,FALSE)&gt;0,VLOOKUP(CONCATENATE($FK$6," ",FS$9),'-RÅDATA_KVARTAL-'!$A$5:$DS$385,79,FALSE),"")</f>
        <v/>
      </c>
      <c r="FT64" s="156"/>
      <c r="FU64" s="156" t="str">
        <f>IF(VLOOKUP(CONCATENATE($FK$6," ",FU$9),'-RÅDATA_KVARTAL-'!$A$5:$DS$385,79,FALSE)&gt;0,VLOOKUP(CONCATENATE($FK$6," ",FU$9),'-RÅDATA_KVARTAL-'!$A$5:$DS$385,79,FALSE),"")</f>
        <v/>
      </c>
      <c r="FV64" s="156"/>
      <c r="FW64" s="156" t="str">
        <f>IF(VLOOKUP(CONCATENATE($FK$6," ",FW$9),'-RÅDATA_KVARTAL-'!$A$5:$DS$385,79,FALSE)&gt;0,VLOOKUP(CONCATENATE($FK$6," ",FW$9),'-RÅDATA_KVARTAL-'!$A$5:$DS$385,79,FALSE),"")</f>
        <v/>
      </c>
      <c r="FX64" s="156"/>
      <c r="FY64" s="156" t="str">
        <f>IF(VLOOKUP(CONCATENATE($FK$6," ",FY$9),'-RÅDATA_KVARTAL-'!$A$5:$DS$385,79,FALSE)&gt;0,VLOOKUP(CONCATENATE($FK$6," ",FY$9),'-RÅDATA_KVARTAL-'!$A$5:$DS$385,79,FALSE),"")</f>
        <v/>
      </c>
      <c r="FZ64" s="156"/>
      <c r="GA64" s="156" t="str">
        <f>IF(VLOOKUP(CONCATENATE($FK$6," ",GA$9),'-RÅDATA_KVARTAL-'!$A$5:$DS$385,79,FALSE)&gt;0,VLOOKUP(CONCATENATE($FK$6," ",GA$9),'-RÅDATA_KVARTAL-'!$A$5:$DS$385,79,FALSE),"")</f>
        <v/>
      </c>
      <c r="GB64" s="156"/>
      <c r="GC64" s="156" t="str">
        <f>IF(VLOOKUP(CONCATENATE($FK$6," ",GC$9),'-RÅDATA_KVARTAL-'!$A$5:$DS$385,79,FALSE)&gt;0,VLOOKUP(CONCATENATE($FK$6," ",GC$9),'-RÅDATA_KVARTAL-'!$A$5:$DS$385,79,FALSE),"")</f>
        <v/>
      </c>
      <c r="GD64" s="156"/>
      <c r="GE64" s="156" t="str">
        <f>IF(VLOOKUP(CONCATENATE($FK$6," ",GE$9),'-RÅDATA_KVARTAL-'!$A$5:$DS$385,79,FALSE)&gt;0,VLOOKUP(CONCATENATE($FK$6," ",GE$9),'-RÅDATA_KVARTAL-'!$A$5:$DS$385,79,FALSE),"")</f>
        <v/>
      </c>
      <c r="GF64" s="156"/>
      <c r="GG64" s="156" t="str">
        <f>IF(VLOOKUP(CONCATENATE($FK$6," ",GG$9),'-RÅDATA_KVARTAL-'!$A$5:$DS$385,79,FALSE)&gt;0,VLOOKUP(CONCATENATE($FK$6," ",GG$9),'-RÅDATA_KVARTAL-'!$A$5:$DS$385,79,FALSE),"")</f>
        <v/>
      </c>
      <c r="GH64" s="156"/>
      <c r="GI64" s="156" t="str">
        <f>IF(VLOOKUP(CONCATENATE($FK$6," ",GI$9),'-RÅDATA_KVARTAL-'!$A$5:$DS$385,79,FALSE)&gt;0,VLOOKUP(CONCATENATE($FK$6," ",GI$9),'-RÅDATA_KVARTAL-'!$A$5:$DS$385,79,FALSE),"")</f>
        <v/>
      </c>
      <c r="GJ64" s="106"/>
      <c r="GK64" s="106"/>
      <c r="GL64" s="156" t="str">
        <f>IF(VLOOKUP(CONCATENATE($GL$6," ",GL$9),'-RÅDATA_KVARTAL-'!$A$5:$DS$385,79,FALSE)&gt;0,VLOOKUP(CONCATENATE($GL$6," ",GL$9),'-RÅDATA_KVARTAL-'!$A$5:$DS$385,79,FALSE),"")</f>
        <v/>
      </c>
      <c r="GM64" s="156"/>
      <c r="GN64" s="156" t="str">
        <f>IF(VLOOKUP(CONCATENATE($GL$6," ",GN$9),'-RÅDATA_KVARTAL-'!$A$5:$DS$385,79,FALSE)&gt;0,VLOOKUP(CONCATENATE($GL$6," ",GN$9),'-RÅDATA_KVARTAL-'!$A$5:$DS$385,79,FALSE),"")</f>
        <v/>
      </c>
      <c r="GO64" s="156"/>
      <c r="GP64" s="156" t="str">
        <f>IF(VLOOKUP(CONCATENATE($GL$6," ",GP$9),'-RÅDATA_KVARTAL-'!$A$5:$DS$385,79,FALSE)&gt;0,VLOOKUP(CONCATENATE($GL$6," ",GP$9),'-RÅDATA_KVARTAL-'!$A$5:$DS$385,79,FALSE),"")</f>
        <v/>
      </c>
      <c r="GQ64" s="156"/>
      <c r="GR64" s="156" t="str">
        <f>IF(VLOOKUP(CONCATENATE($GL$6," ",GR$9),'-RÅDATA_KVARTAL-'!$A$5:$DS$385,79,FALSE)&gt;0,VLOOKUP(CONCATENATE($GL$6," ",GR$9),'-RÅDATA_KVARTAL-'!$A$5:$DS$385,79,FALSE),"")</f>
        <v/>
      </c>
      <c r="GS64" s="156"/>
      <c r="GT64" s="156" t="str">
        <f>IF(VLOOKUP(CONCATENATE($GL$6," ",GT$9),'-RÅDATA_KVARTAL-'!$A$5:$DS$385,79,FALSE)&gt;0,VLOOKUP(CONCATENATE($GL$6," ",GT$9),'-RÅDATA_KVARTAL-'!$A$5:$DS$385,79,FALSE),"")</f>
        <v/>
      </c>
      <c r="GU64" s="156"/>
      <c r="GV64" s="156" t="str">
        <f>IF(VLOOKUP(CONCATENATE($GL$6," ",GV$9),'-RÅDATA_KVARTAL-'!$A$5:$DS$385,79,FALSE)&gt;0,VLOOKUP(CONCATENATE($GL$6," ",GV$9),'-RÅDATA_KVARTAL-'!$A$5:$DS$385,79,FALSE),"")</f>
        <v/>
      </c>
      <c r="GW64" s="156"/>
      <c r="GX64" s="156" t="str">
        <f>IF(VLOOKUP(CONCATENATE($GL$6," ",GX$9),'-RÅDATA_KVARTAL-'!$A$5:$DS$385,79,FALSE)&gt;0,VLOOKUP(CONCATENATE($GL$6," ",GX$9),'-RÅDATA_KVARTAL-'!$A$5:$DS$385,79,FALSE),"")</f>
        <v/>
      </c>
      <c r="GY64" s="156"/>
      <c r="GZ64" s="156" t="str">
        <f>IF(VLOOKUP(CONCATENATE($GL$6," ",GZ$9),'-RÅDATA_KVARTAL-'!$A$5:$DS$385,79,FALSE)&gt;0,VLOOKUP(CONCATENATE($GL$6," ",GZ$9),'-RÅDATA_KVARTAL-'!$A$5:$DS$385,79,FALSE),"")</f>
        <v/>
      </c>
      <c r="HA64" s="156"/>
      <c r="HB64" s="156" t="str">
        <f>IF(VLOOKUP(CONCATENATE($GL$6," ",HB$9),'-RÅDATA_KVARTAL-'!$A$5:$DS$385,79,FALSE)&gt;0,VLOOKUP(CONCATENATE($GL$6," ",HB$9),'-RÅDATA_KVARTAL-'!$A$5:$DS$385,79,FALSE),"")</f>
        <v/>
      </c>
      <c r="HC64" s="156"/>
      <c r="HD64" s="156" t="str">
        <f>IF(VLOOKUP(CONCATENATE($GL$6," ",HD$9),'-RÅDATA_KVARTAL-'!$A$5:$DS$385,79,FALSE)&gt;0,VLOOKUP(CONCATENATE($GL$6," ",HD$9),'-RÅDATA_KVARTAL-'!$A$5:$DS$385,79,FALSE),"")</f>
        <v/>
      </c>
      <c r="HE64" s="156"/>
      <c r="HF64" s="156" t="str">
        <f>IF(VLOOKUP(CONCATENATE($GL$6," ",HF$9),'-RÅDATA_KVARTAL-'!$A$5:$DS$385,79,FALSE)&gt;0,VLOOKUP(CONCATENATE($GL$6," ",HF$9),'-RÅDATA_KVARTAL-'!$A$5:$DS$385,79,FALSE),"")</f>
        <v/>
      </c>
      <c r="HG64" s="156"/>
      <c r="HH64" s="156" t="str">
        <f>IF(VLOOKUP(CONCATENATE($GL$6," ",HH$9),'-RÅDATA_KVARTAL-'!$A$5:$DS$385,79,FALSE)&gt;0,VLOOKUP(CONCATENATE($GL$6," ",HH$9),'-RÅDATA_KVARTAL-'!$A$5:$DS$385,79,FALSE),"")</f>
        <v/>
      </c>
      <c r="HI64" s="156"/>
      <c r="HJ64" s="156" t="str">
        <f>IF(VLOOKUP(CONCATENATE($GL$6," ",HJ$9),'-RÅDATA_KVARTAL-'!$A$5:$DS$385,79,FALSE)&gt;0,VLOOKUP(CONCATENATE($GL$6," ",HJ$9),'-RÅDATA_KVARTAL-'!$A$5:$DS$385,79,FALSE),"")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5295</v>
      </c>
      <c r="CI66" s="37"/>
      <c r="CJ66" s="37">
        <f>IF(VLOOKUP(CONCATENATE($CH$6," ",CJ$9),'-RÅDATA_KVARTAL-'!$A$5:$DS$385,83,FALSE)&gt;0,VLOOKUP(CONCATENATE($CH$6," ",CJ$9),'-RÅDATA_KVARTAL-'!$A$5:$DS$385,83,FALSE),"")</f>
        <v>5541</v>
      </c>
      <c r="CK66" s="37"/>
      <c r="CL66" s="37">
        <f>IF(VLOOKUP(CONCATENATE($CH$6," ",CL$9),'-RÅDATA_KVARTAL-'!$A$5:$DS$385,83,FALSE)&gt;0,VLOOKUP(CONCATENATE($CH$6," ",CL$9),'-RÅDATA_KVARTAL-'!$A$5:$DS$385,83,FALSE),"")</f>
        <v>5989</v>
      </c>
      <c r="CM66" s="37"/>
      <c r="CN66" s="37">
        <f>IF(VLOOKUP(CONCATENATE($CH$6," ",CN$9),'-RÅDATA_KVARTAL-'!$A$5:$DS$385,83,FALSE)&gt;0,VLOOKUP(CONCATENATE($CH$6," ",CN$9),'-RÅDATA_KVARTAL-'!$A$5:$DS$385,83,FALSE),"")</f>
        <v>6099</v>
      </c>
      <c r="CO66" s="37"/>
      <c r="CP66" s="37">
        <f>IF(VLOOKUP(CONCATENATE($CH$6," ",CP$9),'-RÅDATA_KVARTAL-'!$A$5:$DS$385,83,FALSE)&gt;0,VLOOKUP(CONCATENATE($CH$6," ",CP$9),'-RÅDATA_KVARTAL-'!$A$5:$DS$385,83,FALSE),"")</f>
        <v>5899</v>
      </c>
      <c r="CQ66" s="37"/>
      <c r="CR66" s="37">
        <f>IF(VLOOKUP(CONCATENATE($CH$6," ",CR$9),'-RÅDATA_KVARTAL-'!$A$5:$DS$385,83,FALSE)&gt;0,VLOOKUP(CONCATENATE($CH$6," ",CR$9),'-RÅDATA_KVARTAL-'!$A$5:$DS$385,83,FALSE),"")</f>
        <v>5634</v>
      </c>
      <c r="CS66" s="37"/>
      <c r="CT66" s="37">
        <f>IF(VLOOKUP(CONCATENATE($CH$6," ",CT$9),'-RÅDATA_KVARTAL-'!$A$5:$DS$385,83,FALSE)&gt;0,VLOOKUP(CONCATENATE($CH$6," ",CT$9),'-RÅDATA_KVARTAL-'!$A$5:$DS$385,83,FALSE),"")</f>
        <v>4986</v>
      </c>
      <c r="CU66" s="37"/>
      <c r="CV66" s="37">
        <f>IF(VLOOKUP(CONCATENATE($CH$6," ",CV$9),'-RÅDATA_KVARTAL-'!$A$5:$DS$385,83,FALSE)&gt;0,VLOOKUP(CONCATENATE($CH$6," ",CV$9),'-RÅDATA_KVARTAL-'!$A$5:$DS$385,83,FALSE),"")</f>
        <v>5708</v>
      </c>
      <c r="CW66" s="37"/>
      <c r="CX66" s="37">
        <f>IF(VLOOKUP(CONCATENATE($CH$6," ",CX$9),'-RÅDATA_KVARTAL-'!$A$5:$DS$385,83,FALSE)&gt;0,VLOOKUP(CONCATENATE($CH$6," ",CX$9),'-RÅDATA_KVARTAL-'!$A$5:$DS$385,83,FALSE),"")</f>
        <v>5788</v>
      </c>
      <c r="CY66" s="37"/>
      <c r="CZ66" s="37">
        <f>IF(VLOOKUP(CONCATENATE($CH$6," ",CZ$9),'-RÅDATA_KVARTAL-'!$A$5:$DS$385,83,FALSE)&gt;0,VLOOKUP(CONCATENATE($CH$6," ",CZ$9),'-RÅDATA_KVARTAL-'!$A$5:$DS$385,83,FALSE),"")</f>
        <v>5845</v>
      </c>
      <c r="DA66" s="37"/>
      <c r="DB66" s="37">
        <f>IF(VLOOKUP(CONCATENATE($CH$6," ",DB$9),'-RÅDATA_KVARTAL-'!$A$5:$DS$385,83,FALSE)&gt;0,VLOOKUP(CONCATENATE($CH$6," ",DB$9),'-RÅDATA_KVARTAL-'!$A$5:$DS$385,83,FALSE),"")</f>
        <v>5441</v>
      </c>
      <c r="DC66" s="37"/>
      <c r="DD66" s="37">
        <f>IF(VLOOKUP(CONCATENATE($CH$6," ",DD$9),'-RÅDATA_KVARTAL-'!$A$5:$DS$385,83,FALSE)&gt;0,VLOOKUP(CONCATENATE($CH$6," ",DD$9),'-RÅDATA_KVARTAL-'!$A$5:$DS$385,83,FALSE),"")</f>
        <v>5906</v>
      </c>
      <c r="DE66" s="37"/>
      <c r="DF66" s="37">
        <f>IF(VLOOKUP(CONCATENATE($CH$6," ",DF$9),'-RÅDATA_KVARTAL-'!$A$5:$DS$385,83,FALSE)&gt;0,VLOOKUP(CONCATENATE($CH$6," ",DF$9),'-RÅDATA_KVARTAL-'!$A$5:$DS$385,83,FALSE),"")</f>
        <v>68131</v>
      </c>
      <c r="DG66" s="147"/>
      <c r="DH66" s="275"/>
      <c r="DI66" s="37">
        <f>IF(VLOOKUP(CONCATENATE($DI$6," ",DI$9),'-RÅDATA_KVARTAL-'!$A$5:$DS$385,83,FALSE)&gt;0,VLOOKUP(CONCATENATE($DI$6," ",DI$9),'-RÅDATA_KVARTAL-'!$A$5:$DS$385,83,FALSE),"")</f>
        <v>6042</v>
      </c>
      <c r="DJ66" s="37"/>
      <c r="DK66" s="37">
        <f>IF(VLOOKUP(CONCATENATE($DI$6," ",DK$9),'-RÅDATA_KVARTAL-'!$A$5:$DS$385,83,FALSE)&gt;0,VLOOKUP(CONCATENATE($DI$6," ",DK$9),'-RÅDATA_KVARTAL-'!$A$5:$DS$385,83,FALSE),"")</f>
        <v>5703</v>
      </c>
      <c r="DL66" s="37"/>
      <c r="DM66" s="37">
        <f>IF(VLOOKUP(CONCATENATE($DI$6," ",DM$9),'-RÅDATA_KVARTAL-'!$A$5:$DS$385,83,FALSE)&gt;0,VLOOKUP(CONCATENATE($DI$6," ",DM$9),'-RÅDATA_KVARTAL-'!$A$5:$DS$385,83,FALSE),"")</f>
        <v>6351</v>
      </c>
      <c r="DN66" s="37"/>
      <c r="DO66" s="37">
        <f>IF(VLOOKUP(CONCATENATE($DI$6," ",DO$9),'-RÅDATA_KVARTAL-'!$A$5:$DS$385,83,FALSE)&gt;0,VLOOKUP(CONCATENATE($DI$6," ",DO$9),'-RÅDATA_KVARTAL-'!$A$5:$DS$385,83,FALSE),"")</f>
        <v>5360</v>
      </c>
      <c r="DP66" s="37"/>
      <c r="DQ66" s="37">
        <f>IF(VLOOKUP(CONCATENATE($DI$6," ",DQ$9),'-RÅDATA_KVARTAL-'!$A$5:$DS$385,83,FALSE)&gt;0,VLOOKUP(CONCATENATE($DI$6," ",DQ$9),'-RÅDATA_KVARTAL-'!$A$5:$DS$385,83,FALSE),"")</f>
        <v>5739</v>
      </c>
      <c r="DR66" s="37"/>
      <c r="DS66" s="37">
        <f>IF(VLOOKUP(CONCATENATE($DI$6," ",DS$9),'-RÅDATA_KVARTAL-'!$A$5:$DS$385,83,FALSE)&gt;0,VLOOKUP(CONCATENATE($DI$6," ",DS$9),'-RÅDATA_KVARTAL-'!$A$5:$DS$385,83,FALSE),"")</f>
        <v>5421</v>
      </c>
      <c r="DT66" s="37"/>
      <c r="DU66" s="37">
        <f>IF(VLOOKUP(CONCATENATE($DI$6," ",DU$9),'-RÅDATA_KVARTAL-'!$A$5:$DS$385,83,FALSE)&gt;0,VLOOKUP(CONCATENATE($DI$6," ",DU$9),'-RÅDATA_KVARTAL-'!$A$5:$DS$385,83,FALSE),"")</f>
        <v>4671</v>
      </c>
      <c r="DV66" s="37"/>
      <c r="DW66" s="37">
        <f>IF(VLOOKUP(CONCATENATE($DI$6," ",DW$9),'-RÅDATA_KVARTAL-'!$A$5:$DS$385,83,FALSE)&gt;0,VLOOKUP(CONCATENATE($DI$6," ",DW$9),'-RÅDATA_KVARTAL-'!$A$5:$DS$385,83,FALSE),"")</f>
        <v>5593</v>
      </c>
      <c r="DX66" s="37"/>
      <c r="DY66" s="37">
        <f>IF(VLOOKUP(CONCATENATE($DI$6," ",DY$9),'-RÅDATA_KVARTAL-'!$A$5:$DS$385,83,FALSE)&gt;0,VLOOKUP(CONCATENATE($DI$6," ",DY$9),'-RÅDATA_KVARTAL-'!$A$5:$DS$385,83,FALSE),"")</f>
        <v>5563</v>
      </c>
      <c r="DZ66" s="37"/>
      <c r="EA66" s="37" t="str">
        <f>IF(VLOOKUP(CONCATENATE($DI$6," ",EA$9),'-RÅDATA_KVARTAL-'!$A$5:$DS$385,83,FALSE)&gt;0,VLOOKUP(CONCATENATE($DI$6," ",EA$9),'-RÅDATA_KVARTAL-'!$A$5:$DS$385,83,FALSE),"")</f>
        <v/>
      </c>
      <c r="EB66" s="37"/>
      <c r="EC66" s="37" t="str">
        <f>IF(VLOOKUP(CONCATENATE($DI$6," ",EC$9),'-RÅDATA_KVARTAL-'!$A$5:$DS$385,83,FALSE)&gt;0,VLOOKUP(CONCATENATE($DI$6," ",EC$9),'-RÅDATA_KVARTAL-'!$A$5:$DS$385,83,FALSE),"")</f>
        <v/>
      </c>
      <c r="ED66" s="37"/>
      <c r="EE66" s="37" t="str">
        <f>IF(VLOOKUP(CONCATENATE($DI$6," ",EE$9),'-RÅDATA_KVARTAL-'!$A$5:$DS$385,83,FALSE)&gt;0,VLOOKUP(CONCATENATE($DI$6," ",EE$9),'-RÅDATA_KVARTAL-'!$A$5:$DS$385,83,FALSE),"")</f>
        <v/>
      </c>
      <c r="EF66" s="37"/>
      <c r="EG66" s="37">
        <f>IF(VLOOKUP(CONCATENATE($DI$6," ",EG$9),'-RÅDATA_KVARTAL-'!$A$5:$DS$385,83,FALSE)&gt;0,VLOOKUP(CONCATENATE($DI$6," ",EG$9),'-RÅDATA_KVARTAL-'!$A$5:$DS$385,83,FALSE),"")</f>
        <v>50443</v>
      </c>
      <c r="EH66" s="147"/>
      <c r="EI66" s="275"/>
      <c r="EJ66" s="37" t="str">
        <f>IF(VLOOKUP(CONCATENATE($EJ$6," ",EJ$9),'-RÅDATA_KVARTAL-'!$A$5:$DS$385,83,FALSE)&gt;0,VLOOKUP(CONCATENATE($EJ$6," ",EJ$9),'-RÅDATA_KVARTAL-'!$A$5:$DS$385,83,FALSE),"")</f>
        <v/>
      </c>
      <c r="EK66" s="37"/>
      <c r="EL66" s="37" t="str">
        <f>IF(VLOOKUP(CONCATENATE($EJ$6," ",EL$9),'-RÅDATA_KVARTAL-'!$A$5:$DS$385,83,FALSE)&gt;0,VLOOKUP(CONCATENATE($EJ$6," ",EL$9),'-RÅDATA_KVARTAL-'!$A$5:$DS$385,83,FALSE),"")</f>
        <v/>
      </c>
      <c r="EM66" s="37"/>
      <c r="EN66" s="37" t="str">
        <f>IF(VLOOKUP(CONCATENATE($EJ$6," ",EN$9),'-RÅDATA_KVARTAL-'!$A$5:$DS$385,83,FALSE)&gt;0,VLOOKUP(CONCATENATE($EJ$6," ",EN$9),'-RÅDATA_KVARTAL-'!$A$5:$DS$385,83,FALSE),"")</f>
        <v/>
      </c>
      <c r="EO66" s="37"/>
      <c r="EP66" s="37" t="str">
        <f>IF(VLOOKUP(CONCATENATE($EJ$6," ",EP$9),'-RÅDATA_KVARTAL-'!$A$5:$DS$385,83,FALSE)&gt;0,VLOOKUP(CONCATENATE($EJ$6," ",EP$9),'-RÅDATA_KVARTAL-'!$A$5:$DS$385,83,FALSE),"")</f>
        <v/>
      </c>
      <c r="EQ66" s="37"/>
      <c r="ER66" s="37" t="str">
        <f>IF(VLOOKUP(CONCATENATE($EJ$6," ",ER$9),'-RÅDATA_KVARTAL-'!$A$5:$DS$385,83,FALSE)&gt;0,VLOOKUP(CONCATENATE($EJ$6," ",ER$9),'-RÅDATA_KVARTAL-'!$A$5:$DS$385,83,FALSE),"")</f>
        <v/>
      </c>
      <c r="ES66" s="37"/>
      <c r="ET66" s="37" t="str">
        <f>IF(VLOOKUP(CONCATENATE($EJ$6," ",ET$9),'-RÅDATA_KVARTAL-'!$A$5:$DS$385,83,FALSE)&gt;0,VLOOKUP(CONCATENATE($EJ$6," ",ET$9),'-RÅDATA_KVARTAL-'!$A$5:$DS$385,83,FALSE),"")</f>
        <v/>
      </c>
      <c r="EU66" s="37"/>
      <c r="EV66" s="37" t="str">
        <f>IF(VLOOKUP(CONCATENATE($EJ$6," ",EV$9),'-RÅDATA_KVARTAL-'!$A$5:$DS$385,83,FALSE)&gt;0,VLOOKUP(CONCATENATE($EJ$6," ",EV$9),'-RÅDATA_KVARTAL-'!$A$5:$DS$385,83,FALSE),"")</f>
        <v/>
      </c>
      <c r="EW66" s="37"/>
      <c r="EX66" s="37" t="str">
        <f>IF(VLOOKUP(CONCATENATE($EJ$6," ",EX$9),'-RÅDATA_KVARTAL-'!$A$5:$DS$385,83,FALSE)&gt;0,VLOOKUP(CONCATENATE($EJ$6," ",EX$9),'-RÅDATA_KVARTAL-'!$A$5:$DS$385,83,FALSE),"")</f>
        <v/>
      </c>
      <c r="EY66" s="37"/>
      <c r="EZ66" s="37" t="str">
        <f>IF(VLOOKUP(CONCATENATE($EJ$6," ",EZ$9),'-RÅDATA_KVARTAL-'!$A$5:$DS$385,83,FALSE)&gt;0,VLOOKUP(CONCATENATE($EJ$6," ",EZ$9),'-RÅDATA_KVARTAL-'!$A$5:$DS$385,83,FALSE),"")</f>
        <v/>
      </c>
      <c r="FA66" s="37"/>
      <c r="FB66" s="37" t="str">
        <f>IF(VLOOKUP(CONCATENATE($EJ$6," ",FB$9),'-RÅDATA_KVARTAL-'!$A$5:$DS$385,83,FALSE)&gt;0,VLOOKUP(CONCATENATE($EJ$6," ",FB$9),'-RÅDATA_KVARTAL-'!$A$5:$DS$385,83,FALSE),"")</f>
        <v/>
      </c>
      <c r="FC66" s="37"/>
      <c r="FD66" s="37" t="str">
        <f>IF(VLOOKUP(CONCATENATE($EJ$6," ",FD$9),'-RÅDATA_KVARTAL-'!$A$5:$DS$385,83,FALSE)&gt;0,VLOOKUP(CONCATENATE($EJ$6," ",FD$9),'-RÅDATA_KVARTAL-'!$A$5:$DS$385,83,FALSE),"")</f>
        <v/>
      </c>
      <c r="FE66" s="37"/>
      <c r="FF66" s="37" t="str">
        <f>IF(VLOOKUP(CONCATENATE($EJ$6," ",FF$9),'-RÅDATA_KVARTAL-'!$A$5:$DS$385,83,FALSE)&gt;0,VLOOKUP(CONCATENATE($EJ$6," ",FF$9),'-RÅDATA_KVARTAL-'!$A$5:$DS$385,83,FALSE),"")</f>
        <v/>
      </c>
      <c r="FG66" s="37"/>
      <c r="FH66" s="37" t="str">
        <f>IF(VLOOKUP(CONCATENATE($EJ$6," ",FH$9),'-RÅDATA_KVARTAL-'!$A$5:$DS$385,83,FALSE)&gt;0,VLOOKUP(CONCATENATE($EJ$6," ",FH$9),'-RÅDATA_KVARTAL-'!$A$5:$DS$385,83,FALSE),"")</f>
        <v/>
      </c>
      <c r="FI66" s="147"/>
      <c r="FJ66" s="275"/>
      <c r="FK66" s="37" t="str">
        <f>IF(VLOOKUP(CONCATENATE($FK$6," ",FK$9),'-RÅDATA_KVARTAL-'!$A$5:$DS$385,83,FALSE)&gt;0,VLOOKUP(CONCATENATE($FK$6," ",FK$9),'-RÅDATA_KVARTAL-'!$A$5:$DS$385,83,FALSE),"")</f>
        <v/>
      </c>
      <c r="FL66" s="37"/>
      <c r="FM66" s="37" t="str">
        <f>IF(VLOOKUP(CONCATENATE($FK$6," ",FM$9),'-RÅDATA_KVARTAL-'!$A$5:$DS$385,83,FALSE)&gt;0,VLOOKUP(CONCATENATE($FK$6," ",FM$9),'-RÅDATA_KVARTAL-'!$A$5:$DS$385,83,FALSE),"")</f>
        <v/>
      </c>
      <c r="FN66" s="37"/>
      <c r="FO66" s="37" t="str">
        <f>IF(VLOOKUP(CONCATENATE($FK$6," ",FO$9),'-RÅDATA_KVARTAL-'!$A$5:$DS$385,83,FALSE)&gt;0,VLOOKUP(CONCATENATE($FK$6," ",FO$9),'-RÅDATA_KVARTAL-'!$A$5:$DS$385,83,FALSE),"")</f>
        <v/>
      </c>
      <c r="FP66" s="37"/>
      <c r="FQ66" s="37" t="str">
        <f>IF(VLOOKUP(CONCATENATE($FK$6," ",FQ$9),'-RÅDATA_KVARTAL-'!$A$5:$DS$385,83,FALSE)&gt;0,VLOOKUP(CONCATENATE($FK$6," ",FQ$9),'-RÅDATA_KVARTAL-'!$A$5:$DS$385,83,FALSE),"")</f>
        <v/>
      </c>
      <c r="FR66" s="37"/>
      <c r="FS66" s="37" t="str">
        <f>IF(VLOOKUP(CONCATENATE($FK$6," ",FS$9),'-RÅDATA_KVARTAL-'!$A$5:$DS$385,83,FALSE)&gt;0,VLOOKUP(CONCATENATE($FK$6," ",FS$9),'-RÅDATA_KVARTAL-'!$A$5:$DS$385,83,FALSE),"")</f>
        <v/>
      </c>
      <c r="FT66" s="37"/>
      <c r="FU66" s="37" t="str">
        <f>IF(VLOOKUP(CONCATENATE($FK$6," ",FU$9),'-RÅDATA_KVARTAL-'!$A$5:$DS$385,83,FALSE)&gt;0,VLOOKUP(CONCATENATE($FK$6," ",FU$9),'-RÅDATA_KVARTAL-'!$A$5:$DS$385,83,FALSE),"")</f>
        <v/>
      </c>
      <c r="FV66" s="37"/>
      <c r="FW66" s="37" t="str">
        <f>IF(VLOOKUP(CONCATENATE($FK$6," ",FW$9),'-RÅDATA_KVARTAL-'!$A$5:$DS$385,83,FALSE)&gt;0,VLOOKUP(CONCATENATE($FK$6," ",FW$9),'-RÅDATA_KVARTAL-'!$A$5:$DS$385,83,FALSE),"")</f>
        <v/>
      </c>
      <c r="FX66" s="37"/>
      <c r="FY66" s="37" t="str">
        <f>IF(VLOOKUP(CONCATENATE($FK$6," ",FY$9),'-RÅDATA_KVARTAL-'!$A$5:$DS$385,83,FALSE)&gt;0,VLOOKUP(CONCATENATE($FK$6," ",FY$9),'-RÅDATA_KVARTAL-'!$A$5:$DS$385,83,FALSE),"")</f>
        <v/>
      </c>
      <c r="FZ66" s="37"/>
      <c r="GA66" s="37" t="str">
        <f>IF(VLOOKUP(CONCATENATE($FK$6," ",GA$9),'-RÅDATA_KVARTAL-'!$A$5:$DS$385,83,FALSE)&gt;0,VLOOKUP(CONCATENATE($FK$6," ",GA$9),'-RÅDATA_KVARTAL-'!$A$5:$DS$385,83,FALSE),"")</f>
        <v/>
      </c>
      <c r="GB66" s="37"/>
      <c r="GC66" s="37" t="str">
        <f>IF(VLOOKUP(CONCATENATE($FK$6," ",GC$9),'-RÅDATA_KVARTAL-'!$A$5:$DS$385,83,FALSE)&gt;0,VLOOKUP(CONCATENATE($FK$6," ",GC$9),'-RÅDATA_KVARTAL-'!$A$5:$DS$385,83,FALSE),"")</f>
        <v/>
      </c>
      <c r="GD66" s="37"/>
      <c r="GE66" s="37" t="str">
        <f>IF(VLOOKUP(CONCATENATE($FK$6," ",GE$9),'-RÅDATA_KVARTAL-'!$A$5:$DS$385,83,FALSE)&gt;0,VLOOKUP(CONCATENATE($FK$6," ",GE$9),'-RÅDATA_KVARTAL-'!$A$5:$DS$385,83,FALSE),"")</f>
        <v/>
      </c>
      <c r="GF66" s="37"/>
      <c r="GG66" s="37" t="str">
        <f>IF(VLOOKUP(CONCATENATE($FK$6," ",GG$9),'-RÅDATA_KVARTAL-'!$A$5:$DS$385,83,FALSE)&gt;0,VLOOKUP(CONCATENATE($FK$6," ",GG$9),'-RÅDATA_KVARTAL-'!$A$5:$DS$385,83,FALSE),"")</f>
        <v/>
      </c>
      <c r="GH66" s="37"/>
      <c r="GI66" s="37" t="str">
        <f>IF(VLOOKUP(CONCATENATE($FK$6," ",GI$9),'-RÅDATA_KVARTAL-'!$A$5:$DS$385,83,FALSE)&gt;0,VLOOKUP(CONCATENATE($FK$6," ",GI$9),'-RÅDATA_KVARTAL-'!$A$5:$DS$385,83,FALSE),"")</f>
        <v/>
      </c>
      <c r="GJ66" s="147"/>
      <c r="GK66" s="275"/>
      <c r="GL66" s="37" t="str">
        <f>IF(VLOOKUP(CONCATENATE($GL$6," ",GL$9),'-RÅDATA_KVARTAL-'!$A$5:$DS$385,83,FALSE)&gt;0,VLOOKUP(CONCATENATE($GL$6," ",GL$9),'-RÅDATA_KVARTAL-'!$A$5:$DS$385,83,FALSE),"")</f>
        <v/>
      </c>
      <c r="GM66" s="37"/>
      <c r="GN66" s="37" t="str">
        <f>IF(VLOOKUP(CONCATENATE($GL$6," ",GN$9),'-RÅDATA_KVARTAL-'!$A$5:$DS$385,83,FALSE)&gt;0,VLOOKUP(CONCATENATE($GL$6," ",GN$9),'-RÅDATA_KVARTAL-'!$A$5:$DS$385,83,FALSE),"")</f>
        <v/>
      </c>
      <c r="GO66" s="37"/>
      <c r="GP66" s="37" t="str">
        <f>IF(VLOOKUP(CONCATENATE($GL$6," ",GP$9),'-RÅDATA_KVARTAL-'!$A$5:$DS$385,83,FALSE)&gt;0,VLOOKUP(CONCATENATE($GL$6," ",GP$9),'-RÅDATA_KVARTAL-'!$A$5:$DS$385,83,FALSE),"")</f>
        <v/>
      </c>
      <c r="GQ66" s="37"/>
      <c r="GR66" s="37" t="str">
        <f>IF(VLOOKUP(CONCATENATE($GL$6," ",GR$9),'-RÅDATA_KVARTAL-'!$A$5:$DS$385,83,FALSE)&gt;0,VLOOKUP(CONCATENATE($GL$6," ",GR$9),'-RÅDATA_KVARTAL-'!$A$5:$DS$385,83,FALSE),"")</f>
        <v/>
      </c>
      <c r="GS66" s="37"/>
      <c r="GT66" s="37" t="str">
        <f>IF(VLOOKUP(CONCATENATE($GL$6," ",GT$9),'-RÅDATA_KVARTAL-'!$A$5:$DS$385,83,FALSE)&gt;0,VLOOKUP(CONCATENATE($GL$6," ",GT$9),'-RÅDATA_KVARTAL-'!$A$5:$DS$385,83,FALSE),"")</f>
        <v/>
      </c>
      <c r="GU66" s="37"/>
      <c r="GV66" s="37" t="str">
        <f>IF(VLOOKUP(CONCATENATE($GL$6," ",GV$9),'-RÅDATA_KVARTAL-'!$A$5:$DS$385,83,FALSE)&gt;0,VLOOKUP(CONCATENATE($GL$6," ",GV$9),'-RÅDATA_KVARTAL-'!$A$5:$DS$385,83,FALSE),"")</f>
        <v/>
      </c>
      <c r="GW66" s="37"/>
      <c r="GX66" s="37" t="str">
        <f>IF(VLOOKUP(CONCATENATE($GL$6," ",GX$9),'-RÅDATA_KVARTAL-'!$A$5:$DS$385,83,FALSE)&gt;0,VLOOKUP(CONCATENATE($GL$6," ",GX$9),'-RÅDATA_KVARTAL-'!$A$5:$DS$385,83,FALSE),"")</f>
        <v/>
      </c>
      <c r="GY66" s="37"/>
      <c r="GZ66" s="37" t="str">
        <f>IF(VLOOKUP(CONCATENATE($GL$6," ",GZ$9),'-RÅDATA_KVARTAL-'!$A$5:$DS$385,83,FALSE)&gt;0,VLOOKUP(CONCATENATE($GL$6," ",GZ$9),'-RÅDATA_KVARTAL-'!$A$5:$DS$385,83,FALSE),"")</f>
        <v/>
      </c>
      <c r="HA66" s="37"/>
      <c r="HB66" s="37" t="str">
        <f>IF(VLOOKUP(CONCATENATE($GL$6," ",HB$9),'-RÅDATA_KVARTAL-'!$A$5:$DS$385,83,FALSE)&gt;0,VLOOKUP(CONCATENATE($GL$6," ",HB$9),'-RÅDATA_KVARTAL-'!$A$5:$DS$385,83,FALSE),"")</f>
        <v/>
      </c>
      <c r="HC66" s="37"/>
      <c r="HD66" s="37" t="str">
        <f>IF(VLOOKUP(CONCATENATE($GL$6," ",HD$9),'-RÅDATA_KVARTAL-'!$A$5:$DS$385,83,FALSE)&gt;0,VLOOKUP(CONCATENATE($GL$6," ",HD$9),'-RÅDATA_KVARTAL-'!$A$5:$DS$385,83,FALSE),"")</f>
        <v/>
      </c>
      <c r="HE66" s="37"/>
      <c r="HF66" s="37" t="str">
        <f>IF(VLOOKUP(CONCATENATE($GL$6," ",HF$9),'-RÅDATA_KVARTAL-'!$A$5:$DS$385,83,FALSE)&gt;0,VLOOKUP(CONCATENATE($GL$6," ",HF$9),'-RÅDATA_KVARTAL-'!$A$5:$DS$385,83,FALSE),"")</f>
        <v/>
      </c>
      <c r="HG66" s="37"/>
      <c r="HH66" s="37" t="str">
        <f>IF(VLOOKUP(CONCATENATE($GL$6," ",HH$9),'-RÅDATA_KVARTAL-'!$A$5:$DS$385,83,FALSE)&gt;0,VLOOKUP(CONCATENATE($GL$6," ",HH$9),'-RÅDATA_KVARTAL-'!$A$5:$DS$385,83,FALSE),"")</f>
        <v/>
      </c>
      <c r="HI66" s="37"/>
      <c r="HJ66" s="37" t="str">
        <f>IF(VLOOKUP(CONCATENATE($GL$6," ",HJ$9),'-RÅDATA_KVARTAL-'!$A$5:$DS$385,83,FALSE)&gt;0,VLOOKUP(CONCATENATE($GL$6," ",HJ$9),'-RÅDATA_KVARTAL-'!$A$5:$DS$385,83,FALSE),"")</f>
        <v/>
      </c>
      <c r="HK66" s="147"/>
      <c r="HL66" s="148"/>
      <c r="HM66" s="103" t="s">
        <v>468</v>
      </c>
      <c r="HN66" s="15"/>
    </row>
    <row r="67" spans="2:223" s="15" customFormat="1" ht="10.5" customHeight="1" x14ac:dyDescent="0.2">
      <c r="B67" s="248">
        <v>13</v>
      </c>
      <c r="C67" s="195"/>
      <c r="D67" s="92" t="s">
        <v>78</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90.173705722070835</v>
      </c>
      <c r="CI67" s="156"/>
      <c r="CJ67" s="156">
        <f>IF(VLOOKUP(CONCATENATE($CH$6," ",CJ$9),'-RÅDATA_KVARTAL-'!$A$5:$DS$385,87,FALSE)&gt;0,VLOOKUP(CONCATENATE($CH$6," ",CJ$9),'-RÅDATA_KVARTAL-'!$A$5:$DS$385,87,FALSE),"")</f>
        <v>94.653228561667234</v>
      </c>
      <c r="CK67" s="156"/>
      <c r="CL67" s="156">
        <f>IF(VLOOKUP(CONCATENATE($CH$6," ",CL$9),'-RÅDATA_KVARTAL-'!$A$5:$DS$385,87,FALSE)&gt;0,VLOOKUP(CONCATENATE($CH$6," ",CL$9),'-RÅDATA_KVARTAL-'!$A$5:$DS$385,87,FALSE),"")</f>
        <v>95.854673495518554</v>
      </c>
      <c r="CM67" s="156"/>
      <c r="CN67" s="156">
        <f>IF(VLOOKUP(CONCATENATE($CH$6," ",CN$9),'-RÅDATA_KVARTAL-'!$A$5:$DS$385,87,FALSE)&gt;0,VLOOKUP(CONCATENATE($CH$6," ",CN$9),'-RÅDATA_KVARTAL-'!$A$5:$DS$385,87,FALSE),"")</f>
        <v>95.775753768844226</v>
      </c>
      <c r="CO67" s="156"/>
      <c r="CP67" s="156">
        <f>IF(VLOOKUP(CONCATENATE($CH$6," ",CP$9),'-RÅDATA_KVARTAL-'!$A$5:$DS$385,87,FALSE)&gt;0,VLOOKUP(CONCATENATE($CH$6," ",CP$9),'-RÅDATA_KVARTAL-'!$A$5:$DS$385,87,FALSE),"")</f>
        <v>93.442103595754787</v>
      </c>
      <c r="CQ67" s="156"/>
      <c r="CR67" s="156">
        <f>IF(VLOOKUP(CONCATENATE($CH$6," ",CR$9),'-RÅDATA_KVARTAL-'!$A$5:$DS$385,87,FALSE)&gt;0,VLOOKUP(CONCATENATE($CH$6," ",CR$9),'-RÅDATA_KVARTAL-'!$A$5:$DS$385,87,FALSE),"")</f>
        <v>94.356054262267634</v>
      </c>
      <c r="CS67" s="156"/>
      <c r="CT67" s="156">
        <f>IF(VLOOKUP(CONCATENATE($CH$6," ",CT$9),'-RÅDATA_KVARTAL-'!$A$5:$DS$385,87,FALSE)&gt;0,VLOOKUP(CONCATENATE($CH$6," ",CT$9),'-RÅDATA_KVARTAL-'!$A$5:$DS$385,87,FALSE),"")</f>
        <v>95.480658751436238</v>
      </c>
      <c r="CU67" s="156"/>
      <c r="CV67" s="156">
        <f>IF(VLOOKUP(CONCATENATE($CH$6," ",CV$9),'-RÅDATA_KVARTAL-'!$A$5:$DS$385,87,FALSE)&gt;0,VLOOKUP(CONCATENATE($CH$6," ",CV$9),'-RÅDATA_KVARTAL-'!$A$5:$DS$385,87,FALSE),"")</f>
        <v>95.627408276093149</v>
      </c>
      <c r="CW67" s="156"/>
      <c r="CX67" s="156">
        <f>IF(VLOOKUP(CONCATENATE($CH$6," ",CX$9),'-RÅDATA_KVARTAL-'!$A$5:$DS$385,87,FALSE)&gt;0,VLOOKUP(CONCATENATE($CH$6," ",CX$9),'-RÅDATA_KVARTAL-'!$A$5:$DS$385,87,FALSE),"")</f>
        <v>94.854146181579807</v>
      </c>
      <c r="CY67" s="156"/>
      <c r="CZ67" s="156">
        <f>IF(VLOOKUP(CONCATENATE($CH$6," ",CZ$9),'-RÅDATA_KVARTAL-'!$A$5:$DS$385,87,FALSE)&gt;0,VLOOKUP(CONCATENATE($CH$6," ",CZ$9),'-RÅDATA_KVARTAL-'!$A$5:$DS$385,87,FALSE),"")</f>
        <v>93.05843018627607</v>
      </c>
      <c r="DA67" s="156"/>
      <c r="DB67" s="156">
        <f>IF(VLOOKUP(CONCATENATE($CH$6," ",DB$9),'-RÅDATA_KVARTAL-'!$A$5:$DS$385,87,FALSE)&gt;0,VLOOKUP(CONCATENATE($CH$6," ",DB$9),'-RÅDATA_KVARTAL-'!$A$5:$DS$385,87,FALSE),"")</f>
        <v>90.097698294419601</v>
      </c>
      <c r="DC67" s="156"/>
      <c r="DD67" s="156">
        <f>IF(VLOOKUP(CONCATENATE($CH$6," ",DD$9),'-RÅDATA_KVARTAL-'!$A$5:$DS$385,87,FALSE)&gt;0,VLOOKUP(CONCATENATE($CH$6," ",DD$9),'-RÅDATA_KVARTAL-'!$A$5:$DS$385,87,FALSE),"")</f>
        <v>95.273431198580411</v>
      </c>
      <c r="DE67" s="156"/>
      <c r="DF67" s="156">
        <f>IF(VLOOKUP(CONCATENATE($CH$6," ",DF$9),'-RÅDATA_KVARTAL-'!$A$5:$DS$385,87,FALSE)&gt;0,VLOOKUP(CONCATENATE($CH$6," ",DF$9),'-RÅDATA_KVARTAL-'!$A$5:$DS$385,87,FALSE),"")</f>
        <v>94.054225682652742</v>
      </c>
      <c r="DG67" s="106"/>
      <c r="DH67" s="106"/>
      <c r="DI67" s="156">
        <f>IF(VLOOKUP(CONCATENATE($DI$6," ",DI$9),'-RÅDATA_KVARTAL-'!$A$5:$DS$385,87,FALSE)&gt;0,VLOOKUP(CONCATENATE($DI$6," ",DI$9),'-RÅDATA_KVARTAL-'!$A$5:$DS$385,87,FALSE),"")</f>
        <v>95.149606299212593</v>
      </c>
      <c r="DJ67" s="156"/>
      <c r="DK67" s="156">
        <f>IF(VLOOKUP(CONCATENATE($DI$6," ",DK$9),'-RÅDATA_KVARTAL-'!$A$5:$DS$385,87,FALSE)&gt;0,VLOOKUP(CONCATENATE($DI$6," ",DK$9),'-RÅDATA_KVARTAL-'!$A$5:$DS$385,87,FALSE),"")</f>
        <v>96.026267048324627</v>
      </c>
      <c r="DL67" s="156"/>
      <c r="DM67" s="156">
        <f>IF(VLOOKUP(CONCATENATE($DI$6," ",DM$9),'-RÅDATA_KVARTAL-'!$A$5:$DS$385,87,FALSE)&gt;0,VLOOKUP(CONCATENATE($DI$6," ",DM$9),'-RÅDATA_KVARTAL-'!$A$5:$DS$385,87,FALSE),"")</f>
        <v>96.081694402420567</v>
      </c>
      <c r="DN67" s="156"/>
      <c r="DO67" s="156">
        <f>IF(VLOOKUP(CONCATENATE($DI$6," ",DO$9),'-RÅDATA_KVARTAL-'!$A$5:$DS$385,87,FALSE)&gt;0,VLOOKUP(CONCATENATE($DI$6," ",DO$9),'-RÅDATA_KVARTAL-'!$A$5:$DS$385,87,FALSE),"")</f>
        <v>92.829927260131626</v>
      </c>
      <c r="DP67" s="156"/>
      <c r="DQ67" s="156">
        <f>IF(VLOOKUP(CONCATENATE($DI$6," ",DQ$9),'-RÅDATA_KVARTAL-'!$A$5:$DS$385,87,FALSE)&gt;0,VLOOKUP(CONCATENATE($DI$6," ",DQ$9),'-RÅDATA_KVARTAL-'!$A$5:$DS$385,87,FALSE),"")</f>
        <v>91.167593328038123</v>
      </c>
      <c r="DR67" s="156"/>
      <c r="DS67" s="156">
        <f>IF(VLOOKUP(CONCATENATE($DI$6," ",DS$9),'-RÅDATA_KVARTAL-'!$A$5:$DS$385,87,FALSE)&gt;0,VLOOKUP(CONCATENATE($DI$6," ",DS$9),'-RÅDATA_KVARTAL-'!$A$5:$DS$385,87,FALSE),"")</f>
        <v>92.021728059752164</v>
      </c>
      <c r="DT67" s="156"/>
      <c r="DU67" s="156">
        <f>IF(VLOOKUP(CONCATENATE($DI$6," ",DU$9),'-RÅDATA_KVARTAL-'!$A$5:$DS$385,87,FALSE)&gt;0,VLOOKUP(CONCATENATE($DI$6," ",DU$9),'-RÅDATA_KVARTAL-'!$A$5:$DS$385,87,FALSE),"")</f>
        <v>95.268203140934133</v>
      </c>
      <c r="DV67" s="156"/>
      <c r="DW67" s="156">
        <f>IF(VLOOKUP(CONCATENATE($DI$6," ",DW$9),'-RÅDATA_KVARTAL-'!$A$5:$DS$385,87,FALSE)&gt;0,VLOOKUP(CONCATENATE($DI$6," ",DW$9),'-RÅDATA_KVARTAL-'!$A$5:$DS$385,87,FALSE),"")</f>
        <v>95.135227079435282</v>
      </c>
      <c r="DX67" s="156"/>
      <c r="DY67" s="156">
        <f>IF(VLOOKUP(CONCATENATE($DI$6," ",DY$9),'-RÅDATA_KVARTAL-'!$A$5:$DS$385,87,FALSE)&gt;0,VLOOKUP(CONCATENATE($DI$6," ",DY$9),'-RÅDATA_KVARTAL-'!$A$5:$DS$385,87,FALSE),"")</f>
        <v>94.899351757079501</v>
      </c>
      <c r="DZ67" s="156"/>
      <c r="EA67" s="156" t="str">
        <f>IF(VLOOKUP(CONCATENATE($DI$6," ",EA$9),'-RÅDATA_KVARTAL-'!$A$5:$DS$385,87,FALSE)&gt;0,VLOOKUP(CONCATENATE($DI$6," ",EA$9),'-RÅDATA_KVARTAL-'!$A$5:$DS$385,87,FALSE),"")</f>
        <v/>
      </c>
      <c r="EB67" s="156"/>
      <c r="EC67" s="156" t="str">
        <f>IF(VLOOKUP(CONCATENATE($DI$6," ",EC$9),'-RÅDATA_KVARTAL-'!$A$5:$DS$385,87,FALSE)&gt;0,VLOOKUP(CONCATENATE($DI$6," ",EC$9),'-RÅDATA_KVARTAL-'!$A$5:$DS$385,87,FALSE),"")</f>
        <v/>
      </c>
      <c r="ED67" s="156"/>
      <c r="EE67" s="156" t="str">
        <f>IF(VLOOKUP(CONCATENATE($DI$6," ",EE$9),'-RÅDATA_KVARTAL-'!$A$5:$DS$385,87,FALSE)&gt;0,VLOOKUP(CONCATENATE($DI$6," ",EE$9),'-RÅDATA_KVARTAL-'!$A$5:$DS$385,87,FALSE),"")</f>
        <v/>
      </c>
      <c r="EF67" s="156"/>
      <c r="EG67" s="156">
        <f>IF(VLOOKUP(CONCATENATE($DI$6," ",EG$9),'-RÅDATA_KVARTAL-'!$A$5:$DS$385,87,FALSE)&gt;0,VLOOKUP(CONCATENATE($DI$6," ",EG$9),'-RÅDATA_KVARTAL-'!$A$5:$DS$385,87,FALSE),"")</f>
        <v>94.280694540493059</v>
      </c>
      <c r="EH67" s="106"/>
      <c r="EI67" s="106"/>
      <c r="EJ67" s="156" t="str">
        <f>IF(VLOOKUP(CONCATENATE($EJ$6," ",EJ$9),'-RÅDATA_KVARTAL-'!$A$5:$DS$385,87,FALSE)&gt;0,VLOOKUP(CONCATENATE($EJ$6," ",EJ$9),'-RÅDATA_KVARTAL-'!$A$5:$DS$385,87,FALSE),"")</f>
        <v/>
      </c>
      <c r="EK67" s="156"/>
      <c r="EL67" s="156" t="str">
        <f>IF(VLOOKUP(CONCATENATE($EJ$6," ",EL$9),'-RÅDATA_KVARTAL-'!$A$5:$DS$385,87,FALSE)&gt;0,VLOOKUP(CONCATENATE($EJ$6," ",EL$9),'-RÅDATA_KVARTAL-'!$A$5:$DS$385,87,FALSE),"")</f>
        <v/>
      </c>
      <c r="EM67" s="156"/>
      <c r="EN67" s="156" t="str">
        <f>IF(VLOOKUP(CONCATENATE($EJ$6," ",EN$9),'-RÅDATA_KVARTAL-'!$A$5:$DS$385,87,FALSE)&gt;0,VLOOKUP(CONCATENATE($EJ$6," ",EN$9),'-RÅDATA_KVARTAL-'!$A$5:$DS$385,87,FALSE),"")</f>
        <v/>
      </c>
      <c r="EO67" s="156"/>
      <c r="EP67" s="156" t="str">
        <f>IF(VLOOKUP(CONCATENATE($EJ$6," ",EP$9),'-RÅDATA_KVARTAL-'!$A$5:$DS$385,87,FALSE)&gt;0,VLOOKUP(CONCATENATE($EJ$6," ",EP$9),'-RÅDATA_KVARTAL-'!$A$5:$DS$385,87,FALSE),"")</f>
        <v/>
      </c>
      <c r="EQ67" s="156"/>
      <c r="ER67" s="156" t="str">
        <f>IF(VLOOKUP(CONCATENATE($EJ$6," ",ER$9),'-RÅDATA_KVARTAL-'!$A$5:$DS$385,87,FALSE)&gt;0,VLOOKUP(CONCATENATE($EJ$6," ",ER$9),'-RÅDATA_KVARTAL-'!$A$5:$DS$385,87,FALSE),"")</f>
        <v/>
      </c>
      <c r="ES67" s="156"/>
      <c r="ET67" s="156" t="str">
        <f>IF(VLOOKUP(CONCATENATE($EJ$6," ",ET$9),'-RÅDATA_KVARTAL-'!$A$5:$DS$385,87,FALSE)&gt;0,VLOOKUP(CONCATENATE($EJ$6," ",ET$9),'-RÅDATA_KVARTAL-'!$A$5:$DS$385,87,FALSE),"")</f>
        <v/>
      </c>
      <c r="EU67" s="156"/>
      <c r="EV67" s="156" t="str">
        <f>IF(VLOOKUP(CONCATENATE($EJ$6," ",EV$9),'-RÅDATA_KVARTAL-'!$A$5:$DS$385,87,FALSE)&gt;0,VLOOKUP(CONCATENATE($EJ$6," ",EV$9),'-RÅDATA_KVARTAL-'!$A$5:$DS$385,87,FALSE),"")</f>
        <v/>
      </c>
      <c r="EW67" s="156"/>
      <c r="EX67" s="156" t="str">
        <f>IF(VLOOKUP(CONCATENATE($EJ$6," ",EX$9),'-RÅDATA_KVARTAL-'!$A$5:$DS$385,87,FALSE)&gt;0,VLOOKUP(CONCATENATE($EJ$6," ",EX$9),'-RÅDATA_KVARTAL-'!$A$5:$DS$385,87,FALSE),"")</f>
        <v/>
      </c>
      <c r="EY67" s="156"/>
      <c r="EZ67" s="156" t="str">
        <f>IF(VLOOKUP(CONCATENATE($EJ$6," ",EZ$9),'-RÅDATA_KVARTAL-'!$A$5:$DS$385,87,FALSE)&gt;0,VLOOKUP(CONCATENATE($EJ$6," ",EZ$9),'-RÅDATA_KVARTAL-'!$A$5:$DS$385,87,FALSE),"")</f>
        <v/>
      </c>
      <c r="FA67" s="156"/>
      <c r="FB67" s="156" t="str">
        <f>IF(VLOOKUP(CONCATENATE($EJ$6," ",FB$9),'-RÅDATA_KVARTAL-'!$A$5:$DS$385,87,FALSE)&gt;0,VLOOKUP(CONCATENATE($EJ$6," ",FB$9),'-RÅDATA_KVARTAL-'!$A$5:$DS$385,87,FALSE),"")</f>
        <v/>
      </c>
      <c r="FC67" s="156"/>
      <c r="FD67" s="156" t="str">
        <f>IF(VLOOKUP(CONCATENATE($EJ$6," ",FD$9),'-RÅDATA_KVARTAL-'!$A$5:$DS$385,87,FALSE)&gt;0,VLOOKUP(CONCATENATE($EJ$6," ",FD$9),'-RÅDATA_KVARTAL-'!$A$5:$DS$385,87,FALSE),"")</f>
        <v/>
      </c>
      <c r="FE67" s="156"/>
      <c r="FF67" s="156" t="str">
        <f>IF(VLOOKUP(CONCATENATE($EJ$6," ",FF$9),'-RÅDATA_KVARTAL-'!$A$5:$DS$385,87,FALSE)&gt;0,VLOOKUP(CONCATENATE($EJ$6," ",FF$9),'-RÅDATA_KVARTAL-'!$A$5:$DS$385,87,FALSE),"")</f>
        <v/>
      </c>
      <c r="FG67" s="156"/>
      <c r="FH67" s="156" t="str">
        <f>IF(VLOOKUP(CONCATENATE($EJ$6," ",FH$9),'-RÅDATA_KVARTAL-'!$A$5:$DS$385,87,FALSE)&gt;0,VLOOKUP(CONCATENATE($EJ$6," ",FH$9),'-RÅDATA_KVARTAL-'!$A$5:$DS$385,87,FALSE),"")</f>
        <v/>
      </c>
      <c r="FI67" s="106"/>
      <c r="FJ67" s="106"/>
      <c r="FK67" s="156" t="str">
        <f>IF(VLOOKUP(CONCATENATE($FK$6," ",FK$9),'-RÅDATA_KVARTAL-'!$A$5:$DS$385,87,FALSE)&gt;0,VLOOKUP(CONCATENATE($FK$6," ",FK$9),'-RÅDATA_KVARTAL-'!$A$5:$DS$385,87,FALSE),"")</f>
        <v/>
      </c>
      <c r="FL67" s="156"/>
      <c r="FM67" s="156" t="str">
        <f>IF(VLOOKUP(CONCATENATE($FK$6," ",FM$9),'-RÅDATA_KVARTAL-'!$A$5:$DS$385,87,FALSE)&gt;0,VLOOKUP(CONCATENATE($FK$6," ",FM$9),'-RÅDATA_KVARTAL-'!$A$5:$DS$385,87,FALSE),"")</f>
        <v/>
      </c>
      <c r="FN67" s="156"/>
      <c r="FO67" s="156" t="str">
        <f>IF(VLOOKUP(CONCATENATE($FK$6," ",FO$9),'-RÅDATA_KVARTAL-'!$A$5:$DS$385,87,FALSE)&gt;0,VLOOKUP(CONCATENATE($FK$6," ",FO$9),'-RÅDATA_KVARTAL-'!$A$5:$DS$385,87,FALSE),"")</f>
        <v/>
      </c>
      <c r="FP67" s="156"/>
      <c r="FQ67" s="156" t="str">
        <f>IF(VLOOKUP(CONCATENATE($FK$6," ",FQ$9),'-RÅDATA_KVARTAL-'!$A$5:$DS$385,87,FALSE)&gt;0,VLOOKUP(CONCATENATE($FK$6," ",FQ$9),'-RÅDATA_KVARTAL-'!$A$5:$DS$385,87,FALSE),"")</f>
        <v/>
      </c>
      <c r="FR67" s="156"/>
      <c r="FS67" s="156" t="str">
        <f>IF(VLOOKUP(CONCATENATE($FK$6," ",FS$9),'-RÅDATA_KVARTAL-'!$A$5:$DS$385,87,FALSE)&gt;0,VLOOKUP(CONCATENATE($FK$6," ",FS$9),'-RÅDATA_KVARTAL-'!$A$5:$DS$385,87,FALSE),"")</f>
        <v/>
      </c>
      <c r="FT67" s="156"/>
      <c r="FU67" s="156" t="str">
        <f>IF(VLOOKUP(CONCATENATE($FK$6," ",FU$9),'-RÅDATA_KVARTAL-'!$A$5:$DS$385,87,FALSE)&gt;0,VLOOKUP(CONCATENATE($FK$6," ",FU$9),'-RÅDATA_KVARTAL-'!$A$5:$DS$385,87,FALSE),"")</f>
        <v/>
      </c>
      <c r="FV67" s="156"/>
      <c r="FW67" s="156" t="str">
        <f>IF(VLOOKUP(CONCATENATE($FK$6," ",FW$9),'-RÅDATA_KVARTAL-'!$A$5:$DS$385,87,FALSE)&gt;0,VLOOKUP(CONCATENATE($FK$6," ",FW$9),'-RÅDATA_KVARTAL-'!$A$5:$DS$385,87,FALSE),"")</f>
        <v/>
      </c>
      <c r="FX67" s="156"/>
      <c r="FY67" s="156" t="str">
        <f>IF(VLOOKUP(CONCATENATE($FK$6," ",FY$9),'-RÅDATA_KVARTAL-'!$A$5:$DS$385,87,FALSE)&gt;0,VLOOKUP(CONCATENATE($FK$6," ",FY$9),'-RÅDATA_KVARTAL-'!$A$5:$DS$385,87,FALSE),"")</f>
        <v/>
      </c>
      <c r="FZ67" s="156"/>
      <c r="GA67" s="156" t="str">
        <f>IF(VLOOKUP(CONCATENATE($FK$6," ",GA$9),'-RÅDATA_KVARTAL-'!$A$5:$DS$385,87,FALSE)&gt;0,VLOOKUP(CONCATENATE($FK$6," ",GA$9),'-RÅDATA_KVARTAL-'!$A$5:$DS$385,87,FALSE),"")</f>
        <v/>
      </c>
      <c r="GB67" s="156"/>
      <c r="GC67" s="156" t="str">
        <f>IF(VLOOKUP(CONCATENATE($FK$6," ",GC$9),'-RÅDATA_KVARTAL-'!$A$5:$DS$385,87,FALSE)&gt;0,VLOOKUP(CONCATENATE($FK$6," ",GC$9),'-RÅDATA_KVARTAL-'!$A$5:$DS$385,87,FALSE),"")</f>
        <v/>
      </c>
      <c r="GD67" s="156"/>
      <c r="GE67" s="156" t="str">
        <f>IF(VLOOKUP(CONCATENATE($FK$6," ",GE$9),'-RÅDATA_KVARTAL-'!$A$5:$DS$385,87,FALSE)&gt;0,VLOOKUP(CONCATENATE($FK$6," ",GE$9),'-RÅDATA_KVARTAL-'!$A$5:$DS$385,87,FALSE),"")</f>
        <v/>
      </c>
      <c r="GF67" s="156"/>
      <c r="GG67" s="156" t="str">
        <f>IF(VLOOKUP(CONCATENATE($FK$6," ",GG$9),'-RÅDATA_KVARTAL-'!$A$5:$DS$385,87,FALSE)&gt;0,VLOOKUP(CONCATENATE($FK$6," ",GG$9),'-RÅDATA_KVARTAL-'!$A$5:$DS$385,87,FALSE),"")</f>
        <v/>
      </c>
      <c r="GH67" s="156"/>
      <c r="GI67" s="156" t="str">
        <f>IF(VLOOKUP(CONCATENATE($FK$6," ",GI$9),'-RÅDATA_KVARTAL-'!$A$5:$DS$385,87,FALSE)&gt;0,VLOOKUP(CONCATENATE($FK$6," ",GI$9),'-RÅDATA_KVARTAL-'!$A$5:$DS$385,87,FALSE),"")</f>
        <v/>
      </c>
      <c r="GJ67" s="106"/>
      <c r="GK67" s="106"/>
      <c r="GL67" s="156" t="str">
        <f>IF(VLOOKUP(CONCATENATE($GL$6," ",GL$9),'-RÅDATA_KVARTAL-'!$A$5:$DS$385,87,FALSE)&gt;0,VLOOKUP(CONCATENATE($GL$6," ",GL$9),'-RÅDATA_KVARTAL-'!$A$5:$DS$385,87,FALSE),"")</f>
        <v/>
      </c>
      <c r="GM67" s="156"/>
      <c r="GN67" s="156" t="str">
        <f>IF(VLOOKUP(CONCATENATE($GL$6," ",GN$9),'-RÅDATA_KVARTAL-'!$A$5:$DS$385,87,FALSE)&gt;0,VLOOKUP(CONCATENATE($GL$6," ",GN$9),'-RÅDATA_KVARTAL-'!$A$5:$DS$385,87,FALSE),"")</f>
        <v/>
      </c>
      <c r="GO67" s="156"/>
      <c r="GP67" s="156" t="str">
        <f>IF(VLOOKUP(CONCATENATE($GL$6," ",GP$9),'-RÅDATA_KVARTAL-'!$A$5:$DS$385,87,FALSE)&gt;0,VLOOKUP(CONCATENATE($GL$6," ",GP$9),'-RÅDATA_KVARTAL-'!$A$5:$DS$385,87,FALSE),"")</f>
        <v/>
      </c>
      <c r="GQ67" s="156"/>
      <c r="GR67" s="156" t="str">
        <f>IF(VLOOKUP(CONCATENATE($GL$6," ",GR$9),'-RÅDATA_KVARTAL-'!$A$5:$DS$385,87,FALSE)&gt;0,VLOOKUP(CONCATENATE($GL$6," ",GR$9),'-RÅDATA_KVARTAL-'!$A$5:$DS$385,87,FALSE),"")</f>
        <v/>
      </c>
      <c r="GS67" s="156"/>
      <c r="GT67" s="156" t="str">
        <f>IF(VLOOKUP(CONCATENATE($GL$6," ",GT$9),'-RÅDATA_KVARTAL-'!$A$5:$DS$385,87,FALSE)&gt;0,VLOOKUP(CONCATENATE($GL$6," ",GT$9),'-RÅDATA_KVARTAL-'!$A$5:$DS$385,87,FALSE),"")</f>
        <v/>
      </c>
      <c r="GU67" s="156"/>
      <c r="GV67" s="156" t="str">
        <f>IF(VLOOKUP(CONCATENATE($GL$6," ",GV$9),'-RÅDATA_KVARTAL-'!$A$5:$DS$385,87,FALSE)&gt;0,VLOOKUP(CONCATENATE($GL$6," ",GV$9),'-RÅDATA_KVARTAL-'!$A$5:$DS$385,87,FALSE),"")</f>
        <v/>
      </c>
      <c r="GW67" s="156"/>
      <c r="GX67" s="156" t="str">
        <f>IF(VLOOKUP(CONCATENATE($GL$6," ",GX$9),'-RÅDATA_KVARTAL-'!$A$5:$DS$385,87,FALSE)&gt;0,VLOOKUP(CONCATENATE($GL$6," ",GX$9),'-RÅDATA_KVARTAL-'!$A$5:$DS$385,87,FALSE),"")</f>
        <v/>
      </c>
      <c r="GY67" s="156"/>
      <c r="GZ67" s="156" t="str">
        <f>IF(VLOOKUP(CONCATENATE($GL$6," ",GZ$9),'-RÅDATA_KVARTAL-'!$A$5:$DS$385,87,FALSE)&gt;0,VLOOKUP(CONCATENATE($GL$6," ",GZ$9),'-RÅDATA_KVARTAL-'!$A$5:$DS$385,87,FALSE),"")</f>
        <v/>
      </c>
      <c r="HA67" s="156"/>
      <c r="HB67" s="156" t="str">
        <f>IF(VLOOKUP(CONCATENATE($GL$6," ",HB$9),'-RÅDATA_KVARTAL-'!$A$5:$DS$385,87,FALSE)&gt;0,VLOOKUP(CONCATENATE($GL$6," ",HB$9),'-RÅDATA_KVARTAL-'!$A$5:$DS$385,87,FALSE),"")</f>
        <v/>
      </c>
      <c r="HC67" s="156"/>
      <c r="HD67" s="156" t="str">
        <f>IF(VLOOKUP(CONCATENATE($GL$6," ",HD$9),'-RÅDATA_KVARTAL-'!$A$5:$DS$385,87,FALSE)&gt;0,VLOOKUP(CONCATENATE($GL$6," ",HD$9),'-RÅDATA_KVARTAL-'!$A$5:$DS$385,87,FALSE),"")</f>
        <v/>
      </c>
      <c r="HE67" s="156"/>
      <c r="HF67" s="156" t="str">
        <f>IF(VLOOKUP(CONCATENATE($GL$6," ",HF$9),'-RÅDATA_KVARTAL-'!$A$5:$DS$385,87,FALSE)&gt;0,VLOOKUP(CONCATENATE($GL$6," ",HF$9),'-RÅDATA_KVARTAL-'!$A$5:$DS$385,87,FALSE),"")</f>
        <v/>
      </c>
      <c r="HG67" s="156"/>
      <c r="HH67" s="156" t="str">
        <f>IF(VLOOKUP(CONCATENATE($GL$6," ",HH$9),'-RÅDATA_KVARTAL-'!$A$5:$DS$385,87,FALSE)&gt;0,VLOOKUP(CONCATENATE($GL$6," ",HH$9),'-RÅDATA_KVARTAL-'!$A$5:$DS$385,87,FALSE),"")</f>
        <v/>
      </c>
      <c r="HI67" s="156"/>
      <c r="HJ67" s="156" t="str">
        <f>IF(VLOOKUP(CONCATENATE($GL$6," ",HJ$9),'-RÅDATA_KVARTAL-'!$A$5:$DS$385,87,FALSE)&gt;0,VLOOKUP(CONCATENATE($GL$6," ",HJ$9),'-RÅDATA_KVARTAL-'!$A$5:$DS$385,87,FALSE),"")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5473</v>
      </c>
      <c r="CI69" s="37"/>
      <c r="CJ69" s="37">
        <f>IF(VLOOKUP(CONCATENATE($CH$6," ",CJ$9),'-RÅDATA_KVARTAL-'!$A$5:$DS$385,91,FALSE)&gt;0,VLOOKUP(CONCATENATE($CH$6," ",CJ$9),'-RÅDATA_KVARTAL-'!$A$5:$DS$385,91,FALSE),"")</f>
        <v>5649</v>
      </c>
      <c r="CK69" s="37"/>
      <c r="CL69" s="37">
        <f>IF(VLOOKUP(CONCATENATE($CH$6," ",CL$9),'-RÅDATA_KVARTAL-'!$A$5:$DS$385,91,FALSE)&gt;0,VLOOKUP(CONCATENATE($CH$6," ",CL$9),'-RÅDATA_KVARTAL-'!$A$5:$DS$385,91,FALSE),"")</f>
        <v>6083</v>
      </c>
      <c r="CM69" s="37"/>
      <c r="CN69" s="37">
        <f>IF(VLOOKUP(CONCATENATE($CH$6," ",CN$9),'-RÅDATA_KVARTAL-'!$A$5:$DS$385,91,FALSE)&gt;0,VLOOKUP(CONCATENATE($CH$6," ",CN$9),'-RÅDATA_KVARTAL-'!$A$5:$DS$385,91,FALSE),"")</f>
        <v>6213</v>
      </c>
      <c r="CO69" s="37"/>
      <c r="CP69" s="37">
        <f>IF(VLOOKUP(CONCATENATE($CH$6," ",CP$9),'-RÅDATA_KVARTAL-'!$A$5:$DS$385,91,FALSE)&gt;0,VLOOKUP(CONCATENATE($CH$6," ",CP$9),'-RÅDATA_KVARTAL-'!$A$5:$DS$385,91,FALSE),"")</f>
        <v>6039</v>
      </c>
      <c r="CQ69" s="37"/>
      <c r="CR69" s="37">
        <f>IF(VLOOKUP(CONCATENATE($CH$6," ",CR$9),'-RÅDATA_KVARTAL-'!$A$5:$DS$385,91,FALSE)&gt;0,VLOOKUP(CONCATENATE($CH$6," ",CR$9),'-RÅDATA_KVARTAL-'!$A$5:$DS$385,91,FALSE),"")</f>
        <v>5738</v>
      </c>
      <c r="CS69" s="37"/>
      <c r="CT69" s="37">
        <f>IF(VLOOKUP(CONCATENATE($CH$6," ",CT$9),'-RÅDATA_KVARTAL-'!$A$5:$DS$385,91,FALSE)&gt;0,VLOOKUP(CONCATENATE($CH$6," ",CT$9),'-RÅDATA_KVARTAL-'!$A$5:$DS$385,91,FALSE),"")</f>
        <v>5070</v>
      </c>
      <c r="CU69" s="37"/>
      <c r="CV69" s="37">
        <f>IF(VLOOKUP(CONCATENATE($CH$6," ",CV$9),'-RÅDATA_KVARTAL-'!$A$5:$DS$385,91,FALSE)&gt;0,VLOOKUP(CONCATENATE($CH$6," ",CV$9),'-RÅDATA_KVARTAL-'!$A$5:$DS$385,91,FALSE),"")</f>
        <v>5786</v>
      </c>
      <c r="CW69" s="37"/>
      <c r="CX69" s="37">
        <f>IF(VLOOKUP(CONCATENATE($CH$6," ",CX$9),'-RÅDATA_KVARTAL-'!$A$5:$DS$385,91,FALSE)&gt;0,VLOOKUP(CONCATENATE($CH$6," ",CX$9),'-RÅDATA_KVARTAL-'!$A$5:$DS$385,91,FALSE),"")</f>
        <v>5896</v>
      </c>
      <c r="CY69" s="37"/>
      <c r="CZ69" s="37">
        <f>IF(VLOOKUP(CONCATENATE($CH$6," ",CZ$9),'-RÅDATA_KVARTAL-'!$A$5:$DS$385,91,FALSE)&gt;0,VLOOKUP(CONCATENATE($CH$6," ",CZ$9),'-RÅDATA_KVARTAL-'!$A$5:$DS$385,91,FALSE),"")</f>
        <v>5994</v>
      </c>
      <c r="DA69" s="37"/>
      <c r="DB69" s="37">
        <f>IF(VLOOKUP(CONCATENATE($CH$6," ",DB$9),'-RÅDATA_KVARTAL-'!$A$5:$DS$385,91,FALSE)&gt;0,VLOOKUP(CONCATENATE($CH$6," ",DB$9),'-RÅDATA_KVARTAL-'!$A$5:$DS$385,91,FALSE),"")</f>
        <v>5637</v>
      </c>
      <c r="DC69" s="37"/>
      <c r="DD69" s="37">
        <f>IF(VLOOKUP(CONCATENATE($CH$6," ",DD$9),'-RÅDATA_KVARTAL-'!$A$5:$DS$385,91,FALSE)&gt;0,VLOOKUP(CONCATENATE($CH$6," ",DD$9),'-RÅDATA_KVARTAL-'!$A$5:$DS$385,91,FALSE),"")</f>
        <v>6001</v>
      </c>
      <c r="DE69" s="37"/>
      <c r="DF69" s="37">
        <f>IF(VLOOKUP(CONCATENATE($CH$6," ",DF$9),'-RÅDATA_KVARTAL-'!$A$5:$DS$385,91,FALSE)&gt;0,VLOOKUP(CONCATENATE($CH$6," ",DF$9),'-RÅDATA_KVARTAL-'!$A$5:$DS$385,91,FALSE),"")</f>
        <v>69579</v>
      </c>
      <c r="DG69" s="147"/>
      <c r="DH69" s="275"/>
      <c r="DI69" s="37">
        <f>IF(VLOOKUP(CONCATENATE($DI$6," ",DI$9),'-RÅDATA_KVARTAL-'!$A$5:$DS$385,91,FALSE)&gt;0,VLOOKUP(CONCATENATE($DI$6," ",DI$9),'-RÅDATA_KVARTAL-'!$A$5:$DS$385,91,FALSE),"")</f>
        <v>6140</v>
      </c>
      <c r="DJ69" s="37"/>
      <c r="DK69" s="37">
        <f>IF(VLOOKUP(CONCATENATE($DI$6," ",DK$9),'-RÅDATA_KVARTAL-'!$A$5:$DS$385,91,FALSE)&gt;0,VLOOKUP(CONCATENATE($DI$6," ",DK$9),'-RÅDATA_KVARTAL-'!$A$5:$DS$385,91,FALSE),"")</f>
        <v>5756</v>
      </c>
      <c r="DL69" s="37"/>
      <c r="DM69" s="37">
        <f>IF(VLOOKUP(CONCATENATE($DI$6," ",DM$9),'-RÅDATA_KVARTAL-'!$A$5:$DS$385,91,FALSE)&gt;0,VLOOKUP(CONCATENATE($DI$6," ",DM$9),'-RÅDATA_KVARTAL-'!$A$5:$DS$385,91,FALSE),"")</f>
        <v>6448</v>
      </c>
      <c r="DN69" s="37"/>
      <c r="DO69" s="37">
        <f>IF(VLOOKUP(CONCATENATE($DI$6," ",DO$9),'-RÅDATA_KVARTAL-'!$A$5:$DS$385,91,FALSE)&gt;0,VLOOKUP(CONCATENATE($DI$6," ",DO$9),'-RÅDATA_KVARTAL-'!$A$5:$DS$385,91,FALSE),"")</f>
        <v>5457</v>
      </c>
      <c r="DP69" s="37"/>
      <c r="DQ69" s="37">
        <f>IF(VLOOKUP(CONCATENATE($DI$6," ",DQ$9),'-RÅDATA_KVARTAL-'!$A$5:$DS$385,91,FALSE)&gt;0,VLOOKUP(CONCATENATE($DI$6," ",DQ$9),'-RÅDATA_KVARTAL-'!$A$5:$DS$385,91,FALSE),"")</f>
        <v>5916</v>
      </c>
      <c r="DR69" s="37"/>
      <c r="DS69" s="37">
        <f>IF(VLOOKUP(CONCATENATE($DI$6," ",DS$9),'-RÅDATA_KVARTAL-'!$A$5:$DS$385,91,FALSE)&gt;0,VLOOKUP(CONCATENATE($DI$6," ",DS$9),'-RÅDATA_KVARTAL-'!$A$5:$DS$385,91,FALSE),"")</f>
        <v>5587</v>
      </c>
      <c r="DT69" s="37"/>
      <c r="DU69" s="37">
        <f>IF(VLOOKUP(CONCATENATE($DI$6," ",DU$9),'-RÅDATA_KVARTAL-'!$A$5:$DS$385,91,FALSE)&gt;0,VLOOKUP(CONCATENATE($DI$6," ",DU$9),'-RÅDATA_KVARTAL-'!$A$5:$DS$385,91,FALSE),"")</f>
        <v>4743</v>
      </c>
      <c r="DV69" s="37"/>
      <c r="DW69" s="37">
        <f>IF(VLOOKUP(CONCATENATE($DI$6," ",DW$9),'-RÅDATA_KVARTAL-'!$A$5:$DS$385,91,FALSE)&gt;0,VLOOKUP(CONCATENATE($DI$6," ",DW$9),'-RÅDATA_KVARTAL-'!$A$5:$DS$385,91,FALSE),"")</f>
        <v>5699</v>
      </c>
      <c r="DX69" s="37"/>
      <c r="DY69" s="37">
        <f>IF(VLOOKUP(CONCATENATE($DI$6," ",DY$9),'-RÅDATA_KVARTAL-'!$A$5:$DS$385,91,FALSE)&gt;0,VLOOKUP(CONCATENATE($DI$6," ",DY$9),'-RÅDATA_KVARTAL-'!$A$5:$DS$385,91,FALSE),"")</f>
        <v>5672</v>
      </c>
      <c r="DZ69" s="37"/>
      <c r="EA69" s="37" t="str">
        <f>IF(VLOOKUP(CONCATENATE($DI$6," ",EA$9),'-RÅDATA_KVARTAL-'!$A$5:$DS$385,91,FALSE)&gt;0,VLOOKUP(CONCATENATE($DI$6," ",EA$9),'-RÅDATA_KVARTAL-'!$A$5:$DS$385,91,FALSE),"")</f>
        <v/>
      </c>
      <c r="EB69" s="37"/>
      <c r="EC69" s="37" t="str">
        <f>IF(VLOOKUP(CONCATENATE($DI$6," ",EC$9),'-RÅDATA_KVARTAL-'!$A$5:$DS$385,91,FALSE)&gt;0,VLOOKUP(CONCATENATE($DI$6," ",EC$9),'-RÅDATA_KVARTAL-'!$A$5:$DS$385,91,FALSE),"")</f>
        <v/>
      </c>
      <c r="ED69" s="37"/>
      <c r="EE69" s="37" t="str">
        <f>IF(VLOOKUP(CONCATENATE($DI$6," ",EE$9),'-RÅDATA_KVARTAL-'!$A$5:$DS$385,91,FALSE)&gt;0,VLOOKUP(CONCATENATE($DI$6," ",EE$9),'-RÅDATA_KVARTAL-'!$A$5:$DS$385,91,FALSE),"")</f>
        <v/>
      </c>
      <c r="EF69" s="37"/>
      <c r="EG69" s="37">
        <f>IF(VLOOKUP(CONCATENATE($DI$6," ",EG$9),'-RÅDATA_KVARTAL-'!$A$5:$DS$385,91,FALSE)&gt;0,VLOOKUP(CONCATENATE($DI$6," ",EG$9),'-RÅDATA_KVARTAL-'!$A$5:$DS$385,91,FALSE),"")</f>
        <v>51418</v>
      </c>
      <c r="EH69" s="147"/>
      <c r="EI69" s="275"/>
      <c r="EJ69" s="37" t="str">
        <f>IF(VLOOKUP(CONCATENATE($EJ$6," ",EJ$9),'-RÅDATA_KVARTAL-'!$A$5:$DS$385,91,FALSE)&gt;0,VLOOKUP(CONCATENATE($EJ$6," ",EJ$9),'-RÅDATA_KVARTAL-'!$A$5:$DS$385,91,FALSE),"")</f>
        <v/>
      </c>
      <c r="EK69" s="37"/>
      <c r="EL69" s="37" t="str">
        <f>IF(VLOOKUP(CONCATENATE($EJ$6," ",EL$9),'-RÅDATA_KVARTAL-'!$A$5:$DS$385,91,FALSE)&gt;0,VLOOKUP(CONCATENATE($EJ$6," ",EL$9),'-RÅDATA_KVARTAL-'!$A$5:$DS$385,91,FALSE),"")</f>
        <v/>
      </c>
      <c r="EM69" s="37"/>
      <c r="EN69" s="37" t="str">
        <f>IF(VLOOKUP(CONCATENATE($EJ$6," ",EN$9),'-RÅDATA_KVARTAL-'!$A$5:$DS$385,91,FALSE)&gt;0,VLOOKUP(CONCATENATE($EJ$6," ",EN$9),'-RÅDATA_KVARTAL-'!$A$5:$DS$385,91,FALSE),"")</f>
        <v/>
      </c>
      <c r="EO69" s="37"/>
      <c r="EP69" s="37" t="str">
        <f>IF(VLOOKUP(CONCATENATE($EJ$6," ",EP$9),'-RÅDATA_KVARTAL-'!$A$5:$DS$385,91,FALSE)&gt;0,VLOOKUP(CONCATENATE($EJ$6," ",EP$9),'-RÅDATA_KVARTAL-'!$A$5:$DS$385,91,FALSE),"")</f>
        <v/>
      </c>
      <c r="EQ69" s="37"/>
      <c r="ER69" s="37" t="str">
        <f>IF(VLOOKUP(CONCATENATE($EJ$6," ",ER$9),'-RÅDATA_KVARTAL-'!$A$5:$DS$385,91,FALSE)&gt;0,VLOOKUP(CONCATENATE($EJ$6," ",ER$9),'-RÅDATA_KVARTAL-'!$A$5:$DS$385,91,FALSE),"")</f>
        <v/>
      </c>
      <c r="ES69" s="37"/>
      <c r="ET69" s="37" t="str">
        <f>IF(VLOOKUP(CONCATENATE($EJ$6," ",ET$9),'-RÅDATA_KVARTAL-'!$A$5:$DS$385,91,FALSE)&gt;0,VLOOKUP(CONCATENATE($EJ$6," ",ET$9),'-RÅDATA_KVARTAL-'!$A$5:$DS$385,91,FALSE),"")</f>
        <v/>
      </c>
      <c r="EU69" s="37"/>
      <c r="EV69" s="37" t="str">
        <f>IF(VLOOKUP(CONCATENATE($EJ$6," ",EV$9),'-RÅDATA_KVARTAL-'!$A$5:$DS$385,91,FALSE)&gt;0,VLOOKUP(CONCATENATE($EJ$6," ",EV$9),'-RÅDATA_KVARTAL-'!$A$5:$DS$385,91,FALSE),"")</f>
        <v/>
      </c>
      <c r="EW69" s="37"/>
      <c r="EX69" s="37" t="str">
        <f>IF(VLOOKUP(CONCATENATE($EJ$6," ",EX$9),'-RÅDATA_KVARTAL-'!$A$5:$DS$385,91,FALSE)&gt;0,VLOOKUP(CONCATENATE($EJ$6," ",EX$9),'-RÅDATA_KVARTAL-'!$A$5:$DS$385,91,FALSE),"")</f>
        <v/>
      </c>
      <c r="EY69" s="37"/>
      <c r="EZ69" s="37" t="str">
        <f>IF(VLOOKUP(CONCATENATE($EJ$6," ",EZ$9),'-RÅDATA_KVARTAL-'!$A$5:$DS$385,91,FALSE)&gt;0,VLOOKUP(CONCATENATE($EJ$6," ",EZ$9),'-RÅDATA_KVARTAL-'!$A$5:$DS$385,91,FALSE),"")</f>
        <v/>
      </c>
      <c r="FA69" s="37"/>
      <c r="FB69" s="37" t="str">
        <f>IF(VLOOKUP(CONCATENATE($EJ$6," ",FB$9),'-RÅDATA_KVARTAL-'!$A$5:$DS$385,91,FALSE)&gt;0,VLOOKUP(CONCATENATE($EJ$6," ",FB$9),'-RÅDATA_KVARTAL-'!$A$5:$DS$385,91,FALSE),"")</f>
        <v/>
      </c>
      <c r="FC69" s="37"/>
      <c r="FD69" s="37" t="str">
        <f>IF(VLOOKUP(CONCATENATE($EJ$6," ",FD$9),'-RÅDATA_KVARTAL-'!$A$5:$DS$385,91,FALSE)&gt;0,VLOOKUP(CONCATENATE($EJ$6," ",FD$9),'-RÅDATA_KVARTAL-'!$A$5:$DS$385,91,FALSE),"")</f>
        <v/>
      </c>
      <c r="FE69" s="37"/>
      <c r="FF69" s="37" t="str">
        <f>IF(VLOOKUP(CONCATENATE($EJ$6," ",FF$9),'-RÅDATA_KVARTAL-'!$A$5:$DS$385,91,FALSE)&gt;0,VLOOKUP(CONCATENATE($EJ$6," ",FF$9),'-RÅDATA_KVARTAL-'!$A$5:$DS$385,91,FALSE),"")</f>
        <v/>
      </c>
      <c r="FG69" s="37"/>
      <c r="FH69" s="37" t="str">
        <f>IF(VLOOKUP(CONCATENATE($EJ$6," ",FH$9),'-RÅDATA_KVARTAL-'!$A$5:$DS$385,91,FALSE)&gt;0,VLOOKUP(CONCATENATE($EJ$6," ",FH$9),'-RÅDATA_KVARTAL-'!$A$5:$DS$385,91,FALSE),"")</f>
        <v/>
      </c>
      <c r="FI69" s="147"/>
      <c r="FJ69" s="275"/>
      <c r="FK69" s="37" t="str">
        <f>IF(VLOOKUP(CONCATENATE($FK$6," ",FK$9),'-RÅDATA_KVARTAL-'!$A$5:$DS$385,91,FALSE)&gt;0,VLOOKUP(CONCATENATE($FK$6," ",FK$9),'-RÅDATA_KVARTAL-'!$A$5:$DS$385,91,FALSE),"")</f>
        <v/>
      </c>
      <c r="FL69" s="37"/>
      <c r="FM69" s="37" t="str">
        <f>IF(VLOOKUP(CONCATENATE($FK$6," ",FM$9),'-RÅDATA_KVARTAL-'!$A$5:$DS$385,91,FALSE)&gt;0,VLOOKUP(CONCATENATE($FK$6," ",FM$9),'-RÅDATA_KVARTAL-'!$A$5:$DS$385,91,FALSE),"")</f>
        <v/>
      </c>
      <c r="FN69" s="37"/>
      <c r="FO69" s="37" t="str">
        <f>IF(VLOOKUP(CONCATENATE($FK$6," ",FO$9),'-RÅDATA_KVARTAL-'!$A$5:$DS$385,91,FALSE)&gt;0,VLOOKUP(CONCATENATE($FK$6," ",FO$9),'-RÅDATA_KVARTAL-'!$A$5:$DS$385,91,FALSE),"")</f>
        <v/>
      </c>
      <c r="FP69" s="37"/>
      <c r="FQ69" s="37" t="str">
        <f>IF(VLOOKUP(CONCATENATE($FK$6," ",FQ$9),'-RÅDATA_KVARTAL-'!$A$5:$DS$385,91,FALSE)&gt;0,VLOOKUP(CONCATENATE($FK$6," ",FQ$9),'-RÅDATA_KVARTAL-'!$A$5:$DS$385,91,FALSE),"")</f>
        <v/>
      </c>
      <c r="FR69" s="37"/>
      <c r="FS69" s="37" t="str">
        <f>IF(VLOOKUP(CONCATENATE($FK$6," ",FS$9),'-RÅDATA_KVARTAL-'!$A$5:$DS$385,91,FALSE)&gt;0,VLOOKUP(CONCATENATE($FK$6," ",FS$9),'-RÅDATA_KVARTAL-'!$A$5:$DS$385,91,FALSE),"")</f>
        <v/>
      </c>
      <c r="FT69" s="37"/>
      <c r="FU69" s="37" t="str">
        <f>IF(VLOOKUP(CONCATENATE($FK$6," ",FU$9),'-RÅDATA_KVARTAL-'!$A$5:$DS$385,91,FALSE)&gt;0,VLOOKUP(CONCATENATE($FK$6," ",FU$9),'-RÅDATA_KVARTAL-'!$A$5:$DS$385,91,FALSE),"")</f>
        <v/>
      </c>
      <c r="FV69" s="37"/>
      <c r="FW69" s="37" t="str">
        <f>IF(VLOOKUP(CONCATENATE($FK$6," ",FW$9),'-RÅDATA_KVARTAL-'!$A$5:$DS$385,91,FALSE)&gt;0,VLOOKUP(CONCATENATE($FK$6," ",FW$9),'-RÅDATA_KVARTAL-'!$A$5:$DS$385,91,FALSE),"")</f>
        <v/>
      </c>
      <c r="FX69" s="37"/>
      <c r="FY69" s="37" t="str">
        <f>IF(VLOOKUP(CONCATENATE($FK$6," ",FY$9),'-RÅDATA_KVARTAL-'!$A$5:$DS$385,91,FALSE)&gt;0,VLOOKUP(CONCATENATE($FK$6," ",FY$9),'-RÅDATA_KVARTAL-'!$A$5:$DS$385,91,FALSE),"")</f>
        <v/>
      </c>
      <c r="FZ69" s="37"/>
      <c r="GA69" s="37" t="str">
        <f>IF(VLOOKUP(CONCATENATE($FK$6," ",GA$9),'-RÅDATA_KVARTAL-'!$A$5:$DS$385,91,FALSE)&gt;0,VLOOKUP(CONCATENATE($FK$6," ",GA$9),'-RÅDATA_KVARTAL-'!$A$5:$DS$385,91,FALSE),"")</f>
        <v/>
      </c>
      <c r="GB69" s="37"/>
      <c r="GC69" s="37" t="str">
        <f>IF(VLOOKUP(CONCATENATE($FK$6," ",GC$9),'-RÅDATA_KVARTAL-'!$A$5:$DS$385,91,FALSE)&gt;0,VLOOKUP(CONCATENATE($FK$6," ",GC$9),'-RÅDATA_KVARTAL-'!$A$5:$DS$385,91,FALSE),"")</f>
        <v/>
      </c>
      <c r="GD69" s="37"/>
      <c r="GE69" s="37" t="str">
        <f>IF(VLOOKUP(CONCATENATE($FK$6," ",GE$9),'-RÅDATA_KVARTAL-'!$A$5:$DS$385,91,FALSE)&gt;0,VLOOKUP(CONCATENATE($FK$6," ",GE$9),'-RÅDATA_KVARTAL-'!$A$5:$DS$385,91,FALSE),"")</f>
        <v/>
      </c>
      <c r="GF69" s="37"/>
      <c r="GG69" s="37" t="str">
        <f>IF(VLOOKUP(CONCATENATE($FK$6," ",GG$9),'-RÅDATA_KVARTAL-'!$A$5:$DS$385,91,FALSE)&gt;0,VLOOKUP(CONCATENATE($FK$6," ",GG$9),'-RÅDATA_KVARTAL-'!$A$5:$DS$385,91,FALSE),"")</f>
        <v/>
      </c>
      <c r="GH69" s="37"/>
      <c r="GI69" s="37" t="str">
        <f>IF(VLOOKUP(CONCATENATE($FK$6," ",GI$9),'-RÅDATA_KVARTAL-'!$A$5:$DS$385,91,FALSE)&gt;0,VLOOKUP(CONCATENATE($FK$6," ",GI$9),'-RÅDATA_KVARTAL-'!$A$5:$DS$385,91,FALSE),"")</f>
        <v/>
      </c>
      <c r="GJ69" s="147"/>
      <c r="GK69" s="275"/>
      <c r="GL69" s="37" t="str">
        <f>IF(VLOOKUP(CONCATENATE($GL$6," ",GL$9),'-RÅDATA_KVARTAL-'!$A$5:$DS$385,91,FALSE)&gt;0,VLOOKUP(CONCATENATE($GL$6," ",GL$9),'-RÅDATA_KVARTAL-'!$A$5:$DS$385,91,FALSE),"")</f>
        <v/>
      </c>
      <c r="GM69" s="37"/>
      <c r="GN69" s="37" t="str">
        <f>IF(VLOOKUP(CONCATENATE($GL$6," ",GN$9),'-RÅDATA_KVARTAL-'!$A$5:$DS$385,91,FALSE)&gt;0,VLOOKUP(CONCATENATE($GL$6," ",GN$9),'-RÅDATA_KVARTAL-'!$A$5:$DS$385,91,FALSE),"")</f>
        <v/>
      </c>
      <c r="GO69" s="37"/>
      <c r="GP69" s="37" t="str">
        <f>IF(VLOOKUP(CONCATENATE($GL$6," ",GP$9),'-RÅDATA_KVARTAL-'!$A$5:$DS$385,91,FALSE)&gt;0,VLOOKUP(CONCATENATE($GL$6," ",GP$9),'-RÅDATA_KVARTAL-'!$A$5:$DS$385,91,FALSE),"")</f>
        <v/>
      </c>
      <c r="GQ69" s="37"/>
      <c r="GR69" s="37" t="str">
        <f>IF(VLOOKUP(CONCATENATE($GL$6," ",GR$9),'-RÅDATA_KVARTAL-'!$A$5:$DS$385,91,FALSE)&gt;0,VLOOKUP(CONCATENATE($GL$6," ",GR$9),'-RÅDATA_KVARTAL-'!$A$5:$DS$385,91,FALSE),"")</f>
        <v/>
      </c>
      <c r="GS69" s="37"/>
      <c r="GT69" s="37" t="str">
        <f>IF(VLOOKUP(CONCATENATE($GL$6," ",GT$9),'-RÅDATA_KVARTAL-'!$A$5:$DS$385,91,FALSE)&gt;0,VLOOKUP(CONCATENATE($GL$6," ",GT$9),'-RÅDATA_KVARTAL-'!$A$5:$DS$385,91,FALSE),"")</f>
        <v/>
      </c>
      <c r="GU69" s="37"/>
      <c r="GV69" s="37" t="str">
        <f>IF(VLOOKUP(CONCATENATE($GL$6," ",GV$9),'-RÅDATA_KVARTAL-'!$A$5:$DS$385,91,FALSE)&gt;0,VLOOKUP(CONCATENATE($GL$6," ",GV$9),'-RÅDATA_KVARTAL-'!$A$5:$DS$385,91,FALSE),"")</f>
        <v/>
      </c>
      <c r="GW69" s="37"/>
      <c r="GX69" s="37" t="str">
        <f>IF(VLOOKUP(CONCATENATE($GL$6," ",GX$9),'-RÅDATA_KVARTAL-'!$A$5:$DS$385,91,FALSE)&gt;0,VLOOKUP(CONCATENATE($GL$6," ",GX$9),'-RÅDATA_KVARTAL-'!$A$5:$DS$385,91,FALSE),"")</f>
        <v/>
      </c>
      <c r="GY69" s="37"/>
      <c r="GZ69" s="37" t="str">
        <f>IF(VLOOKUP(CONCATENATE($GL$6," ",GZ$9),'-RÅDATA_KVARTAL-'!$A$5:$DS$385,91,FALSE)&gt;0,VLOOKUP(CONCATENATE($GL$6," ",GZ$9),'-RÅDATA_KVARTAL-'!$A$5:$DS$385,91,FALSE),"")</f>
        <v/>
      </c>
      <c r="HA69" s="37"/>
      <c r="HB69" s="37" t="str">
        <f>IF(VLOOKUP(CONCATENATE($GL$6," ",HB$9),'-RÅDATA_KVARTAL-'!$A$5:$DS$385,91,FALSE)&gt;0,VLOOKUP(CONCATENATE($GL$6," ",HB$9),'-RÅDATA_KVARTAL-'!$A$5:$DS$385,91,FALSE),"")</f>
        <v/>
      </c>
      <c r="HC69" s="37"/>
      <c r="HD69" s="37" t="str">
        <f>IF(VLOOKUP(CONCATENATE($GL$6," ",HD$9),'-RÅDATA_KVARTAL-'!$A$5:$DS$385,91,FALSE)&gt;0,VLOOKUP(CONCATENATE($GL$6," ",HD$9),'-RÅDATA_KVARTAL-'!$A$5:$DS$385,91,FALSE),"")</f>
        <v/>
      </c>
      <c r="HE69" s="37"/>
      <c r="HF69" s="37" t="str">
        <f>IF(VLOOKUP(CONCATENATE($GL$6," ",HF$9),'-RÅDATA_KVARTAL-'!$A$5:$DS$385,91,FALSE)&gt;0,VLOOKUP(CONCATENATE($GL$6," ",HF$9),'-RÅDATA_KVARTAL-'!$A$5:$DS$385,91,FALSE),"")</f>
        <v/>
      </c>
      <c r="HG69" s="37"/>
      <c r="HH69" s="37" t="str">
        <f>IF(VLOOKUP(CONCATENATE($GL$6," ",HH$9),'-RÅDATA_KVARTAL-'!$A$5:$DS$385,91,FALSE)&gt;0,VLOOKUP(CONCATENATE($GL$6," ",HH$9),'-RÅDATA_KVARTAL-'!$A$5:$DS$385,91,FALSE),"")</f>
        <v/>
      </c>
      <c r="HI69" s="37"/>
      <c r="HJ69" s="37" t="str">
        <f>IF(VLOOKUP(CONCATENATE($GL$6," ",HJ$9),'-RÅDATA_KVARTAL-'!$A$5:$DS$385,91,FALSE)&gt;0,VLOOKUP(CONCATENATE($GL$6," ",HJ$9),'-RÅDATA_KVARTAL-'!$A$5:$DS$385,91,FALSE),"")</f>
        <v/>
      </c>
      <c r="HK69" s="147"/>
      <c r="HL69" s="148"/>
      <c r="HM69" s="103" t="s">
        <v>470</v>
      </c>
      <c r="HN69" s="15"/>
    </row>
    <row r="70" spans="2:223" s="15" customFormat="1" ht="10.5" customHeight="1" x14ac:dyDescent="0.2">
      <c r="B70" s="248">
        <v>15</v>
      </c>
      <c r="C70" s="195"/>
      <c r="D70" s="92" t="s">
        <v>77</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93.205040871934614</v>
      </c>
      <c r="CI70" s="156"/>
      <c r="CJ70" s="156">
        <f>IF(VLOOKUP(CONCATENATE($CH$6," ",CJ$9),'-RÅDATA_KVARTAL-'!$A$5:$DS$385,95,FALSE)&gt;0,VLOOKUP(CONCATENATE($CH$6," ",CJ$9),'-RÅDATA_KVARTAL-'!$A$5:$DS$385,95,FALSE),"")</f>
        <v>96.498120942944993</v>
      </c>
      <c r="CK70" s="156"/>
      <c r="CL70" s="156">
        <f>IF(VLOOKUP(CONCATENATE($CH$6," ",CL$9),'-RÅDATA_KVARTAL-'!$A$5:$DS$385,95,FALSE)&gt;0,VLOOKUP(CONCATENATE($CH$6," ",CL$9),'-RÅDATA_KVARTAL-'!$A$5:$DS$385,95,FALSE),"")</f>
        <v>97.359154929577457</v>
      </c>
      <c r="CM70" s="156"/>
      <c r="CN70" s="156">
        <f>IF(VLOOKUP(CONCATENATE($CH$6," ",CN$9),'-RÅDATA_KVARTAL-'!$A$5:$DS$385,95,FALSE)&gt;0,VLOOKUP(CONCATENATE($CH$6," ",CN$9),'-RÅDATA_KVARTAL-'!$A$5:$DS$385,95,FALSE),"")</f>
        <v>97.56595477386935</v>
      </c>
      <c r="CO70" s="156"/>
      <c r="CP70" s="156">
        <f>IF(VLOOKUP(CONCATENATE($CH$6," ",CP$9),'-RÅDATA_KVARTAL-'!$A$5:$DS$385,95,FALSE)&gt;0,VLOOKUP(CONCATENATE($CH$6," ",CP$9),'-RÅDATA_KVARTAL-'!$A$5:$DS$385,95,FALSE),"")</f>
        <v>95.659749722794231</v>
      </c>
      <c r="CQ70" s="156"/>
      <c r="CR70" s="156">
        <f>IF(VLOOKUP(CONCATENATE($CH$6," ",CR$9),'-RÅDATA_KVARTAL-'!$A$5:$DS$385,95,FALSE)&gt;0,VLOOKUP(CONCATENATE($CH$6," ",CR$9),'-RÅDATA_KVARTAL-'!$A$5:$DS$385,95,FALSE),"")</f>
        <v>96.097806062636067</v>
      </c>
      <c r="CS70" s="156"/>
      <c r="CT70" s="156">
        <f>IF(VLOOKUP(CONCATENATE($CH$6," ",CT$9),'-RÅDATA_KVARTAL-'!$A$5:$DS$385,95,FALSE)&gt;0,VLOOKUP(CONCATENATE($CH$6," ",CT$9),'-RÅDATA_KVARTAL-'!$A$5:$DS$385,95,FALSE),"")</f>
        <v>97.08923783990808</v>
      </c>
      <c r="CU70" s="156"/>
      <c r="CV70" s="156">
        <f>IF(VLOOKUP(CONCATENATE($CH$6," ",CV$9),'-RÅDATA_KVARTAL-'!$A$5:$DS$385,95,FALSE)&gt;0,VLOOKUP(CONCATENATE($CH$6," ",CV$9),'-RÅDATA_KVARTAL-'!$A$5:$DS$385,95,FALSE),"")</f>
        <v>96.934159825766457</v>
      </c>
      <c r="CW70" s="156"/>
      <c r="CX70" s="156">
        <f>IF(VLOOKUP(CONCATENATE($CH$6," ",CX$9),'-RÅDATA_KVARTAL-'!$A$5:$DS$385,95,FALSE)&gt;0,VLOOKUP(CONCATENATE($CH$6," ",CX$9),'-RÅDATA_KVARTAL-'!$A$5:$DS$385,95,FALSE),"")</f>
        <v>96.624057686004591</v>
      </c>
      <c r="CY70" s="156"/>
      <c r="CZ70" s="156">
        <f>IF(VLOOKUP(CONCATENATE($CH$6," ",CZ$9),'-RÅDATA_KVARTAL-'!$A$5:$DS$385,95,FALSE)&gt;0,VLOOKUP(CONCATENATE($CH$6," ",CZ$9),'-RÅDATA_KVARTAL-'!$A$5:$DS$385,95,FALSE),"")</f>
        <v>95.43066390702117</v>
      </c>
      <c r="DA70" s="156"/>
      <c r="DB70" s="156">
        <f>IF(VLOOKUP(CONCATENATE($CH$6," ",DB$9),'-RÅDATA_KVARTAL-'!$A$5:$DS$385,95,FALSE)&gt;0,VLOOKUP(CONCATENATE($CH$6," ",DB$9),'-RÅDATA_KVARTAL-'!$A$5:$DS$385,95,FALSE),"")</f>
        <v>93.343268753104809</v>
      </c>
      <c r="DC70" s="156"/>
      <c r="DD70" s="156">
        <f>IF(VLOOKUP(CONCATENATE($CH$6," ",DD$9),'-RÅDATA_KVARTAL-'!$A$5:$DS$385,95,FALSE)&gt;0,VLOOKUP(CONCATENATE($CH$6," ",DD$9),'-RÅDATA_KVARTAL-'!$A$5:$DS$385,95,FALSE),"")</f>
        <v>96.80593644136151</v>
      </c>
      <c r="DE70" s="156"/>
      <c r="DF70" s="156">
        <f>IF(VLOOKUP(CONCATENATE($CH$6," ",DF$9),'-RÅDATA_KVARTAL-'!$A$5:$DS$385,95,FALSE)&gt;0,VLOOKUP(CONCATENATE($CH$6," ",DF$9),'-RÅDATA_KVARTAL-'!$A$5:$DS$385,95,FALSE),"")</f>
        <v>96.053176509566811</v>
      </c>
      <c r="DG70" s="106"/>
      <c r="DH70" s="106"/>
      <c r="DI70" s="156">
        <f>IF(VLOOKUP(CONCATENATE($DI$6," ",DI$9),'-RÅDATA_KVARTAL-'!$A$5:$DS$385,95,FALSE)&gt;0,VLOOKUP(CONCATENATE($DI$6," ",DI$9),'-RÅDATA_KVARTAL-'!$A$5:$DS$385,95,FALSE),"")</f>
        <v>96.69291338582677</v>
      </c>
      <c r="DJ70" s="156"/>
      <c r="DK70" s="156">
        <f>IF(VLOOKUP(CONCATENATE($DI$6," ",DK$9),'-RÅDATA_KVARTAL-'!$A$5:$DS$385,95,FALSE)&gt;0,VLOOKUP(CONCATENATE($DI$6," ",DK$9),'-RÅDATA_KVARTAL-'!$A$5:$DS$385,95,FALSE),"")</f>
        <v>96.918673177302566</v>
      </c>
      <c r="DL70" s="156"/>
      <c r="DM70" s="156">
        <f>IF(VLOOKUP(CONCATENATE($DI$6," ",DM$9),'-RÅDATA_KVARTAL-'!$A$5:$DS$385,95,FALSE)&gt;0,VLOOKUP(CONCATENATE($DI$6," ",DM$9),'-RÅDATA_KVARTAL-'!$A$5:$DS$385,95,FALSE),"")</f>
        <v>97.549167927382754</v>
      </c>
      <c r="DN70" s="156"/>
      <c r="DO70" s="156">
        <f>IF(VLOOKUP(CONCATENATE($DI$6," ",DO$9),'-RÅDATA_KVARTAL-'!$A$5:$DS$385,95,FALSE)&gt;0,VLOOKUP(CONCATENATE($DI$6," ",DO$9),'-RÅDATA_KVARTAL-'!$A$5:$DS$385,95,FALSE),"")</f>
        <v>94.509871839279526</v>
      </c>
      <c r="DP70" s="156"/>
      <c r="DQ70" s="156">
        <f>IF(VLOOKUP(CONCATENATE($DI$6," ",DQ$9),'-RÅDATA_KVARTAL-'!$A$5:$DS$385,95,FALSE)&gt;0,VLOOKUP(CONCATENATE($DI$6," ",DQ$9),'-RÅDATA_KVARTAL-'!$A$5:$DS$385,95,FALSE),"")</f>
        <v>93.979348689436065</v>
      </c>
      <c r="DR70" s="156"/>
      <c r="DS70" s="156">
        <f>IF(VLOOKUP(CONCATENATE($DI$6," ",DS$9),'-RÅDATA_KVARTAL-'!$A$5:$DS$385,95,FALSE)&gt;0,VLOOKUP(CONCATENATE($DI$6," ",DS$9),'-RÅDATA_KVARTAL-'!$A$5:$DS$385,95,FALSE),"")</f>
        <v>94.839585808860974</v>
      </c>
      <c r="DT70" s="156"/>
      <c r="DU70" s="156">
        <f>IF(VLOOKUP(CONCATENATE($DI$6," ",DU$9),'-RÅDATA_KVARTAL-'!$A$5:$DS$385,95,FALSE)&gt;0,VLOOKUP(CONCATENATE($DI$6," ",DU$9),'-RÅDATA_KVARTAL-'!$A$5:$DS$385,95,FALSE),"")</f>
        <v>96.736691821333878</v>
      </c>
      <c r="DV70" s="156"/>
      <c r="DW70" s="156">
        <f>IF(VLOOKUP(CONCATENATE($DI$6," ",DW$9),'-RÅDATA_KVARTAL-'!$A$5:$DS$385,95,FALSE)&gt;0,VLOOKUP(CONCATENATE($DI$6," ",DW$9),'-RÅDATA_KVARTAL-'!$A$5:$DS$385,95,FALSE),"")</f>
        <v>96.938254805238984</v>
      </c>
      <c r="DX70" s="156"/>
      <c r="DY70" s="156">
        <f>IF(VLOOKUP(CONCATENATE($DI$6," ",DY$9),'-RÅDATA_KVARTAL-'!$A$5:$DS$385,95,FALSE)&gt;0,VLOOKUP(CONCATENATE($DI$6," ",DY$9),'-RÅDATA_KVARTAL-'!$A$5:$DS$385,95,FALSE),"")</f>
        <v>96.758785397475265</v>
      </c>
      <c r="DZ70" s="156"/>
      <c r="EA70" s="156" t="str">
        <f>IF(VLOOKUP(CONCATENATE($DI$6," ",EA$9),'-RÅDATA_KVARTAL-'!$A$5:$DS$385,95,FALSE)&gt;0,VLOOKUP(CONCATENATE($DI$6," ",EA$9),'-RÅDATA_KVARTAL-'!$A$5:$DS$385,95,FALSE),"")</f>
        <v/>
      </c>
      <c r="EB70" s="156"/>
      <c r="EC70" s="156" t="str">
        <f>IF(VLOOKUP(CONCATENATE($DI$6," ",EC$9),'-RÅDATA_KVARTAL-'!$A$5:$DS$385,95,FALSE)&gt;0,VLOOKUP(CONCATENATE($DI$6," ",EC$9),'-RÅDATA_KVARTAL-'!$A$5:$DS$385,95,FALSE),"")</f>
        <v/>
      </c>
      <c r="ED70" s="156"/>
      <c r="EE70" s="156" t="str">
        <f>IF(VLOOKUP(CONCATENATE($DI$6," ",EE$9),'-RÅDATA_KVARTAL-'!$A$5:$DS$385,95,FALSE)&gt;0,VLOOKUP(CONCATENATE($DI$6," ",EE$9),'-RÅDATA_KVARTAL-'!$A$5:$DS$385,95,FALSE),"")</f>
        <v/>
      </c>
      <c r="EF70" s="156"/>
      <c r="EG70" s="156">
        <f>IF(VLOOKUP(CONCATENATE($DI$6," ",EG$9),'-RÅDATA_KVARTAL-'!$A$5:$DS$385,95,FALSE)&gt;0,VLOOKUP(CONCATENATE($DI$6," ",EG$9),'-RÅDATA_KVARTAL-'!$A$5:$DS$385,95,FALSE),"")</f>
        <v>96.103022260433988</v>
      </c>
      <c r="EH70" s="106"/>
      <c r="EI70" s="106"/>
      <c r="EJ70" s="156" t="str">
        <f>IF(VLOOKUP(CONCATENATE($EJ$6," ",EJ$9),'-RÅDATA_KVARTAL-'!$A$5:$DS$385,95,FALSE)&gt;0,VLOOKUP(CONCATENATE($EJ$6," ",EJ$9),'-RÅDATA_KVARTAL-'!$A$5:$DS$385,95,FALSE),"")</f>
        <v/>
      </c>
      <c r="EK70" s="156"/>
      <c r="EL70" s="156" t="str">
        <f>IF(VLOOKUP(CONCATENATE($EJ$6," ",EL$9),'-RÅDATA_KVARTAL-'!$A$5:$DS$385,95,FALSE)&gt;0,VLOOKUP(CONCATENATE($EJ$6," ",EL$9),'-RÅDATA_KVARTAL-'!$A$5:$DS$385,95,FALSE),"")</f>
        <v/>
      </c>
      <c r="EM70" s="156"/>
      <c r="EN70" s="156" t="str">
        <f>IF(VLOOKUP(CONCATENATE($EJ$6," ",EN$9),'-RÅDATA_KVARTAL-'!$A$5:$DS$385,95,FALSE)&gt;0,VLOOKUP(CONCATENATE($EJ$6," ",EN$9),'-RÅDATA_KVARTAL-'!$A$5:$DS$385,95,FALSE),"")</f>
        <v/>
      </c>
      <c r="EO70" s="156"/>
      <c r="EP70" s="156" t="str">
        <f>IF(VLOOKUP(CONCATENATE($EJ$6," ",EP$9),'-RÅDATA_KVARTAL-'!$A$5:$DS$385,95,FALSE)&gt;0,VLOOKUP(CONCATENATE($EJ$6," ",EP$9),'-RÅDATA_KVARTAL-'!$A$5:$DS$385,95,FALSE),"")</f>
        <v/>
      </c>
      <c r="EQ70" s="156"/>
      <c r="ER70" s="156" t="str">
        <f>IF(VLOOKUP(CONCATENATE($EJ$6," ",ER$9),'-RÅDATA_KVARTAL-'!$A$5:$DS$385,95,FALSE)&gt;0,VLOOKUP(CONCATENATE($EJ$6," ",ER$9),'-RÅDATA_KVARTAL-'!$A$5:$DS$385,95,FALSE),"")</f>
        <v/>
      </c>
      <c r="ES70" s="156"/>
      <c r="ET70" s="156" t="str">
        <f>IF(VLOOKUP(CONCATENATE($EJ$6," ",ET$9),'-RÅDATA_KVARTAL-'!$A$5:$DS$385,95,FALSE)&gt;0,VLOOKUP(CONCATENATE($EJ$6," ",ET$9),'-RÅDATA_KVARTAL-'!$A$5:$DS$385,95,FALSE),"")</f>
        <v/>
      </c>
      <c r="EU70" s="156"/>
      <c r="EV70" s="156" t="str">
        <f>IF(VLOOKUP(CONCATENATE($EJ$6," ",EV$9),'-RÅDATA_KVARTAL-'!$A$5:$DS$385,95,FALSE)&gt;0,VLOOKUP(CONCATENATE($EJ$6," ",EV$9),'-RÅDATA_KVARTAL-'!$A$5:$DS$385,95,FALSE),"")</f>
        <v/>
      </c>
      <c r="EW70" s="156"/>
      <c r="EX70" s="156" t="str">
        <f>IF(VLOOKUP(CONCATENATE($EJ$6," ",EX$9),'-RÅDATA_KVARTAL-'!$A$5:$DS$385,95,FALSE)&gt;0,VLOOKUP(CONCATENATE($EJ$6," ",EX$9),'-RÅDATA_KVARTAL-'!$A$5:$DS$385,95,FALSE),"")</f>
        <v/>
      </c>
      <c r="EY70" s="156"/>
      <c r="EZ70" s="156" t="str">
        <f>IF(VLOOKUP(CONCATENATE($EJ$6," ",EZ$9),'-RÅDATA_KVARTAL-'!$A$5:$DS$385,95,FALSE)&gt;0,VLOOKUP(CONCATENATE($EJ$6," ",EZ$9),'-RÅDATA_KVARTAL-'!$A$5:$DS$385,95,FALSE),"")</f>
        <v/>
      </c>
      <c r="FA70" s="156"/>
      <c r="FB70" s="156" t="str">
        <f>IF(VLOOKUP(CONCATENATE($EJ$6," ",FB$9),'-RÅDATA_KVARTAL-'!$A$5:$DS$385,95,FALSE)&gt;0,VLOOKUP(CONCATENATE($EJ$6," ",FB$9),'-RÅDATA_KVARTAL-'!$A$5:$DS$385,95,FALSE),"")</f>
        <v/>
      </c>
      <c r="FC70" s="156"/>
      <c r="FD70" s="156" t="str">
        <f>IF(VLOOKUP(CONCATENATE($EJ$6," ",FD$9),'-RÅDATA_KVARTAL-'!$A$5:$DS$385,95,FALSE)&gt;0,VLOOKUP(CONCATENATE($EJ$6," ",FD$9),'-RÅDATA_KVARTAL-'!$A$5:$DS$385,95,FALSE),"")</f>
        <v/>
      </c>
      <c r="FE70" s="156"/>
      <c r="FF70" s="156" t="str">
        <f>IF(VLOOKUP(CONCATENATE($EJ$6," ",FF$9),'-RÅDATA_KVARTAL-'!$A$5:$DS$385,95,FALSE)&gt;0,VLOOKUP(CONCATENATE($EJ$6," ",FF$9),'-RÅDATA_KVARTAL-'!$A$5:$DS$385,95,FALSE),"")</f>
        <v/>
      </c>
      <c r="FG70" s="156"/>
      <c r="FH70" s="156" t="str">
        <f>IF(VLOOKUP(CONCATENATE($EJ$6," ",FH$9),'-RÅDATA_KVARTAL-'!$A$5:$DS$385,95,FALSE)&gt;0,VLOOKUP(CONCATENATE($EJ$6," ",FH$9),'-RÅDATA_KVARTAL-'!$A$5:$DS$385,95,FALSE),"")</f>
        <v/>
      </c>
      <c r="FI70" s="106"/>
      <c r="FJ70" s="106"/>
      <c r="FK70" s="156" t="str">
        <f>IF(VLOOKUP(CONCATENATE($FK$6," ",FK$9),'-RÅDATA_KVARTAL-'!$A$5:$DS$385,95,FALSE)&gt;0,VLOOKUP(CONCATENATE($FK$6," ",FK$9),'-RÅDATA_KVARTAL-'!$A$5:$DS$385,95,FALSE),"")</f>
        <v/>
      </c>
      <c r="FL70" s="156"/>
      <c r="FM70" s="156" t="str">
        <f>IF(VLOOKUP(CONCATENATE($FK$6," ",FM$9),'-RÅDATA_KVARTAL-'!$A$5:$DS$385,95,FALSE)&gt;0,VLOOKUP(CONCATENATE($FK$6," ",FM$9),'-RÅDATA_KVARTAL-'!$A$5:$DS$385,95,FALSE),"")</f>
        <v/>
      </c>
      <c r="FN70" s="156"/>
      <c r="FO70" s="156" t="str">
        <f>IF(VLOOKUP(CONCATENATE($FK$6," ",FO$9),'-RÅDATA_KVARTAL-'!$A$5:$DS$385,95,FALSE)&gt;0,VLOOKUP(CONCATENATE($FK$6," ",FO$9),'-RÅDATA_KVARTAL-'!$A$5:$DS$385,95,FALSE),"")</f>
        <v/>
      </c>
      <c r="FP70" s="156"/>
      <c r="FQ70" s="156" t="str">
        <f>IF(VLOOKUP(CONCATENATE($FK$6," ",FQ$9),'-RÅDATA_KVARTAL-'!$A$5:$DS$385,95,FALSE)&gt;0,VLOOKUP(CONCATENATE($FK$6," ",FQ$9),'-RÅDATA_KVARTAL-'!$A$5:$DS$385,95,FALSE),"")</f>
        <v/>
      </c>
      <c r="FR70" s="156"/>
      <c r="FS70" s="156" t="str">
        <f>IF(VLOOKUP(CONCATENATE($FK$6," ",FS$9),'-RÅDATA_KVARTAL-'!$A$5:$DS$385,95,FALSE)&gt;0,VLOOKUP(CONCATENATE($FK$6," ",FS$9),'-RÅDATA_KVARTAL-'!$A$5:$DS$385,95,FALSE),"")</f>
        <v/>
      </c>
      <c r="FT70" s="156"/>
      <c r="FU70" s="156" t="str">
        <f>IF(VLOOKUP(CONCATENATE($FK$6," ",FU$9),'-RÅDATA_KVARTAL-'!$A$5:$DS$385,95,FALSE)&gt;0,VLOOKUP(CONCATENATE($FK$6," ",FU$9),'-RÅDATA_KVARTAL-'!$A$5:$DS$385,95,FALSE),"")</f>
        <v/>
      </c>
      <c r="FV70" s="156"/>
      <c r="FW70" s="156" t="str">
        <f>IF(VLOOKUP(CONCATENATE($FK$6," ",FW$9),'-RÅDATA_KVARTAL-'!$A$5:$DS$385,95,FALSE)&gt;0,VLOOKUP(CONCATENATE($FK$6," ",FW$9),'-RÅDATA_KVARTAL-'!$A$5:$DS$385,95,FALSE),"")</f>
        <v/>
      </c>
      <c r="FX70" s="156"/>
      <c r="FY70" s="156" t="str">
        <f>IF(VLOOKUP(CONCATENATE($FK$6," ",FY$9),'-RÅDATA_KVARTAL-'!$A$5:$DS$385,95,FALSE)&gt;0,VLOOKUP(CONCATENATE($FK$6," ",FY$9),'-RÅDATA_KVARTAL-'!$A$5:$DS$385,95,FALSE),"")</f>
        <v/>
      </c>
      <c r="FZ70" s="156"/>
      <c r="GA70" s="156" t="str">
        <f>IF(VLOOKUP(CONCATENATE($FK$6," ",GA$9),'-RÅDATA_KVARTAL-'!$A$5:$DS$385,95,FALSE)&gt;0,VLOOKUP(CONCATENATE($FK$6," ",GA$9),'-RÅDATA_KVARTAL-'!$A$5:$DS$385,95,FALSE),"")</f>
        <v/>
      </c>
      <c r="GB70" s="156"/>
      <c r="GC70" s="156" t="str">
        <f>IF(VLOOKUP(CONCATENATE($FK$6," ",GC$9),'-RÅDATA_KVARTAL-'!$A$5:$DS$385,95,FALSE)&gt;0,VLOOKUP(CONCATENATE($FK$6," ",GC$9),'-RÅDATA_KVARTAL-'!$A$5:$DS$385,95,FALSE),"")</f>
        <v/>
      </c>
      <c r="GD70" s="156"/>
      <c r="GE70" s="156" t="str">
        <f>IF(VLOOKUP(CONCATENATE($FK$6," ",GE$9),'-RÅDATA_KVARTAL-'!$A$5:$DS$385,95,FALSE)&gt;0,VLOOKUP(CONCATENATE($FK$6," ",GE$9),'-RÅDATA_KVARTAL-'!$A$5:$DS$385,95,FALSE),"")</f>
        <v/>
      </c>
      <c r="GF70" s="156"/>
      <c r="GG70" s="156" t="str">
        <f>IF(VLOOKUP(CONCATENATE($FK$6," ",GG$9),'-RÅDATA_KVARTAL-'!$A$5:$DS$385,95,FALSE)&gt;0,VLOOKUP(CONCATENATE($FK$6," ",GG$9),'-RÅDATA_KVARTAL-'!$A$5:$DS$385,95,FALSE),"")</f>
        <v/>
      </c>
      <c r="GH70" s="156"/>
      <c r="GI70" s="156" t="str">
        <f>IF(VLOOKUP(CONCATENATE($FK$6," ",GI$9),'-RÅDATA_KVARTAL-'!$A$5:$DS$385,95,FALSE)&gt;0,VLOOKUP(CONCATENATE($FK$6," ",GI$9),'-RÅDATA_KVARTAL-'!$A$5:$DS$385,95,FALSE),"")</f>
        <v/>
      </c>
      <c r="GJ70" s="106"/>
      <c r="GK70" s="106"/>
      <c r="GL70" s="156" t="str">
        <f>IF(VLOOKUP(CONCATENATE($GL$6," ",GL$9),'-RÅDATA_KVARTAL-'!$A$5:$DS$385,95,FALSE)&gt;0,VLOOKUP(CONCATENATE($GL$6," ",GL$9),'-RÅDATA_KVARTAL-'!$A$5:$DS$385,95,FALSE),"")</f>
        <v/>
      </c>
      <c r="GM70" s="156"/>
      <c r="GN70" s="156" t="str">
        <f>IF(VLOOKUP(CONCATENATE($GL$6," ",GN$9),'-RÅDATA_KVARTAL-'!$A$5:$DS$385,95,FALSE)&gt;0,VLOOKUP(CONCATENATE($GL$6," ",GN$9),'-RÅDATA_KVARTAL-'!$A$5:$DS$385,95,FALSE),"")</f>
        <v/>
      </c>
      <c r="GO70" s="156"/>
      <c r="GP70" s="156" t="str">
        <f>IF(VLOOKUP(CONCATENATE($GL$6," ",GP$9),'-RÅDATA_KVARTAL-'!$A$5:$DS$385,95,FALSE)&gt;0,VLOOKUP(CONCATENATE($GL$6," ",GP$9),'-RÅDATA_KVARTAL-'!$A$5:$DS$385,95,FALSE),"")</f>
        <v/>
      </c>
      <c r="GQ70" s="156"/>
      <c r="GR70" s="156" t="str">
        <f>IF(VLOOKUP(CONCATENATE($GL$6," ",GR$9),'-RÅDATA_KVARTAL-'!$A$5:$DS$385,95,FALSE)&gt;0,VLOOKUP(CONCATENATE($GL$6," ",GR$9),'-RÅDATA_KVARTAL-'!$A$5:$DS$385,95,FALSE),"")</f>
        <v/>
      </c>
      <c r="GS70" s="156"/>
      <c r="GT70" s="156" t="str">
        <f>IF(VLOOKUP(CONCATENATE($GL$6," ",GT$9),'-RÅDATA_KVARTAL-'!$A$5:$DS$385,95,FALSE)&gt;0,VLOOKUP(CONCATENATE($GL$6," ",GT$9),'-RÅDATA_KVARTAL-'!$A$5:$DS$385,95,FALSE),"")</f>
        <v/>
      </c>
      <c r="GU70" s="156"/>
      <c r="GV70" s="156" t="str">
        <f>IF(VLOOKUP(CONCATENATE($GL$6," ",GV$9),'-RÅDATA_KVARTAL-'!$A$5:$DS$385,95,FALSE)&gt;0,VLOOKUP(CONCATENATE($GL$6," ",GV$9),'-RÅDATA_KVARTAL-'!$A$5:$DS$385,95,FALSE),"")</f>
        <v/>
      </c>
      <c r="GW70" s="156"/>
      <c r="GX70" s="156" t="str">
        <f>IF(VLOOKUP(CONCATENATE($GL$6," ",GX$9),'-RÅDATA_KVARTAL-'!$A$5:$DS$385,95,FALSE)&gt;0,VLOOKUP(CONCATENATE($GL$6," ",GX$9),'-RÅDATA_KVARTAL-'!$A$5:$DS$385,95,FALSE),"")</f>
        <v/>
      </c>
      <c r="GY70" s="156"/>
      <c r="GZ70" s="156" t="str">
        <f>IF(VLOOKUP(CONCATENATE($GL$6," ",GZ$9),'-RÅDATA_KVARTAL-'!$A$5:$DS$385,95,FALSE)&gt;0,VLOOKUP(CONCATENATE($GL$6," ",GZ$9),'-RÅDATA_KVARTAL-'!$A$5:$DS$385,95,FALSE),"")</f>
        <v/>
      </c>
      <c r="HA70" s="156"/>
      <c r="HB70" s="156" t="str">
        <f>IF(VLOOKUP(CONCATENATE($GL$6," ",HB$9),'-RÅDATA_KVARTAL-'!$A$5:$DS$385,95,FALSE)&gt;0,VLOOKUP(CONCATENATE($GL$6," ",HB$9),'-RÅDATA_KVARTAL-'!$A$5:$DS$385,95,FALSE),"")</f>
        <v/>
      </c>
      <c r="HC70" s="156"/>
      <c r="HD70" s="156" t="str">
        <f>IF(VLOOKUP(CONCATENATE($GL$6," ",HD$9),'-RÅDATA_KVARTAL-'!$A$5:$DS$385,95,FALSE)&gt;0,VLOOKUP(CONCATENATE($GL$6," ",HD$9),'-RÅDATA_KVARTAL-'!$A$5:$DS$385,95,FALSE),"")</f>
        <v/>
      </c>
      <c r="HE70" s="156"/>
      <c r="HF70" s="156" t="str">
        <f>IF(VLOOKUP(CONCATENATE($GL$6," ",HF$9),'-RÅDATA_KVARTAL-'!$A$5:$DS$385,95,FALSE)&gt;0,VLOOKUP(CONCATENATE($GL$6," ",HF$9),'-RÅDATA_KVARTAL-'!$A$5:$DS$385,95,FALSE),"")</f>
        <v/>
      </c>
      <c r="HG70" s="156"/>
      <c r="HH70" s="156" t="str">
        <f>IF(VLOOKUP(CONCATENATE($GL$6," ",HH$9),'-RÅDATA_KVARTAL-'!$A$5:$DS$385,95,FALSE)&gt;0,VLOOKUP(CONCATENATE($GL$6," ",HH$9),'-RÅDATA_KVARTAL-'!$A$5:$DS$385,95,FALSE),"")</f>
        <v/>
      </c>
      <c r="HI70" s="156"/>
      <c r="HJ70" s="156" t="str">
        <f>IF(VLOOKUP(CONCATENATE($GL$6," ",HJ$9),'-RÅDATA_KVARTAL-'!$A$5:$DS$385,95,FALSE)&gt;0,VLOOKUP(CONCATENATE($GL$6," ",HJ$9),'-RÅDATA_KVARTAL-'!$A$5:$DS$385,95,FALSE),"")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5564</v>
      </c>
      <c r="CI72" s="37"/>
      <c r="CJ72" s="37">
        <f>IF(VLOOKUP(CONCATENATE($CH$6," ",CJ$9),'-RÅDATA_KVARTAL-'!$A$5:$DS$385,99,FALSE)&gt;0,VLOOKUP(CONCATENATE($CH$6," ",CJ$9),'-RÅDATA_KVARTAL-'!$A$5:$DS$385,99,FALSE),"")</f>
        <v>5706</v>
      </c>
      <c r="CK72" s="37"/>
      <c r="CL72" s="37">
        <f>IF(VLOOKUP(CONCATENATE($CH$6," ",CL$9),'-RÅDATA_KVARTAL-'!$A$5:$DS$385,99,FALSE)&gt;0,VLOOKUP(CONCATENATE($CH$6," ",CL$9),'-RÅDATA_KVARTAL-'!$A$5:$DS$385,99,FALSE),"")</f>
        <v>6124</v>
      </c>
      <c r="CM72" s="37"/>
      <c r="CN72" s="37">
        <f>IF(VLOOKUP(CONCATENATE($CH$6," ",CN$9),'-RÅDATA_KVARTAL-'!$A$5:$DS$385,99,FALSE)&gt;0,VLOOKUP(CONCATENATE($CH$6," ",CN$9),'-RÅDATA_KVARTAL-'!$A$5:$DS$385,99,FALSE),"")</f>
        <v>6260</v>
      </c>
      <c r="CO72" s="37"/>
      <c r="CP72" s="37">
        <f>IF(VLOOKUP(CONCATENATE($CH$6," ",CP$9),'-RÅDATA_KVARTAL-'!$A$5:$DS$385,99,FALSE)&gt;0,VLOOKUP(CONCATENATE($CH$6," ",CP$9),'-RÅDATA_KVARTAL-'!$A$5:$DS$385,99,FALSE),"")</f>
        <v>6139</v>
      </c>
      <c r="CQ72" s="37"/>
      <c r="CR72" s="37">
        <f>IF(VLOOKUP(CONCATENATE($CH$6," ",CR$9),'-RÅDATA_KVARTAL-'!$A$5:$DS$385,99,FALSE)&gt;0,VLOOKUP(CONCATENATE($CH$6," ",CR$9),'-RÅDATA_KVARTAL-'!$A$5:$DS$385,99,FALSE),"")</f>
        <v>5803</v>
      </c>
      <c r="CS72" s="37"/>
      <c r="CT72" s="37">
        <f>IF(VLOOKUP(CONCATENATE($CH$6," ",CT$9),'-RÅDATA_KVARTAL-'!$A$5:$DS$385,99,FALSE)&gt;0,VLOOKUP(CONCATENATE($CH$6," ",CT$9),'-RÅDATA_KVARTAL-'!$A$5:$DS$385,99,FALSE),"")</f>
        <v>5123</v>
      </c>
      <c r="CU72" s="37"/>
      <c r="CV72" s="37">
        <f>IF(VLOOKUP(CONCATENATE($CH$6," ",CV$9),'-RÅDATA_KVARTAL-'!$A$5:$DS$385,99,FALSE)&gt;0,VLOOKUP(CONCATENATE($CH$6," ",CV$9),'-RÅDATA_KVARTAL-'!$A$5:$DS$385,99,FALSE),"")</f>
        <v>5820</v>
      </c>
      <c r="CW72" s="37"/>
      <c r="CX72" s="37">
        <f>IF(VLOOKUP(CONCATENATE($CH$6," ",CX$9),'-RÅDATA_KVARTAL-'!$A$5:$DS$385,99,FALSE)&gt;0,VLOOKUP(CONCATENATE($CH$6," ",CX$9),'-RÅDATA_KVARTAL-'!$A$5:$DS$385,99,FALSE),"")</f>
        <v>5946</v>
      </c>
      <c r="CY72" s="37"/>
      <c r="CZ72" s="37">
        <f>IF(VLOOKUP(CONCATENATE($CH$6," ",CZ$9),'-RÅDATA_KVARTAL-'!$A$5:$DS$385,99,FALSE)&gt;0,VLOOKUP(CONCATENATE($CH$6," ",CZ$9),'-RÅDATA_KVARTAL-'!$A$5:$DS$385,99,FALSE),"")</f>
        <v>6086</v>
      </c>
      <c r="DA72" s="37"/>
      <c r="DB72" s="37">
        <f>IF(VLOOKUP(CONCATENATE($CH$6," ",DB$9),'-RÅDATA_KVARTAL-'!$A$5:$DS$385,99,FALSE)&gt;0,VLOOKUP(CONCATENATE($CH$6," ",DB$9),'-RÅDATA_KVARTAL-'!$A$5:$DS$385,99,FALSE),"")</f>
        <v>5744</v>
      </c>
      <c r="DC72" s="37"/>
      <c r="DD72" s="37">
        <f>IF(VLOOKUP(CONCATENATE($CH$6," ",DD$9),'-RÅDATA_KVARTAL-'!$A$5:$DS$385,99,FALSE)&gt;0,VLOOKUP(CONCATENATE($CH$6," ",DD$9),'-RÅDATA_KVARTAL-'!$A$5:$DS$385,99,FALSE),"")</f>
        <v>6070</v>
      </c>
      <c r="DE72" s="37"/>
      <c r="DF72" s="37">
        <f>IF(VLOOKUP(CONCATENATE($CH$6," ",DF$9),'-RÅDATA_KVARTAL-'!$A$5:$DS$385,99,FALSE)&gt;0,VLOOKUP(CONCATENATE($CH$6," ",DF$9),'-RÅDATA_KVARTAL-'!$A$5:$DS$385,99,FALSE),"")</f>
        <v>70385</v>
      </c>
      <c r="DG72" s="147"/>
      <c r="DH72" s="275"/>
      <c r="DI72" s="37">
        <f>IF(VLOOKUP(CONCATENATE($DI$6," ",DI$9),'-RÅDATA_KVARTAL-'!$A$5:$DS$385,99,FALSE)&gt;0,VLOOKUP(CONCATENATE($DI$6," ",DI$9),'-RÅDATA_KVARTAL-'!$A$5:$DS$385,99,FALSE),"")</f>
        <v>6190</v>
      </c>
      <c r="DJ72" s="37"/>
      <c r="DK72" s="37">
        <f>IF(VLOOKUP(CONCATENATE($DI$6," ",DK$9),'-RÅDATA_KVARTAL-'!$A$5:$DS$385,99,FALSE)&gt;0,VLOOKUP(CONCATENATE($DI$6," ",DK$9),'-RÅDATA_KVARTAL-'!$A$5:$DS$385,99,FALSE),"")</f>
        <v>5803</v>
      </c>
      <c r="DL72" s="37"/>
      <c r="DM72" s="37">
        <f>IF(VLOOKUP(CONCATENATE($DI$6," ",DM$9),'-RÅDATA_KVARTAL-'!$A$5:$DS$385,99,FALSE)&gt;0,VLOOKUP(CONCATENATE($DI$6," ",DM$9),'-RÅDATA_KVARTAL-'!$A$5:$DS$385,99,FALSE),"")</f>
        <v>6510</v>
      </c>
      <c r="DN72" s="37"/>
      <c r="DO72" s="37">
        <f>IF(VLOOKUP(CONCATENATE($DI$6," ",DO$9),'-RÅDATA_KVARTAL-'!$A$5:$DS$385,99,FALSE)&gt;0,VLOOKUP(CONCATENATE($DI$6," ",DO$9),'-RÅDATA_KVARTAL-'!$A$5:$DS$385,99,FALSE),"")</f>
        <v>5511</v>
      </c>
      <c r="DP72" s="37"/>
      <c r="DQ72" s="37">
        <f>IF(VLOOKUP(CONCATENATE($DI$6," ",DQ$9),'-RÅDATA_KVARTAL-'!$A$5:$DS$385,99,FALSE)&gt;0,VLOOKUP(CONCATENATE($DI$6," ",DQ$9),'-RÅDATA_KVARTAL-'!$A$5:$DS$385,99,FALSE),"")</f>
        <v>6025</v>
      </c>
      <c r="DR72" s="37"/>
      <c r="DS72" s="37">
        <f>IF(VLOOKUP(CONCATENATE($DI$6," ",DS$9),'-RÅDATA_KVARTAL-'!$A$5:$DS$385,99,FALSE)&gt;0,VLOOKUP(CONCATENATE($DI$6," ",DS$9),'-RÅDATA_KVARTAL-'!$A$5:$DS$385,99,FALSE),"")</f>
        <v>5676</v>
      </c>
      <c r="DT72" s="37"/>
      <c r="DU72" s="37">
        <f>IF(VLOOKUP(CONCATENATE($DI$6," ",DU$9),'-RÅDATA_KVARTAL-'!$A$5:$DS$385,99,FALSE)&gt;0,VLOOKUP(CONCATENATE($DI$6," ",DU$9),'-RÅDATA_KVARTAL-'!$A$5:$DS$385,99,FALSE),"")</f>
        <v>4786</v>
      </c>
      <c r="DV72" s="37"/>
      <c r="DW72" s="37">
        <f>IF(VLOOKUP(CONCATENATE($DI$6," ",DW$9),'-RÅDATA_KVARTAL-'!$A$5:$DS$385,99,FALSE)&gt;0,VLOOKUP(CONCATENATE($DI$6," ",DW$9),'-RÅDATA_KVARTAL-'!$A$5:$DS$385,99,FALSE),"")</f>
        <v>5746</v>
      </c>
      <c r="DX72" s="37"/>
      <c r="DY72" s="37">
        <f>IF(VLOOKUP(CONCATENATE($DI$6," ",DY$9),'-RÅDATA_KVARTAL-'!$A$5:$DS$385,99,FALSE)&gt;0,VLOOKUP(CONCATENATE($DI$6," ",DY$9),'-RÅDATA_KVARTAL-'!$A$5:$DS$385,99,FALSE),"")</f>
        <v>5720</v>
      </c>
      <c r="DZ72" s="37"/>
      <c r="EA72" s="37" t="str">
        <f>IF(VLOOKUP(CONCATENATE($DI$6," ",EA$9),'-RÅDATA_KVARTAL-'!$A$5:$DS$385,99,FALSE)&gt;0,VLOOKUP(CONCATENATE($DI$6," ",EA$9),'-RÅDATA_KVARTAL-'!$A$5:$DS$385,99,FALSE),"")</f>
        <v/>
      </c>
      <c r="EB72" s="37"/>
      <c r="EC72" s="37" t="str">
        <f>IF(VLOOKUP(CONCATENATE($DI$6," ",EC$9),'-RÅDATA_KVARTAL-'!$A$5:$DS$385,99,FALSE)&gt;0,VLOOKUP(CONCATENATE($DI$6," ",EC$9),'-RÅDATA_KVARTAL-'!$A$5:$DS$385,99,FALSE),"")</f>
        <v/>
      </c>
      <c r="ED72" s="37"/>
      <c r="EE72" s="37" t="str">
        <f>IF(VLOOKUP(CONCATENATE($DI$6," ",EE$9),'-RÅDATA_KVARTAL-'!$A$5:$DS$385,99,FALSE)&gt;0,VLOOKUP(CONCATENATE($DI$6," ",EE$9),'-RÅDATA_KVARTAL-'!$A$5:$DS$385,99,FALSE),"")</f>
        <v/>
      </c>
      <c r="EF72" s="37"/>
      <c r="EG72" s="37">
        <f>IF(VLOOKUP(CONCATENATE($DI$6," ",EG$9),'-RÅDATA_KVARTAL-'!$A$5:$DS$385,99,FALSE)&gt;0,VLOOKUP(CONCATENATE($DI$6," ",EG$9),'-RÅDATA_KVARTAL-'!$A$5:$DS$385,99,FALSE),"")</f>
        <v>51967</v>
      </c>
      <c r="EH72" s="147"/>
      <c r="EI72" s="275"/>
      <c r="EJ72" s="37" t="str">
        <f>IF(VLOOKUP(CONCATENATE($EJ$6," ",EJ$9),'-RÅDATA_KVARTAL-'!$A$5:$DS$385,99,FALSE)&gt;0,VLOOKUP(CONCATENATE($EJ$6," ",EJ$9),'-RÅDATA_KVARTAL-'!$A$5:$DS$385,99,FALSE),"")</f>
        <v/>
      </c>
      <c r="EK72" s="37"/>
      <c r="EL72" s="37" t="str">
        <f>IF(VLOOKUP(CONCATENATE($EJ$6," ",EL$9),'-RÅDATA_KVARTAL-'!$A$5:$DS$385,99,FALSE)&gt;0,VLOOKUP(CONCATENATE($EJ$6," ",EL$9),'-RÅDATA_KVARTAL-'!$A$5:$DS$385,99,FALSE),"")</f>
        <v/>
      </c>
      <c r="EM72" s="37"/>
      <c r="EN72" s="37" t="str">
        <f>IF(VLOOKUP(CONCATENATE($EJ$6," ",EN$9),'-RÅDATA_KVARTAL-'!$A$5:$DS$385,99,FALSE)&gt;0,VLOOKUP(CONCATENATE($EJ$6," ",EN$9),'-RÅDATA_KVARTAL-'!$A$5:$DS$385,99,FALSE),"")</f>
        <v/>
      </c>
      <c r="EO72" s="37"/>
      <c r="EP72" s="37" t="str">
        <f>IF(VLOOKUP(CONCATENATE($EJ$6," ",EP$9),'-RÅDATA_KVARTAL-'!$A$5:$DS$385,99,FALSE)&gt;0,VLOOKUP(CONCATENATE($EJ$6," ",EP$9),'-RÅDATA_KVARTAL-'!$A$5:$DS$385,99,FALSE),"")</f>
        <v/>
      </c>
      <c r="EQ72" s="37"/>
      <c r="ER72" s="37" t="str">
        <f>IF(VLOOKUP(CONCATENATE($EJ$6," ",ER$9),'-RÅDATA_KVARTAL-'!$A$5:$DS$385,99,FALSE)&gt;0,VLOOKUP(CONCATENATE($EJ$6," ",ER$9),'-RÅDATA_KVARTAL-'!$A$5:$DS$385,99,FALSE),"")</f>
        <v/>
      </c>
      <c r="ES72" s="37"/>
      <c r="ET72" s="37" t="str">
        <f>IF(VLOOKUP(CONCATENATE($EJ$6," ",ET$9),'-RÅDATA_KVARTAL-'!$A$5:$DS$385,99,FALSE)&gt;0,VLOOKUP(CONCATENATE($EJ$6," ",ET$9),'-RÅDATA_KVARTAL-'!$A$5:$DS$385,99,FALSE),"")</f>
        <v/>
      </c>
      <c r="EU72" s="37"/>
      <c r="EV72" s="37" t="str">
        <f>IF(VLOOKUP(CONCATENATE($EJ$6," ",EV$9),'-RÅDATA_KVARTAL-'!$A$5:$DS$385,99,FALSE)&gt;0,VLOOKUP(CONCATENATE($EJ$6," ",EV$9),'-RÅDATA_KVARTAL-'!$A$5:$DS$385,99,FALSE),"")</f>
        <v/>
      </c>
      <c r="EW72" s="37"/>
      <c r="EX72" s="37" t="str">
        <f>IF(VLOOKUP(CONCATENATE($EJ$6," ",EX$9),'-RÅDATA_KVARTAL-'!$A$5:$DS$385,99,FALSE)&gt;0,VLOOKUP(CONCATENATE($EJ$6," ",EX$9),'-RÅDATA_KVARTAL-'!$A$5:$DS$385,99,FALSE),"")</f>
        <v/>
      </c>
      <c r="EY72" s="37"/>
      <c r="EZ72" s="37" t="str">
        <f>IF(VLOOKUP(CONCATENATE($EJ$6," ",EZ$9),'-RÅDATA_KVARTAL-'!$A$5:$DS$385,99,FALSE)&gt;0,VLOOKUP(CONCATENATE($EJ$6," ",EZ$9),'-RÅDATA_KVARTAL-'!$A$5:$DS$385,99,FALSE),"")</f>
        <v/>
      </c>
      <c r="FA72" s="37"/>
      <c r="FB72" s="37" t="str">
        <f>IF(VLOOKUP(CONCATENATE($EJ$6," ",FB$9),'-RÅDATA_KVARTAL-'!$A$5:$DS$385,99,FALSE)&gt;0,VLOOKUP(CONCATENATE($EJ$6," ",FB$9),'-RÅDATA_KVARTAL-'!$A$5:$DS$385,99,FALSE),"")</f>
        <v/>
      </c>
      <c r="FC72" s="37"/>
      <c r="FD72" s="37" t="str">
        <f>IF(VLOOKUP(CONCATENATE($EJ$6," ",FD$9),'-RÅDATA_KVARTAL-'!$A$5:$DS$385,99,FALSE)&gt;0,VLOOKUP(CONCATENATE($EJ$6," ",FD$9),'-RÅDATA_KVARTAL-'!$A$5:$DS$385,99,FALSE),"")</f>
        <v/>
      </c>
      <c r="FE72" s="37"/>
      <c r="FF72" s="37" t="str">
        <f>IF(VLOOKUP(CONCATENATE($EJ$6," ",FF$9),'-RÅDATA_KVARTAL-'!$A$5:$DS$385,99,FALSE)&gt;0,VLOOKUP(CONCATENATE($EJ$6," ",FF$9),'-RÅDATA_KVARTAL-'!$A$5:$DS$385,99,FALSE),"")</f>
        <v/>
      </c>
      <c r="FG72" s="37"/>
      <c r="FH72" s="37" t="str">
        <f>IF(VLOOKUP(CONCATENATE($EJ$6," ",FH$9),'-RÅDATA_KVARTAL-'!$A$5:$DS$385,99,FALSE)&gt;0,VLOOKUP(CONCATENATE($EJ$6," ",FH$9),'-RÅDATA_KVARTAL-'!$A$5:$DS$385,99,FALSE),"")</f>
        <v/>
      </c>
      <c r="FI72" s="147"/>
      <c r="FJ72" s="275"/>
      <c r="FK72" s="37" t="str">
        <f>IF(VLOOKUP(CONCATENATE($FK$6," ",FK$9),'-RÅDATA_KVARTAL-'!$A$5:$DS$385,99,FALSE)&gt;0,VLOOKUP(CONCATENATE($FK$6," ",FK$9),'-RÅDATA_KVARTAL-'!$A$5:$DS$385,99,FALSE),"")</f>
        <v/>
      </c>
      <c r="FL72" s="37"/>
      <c r="FM72" s="37" t="str">
        <f>IF(VLOOKUP(CONCATENATE($FK$6," ",FM$9),'-RÅDATA_KVARTAL-'!$A$5:$DS$385,99,FALSE)&gt;0,VLOOKUP(CONCATENATE($FK$6," ",FM$9),'-RÅDATA_KVARTAL-'!$A$5:$DS$385,99,FALSE),"")</f>
        <v/>
      </c>
      <c r="FN72" s="37"/>
      <c r="FO72" s="37" t="str">
        <f>IF(VLOOKUP(CONCATENATE($FK$6," ",FO$9),'-RÅDATA_KVARTAL-'!$A$5:$DS$385,99,FALSE)&gt;0,VLOOKUP(CONCATENATE($FK$6," ",FO$9),'-RÅDATA_KVARTAL-'!$A$5:$DS$385,99,FALSE),"")</f>
        <v/>
      </c>
      <c r="FP72" s="37"/>
      <c r="FQ72" s="37" t="str">
        <f>IF(VLOOKUP(CONCATENATE($FK$6," ",FQ$9),'-RÅDATA_KVARTAL-'!$A$5:$DS$385,99,FALSE)&gt;0,VLOOKUP(CONCATENATE($FK$6," ",FQ$9),'-RÅDATA_KVARTAL-'!$A$5:$DS$385,99,FALSE),"")</f>
        <v/>
      </c>
      <c r="FR72" s="37"/>
      <c r="FS72" s="37" t="str">
        <f>IF(VLOOKUP(CONCATENATE($FK$6," ",FS$9),'-RÅDATA_KVARTAL-'!$A$5:$DS$385,99,FALSE)&gt;0,VLOOKUP(CONCATENATE($FK$6," ",FS$9),'-RÅDATA_KVARTAL-'!$A$5:$DS$385,99,FALSE),"")</f>
        <v/>
      </c>
      <c r="FT72" s="37"/>
      <c r="FU72" s="37" t="str">
        <f>IF(VLOOKUP(CONCATENATE($FK$6," ",FU$9),'-RÅDATA_KVARTAL-'!$A$5:$DS$385,99,FALSE)&gt;0,VLOOKUP(CONCATENATE($FK$6," ",FU$9),'-RÅDATA_KVARTAL-'!$A$5:$DS$385,99,FALSE),"")</f>
        <v/>
      </c>
      <c r="FV72" s="37"/>
      <c r="FW72" s="37" t="str">
        <f>IF(VLOOKUP(CONCATENATE($FK$6," ",FW$9),'-RÅDATA_KVARTAL-'!$A$5:$DS$385,99,FALSE)&gt;0,VLOOKUP(CONCATENATE($FK$6," ",FW$9),'-RÅDATA_KVARTAL-'!$A$5:$DS$385,99,FALSE),"")</f>
        <v/>
      </c>
      <c r="FX72" s="37"/>
      <c r="FY72" s="37" t="str">
        <f>IF(VLOOKUP(CONCATENATE($FK$6," ",FY$9),'-RÅDATA_KVARTAL-'!$A$5:$DS$385,99,FALSE)&gt;0,VLOOKUP(CONCATENATE($FK$6," ",FY$9),'-RÅDATA_KVARTAL-'!$A$5:$DS$385,99,FALSE),"")</f>
        <v/>
      </c>
      <c r="FZ72" s="37"/>
      <c r="GA72" s="37" t="str">
        <f>IF(VLOOKUP(CONCATENATE($FK$6," ",GA$9),'-RÅDATA_KVARTAL-'!$A$5:$DS$385,99,FALSE)&gt;0,VLOOKUP(CONCATENATE($FK$6," ",GA$9),'-RÅDATA_KVARTAL-'!$A$5:$DS$385,99,FALSE),"")</f>
        <v/>
      </c>
      <c r="GB72" s="37"/>
      <c r="GC72" s="37" t="str">
        <f>IF(VLOOKUP(CONCATENATE($FK$6," ",GC$9),'-RÅDATA_KVARTAL-'!$A$5:$DS$385,99,FALSE)&gt;0,VLOOKUP(CONCATENATE($FK$6," ",GC$9),'-RÅDATA_KVARTAL-'!$A$5:$DS$385,99,FALSE),"")</f>
        <v/>
      </c>
      <c r="GD72" s="37"/>
      <c r="GE72" s="37" t="str">
        <f>IF(VLOOKUP(CONCATENATE($FK$6," ",GE$9),'-RÅDATA_KVARTAL-'!$A$5:$DS$385,99,FALSE)&gt;0,VLOOKUP(CONCATENATE($FK$6," ",GE$9),'-RÅDATA_KVARTAL-'!$A$5:$DS$385,99,FALSE),"")</f>
        <v/>
      </c>
      <c r="GF72" s="37"/>
      <c r="GG72" s="37" t="str">
        <f>IF(VLOOKUP(CONCATENATE($FK$6," ",GG$9),'-RÅDATA_KVARTAL-'!$A$5:$DS$385,99,FALSE)&gt;0,VLOOKUP(CONCATENATE($FK$6," ",GG$9),'-RÅDATA_KVARTAL-'!$A$5:$DS$385,99,FALSE),"")</f>
        <v/>
      </c>
      <c r="GH72" s="37"/>
      <c r="GI72" s="37" t="str">
        <f>IF(VLOOKUP(CONCATENATE($FK$6," ",GI$9),'-RÅDATA_KVARTAL-'!$A$5:$DS$385,99,FALSE)&gt;0,VLOOKUP(CONCATENATE($FK$6," ",GI$9),'-RÅDATA_KVARTAL-'!$A$5:$DS$385,99,FALSE),"")</f>
        <v/>
      </c>
      <c r="GJ72" s="147"/>
      <c r="GK72" s="275"/>
      <c r="GL72" s="37" t="str">
        <f>IF(VLOOKUP(CONCATENATE($GL$6," ",GL$9),'-RÅDATA_KVARTAL-'!$A$5:$DS$385,99,FALSE)&gt;0,VLOOKUP(CONCATENATE($GL$6," ",GL$9),'-RÅDATA_KVARTAL-'!$A$5:$DS$385,99,FALSE),"")</f>
        <v/>
      </c>
      <c r="GM72" s="37"/>
      <c r="GN72" s="37" t="str">
        <f>IF(VLOOKUP(CONCATENATE($GL$6," ",GN$9),'-RÅDATA_KVARTAL-'!$A$5:$DS$385,99,FALSE)&gt;0,VLOOKUP(CONCATENATE($GL$6," ",GN$9),'-RÅDATA_KVARTAL-'!$A$5:$DS$385,99,FALSE),"")</f>
        <v/>
      </c>
      <c r="GO72" s="37"/>
      <c r="GP72" s="37" t="str">
        <f>IF(VLOOKUP(CONCATENATE($GL$6," ",GP$9),'-RÅDATA_KVARTAL-'!$A$5:$DS$385,99,FALSE)&gt;0,VLOOKUP(CONCATENATE($GL$6," ",GP$9),'-RÅDATA_KVARTAL-'!$A$5:$DS$385,99,FALSE),"")</f>
        <v/>
      </c>
      <c r="GQ72" s="37"/>
      <c r="GR72" s="37" t="str">
        <f>IF(VLOOKUP(CONCATENATE($GL$6," ",GR$9),'-RÅDATA_KVARTAL-'!$A$5:$DS$385,99,FALSE)&gt;0,VLOOKUP(CONCATENATE($GL$6," ",GR$9),'-RÅDATA_KVARTAL-'!$A$5:$DS$385,99,FALSE),"")</f>
        <v/>
      </c>
      <c r="GS72" s="37"/>
      <c r="GT72" s="37" t="str">
        <f>IF(VLOOKUP(CONCATENATE($GL$6," ",GT$9),'-RÅDATA_KVARTAL-'!$A$5:$DS$385,99,FALSE)&gt;0,VLOOKUP(CONCATENATE($GL$6," ",GT$9),'-RÅDATA_KVARTAL-'!$A$5:$DS$385,99,FALSE),"")</f>
        <v/>
      </c>
      <c r="GU72" s="37"/>
      <c r="GV72" s="37" t="str">
        <f>IF(VLOOKUP(CONCATENATE($GL$6," ",GV$9),'-RÅDATA_KVARTAL-'!$A$5:$DS$385,99,FALSE)&gt;0,VLOOKUP(CONCATENATE($GL$6," ",GV$9),'-RÅDATA_KVARTAL-'!$A$5:$DS$385,99,FALSE),"")</f>
        <v/>
      </c>
      <c r="GW72" s="37"/>
      <c r="GX72" s="37" t="str">
        <f>IF(VLOOKUP(CONCATENATE($GL$6," ",GX$9),'-RÅDATA_KVARTAL-'!$A$5:$DS$385,99,FALSE)&gt;0,VLOOKUP(CONCATENATE($GL$6," ",GX$9),'-RÅDATA_KVARTAL-'!$A$5:$DS$385,99,FALSE),"")</f>
        <v/>
      </c>
      <c r="GY72" s="37"/>
      <c r="GZ72" s="37" t="str">
        <f>IF(VLOOKUP(CONCATENATE($GL$6," ",GZ$9),'-RÅDATA_KVARTAL-'!$A$5:$DS$385,99,FALSE)&gt;0,VLOOKUP(CONCATENATE($GL$6," ",GZ$9),'-RÅDATA_KVARTAL-'!$A$5:$DS$385,99,FALSE),"")</f>
        <v/>
      </c>
      <c r="HA72" s="37"/>
      <c r="HB72" s="37" t="str">
        <f>IF(VLOOKUP(CONCATENATE($GL$6," ",HB$9),'-RÅDATA_KVARTAL-'!$A$5:$DS$385,99,FALSE)&gt;0,VLOOKUP(CONCATENATE($GL$6," ",HB$9),'-RÅDATA_KVARTAL-'!$A$5:$DS$385,99,FALSE),"")</f>
        <v/>
      </c>
      <c r="HC72" s="37"/>
      <c r="HD72" s="37" t="str">
        <f>IF(VLOOKUP(CONCATENATE($GL$6," ",HD$9),'-RÅDATA_KVARTAL-'!$A$5:$DS$385,99,FALSE)&gt;0,VLOOKUP(CONCATENATE($GL$6," ",HD$9),'-RÅDATA_KVARTAL-'!$A$5:$DS$385,99,FALSE),"")</f>
        <v/>
      </c>
      <c r="HE72" s="37"/>
      <c r="HF72" s="37" t="str">
        <f>IF(VLOOKUP(CONCATENATE($GL$6," ",HF$9),'-RÅDATA_KVARTAL-'!$A$5:$DS$385,99,FALSE)&gt;0,VLOOKUP(CONCATENATE($GL$6," ",HF$9),'-RÅDATA_KVARTAL-'!$A$5:$DS$385,99,FALSE),"")</f>
        <v/>
      </c>
      <c r="HG72" s="37"/>
      <c r="HH72" s="37" t="str">
        <f>IF(VLOOKUP(CONCATENATE($GL$6," ",HH$9),'-RÅDATA_KVARTAL-'!$A$5:$DS$385,99,FALSE)&gt;0,VLOOKUP(CONCATENATE($GL$6," ",HH$9),'-RÅDATA_KVARTAL-'!$A$5:$DS$385,99,FALSE),"")</f>
        <v/>
      </c>
      <c r="HI72" s="37"/>
      <c r="HJ72" s="37" t="str">
        <f>IF(VLOOKUP(CONCATENATE($GL$6," ",HJ$9),'-RÅDATA_KVARTAL-'!$A$5:$DS$385,99,FALSE)&gt;0,VLOOKUP(CONCATENATE($GL$6," ",HJ$9),'-RÅDATA_KVARTAL-'!$A$5:$DS$385,99,FALSE),"")</f>
        <v/>
      </c>
      <c r="HK72" s="147"/>
      <c r="HL72" s="148"/>
      <c r="HM72" s="103" t="s">
        <v>472</v>
      </c>
      <c r="HN72" s="15"/>
    </row>
    <row r="73" spans="2:223" s="15" customFormat="1" ht="10.5" customHeight="1" x14ac:dyDescent="0.2">
      <c r="B73" s="248">
        <v>17</v>
      </c>
      <c r="C73" s="195"/>
      <c r="D73" s="92" t="s">
        <v>76</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94.754768392370565</v>
      </c>
      <c r="CI73" s="156"/>
      <c r="CJ73" s="156">
        <f>IF(VLOOKUP(CONCATENATE($CH$6," ",CJ$9),'-RÅDATA_KVARTAL-'!$A$5:$DS$385,103,FALSE)&gt;0,VLOOKUP(CONCATENATE($CH$6," ",CJ$9),'-RÅDATA_KVARTAL-'!$A$5:$DS$385,103,FALSE),"")</f>
        <v>97.471814144174928</v>
      </c>
      <c r="CK73" s="156"/>
      <c r="CL73" s="156">
        <f>IF(VLOOKUP(CONCATENATE($CH$6," ",CL$9),'-RÅDATA_KVARTAL-'!$A$5:$DS$385,103,FALSE)&gt;0,VLOOKUP(CONCATENATE($CH$6," ",CL$9),'-RÅDATA_KVARTAL-'!$A$5:$DS$385,103,FALSE),"")</f>
        <v>98.015364916773365</v>
      </c>
      <c r="CM73" s="156"/>
      <c r="CN73" s="156">
        <f>IF(VLOOKUP(CONCATENATE($CH$6," ",CN$9),'-RÅDATA_KVARTAL-'!$A$5:$DS$385,103,FALSE)&gt;0,VLOOKUP(CONCATENATE($CH$6," ",CN$9),'-RÅDATA_KVARTAL-'!$A$5:$DS$385,103,FALSE),"")</f>
        <v>98.304020100502512</v>
      </c>
      <c r="CO73" s="156"/>
      <c r="CP73" s="156">
        <f>IF(VLOOKUP(CONCATENATE($CH$6," ",CP$9),'-RÅDATA_KVARTAL-'!$A$5:$DS$385,103,FALSE)&gt;0,VLOOKUP(CONCATENATE($CH$6," ",CP$9),'-RÅDATA_KVARTAL-'!$A$5:$DS$385,103,FALSE),"")</f>
        <v>97.243782670679551</v>
      </c>
      <c r="CQ73" s="156"/>
      <c r="CR73" s="156">
        <f>IF(VLOOKUP(CONCATENATE($CH$6," ",CR$9),'-RÅDATA_KVARTAL-'!$A$5:$DS$385,103,FALSE)&gt;0,VLOOKUP(CONCATENATE($CH$6," ",CR$9),'-RÅDATA_KVARTAL-'!$A$5:$DS$385,103,FALSE),"")</f>
        <v>97.186400937866352</v>
      </c>
      <c r="CS73" s="156"/>
      <c r="CT73" s="156">
        <f>IF(VLOOKUP(CONCATENATE($CH$6," ",CT$9),'-RÅDATA_KVARTAL-'!$A$5:$DS$385,103,FALSE)&gt;0,VLOOKUP(CONCATENATE($CH$6," ",CT$9),'-RÅDATA_KVARTAL-'!$A$5:$DS$385,103,FALSE),"")</f>
        <v>98.1041746457296</v>
      </c>
      <c r="CU73" s="156"/>
      <c r="CV73" s="156">
        <f>IF(VLOOKUP(CONCATENATE($CH$6," ",CV$9),'-RÅDATA_KVARTAL-'!$A$5:$DS$385,103,FALSE)&gt;0,VLOOKUP(CONCATENATE($CH$6," ",CV$9),'-RÅDATA_KVARTAL-'!$A$5:$DS$385,103,FALSE),"")</f>
        <v>97.503769475624054</v>
      </c>
      <c r="CW73" s="156"/>
      <c r="CX73" s="156">
        <f>IF(VLOOKUP(CONCATENATE($CH$6," ",CX$9),'-RÅDATA_KVARTAL-'!$A$5:$DS$385,103,FALSE)&gt;0,VLOOKUP(CONCATENATE($CH$6," ",CX$9),'-RÅDATA_KVARTAL-'!$A$5:$DS$385,103,FALSE),"")</f>
        <v>97.443461160275319</v>
      </c>
      <c r="CY73" s="156"/>
      <c r="CZ73" s="156">
        <f>IF(VLOOKUP(CONCATENATE($CH$6," ",CZ$9),'-RÅDATA_KVARTAL-'!$A$5:$DS$385,103,FALSE)&gt;0,VLOOKUP(CONCATENATE($CH$6," ",CZ$9),'-RÅDATA_KVARTAL-'!$A$5:$DS$385,103,FALSE),"")</f>
        <v>96.895398821843656</v>
      </c>
      <c r="DA73" s="156"/>
      <c r="DB73" s="156">
        <f>IF(VLOOKUP(CONCATENATE($CH$6," ",DB$9),'-RÅDATA_KVARTAL-'!$A$5:$DS$385,103,FALSE)&gt;0,VLOOKUP(CONCATENATE($CH$6," ",DB$9),'-RÅDATA_KVARTAL-'!$A$5:$DS$385,103,FALSE),"")</f>
        <v>95.115085279019709</v>
      </c>
      <c r="DC73" s="156"/>
      <c r="DD73" s="156">
        <f>IF(VLOOKUP(CONCATENATE($CH$6," ",DD$9),'-RÅDATA_KVARTAL-'!$A$5:$DS$385,103,FALSE)&gt;0,VLOOKUP(CONCATENATE($CH$6," ",DD$9),'-RÅDATA_KVARTAL-'!$A$5:$DS$385,103,FALSE),"")</f>
        <v>97.919019196644612</v>
      </c>
      <c r="DE73" s="156"/>
      <c r="DF73" s="156">
        <f>IF(VLOOKUP(CONCATENATE($CH$6," ",DF$9),'-RÅDATA_KVARTAL-'!$A$5:$DS$385,103,FALSE)&gt;0,VLOOKUP(CONCATENATE($CH$6," ",DF$9),'-RÅDATA_KVARTAL-'!$A$5:$DS$385,103,FALSE),"")</f>
        <v>97.165852177034154</v>
      </c>
      <c r="DG73" s="106"/>
      <c r="DH73" s="106"/>
      <c r="DI73" s="156">
        <f>IF(VLOOKUP(CONCATENATE($DI$6," ",DI$9),'-RÅDATA_KVARTAL-'!$A$5:$DS$385,103,FALSE)&gt;0,VLOOKUP(CONCATENATE($DI$6," ",DI$9),'-RÅDATA_KVARTAL-'!$A$5:$DS$385,103,FALSE),"")</f>
        <v>97.480314960629926</v>
      </c>
      <c r="DJ73" s="156"/>
      <c r="DK73" s="156">
        <f>IF(VLOOKUP(CONCATENATE($DI$6," ",DK$9),'-RÅDATA_KVARTAL-'!$A$5:$DS$385,103,FALSE)&gt;0,VLOOKUP(CONCATENATE($DI$6," ",DK$9),'-RÅDATA_KVARTAL-'!$A$5:$DS$385,103,FALSE),"")</f>
        <v>97.710052197339621</v>
      </c>
      <c r="DL73" s="156"/>
      <c r="DM73" s="156">
        <f>IF(VLOOKUP(CONCATENATE($DI$6," ",DM$9),'-RÅDATA_KVARTAL-'!$A$5:$DS$385,103,FALSE)&gt;0,VLOOKUP(CONCATENATE($DI$6," ",DM$9),'-RÅDATA_KVARTAL-'!$A$5:$DS$385,103,FALSE),"")</f>
        <v>98.487140695915272</v>
      </c>
      <c r="DN73" s="156"/>
      <c r="DO73" s="156">
        <f>IF(VLOOKUP(CONCATENATE($DI$6," ",DO$9),'-RÅDATA_KVARTAL-'!$A$5:$DS$385,103,FALSE)&gt;0,VLOOKUP(CONCATENATE($DI$6," ",DO$9),'-RÅDATA_KVARTAL-'!$A$5:$DS$385,103,FALSE),"")</f>
        <v>95.445098718392799</v>
      </c>
      <c r="DP73" s="156"/>
      <c r="DQ73" s="156">
        <f>IF(VLOOKUP(CONCATENATE($DI$6," ",DQ$9),'-RÅDATA_KVARTAL-'!$A$5:$DS$385,103,FALSE)&gt;0,VLOOKUP(CONCATENATE($DI$6," ",DQ$9),'-RÅDATA_KVARTAL-'!$A$5:$DS$385,103,FALSE),"")</f>
        <v>95.710881652104845</v>
      </c>
      <c r="DR73" s="156"/>
      <c r="DS73" s="156">
        <f>IF(VLOOKUP(CONCATENATE($DI$6," ",DS$9),'-RÅDATA_KVARTAL-'!$A$5:$DS$385,103,FALSE)&gt;0,VLOOKUP(CONCATENATE($DI$6," ",DS$9),'-RÅDATA_KVARTAL-'!$A$5:$DS$385,103,FALSE),"")</f>
        <v>96.350364963503651</v>
      </c>
      <c r="DT73" s="156"/>
      <c r="DU73" s="156">
        <f>IF(VLOOKUP(CONCATENATE($DI$6," ",DU$9),'-RÅDATA_KVARTAL-'!$A$5:$DS$385,103,FALSE)&gt;0,VLOOKUP(CONCATENATE($DI$6," ",DU$9),'-RÅDATA_KVARTAL-'!$A$5:$DS$385,103,FALSE),"")</f>
        <v>97.613705894350403</v>
      </c>
      <c r="DV73" s="156"/>
      <c r="DW73" s="156">
        <f>IF(VLOOKUP(CONCATENATE($DI$6," ",DW$9),'-RÅDATA_KVARTAL-'!$A$5:$DS$385,103,FALSE)&gt;0,VLOOKUP(CONCATENATE($DI$6," ",DW$9),'-RÅDATA_KVARTAL-'!$A$5:$DS$385,103,FALSE),"")</f>
        <v>97.737710494982139</v>
      </c>
      <c r="DX73" s="156"/>
      <c r="DY73" s="156">
        <f>IF(VLOOKUP(CONCATENATE($DI$6," ",DY$9),'-RÅDATA_KVARTAL-'!$A$5:$DS$385,103,FALSE)&gt;0,VLOOKUP(CONCATENATE($DI$6," ",DY$9),'-RÅDATA_KVARTAL-'!$A$5:$DS$385,103,FALSE),"")</f>
        <v>97.577618560218355</v>
      </c>
      <c r="DZ73" s="156"/>
      <c r="EA73" s="156" t="str">
        <f>IF(VLOOKUP(CONCATENATE($DI$6," ",EA$9),'-RÅDATA_KVARTAL-'!$A$5:$DS$385,103,FALSE)&gt;0,VLOOKUP(CONCATENATE($DI$6," ",EA$9),'-RÅDATA_KVARTAL-'!$A$5:$DS$385,103,FALSE),"")</f>
        <v/>
      </c>
      <c r="EB73" s="156"/>
      <c r="EC73" s="156" t="str">
        <f>IF(VLOOKUP(CONCATENATE($DI$6," ",EC$9),'-RÅDATA_KVARTAL-'!$A$5:$DS$385,103,FALSE)&gt;0,VLOOKUP(CONCATENATE($DI$6," ",EC$9),'-RÅDATA_KVARTAL-'!$A$5:$DS$385,103,FALSE),"")</f>
        <v/>
      </c>
      <c r="ED73" s="156"/>
      <c r="EE73" s="156" t="str">
        <f>IF(VLOOKUP(CONCATENATE($DI$6," ",EE$9),'-RÅDATA_KVARTAL-'!$A$5:$DS$385,103,FALSE)&gt;0,VLOOKUP(CONCATENATE($DI$6," ",EE$9),'-RÅDATA_KVARTAL-'!$A$5:$DS$385,103,FALSE),"")</f>
        <v/>
      </c>
      <c r="EF73" s="156"/>
      <c r="EG73" s="156">
        <f>IF(VLOOKUP(CONCATENATE($DI$6," ",EG$9),'-RÅDATA_KVARTAL-'!$A$5:$DS$385,103,FALSE)&gt;0,VLOOKUP(CONCATENATE($DI$6," ",EG$9),'-RÅDATA_KVARTAL-'!$A$5:$DS$385,103,FALSE),"")</f>
        <v>97.129132945816124</v>
      </c>
      <c r="EH73" s="106"/>
      <c r="EI73" s="106"/>
      <c r="EJ73" s="156" t="str">
        <f>IF(VLOOKUP(CONCATENATE($EJ$6," ",EJ$9),'-RÅDATA_KVARTAL-'!$A$5:$DS$385,103,FALSE)&gt;0,VLOOKUP(CONCATENATE($EJ$6," ",EJ$9),'-RÅDATA_KVARTAL-'!$A$5:$DS$385,103,FALSE),"")</f>
        <v/>
      </c>
      <c r="EK73" s="156"/>
      <c r="EL73" s="156" t="str">
        <f>IF(VLOOKUP(CONCATENATE($EJ$6," ",EL$9),'-RÅDATA_KVARTAL-'!$A$5:$DS$385,103,FALSE)&gt;0,VLOOKUP(CONCATENATE($EJ$6," ",EL$9),'-RÅDATA_KVARTAL-'!$A$5:$DS$385,103,FALSE),"")</f>
        <v/>
      </c>
      <c r="EM73" s="156"/>
      <c r="EN73" s="156" t="str">
        <f>IF(VLOOKUP(CONCATENATE($EJ$6," ",EN$9),'-RÅDATA_KVARTAL-'!$A$5:$DS$385,103,FALSE)&gt;0,VLOOKUP(CONCATENATE($EJ$6," ",EN$9),'-RÅDATA_KVARTAL-'!$A$5:$DS$385,103,FALSE),"")</f>
        <v/>
      </c>
      <c r="EO73" s="156"/>
      <c r="EP73" s="156" t="str">
        <f>IF(VLOOKUP(CONCATENATE($EJ$6," ",EP$9),'-RÅDATA_KVARTAL-'!$A$5:$DS$385,103,FALSE)&gt;0,VLOOKUP(CONCATENATE($EJ$6," ",EP$9),'-RÅDATA_KVARTAL-'!$A$5:$DS$385,103,FALSE),"")</f>
        <v/>
      </c>
      <c r="EQ73" s="156"/>
      <c r="ER73" s="156" t="str">
        <f>IF(VLOOKUP(CONCATENATE($EJ$6," ",ER$9),'-RÅDATA_KVARTAL-'!$A$5:$DS$385,103,FALSE)&gt;0,VLOOKUP(CONCATENATE($EJ$6," ",ER$9),'-RÅDATA_KVARTAL-'!$A$5:$DS$385,103,FALSE),"")</f>
        <v/>
      </c>
      <c r="ES73" s="156"/>
      <c r="ET73" s="156" t="str">
        <f>IF(VLOOKUP(CONCATENATE($EJ$6," ",ET$9),'-RÅDATA_KVARTAL-'!$A$5:$DS$385,103,FALSE)&gt;0,VLOOKUP(CONCATENATE($EJ$6," ",ET$9),'-RÅDATA_KVARTAL-'!$A$5:$DS$385,103,FALSE),"")</f>
        <v/>
      </c>
      <c r="EU73" s="156"/>
      <c r="EV73" s="156" t="str">
        <f>IF(VLOOKUP(CONCATENATE($EJ$6," ",EV$9),'-RÅDATA_KVARTAL-'!$A$5:$DS$385,103,FALSE)&gt;0,VLOOKUP(CONCATENATE($EJ$6," ",EV$9),'-RÅDATA_KVARTAL-'!$A$5:$DS$385,103,FALSE),"")</f>
        <v/>
      </c>
      <c r="EW73" s="156"/>
      <c r="EX73" s="156" t="str">
        <f>IF(VLOOKUP(CONCATENATE($EJ$6," ",EX$9),'-RÅDATA_KVARTAL-'!$A$5:$DS$385,103,FALSE)&gt;0,VLOOKUP(CONCATENATE($EJ$6," ",EX$9),'-RÅDATA_KVARTAL-'!$A$5:$DS$385,103,FALSE),"")</f>
        <v/>
      </c>
      <c r="EY73" s="156"/>
      <c r="EZ73" s="156" t="str">
        <f>IF(VLOOKUP(CONCATENATE($EJ$6," ",EZ$9),'-RÅDATA_KVARTAL-'!$A$5:$DS$385,103,FALSE)&gt;0,VLOOKUP(CONCATENATE($EJ$6," ",EZ$9),'-RÅDATA_KVARTAL-'!$A$5:$DS$385,103,FALSE),"")</f>
        <v/>
      </c>
      <c r="FA73" s="156"/>
      <c r="FB73" s="156" t="str">
        <f>IF(VLOOKUP(CONCATENATE($EJ$6," ",FB$9),'-RÅDATA_KVARTAL-'!$A$5:$DS$385,103,FALSE)&gt;0,VLOOKUP(CONCATENATE($EJ$6," ",FB$9),'-RÅDATA_KVARTAL-'!$A$5:$DS$385,103,FALSE),"")</f>
        <v/>
      </c>
      <c r="FC73" s="156"/>
      <c r="FD73" s="156" t="str">
        <f>IF(VLOOKUP(CONCATENATE($EJ$6," ",FD$9),'-RÅDATA_KVARTAL-'!$A$5:$DS$385,103,FALSE)&gt;0,VLOOKUP(CONCATENATE($EJ$6," ",FD$9),'-RÅDATA_KVARTAL-'!$A$5:$DS$385,103,FALSE),"")</f>
        <v/>
      </c>
      <c r="FE73" s="156"/>
      <c r="FF73" s="156" t="str">
        <f>IF(VLOOKUP(CONCATENATE($EJ$6," ",FF$9),'-RÅDATA_KVARTAL-'!$A$5:$DS$385,103,FALSE)&gt;0,VLOOKUP(CONCATENATE($EJ$6," ",FF$9),'-RÅDATA_KVARTAL-'!$A$5:$DS$385,103,FALSE),"")</f>
        <v/>
      </c>
      <c r="FG73" s="156"/>
      <c r="FH73" s="156" t="str">
        <f>IF(VLOOKUP(CONCATENATE($EJ$6," ",FH$9),'-RÅDATA_KVARTAL-'!$A$5:$DS$385,103,FALSE)&gt;0,VLOOKUP(CONCATENATE($EJ$6," ",FH$9),'-RÅDATA_KVARTAL-'!$A$5:$DS$385,103,FALSE),"")</f>
        <v/>
      </c>
      <c r="FI73" s="106"/>
      <c r="FJ73" s="106"/>
      <c r="FK73" s="156" t="str">
        <f>IF(VLOOKUP(CONCATENATE($FK$6," ",FK$9),'-RÅDATA_KVARTAL-'!$A$5:$DS$385,103,FALSE)&gt;0,VLOOKUP(CONCATENATE($FK$6," ",FK$9),'-RÅDATA_KVARTAL-'!$A$5:$DS$385,103,FALSE),"")</f>
        <v/>
      </c>
      <c r="FL73" s="156"/>
      <c r="FM73" s="156" t="str">
        <f>IF(VLOOKUP(CONCATENATE($FK$6," ",FM$9),'-RÅDATA_KVARTAL-'!$A$5:$DS$385,103,FALSE)&gt;0,VLOOKUP(CONCATENATE($FK$6," ",FM$9),'-RÅDATA_KVARTAL-'!$A$5:$DS$385,103,FALSE),"")</f>
        <v/>
      </c>
      <c r="FN73" s="156"/>
      <c r="FO73" s="156" t="str">
        <f>IF(VLOOKUP(CONCATENATE($FK$6," ",FO$9),'-RÅDATA_KVARTAL-'!$A$5:$DS$385,103,FALSE)&gt;0,VLOOKUP(CONCATENATE($FK$6," ",FO$9),'-RÅDATA_KVARTAL-'!$A$5:$DS$385,103,FALSE),"")</f>
        <v/>
      </c>
      <c r="FP73" s="156"/>
      <c r="FQ73" s="156" t="str">
        <f>IF(VLOOKUP(CONCATENATE($FK$6," ",FQ$9),'-RÅDATA_KVARTAL-'!$A$5:$DS$385,103,FALSE)&gt;0,VLOOKUP(CONCATENATE($FK$6," ",FQ$9),'-RÅDATA_KVARTAL-'!$A$5:$DS$385,103,FALSE),"")</f>
        <v/>
      </c>
      <c r="FR73" s="156"/>
      <c r="FS73" s="156" t="str">
        <f>IF(VLOOKUP(CONCATENATE($FK$6," ",FS$9),'-RÅDATA_KVARTAL-'!$A$5:$DS$385,103,FALSE)&gt;0,VLOOKUP(CONCATENATE($FK$6," ",FS$9),'-RÅDATA_KVARTAL-'!$A$5:$DS$385,103,FALSE),"")</f>
        <v/>
      </c>
      <c r="FT73" s="156"/>
      <c r="FU73" s="156" t="str">
        <f>IF(VLOOKUP(CONCATENATE($FK$6," ",FU$9),'-RÅDATA_KVARTAL-'!$A$5:$DS$385,103,FALSE)&gt;0,VLOOKUP(CONCATENATE($FK$6," ",FU$9),'-RÅDATA_KVARTAL-'!$A$5:$DS$385,103,FALSE),"")</f>
        <v/>
      </c>
      <c r="FV73" s="156"/>
      <c r="FW73" s="156" t="str">
        <f>IF(VLOOKUP(CONCATENATE($FK$6," ",FW$9),'-RÅDATA_KVARTAL-'!$A$5:$DS$385,103,FALSE)&gt;0,VLOOKUP(CONCATENATE($FK$6," ",FW$9),'-RÅDATA_KVARTAL-'!$A$5:$DS$385,103,FALSE),"")</f>
        <v/>
      </c>
      <c r="FX73" s="156"/>
      <c r="FY73" s="156" t="str">
        <f>IF(VLOOKUP(CONCATENATE($FK$6," ",FY$9),'-RÅDATA_KVARTAL-'!$A$5:$DS$385,103,FALSE)&gt;0,VLOOKUP(CONCATENATE($FK$6," ",FY$9),'-RÅDATA_KVARTAL-'!$A$5:$DS$385,103,FALSE),"")</f>
        <v/>
      </c>
      <c r="FZ73" s="156"/>
      <c r="GA73" s="156" t="str">
        <f>IF(VLOOKUP(CONCATENATE($FK$6," ",GA$9),'-RÅDATA_KVARTAL-'!$A$5:$DS$385,103,FALSE)&gt;0,VLOOKUP(CONCATENATE($FK$6," ",GA$9),'-RÅDATA_KVARTAL-'!$A$5:$DS$385,103,FALSE),"")</f>
        <v/>
      </c>
      <c r="GB73" s="156"/>
      <c r="GC73" s="156" t="str">
        <f>IF(VLOOKUP(CONCATENATE($FK$6," ",GC$9),'-RÅDATA_KVARTAL-'!$A$5:$DS$385,103,FALSE)&gt;0,VLOOKUP(CONCATENATE($FK$6," ",GC$9),'-RÅDATA_KVARTAL-'!$A$5:$DS$385,103,FALSE),"")</f>
        <v/>
      </c>
      <c r="GD73" s="156"/>
      <c r="GE73" s="156" t="str">
        <f>IF(VLOOKUP(CONCATENATE($FK$6," ",GE$9),'-RÅDATA_KVARTAL-'!$A$5:$DS$385,103,FALSE)&gt;0,VLOOKUP(CONCATENATE($FK$6," ",GE$9),'-RÅDATA_KVARTAL-'!$A$5:$DS$385,103,FALSE),"")</f>
        <v/>
      </c>
      <c r="GF73" s="156"/>
      <c r="GG73" s="156" t="str">
        <f>IF(VLOOKUP(CONCATENATE($FK$6," ",GG$9),'-RÅDATA_KVARTAL-'!$A$5:$DS$385,103,FALSE)&gt;0,VLOOKUP(CONCATENATE($FK$6," ",GG$9),'-RÅDATA_KVARTAL-'!$A$5:$DS$385,103,FALSE),"")</f>
        <v/>
      </c>
      <c r="GH73" s="156"/>
      <c r="GI73" s="156" t="str">
        <f>IF(VLOOKUP(CONCATENATE($FK$6," ",GI$9),'-RÅDATA_KVARTAL-'!$A$5:$DS$385,103,FALSE)&gt;0,VLOOKUP(CONCATENATE($FK$6," ",GI$9),'-RÅDATA_KVARTAL-'!$A$5:$DS$385,103,FALSE),"")</f>
        <v/>
      </c>
      <c r="GJ73" s="106"/>
      <c r="GK73" s="106"/>
      <c r="GL73" s="156" t="str">
        <f>IF(VLOOKUP(CONCATENATE($GL$6," ",GL$9),'-RÅDATA_KVARTAL-'!$A$5:$DS$385,103,FALSE)&gt;0,VLOOKUP(CONCATENATE($GL$6," ",GL$9),'-RÅDATA_KVARTAL-'!$A$5:$DS$385,103,FALSE),"")</f>
        <v/>
      </c>
      <c r="GM73" s="156"/>
      <c r="GN73" s="156" t="str">
        <f>IF(VLOOKUP(CONCATENATE($GL$6," ",GN$9),'-RÅDATA_KVARTAL-'!$A$5:$DS$385,103,FALSE)&gt;0,VLOOKUP(CONCATENATE($GL$6," ",GN$9),'-RÅDATA_KVARTAL-'!$A$5:$DS$385,103,FALSE),"")</f>
        <v/>
      </c>
      <c r="GO73" s="156"/>
      <c r="GP73" s="156" t="str">
        <f>IF(VLOOKUP(CONCATENATE($GL$6," ",GP$9),'-RÅDATA_KVARTAL-'!$A$5:$DS$385,103,FALSE)&gt;0,VLOOKUP(CONCATENATE($GL$6," ",GP$9),'-RÅDATA_KVARTAL-'!$A$5:$DS$385,103,FALSE),"")</f>
        <v/>
      </c>
      <c r="GQ73" s="156"/>
      <c r="GR73" s="156" t="str">
        <f>IF(VLOOKUP(CONCATENATE($GL$6," ",GR$9),'-RÅDATA_KVARTAL-'!$A$5:$DS$385,103,FALSE)&gt;0,VLOOKUP(CONCATENATE($GL$6," ",GR$9),'-RÅDATA_KVARTAL-'!$A$5:$DS$385,103,FALSE),"")</f>
        <v/>
      </c>
      <c r="GS73" s="156"/>
      <c r="GT73" s="156" t="str">
        <f>IF(VLOOKUP(CONCATENATE($GL$6," ",GT$9),'-RÅDATA_KVARTAL-'!$A$5:$DS$385,103,FALSE)&gt;0,VLOOKUP(CONCATENATE($GL$6," ",GT$9),'-RÅDATA_KVARTAL-'!$A$5:$DS$385,103,FALSE),"")</f>
        <v/>
      </c>
      <c r="GU73" s="156"/>
      <c r="GV73" s="156" t="str">
        <f>IF(VLOOKUP(CONCATENATE($GL$6," ",GV$9),'-RÅDATA_KVARTAL-'!$A$5:$DS$385,103,FALSE)&gt;0,VLOOKUP(CONCATENATE($GL$6," ",GV$9),'-RÅDATA_KVARTAL-'!$A$5:$DS$385,103,FALSE),"")</f>
        <v/>
      </c>
      <c r="GW73" s="156"/>
      <c r="GX73" s="156" t="str">
        <f>IF(VLOOKUP(CONCATENATE($GL$6," ",GX$9),'-RÅDATA_KVARTAL-'!$A$5:$DS$385,103,FALSE)&gt;0,VLOOKUP(CONCATENATE($GL$6," ",GX$9),'-RÅDATA_KVARTAL-'!$A$5:$DS$385,103,FALSE),"")</f>
        <v/>
      </c>
      <c r="GY73" s="156"/>
      <c r="GZ73" s="156" t="str">
        <f>IF(VLOOKUP(CONCATENATE($GL$6," ",GZ$9),'-RÅDATA_KVARTAL-'!$A$5:$DS$385,103,FALSE)&gt;0,VLOOKUP(CONCATENATE($GL$6," ",GZ$9),'-RÅDATA_KVARTAL-'!$A$5:$DS$385,103,FALSE),"")</f>
        <v/>
      </c>
      <c r="HA73" s="156"/>
      <c r="HB73" s="156" t="str">
        <f>IF(VLOOKUP(CONCATENATE($GL$6," ",HB$9),'-RÅDATA_KVARTAL-'!$A$5:$DS$385,103,FALSE)&gt;0,VLOOKUP(CONCATENATE($GL$6," ",HB$9),'-RÅDATA_KVARTAL-'!$A$5:$DS$385,103,FALSE),"")</f>
        <v/>
      </c>
      <c r="HC73" s="156"/>
      <c r="HD73" s="156" t="str">
        <f>IF(VLOOKUP(CONCATENATE($GL$6," ",HD$9),'-RÅDATA_KVARTAL-'!$A$5:$DS$385,103,FALSE)&gt;0,VLOOKUP(CONCATENATE($GL$6," ",HD$9),'-RÅDATA_KVARTAL-'!$A$5:$DS$385,103,FALSE),"")</f>
        <v/>
      </c>
      <c r="HE73" s="156"/>
      <c r="HF73" s="156" t="str">
        <f>IF(VLOOKUP(CONCATENATE($GL$6," ",HF$9),'-RÅDATA_KVARTAL-'!$A$5:$DS$385,103,FALSE)&gt;0,VLOOKUP(CONCATENATE($GL$6," ",HF$9),'-RÅDATA_KVARTAL-'!$A$5:$DS$385,103,FALSE),"")</f>
        <v/>
      </c>
      <c r="HG73" s="156"/>
      <c r="HH73" s="156" t="str">
        <f>IF(VLOOKUP(CONCATENATE($GL$6," ",HH$9),'-RÅDATA_KVARTAL-'!$A$5:$DS$385,103,FALSE)&gt;0,VLOOKUP(CONCATENATE($GL$6," ",HH$9),'-RÅDATA_KVARTAL-'!$A$5:$DS$385,103,FALSE),"")</f>
        <v/>
      </c>
      <c r="HI73" s="156"/>
      <c r="HJ73" s="156" t="str">
        <f>IF(VLOOKUP(CONCATENATE($GL$6," ",HJ$9),'-RÅDATA_KVARTAL-'!$A$5:$DS$385,103,FALSE)&gt;0,VLOOKUP(CONCATENATE($GL$6," ",HJ$9),'-RÅDATA_KVARTAL-'!$A$5:$DS$385,103,FALSE),"")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5787</v>
      </c>
      <c r="CI75" s="37"/>
      <c r="CJ75" s="37">
        <f>IF(VLOOKUP(CONCATENATE($CH$6," ",CJ$9),'-RÅDATA_KVARTAL-'!$A$5:$DS$385,39,FALSE)&gt;0,VLOOKUP(CONCATENATE($CH$6," ",CJ$9),'-RÅDATA_KVARTAL-'!$A$5:$DS$385,39,FALSE),"")</f>
        <v>5844</v>
      </c>
      <c r="CK75" s="37"/>
      <c r="CL75" s="37">
        <f>IF(VLOOKUP(CONCATENATE($CH$6," ",CL$9),'-RÅDATA_KVARTAL-'!$A$5:$DS$385,39,FALSE)&gt;0,VLOOKUP(CONCATENATE($CH$6," ",CL$9),'-RÅDATA_KVARTAL-'!$A$5:$DS$385,39,FALSE),"")</f>
        <v>6209</v>
      </c>
      <c r="CM75" s="37"/>
      <c r="CN75" s="37">
        <f>IF(VLOOKUP(CONCATENATE($CH$6," ",CN$9),'-RÅDATA_KVARTAL-'!$A$5:$DS$385,39,FALSE)&gt;0,VLOOKUP(CONCATENATE($CH$6," ",CN$9),'-RÅDATA_KVARTAL-'!$A$5:$DS$385,39,FALSE),"")</f>
        <v>6359</v>
      </c>
      <c r="CO75" s="37"/>
      <c r="CP75" s="37">
        <f>IF(VLOOKUP(CONCATENATE($CH$6," ",CP$9),'-RÅDATA_KVARTAL-'!$A$5:$DS$385,39,FALSE)&gt;0,VLOOKUP(CONCATENATE($CH$6," ",CP$9),'-RÅDATA_KVARTAL-'!$A$5:$DS$385,39,FALSE),"")</f>
        <v>6282</v>
      </c>
      <c r="CQ75" s="37"/>
      <c r="CR75" s="37">
        <f>IF(VLOOKUP(CONCATENATE($CH$6," ",CR$9),'-RÅDATA_KVARTAL-'!$A$5:$DS$385,39,FALSE)&gt;0,VLOOKUP(CONCATENATE($CH$6," ",CR$9),'-RÅDATA_KVARTAL-'!$A$5:$DS$385,39,FALSE),"")</f>
        <v>5932</v>
      </c>
      <c r="CS75" s="37"/>
      <c r="CT75" s="37">
        <f>IF(VLOOKUP(CONCATENATE($CH$6," ",CT$9),'-RÅDATA_KVARTAL-'!$A$5:$DS$385,39,FALSE)&gt;0,VLOOKUP(CONCATENATE($CH$6," ",CT$9),'-RÅDATA_KVARTAL-'!$A$5:$DS$385,39,FALSE),"")</f>
        <v>5206</v>
      </c>
      <c r="CU75" s="37"/>
      <c r="CV75" s="37">
        <f>IF(VLOOKUP(CONCATENATE($CH$6," ",CV$9),'-RÅDATA_KVARTAL-'!$A$5:$DS$385,39,FALSE)&gt;0,VLOOKUP(CONCATENATE($CH$6," ",CV$9),'-RÅDATA_KVARTAL-'!$A$5:$DS$385,39,FALSE),"")</f>
        <v>5920</v>
      </c>
      <c r="CW75" s="37"/>
      <c r="CX75" s="37">
        <f>IF(VLOOKUP(CONCATENATE($CH$6," ",CX$9),'-RÅDATA_KVARTAL-'!$A$5:$DS$385,39,FALSE)&gt;0,VLOOKUP(CONCATENATE($CH$6," ",CX$9),'-RÅDATA_KVARTAL-'!$A$5:$DS$385,39,FALSE),"")</f>
        <v>6074</v>
      </c>
      <c r="CY75" s="37"/>
      <c r="CZ75" s="37">
        <f>IF(VLOOKUP(CONCATENATE($CH$6," ",CZ$9),'-RÅDATA_KVARTAL-'!$A$5:$DS$385,39,FALSE)&gt;0,VLOOKUP(CONCATENATE($CH$6," ",CZ$9),'-RÅDATA_KVARTAL-'!$A$5:$DS$385,39,FALSE),"")</f>
        <v>6191</v>
      </c>
      <c r="DA75" s="37"/>
      <c r="DB75" s="37">
        <f>IF(VLOOKUP(CONCATENATE($CH$6," ",DB$9),'-RÅDATA_KVARTAL-'!$A$5:$DS$385,39,FALSE)&gt;0,VLOOKUP(CONCATENATE($CH$6," ",DB$9),'-RÅDATA_KVARTAL-'!$A$5:$DS$385,39,FALSE),"")</f>
        <v>5985</v>
      </c>
      <c r="DC75" s="37"/>
      <c r="DD75" s="37">
        <f>IF(VLOOKUP(CONCATENATE($CH$6," ",DD$9),'-RÅDATA_KVARTAL-'!$A$5:$DS$385,39,FALSE)&gt;0,VLOOKUP(CONCATENATE($CH$6," ",DD$9),'-RÅDATA_KVARTAL-'!$A$5:$DS$385,39,FALSE),"")</f>
        <v>6154</v>
      </c>
      <c r="DE75" s="37"/>
      <c r="DF75" s="37">
        <f>IF(VLOOKUP(CONCATENATE($CH$6," ",DF$9),'-RÅDATA_KVARTAL-'!$A$5:$DS$385,39,FALSE)&gt;0,VLOOKUP(CONCATENATE($CH$6," ",DF$9),'-RÅDATA_KVARTAL-'!$A$5:$DS$385,39,FALSE),"")</f>
        <v>71943</v>
      </c>
      <c r="DG75" s="147"/>
      <c r="DH75" s="275"/>
      <c r="DI75" s="37">
        <f>IF(VLOOKUP(CONCATENATE($DI$6," ",DI$9),'-RÅDATA_KVARTAL-'!$A$5:$DS$385,39,FALSE)&gt;0,VLOOKUP(CONCATENATE($DI$6," ",DI$9),'-RÅDATA_KVARTAL-'!$A$5:$DS$385,39,FALSE),"")</f>
        <v>6297</v>
      </c>
      <c r="DJ75" s="37"/>
      <c r="DK75" s="37">
        <f>IF(VLOOKUP(CONCATENATE($DI$6," ",DK$9),'-RÅDATA_KVARTAL-'!$A$5:$DS$385,39,FALSE)&gt;0,VLOOKUP(CONCATENATE($DI$6," ",DK$9),'-RÅDATA_KVARTAL-'!$A$5:$DS$385,39,FALSE),"")</f>
        <v>5898</v>
      </c>
      <c r="DL75" s="37"/>
      <c r="DM75" s="37">
        <f>IF(VLOOKUP(CONCATENATE($DI$6," ",DM$9),'-RÅDATA_KVARTAL-'!$A$5:$DS$385,39,FALSE)&gt;0,VLOOKUP(CONCATENATE($DI$6," ",DM$9),'-RÅDATA_KVARTAL-'!$A$5:$DS$385,39,FALSE),"")</f>
        <v>6579</v>
      </c>
      <c r="DN75" s="37"/>
      <c r="DO75" s="37">
        <f>IF(VLOOKUP(CONCATENATE($DI$6," ",DO$9),'-RÅDATA_KVARTAL-'!$A$5:$DS$385,39,FALSE)&gt;0,VLOOKUP(CONCATENATE($DI$6," ",DO$9),'-RÅDATA_KVARTAL-'!$A$5:$DS$385,39,FALSE),"")</f>
        <v>5643</v>
      </c>
      <c r="DP75" s="37"/>
      <c r="DQ75" s="37">
        <f>IF(VLOOKUP(CONCATENATE($DI$6," ",DQ$9),'-RÅDATA_KVARTAL-'!$A$5:$DS$385,39,FALSE)&gt;0,VLOOKUP(CONCATENATE($DI$6," ",DQ$9),'-RÅDATA_KVARTAL-'!$A$5:$DS$385,39,FALSE),"")</f>
        <v>6231</v>
      </c>
      <c r="DR75" s="37"/>
      <c r="DS75" s="37">
        <f>IF(VLOOKUP(CONCATENATE($DI$6," ",DS$9),'-RÅDATA_KVARTAL-'!$A$5:$DS$385,39,FALSE)&gt;0,VLOOKUP(CONCATENATE($DI$6," ",DS$9),'-RÅDATA_KVARTAL-'!$A$5:$DS$385,39,FALSE),"")</f>
        <v>5855</v>
      </c>
      <c r="DT75" s="37"/>
      <c r="DU75" s="37">
        <f>IF(VLOOKUP(CONCATENATE($DI$6," ",DU$9),'-RÅDATA_KVARTAL-'!$A$5:$DS$385,39,FALSE)&gt;0,VLOOKUP(CONCATENATE($DI$6," ",DU$9),'-RÅDATA_KVARTAL-'!$A$5:$DS$385,39,FALSE),"")</f>
        <v>4869</v>
      </c>
      <c r="DV75" s="37"/>
      <c r="DW75" s="37">
        <f>IF(VLOOKUP(CONCATENATE($DI$6," ",DW$9),'-RÅDATA_KVARTAL-'!$A$5:$DS$385,39,FALSE)&gt;0,VLOOKUP(CONCATENATE($DI$6," ",DW$9),'-RÅDATA_KVARTAL-'!$A$5:$DS$385,39,FALSE),"")</f>
        <v>5841</v>
      </c>
      <c r="DX75" s="37"/>
      <c r="DY75" s="37">
        <f>IF(VLOOKUP(CONCATENATE($DI$6," ",DY$9),'-RÅDATA_KVARTAL-'!$A$5:$DS$385,39,FALSE)&gt;0,VLOOKUP(CONCATENATE($DI$6," ",DY$9),'-RÅDATA_KVARTAL-'!$A$5:$DS$385,39,FALSE),"")</f>
        <v>5826</v>
      </c>
      <c r="DZ75" s="37"/>
      <c r="EA75" s="37" t="str">
        <f>IF(VLOOKUP(CONCATENATE($DI$6," ",EA$9),'-RÅDATA_KVARTAL-'!$A$5:$DS$385,39,FALSE)&gt;0,VLOOKUP(CONCATENATE($DI$6," ",EA$9),'-RÅDATA_KVARTAL-'!$A$5:$DS$385,39,FALSE),"")</f>
        <v/>
      </c>
      <c r="EB75" s="37"/>
      <c r="EC75" s="37" t="str">
        <f>IF(VLOOKUP(CONCATENATE($DI$6," ",EC$9),'-RÅDATA_KVARTAL-'!$A$5:$DS$385,39,FALSE)&gt;0,VLOOKUP(CONCATENATE($DI$6," ",EC$9),'-RÅDATA_KVARTAL-'!$A$5:$DS$385,39,FALSE),"")</f>
        <v/>
      </c>
      <c r="ED75" s="37"/>
      <c r="EE75" s="37" t="str">
        <f>IF(VLOOKUP(CONCATENATE($DI$6," ",EE$9),'-RÅDATA_KVARTAL-'!$A$5:$DS$385,39,FALSE)&gt;0,VLOOKUP(CONCATENATE($DI$6," ",EE$9),'-RÅDATA_KVARTAL-'!$A$5:$DS$385,39,FALSE),"")</f>
        <v/>
      </c>
      <c r="EF75" s="37"/>
      <c r="EG75" s="37">
        <f>IF(VLOOKUP(CONCATENATE($DI$6," ",EG$9),'-RÅDATA_KVARTAL-'!$A$5:$DS$385,39,FALSE)&gt;0,VLOOKUP(CONCATENATE($DI$6," ",EG$9),'-RÅDATA_KVARTAL-'!$A$5:$DS$385,39,FALSE),"")</f>
        <v>53039</v>
      </c>
      <c r="EH75" s="147"/>
      <c r="EI75" s="275"/>
      <c r="EJ75" s="37" t="str">
        <f>IF(VLOOKUP(CONCATENATE($EJ$6," ",EJ$9),'-RÅDATA_KVARTAL-'!$A$5:$DS$385,39,FALSE)&gt;0,VLOOKUP(CONCATENATE($EJ$6," ",EJ$9),'-RÅDATA_KVARTAL-'!$A$5:$DS$385,39,FALSE),"")</f>
        <v/>
      </c>
      <c r="EK75" s="37"/>
      <c r="EL75" s="37" t="str">
        <f>IF(VLOOKUP(CONCATENATE($EJ$6," ",EL$9),'-RÅDATA_KVARTAL-'!$A$5:$DS$385,39,FALSE)&gt;0,VLOOKUP(CONCATENATE($EJ$6," ",EL$9),'-RÅDATA_KVARTAL-'!$A$5:$DS$385,39,FALSE),"")</f>
        <v/>
      </c>
      <c r="EM75" s="37"/>
      <c r="EN75" s="37" t="str">
        <f>IF(VLOOKUP(CONCATENATE($EJ$6," ",EN$9),'-RÅDATA_KVARTAL-'!$A$5:$DS$385,39,FALSE)&gt;0,VLOOKUP(CONCATENATE($EJ$6," ",EN$9),'-RÅDATA_KVARTAL-'!$A$5:$DS$385,39,FALSE),"")</f>
        <v/>
      </c>
      <c r="EO75" s="37"/>
      <c r="EP75" s="37" t="str">
        <f>IF(VLOOKUP(CONCATENATE($EJ$6," ",EP$9),'-RÅDATA_KVARTAL-'!$A$5:$DS$385,39,FALSE)&gt;0,VLOOKUP(CONCATENATE($EJ$6," ",EP$9),'-RÅDATA_KVARTAL-'!$A$5:$DS$385,39,FALSE),"")</f>
        <v/>
      </c>
      <c r="EQ75" s="37"/>
      <c r="ER75" s="37" t="str">
        <f>IF(VLOOKUP(CONCATENATE($EJ$6," ",ER$9),'-RÅDATA_KVARTAL-'!$A$5:$DS$385,39,FALSE)&gt;0,VLOOKUP(CONCATENATE($EJ$6," ",ER$9),'-RÅDATA_KVARTAL-'!$A$5:$DS$385,39,FALSE),"")</f>
        <v/>
      </c>
      <c r="ES75" s="37"/>
      <c r="ET75" s="37" t="str">
        <f>IF(VLOOKUP(CONCATENATE($EJ$6," ",ET$9),'-RÅDATA_KVARTAL-'!$A$5:$DS$385,39,FALSE)&gt;0,VLOOKUP(CONCATENATE($EJ$6," ",ET$9),'-RÅDATA_KVARTAL-'!$A$5:$DS$385,39,FALSE),"")</f>
        <v/>
      </c>
      <c r="EU75" s="37"/>
      <c r="EV75" s="37" t="str">
        <f>IF(VLOOKUP(CONCATENATE($EJ$6," ",EV$9),'-RÅDATA_KVARTAL-'!$A$5:$DS$385,39,FALSE)&gt;0,VLOOKUP(CONCATENATE($EJ$6," ",EV$9),'-RÅDATA_KVARTAL-'!$A$5:$DS$385,39,FALSE),"")</f>
        <v/>
      </c>
      <c r="EW75" s="37"/>
      <c r="EX75" s="37" t="str">
        <f>IF(VLOOKUP(CONCATENATE($EJ$6," ",EX$9),'-RÅDATA_KVARTAL-'!$A$5:$DS$385,39,FALSE)&gt;0,VLOOKUP(CONCATENATE($EJ$6," ",EX$9),'-RÅDATA_KVARTAL-'!$A$5:$DS$385,39,FALSE),"")</f>
        <v/>
      </c>
      <c r="EY75" s="37"/>
      <c r="EZ75" s="37" t="str">
        <f>IF(VLOOKUP(CONCATENATE($EJ$6," ",EZ$9),'-RÅDATA_KVARTAL-'!$A$5:$DS$385,39,FALSE)&gt;0,VLOOKUP(CONCATENATE($EJ$6," ",EZ$9),'-RÅDATA_KVARTAL-'!$A$5:$DS$385,39,FALSE),"")</f>
        <v/>
      </c>
      <c r="FA75" s="37"/>
      <c r="FB75" s="37" t="str">
        <f>IF(VLOOKUP(CONCATENATE($EJ$6," ",FB$9),'-RÅDATA_KVARTAL-'!$A$5:$DS$385,39,FALSE)&gt;0,VLOOKUP(CONCATENATE($EJ$6," ",FB$9),'-RÅDATA_KVARTAL-'!$A$5:$DS$385,39,FALSE),"")</f>
        <v/>
      </c>
      <c r="FC75" s="37"/>
      <c r="FD75" s="37" t="str">
        <f>IF(VLOOKUP(CONCATENATE($EJ$6," ",FD$9),'-RÅDATA_KVARTAL-'!$A$5:$DS$385,39,FALSE)&gt;0,VLOOKUP(CONCATENATE($EJ$6," ",FD$9),'-RÅDATA_KVARTAL-'!$A$5:$DS$385,39,FALSE),"")</f>
        <v/>
      </c>
      <c r="FE75" s="37"/>
      <c r="FF75" s="37" t="str">
        <f>IF(VLOOKUP(CONCATENATE($EJ$6," ",FF$9),'-RÅDATA_KVARTAL-'!$A$5:$DS$385,39,FALSE)&gt;0,VLOOKUP(CONCATENATE($EJ$6," ",FF$9),'-RÅDATA_KVARTAL-'!$A$5:$DS$385,39,FALSE),"")</f>
        <v/>
      </c>
      <c r="FG75" s="37"/>
      <c r="FH75" s="37" t="str">
        <f>IF(VLOOKUP(CONCATENATE($EJ$6," ",FH$9),'-RÅDATA_KVARTAL-'!$A$5:$DS$385,39,FALSE)&gt;0,VLOOKUP(CONCATENATE($EJ$6," ",FH$9),'-RÅDATA_KVARTAL-'!$A$5:$DS$385,39,FALSE),"")</f>
        <v/>
      </c>
      <c r="FI75" s="147"/>
      <c r="FJ75" s="275"/>
      <c r="FK75" s="37" t="str">
        <f>IF(VLOOKUP(CONCATENATE($FK$6," ",FK$9),'-RÅDATA_KVARTAL-'!$A$5:$DS$385,39,FALSE)&gt;0,VLOOKUP(CONCATENATE($FK$6," ",FK$9),'-RÅDATA_KVARTAL-'!$A$5:$DS$385,39,FALSE),"")</f>
        <v/>
      </c>
      <c r="FL75" s="37"/>
      <c r="FM75" s="37" t="str">
        <f>IF(VLOOKUP(CONCATENATE($FK$6," ",FM$9),'-RÅDATA_KVARTAL-'!$A$5:$DS$385,39,FALSE)&gt;0,VLOOKUP(CONCATENATE($FK$6," ",FM$9),'-RÅDATA_KVARTAL-'!$A$5:$DS$385,39,FALSE),"")</f>
        <v/>
      </c>
      <c r="FN75" s="37"/>
      <c r="FO75" s="37" t="str">
        <f>IF(VLOOKUP(CONCATENATE($FK$6," ",FO$9),'-RÅDATA_KVARTAL-'!$A$5:$DS$385,39,FALSE)&gt;0,VLOOKUP(CONCATENATE($FK$6," ",FO$9),'-RÅDATA_KVARTAL-'!$A$5:$DS$385,39,FALSE),"")</f>
        <v/>
      </c>
      <c r="FP75" s="37"/>
      <c r="FQ75" s="37" t="str">
        <f>IF(VLOOKUP(CONCATENATE($FK$6," ",FQ$9),'-RÅDATA_KVARTAL-'!$A$5:$DS$385,39,FALSE)&gt;0,VLOOKUP(CONCATENATE($FK$6," ",FQ$9),'-RÅDATA_KVARTAL-'!$A$5:$DS$385,39,FALSE),"")</f>
        <v/>
      </c>
      <c r="FR75" s="37"/>
      <c r="FS75" s="37" t="str">
        <f>IF(VLOOKUP(CONCATENATE($FK$6," ",FS$9),'-RÅDATA_KVARTAL-'!$A$5:$DS$385,39,FALSE)&gt;0,VLOOKUP(CONCATENATE($FK$6," ",FS$9),'-RÅDATA_KVARTAL-'!$A$5:$DS$385,39,FALSE),"")</f>
        <v/>
      </c>
      <c r="FT75" s="37"/>
      <c r="FU75" s="37" t="str">
        <f>IF(VLOOKUP(CONCATENATE($FK$6," ",FU$9),'-RÅDATA_KVARTAL-'!$A$5:$DS$385,39,FALSE)&gt;0,VLOOKUP(CONCATENATE($FK$6," ",FU$9),'-RÅDATA_KVARTAL-'!$A$5:$DS$385,39,FALSE),"")</f>
        <v/>
      </c>
      <c r="FV75" s="37"/>
      <c r="FW75" s="37" t="str">
        <f>IF(VLOOKUP(CONCATENATE($FK$6," ",FW$9),'-RÅDATA_KVARTAL-'!$A$5:$DS$385,39,FALSE)&gt;0,VLOOKUP(CONCATENATE($FK$6," ",FW$9),'-RÅDATA_KVARTAL-'!$A$5:$DS$385,39,FALSE),"")</f>
        <v/>
      </c>
      <c r="FX75" s="37"/>
      <c r="FY75" s="37" t="str">
        <f>IF(VLOOKUP(CONCATENATE($FK$6," ",FY$9),'-RÅDATA_KVARTAL-'!$A$5:$DS$385,39,FALSE)&gt;0,VLOOKUP(CONCATENATE($FK$6," ",FY$9),'-RÅDATA_KVARTAL-'!$A$5:$DS$385,39,FALSE),"")</f>
        <v/>
      </c>
      <c r="FZ75" s="37"/>
      <c r="GA75" s="37" t="str">
        <f>IF(VLOOKUP(CONCATENATE($FK$6," ",GA$9),'-RÅDATA_KVARTAL-'!$A$5:$DS$385,39,FALSE)&gt;0,VLOOKUP(CONCATENATE($FK$6," ",GA$9),'-RÅDATA_KVARTAL-'!$A$5:$DS$385,39,FALSE),"")</f>
        <v/>
      </c>
      <c r="GB75" s="37"/>
      <c r="GC75" s="37" t="str">
        <f>IF(VLOOKUP(CONCATENATE($FK$6," ",GC$9),'-RÅDATA_KVARTAL-'!$A$5:$DS$385,39,FALSE)&gt;0,VLOOKUP(CONCATENATE($FK$6," ",GC$9),'-RÅDATA_KVARTAL-'!$A$5:$DS$385,39,FALSE),"")</f>
        <v/>
      </c>
      <c r="GD75" s="37"/>
      <c r="GE75" s="37" t="str">
        <f>IF(VLOOKUP(CONCATENATE($FK$6," ",GE$9),'-RÅDATA_KVARTAL-'!$A$5:$DS$385,39,FALSE)&gt;0,VLOOKUP(CONCATENATE($FK$6," ",GE$9),'-RÅDATA_KVARTAL-'!$A$5:$DS$385,39,FALSE),"")</f>
        <v/>
      </c>
      <c r="GF75" s="37"/>
      <c r="GG75" s="37" t="str">
        <f>IF(VLOOKUP(CONCATENATE($FK$6," ",GG$9),'-RÅDATA_KVARTAL-'!$A$5:$DS$385,39,FALSE)&gt;0,VLOOKUP(CONCATENATE($FK$6," ",GG$9),'-RÅDATA_KVARTAL-'!$A$5:$DS$385,39,FALSE),"")</f>
        <v/>
      </c>
      <c r="GH75" s="37"/>
      <c r="GI75" s="37" t="str">
        <f>IF(VLOOKUP(CONCATENATE($FK$6," ",GI$9),'-RÅDATA_KVARTAL-'!$A$5:$DS$385,39,FALSE)&gt;0,VLOOKUP(CONCATENATE($FK$6," ",GI$9),'-RÅDATA_KVARTAL-'!$A$5:$DS$385,39,FALSE),"")</f>
        <v/>
      </c>
      <c r="GJ75" s="147"/>
      <c r="GK75" s="275"/>
      <c r="GL75" s="37" t="str">
        <f>IF(VLOOKUP(CONCATENATE($GL$6," ",GL$9),'-RÅDATA_KVARTAL-'!$A$5:$DS$385,39,FALSE)&gt;0,VLOOKUP(CONCATENATE($GL$6," ",GL$9),'-RÅDATA_KVARTAL-'!$A$5:$DS$385,39,FALSE),"")</f>
        <v/>
      </c>
      <c r="GM75" s="37"/>
      <c r="GN75" s="37" t="str">
        <f>IF(VLOOKUP(CONCATENATE($GL$6," ",GN$9),'-RÅDATA_KVARTAL-'!$A$5:$DS$385,39,FALSE)&gt;0,VLOOKUP(CONCATENATE($GL$6," ",GN$9),'-RÅDATA_KVARTAL-'!$A$5:$DS$385,39,FALSE),"")</f>
        <v/>
      </c>
      <c r="GO75" s="37"/>
      <c r="GP75" s="37" t="str">
        <f>IF(VLOOKUP(CONCATENATE($GL$6," ",GP$9),'-RÅDATA_KVARTAL-'!$A$5:$DS$385,39,FALSE)&gt;0,VLOOKUP(CONCATENATE($GL$6," ",GP$9),'-RÅDATA_KVARTAL-'!$A$5:$DS$385,39,FALSE),"")</f>
        <v/>
      </c>
      <c r="GQ75" s="37"/>
      <c r="GR75" s="37" t="str">
        <f>IF(VLOOKUP(CONCATENATE($GL$6," ",GR$9),'-RÅDATA_KVARTAL-'!$A$5:$DS$385,39,FALSE)&gt;0,VLOOKUP(CONCATENATE($GL$6," ",GR$9),'-RÅDATA_KVARTAL-'!$A$5:$DS$385,39,FALSE),"")</f>
        <v/>
      </c>
      <c r="GS75" s="37"/>
      <c r="GT75" s="37" t="str">
        <f>IF(VLOOKUP(CONCATENATE($GL$6," ",GT$9),'-RÅDATA_KVARTAL-'!$A$5:$DS$385,39,FALSE)&gt;0,VLOOKUP(CONCATENATE($GL$6," ",GT$9),'-RÅDATA_KVARTAL-'!$A$5:$DS$385,39,FALSE),"")</f>
        <v/>
      </c>
      <c r="GU75" s="37"/>
      <c r="GV75" s="37" t="str">
        <f>IF(VLOOKUP(CONCATENATE($GL$6," ",GV$9),'-RÅDATA_KVARTAL-'!$A$5:$DS$385,39,FALSE)&gt;0,VLOOKUP(CONCATENATE($GL$6," ",GV$9),'-RÅDATA_KVARTAL-'!$A$5:$DS$385,39,FALSE),"")</f>
        <v/>
      </c>
      <c r="GW75" s="37"/>
      <c r="GX75" s="37" t="str">
        <f>IF(VLOOKUP(CONCATENATE($GL$6," ",GX$9),'-RÅDATA_KVARTAL-'!$A$5:$DS$385,39,FALSE)&gt;0,VLOOKUP(CONCATENATE($GL$6," ",GX$9),'-RÅDATA_KVARTAL-'!$A$5:$DS$385,39,FALSE),"")</f>
        <v/>
      </c>
      <c r="GY75" s="37"/>
      <c r="GZ75" s="37" t="str">
        <f>IF(VLOOKUP(CONCATENATE($GL$6," ",GZ$9),'-RÅDATA_KVARTAL-'!$A$5:$DS$385,39,FALSE)&gt;0,VLOOKUP(CONCATENATE($GL$6," ",GZ$9),'-RÅDATA_KVARTAL-'!$A$5:$DS$385,39,FALSE),"")</f>
        <v/>
      </c>
      <c r="HA75" s="37"/>
      <c r="HB75" s="37" t="str">
        <f>IF(VLOOKUP(CONCATENATE($GL$6," ",HB$9),'-RÅDATA_KVARTAL-'!$A$5:$DS$385,39,FALSE)&gt;0,VLOOKUP(CONCATENATE($GL$6," ",HB$9),'-RÅDATA_KVARTAL-'!$A$5:$DS$385,39,FALSE),"")</f>
        <v/>
      </c>
      <c r="HC75" s="37"/>
      <c r="HD75" s="37" t="str">
        <f>IF(VLOOKUP(CONCATENATE($GL$6," ",HD$9),'-RÅDATA_KVARTAL-'!$A$5:$DS$385,39,FALSE)&gt;0,VLOOKUP(CONCATENATE($GL$6," ",HD$9),'-RÅDATA_KVARTAL-'!$A$5:$DS$385,39,FALSE),"")</f>
        <v/>
      </c>
      <c r="HE75" s="37"/>
      <c r="HF75" s="37" t="str">
        <f>IF(VLOOKUP(CONCATENATE($GL$6," ",HF$9),'-RÅDATA_KVARTAL-'!$A$5:$DS$385,39,FALSE)&gt;0,VLOOKUP(CONCATENATE($GL$6," ",HF$9),'-RÅDATA_KVARTAL-'!$A$5:$DS$385,39,FALSE),"")</f>
        <v/>
      </c>
      <c r="HG75" s="37"/>
      <c r="HH75" s="37" t="str">
        <f>IF(VLOOKUP(CONCATENATE($GL$6," ",HH$9),'-RÅDATA_KVARTAL-'!$A$5:$DS$385,39,FALSE)&gt;0,VLOOKUP(CONCATENATE($GL$6," ",HH$9),'-RÅDATA_KVARTAL-'!$A$5:$DS$385,39,FALSE),"")</f>
        <v/>
      </c>
      <c r="HI75" s="37"/>
      <c r="HJ75" s="37" t="str">
        <f>IF(VLOOKUP(CONCATENATE($GL$6," ",HJ$9),'-RÅDATA_KVARTAL-'!$A$5:$DS$385,39,FALSE)&gt;0,VLOOKUP(CONCATENATE($GL$6," ",HJ$9),'-RÅDATA_KVARTAL-'!$A$5:$DS$385,39,FALSE),"")</f>
        <v/>
      </c>
      <c r="HK75" s="147"/>
      <c r="HL75" s="148"/>
      <c r="HM75" s="103" t="s">
        <v>360</v>
      </c>
      <c r="HN75" s="15"/>
    </row>
    <row r="76" spans="2:223" s="15" customFormat="1" ht="10.5" customHeight="1" x14ac:dyDescent="0.2">
      <c r="B76" s="248">
        <v>19</v>
      </c>
      <c r="C76" s="195"/>
      <c r="D76" s="92" t="s">
        <v>66</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98.552452316076284</v>
      </c>
      <c r="CI76" s="156"/>
      <c r="CJ76" s="156">
        <f>IF(VLOOKUP(CONCATENATE($CH$6," ",CJ$9),'-RÅDATA_KVARTAL-'!$A$5:$DS$385,107,FALSE)&gt;0,VLOOKUP(CONCATENATE($CH$6," ",CJ$9),'-RÅDATA_KVARTAL-'!$A$5:$DS$385,107,FALSE),"")</f>
        <v>99.829176631363168</v>
      </c>
      <c r="CK76" s="156"/>
      <c r="CL76" s="156">
        <f>IF(VLOOKUP(CONCATENATE($CH$6," ",CL$9),'-RÅDATA_KVARTAL-'!$A$5:$DS$385,107,FALSE)&gt;0,VLOOKUP(CONCATENATE($CH$6," ",CL$9),'-RÅDATA_KVARTAL-'!$A$5:$DS$385,107,FALSE),"")</f>
        <v>99.375800256081945</v>
      </c>
      <c r="CM76" s="156"/>
      <c r="CN76" s="156">
        <f>IF(VLOOKUP(CONCATENATE($CH$6," ",CN$9),'-RÅDATA_KVARTAL-'!$A$5:$DS$385,107,FALSE)&gt;0,VLOOKUP(CONCATENATE($CH$6," ",CN$9),'-RÅDATA_KVARTAL-'!$A$5:$DS$385,107,FALSE),"")</f>
        <v>99.858668341708551</v>
      </c>
      <c r="CO76" s="156"/>
      <c r="CP76" s="156">
        <f>IF(VLOOKUP(CONCATENATE($CH$6," ",CP$9),'-RÅDATA_KVARTAL-'!$A$5:$DS$385,107,FALSE)&gt;0,VLOOKUP(CONCATENATE($CH$6," ",CP$9),'-RÅDATA_KVARTAL-'!$A$5:$DS$385,107,FALSE),"")</f>
        <v>99.508949786155554</v>
      </c>
      <c r="CQ76" s="156"/>
      <c r="CR76" s="156">
        <f>IF(VLOOKUP(CONCATENATE($CH$6," ",CR$9),'-RÅDATA_KVARTAL-'!$A$5:$DS$385,107,FALSE)&gt;0,VLOOKUP(CONCATENATE($CH$6," ",CR$9),'-RÅDATA_KVARTAL-'!$A$5:$DS$385,107,FALSE),"")</f>
        <v>99.346843074861837</v>
      </c>
      <c r="CS76" s="156"/>
      <c r="CT76" s="156">
        <f>IF(VLOOKUP(CONCATENATE($CH$6," ",CT$9),'-RÅDATA_KVARTAL-'!$A$5:$DS$385,107,FALSE)&gt;0,VLOOKUP(CONCATENATE($CH$6," ",CT$9),'-RÅDATA_KVARTAL-'!$A$5:$DS$385,107,FALSE),"")</f>
        <v>99.693603983148222</v>
      </c>
      <c r="CU76" s="156"/>
      <c r="CV76" s="156">
        <f>IF(VLOOKUP(CONCATENATE($CH$6," ",CV$9),'-RÅDATA_KVARTAL-'!$A$5:$DS$385,107,FALSE)&gt;0,VLOOKUP(CONCATENATE($CH$6," ",CV$9),'-RÅDATA_KVARTAL-'!$A$5:$DS$385,107,FALSE),"")</f>
        <v>99.179091975205225</v>
      </c>
      <c r="CW76" s="156"/>
      <c r="CX76" s="156">
        <f>IF(VLOOKUP(CONCATENATE($CH$6," ",CX$9),'-RÅDATA_KVARTAL-'!$A$5:$DS$385,107,FALSE)&gt;0,VLOOKUP(CONCATENATE($CH$6," ",CX$9),'-RÅDATA_KVARTAL-'!$A$5:$DS$385,107,FALSE),"")</f>
        <v>99.541134054408388</v>
      </c>
      <c r="CY76" s="156"/>
      <c r="CZ76" s="156">
        <f>IF(VLOOKUP(CONCATENATE($CH$6," ",CZ$9),'-RÅDATA_KVARTAL-'!$A$5:$DS$385,107,FALSE)&gt;0,VLOOKUP(CONCATENATE($CH$6," ",CZ$9),'-RÅDATA_KVARTAL-'!$A$5:$DS$385,107,FALSE),"")</f>
        <v>98.567107148543215</v>
      </c>
      <c r="DA76" s="156"/>
      <c r="DB76" s="156">
        <f>IF(VLOOKUP(CONCATENATE($CH$6," ",DB$9),'-RÅDATA_KVARTAL-'!$A$5:$DS$385,107,FALSE)&gt;0,VLOOKUP(CONCATENATE($CH$6," ",DB$9),'-RÅDATA_KVARTAL-'!$A$5:$DS$385,107,FALSE),"")</f>
        <v>99.105812220566321</v>
      </c>
      <c r="DC76" s="156"/>
      <c r="DD76" s="156">
        <f>IF(VLOOKUP(CONCATENATE($CH$6," ",DD$9),'-RÅDATA_KVARTAL-'!$A$5:$DS$385,107,FALSE)&gt;0,VLOOKUP(CONCATENATE($CH$6," ",DD$9),'-RÅDATA_KVARTAL-'!$A$5:$DS$385,107,FALSE),"")</f>
        <v>99.274076463945789</v>
      </c>
      <c r="DE76" s="156"/>
      <c r="DF76" s="156">
        <f>IF(VLOOKUP(CONCATENATE($CH$6," ",DF$9),'-RÅDATA_KVARTAL-'!$A$5:$DS$385,107,FALSE)&gt;0,VLOOKUP(CONCATENATE($CH$6," ",DF$9),'-RÅDATA_KVARTAL-'!$A$5:$DS$385,107,FALSE),"")</f>
        <v>99.316657003230347</v>
      </c>
      <c r="DG76" s="106"/>
      <c r="DH76" s="106"/>
      <c r="DI76" s="156">
        <f>IF(VLOOKUP(CONCATENATE($DI$6," ",DI$9),'-RÅDATA_KVARTAL-'!$A$5:$DS$385,107,FALSE)&gt;0,VLOOKUP(CONCATENATE($DI$6," ",DI$9),'-RÅDATA_KVARTAL-'!$A$5:$DS$385,107,FALSE),"")</f>
        <v>99.165354330708666</v>
      </c>
      <c r="DJ76" s="156"/>
      <c r="DK76" s="156">
        <f>IF(VLOOKUP(CONCATENATE($DI$6," ",DK$9),'-RÅDATA_KVARTAL-'!$A$5:$DS$385,107,FALSE)&gt;0,VLOOKUP(CONCATENATE($DI$6," ",DK$9),'-RÅDATA_KVARTAL-'!$A$5:$DS$385,107,FALSE),"")</f>
        <v>99.309648088903856</v>
      </c>
      <c r="DL76" s="156"/>
      <c r="DM76" s="156">
        <f>IF(VLOOKUP(CONCATENATE($DI$6," ",DM$9),'-RÅDATA_KVARTAL-'!$A$5:$DS$385,107,FALSE)&gt;0,VLOOKUP(CONCATENATE($DI$6," ",DM$9),'-RÅDATA_KVARTAL-'!$A$5:$DS$385,107,FALSE),"")</f>
        <v>99.531013615733727</v>
      </c>
      <c r="DN76" s="156"/>
      <c r="DO76" s="156">
        <f>IF(VLOOKUP(CONCATENATE($DI$6," ",DO$9),'-RÅDATA_KVARTAL-'!$A$5:$DS$385,107,FALSE)&gt;0,VLOOKUP(CONCATENATE($DI$6," ",DO$9),'-RÅDATA_KVARTAL-'!$A$5:$DS$385,107,FALSE),"")</f>
        <v>97.731208867336335</v>
      </c>
      <c r="DP76" s="156"/>
      <c r="DQ76" s="156">
        <f>IF(VLOOKUP(CONCATENATE($DI$6," ",DQ$9),'-RÅDATA_KVARTAL-'!$A$5:$DS$385,107,FALSE)&gt;0,VLOOKUP(CONCATENATE($DI$6," ",DQ$9),'-RÅDATA_KVARTAL-'!$A$5:$DS$385,107,FALSE),"")</f>
        <v>98.983320095313744</v>
      </c>
      <c r="DR76" s="156"/>
      <c r="DS76" s="156">
        <f>IF(VLOOKUP(CONCATENATE($DI$6," ",DS$9),'-RÅDATA_KVARTAL-'!$A$5:$DS$385,107,FALSE)&gt;0,VLOOKUP(CONCATENATE($DI$6," ",DS$9),'-RÅDATA_KVARTAL-'!$A$5:$DS$385,107,FALSE),"")</f>
        <v>99.388898319470371</v>
      </c>
      <c r="DT76" s="156"/>
      <c r="DU76" s="156">
        <f>IF(VLOOKUP(CONCATENATE($DI$6," ",DU$9),'-RÅDATA_KVARTAL-'!$A$5:$DS$385,107,FALSE)&gt;0,VLOOKUP(CONCATENATE($DI$6," ",DU$9),'-RÅDATA_KVARTAL-'!$A$5:$DS$385,107,FALSE),"")</f>
        <v>99.306547012033448</v>
      </c>
      <c r="DV76" s="156"/>
      <c r="DW76" s="156">
        <f>IF(VLOOKUP(CONCATENATE($DI$6," ",DW$9),'-RÅDATA_KVARTAL-'!$A$5:$DS$385,107,FALSE)&gt;0,VLOOKUP(CONCATENATE($DI$6," ",DW$9),'-RÅDATA_KVARTAL-'!$A$5:$DS$385,107,FALSE),"")</f>
        <v>99.353631569994889</v>
      </c>
      <c r="DX76" s="156"/>
      <c r="DY76" s="156">
        <f>IF(VLOOKUP(CONCATENATE($DI$6," ",DY$9),'-RÅDATA_KVARTAL-'!$A$5:$DS$385,107,FALSE)&gt;0,VLOOKUP(CONCATENATE($DI$6," ",DY$9),'-RÅDATA_KVARTAL-'!$A$5:$DS$385,107,FALSE),"")</f>
        <v>99.385875127942683</v>
      </c>
      <c r="DZ76" s="156"/>
      <c r="EA76" s="156" t="str">
        <f>IF(VLOOKUP(CONCATENATE($DI$6," ",EA$9),'-RÅDATA_KVARTAL-'!$A$5:$DS$385,107,FALSE)&gt;0,VLOOKUP(CONCATENATE($DI$6," ",EA$9),'-RÅDATA_KVARTAL-'!$A$5:$DS$385,107,FALSE),"")</f>
        <v/>
      </c>
      <c r="EB76" s="156"/>
      <c r="EC76" s="156" t="str">
        <f>IF(VLOOKUP(CONCATENATE($DI$6," ",EC$9),'-RÅDATA_KVARTAL-'!$A$5:$DS$385,107,FALSE)&gt;0,VLOOKUP(CONCATENATE($DI$6," ",EC$9),'-RÅDATA_KVARTAL-'!$A$5:$DS$385,107,FALSE),"")</f>
        <v/>
      </c>
      <c r="ED76" s="156"/>
      <c r="EE76" s="156" t="str">
        <f>IF(VLOOKUP(CONCATENATE($DI$6," ",EE$9),'-RÅDATA_KVARTAL-'!$A$5:$DS$385,107,FALSE)&gt;0,VLOOKUP(CONCATENATE($DI$6," ",EE$9),'-RÅDATA_KVARTAL-'!$A$5:$DS$385,107,FALSE),"")</f>
        <v/>
      </c>
      <c r="EF76" s="156"/>
      <c r="EG76" s="156">
        <f>IF(VLOOKUP(CONCATENATE($DI$6," ",EG$9),'-RÅDATA_KVARTAL-'!$A$5:$DS$385,107,FALSE)&gt;0,VLOOKUP(CONCATENATE($DI$6," ",EG$9),'-RÅDATA_KVARTAL-'!$A$5:$DS$385,107,FALSE),"")</f>
        <v>99.132758910715296</v>
      </c>
      <c r="EH76" s="106"/>
      <c r="EI76" s="106"/>
      <c r="EJ76" s="156" t="str">
        <f>IF(VLOOKUP(CONCATENATE($EJ$6," ",EJ$9),'-RÅDATA_KVARTAL-'!$A$5:$DS$385,107,FALSE)&gt;0,VLOOKUP(CONCATENATE($EJ$6," ",EJ$9),'-RÅDATA_KVARTAL-'!$A$5:$DS$385,107,FALSE),"")</f>
        <v/>
      </c>
      <c r="EK76" s="156"/>
      <c r="EL76" s="156" t="str">
        <f>IF(VLOOKUP(CONCATENATE($EJ$6," ",EL$9),'-RÅDATA_KVARTAL-'!$A$5:$DS$385,107,FALSE)&gt;0,VLOOKUP(CONCATENATE($EJ$6," ",EL$9),'-RÅDATA_KVARTAL-'!$A$5:$DS$385,107,FALSE),"")</f>
        <v/>
      </c>
      <c r="EM76" s="156"/>
      <c r="EN76" s="156" t="str">
        <f>IF(VLOOKUP(CONCATENATE($EJ$6," ",EN$9),'-RÅDATA_KVARTAL-'!$A$5:$DS$385,107,FALSE)&gt;0,VLOOKUP(CONCATENATE($EJ$6," ",EN$9),'-RÅDATA_KVARTAL-'!$A$5:$DS$385,107,FALSE),"")</f>
        <v/>
      </c>
      <c r="EO76" s="156"/>
      <c r="EP76" s="156" t="str">
        <f>IF(VLOOKUP(CONCATENATE($EJ$6," ",EP$9),'-RÅDATA_KVARTAL-'!$A$5:$DS$385,107,FALSE)&gt;0,VLOOKUP(CONCATENATE($EJ$6," ",EP$9),'-RÅDATA_KVARTAL-'!$A$5:$DS$385,107,FALSE),"")</f>
        <v/>
      </c>
      <c r="EQ76" s="156"/>
      <c r="ER76" s="156" t="str">
        <f>IF(VLOOKUP(CONCATENATE($EJ$6," ",ER$9),'-RÅDATA_KVARTAL-'!$A$5:$DS$385,107,FALSE)&gt;0,VLOOKUP(CONCATENATE($EJ$6," ",ER$9),'-RÅDATA_KVARTAL-'!$A$5:$DS$385,107,FALSE),"")</f>
        <v/>
      </c>
      <c r="ES76" s="156"/>
      <c r="ET76" s="156" t="str">
        <f>IF(VLOOKUP(CONCATENATE($EJ$6," ",ET$9),'-RÅDATA_KVARTAL-'!$A$5:$DS$385,107,FALSE)&gt;0,VLOOKUP(CONCATENATE($EJ$6," ",ET$9),'-RÅDATA_KVARTAL-'!$A$5:$DS$385,107,FALSE),"")</f>
        <v/>
      </c>
      <c r="EU76" s="156"/>
      <c r="EV76" s="156" t="str">
        <f>IF(VLOOKUP(CONCATENATE($EJ$6," ",EV$9),'-RÅDATA_KVARTAL-'!$A$5:$DS$385,107,FALSE)&gt;0,VLOOKUP(CONCATENATE($EJ$6," ",EV$9),'-RÅDATA_KVARTAL-'!$A$5:$DS$385,107,FALSE),"")</f>
        <v/>
      </c>
      <c r="EW76" s="156"/>
      <c r="EX76" s="156" t="str">
        <f>IF(VLOOKUP(CONCATENATE($EJ$6," ",EX$9),'-RÅDATA_KVARTAL-'!$A$5:$DS$385,107,FALSE)&gt;0,VLOOKUP(CONCATENATE($EJ$6," ",EX$9),'-RÅDATA_KVARTAL-'!$A$5:$DS$385,107,FALSE),"")</f>
        <v/>
      </c>
      <c r="EY76" s="156"/>
      <c r="EZ76" s="156" t="str">
        <f>IF(VLOOKUP(CONCATENATE($EJ$6," ",EZ$9),'-RÅDATA_KVARTAL-'!$A$5:$DS$385,107,FALSE)&gt;0,VLOOKUP(CONCATENATE($EJ$6," ",EZ$9),'-RÅDATA_KVARTAL-'!$A$5:$DS$385,107,FALSE),"")</f>
        <v/>
      </c>
      <c r="FA76" s="156"/>
      <c r="FB76" s="156" t="str">
        <f>IF(VLOOKUP(CONCATENATE($EJ$6," ",FB$9),'-RÅDATA_KVARTAL-'!$A$5:$DS$385,107,FALSE)&gt;0,VLOOKUP(CONCATENATE($EJ$6," ",FB$9),'-RÅDATA_KVARTAL-'!$A$5:$DS$385,107,FALSE),"")</f>
        <v/>
      </c>
      <c r="FC76" s="156"/>
      <c r="FD76" s="156" t="str">
        <f>IF(VLOOKUP(CONCATENATE($EJ$6," ",FD$9),'-RÅDATA_KVARTAL-'!$A$5:$DS$385,107,FALSE)&gt;0,VLOOKUP(CONCATENATE($EJ$6," ",FD$9),'-RÅDATA_KVARTAL-'!$A$5:$DS$385,107,FALSE),"")</f>
        <v/>
      </c>
      <c r="FE76" s="156"/>
      <c r="FF76" s="156" t="str">
        <f>IF(VLOOKUP(CONCATENATE($EJ$6," ",FF$9),'-RÅDATA_KVARTAL-'!$A$5:$DS$385,107,FALSE)&gt;0,VLOOKUP(CONCATENATE($EJ$6," ",FF$9),'-RÅDATA_KVARTAL-'!$A$5:$DS$385,107,FALSE),"")</f>
        <v/>
      </c>
      <c r="FG76" s="156"/>
      <c r="FH76" s="156" t="str">
        <f>IF(VLOOKUP(CONCATENATE($EJ$6," ",FH$9),'-RÅDATA_KVARTAL-'!$A$5:$DS$385,107,FALSE)&gt;0,VLOOKUP(CONCATENATE($EJ$6," ",FH$9),'-RÅDATA_KVARTAL-'!$A$5:$DS$385,107,FALSE),"")</f>
        <v/>
      </c>
      <c r="FI76" s="106"/>
      <c r="FJ76" s="106"/>
      <c r="FK76" s="156" t="str">
        <f>IF(VLOOKUP(CONCATENATE($FK$6," ",FK$9),'-RÅDATA_KVARTAL-'!$A$5:$DS$385,107,FALSE)&gt;0,VLOOKUP(CONCATENATE($FK$6," ",FK$9),'-RÅDATA_KVARTAL-'!$A$5:$DS$385,107,FALSE),"")</f>
        <v/>
      </c>
      <c r="FL76" s="156"/>
      <c r="FM76" s="156" t="str">
        <f>IF(VLOOKUP(CONCATENATE($FK$6," ",FM$9),'-RÅDATA_KVARTAL-'!$A$5:$DS$385,107,FALSE)&gt;0,VLOOKUP(CONCATENATE($FK$6," ",FM$9),'-RÅDATA_KVARTAL-'!$A$5:$DS$385,107,FALSE),"")</f>
        <v/>
      </c>
      <c r="FN76" s="156"/>
      <c r="FO76" s="156" t="str">
        <f>IF(VLOOKUP(CONCATENATE($FK$6," ",FO$9),'-RÅDATA_KVARTAL-'!$A$5:$DS$385,107,FALSE)&gt;0,VLOOKUP(CONCATENATE($FK$6," ",FO$9),'-RÅDATA_KVARTAL-'!$A$5:$DS$385,107,FALSE),"")</f>
        <v/>
      </c>
      <c r="FP76" s="156"/>
      <c r="FQ76" s="156" t="str">
        <f>IF(VLOOKUP(CONCATENATE($FK$6," ",FQ$9),'-RÅDATA_KVARTAL-'!$A$5:$DS$385,107,FALSE)&gt;0,VLOOKUP(CONCATENATE($FK$6," ",FQ$9),'-RÅDATA_KVARTAL-'!$A$5:$DS$385,107,FALSE),"")</f>
        <v/>
      </c>
      <c r="FR76" s="156"/>
      <c r="FS76" s="156" t="str">
        <f>IF(VLOOKUP(CONCATENATE($FK$6," ",FS$9),'-RÅDATA_KVARTAL-'!$A$5:$DS$385,107,FALSE)&gt;0,VLOOKUP(CONCATENATE($FK$6," ",FS$9),'-RÅDATA_KVARTAL-'!$A$5:$DS$385,107,FALSE),"")</f>
        <v/>
      </c>
      <c r="FT76" s="156"/>
      <c r="FU76" s="156" t="str">
        <f>IF(VLOOKUP(CONCATENATE($FK$6," ",FU$9),'-RÅDATA_KVARTAL-'!$A$5:$DS$385,107,FALSE)&gt;0,VLOOKUP(CONCATENATE($FK$6," ",FU$9),'-RÅDATA_KVARTAL-'!$A$5:$DS$385,107,FALSE),"")</f>
        <v/>
      </c>
      <c r="FV76" s="156"/>
      <c r="FW76" s="156" t="str">
        <f>IF(VLOOKUP(CONCATENATE($FK$6," ",FW$9),'-RÅDATA_KVARTAL-'!$A$5:$DS$385,107,FALSE)&gt;0,VLOOKUP(CONCATENATE($FK$6," ",FW$9),'-RÅDATA_KVARTAL-'!$A$5:$DS$385,107,FALSE),"")</f>
        <v/>
      </c>
      <c r="FX76" s="156"/>
      <c r="FY76" s="156" t="str">
        <f>IF(VLOOKUP(CONCATENATE($FK$6," ",FY$9),'-RÅDATA_KVARTAL-'!$A$5:$DS$385,107,FALSE)&gt;0,VLOOKUP(CONCATENATE($FK$6," ",FY$9),'-RÅDATA_KVARTAL-'!$A$5:$DS$385,107,FALSE),"")</f>
        <v/>
      </c>
      <c r="FZ76" s="156"/>
      <c r="GA76" s="156" t="str">
        <f>IF(VLOOKUP(CONCATENATE($FK$6," ",GA$9),'-RÅDATA_KVARTAL-'!$A$5:$DS$385,107,FALSE)&gt;0,VLOOKUP(CONCATENATE($FK$6," ",GA$9),'-RÅDATA_KVARTAL-'!$A$5:$DS$385,107,FALSE),"")</f>
        <v/>
      </c>
      <c r="GB76" s="156"/>
      <c r="GC76" s="156" t="str">
        <f>IF(VLOOKUP(CONCATENATE($FK$6," ",GC$9),'-RÅDATA_KVARTAL-'!$A$5:$DS$385,107,FALSE)&gt;0,VLOOKUP(CONCATENATE($FK$6," ",GC$9),'-RÅDATA_KVARTAL-'!$A$5:$DS$385,107,FALSE),"")</f>
        <v/>
      </c>
      <c r="GD76" s="156"/>
      <c r="GE76" s="156" t="str">
        <f>IF(VLOOKUP(CONCATENATE($FK$6," ",GE$9),'-RÅDATA_KVARTAL-'!$A$5:$DS$385,107,FALSE)&gt;0,VLOOKUP(CONCATENATE($FK$6," ",GE$9),'-RÅDATA_KVARTAL-'!$A$5:$DS$385,107,FALSE),"")</f>
        <v/>
      </c>
      <c r="GF76" s="156"/>
      <c r="GG76" s="156" t="str">
        <f>IF(VLOOKUP(CONCATENATE($FK$6," ",GG$9),'-RÅDATA_KVARTAL-'!$A$5:$DS$385,107,FALSE)&gt;0,VLOOKUP(CONCATENATE($FK$6," ",GG$9),'-RÅDATA_KVARTAL-'!$A$5:$DS$385,107,FALSE),"")</f>
        <v/>
      </c>
      <c r="GH76" s="156"/>
      <c r="GI76" s="156" t="str">
        <f>IF(VLOOKUP(CONCATENATE($FK$6," ",GI$9),'-RÅDATA_KVARTAL-'!$A$5:$DS$385,107,FALSE)&gt;0,VLOOKUP(CONCATENATE($FK$6," ",GI$9),'-RÅDATA_KVARTAL-'!$A$5:$DS$385,107,FALSE),"")</f>
        <v/>
      </c>
      <c r="GJ76" s="106"/>
      <c r="GK76" s="106"/>
      <c r="GL76" s="156" t="str">
        <f>IF(VLOOKUP(CONCATENATE($GL$6," ",GL$9),'-RÅDATA_KVARTAL-'!$A$5:$DS$385,107,FALSE)&gt;0,VLOOKUP(CONCATENATE($GL$6," ",GL$9),'-RÅDATA_KVARTAL-'!$A$5:$DS$385,107,FALSE),"")</f>
        <v/>
      </c>
      <c r="GM76" s="156"/>
      <c r="GN76" s="156" t="str">
        <f>IF(VLOOKUP(CONCATENATE($GL$6," ",GN$9),'-RÅDATA_KVARTAL-'!$A$5:$DS$385,107,FALSE)&gt;0,VLOOKUP(CONCATENATE($GL$6," ",GN$9),'-RÅDATA_KVARTAL-'!$A$5:$DS$385,107,FALSE),"")</f>
        <v/>
      </c>
      <c r="GO76" s="156"/>
      <c r="GP76" s="156" t="str">
        <f>IF(VLOOKUP(CONCATENATE($GL$6," ",GP$9),'-RÅDATA_KVARTAL-'!$A$5:$DS$385,107,FALSE)&gt;0,VLOOKUP(CONCATENATE($GL$6," ",GP$9),'-RÅDATA_KVARTAL-'!$A$5:$DS$385,107,FALSE),"")</f>
        <v/>
      </c>
      <c r="GQ76" s="156"/>
      <c r="GR76" s="156" t="str">
        <f>IF(VLOOKUP(CONCATENATE($GL$6," ",GR$9),'-RÅDATA_KVARTAL-'!$A$5:$DS$385,107,FALSE)&gt;0,VLOOKUP(CONCATENATE($GL$6," ",GR$9),'-RÅDATA_KVARTAL-'!$A$5:$DS$385,107,FALSE),"")</f>
        <v/>
      </c>
      <c r="GS76" s="156"/>
      <c r="GT76" s="156" t="str">
        <f>IF(VLOOKUP(CONCATENATE($GL$6," ",GT$9),'-RÅDATA_KVARTAL-'!$A$5:$DS$385,107,FALSE)&gt;0,VLOOKUP(CONCATENATE($GL$6," ",GT$9),'-RÅDATA_KVARTAL-'!$A$5:$DS$385,107,FALSE),"")</f>
        <v/>
      </c>
      <c r="GU76" s="156"/>
      <c r="GV76" s="156" t="str">
        <f>IF(VLOOKUP(CONCATENATE($GL$6," ",GV$9),'-RÅDATA_KVARTAL-'!$A$5:$DS$385,107,FALSE)&gt;0,VLOOKUP(CONCATENATE($GL$6," ",GV$9),'-RÅDATA_KVARTAL-'!$A$5:$DS$385,107,FALSE),"")</f>
        <v/>
      </c>
      <c r="GW76" s="156"/>
      <c r="GX76" s="156" t="str">
        <f>IF(VLOOKUP(CONCATENATE($GL$6," ",GX$9),'-RÅDATA_KVARTAL-'!$A$5:$DS$385,107,FALSE)&gt;0,VLOOKUP(CONCATENATE($GL$6," ",GX$9),'-RÅDATA_KVARTAL-'!$A$5:$DS$385,107,FALSE),"")</f>
        <v/>
      </c>
      <c r="GY76" s="156"/>
      <c r="GZ76" s="156" t="str">
        <f>IF(VLOOKUP(CONCATENATE($GL$6," ",GZ$9),'-RÅDATA_KVARTAL-'!$A$5:$DS$385,107,FALSE)&gt;0,VLOOKUP(CONCATENATE($GL$6," ",GZ$9),'-RÅDATA_KVARTAL-'!$A$5:$DS$385,107,FALSE),"")</f>
        <v/>
      </c>
      <c r="HA76" s="156"/>
      <c r="HB76" s="156" t="str">
        <f>IF(VLOOKUP(CONCATENATE($GL$6," ",HB$9),'-RÅDATA_KVARTAL-'!$A$5:$DS$385,107,FALSE)&gt;0,VLOOKUP(CONCATENATE($GL$6," ",HB$9),'-RÅDATA_KVARTAL-'!$A$5:$DS$385,107,FALSE),"")</f>
        <v/>
      </c>
      <c r="HC76" s="156"/>
      <c r="HD76" s="156" t="str">
        <f>IF(VLOOKUP(CONCATENATE($GL$6," ",HD$9),'-RÅDATA_KVARTAL-'!$A$5:$DS$385,107,FALSE)&gt;0,VLOOKUP(CONCATENATE($GL$6," ",HD$9),'-RÅDATA_KVARTAL-'!$A$5:$DS$385,107,FALSE),"")</f>
        <v/>
      </c>
      <c r="HE76" s="156"/>
      <c r="HF76" s="156" t="str">
        <f>IF(VLOOKUP(CONCATENATE($GL$6," ",HF$9),'-RÅDATA_KVARTAL-'!$A$5:$DS$385,107,FALSE)&gt;0,VLOOKUP(CONCATENATE($GL$6," ",HF$9),'-RÅDATA_KVARTAL-'!$A$5:$DS$385,107,FALSE),"")</f>
        <v/>
      </c>
      <c r="HG76" s="156"/>
      <c r="HH76" s="156" t="str">
        <f>IF(VLOOKUP(CONCATENATE($GL$6," ",HH$9),'-RÅDATA_KVARTAL-'!$A$5:$DS$385,107,FALSE)&gt;0,VLOOKUP(CONCATENATE($GL$6," ",HH$9),'-RÅDATA_KVARTAL-'!$A$5:$DS$385,107,FALSE),"")</f>
        <v/>
      </c>
      <c r="HI76" s="156"/>
      <c r="HJ76" s="156" t="str">
        <f>IF(VLOOKUP(CONCATENATE($GL$6," ",HJ$9),'-RÅDATA_KVARTAL-'!$A$5:$DS$385,107,FALSE)&gt;0,VLOOKUP(CONCATENATE($GL$6," ",HJ$9),'-RÅDATA_KVARTAL-'!$A$5:$DS$385,107,FALSE),"")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1047</v>
      </c>
      <c r="CI79" s="37"/>
      <c r="CJ79" s="37">
        <f>IF(VLOOKUP(CONCATENATE($CH$6," ",CJ$9),'-RÅDATA_KVARTAL-'!$A$5:$DS$385,111,FALSE)&gt;0,VLOOKUP(CONCATENATE($CH$6," ",CJ$9),'-RÅDATA_KVARTAL-'!$A$5:$DS$385,111,FALSE),"")</f>
        <v>687</v>
      </c>
      <c r="CK79" s="37"/>
      <c r="CL79" s="37">
        <f>IF(VLOOKUP(CONCATENATE($CH$6," ",CL$9),'-RÅDATA_KVARTAL-'!$A$5:$DS$385,111,FALSE)&gt;0,VLOOKUP(CONCATENATE($CH$6," ",CL$9),'-RÅDATA_KVARTAL-'!$A$5:$DS$385,111,FALSE),"")</f>
        <v>573</v>
      </c>
      <c r="CM79" s="37"/>
      <c r="CN79" s="37">
        <f>IF(VLOOKUP(CONCATENATE($CH$6," ",CN$9),'-RÅDATA_KVARTAL-'!$A$5:$DS$385,111,FALSE)&gt;0,VLOOKUP(CONCATENATE($CH$6," ",CN$9),'-RÅDATA_KVARTAL-'!$A$5:$DS$385,111,FALSE),"")</f>
        <v>582</v>
      </c>
      <c r="CO79" s="37"/>
      <c r="CP79" s="37">
        <f>IF(VLOOKUP(CONCATENATE($CH$6," ",CP$9),'-RÅDATA_KVARTAL-'!$A$5:$DS$385,111,FALSE)&gt;0,VLOOKUP(CONCATENATE($CH$6," ",CP$9),'-RÅDATA_KVARTAL-'!$A$5:$DS$385,111,FALSE),"")</f>
        <v>793</v>
      </c>
      <c r="CQ79" s="37"/>
      <c r="CR79" s="37">
        <f>IF(VLOOKUP(CONCATENATE($CH$6," ",CR$9),'-RÅDATA_KVARTAL-'!$A$5:$DS$385,111,FALSE)&gt;0,VLOOKUP(CONCATENATE($CH$6," ",CR$9),'-RÅDATA_KVARTAL-'!$A$5:$DS$385,111,FALSE),"")</f>
        <v>711</v>
      </c>
      <c r="CS79" s="37"/>
      <c r="CT79" s="37">
        <f>IF(VLOOKUP(CONCATENATE($CH$6," ",CT$9),'-RÅDATA_KVARTAL-'!$A$5:$DS$385,111,FALSE)&gt;0,VLOOKUP(CONCATENATE($CH$6," ",CT$9),'-RÅDATA_KVARTAL-'!$A$5:$DS$385,111,FALSE),"")</f>
        <v>507</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666</v>
      </c>
      <c r="CY79" s="37"/>
      <c r="CZ79" s="37">
        <f>IF(VLOOKUP(CONCATENATE($CH$6," ",CZ$9),'-RÅDATA_KVARTAL-'!$A$5:$DS$385,111,FALSE)&gt;0,VLOOKUP(CONCATENATE($CH$6," ",CZ$9),'-RÅDATA_KVARTAL-'!$A$5:$DS$385,111,FALSE),"")</f>
        <v>814</v>
      </c>
      <c r="DA79" s="37"/>
      <c r="DB79" s="37">
        <f>IF(VLOOKUP(CONCATENATE($CH$6," ",DB$9),'-RÅDATA_KVARTAL-'!$A$5:$DS$385,111,FALSE)&gt;0,VLOOKUP(CONCATENATE($CH$6," ",DB$9),'-RÅDATA_KVARTAL-'!$A$5:$DS$385,111,FALSE),"")</f>
        <v>1133</v>
      </c>
      <c r="DC79" s="37"/>
      <c r="DD79" s="37">
        <f>IF(VLOOKUP(CONCATENATE($CH$6," ",DD$9),'-RÅDATA_KVARTAL-'!$A$5:$DS$385,111,FALSE)&gt;0,VLOOKUP(CONCATENATE($CH$6," ",DD$9),'-RÅDATA_KVARTAL-'!$A$5:$DS$385,111,FALSE),"")</f>
        <v>575</v>
      </c>
      <c r="DE79" s="37"/>
      <c r="DF79" s="37">
        <f>IF(VLOOKUP(CONCATENATE($CH$6," ",DF$9),'-RÅDATA_KVARTAL-'!$A$5:$DS$385,111,FALSE)&gt;0,VLOOKUP(CONCATENATE($CH$6," ",DF$9),'-RÅDATA_KVARTAL-'!$A$5:$DS$385,111,FALSE),"")</f>
        <v>8663</v>
      </c>
      <c r="DG79" s="147"/>
      <c r="DH79" s="146"/>
      <c r="DI79" s="37">
        <f>IF(VLOOKUP(CONCATENATE($DI$6," ",DI$9),'-RÅDATA_KVARTAL-'!$A$5:$DS$385,111,FALSE)&gt;0,VLOOKUP(CONCATENATE($DI$6," ",DI$9),'-RÅDATA_KVARTAL-'!$A$5:$DS$385,111,FALSE),"")</f>
        <v>614</v>
      </c>
      <c r="DJ79" s="37"/>
      <c r="DK79" s="37">
        <f>IF(VLOOKUP(CONCATENATE($DI$6," ",DK$9),'-RÅDATA_KVARTAL-'!$A$5:$DS$385,111,FALSE)&gt;0,VLOOKUP(CONCATENATE($DI$6," ",DK$9),'-RÅDATA_KVARTAL-'!$A$5:$DS$385,111,FALSE),"")</f>
        <v>604</v>
      </c>
      <c r="DL79" s="37"/>
      <c r="DM79" s="37">
        <f>IF(VLOOKUP(CONCATENATE($DI$6," ",DM$9),'-RÅDATA_KVARTAL-'!$A$5:$DS$385,111,FALSE)&gt;0,VLOOKUP(CONCATENATE($DI$6," ",DM$9),'-RÅDATA_KVARTAL-'!$A$5:$DS$385,111,FALSE),"")</f>
        <v>595</v>
      </c>
      <c r="DN79" s="37"/>
      <c r="DO79" s="37">
        <f>IF(VLOOKUP(CONCATENATE($DI$6," ",DO$9),'-RÅDATA_KVARTAL-'!$A$5:$DS$385,111,FALSE)&gt;0,VLOOKUP(CONCATENATE($DI$6," ",DO$9),'-RÅDATA_KVARTAL-'!$A$5:$DS$385,111,FALSE),"")</f>
        <v>866</v>
      </c>
      <c r="DP79" s="37"/>
      <c r="DQ79" s="37">
        <f>IF(VLOOKUP(CONCATENATE($DI$6," ",DQ$9),'-RÅDATA_KVARTAL-'!$A$5:$DS$385,111,FALSE)&gt;0,VLOOKUP(CONCATENATE($DI$6," ",DQ$9),'-RÅDATA_KVARTAL-'!$A$5:$DS$385,111,FALSE),"")</f>
        <v>1137</v>
      </c>
      <c r="DR79" s="37"/>
      <c r="DS79" s="37">
        <f>IF(VLOOKUP(CONCATENATE($DI$6," ",DS$9),'-RÅDATA_KVARTAL-'!$A$5:$DS$385,111,FALSE)&gt;0,VLOOKUP(CONCATENATE($DI$6," ",DS$9),'-RÅDATA_KVARTAL-'!$A$5:$DS$385,111,FALSE),"")</f>
        <v>1030</v>
      </c>
      <c r="DT79" s="37"/>
      <c r="DU79" s="37">
        <f>IF(VLOOKUP(CONCATENATE($DI$6," ",DU$9),'-RÅDATA_KVARTAL-'!$A$5:$DS$385,111,FALSE)&gt;0,VLOOKUP(CONCATENATE($DI$6," ",DU$9),'-RÅDATA_KVARTAL-'!$A$5:$DS$385,111,FALSE),"")</f>
        <v>512</v>
      </c>
      <c r="DV79" s="37"/>
      <c r="DW79" s="37">
        <f>IF(VLOOKUP(CONCATENATE($DI$6," ",DW$9),'-RÅDATA_KVARTAL-'!$A$5:$DS$385,111,FALSE)&gt;0,VLOOKUP(CONCATENATE($DI$6," ",DW$9),'-RÅDATA_KVARTAL-'!$A$5:$DS$385,111,FALSE),"")</f>
        <v>610</v>
      </c>
      <c r="DX79" s="37"/>
      <c r="DY79" s="37">
        <f>IF(VLOOKUP(CONCATENATE($DI$6," ",DY$9),'-RÅDATA_KVARTAL-'!$A$5:$DS$385,111,FALSE)&gt;0,VLOOKUP(CONCATENATE($DI$6," ",DY$9),'-RÅDATA_KVARTAL-'!$A$5:$DS$385,111,FALSE),"")</f>
        <v>605</v>
      </c>
      <c r="DZ79" s="37"/>
      <c r="EA79" s="37" t="str">
        <f>IF(VLOOKUP(CONCATENATE($DI$6," ",EA$9),'-RÅDATA_KVARTAL-'!$A$5:$DS$385,111,FALSE)&gt;0,VLOOKUP(CONCATENATE($DI$6," ",EA$9),'-RÅDATA_KVARTAL-'!$A$5:$DS$385,111,FALSE),"")</f>
        <v/>
      </c>
      <c r="EB79" s="37"/>
      <c r="EC79" s="37" t="str">
        <f>IF(VLOOKUP(CONCATENATE($DI$6," ",EC$9),'-RÅDATA_KVARTAL-'!$A$5:$DS$385,111,FALSE)&gt;0,VLOOKUP(CONCATENATE($DI$6," ",EC$9),'-RÅDATA_KVARTAL-'!$A$5:$DS$385,111,FALSE),"")</f>
        <v/>
      </c>
      <c r="ED79" s="37"/>
      <c r="EE79" s="37" t="str">
        <f>IF(VLOOKUP(CONCATENATE($DI$6," ",EE$9),'-RÅDATA_KVARTAL-'!$A$5:$DS$385,111,FALSE)&gt;0,VLOOKUP(CONCATENATE($DI$6," ",EE$9),'-RÅDATA_KVARTAL-'!$A$5:$DS$385,111,FALSE),"")</f>
        <v/>
      </c>
      <c r="EF79" s="37"/>
      <c r="EG79" s="37">
        <f>IF(VLOOKUP(CONCATENATE($DI$6," ",EG$9),'-RÅDATA_KVARTAL-'!$A$5:$DS$385,111,FALSE)&gt;0,VLOOKUP(CONCATENATE($DI$6," ",EG$9),'-RÅDATA_KVARTAL-'!$A$5:$DS$385,111,FALSE),"")</f>
        <v>6573</v>
      </c>
      <c r="EH79" s="147"/>
      <c r="EI79" s="146"/>
      <c r="EJ79" s="37" t="str">
        <f>IF(VLOOKUP(CONCATENATE($EJ$6," ",EJ$9),'-RÅDATA_KVARTAL-'!$A$5:$DS$385,111,FALSE)&gt;0,VLOOKUP(CONCATENATE($EJ$6," ",EJ$9),'-RÅDATA_KVARTAL-'!$A$5:$DS$385,111,FALSE),"")</f>
        <v/>
      </c>
      <c r="EK79" s="37"/>
      <c r="EL79" s="37" t="str">
        <f>IF(VLOOKUP(CONCATENATE($EJ$6," ",EL$9),'-RÅDATA_KVARTAL-'!$A$5:$DS$385,111,FALSE)&gt;0,VLOOKUP(CONCATENATE($EJ$6," ",EL$9),'-RÅDATA_KVARTAL-'!$A$5:$DS$385,111,FALSE),"")</f>
        <v/>
      </c>
      <c r="EM79" s="37"/>
      <c r="EN79" s="37" t="str">
        <f>IF(VLOOKUP(CONCATENATE($EJ$6," ",EN$9),'-RÅDATA_KVARTAL-'!$A$5:$DS$385,111,FALSE)&gt;0,VLOOKUP(CONCATENATE($EJ$6," ",EN$9),'-RÅDATA_KVARTAL-'!$A$5:$DS$385,111,FALSE),"")</f>
        <v/>
      </c>
      <c r="EO79" s="37"/>
      <c r="EP79" s="37" t="str">
        <f>IF(VLOOKUP(CONCATENATE($EJ$6," ",EP$9),'-RÅDATA_KVARTAL-'!$A$5:$DS$385,111,FALSE)&gt;0,VLOOKUP(CONCATENATE($EJ$6," ",EP$9),'-RÅDATA_KVARTAL-'!$A$5:$DS$385,111,FALSE),"")</f>
        <v/>
      </c>
      <c r="EQ79" s="37"/>
      <c r="ER79" s="37" t="str">
        <f>IF(VLOOKUP(CONCATENATE($EJ$6," ",ER$9),'-RÅDATA_KVARTAL-'!$A$5:$DS$385,111,FALSE)&gt;0,VLOOKUP(CONCATENATE($EJ$6," ",ER$9),'-RÅDATA_KVARTAL-'!$A$5:$DS$385,111,FALSE),"")</f>
        <v/>
      </c>
      <c r="ES79" s="37"/>
      <c r="ET79" s="37" t="str">
        <f>IF(VLOOKUP(CONCATENATE($EJ$6," ",ET$9),'-RÅDATA_KVARTAL-'!$A$5:$DS$385,111,FALSE)&gt;0,VLOOKUP(CONCATENATE($EJ$6," ",ET$9),'-RÅDATA_KVARTAL-'!$A$5:$DS$385,111,FALSE),"")</f>
        <v/>
      </c>
      <c r="EU79" s="37"/>
      <c r="EV79" s="37" t="str">
        <f>IF(VLOOKUP(CONCATENATE($EJ$6," ",EV$9),'-RÅDATA_KVARTAL-'!$A$5:$DS$385,111,FALSE)&gt;0,VLOOKUP(CONCATENATE($EJ$6," ",EV$9),'-RÅDATA_KVARTAL-'!$A$5:$DS$385,111,FALSE),"")</f>
        <v/>
      </c>
      <c r="EW79" s="37"/>
      <c r="EX79" s="37" t="str">
        <f>IF(VLOOKUP(CONCATENATE($EJ$6," ",EX$9),'-RÅDATA_KVARTAL-'!$A$5:$DS$385,111,FALSE)&gt;0,VLOOKUP(CONCATENATE($EJ$6," ",EX$9),'-RÅDATA_KVARTAL-'!$A$5:$DS$385,111,FALSE),"")</f>
        <v/>
      </c>
      <c r="EY79" s="37"/>
      <c r="EZ79" s="37" t="str">
        <f>IF(VLOOKUP(CONCATENATE($EJ$6," ",EZ$9),'-RÅDATA_KVARTAL-'!$A$5:$DS$385,111,FALSE)&gt;0,VLOOKUP(CONCATENATE($EJ$6," ",EZ$9),'-RÅDATA_KVARTAL-'!$A$5:$DS$385,111,FALSE),"")</f>
        <v/>
      </c>
      <c r="FA79" s="37"/>
      <c r="FB79" s="37" t="str">
        <f>IF(VLOOKUP(CONCATENATE($EJ$6," ",FB$9),'-RÅDATA_KVARTAL-'!$A$5:$DS$385,111,FALSE)&gt;0,VLOOKUP(CONCATENATE($EJ$6," ",FB$9),'-RÅDATA_KVARTAL-'!$A$5:$DS$385,111,FALSE),"")</f>
        <v/>
      </c>
      <c r="FC79" s="37"/>
      <c r="FD79" s="37" t="str">
        <f>IF(VLOOKUP(CONCATENATE($EJ$6," ",FD$9),'-RÅDATA_KVARTAL-'!$A$5:$DS$385,111,FALSE)&gt;0,VLOOKUP(CONCATENATE($EJ$6," ",FD$9),'-RÅDATA_KVARTAL-'!$A$5:$DS$385,111,FALSE),"")</f>
        <v/>
      </c>
      <c r="FE79" s="37"/>
      <c r="FF79" s="37" t="str">
        <f>IF(VLOOKUP(CONCATENATE($EJ$6," ",FF$9),'-RÅDATA_KVARTAL-'!$A$5:$DS$385,111,FALSE)&gt;0,VLOOKUP(CONCATENATE($EJ$6," ",FF$9),'-RÅDATA_KVARTAL-'!$A$5:$DS$385,111,FALSE),"")</f>
        <v/>
      </c>
      <c r="FG79" s="37"/>
      <c r="FH79" s="37" t="str">
        <f>IF(VLOOKUP(CONCATENATE($EJ$6," ",FH$9),'-RÅDATA_KVARTAL-'!$A$5:$DS$385,111,FALSE)&gt;0,VLOOKUP(CONCATENATE($EJ$6," ",FH$9),'-RÅDATA_KVARTAL-'!$A$5:$DS$385,111,FALSE),"")</f>
        <v/>
      </c>
      <c r="FI79" s="147"/>
      <c r="FJ79" s="146"/>
      <c r="FK79" s="37" t="str">
        <f>IF(VLOOKUP(CONCATENATE($FK$6," ",FK$9),'-RÅDATA_KVARTAL-'!$A$5:$DS$385,111,FALSE)&gt;0,VLOOKUP(CONCATENATE($FK$6," ",FK$9),'-RÅDATA_KVARTAL-'!$A$5:$DS$385,111,FALSE),"")</f>
        <v/>
      </c>
      <c r="FL79" s="37"/>
      <c r="FM79" s="37" t="str">
        <f>IF(VLOOKUP(CONCATENATE($FK$6," ",FM$9),'-RÅDATA_KVARTAL-'!$A$5:$DS$385,111,FALSE)&gt;0,VLOOKUP(CONCATENATE($FK$6," ",FM$9),'-RÅDATA_KVARTAL-'!$A$5:$DS$385,111,FALSE),"")</f>
        <v/>
      </c>
      <c r="FN79" s="37"/>
      <c r="FO79" s="37" t="str">
        <f>IF(VLOOKUP(CONCATENATE($FK$6," ",FO$9),'-RÅDATA_KVARTAL-'!$A$5:$DS$385,111,FALSE)&gt;0,VLOOKUP(CONCATENATE($FK$6," ",FO$9),'-RÅDATA_KVARTAL-'!$A$5:$DS$385,111,FALSE),"")</f>
        <v/>
      </c>
      <c r="FP79" s="37"/>
      <c r="FQ79" s="37" t="str">
        <f>IF(VLOOKUP(CONCATENATE($FK$6," ",FQ$9),'-RÅDATA_KVARTAL-'!$A$5:$DS$385,111,FALSE)&gt;0,VLOOKUP(CONCATENATE($FK$6," ",FQ$9),'-RÅDATA_KVARTAL-'!$A$5:$DS$385,111,FALSE),"")</f>
        <v/>
      </c>
      <c r="FR79" s="37"/>
      <c r="FS79" s="37" t="str">
        <f>IF(VLOOKUP(CONCATENATE($FK$6," ",FS$9),'-RÅDATA_KVARTAL-'!$A$5:$DS$385,111,FALSE)&gt;0,VLOOKUP(CONCATENATE($FK$6," ",FS$9),'-RÅDATA_KVARTAL-'!$A$5:$DS$385,111,FALSE),"")</f>
        <v/>
      </c>
      <c r="FT79" s="37"/>
      <c r="FU79" s="37" t="str">
        <f>IF(VLOOKUP(CONCATENATE($FK$6," ",FU$9),'-RÅDATA_KVARTAL-'!$A$5:$DS$385,111,FALSE)&gt;0,VLOOKUP(CONCATENATE($FK$6," ",FU$9),'-RÅDATA_KVARTAL-'!$A$5:$DS$385,111,FALSE),"")</f>
        <v/>
      </c>
      <c r="FV79" s="37"/>
      <c r="FW79" s="37" t="str">
        <f>IF(VLOOKUP(CONCATENATE($FK$6," ",FW$9),'-RÅDATA_KVARTAL-'!$A$5:$DS$385,111,FALSE)&gt;0,VLOOKUP(CONCATENATE($FK$6," ",FW$9),'-RÅDATA_KVARTAL-'!$A$5:$DS$385,111,FALSE),"")</f>
        <v/>
      </c>
      <c r="FX79" s="37"/>
      <c r="FY79" s="37" t="str">
        <f>IF(VLOOKUP(CONCATENATE($FK$6," ",FY$9),'-RÅDATA_KVARTAL-'!$A$5:$DS$385,111,FALSE)&gt;0,VLOOKUP(CONCATENATE($FK$6," ",FY$9),'-RÅDATA_KVARTAL-'!$A$5:$DS$385,111,FALSE),"")</f>
        <v/>
      </c>
      <c r="FZ79" s="37"/>
      <c r="GA79" s="37" t="str">
        <f>IF(VLOOKUP(CONCATENATE($FK$6," ",GA$9),'-RÅDATA_KVARTAL-'!$A$5:$DS$385,111,FALSE)&gt;0,VLOOKUP(CONCATENATE($FK$6," ",GA$9),'-RÅDATA_KVARTAL-'!$A$5:$DS$385,111,FALSE),"")</f>
        <v/>
      </c>
      <c r="GB79" s="37"/>
      <c r="GC79" s="37" t="str">
        <f>IF(VLOOKUP(CONCATENATE($FK$6," ",GC$9),'-RÅDATA_KVARTAL-'!$A$5:$DS$385,111,FALSE)&gt;0,VLOOKUP(CONCATENATE($FK$6," ",GC$9),'-RÅDATA_KVARTAL-'!$A$5:$DS$385,111,FALSE),"")</f>
        <v/>
      </c>
      <c r="GD79" s="37"/>
      <c r="GE79" s="37" t="str">
        <f>IF(VLOOKUP(CONCATENATE($FK$6," ",GE$9),'-RÅDATA_KVARTAL-'!$A$5:$DS$385,111,FALSE)&gt;0,VLOOKUP(CONCATENATE($FK$6," ",GE$9),'-RÅDATA_KVARTAL-'!$A$5:$DS$385,111,FALSE),"")</f>
        <v/>
      </c>
      <c r="GF79" s="37"/>
      <c r="GG79" s="37" t="str">
        <f>IF(VLOOKUP(CONCATENATE($FK$6," ",GG$9),'-RÅDATA_KVARTAL-'!$A$5:$DS$385,111,FALSE)&gt;0,VLOOKUP(CONCATENATE($FK$6," ",GG$9),'-RÅDATA_KVARTAL-'!$A$5:$DS$385,111,FALSE),"")</f>
        <v/>
      </c>
      <c r="GH79" s="37"/>
      <c r="GI79" s="37" t="str">
        <f>IF(VLOOKUP(CONCATENATE($FK$6," ",GI$9),'-RÅDATA_KVARTAL-'!$A$5:$DS$385,111,FALSE)&gt;0,VLOOKUP(CONCATENATE($FK$6," ",GI$9),'-RÅDATA_KVARTAL-'!$A$5:$DS$385,111,FALSE),"")</f>
        <v/>
      </c>
      <c r="GJ79" s="147"/>
      <c r="GK79" s="146"/>
      <c r="GL79" s="37" t="str">
        <f>IF(VLOOKUP(CONCATENATE($GL$6," ",GL$9),'-RÅDATA_KVARTAL-'!$A$5:$DS$385,111,FALSE)&gt;0,VLOOKUP(CONCATENATE($GL$6," ",GL$9),'-RÅDATA_KVARTAL-'!$A$5:$DS$385,111,FALSE),"")</f>
        <v/>
      </c>
      <c r="GM79" s="37"/>
      <c r="GN79" s="37" t="str">
        <f>IF(VLOOKUP(CONCATENATE($GL$6," ",GN$9),'-RÅDATA_KVARTAL-'!$A$5:$DS$385,111,FALSE)&gt;0,VLOOKUP(CONCATENATE($GL$6," ",GN$9),'-RÅDATA_KVARTAL-'!$A$5:$DS$385,111,FALSE),"")</f>
        <v/>
      </c>
      <c r="GO79" s="37"/>
      <c r="GP79" s="37" t="str">
        <f>IF(VLOOKUP(CONCATENATE($GL$6," ",GP$9),'-RÅDATA_KVARTAL-'!$A$5:$DS$385,111,FALSE)&gt;0,VLOOKUP(CONCATENATE($GL$6," ",GP$9),'-RÅDATA_KVARTAL-'!$A$5:$DS$385,111,FALSE),"")</f>
        <v/>
      </c>
      <c r="GQ79" s="37"/>
      <c r="GR79" s="37" t="str">
        <f>IF(VLOOKUP(CONCATENATE($GL$6," ",GR$9),'-RÅDATA_KVARTAL-'!$A$5:$DS$385,111,FALSE)&gt;0,VLOOKUP(CONCATENATE($GL$6," ",GR$9),'-RÅDATA_KVARTAL-'!$A$5:$DS$385,111,FALSE),"")</f>
        <v/>
      </c>
      <c r="GS79" s="37"/>
      <c r="GT79" s="37" t="str">
        <f>IF(VLOOKUP(CONCATENATE($GL$6," ",GT$9),'-RÅDATA_KVARTAL-'!$A$5:$DS$385,111,FALSE)&gt;0,VLOOKUP(CONCATENATE($GL$6," ",GT$9),'-RÅDATA_KVARTAL-'!$A$5:$DS$385,111,FALSE),"")</f>
        <v/>
      </c>
      <c r="GU79" s="37"/>
      <c r="GV79" s="37" t="str">
        <f>IF(VLOOKUP(CONCATENATE($GL$6," ",GV$9),'-RÅDATA_KVARTAL-'!$A$5:$DS$385,111,FALSE)&gt;0,VLOOKUP(CONCATENATE($GL$6," ",GV$9),'-RÅDATA_KVARTAL-'!$A$5:$DS$385,111,FALSE),"")</f>
        <v/>
      </c>
      <c r="GW79" s="37"/>
      <c r="GX79" s="37" t="str">
        <f>IF(VLOOKUP(CONCATENATE($GL$6," ",GX$9),'-RÅDATA_KVARTAL-'!$A$5:$DS$385,111,FALSE)&gt;0,VLOOKUP(CONCATENATE($GL$6," ",GX$9),'-RÅDATA_KVARTAL-'!$A$5:$DS$385,111,FALSE),"")</f>
        <v/>
      </c>
      <c r="GY79" s="37"/>
      <c r="GZ79" s="37" t="str">
        <f>IF(VLOOKUP(CONCATENATE($GL$6," ",GZ$9),'-RÅDATA_KVARTAL-'!$A$5:$DS$385,111,FALSE)&gt;0,VLOOKUP(CONCATENATE($GL$6," ",GZ$9),'-RÅDATA_KVARTAL-'!$A$5:$DS$385,111,FALSE),"")</f>
        <v/>
      </c>
      <c r="HA79" s="37"/>
      <c r="HB79" s="37" t="str">
        <f>IF(VLOOKUP(CONCATENATE($GL$6," ",HB$9),'-RÅDATA_KVARTAL-'!$A$5:$DS$385,111,FALSE)&gt;0,VLOOKUP(CONCATENATE($GL$6," ",HB$9),'-RÅDATA_KVARTAL-'!$A$5:$DS$385,111,FALSE),"")</f>
        <v/>
      </c>
      <c r="HC79" s="37"/>
      <c r="HD79" s="37" t="str">
        <f>IF(VLOOKUP(CONCATENATE($GL$6," ",HD$9),'-RÅDATA_KVARTAL-'!$A$5:$DS$385,111,FALSE)&gt;0,VLOOKUP(CONCATENATE($GL$6," ",HD$9),'-RÅDATA_KVARTAL-'!$A$5:$DS$385,111,FALSE),"")</f>
        <v/>
      </c>
      <c r="HE79" s="37"/>
      <c r="HF79" s="37" t="str">
        <f>IF(VLOOKUP(CONCATENATE($GL$6," ",HF$9),'-RÅDATA_KVARTAL-'!$A$5:$DS$385,111,FALSE)&gt;0,VLOOKUP(CONCATENATE($GL$6," ",HF$9),'-RÅDATA_KVARTAL-'!$A$5:$DS$385,111,FALSE),"")</f>
        <v/>
      </c>
      <c r="HG79" s="37"/>
      <c r="HH79" s="37" t="str">
        <f>IF(VLOOKUP(CONCATENATE($GL$6," ",HH$9),'-RÅDATA_KVARTAL-'!$A$5:$DS$385,111,FALSE)&gt;0,VLOOKUP(CONCATENATE($GL$6," ",HH$9),'-RÅDATA_KVARTAL-'!$A$5:$DS$385,111,FALSE),"")</f>
        <v/>
      </c>
      <c r="HI79" s="37"/>
      <c r="HJ79" s="37" t="str">
        <f>IF(VLOOKUP(CONCATENATE($GL$6," ",HJ$9),'-RÅDATA_KVARTAL-'!$A$5:$DS$385,111,FALSE)&gt;0,VLOOKUP(CONCATENATE($GL$6," ",HJ$9),'-RÅDATA_KVARTAL-'!$A$5:$DS$385,111,FALSE),"")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5</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f>IF(VLOOKUP(CONCATENATE($CH$6," ",CZ$9),'-RÅDATA_KVARTAL-'!$A$5:$DS$385,115,FALSE)&gt;0,VLOOKUP(CONCATENATE($CH$6," ",CZ$9),'-RÅDATA_KVARTAL-'!$A$5:$DS$385,115,FALSE),"")</f>
        <v>8</v>
      </c>
      <c r="DA81" s="37"/>
      <c r="DB81" s="37">
        <f>IF(VLOOKUP(CONCATENATE($CH$6," ",DB$9),'-RÅDATA_KVARTAL-'!$A$5:$DS$385,115,FALSE)&gt;0,VLOOKUP(CONCATENATE($CH$6," ",DB$9),'-RÅDATA_KVARTAL-'!$A$5:$DS$385,115,FALSE),"")</f>
        <v>11</v>
      </c>
      <c r="DC81" s="37"/>
      <c r="DD81" s="37">
        <f>IF(VLOOKUP(CONCATENATE($CH$6," ",DD$9),'-RÅDATA_KVARTAL-'!$A$5:$DS$385,115,FALSE)&gt;0,VLOOKUP(CONCATENATE($CH$6," ",DD$9),'-RÅDATA_KVARTAL-'!$A$5:$DS$385,115,FALSE),"")</f>
        <v>6</v>
      </c>
      <c r="DE81" s="37"/>
      <c r="DF81" s="37">
        <f>IF(VLOOKUP(CONCATENATE($CH$6," ",DF$9),'-RÅDATA_KVARTAL-'!$A$5:$DS$385,115,FALSE)&gt;0,VLOOKUP(CONCATENATE($CH$6," ",DF$9),'-RÅDATA_KVARTAL-'!$A$5:$DS$385,115,FALSE),"")</f>
        <v>7.1755156133521076</v>
      </c>
      <c r="DG81" s="106"/>
      <c r="DH81" s="106"/>
      <c r="DI81" s="37">
        <f>IF(VLOOKUP(CONCATENATE($DI$6," ",DI$9),'-RÅDATA_KVARTAL-'!$A$5:$DS$385,115,FALSE)&gt;0,VLOOKUP(CONCATENATE($DI$6," ",DI$9),'-RÅDATA_KVARTAL-'!$A$5:$DS$385,115,FALSE),"")</f>
        <v>6</v>
      </c>
      <c r="DJ81" s="37"/>
      <c r="DK81" s="37">
        <f>IF(VLOOKUP(CONCATENATE($DI$6," ",DK$9),'-RÅDATA_KVARTAL-'!$A$5:$DS$385,115,FALSE)&gt;0,VLOOKUP(CONCATENATE($DI$6," ",DK$9),'-RÅDATA_KVARTAL-'!$A$5:$DS$385,115,FALSE),"")</f>
        <v>6</v>
      </c>
      <c r="DL81" s="37"/>
      <c r="DM81" s="37">
        <f>IF(VLOOKUP(CONCATENATE($DI$6," ",DM$9),'-RÅDATA_KVARTAL-'!$A$5:$DS$385,115,FALSE)&gt;0,VLOOKUP(CONCATENATE($DI$6," ",DM$9),'-RÅDATA_KVARTAL-'!$A$5:$DS$385,115,FALSE),"")</f>
        <v>5</v>
      </c>
      <c r="DN81" s="37"/>
      <c r="DO81" s="37">
        <f>IF(VLOOKUP(CONCATENATE($DI$6," ",DO$9),'-RÅDATA_KVARTAL-'!$A$5:$DS$385,115,FALSE)&gt;0,VLOOKUP(CONCATENATE($DI$6," ",DO$9),'-RÅDATA_KVARTAL-'!$A$5:$DS$385,115,FALSE),"")</f>
        <v>9</v>
      </c>
      <c r="DP81" s="37"/>
      <c r="DQ81" s="37">
        <f>IF(VLOOKUP(CONCATENATE($DI$6," ",DQ$9),'-RÅDATA_KVARTAL-'!$A$5:$DS$385,115,FALSE)&gt;0,VLOOKUP(CONCATENATE($DI$6," ",DQ$9),'-RÅDATA_KVARTAL-'!$A$5:$DS$385,115,FALSE),"")</f>
        <v>11</v>
      </c>
      <c r="DR81" s="37"/>
      <c r="DS81" s="37">
        <f>IF(VLOOKUP(CONCATENATE($DI$6," ",DS$9),'-RÅDATA_KVARTAL-'!$A$5:$DS$385,115,FALSE)&gt;0,VLOOKUP(CONCATENATE($DI$6," ",DS$9),'-RÅDATA_KVARTAL-'!$A$5:$DS$385,115,FALSE),"")</f>
        <v>10</v>
      </c>
      <c r="DT81" s="37"/>
      <c r="DU81" s="37">
        <f>IF(VLOOKUP(CONCATENATE($DI$6," ",DU$9),'-RÅDATA_KVARTAL-'!$A$5:$DS$385,115,FALSE)&gt;0,VLOOKUP(CONCATENATE($DI$6," ",DU$9),'-RÅDATA_KVARTAL-'!$A$5:$DS$385,115,FALSE),"")</f>
        <v>6</v>
      </c>
      <c r="DV81" s="37"/>
      <c r="DW81" s="37">
        <f>IF(VLOOKUP(CONCATENATE($DI$6," ",DW$9),'-RÅDATA_KVARTAL-'!$A$5:$DS$385,115,FALSE)&gt;0,VLOOKUP(CONCATENATE($DI$6," ",DW$9),'-RÅDATA_KVARTAL-'!$A$5:$DS$385,115,FALSE),"")</f>
        <v>6</v>
      </c>
      <c r="DX81" s="37"/>
      <c r="DY81" s="37">
        <f>IF(VLOOKUP(CONCATENATE($DI$6," ",DY$9),'-RÅDATA_KVARTAL-'!$A$5:$DS$385,115,FALSE)&gt;0,VLOOKUP(CONCATENATE($DI$6," ",DY$9),'-RÅDATA_KVARTAL-'!$A$5:$DS$385,115,FALSE),"")</f>
        <v>6</v>
      </c>
      <c r="DZ81" s="37"/>
      <c r="EA81" s="37" t="str">
        <f>IF(VLOOKUP(CONCATENATE($DI$6," ",EA$9),'-RÅDATA_KVARTAL-'!$A$5:$DS$385,115,FALSE)&gt;0,VLOOKUP(CONCATENATE($DI$6," ",EA$9),'-RÅDATA_KVARTAL-'!$A$5:$DS$385,115,FALSE),"")</f>
        <v/>
      </c>
      <c r="EB81" s="37"/>
      <c r="EC81" s="37" t="str">
        <f>IF(VLOOKUP(CONCATENATE($DI$6," ",EC$9),'-RÅDATA_KVARTAL-'!$A$5:$DS$385,115,FALSE)&gt;0,VLOOKUP(CONCATENATE($DI$6," ",EC$9),'-RÅDATA_KVARTAL-'!$A$5:$DS$385,115,FALSE),"")</f>
        <v/>
      </c>
      <c r="ED81" s="37"/>
      <c r="EE81" s="37" t="str">
        <f>IF(VLOOKUP(CONCATENATE($DI$6," ",EE$9),'-RÅDATA_KVARTAL-'!$A$5:$DS$385,115,FALSE)&gt;0,VLOOKUP(CONCATENATE($DI$6," ",EE$9),'-RÅDATA_KVARTAL-'!$A$5:$DS$385,115,FALSE),"")</f>
        <v/>
      </c>
      <c r="EF81" s="37"/>
      <c r="EG81" s="37">
        <f>IF(VLOOKUP(CONCATENATE($DI$6," ",EG$9),'-RÅDATA_KVARTAL-'!$A$5:$DS$385,115,FALSE)&gt;0,VLOOKUP(CONCATENATE($DI$6," ",EG$9),'-RÅDATA_KVARTAL-'!$A$5:$DS$385,115,FALSE),"")</f>
        <v>7.3711754481057135</v>
      </c>
      <c r="EH81" s="106"/>
      <c r="EI81" s="106"/>
      <c r="EJ81" s="37" t="str">
        <f>IF(VLOOKUP(CONCATENATE($EJ$6," ",EJ$9),'-RÅDATA_KVARTAL-'!$A$5:$DS$385,115,FALSE)&gt;0,VLOOKUP(CONCATENATE($EJ$6," ",EJ$9),'-RÅDATA_KVARTAL-'!$A$5:$DS$385,115,FALSE),"")</f>
        <v/>
      </c>
      <c r="EK81" s="37"/>
      <c r="EL81" s="37" t="str">
        <f>IF(VLOOKUP(CONCATENATE($EJ$6," ",EL$9),'-RÅDATA_KVARTAL-'!$A$5:$DS$385,115,FALSE)&gt;0,VLOOKUP(CONCATENATE($EJ$6," ",EL$9),'-RÅDATA_KVARTAL-'!$A$5:$DS$385,115,FALSE),"")</f>
        <v/>
      </c>
      <c r="EM81" s="37"/>
      <c r="EN81" s="37" t="str">
        <f>IF(VLOOKUP(CONCATENATE($EJ$6," ",EN$9),'-RÅDATA_KVARTAL-'!$A$5:$DS$385,115,FALSE)&gt;0,VLOOKUP(CONCATENATE($EJ$6," ",EN$9),'-RÅDATA_KVARTAL-'!$A$5:$DS$385,115,FALSE),"")</f>
        <v/>
      </c>
      <c r="EO81" s="37"/>
      <c r="EP81" s="37" t="str">
        <f>IF(VLOOKUP(CONCATENATE($EJ$6," ",EP$9),'-RÅDATA_KVARTAL-'!$A$5:$DS$385,115,FALSE)&gt;0,VLOOKUP(CONCATENATE($EJ$6," ",EP$9),'-RÅDATA_KVARTAL-'!$A$5:$DS$385,115,FALSE),"")</f>
        <v/>
      </c>
      <c r="EQ81" s="37"/>
      <c r="ER81" s="37" t="str">
        <f>IF(VLOOKUP(CONCATENATE($EJ$6," ",ER$9),'-RÅDATA_KVARTAL-'!$A$5:$DS$385,115,FALSE)&gt;0,VLOOKUP(CONCATENATE($EJ$6," ",ER$9),'-RÅDATA_KVARTAL-'!$A$5:$DS$385,115,FALSE),"")</f>
        <v/>
      </c>
      <c r="ES81" s="37"/>
      <c r="ET81" s="37" t="str">
        <f>IF(VLOOKUP(CONCATENATE($EJ$6," ",ET$9),'-RÅDATA_KVARTAL-'!$A$5:$DS$385,115,FALSE)&gt;0,VLOOKUP(CONCATENATE($EJ$6," ",ET$9),'-RÅDATA_KVARTAL-'!$A$5:$DS$385,115,FALSE),"")</f>
        <v/>
      </c>
      <c r="EU81" s="37"/>
      <c r="EV81" s="37" t="str">
        <f>IF(VLOOKUP(CONCATENATE($EJ$6," ",EV$9),'-RÅDATA_KVARTAL-'!$A$5:$DS$385,115,FALSE)&gt;0,VLOOKUP(CONCATENATE($EJ$6," ",EV$9),'-RÅDATA_KVARTAL-'!$A$5:$DS$385,115,FALSE),"")</f>
        <v/>
      </c>
      <c r="EW81" s="37"/>
      <c r="EX81" s="37" t="str">
        <f>IF(VLOOKUP(CONCATENATE($EJ$6," ",EX$9),'-RÅDATA_KVARTAL-'!$A$5:$DS$385,115,FALSE)&gt;0,VLOOKUP(CONCATENATE($EJ$6," ",EX$9),'-RÅDATA_KVARTAL-'!$A$5:$DS$385,115,FALSE),"")</f>
        <v/>
      </c>
      <c r="EY81" s="37"/>
      <c r="EZ81" s="37" t="str">
        <f>IF(VLOOKUP(CONCATENATE($EJ$6," ",EZ$9),'-RÅDATA_KVARTAL-'!$A$5:$DS$385,115,FALSE)&gt;0,VLOOKUP(CONCATENATE($EJ$6," ",EZ$9),'-RÅDATA_KVARTAL-'!$A$5:$DS$385,115,FALSE),"")</f>
        <v/>
      </c>
      <c r="FA81" s="37"/>
      <c r="FB81" s="37" t="str">
        <f>IF(VLOOKUP(CONCATENATE($EJ$6," ",FB$9),'-RÅDATA_KVARTAL-'!$A$5:$DS$385,115,FALSE)&gt;0,VLOOKUP(CONCATENATE($EJ$6," ",FB$9),'-RÅDATA_KVARTAL-'!$A$5:$DS$385,115,FALSE),"")</f>
        <v/>
      </c>
      <c r="FC81" s="37"/>
      <c r="FD81" s="37" t="str">
        <f>IF(VLOOKUP(CONCATENATE($EJ$6," ",FD$9),'-RÅDATA_KVARTAL-'!$A$5:$DS$385,115,FALSE)&gt;0,VLOOKUP(CONCATENATE($EJ$6," ",FD$9),'-RÅDATA_KVARTAL-'!$A$5:$DS$385,115,FALSE),"")</f>
        <v/>
      </c>
      <c r="FE81" s="37"/>
      <c r="FF81" s="37" t="str">
        <f>IF(VLOOKUP(CONCATENATE($EJ$6," ",FF$9),'-RÅDATA_KVARTAL-'!$A$5:$DS$385,115,FALSE)&gt;0,VLOOKUP(CONCATENATE($EJ$6," ",FF$9),'-RÅDATA_KVARTAL-'!$A$5:$DS$385,115,FALSE),"")</f>
        <v/>
      </c>
      <c r="FG81" s="37"/>
      <c r="FH81" s="37" t="str">
        <f>IF(VLOOKUP(CONCATENATE($EJ$6," ",FH$9),'-RÅDATA_KVARTAL-'!$A$5:$DS$385,115,FALSE)&gt;0,VLOOKUP(CONCATENATE($EJ$6," ",FH$9),'-RÅDATA_KVARTAL-'!$A$5:$DS$385,115,FALSE),"")</f>
        <v/>
      </c>
      <c r="FI81" s="106"/>
      <c r="FJ81" s="106"/>
      <c r="FK81" s="37" t="str">
        <f>IF(VLOOKUP(CONCATENATE($FK$6," ",FK$9),'-RÅDATA_KVARTAL-'!$A$5:$DS$385,115,FALSE)&gt;0,VLOOKUP(CONCATENATE($FK$6," ",FK$9),'-RÅDATA_KVARTAL-'!$A$5:$DS$385,115,FALSE),"")</f>
        <v/>
      </c>
      <c r="FL81" s="37"/>
      <c r="FM81" s="37" t="str">
        <f>IF(VLOOKUP(CONCATENATE($FK$6," ",FM$9),'-RÅDATA_KVARTAL-'!$A$5:$DS$385,115,FALSE)&gt;0,VLOOKUP(CONCATENATE($FK$6," ",FM$9),'-RÅDATA_KVARTAL-'!$A$5:$DS$385,115,FALSE),"")</f>
        <v/>
      </c>
      <c r="FN81" s="37"/>
      <c r="FO81" s="37" t="str">
        <f>IF(VLOOKUP(CONCATENATE($FK$6," ",FO$9),'-RÅDATA_KVARTAL-'!$A$5:$DS$385,115,FALSE)&gt;0,VLOOKUP(CONCATENATE($FK$6," ",FO$9),'-RÅDATA_KVARTAL-'!$A$5:$DS$385,115,FALSE),"")</f>
        <v/>
      </c>
      <c r="FP81" s="37"/>
      <c r="FQ81" s="37" t="str">
        <f>IF(VLOOKUP(CONCATENATE($FK$6," ",FQ$9),'-RÅDATA_KVARTAL-'!$A$5:$DS$385,115,FALSE)&gt;0,VLOOKUP(CONCATENATE($FK$6," ",FQ$9),'-RÅDATA_KVARTAL-'!$A$5:$DS$385,115,FALSE),"")</f>
        <v/>
      </c>
      <c r="FR81" s="37"/>
      <c r="FS81" s="37" t="str">
        <f>IF(VLOOKUP(CONCATENATE($FK$6," ",FS$9),'-RÅDATA_KVARTAL-'!$A$5:$DS$385,115,FALSE)&gt;0,VLOOKUP(CONCATENATE($FK$6," ",FS$9),'-RÅDATA_KVARTAL-'!$A$5:$DS$385,115,FALSE),"")</f>
        <v/>
      </c>
      <c r="FT81" s="37"/>
      <c r="FU81" s="37" t="str">
        <f>IF(VLOOKUP(CONCATENATE($FK$6," ",FU$9),'-RÅDATA_KVARTAL-'!$A$5:$DS$385,115,FALSE)&gt;0,VLOOKUP(CONCATENATE($FK$6," ",FU$9),'-RÅDATA_KVARTAL-'!$A$5:$DS$385,115,FALSE),"")</f>
        <v/>
      </c>
      <c r="FV81" s="37"/>
      <c r="FW81" s="37" t="str">
        <f>IF(VLOOKUP(CONCATENATE($FK$6," ",FW$9),'-RÅDATA_KVARTAL-'!$A$5:$DS$385,115,FALSE)&gt;0,VLOOKUP(CONCATENATE($FK$6," ",FW$9),'-RÅDATA_KVARTAL-'!$A$5:$DS$385,115,FALSE),"")</f>
        <v/>
      </c>
      <c r="FX81" s="37"/>
      <c r="FY81" s="37" t="str">
        <f>IF(VLOOKUP(CONCATENATE($FK$6," ",FY$9),'-RÅDATA_KVARTAL-'!$A$5:$DS$385,115,FALSE)&gt;0,VLOOKUP(CONCATENATE($FK$6," ",FY$9),'-RÅDATA_KVARTAL-'!$A$5:$DS$385,115,FALSE),"")</f>
        <v/>
      </c>
      <c r="FZ81" s="37"/>
      <c r="GA81" s="37" t="str">
        <f>IF(VLOOKUP(CONCATENATE($FK$6," ",GA$9),'-RÅDATA_KVARTAL-'!$A$5:$DS$385,115,FALSE)&gt;0,VLOOKUP(CONCATENATE($FK$6," ",GA$9),'-RÅDATA_KVARTAL-'!$A$5:$DS$385,115,FALSE),"")</f>
        <v/>
      </c>
      <c r="GB81" s="37"/>
      <c r="GC81" s="37" t="str">
        <f>IF(VLOOKUP(CONCATENATE($FK$6," ",GC$9),'-RÅDATA_KVARTAL-'!$A$5:$DS$385,115,FALSE)&gt;0,VLOOKUP(CONCATENATE($FK$6," ",GC$9),'-RÅDATA_KVARTAL-'!$A$5:$DS$385,115,FALSE),"")</f>
        <v/>
      </c>
      <c r="GD81" s="37"/>
      <c r="GE81" s="37" t="str">
        <f>IF(VLOOKUP(CONCATENATE($FK$6," ",GE$9),'-RÅDATA_KVARTAL-'!$A$5:$DS$385,115,FALSE)&gt;0,VLOOKUP(CONCATENATE($FK$6," ",GE$9),'-RÅDATA_KVARTAL-'!$A$5:$DS$385,115,FALSE),"")</f>
        <v/>
      </c>
      <c r="GF81" s="37"/>
      <c r="GG81" s="37" t="str">
        <f>IF(VLOOKUP(CONCATENATE($FK$6," ",GG$9),'-RÅDATA_KVARTAL-'!$A$5:$DS$385,115,FALSE)&gt;0,VLOOKUP(CONCATENATE($FK$6," ",GG$9),'-RÅDATA_KVARTAL-'!$A$5:$DS$385,115,FALSE),"")</f>
        <v/>
      </c>
      <c r="GH81" s="37"/>
      <c r="GI81" s="37" t="str">
        <f>IF(VLOOKUP(CONCATENATE($FK$6," ",GI$9),'-RÅDATA_KVARTAL-'!$A$5:$DS$385,115,FALSE)&gt;0,VLOOKUP(CONCATENATE($FK$6," ",GI$9),'-RÅDATA_KVARTAL-'!$A$5:$DS$385,115,FALSE),"")</f>
        <v/>
      </c>
      <c r="GJ81" s="106"/>
      <c r="GK81" s="106"/>
      <c r="GL81" s="37" t="str">
        <f>IF(VLOOKUP(CONCATENATE($GL$6," ",GL$9),'-RÅDATA_KVARTAL-'!$A$5:$DS$385,115,FALSE)&gt;0,VLOOKUP(CONCATENATE($GL$6," ",GL$9),'-RÅDATA_KVARTAL-'!$A$5:$DS$385,115,FALSE),"")</f>
        <v/>
      </c>
      <c r="GM81" s="37"/>
      <c r="GN81" s="37" t="str">
        <f>IF(VLOOKUP(CONCATENATE($GL$6," ",GN$9),'-RÅDATA_KVARTAL-'!$A$5:$DS$385,115,FALSE)&gt;0,VLOOKUP(CONCATENATE($GL$6," ",GN$9),'-RÅDATA_KVARTAL-'!$A$5:$DS$385,115,FALSE),"")</f>
        <v/>
      </c>
      <c r="GO81" s="37"/>
      <c r="GP81" s="37" t="str">
        <f>IF(VLOOKUP(CONCATENATE($GL$6," ",GP$9),'-RÅDATA_KVARTAL-'!$A$5:$DS$385,115,FALSE)&gt;0,VLOOKUP(CONCATENATE($GL$6," ",GP$9),'-RÅDATA_KVARTAL-'!$A$5:$DS$385,115,FALSE),"")</f>
        <v/>
      </c>
      <c r="GQ81" s="37"/>
      <c r="GR81" s="37" t="str">
        <f>IF(VLOOKUP(CONCATENATE($GL$6," ",GR$9),'-RÅDATA_KVARTAL-'!$A$5:$DS$385,115,FALSE)&gt;0,VLOOKUP(CONCATENATE($GL$6," ",GR$9),'-RÅDATA_KVARTAL-'!$A$5:$DS$385,115,FALSE),"")</f>
        <v/>
      </c>
      <c r="GS81" s="37"/>
      <c r="GT81" s="37" t="str">
        <f>IF(VLOOKUP(CONCATENATE($GL$6," ",GT$9),'-RÅDATA_KVARTAL-'!$A$5:$DS$385,115,FALSE)&gt;0,VLOOKUP(CONCATENATE($GL$6," ",GT$9),'-RÅDATA_KVARTAL-'!$A$5:$DS$385,115,FALSE),"")</f>
        <v/>
      </c>
      <c r="GU81" s="37"/>
      <c r="GV81" s="37" t="str">
        <f>IF(VLOOKUP(CONCATENATE($GL$6," ",GV$9),'-RÅDATA_KVARTAL-'!$A$5:$DS$385,115,FALSE)&gt;0,VLOOKUP(CONCATENATE($GL$6," ",GV$9),'-RÅDATA_KVARTAL-'!$A$5:$DS$385,115,FALSE),"")</f>
        <v/>
      </c>
      <c r="GW81" s="37"/>
      <c r="GX81" s="37" t="str">
        <f>IF(VLOOKUP(CONCATENATE($GL$6," ",GX$9),'-RÅDATA_KVARTAL-'!$A$5:$DS$385,115,FALSE)&gt;0,VLOOKUP(CONCATENATE($GL$6," ",GX$9),'-RÅDATA_KVARTAL-'!$A$5:$DS$385,115,FALSE),"")</f>
        <v/>
      </c>
      <c r="GY81" s="37"/>
      <c r="GZ81" s="37" t="str">
        <f>IF(VLOOKUP(CONCATENATE($GL$6," ",GZ$9),'-RÅDATA_KVARTAL-'!$A$5:$DS$385,115,FALSE)&gt;0,VLOOKUP(CONCATENATE($GL$6," ",GZ$9),'-RÅDATA_KVARTAL-'!$A$5:$DS$385,115,FALSE),"")</f>
        <v/>
      </c>
      <c r="HA81" s="37"/>
      <c r="HB81" s="37" t="str">
        <f>IF(VLOOKUP(CONCATENATE($GL$6," ",HB$9),'-RÅDATA_KVARTAL-'!$A$5:$DS$385,115,FALSE)&gt;0,VLOOKUP(CONCATENATE($GL$6," ",HB$9),'-RÅDATA_KVARTAL-'!$A$5:$DS$385,115,FALSE),"")</f>
        <v/>
      </c>
      <c r="HC81" s="37"/>
      <c r="HD81" s="37" t="str">
        <f>IF(VLOOKUP(CONCATENATE($GL$6," ",HD$9),'-RÅDATA_KVARTAL-'!$A$5:$DS$385,115,FALSE)&gt;0,VLOOKUP(CONCATENATE($GL$6," ",HD$9),'-RÅDATA_KVARTAL-'!$A$5:$DS$385,115,FALSE),"")</f>
        <v/>
      </c>
      <c r="HE81" s="37"/>
      <c r="HF81" s="37" t="str">
        <f>IF(VLOOKUP(CONCATENATE($GL$6," ",HF$9),'-RÅDATA_KVARTAL-'!$A$5:$DS$385,115,FALSE)&gt;0,VLOOKUP(CONCATENATE($GL$6," ",HF$9),'-RÅDATA_KVARTAL-'!$A$5:$DS$385,115,FALSE),"")</f>
        <v/>
      </c>
      <c r="HG81" s="37"/>
      <c r="HH81" s="37" t="str">
        <f>IF(VLOOKUP(CONCATENATE($GL$6," ",HH$9),'-RÅDATA_KVARTAL-'!$A$5:$DS$385,115,FALSE)&gt;0,VLOOKUP(CONCATENATE($GL$6," ",HH$9),'-RÅDATA_KVARTAL-'!$A$5:$DS$385,115,FALSE),"")</f>
        <v/>
      </c>
      <c r="HI81" s="37"/>
      <c r="HJ81" s="37" t="str">
        <f>IF(VLOOKUP(CONCATENATE($GL$6," ",HJ$9),'-RÅDATA_KVARTAL-'!$A$5:$DS$385,115,FALSE)&gt;0,VLOOKUP(CONCATENATE($GL$6," ",HJ$9),'-RÅDATA_KVARTAL-'!$A$5:$DS$385,115,FALSE),"")</f>
        <v/>
      </c>
      <c r="HK81" s="106"/>
      <c r="HL81" s="106"/>
      <c r="HM81" s="92" t="s">
        <v>362</v>
      </c>
      <c r="HO81" s="123"/>
    </row>
    <row r="82" spans="2:223" s="15" customFormat="1" ht="10.5" customHeight="1" x14ac:dyDescent="0.2">
      <c r="B82" s="248">
        <v>22</v>
      </c>
      <c r="C82" s="195"/>
      <c r="D82" s="92" t="s">
        <v>67</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f>IF(VLOOKUP(CONCATENATE($CH$6," ",CZ$9),'-RÅDATA_KVARTAL-'!$A$5:$DS$385,119,FALSE)&gt;0,VLOOKUP(CONCATENATE($CH$6," ",CZ$9),'-RÅDATA_KVARTAL-'!$A$5:$DS$385,119,FALSE),"")</f>
        <v>16</v>
      </c>
      <c r="DA82" s="37"/>
      <c r="DB82" s="37">
        <f>IF(VLOOKUP(CONCATENATE($CH$6," ",DB$9),'-RÅDATA_KVARTAL-'!$A$5:$DS$385,119,FALSE)&gt;0,VLOOKUP(CONCATENATE($CH$6," ",DB$9),'-RÅDATA_KVARTAL-'!$A$5:$DS$385,119,FALSE),"")</f>
        <v>21</v>
      </c>
      <c r="DC82" s="37"/>
      <c r="DD82" s="37">
        <f>IF(VLOOKUP(CONCATENATE($CH$6," ",DD$9),'-RÅDATA_KVARTAL-'!$A$5:$DS$385,119,FALSE)&gt;0,VLOOKUP(CONCATENATE($CH$6," ",DD$9),'-RÅDATA_KVARTAL-'!$A$5:$DS$385,119,FALSE),"")</f>
        <v>14</v>
      </c>
      <c r="DE82" s="37"/>
      <c r="DF82" s="37">
        <f>IF(VLOOKUP(CONCATENATE($CH$6," ",DF$9),'-RÅDATA_KVARTAL-'!$A$5:$DS$385,119,FALSE)&gt;0,VLOOKUP(CONCATENATE($CH$6," ",DF$9),'-RÅDATA_KVARTAL-'!$A$5:$DS$385,119,FALSE),"")</f>
        <v>16.225378492274075</v>
      </c>
      <c r="DG82" s="106"/>
      <c r="DH82" s="106"/>
      <c r="DI82" s="37">
        <f>IF(VLOOKUP(CONCATENATE($DI$6," ",DI$9),'-RÅDATA_KVARTAL-'!$A$5:$DS$385,119,FALSE)&gt;0,VLOOKUP(CONCATENATE($DI$6," ",DI$9),'-RÅDATA_KVARTAL-'!$A$5:$DS$385,119,FALSE),"")</f>
        <v>15</v>
      </c>
      <c r="DJ82" s="37"/>
      <c r="DK82" s="37">
        <f>IF(VLOOKUP(CONCATENATE($DI$6," ",DK$9),'-RÅDATA_KVARTAL-'!$A$5:$DS$385,119,FALSE)&gt;0,VLOOKUP(CONCATENATE($DI$6," ",DK$9),'-RÅDATA_KVARTAL-'!$A$5:$DS$385,119,FALSE),"")</f>
        <v>16</v>
      </c>
      <c r="DL82" s="37"/>
      <c r="DM82" s="37">
        <f>IF(VLOOKUP(CONCATENATE($DI$6," ",DM$9),'-RÅDATA_KVARTAL-'!$A$5:$DS$385,119,FALSE)&gt;0,VLOOKUP(CONCATENATE($DI$6," ",DM$9),'-RÅDATA_KVARTAL-'!$A$5:$DS$385,119,FALSE),"")</f>
        <v>12</v>
      </c>
      <c r="DN82" s="37"/>
      <c r="DO82" s="37">
        <f>IF(VLOOKUP(CONCATENATE($DI$6," ",DO$9),'-RÅDATA_KVARTAL-'!$A$5:$DS$385,119,FALSE)&gt;0,VLOOKUP(CONCATENATE($DI$6," ",DO$9),'-RÅDATA_KVARTAL-'!$A$5:$DS$385,119,FALSE),"")</f>
        <v>18</v>
      </c>
      <c r="DP82" s="37"/>
      <c r="DQ82" s="37">
        <f>IF(VLOOKUP(CONCATENATE($DI$6," ",DQ$9),'-RÅDATA_KVARTAL-'!$A$5:$DS$385,119,FALSE)&gt;0,VLOOKUP(CONCATENATE($DI$6," ",DQ$9),'-RÅDATA_KVARTAL-'!$A$5:$DS$385,119,FALSE),"")</f>
        <v>20</v>
      </c>
      <c r="DR82" s="37"/>
      <c r="DS82" s="37">
        <f>IF(VLOOKUP(CONCATENATE($DI$6," ",DS$9),'-RÅDATA_KVARTAL-'!$A$5:$DS$385,119,FALSE)&gt;0,VLOOKUP(CONCATENATE($DI$6," ",DS$9),'-RÅDATA_KVARTAL-'!$A$5:$DS$385,119,FALSE),"")</f>
        <v>20</v>
      </c>
      <c r="DT82" s="37"/>
      <c r="DU82" s="37">
        <f>IF(VLOOKUP(CONCATENATE($DI$6," ",DU$9),'-RÅDATA_KVARTAL-'!$A$5:$DS$385,119,FALSE)&gt;0,VLOOKUP(CONCATENATE($DI$6," ",DU$9),'-RÅDATA_KVARTAL-'!$A$5:$DS$385,119,FALSE),"")</f>
        <v>14</v>
      </c>
      <c r="DV82" s="37"/>
      <c r="DW82" s="37">
        <f>IF(VLOOKUP(CONCATENATE($DI$6," ",DW$9),'-RÅDATA_KVARTAL-'!$A$5:$DS$385,119,FALSE)&gt;0,VLOOKUP(CONCATENATE($DI$6," ",DW$9),'-RÅDATA_KVARTAL-'!$A$5:$DS$385,119,FALSE),"")</f>
        <v>13</v>
      </c>
      <c r="DX82" s="37"/>
      <c r="DY82" s="37">
        <f>IF(VLOOKUP(CONCATENATE($DI$6," ",DY$9),'-RÅDATA_KVARTAL-'!$A$5:$DS$385,119,FALSE)&gt;0,VLOOKUP(CONCATENATE($DI$6," ",DY$9),'-RÅDATA_KVARTAL-'!$A$5:$DS$385,119,FALSE),"")</f>
        <v>13</v>
      </c>
      <c r="DZ82" s="37"/>
      <c r="EA82" s="37" t="str">
        <f>IF(VLOOKUP(CONCATENATE($DI$6," ",EA$9),'-RÅDATA_KVARTAL-'!$A$5:$DS$385,119,FALSE)&gt;0,VLOOKUP(CONCATENATE($DI$6," ",EA$9),'-RÅDATA_KVARTAL-'!$A$5:$DS$385,119,FALSE),"")</f>
        <v/>
      </c>
      <c r="EB82" s="37"/>
      <c r="EC82" s="37" t="str">
        <f>IF(VLOOKUP(CONCATENATE($DI$6," ",EC$9),'-RÅDATA_KVARTAL-'!$A$5:$DS$385,119,FALSE)&gt;0,VLOOKUP(CONCATENATE($DI$6," ",EC$9),'-RÅDATA_KVARTAL-'!$A$5:$DS$385,119,FALSE),"")</f>
        <v/>
      </c>
      <c r="ED82" s="37"/>
      <c r="EE82" s="37" t="str">
        <f>IF(VLOOKUP(CONCATENATE($DI$6," ",EE$9),'-RÅDATA_KVARTAL-'!$A$5:$DS$385,119,FALSE)&gt;0,VLOOKUP(CONCATENATE($DI$6," ",EE$9),'-RÅDATA_KVARTAL-'!$A$5:$DS$385,119,FALSE),"")</f>
        <v/>
      </c>
      <c r="EF82" s="37"/>
      <c r="EG82" s="37">
        <f>IF(VLOOKUP(CONCATENATE($DI$6," ",EG$9),'-RÅDATA_KVARTAL-'!$A$5:$DS$385,119,FALSE)&gt;0,VLOOKUP(CONCATENATE($DI$6," ",EG$9),'-RÅDATA_KVARTAL-'!$A$5:$DS$385,119,FALSE),"")</f>
        <v>15.804279874969945</v>
      </c>
      <c r="EH82" s="106"/>
      <c r="EI82" s="106"/>
      <c r="EJ82" s="37" t="str">
        <f>IF(VLOOKUP(CONCATENATE($EJ$6," ",EJ$9),'-RÅDATA_KVARTAL-'!$A$5:$DS$385,119,FALSE)&gt;0,VLOOKUP(CONCATENATE($EJ$6," ",EJ$9),'-RÅDATA_KVARTAL-'!$A$5:$DS$385,119,FALSE),"")</f>
        <v/>
      </c>
      <c r="EK82" s="37"/>
      <c r="EL82" s="37" t="str">
        <f>IF(VLOOKUP(CONCATENATE($EJ$6," ",EL$9),'-RÅDATA_KVARTAL-'!$A$5:$DS$385,119,FALSE)&gt;0,VLOOKUP(CONCATENATE($EJ$6," ",EL$9),'-RÅDATA_KVARTAL-'!$A$5:$DS$385,119,FALSE),"")</f>
        <v/>
      </c>
      <c r="EM82" s="37"/>
      <c r="EN82" s="37" t="str">
        <f>IF(VLOOKUP(CONCATENATE($EJ$6," ",EN$9),'-RÅDATA_KVARTAL-'!$A$5:$DS$385,119,FALSE)&gt;0,VLOOKUP(CONCATENATE($EJ$6," ",EN$9),'-RÅDATA_KVARTAL-'!$A$5:$DS$385,119,FALSE),"")</f>
        <v/>
      </c>
      <c r="EO82" s="37"/>
      <c r="EP82" s="37" t="str">
        <f>IF(VLOOKUP(CONCATENATE($EJ$6," ",EP$9),'-RÅDATA_KVARTAL-'!$A$5:$DS$385,119,FALSE)&gt;0,VLOOKUP(CONCATENATE($EJ$6," ",EP$9),'-RÅDATA_KVARTAL-'!$A$5:$DS$385,119,FALSE),"")</f>
        <v/>
      </c>
      <c r="EQ82" s="37"/>
      <c r="ER82" s="37" t="str">
        <f>IF(VLOOKUP(CONCATENATE($EJ$6," ",ER$9),'-RÅDATA_KVARTAL-'!$A$5:$DS$385,119,FALSE)&gt;0,VLOOKUP(CONCATENATE($EJ$6," ",ER$9),'-RÅDATA_KVARTAL-'!$A$5:$DS$385,119,FALSE),"")</f>
        <v/>
      </c>
      <c r="ES82" s="37"/>
      <c r="ET82" s="37" t="str">
        <f>IF(VLOOKUP(CONCATENATE($EJ$6," ",ET$9),'-RÅDATA_KVARTAL-'!$A$5:$DS$385,119,FALSE)&gt;0,VLOOKUP(CONCATENATE($EJ$6," ",ET$9),'-RÅDATA_KVARTAL-'!$A$5:$DS$385,119,FALSE),"")</f>
        <v/>
      </c>
      <c r="EU82" s="37"/>
      <c r="EV82" s="37" t="str">
        <f>IF(VLOOKUP(CONCATENATE($EJ$6," ",EV$9),'-RÅDATA_KVARTAL-'!$A$5:$DS$385,119,FALSE)&gt;0,VLOOKUP(CONCATENATE($EJ$6," ",EV$9),'-RÅDATA_KVARTAL-'!$A$5:$DS$385,119,FALSE),"")</f>
        <v/>
      </c>
      <c r="EW82" s="37"/>
      <c r="EX82" s="37" t="str">
        <f>IF(VLOOKUP(CONCATENATE($EJ$6," ",EX$9),'-RÅDATA_KVARTAL-'!$A$5:$DS$385,119,FALSE)&gt;0,VLOOKUP(CONCATENATE($EJ$6," ",EX$9),'-RÅDATA_KVARTAL-'!$A$5:$DS$385,119,FALSE),"")</f>
        <v/>
      </c>
      <c r="EY82" s="37"/>
      <c r="EZ82" s="37" t="str">
        <f>IF(VLOOKUP(CONCATENATE($EJ$6," ",EZ$9),'-RÅDATA_KVARTAL-'!$A$5:$DS$385,119,FALSE)&gt;0,VLOOKUP(CONCATENATE($EJ$6," ",EZ$9),'-RÅDATA_KVARTAL-'!$A$5:$DS$385,119,FALSE),"")</f>
        <v/>
      </c>
      <c r="FA82" s="37"/>
      <c r="FB82" s="37" t="str">
        <f>IF(VLOOKUP(CONCATENATE($EJ$6," ",FB$9),'-RÅDATA_KVARTAL-'!$A$5:$DS$385,119,FALSE)&gt;0,VLOOKUP(CONCATENATE($EJ$6," ",FB$9),'-RÅDATA_KVARTAL-'!$A$5:$DS$385,119,FALSE),"")</f>
        <v/>
      </c>
      <c r="FC82" s="37"/>
      <c r="FD82" s="37" t="str">
        <f>IF(VLOOKUP(CONCATENATE($EJ$6," ",FD$9),'-RÅDATA_KVARTAL-'!$A$5:$DS$385,119,FALSE)&gt;0,VLOOKUP(CONCATENATE($EJ$6," ",FD$9),'-RÅDATA_KVARTAL-'!$A$5:$DS$385,119,FALSE),"")</f>
        <v/>
      </c>
      <c r="FE82" s="37"/>
      <c r="FF82" s="37" t="str">
        <f>IF(VLOOKUP(CONCATENATE($EJ$6," ",FF$9),'-RÅDATA_KVARTAL-'!$A$5:$DS$385,119,FALSE)&gt;0,VLOOKUP(CONCATENATE($EJ$6," ",FF$9),'-RÅDATA_KVARTAL-'!$A$5:$DS$385,119,FALSE),"")</f>
        <v/>
      </c>
      <c r="FG82" s="37"/>
      <c r="FH82" s="37" t="str">
        <f>IF(VLOOKUP(CONCATENATE($EJ$6," ",FH$9),'-RÅDATA_KVARTAL-'!$A$5:$DS$385,119,FALSE)&gt;0,VLOOKUP(CONCATENATE($EJ$6," ",FH$9),'-RÅDATA_KVARTAL-'!$A$5:$DS$385,119,FALSE),"")</f>
        <v/>
      </c>
      <c r="FI82" s="106"/>
      <c r="FJ82" s="106"/>
      <c r="FK82" s="37" t="str">
        <f>IF(VLOOKUP(CONCATENATE($FK$6," ",FK$9),'-RÅDATA_KVARTAL-'!$A$5:$DS$385,119,FALSE)&gt;0,VLOOKUP(CONCATENATE($FK$6," ",FK$9),'-RÅDATA_KVARTAL-'!$A$5:$DS$385,119,FALSE),"")</f>
        <v/>
      </c>
      <c r="FL82" s="37"/>
      <c r="FM82" s="37" t="str">
        <f>IF(VLOOKUP(CONCATENATE($FK$6," ",FM$9),'-RÅDATA_KVARTAL-'!$A$5:$DS$385,119,FALSE)&gt;0,VLOOKUP(CONCATENATE($FK$6," ",FM$9),'-RÅDATA_KVARTAL-'!$A$5:$DS$385,119,FALSE),"")</f>
        <v/>
      </c>
      <c r="FN82" s="37"/>
      <c r="FO82" s="37" t="str">
        <f>IF(VLOOKUP(CONCATENATE($FK$6," ",FO$9),'-RÅDATA_KVARTAL-'!$A$5:$DS$385,119,FALSE)&gt;0,VLOOKUP(CONCATENATE($FK$6," ",FO$9),'-RÅDATA_KVARTAL-'!$A$5:$DS$385,119,FALSE),"")</f>
        <v/>
      </c>
      <c r="FP82" s="37"/>
      <c r="FQ82" s="37" t="str">
        <f>IF(VLOOKUP(CONCATENATE($FK$6," ",FQ$9),'-RÅDATA_KVARTAL-'!$A$5:$DS$385,119,FALSE)&gt;0,VLOOKUP(CONCATENATE($FK$6," ",FQ$9),'-RÅDATA_KVARTAL-'!$A$5:$DS$385,119,FALSE),"")</f>
        <v/>
      </c>
      <c r="FR82" s="37"/>
      <c r="FS82" s="37" t="str">
        <f>IF(VLOOKUP(CONCATENATE($FK$6," ",FS$9),'-RÅDATA_KVARTAL-'!$A$5:$DS$385,119,FALSE)&gt;0,VLOOKUP(CONCATENATE($FK$6," ",FS$9),'-RÅDATA_KVARTAL-'!$A$5:$DS$385,119,FALSE),"")</f>
        <v/>
      </c>
      <c r="FT82" s="37"/>
      <c r="FU82" s="37" t="str">
        <f>IF(VLOOKUP(CONCATENATE($FK$6," ",FU$9),'-RÅDATA_KVARTAL-'!$A$5:$DS$385,119,FALSE)&gt;0,VLOOKUP(CONCATENATE($FK$6," ",FU$9),'-RÅDATA_KVARTAL-'!$A$5:$DS$385,119,FALSE),"")</f>
        <v/>
      </c>
      <c r="FV82" s="37"/>
      <c r="FW82" s="37" t="str">
        <f>IF(VLOOKUP(CONCATENATE($FK$6," ",FW$9),'-RÅDATA_KVARTAL-'!$A$5:$DS$385,119,FALSE)&gt;0,VLOOKUP(CONCATENATE($FK$6," ",FW$9),'-RÅDATA_KVARTAL-'!$A$5:$DS$385,119,FALSE),"")</f>
        <v/>
      </c>
      <c r="FX82" s="37"/>
      <c r="FY82" s="37" t="str">
        <f>IF(VLOOKUP(CONCATENATE($FK$6," ",FY$9),'-RÅDATA_KVARTAL-'!$A$5:$DS$385,119,FALSE)&gt;0,VLOOKUP(CONCATENATE($FK$6," ",FY$9),'-RÅDATA_KVARTAL-'!$A$5:$DS$385,119,FALSE),"")</f>
        <v/>
      </c>
      <c r="FZ82" s="37"/>
      <c r="GA82" s="37" t="str">
        <f>IF(VLOOKUP(CONCATENATE($FK$6," ",GA$9),'-RÅDATA_KVARTAL-'!$A$5:$DS$385,119,FALSE)&gt;0,VLOOKUP(CONCATENATE($FK$6," ",GA$9),'-RÅDATA_KVARTAL-'!$A$5:$DS$385,119,FALSE),"")</f>
        <v/>
      </c>
      <c r="GB82" s="37"/>
      <c r="GC82" s="37" t="str">
        <f>IF(VLOOKUP(CONCATENATE($FK$6," ",GC$9),'-RÅDATA_KVARTAL-'!$A$5:$DS$385,119,FALSE)&gt;0,VLOOKUP(CONCATENATE($FK$6," ",GC$9),'-RÅDATA_KVARTAL-'!$A$5:$DS$385,119,FALSE),"")</f>
        <v/>
      </c>
      <c r="GD82" s="37"/>
      <c r="GE82" s="37" t="str">
        <f>IF(VLOOKUP(CONCATENATE($FK$6," ",GE$9),'-RÅDATA_KVARTAL-'!$A$5:$DS$385,119,FALSE)&gt;0,VLOOKUP(CONCATENATE($FK$6," ",GE$9),'-RÅDATA_KVARTAL-'!$A$5:$DS$385,119,FALSE),"")</f>
        <v/>
      </c>
      <c r="GF82" s="37"/>
      <c r="GG82" s="37" t="str">
        <f>IF(VLOOKUP(CONCATENATE($FK$6," ",GG$9),'-RÅDATA_KVARTAL-'!$A$5:$DS$385,119,FALSE)&gt;0,VLOOKUP(CONCATENATE($FK$6," ",GG$9),'-RÅDATA_KVARTAL-'!$A$5:$DS$385,119,FALSE),"")</f>
        <v/>
      </c>
      <c r="GH82" s="37"/>
      <c r="GI82" s="37" t="str">
        <f>IF(VLOOKUP(CONCATENATE($FK$6," ",GI$9),'-RÅDATA_KVARTAL-'!$A$5:$DS$385,119,FALSE)&gt;0,VLOOKUP(CONCATENATE($FK$6," ",GI$9),'-RÅDATA_KVARTAL-'!$A$5:$DS$385,119,FALSE),"")</f>
        <v/>
      </c>
      <c r="GJ82" s="106"/>
      <c r="GK82" s="106"/>
      <c r="GL82" s="37" t="str">
        <f>IF(VLOOKUP(CONCATENATE($GL$6," ",GL$9),'-RÅDATA_KVARTAL-'!$A$5:$DS$385,119,FALSE)&gt;0,VLOOKUP(CONCATENATE($GL$6," ",GL$9),'-RÅDATA_KVARTAL-'!$A$5:$DS$385,119,FALSE),"")</f>
        <v/>
      </c>
      <c r="GM82" s="37"/>
      <c r="GN82" s="37" t="str">
        <f>IF(VLOOKUP(CONCATENATE($GL$6," ",GN$9),'-RÅDATA_KVARTAL-'!$A$5:$DS$385,119,FALSE)&gt;0,VLOOKUP(CONCATENATE($GL$6," ",GN$9),'-RÅDATA_KVARTAL-'!$A$5:$DS$385,119,FALSE),"")</f>
        <v/>
      </c>
      <c r="GO82" s="37"/>
      <c r="GP82" s="37" t="str">
        <f>IF(VLOOKUP(CONCATENATE($GL$6," ",GP$9),'-RÅDATA_KVARTAL-'!$A$5:$DS$385,119,FALSE)&gt;0,VLOOKUP(CONCATENATE($GL$6," ",GP$9),'-RÅDATA_KVARTAL-'!$A$5:$DS$385,119,FALSE),"")</f>
        <v/>
      </c>
      <c r="GQ82" s="37"/>
      <c r="GR82" s="37" t="str">
        <f>IF(VLOOKUP(CONCATENATE($GL$6," ",GR$9),'-RÅDATA_KVARTAL-'!$A$5:$DS$385,119,FALSE)&gt;0,VLOOKUP(CONCATENATE($GL$6," ",GR$9),'-RÅDATA_KVARTAL-'!$A$5:$DS$385,119,FALSE),"")</f>
        <v/>
      </c>
      <c r="GS82" s="37"/>
      <c r="GT82" s="37" t="str">
        <f>IF(VLOOKUP(CONCATENATE($GL$6," ",GT$9),'-RÅDATA_KVARTAL-'!$A$5:$DS$385,119,FALSE)&gt;0,VLOOKUP(CONCATENATE($GL$6," ",GT$9),'-RÅDATA_KVARTAL-'!$A$5:$DS$385,119,FALSE),"")</f>
        <v/>
      </c>
      <c r="GU82" s="37"/>
      <c r="GV82" s="37" t="str">
        <f>IF(VLOOKUP(CONCATENATE($GL$6," ",GV$9),'-RÅDATA_KVARTAL-'!$A$5:$DS$385,119,FALSE)&gt;0,VLOOKUP(CONCATENATE($GL$6," ",GV$9),'-RÅDATA_KVARTAL-'!$A$5:$DS$385,119,FALSE),"")</f>
        <v/>
      </c>
      <c r="GW82" s="37"/>
      <c r="GX82" s="37" t="str">
        <f>IF(VLOOKUP(CONCATENATE($GL$6," ",GX$9),'-RÅDATA_KVARTAL-'!$A$5:$DS$385,119,FALSE)&gt;0,VLOOKUP(CONCATENATE($GL$6," ",GX$9),'-RÅDATA_KVARTAL-'!$A$5:$DS$385,119,FALSE),"")</f>
        <v/>
      </c>
      <c r="GY82" s="37"/>
      <c r="GZ82" s="37" t="str">
        <f>IF(VLOOKUP(CONCATENATE($GL$6," ",GZ$9),'-RÅDATA_KVARTAL-'!$A$5:$DS$385,119,FALSE)&gt;0,VLOOKUP(CONCATENATE($GL$6," ",GZ$9),'-RÅDATA_KVARTAL-'!$A$5:$DS$385,119,FALSE),"")</f>
        <v/>
      </c>
      <c r="HA82" s="37"/>
      <c r="HB82" s="37" t="str">
        <f>IF(VLOOKUP(CONCATENATE($GL$6," ",HB$9),'-RÅDATA_KVARTAL-'!$A$5:$DS$385,119,FALSE)&gt;0,VLOOKUP(CONCATENATE($GL$6," ",HB$9),'-RÅDATA_KVARTAL-'!$A$5:$DS$385,119,FALSE),"")</f>
        <v/>
      </c>
      <c r="HC82" s="37"/>
      <c r="HD82" s="37" t="str">
        <f>IF(VLOOKUP(CONCATENATE($GL$6," ",HD$9),'-RÅDATA_KVARTAL-'!$A$5:$DS$385,119,FALSE)&gt;0,VLOOKUP(CONCATENATE($GL$6," ",HD$9),'-RÅDATA_KVARTAL-'!$A$5:$DS$385,119,FALSE),"")</f>
        <v/>
      </c>
      <c r="HE82" s="37"/>
      <c r="HF82" s="37" t="str">
        <f>IF(VLOOKUP(CONCATENATE($GL$6," ",HF$9),'-RÅDATA_KVARTAL-'!$A$5:$DS$385,119,FALSE)&gt;0,VLOOKUP(CONCATENATE($GL$6," ",HF$9),'-RÅDATA_KVARTAL-'!$A$5:$DS$385,119,FALSE),"")</f>
        <v/>
      </c>
      <c r="HG82" s="37"/>
      <c r="HH82" s="37" t="str">
        <f>IF(VLOOKUP(CONCATENATE($GL$6," ",HH$9),'-RÅDATA_KVARTAL-'!$A$5:$DS$385,119,FALSE)&gt;0,VLOOKUP(CONCATENATE($GL$6," ",HH$9),'-RÅDATA_KVARTAL-'!$A$5:$DS$385,119,FALSE),"")</f>
        <v/>
      </c>
      <c r="HI82" s="37"/>
      <c r="HJ82" s="37" t="str">
        <f>IF(VLOOKUP(CONCATENATE($GL$6," ",HJ$9),'-RÅDATA_KVARTAL-'!$A$5:$DS$385,119,FALSE)&gt;0,VLOOKUP(CONCATENATE($GL$6," ",HJ$9),'-RÅDATA_KVARTAL-'!$A$5:$DS$385,119,FALSE),"")</f>
        <v/>
      </c>
      <c r="HK82" s="106"/>
      <c r="HL82" s="106"/>
      <c r="HM82" s="92" t="s">
        <v>363</v>
      </c>
      <c r="HO82" s="123"/>
    </row>
    <row r="83" spans="2:223" s="15" customFormat="1" ht="10.5" customHeight="1" x14ac:dyDescent="0.2">
      <c r="B83" s="248">
        <v>23</v>
      </c>
      <c r="C83" s="195"/>
      <c r="D83" s="92" t="s">
        <v>68</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f>IF(VLOOKUP(CONCATENATE($CH$6," ",CZ$9),'-RÅDATA_KVARTAL-'!$A$5:$DS$385,123,FALSE)&gt;0,VLOOKUP(CONCATENATE($CH$6," ",CZ$9),'-RÅDATA_KVARTAL-'!$A$5:$DS$385,123,FALSE),"")</f>
        <v>27</v>
      </c>
      <c r="DA83" s="37"/>
      <c r="DB83" s="37">
        <f>IF(VLOOKUP(CONCATENATE($CH$6," ",DB$9),'-RÅDATA_KVARTAL-'!$A$5:$DS$385,123,FALSE)&gt;0,VLOOKUP(CONCATENATE($CH$6," ",DB$9),'-RÅDATA_KVARTAL-'!$A$5:$DS$385,123,FALSE),"")</f>
        <v>33</v>
      </c>
      <c r="DC83" s="37"/>
      <c r="DD83" s="37">
        <f>IF(VLOOKUP(CONCATENATE($CH$6," ",DD$9),'-RÅDATA_KVARTAL-'!$A$5:$DS$385,123,FALSE)&gt;0,VLOOKUP(CONCATENATE($CH$6," ",DD$9),'-RÅDATA_KVARTAL-'!$A$5:$DS$385,123,FALSE),"")</f>
        <v>28</v>
      </c>
      <c r="DE83" s="37"/>
      <c r="DF83" s="37">
        <f>IF(VLOOKUP(CONCATENATE($CH$6," ",DF$9),'-RÅDATA_KVARTAL-'!$A$5:$DS$385,123,FALSE)&gt;0,VLOOKUP(CONCATENATE($CH$6," ",DF$9),'-RÅDATA_KVARTAL-'!$A$5:$DS$385,123,FALSE),"")</f>
        <v>29.416528621387815</v>
      </c>
      <c r="DG83" s="106"/>
      <c r="DH83" s="106"/>
      <c r="DI83" s="37">
        <f>IF(VLOOKUP(CONCATENATE($DI$6," ",DI$9),'-RÅDATA_KVARTAL-'!$A$5:$DS$385,123,FALSE)&gt;0,VLOOKUP(CONCATENATE($DI$6," ",DI$9),'-RÅDATA_KVARTAL-'!$A$5:$DS$385,123,FALSE),"")</f>
        <v>30</v>
      </c>
      <c r="DJ83" s="37"/>
      <c r="DK83" s="37">
        <f>IF(VLOOKUP(CONCATENATE($DI$6," ",DK$9),'-RÅDATA_KVARTAL-'!$A$5:$DS$385,123,FALSE)&gt;0,VLOOKUP(CONCATENATE($DI$6," ",DK$9),'-RÅDATA_KVARTAL-'!$A$5:$DS$385,123,FALSE),"")</f>
        <v>37</v>
      </c>
      <c r="DL83" s="37"/>
      <c r="DM83" s="37">
        <f>IF(VLOOKUP(CONCATENATE($DI$6," ",DM$9),'-RÅDATA_KVARTAL-'!$A$5:$DS$385,123,FALSE)&gt;0,VLOOKUP(CONCATENATE($DI$6," ",DM$9),'-RÅDATA_KVARTAL-'!$A$5:$DS$385,123,FALSE),"")</f>
        <v>24</v>
      </c>
      <c r="DN83" s="37"/>
      <c r="DO83" s="37">
        <f>IF(VLOOKUP(CONCATENATE($DI$6," ",DO$9),'-RÅDATA_KVARTAL-'!$A$5:$DS$385,123,FALSE)&gt;0,VLOOKUP(CONCATENATE($DI$6," ",DO$9),'-RÅDATA_KVARTAL-'!$A$5:$DS$385,123,FALSE),"")</f>
        <v>33</v>
      </c>
      <c r="DP83" s="37"/>
      <c r="DQ83" s="37">
        <f>IF(VLOOKUP(CONCATENATE($DI$6," ",DQ$9),'-RÅDATA_KVARTAL-'!$A$5:$DS$385,123,FALSE)&gt;0,VLOOKUP(CONCATENATE($DI$6," ",DQ$9),'-RÅDATA_KVARTAL-'!$A$5:$DS$385,123,FALSE),"")</f>
        <v>33</v>
      </c>
      <c r="DR83" s="37"/>
      <c r="DS83" s="37">
        <f>IF(VLOOKUP(CONCATENATE($DI$6," ",DS$9),'-RÅDATA_KVARTAL-'!$A$5:$DS$385,123,FALSE)&gt;0,VLOOKUP(CONCATENATE($DI$6," ",DS$9),'-RÅDATA_KVARTAL-'!$A$5:$DS$385,123,FALSE),"")</f>
        <v>35</v>
      </c>
      <c r="DT83" s="37"/>
      <c r="DU83" s="37">
        <f>IF(VLOOKUP(CONCATENATE($DI$6," ",DU$9),'-RÅDATA_KVARTAL-'!$A$5:$DS$385,123,FALSE)&gt;0,VLOOKUP(CONCATENATE($DI$6," ",DU$9),'-RÅDATA_KVARTAL-'!$A$5:$DS$385,123,FALSE),"")</f>
        <v>29</v>
      </c>
      <c r="DV83" s="37"/>
      <c r="DW83" s="37">
        <f>IF(VLOOKUP(CONCATENATE($DI$6," ",DW$9),'-RÅDATA_KVARTAL-'!$A$5:$DS$385,123,FALSE)&gt;0,VLOOKUP(CONCATENATE($DI$6," ",DW$9),'-RÅDATA_KVARTAL-'!$A$5:$DS$385,123,FALSE),"")</f>
        <v>26</v>
      </c>
      <c r="DX83" s="37"/>
      <c r="DY83" s="37">
        <f>IF(VLOOKUP(CONCATENATE($DI$6," ",DY$9),'-RÅDATA_KVARTAL-'!$A$5:$DS$385,123,FALSE)&gt;0,VLOOKUP(CONCATENATE($DI$6," ",DY$9),'-RÅDATA_KVARTAL-'!$A$5:$DS$385,123,FALSE),"")</f>
        <v>27</v>
      </c>
      <c r="DZ83" s="37"/>
      <c r="EA83" s="37" t="str">
        <f>IF(VLOOKUP(CONCATENATE($DI$6," ",EA$9),'-RÅDATA_KVARTAL-'!$A$5:$DS$385,123,FALSE)&gt;0,VLOOKUP(CONCATENATE($DI$6," ",EA$9),'-RÅDATA_KVARTAL-'!$A$5:$DS$385,123,FALSE),"")</f>
        <v/>
      </c>
      <c r="EB83" s="37"/>
      <c r="EC83" s="37" t="str">
        <f>IF(VLOOKUP(CONCATENATE($DI$6," ",EC$9),'-RÅDATA_KVARTAL-'!$A$5:$DS$385,123,FALSE)&gt;0,VLOOKUP(CONCATENATE($DI$6," ",EC$9),'-RÅDATA_KVARTAL-'!$A$5:$DS$385,123,FALSE),"")</f>
        <v/>
      </c>
      <c r="ED83" s="37"/>
      <c r="EE83" s="37" t="str">
        <f>IF(VLOOKUP(CONCATENATE($DI$6," ",EE$9),'-RÅDATA_KVARTAL-'!$A$5:$DS$385,123,FALSE)&gt;0,VLOOKUP(CONCATENATE($DI$6," ",EE$9),'-RÅDATA_KVARTAL-'!$A$5:$DS$385,123,FALSE),"")</f>
        <v/>
      </c>
      <c r="EF83" s="37"/>
      <c r="EG83" s="37">
        <f>IF(VLOOKUP(CONCATENATE($DI$6," ",EG$9),'-RÅDATA_KVARTAL-'!$A$5:$DS$385,123,FALSE)&gt;0,VLOOKUP(CONCATENATE($DI$6," ",EG$9),'-RÅDATA_KVARTAL-'!$A$5:$DS$385,123,FALSE),"")</f>
        <v>30.548580096064718</v>
      </c>
      <c r="EH83" s="106"/>
      <c r="EI83" s="106"/>
      <c r="EJ83" s="37" t="str">
        <f>IF(VLOOKUP(CONCATENATE($EJ$6," ",EJ$9),'-RÅDATA_KVARTAL-'!$A$5:$DS$385,123,FALSE)&gt;0,VLOOKUP(CONCATENATE($EJ$6," ",EJ$9),'-RÅDATA_KVARTAL-'!$A$5:$DS$385,123,FALSE),"")</f>
        <v/>
      </c>
      <c r="EK83" s="37"/>
      <c r="EL83" s="37" t="str">
        <f>IF(VLOOKUP(CONCATENATE($EJ$6," ",EL$9),'-RÅDATA_KVARTAL-'!$A$5:$DS$385,123,FALSE)&gt;0,VLOOKUP(CONCATENATE($EJ$6," ",EL$9),'-RÅDATA_KVARTAL-'!$A$5:$DS$385,123,FALSE),"")</f>
        <v/>
      </c>
      <c r="EM83" s="37"/>
      <c r="EN83" s="37" t="str">
        <f>IF(VLOOKUP(CONCATENATE($EJ$6," ",EN$9),'-RÅDATA_KVARTAL-'!$A$5:$DS$385,123,FALSE)&gt;0,VLOOKUP(CONCATENATE($EJ$6," ",EN$9),'-RÅDATA_KVARTAL-'!$A$5:$DS$385,123,FALSE),"")</f>
        <v/>
      </c>
      <c r="EO83" s="37"/>
      <c r="EP83" s="37" t="str">
        <f>IF(VLOOKUP(CONCATENATE($EJ$6," ",EP$9),'-RÅDATA_KVARTAL-'!$A$5:$DS$385,123,FALSE)&gt;0,VLOOKUP(CONCATENATE($EJ$6," ",EP$9),'-RÅDATA_KVARTAL-'!$A$5:$DS$385,123,FALSE),"")</f>
        <v/>
      </c>
      <c r="EQ83" s="37"/>
      <c r="ER83" s="37" t="str">
        <f>IF(VLOOKUP(CONCATENATE($EJ$6," ",ER$9),'-RÅDATA_KVARTAL-'!$A$5:$DS$385,123,FALSE)&gt;0,VLOOKUP(CONCATENATE($EJ$6," ",ER$9),'-RÅDATA_KVARTAL-'!$A$5:$DS$385,123,FALSE),"")</f>
        <v/>
      </c>
      <c r="ES83" s="37"/>
      <c r="ET83" s="37" t="str">
        <f>IF(VLOOKUP(CONCATENATE($EJ$6," ",ET$9),'-RÅDATA_KVARTAL-'!$A$5:$DS$385,123,FALSE)&gt;0,VLOOKUP(CONCATENATE($EJ$6," ",ET$9),'-RÅDATA_KVARTAL-'!$A$5:$DS$385,123,FALSE),"")</f>
        <v/>
      </c>
      <c r="EU83" s="37"/>
      <c r="EV83" s="37" t="str">
        <f>IF(VLOOKUP(CONCATENATE($EJ$6," ",EV$9),'-RÅDATA_KVARTAL-'!$A$5:$DS$385,123,FALSE)&gt;0,VLOOKUP(CONCATENATE($EJ$6," ",EV$9),'-RÅDATA_KVARTAL-'!$A$5:$DS$385,123,FALSE),"")</f>
        <v/>
      </c>
      <c r="EW83" s="37"/>
      <c r="EX83" s="37" t="str">
        <f>IF(VLOOKUP(CONCATENATE($EJ$6," ",EX$9),'-RÅDATA_KVARTAL-'!$A$5:$DS$385,123,FALSE)&gt;0,VLOOKUP(CONCATENATE($EJ$6," ",EX$9),'-RÅDATA_KVARTAL-'!$A$5:$DS$385,123,FALSE),"")</f>
        <v/>
      </c>
      <c r="EY83" s="37"/>
      <c r="EZ83" s="37" t="str">
        <f>IF(VLOOKUP(CONCATENATE($EJ$6," ",EZ$9),'-RÅDATA_KVARTAL-'!$A$5:$DS$385,123,FALSE)&gt;0,VLOOKUP(CONCATENATE($EJ$6," ",EZ$9),'-RÅDATA_KVARTAL-'!$A$5:$DS$385,123,FALSE),"")</f>
        <v/>
      </c>
      <c r="FA83" s="37"/>
      <c r="FB83" s="37" t="str">
        <f>IF(VLOOKUP(CONCATENATE($EJ$6," ",FB$9),'-RÅDATA_KVARTAL-'!$A$5:$DS$385,123,FALSE)&gt;0,VLOOKUP(CONCATENATE($EJ$6," ",FB$9),'-RÅDATA_KVARTAL-'!$A$5:$DS$385,123,FALSE),"")</f>
        <v/>
      </c>
      <c r="FC83" s="37"/>
      <c r="FD83" s="37" t="str">
        <f>IF(VLOOKUP(CONCATENATE($EJ$6," ",FD$9),'-RÅDATA_KVARTAL-'!$A$5:$DS$385,123,FALSE)&gt;0,VLOOKUP(CONCATENATE($EJ$6," ",FD$9),'-RÅDATA_KVARTAL-'!$A$5:$DS$385,123,FALSE),"")</f>
        <v/>
      </c>
      <c r="FE83" s="37"/>
      <c r="FF83" s="37" t="str">
        <f>IF(VLOOKUP(CONCATENATE($EJ$6," ",FF$9),'-RÅDATA_KVARTAL-'!$A$5:$DS$385,123,FALSE)&gt;0,VLOOKUP(CONCATENATE($EJ$6," ",FF$9),'-RÅDATA_KVARTAL-'!$A$5:$DS$385,123,FALSE),"")</f>
        <v/>
      </c>
      <c r="FG83" s="37"/>
      <c r="FH83" s="37" t="str">
        <f>IF(VLOOKUP(CONCATENATE($EJ$6," ",FH$9),'-RÅDATA_KVARTAL-'!$A$5:$DS$385,123,FALSE)&gt;0,VLOOKUP(CONCATENATE($EJ$6," ",FH$9),'-RÅDATA_KVARTAL-'!$A$5:$DS$385,123,FALSE),"")</f>
        <v/>
      </c>
      <c r="FI83" s="106"/>
      <c r="FJ83" s="106"/>
      <c r="FK83" s="37" t="str">
        <f>IF(VLOOKUP(CONCATENATE($FK$6," ",FK$9),'-RÅDATA_KVARTAL-'!$A$5:$DS$385,123,FALSE)&gt;0,VLOOKUP(CONCATENATE($FK$6," ",FK$9),'-RÅDATA_KVARTAL-'!$A$5:$DS$385,123,FALSE),"")</f>
        <v/>
      </c>
      <c r="FL83" s="37"/>
      <c r="FM83" s="37" t="str">
        <f>IF(VLOOKUP(CONCATENATE($FK$6," ",FM$9),'-RÅDATA_KVARTAL-'!$A$5:$DS$385,123,FALSE)&gt;0,VLOOKUP(CONCATENATE($FK$6," ",FM$9),'-RÅDATA_KVARTAL-'!$A$5:$DS$385,123,FALSE),"")</f>
        <v/>
      </c>
      <c r="FN83" s="37"/>
      <c r="FO83" s="37" t="str">
        <f>IF(VLOOKUP(CONCATENATE($FK$6," ",FO$9),'-RÅDATA_KVARTAL-'!$A$5:$DS$385,123,FALSE)&gt;0,VLOOKUP(CONCATENATE($FK$6," ",FO$9),'-RÅDATA_KVARTAL-'!$A$5:$DS$385,123,FALSE),"")</f>
        <v/>
      </c>
      <c r="FP83" s="37"/>
      <c r="FQ83" s="37" t="str">
        <f>IF(VLOOKUP(CONCATENATE($FK$6," ",FQ$9),'-RÅDATA_KVARTAL-'!$A$5:$DS$385,123,FALSE)&gt;0,VLOOKUP(CONCATENATE($FK$6," ",FQ$9),'-RÅDATA_KVARTAL-'!$A$5:$DS$385,123,FALSE),"")</f>
        <v/>
      </c>
      <c r="FR83" s="37"/>
      <c r="FS83" s="37" t="str">
        <f>IF(VLOOKUP(CONCATENATE($FK$6," ",FS$9),'-RÅDATA_KVARTAL-'!$A$5:$DS$385,123,FALSE)&gt;0,VLOOKUP(CONCATENATE($FK$6," ",FS$9),'-RÅDATA_KVARTAL-'!$A$5:$DS$385,123,FALSE),"")</f>
        <v/>
      </c>
      <c r="FT83" s="37"/>
      <c r="FU83" s="37" t="str">
        <f>IF(VLOOKUP(CONCATENATE($FK$6," ",FU$9),'-RÅDATA_KVARTAL-'!$A$5:$DS$385,123,FALSE)&gt;0,VLOOKUP(CONCATENATE($FK$6," ",FU$9),'-RÅDATA_KVARTAL-'!$A$5:$DS$385,123,FALSE),"")</f>
        <v/>
      </c>
      <c r="FV83" s="37"/>
      <c r="FW83" s="37" t="str">
        <f>IF(VLOOKUP(CONCATENATE($FK$6," ",FW$9),'-RÅDATA_KVARTAL-'!$A$5:$DS$385,123,FALSE)&gt;0,VLOOKUP(CONCATENATE($FK$6," ",FW$9),'-RÅDATA_KVARTAL-'!$A$5:$DS$385,123,FALSE),"")</f>
        <v/>
      </c>
      <c r="FX83" s="37"/>
      <c r="FY83" s="37" t="str">
        <f>IF(VLOOKUP(CONCATENATE($FK$6," ",FY$9),'-RÅDATA_KVARTAL-'!$A$5:$DS$385,123,FALSE)&gt;0,VLOOKUP(CONCATENATE($FK$6," ",FY$9),'-RÅDATA_KVARTAL-'!$A$5:$DS$385,123,FALSE),"")</f>
        <v/>
      </c>
      <c r="FZ83" s="37"/>
      <c r="GA83" s="37" t="str">
        <f>IF(VLOOKUP(CONCATENATE($FK$6," ",GA$9),'-RÅDATA_KVARTAL-'!$A$5:$DS$385,123,FALSE)&gt;0,VLOOKUP(CONCATENATE($FK$6," ",GA$9),'-RÅDATA_KVARTAL-'!$A$5:$DS$385,123,FALSE),"")</f>
        <v/>
      </c>
      <c r="GB83" s="37"/>
      <c r="GC83" s="37" t="str">
        <f>IF(VLOOKUP(CONCATENATE($FK$6," ",GC$9),'-RÅDATA_KVARTAL-'!$A$5:$DS$385,123,FALSE)&gt;0,VLOOKUP(CONCATENATE($FK$6," ",GC$9),'-RÅDATA_KVARTAL-'!$A$5:$DS$385,123,FALSE),"")</f>
        <v/>
      </c>
      <c r="GD83" s="37"/>
      <c r="GE83" s="37" t="str">
        <f>IF(VLOOKUP(CONCATENATE($FK$6," ",GE$9),'-RÅDATA_KVARTAL-'!$A$5:$DS$385,123,FALSE)&gt;0,VLOOKUP(CONCATENATE($FK$6," ",GE$9),'-RÅDATA_KVARTAL-'!$A$5:$DS$385,123,FALSE),"")</f>
        <v/>
      </c>
      <c r="GF83" s="37"/>
      <c r="GG83" s="37" t="str">
        <f>IF(VLOOKUP(CONCATENATE($FK$6," ",GG$9),'-RÅDATA_KVARTAL-'!$A$5:$DS$385,123,FALSE)&gt;0,VLOOKUP(CONCATENATE($FK$6," ",GG$9),'-RÅDATA_KVARTAL-'!$A$5:$DS$385,123,FALSE),"")</f>
        <v/>
      </c>
      <c r="GH83" s="37"/>
      <c r="GI83" s="37" t="str">
        <f>IF(VLOOKUP(CONCATENATE($FK$6," ",GI$9),'-RÅDATA_KVARTAL-'!$A$5:$DS$385,123,FALSE)&gt;0,VLOOKUP(CONCATENATE($FK$6," ",GI$9),'-RÅDATA_KVARTAL-'!$A$5:$DS$385,123,FALSE),"")</f>
        <v/>
      </c>
      <c r="GJ83" s="106"/>
      <c r="GK83" s="106"/>
      <c r="GL83" s="37" t="str">
        <f>IF(VLOOKUP(CONCATENATE($GL$6," ",GL$9),'-RÅDATA_KVARTAL-'!$A$5:$DS$385,123,FALSE)&gt;0,VLOOKUP(CONCATENATE($GL$6," ",GL$9),'-RÅDATA_KVARTAL-'!$A$5:$DS$385,123,FALSE),"")</f>
        <v/>
      </c>
      <c r="GM83" s="37"/>
      <c r="GN83" s="37" t="str">
        <f>IF(VLOOKUP(CONCATENATE($GL$6," ",GN$9),'-RÅDATA_KVARTAL-'!$A$5:$DS$385,123,FALSE)&gt;0,VLOOKUP(CONCATENATE($GL$6," ",GN$9),'-RÅDATA_KVARTAL-'!$A$5:$DS$385,123,FALSE),"")</f>
        <v/>
      </c>
      <c r="GO83" s="37"/>
      <c r="GP83" s="37" t="str">
        <f>IF(VLOOKUP(CONCATENATE($GL$6," ",GP$9),'-RÅDATA_KVARTAL-'!$A$5:$DS$385,123,FALSE)&gt;0,VLOOKUP(CONCATENATE($GL$6," ",GP$9),'-RÅDATA_KVARTAL-'!$A$5:$DS$385,123,FALSE),"")</f>
        <v/>
      </c>
      <c r="GQ83" s="37"/>
      <c r="GR83" s="37" t="str">
        <f>IF(VLOOKUP(CONCATENATE($GL$6," ",GR$9),'-RÅDATA_KVARTAL-'!$A$5:$DS$385,123,FALSE)&gt;0,VLOOKUP(CONCATENATE($GL$6," ",GR$9),'-RÅDATA_KVARTAL-'!$A$5:$DS$385,123,FALSE),"")</f>
        <v/>
      </c>
      <c r="GS83" s="37"/>
      <c r="GT83" s="37" t="str">
        <f>IF(VLOOKUP(CONCATENATE($GL$6," ",GT$9),'-RÅDATA_KVARTAL-'!$A$5:$DS$385,123,FALSE)&gt;0,VLOOKUP(CONCATENATE($GL$6," ",GT$9),'-RÅDATA_KVARTAL-'!$A$5:$DS$385,123,FALSE),"")</f>
        <v/>
      </c>
      <c r="GU83" s="37"/>
      <c r="GV83" s="37" t="str">
        <f>IF(VLOOKUP(CONCATENATE($GL$6," ",GV$9),'-RÅDATA_KVARTAL-'!$A$5:$DS$385,123,FALSE)&gt;0,VLOOKUP(CONCATENATE($GL$6," ",GV$9),'-RÅDATA_KVARTAL-'!$A$5:$DS$385,123,FALSE),"")</f>
        <v/>
      </c>
      <c r="GW83" s="37"/>
      <c r="GX83" s="37" t="str">
        <f>IF(VLOOKUP(CONCATENATE($GL$6," ",GX$9),'-RÅDATA_KVARTAL-'!$A$5:$DS$385,123,FALSE)&gt;0,VLOOKUP(CONCATENATE($GL$6," ",GX$9),'-RÅDATA_KVARTAL-'!$A$5:$DS$385,123,FALSE),"")</f>
        <v/>
      </c>
      <c r="GY83" s="37"/>
      <c r="GZ83" s="37" t="str">
        <f>IF(VLOOKUP(CONCATENATE($GL$6," ",GZ$9),'-RÅDATA_KVARTAL-'!$A$5:$DS$385,123,FALSE)&gt;0,VLOOKUP(CONCATENATE($GL$6," ",GZ$9),'-RÅDATA_KVARTAL-'!$A$5:$DS$385,123,FALSE),"")</f>
        <v/>
      </c>
      <c r="HA83" s="37"/>
      <c r="HB83" s="37" t="str">
        <f>IF(VLOOKUP(CONCATENATE($GL$6," ",HB$9),'-RÅDATA_KVARTAL-'!$A$5:$DS$385,123,FALSE)&gt;0,VLOOKUP(CONCATENATE($GL$6," ",HB$9),'-RÅDATA_KVARTAL-'!$A$5:$DS$385,123,FALSE),"")</f>
        <v/>
      </c>
      <c r="HC83" s="37"/>
      <c r="HD83" s="37" t="str">
        <f>IF(VLOOKUP(CONCATENATE($GL$6," ",HD$9),'-RÅDATA_KVARTAL-'!$A$5:$DS$385,123,FALSE)&gt;0,VLOOKUP(CONCATENATE($GL$6," ",HD$9),'-RÅDATA_KVARTAL-'!$A$5:$DS$385,123,FALSE),"")</f>
        <v/>
      </c>
      <c r="HE83" s="37"/>
      <c r="HF83" s="37" t="str">
        <f>IF(VLOOKUP(CONCATENATE($GL$6," ",HF$9),'-RÅDATA_KVARTAL-'!$A$5:$DS$385,123,FALSE)&gt;0,VLOOKUP(CONCATENATE($GL$6," ",HF$9),'-RÅDATA_KVARTAL-'!$A$5:$DS$385,123,FALSE),"")</f>
        <v/>
      </c>
      <c r="HG83" s="37"/>
      <c r="HH83" s="37" t="str">
        <f>IF(VLOOKUP(CONCATENATE($GL$6," ",HH$9),'-RÅDATA_KVARTAL-'!$A$5:$DS$385,123,FALSE)&gt;0,VLOOKUP(CONCATENATE($GL$6," ",HH$9),'-RÅDATA_KVARTAL-'!$A$5:$DS$385,123,FALSE),"")</f>
        <v/>
      </c>
      <c r="HI83" s="37"/>
      <c r="HJ83" s="37" t="str">
        <f>IF(VLOOKUP(CONCATENATE($GL$6," ",HJ$9),'-RÅDATA_KVARTAL-'!$A$5:$DS$385,123,FALSE)&gt;0,VLOOKUP(CONCATENATE($GL$6," ",HJ$9),'-RÅDATA_KVARTAL-'!$A$5:$DS$385,123,FALSE),"")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589</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4"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450</v>
      </c>
      <c r="C2" s="22"/>
    </row>
    <row r="3" spans="1:16" x14ac:dyDescent="0.2">
      <c r="B3" s="163" t="s">
        <v>451</v>
      </c>
      <c r="C3" s="22"/>
    </row>
    <row r="4" spans="1:16" ht="6.6" customHeight="1" x14ac:dyDescent="0.2">
      <c r="B4" s="373"/>
      <c r="C4" s="374"/>
      <c r="D4" s="374"/>
      <c r="E4" s="374"/>
      <c r="F4" s="374"/>
      <c r="G4" s="374"/>
      <c r="H4" s="374"/>
      <c r="I4" s="374"/>
      <c r="J4" s="374"/>
      <c r="K4" s="374"/>
      <c r="L4" s="374"/>
      <c r="M4" s="374"/>
      <c r="N4" s="374"/>
      <c r="O4" s="374"/>
      <c r="P4" s="374"/>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5" t="s">
        <v>122</v>
      </c>
      <c r="F6" s="374"/>
      <c r="G6" s="374"/>
      <c r="H6" s="374"/>
      <c r="I6" s="374"/>
      <c r="J6" s="374"/>
      <c r="K6" s="374"/>
      <c r="L6" s="374"/>
      <c r="M6" s="374"/>
      <c r="N6" s="374"/>
      <c r="O6" s="374"/>
      <c r="P6" s="144"/>
    </row>
    <row r="7" spans="1:16" ht="4.5" customHeight="1" x14ac:dyDescent="0.2">
      <c r="C7" s="162"/>
      <c r="D7" s="144"/>
      <c r="E7" s="144"/>
      <c r="F7" s="144"/>
      <c r="G7" s="144"/>
      <c r="H7" s="144"/>
      <c r="I7" s="144"/>
      <c r="J7" s="144"/>
      <c r="K7" s="144"/>
      <c r="L7" s="144"/>
      <c r="N7" s="144"/>
      <c r="O7" s="144"/>
      <c r="P7" s="144"/>
    </row>
    <row r="8" spans="1:16" ht="36.75" customHeight="1" x14ac:dyDescent="0.2">
      <c r="B8" s="379" t="s">
        <v>0</v>
      </c>
      <c r="C8" s="379" t="s">
        <v>41</v>
      </c>
      <c r="D8" s="144"/>
      <c r="E8" s="169" t="s">
        <v>58</v>
      </c>
      <c r="F8" s="17"/>
      <c r="H8" s="145" t="s">
        <v>92</v>
      </c>
      <c r="I8" s="17"/>
      <c r="K8" s="159" t="s">
        <v>93</v>
      </c>
      <c r="L8" s="17"/>
      <c r="M8" s="32"/>
      <c r="N8" s="159" t="s">
        <v>95</v>
      </c>
      <c r="O8" s="17"/>
      <c r="P8" s="31"/>
    </row>
    <row r="9" spans="1:16" ht="4.5" customHeight="1" x14ac:dyDescent="0.2">
      <c r="B9" s="376"/>
      <c r="C9" s="376"/>
      <c r="D9" s="144"/>
      <c r="E9" s="144"/>
      <c r="F9" s="144"/>
      <c r="G9" s="144"/>
      <c r="H9" s="144"/>
      <c r="I9" s="144"/>
      <c r="J9" s="144"/>
      <c r="K9" s="144"/>
      <c r="L9" s="144"/>
      <c r="N9" s="144"/>
      <c r="O9" s="144"/>
      <c r="P9" s="144"/>
    </row>
    <row r="10" spans="1:16" ht="14.25" customHeight="1" x14ac:dyDescent="0.2">
      <c r="B10" s="376"/>
      <c r="C10" s="376"/>
      <c r="D10" s="144"/>
      <c r="E10" s="391" t="s">
        <v>380</v>
      </c>
      <c r="F10" s="392"/>
      <c r="G10" s="42"/>
      <c r="H10" s="391" t="s">
        <v>134</v>
      </c>
      <c r="I10" s="393"/>
      <c r="J10" s="394"/>
      <c r="K10" s="394"/>
      <c r="L10" s="394"/>
      <c r="M10" s="394"/>
      <c r="N10" s="394"/>
      <c r="O10" s="394"/>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6">
        <v>3</v>
      </c>
      <c r="F12" s="376"/>
      <c r="G12" s="144"/>
      <c r="H12" s="376">
        <v>4</v>
      </c>
      <c r="I12" s="376"/>
      <c r="J12" s="144"/>
      <c r="K12" s="376">
        <v>5</v>
      </c>
      <c r="L12" s="376"/>
      <c r="M12" s="144"/>
      <c r="N12" s="376">
        <v>6</v>
      </c>
      <c r="O12" s="37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174</v>
      </c>
      <c r="B15" s="40">
        <v>2001</v>
      </c>
      <c r="C15" s="86" t="s">
        <v>106</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224</v>
      </c>
      <c r="B16" s="40">
        <v>2001</v>
      </c>
      <c r="C16" s="86" t="s">
        <v>107</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225</v>
      </c>
      <c r="B17" s="40">
        <v>2001</v>
      </c>
      <c r="C17" s="86" t="s">
        <v>108</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226</v>
      </c>
      <c r="B18" s="40">
        <v>2001</v>
      </c>
      <c r="C18" s="86" t="s">
        <v>109</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227</v>
      </c>
      <c r="B19" s="40">
        <v>2001</v>
      </c>
      <c r="C19" s="86" t="s">
        <v>35</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228</v>
      </c>
      <c r="B20" s="40">
        <v>2001</v>
      </c>
      <c r="C20" s="86" t="s">
        <v>110</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229</v>
      </c>
      <c r="B21" s="40">
        <v>2001</v>
      </c>
      <c r="C21" s="86" t="s">
        <v>111</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230</v>
      </c>
      <c r="B22" s="40">
        <v>2001</v>
      </c>
      <c r="C22" s="86" t="s">
        <v>112</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231</v>
      </c>
      <c r="B23" s="40">
        <v>2001</v>
      </c>
      <c r="C23" s="86" t="s">
        <v>113</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232</v>
      </c>
      <c r="B24" s="40">
        <v>2001</v>
      </c>
      <c r="C24" s="86" t="s">
        <v>114</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233</v>
      </c>
      <c r="B25" s="40">
        <v>2001</v>
      </c>
      <c r="C25" s="86" t="s">
        <v>115</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234</v>
      </c>
      <c r="B26" s="40">
        <v>2001</v>
      </c>
      <c r="C26" s="86" t="s">
        <v>116</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235</v>
      </c>
      <c r="B27" s="164">
        <v>2001</v>
      </c>
      <c r="C27" s="165" t="s">
        <v>1</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175</v>
      </c>
      <c r="B28" s="40">
        <v>2002</v>
      </c>
      <c r="C28" s="86" t="s">
        <v>106</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236</v>
      </c>
      <c r="B29" s="40">
        <v>2002</v>
      </c>
      <c r="C29" s="86" t="s">
        <v>107</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237</v>
      </c>
      <c r="B30" s="40">
        <v>2002</v>
      </c>
      <c r="C30" s="86" t="s">
        <v>108</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238</v>
      </c>
      <c r="B31" s="40">
        <v>2002</v>
      </c>
      <c r="C31" s="86" t="s">
        <v>109</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239</v>
      </c>
      <c r="B32" s="40">
        <v>2002</v>
      </c>
      <c r="C32" s="86" t="s">
        <v>35</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240</v>
      </c>
      <c r="B33" s="40">
        <v>2002</v>
      </c>
      <c r="C33" s="86" t="s">
        <v>110</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241</v>
      </c>
      <c r="B34" s="40">
        <v>2002</v>
      </c>
      <c r="C34" s="86" t="s">
        <v>111</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242</v>
      </c>
      <c r="B35" s="40">
        <v>2002</v>
      </c>
      <c r="C35" s="86" t="s">
        <v>112</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243</v>
      </c>
      <c r="B36" s="40">
        <v>2002</v>
      </c>
      <c r="C36" s="86" t="s">
        <v>113</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244</v>
      </c>
      <c r="B37" s="40">
        <v>2002</v>
      </c>
      <c r="C37" s="86" t="s">
        <v>114</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245</v>
      </c>
      <c r="B38" s="40">
        <v>2002</v>
      </c>
      <c r="C38" s="86" t="s">
        <v>115</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246</v>
      </c>
      <c r="B39" s="40">
        <v>2002</v>
      </c>
      <c r="C39" s="86" t="s">
        <v>116</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247</v>
      </c>
      <c r="B40" s="164">
        <v>2002</v>
      </c>
      <c r="C40" s="165" t="s">
        <v>1</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176</v>
      </c>
      <c r="B41" s="40">
        <v>2003</v>
      </c>
      <c r="C41" s="86" t="s">
        <v>106</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248</v>
      </c>
      <c r="B42" s="40">
        <v>2003</v>
      </c>
      <c r="C42" s="86" t="s">
        <v>107</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249</v>
      </c>
      <c r="B43" s="40">
        <v>2003</v>
      </c>
      <c r="C43" s="86" t="s">
        <v>108</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250</v>
      </c>
      <c r="B44" s="40">
        <v>2003</v>
      </c>
      <c r="C44" s="86" t="s">
        <v>109</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251</v>
      </c>
      <c r="B45" s="40">
        <v>2003</v>
      </c>
      <c r="C45" s="86" t="s">
        <v>35</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252</v>
      </c>
      <c r="B46" s="40">
        <v>2003</v>
      </c>
      <c r="C46" s="86" t="s">
        <v>110</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253</v>
      </c>
      <c r="B47" s="40">
        <v>2003</v>
      </c>
      <c r="C47" s="86" t="s">
        <v>111</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254</v>
      </c>
      <c r="B48" s="40">
        <v>2003</v>
      </c>
      <c r="C48" s="86" t="s">
        <v>112</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255</v>
      </c>
      <c r="B49" s="40">
        <v>2003</v>
      </c>
      <c r="C49" s="86" t="s">
        <v>113</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256</v>
      </c>
      <c r="B50" s="40">
        <v>2003</v>
      </c>
      <c r="C50" s="86" t="s">
        <v>114</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257</v>
      </c>
      <c r="B51" s="40">
        <v>2003</v>
      </c>
      <c r="C51" s="86" t="s">
        <v>115</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258</v>
      </c>
      <c r="B52" s="40">
        <v>2003</v>
      </c>
      <c r="C52" s="86" t="s">
        <v>116</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259</v>
      </c>
      <c r="B53" s="164">
        <v>2003</v>
      </c>
      <c r="C53" s="165" t="s">
        <v>1</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177</v>
      </c>
      <c r="B54" s="40">
        <v>2004</v>
      </c>
      <c r="C54" s="86" t="s">
        <v>106</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260</v>
      </c>
      <c r="B55" s="40">
        <v>2004</v>
      </c>
      <c r="C55" s="86" t="s">
        <v>107</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261</v>
      </c>
      <c r="B56" s="40">
        <v>2004</v>
      </c>
      <c r="C56" s="86" t="s">
        <v>108</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262</v>
      </c>
      <c r="B57" s="40">
        <v>2004</v>
      </c>
      <c r="C57" s="86" t="s">
        <v>109</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263</v>
      </c>
      <c r="B58" s="40">
        <v>2004</v>
      </c>
      <c r="C58" s="86" t="s">
        <v>35</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264</v>
      </c>
      <c r="B59" s="40">
        <v>2004</v>
      </c>
      <c r="C59" s="86" t="s">
        <v>110</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265</v>
      </c>
      <c r="B60" s="40">
        <v>2004</v>
      </c>
      <c r="C60" s="86" t="s">
        <v>111</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266</v>
      </c>
      <c r="B61" s="40">
        <v>2004</v>
      </c>
      <c r="C61" s="86" t="s">
        <v>112</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267</v>
      </c>
      <c r="B62" s="40">
        <v>2004</v>
      </c>
      <c r="C62" s="86" t="s">
        <v>113</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268</v>
      </c>
      <c r="B63" s="40">
        <v>2004</v>
      </c>
      <c r="C63" s="86" t="s">
        <v>114</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269</v>
      </c>
      <c r="B64" s="40">
        <v>2004</v>
      </c>
      <c r="C64" s="86" t="s">
        <v>115</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270</v>
      </c>
      <c r="B65" s="40">
        <v>2004</v>
      </c>
      <c r="C65" s="86" t="s">
        <v>116</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271</v>
      </c>
      <c r="B66" s="164">
        <v>2004</v>
      </c>
      <c r="C66" s="165" t="s">
        <v>1</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178</v>
      </c>
      <c r="B67" s="40">
        <v>2005</v>
      </c>
      <c r="C67" s="86" t="s">
        <v>106</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272</v>
      </c>
      <c r="B68" s="40">
        <v>2005</v>
      </c>
      <c r="C68" s="86" t="s">
        <v>107</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273</v>
      </c>
      <c r="B69" s="40">
        <v>2005</v>
      </c>
      <c r="C69" s="86" t="s">
        <v>108</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274</v>
      </c>
      <c r="B70" s="40">
        <v>2005</v>
      </c>
      <c r="C70" s="86" t="s">
        <v>109</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275</v>
      </c>
      <c r="B71" s="40">
        <v>2005</v>
      </c>
      <c r="C71" s="86" t="s">
        <v>35</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276</v>
      </c>
      <c r="B72" s="40">
        <v>2005</v>
      </c>
      <c r="C72" s="86" t="s">
        <v>110</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277</v>
      </c>
      <c r="B73" s="40">
        <v>2005</v>
      </c>
      <c r="C73" s="86" t="s">
        <v>111</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278</v>
      </c>
      <c r="B74" s="40">
        <v>2005</v>
      </c>
      <c r="C74" s="86" t="s">
        <v>112</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279</v>
      </c>
      <c r="B75" s="40">
        <v>2005</v>
      </c>
      <c r="C75" s="86" t="s">
        <v>113</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280</v>
      </c>
      <c r="B76" s="40">
        <v>2005</v>
      </c>
      <c r="C76" s="86" t="s">
        <v>114</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281</v>
      </c>
      <c r="B77" s="40">
        <v>2005</v>
      </c>
      <c r="C77" s="86" t="s">
        <v>115</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282</v>
      </c>
      <c r="B78" s="40">
        <v>2005</v>
      </c>
      <c r="C78" s="86" t="s">
        <v>116</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283</v>
      </c>
      <c r="B79" s="164">
        <v>2005</v>
      </c>
      <c r="C79" s="165" t="s">
        <v>1</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179</v>
      </c>
      <c r="B80" s="40">
        <v>2006</v>
      </c>
      <c r="C80" s="86" t="s">
        <v>106</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284</v>
      </c>
      <c r="B81" s="40">
        <v>2006</v>
      </c>
      <c r="C81" s="86" t="s">
        <v>107</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285</v>
      </c>
      <c r="B82" s="40">
        <v>2006</v>
      </c>
      <c r="C82" s="86" t="s">
        <v>108</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286</v>
      </c>
      <c r="B83" s="40">
        <v>2006</v>
      </c>
      <c r="C83" s="86" t="s">
        <v>109</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287</v>
      </c>
      <c r="B84" s="40">
        <v>2006</v>
      </c>
      <c r="C84" s="86" t="s">
        <v>35</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288</v>
      </c>
      <c r="B85" s="40">
        <v>2006</v>
      </c>
      <c r="C85" s="86" t="s">
        <v>110</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289</v>
      </c>
      <c r="B86" s="40">
        <v>2006</v>
      </c>
      <c r="C86" s="86" t="s">
        <v>111</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290</v>
      </c>
      <c r="B87" s="40">
        <v>2006</v>
      </c>
      <c r="C87" s="86" t="s">
        <v>112</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291</v>
      </c>
      <c r="B88" s="40">
        <v>2006</v>
      </c>
      <c r="C88" s="86" t="s">
        <v>113</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292</v>
      </c>
      <c r="B89" s="40">
        <v>2006</v>
      </c>
      <c r="C89" s="86" t="s">
        <v>114</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293</v>
      </c>
      <c r="B90" s="40">
        <v>2006</v>
      </c>
      <c r="C90" s="86" t="s">
        <v>115</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294</v>
      </c>
      <c r="B91" s="40">
        <v>2006</v>
      </c>
      <c r="C91" s="86" t="s">
        <v>116</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295</v>
      </c>
      <c r="B92" s="164">
        <v>2006</v>
      </c>
      <c r="C92" s="165" t="s">
        <v>1</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180</v>
      </c>
      <c r="B93" s="40">
        <v>2007</v>
      </c>
      <c r="C93" s="86" t="s">
        <v>106</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296</v>
      </c>
      <c r="B94" s="40">
        <v>2007</v>
      </c>
      <c r="C94" s="86" t="s">
        <v>107</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297</v>
      </c>
      <c r="B95" s="40">
        <v>2007</v>
      </c>
      <c r="C95" s="86" t="s">
        <v>108</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298</v>
      </c>
      <c r="B96" s="40">
        <v>2007</v>
      </c>
      <c r="C96" s="86" t="s">
        <v>109</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299</v>
      </c>
      <c r="B97" s="40">
        <v>2007</v>
      </c>
      <c r="C97" s="86" t="s">
        <v>35</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300</v>
      </c>
      <c r="B98" s="40">
        <v>2007</v>
      </c>
      <c r="C98" s="86" t="s">
        <v>110</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301</v>
      </c>
      <c r="B99" s="40">
        <v>2007</v>
      </c>
      <c r="C99" s="86" t="s">
        <v>111</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302</v>
      </c>
      <c r="B100" s="40">
        <v>2007</v>
      </c>
      <c r="C100" s="86" t="s">
        <v>112</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303</v>
      </c>
      <c r="B101" s="40">
        <v>2007</v>
      </c>
      <c r="C101" s="86" t="s">
        <v>113</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304</v>
      </c>
      <c r="B102" s="40">
        <v>2007</v>
      </c>
      <c r="C102" s="86" t="s">
        <v>114</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305</v>
      </c>
      <c r="B103" s="40">
        <v>2007</v>
      </c>
      <c r="C103" s="86" t="s">
        <v>115</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306</v>
      </c>
      <c r="B104" s="40">
        <v>2007</v>
      </c>
      <c r="C104" s="86" t="s">
        <v>116</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307</v>
      </c>
      <c r="B105" s="164">
        <v>2007</v>
      </c>
      <c r="C105" s="165" t="s">
        <v>1</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181</v>
      </c>
      <c r="B106" s="40">
        <v>2008</v>
      </c>
      <c r="C106" s="86" t="s">
        <v>106</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308</v>
      </c>
      <c r="B107" s="40">
        <v>2008</v>
      </c>
      <c r="C107" s="86" t="s">
        <v>107</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309</v>
      </c>
      <c r="B108" s="40">
        <v>2008</v>
      </c>
      <c r="C108" s="86" t="s">
        <v>108</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310</v>
      </c>
      <c r="B109" s="40">
        <v>2008</v>
      </c>
      <c r="C109" s="86" t="s">
        <v>109</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311</v>
      </c>
      <c r="B110" s="40">
        <v>2008</v>
      </c>
      <c r="C110" s="86" t="s">
        <v>35</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312</v>
      </c>
      <c r="B111" s="40">
        <v>2008</v>
      </c>
      <c r="C111" s="86" t="s">
        <v>110</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313</v>
      </c>
      <c r="B112" s="40">
        <v>2008</v>
      </c>
      <c r="C112" s="86" t="s">
        <v>111</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314</v>
      </c>
      <c r="B113" s="40">
        <v>2008</v>
      </c>
      <c r="C113" s="86" t="s">
        <v>112</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315</v>
      </c>
      <c r="B114" s="40">
        <v>2008</v>
      </c>
      <c r="C114" s="86" t="s">
        <v>113</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316</v>
      </c>
      <c r="B115" s="40">
        <v>2008</v>
      </c>
      <c r="C115" s="86" t="s">
        <v>114</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317</v>
      </c>
      <c r="B116" s="40">
        <v>2008</v>
      </c>
      <c r="C116" s="86" t="s">
        <v>115</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318</v>
      </c>
      <c r="B117" s="40">
        <v>2008</v>
      </c>
      <c r="C117" s="86" t="s">
        <v>116</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319</v>
      </c>
      <c r="B118" s="164">
        <v>2008</v>
      </c>
      <c r="C118" s="165" t="s">
        <v>1</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182</v>
      </c>
      <c r="B119" s="40">
        <v>2009</v>
      </c>
      <c r="C119" s="86" t="s">
        <v>106</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320</v>
      </c>
      <c r="B120" s="40">
        <v>2009</v>
      </c>
      <c r="C120" s="86" t="s">
        <v>107</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321</v>
      </c>
      <c r="B121" s="40">
        <v>2009</v>
      </c>
      <c r="C121" s="86" t="s">
        <v>108</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322</v>
      </c>
      <c r="B122" s="40">
        <v>2009</v>
      </c>
      <c r="C122" s="86" t="s">
        <v>109</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323</v>
      </c>
      <c r="B123" s="40">
        <v>2009</v>
      </c>
      <c r="C123" s="86" t="s">
        <v>35</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324</v>
      </c>
      <c r="B124" s="40">
        <v>2009</v>
      </c>
      <c r="C124" s="86" t="s">
        <v>110</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325</v>
      </c>
      <c r="B125" s="40">
        <v>2009</v>
      </c>
      <c r="C125" s="86" t="s">
        <v>111</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326</v>
      </c>
      <c r="B126" s="40">
        <v>2009</v>
      </c>
      <c r="C126" s="86" t="s">
        <v>112</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327</v>
      </c>
      <c r="B127" s="40">
        <v>2009</v>
      </c>
      <c r="C127" s="86" t="s">
        <v>113</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328</v>
      </c>
      <c r="B128" s="40">
        <v>2009</v>
      </c>
      <c r="C128" s="86" t="s">
        <v>114</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329</v>
      </c>
      <c r="B129" s="40">
        <v>2009</v>
      </c>
      <c r="C129" s="86" t="s">
        <v>115</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330</v>
      </c>
      <c r="B130" s="40">
        <v>2009</v>
      </c>
      <c r="C130" s="86" t="s">
        <v>116</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331</v>
      </c>
      <c r="B131" s="164">
        <v>2009</v>
      </c>
      <c r="C131" s="165" t="s">
        <v>1</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183</v>
      </c>
      <c r="B132" s="40">
        <v>2010</v>
      </c>
      <c r="C132" s="86" t="s">
        <v>106</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332</v>
      </c>
      <c r="B133" s="40">
        <v>2010</v>
      </c>
      <c r="C133" s="86" t="s">
        <v>107</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333</v>
      </c>
      <c r="B134" s="40">
        <v>2010</v>
      </c>
      <c r="C134" s="86" t="s">
        <v>108</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334</v>
      </c>
      <c r="B135" s="40">
        <v>2010</v>
      </c>
      <c r="C135" s="86" t="s">
        <v>109</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335</v>
      </c>
      <c r="B136" s="40">
        <v>2010</v>
      </c>
      <c r="C136" s="86" t="s">
        <v>35</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336</v>
      </c>
      <c r="B137" s="40">
        <v>2010</v>
      </c>
      <c r="C137" s="86" t="s">
        <v>110</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337</v>
      </c>
      <c r="B138" s="40">
        <v>2010</v>
      </c>
      <c r="C138" s="86" t="s">
        <v>111</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338</v>
      </c>
      <c r="B139" s="40">
        <v>2010</v>
      </c>
      <c r="C139" s="86" t="s">
        <v>112</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339</v>
      </c>
      <c r="B140" s="40">
        <v>2010</v>
      </c>
      <c r="C140" s="86" t="s">
        <v>113</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340</v>
      </c>
      <c r="B141" s="40">
        <v>2010</v>
      </c>
      <c r="C141" s="86" t="s">
        <v>114</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341</v>
      </c>
      <c r="B142" s="40">
        <v>2010</v>
      </c>
      <c r="C142" s="86" t="s">
        <v>115</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342</v>
      </c>
      <c r="B143" s="40">
        <v>2010</v>
      </c>
      <c r="C143" s="86" t="s">
        <v>116</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343</v>
      </c>
      <c r="B144" s="164">
        <v>2010</v>
      </c>
      <c r="C144" s="165" t="s">
        <v>1</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184</v>
      </c>
      <c r="B145" s="40">
        <v>2011</v>
      </c>
      <c r="C145" s="86" t="s">
        <v>106</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187</v>
      </c>
      <c r="B146" s="40">
        <v>2011</v>
      </c>
      <c r="C146" s="86" t="s">
        <v>107</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188</v>
      </c>
      <c r="B147" s="40">
        <v>2011</v>
      </c>
      <c r="C147" s="86" t="s">
        <v>108</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189</v>
      </c>
      <c r="B148" s="40">
        <v>2011</v>
      </c>
      <c r="C148" s="86" t="s">
        <v>109</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190</v>
      </c>
      <c r="B149" s="40">
        <v>2011</v>
      </c>
      <c r="C149" s="86" t="s">
        <v>35</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191</v>
      </c>
      <c r="B150" s="40">
        <v>2011</v>
      </c>
      <c r="C150" s="86" t="s">
        <v>110</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192</v>
      </c>
      <c r="B151" s="40">
        <v>2011</v>
      </c>
      <c r="C151" s="86" t="s">
        <v>111</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193</v>
      </c>
      <c r="B152" s="40">
        <v>2011</v>
      </c>
      <c r="C152" s="86" t="s">
        <v>112</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194</v>
      </c>
      <c r="B153" s="40">
        <v>2011</v>
      </c>
      <c r="C153" s="86" t="s">
        <v>113</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195</v>
      </c>
      <c r="B154" s="40">
        <v>2011</v>
      </c>
      <c r="C154" s="86" t="s">
        <v>114</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196</v>
      </c>
      <c r="B155" s="40">
        <v>2011</v>
      </c>
      <c r="C155" s="86" t="s">
        <v>115</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197</v>
      </c>
      <c r="B156" s="40">
        <v>2011</v>
      </c>
      <c r="C156" s="86" t="s">
        <v>116</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200</v>
      </c>
      <c r="B157" s="164">
        <v>2011</v>
      </c>
      <c r="C157" s="165" t="s">
        <v>1</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185</v>
      </c>
      <c r="B158" s="40">
        <v>2012</v>
      </c>
      <c r="C158" s="86" t="s">
        <v>106</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198</v>
      </c>
      <c r="B159" s="40">
        <v>2012</v>
      </c>
      <c r="C159" s="86" t="s">
        <v>107</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201</v>
      </c>
      <c r="B160" s="40">
        <v>2012</v>
      </c>
      <c r="C160" s="86" t="s">
        <v>108</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202</v>
      </c>
      <c r="B161" s="40">
        <v>2012</v>
      </c>
      <c r="C161" s="86" t="s">
        <v>109</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203</v>
      </c>
      <c r="B162" s="40">
        <v>2012</v>
      </c>
      <c r="C162" s="86" t="s">
        <v>35</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204</v>
      </c>
      <c r="B163" s="40">
        <v>2012</v>
      </c>
      <c r="C163" s="86" t="s">
        <v>110</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205</v>
      </c>
      <c r="B164" s="40">
        <v>2012</v>
      </c>
      <c r="C164" s="86" t="s">
        <v>111</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206</v>
      </c>
      <c r="B165" s="40">
        <v>2012</v>
      </c>
      <c r="C165" s="86" t="s">
        <v>112</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207</v>
      </c>
      <c r="B166" s="40">
        <v>2012</v>
      </c>
      <c r="C166" s="86" t="s">
        <v>113</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208</v>
      </c>
      <c r="B167" s="40">
        <v>2012</v>
      </c>
      <c r="C167" s="86" t="s">
        <v>114</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209</v>
      </c>
      <c r="B168" s="40">
        <v>2012</v>
      </c>
      <c r="C168" s="86" t="s">
        <v>115</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210</v>
      </c>
      <c r="B169" s="40">
        <v>2012</v>
      </c>
      <c r="C169" s="86" t="s">
        <v>116</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211</v>
      </c>
      <c r="B170" s="164">
        <v>2012</v>
      </c>
      <c r="C170" s="165" t="s">
        <v>1</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186</v>
      </c>
      <c r="B171" s="40">
        <v>2013</v>
      </c>
      <c r="C171" s="86" t="s">
        <v>106</v>
      </c>
      <c r="D171" s="42"/>
      <c r="E171" s="303">
        <f>IF(VLOOKUP($A171,'-RÅDATA_KVARTAL-'!$A$5:$FO$385,168,FALSE)&gt;0,VLOOKUP($A171,'-RÅDATA_KVARTAL-'!$A$5:$FO$385,168,FALSE),"")</f>
        <v>73426</v>
      </c>
      <c r="F171" s="42"/>
      <c r="G171" s="42"/>
      <c r="H171" s="305">
        <f>IF(VLOOKUP($A171,'-RÅDATA_KVARTAL-'!$A$5:$FO$385,169,FALSE)&gt;0,VLOOKUP($A171,'-RÅDATA_KVARTAL-'!$A$5:$FO$385,169,FALSE),"")</f>
        <v>81.53923678261107</v>
      </c>
      <c r="I171" s="42"/>
      <c r="J171" s="42"/>
      <c r="K171" s="305">
        <f>IF(VLOOKUP($A171,'-RÅDATA_KVARTAL-'!$A$5:$FO$385,170,FALSE)&gt;0,VLOOKUP($A171,'-RÅDATA_KVARTAL-'!$A$5:$FO$385,170,FALSE),"")</f>
        <v>90.359000898864167</v>
      </c>
      <c r="L171" s="42"/>
      <c r="M171" s="42"/>
      <c r="N171" s="305">
        <f>IF(VLOOKUP($A171,'-RÅDATA_KVARTAL-'!$A$5:$FO$385,171,FALSE)&gt;0,VLOOKUP($A171,'-RÅDATA_KVARTAL-'!$A$5:$FO$385,171,FALSE),"")</f>
        <v>96.734126876038459</v>
      </c>
      <c r="O171" s="42"/>
      <c r="P171" s="42"/>
    </row>
    <row r="172" spans="1:16" ht="11.25" hidden="1" customHeight="1" outlineLevel="1" x14ac:dyDescent="0.2">
      <c r="A172" s="204" t="s">
        <v>199</v>
      </c>
      <c r="B172" s="81">
        <v>2013</v>
      </c>
      <c r="C172" s="86" t="s">
        <v>107</v>
      </c>
      <c r="D172" s="42"/>
      <c r="E172" s="303">
        <f>IF(VLOOKUP($A172,'-RÅDATA_KVARTAL-'!$A$5:$FO$385,168,FALSE)&gt;0,VLOOKUP($A172,'-RÅDATA_KVARTAL-'!$A$5:$FO$385,168,FALSE),"")</f>
        <v>67133</v>
      </c>
      <c r="F172" s="42"/>
      <c r="G172" s="42"/>
      <c r="H172" s="305">
        <f>IF(VLOOKUP($A172,'-RÅDATA_KVARTAL-'!$A$5:$FO$385,169,FALSE)&gt;0,VLOOKUP($A172,'-RÅDATA_KVARTAL-'!$A$5:$FO$385,169,FALSE),"")</f>
        <v>83.313720524928129</v>
      </c>
      <c r="I172" s="42"/>
      <c r="J172" s="42"/>
      <c r="K172" s="305">
        <f>IF(VLOOKUP($A172,'-RÅDATA_KVARTAL-'!$A$5:$FO$385,170,FALSE)&gt;0,VLOOKUP($A172,'-RÅDATA_KVARTAL-'!$A$5:$FO$385,170,FALSE),"")</f>
        <v>91.291913068088718</v>
      </c>
      <c r="L172" s="42"/>
      <c r="M172" s="42"/>
      <c r="N172" s="305">
        <f>IF(VLOOKUP($A172,'-RÅDATA_KVARTAL-'!$A$5:$FO$385,171,FALSE)&gt;0,VLOOKUP($A172,'-RÅDATA_KVARTAL-'!$A$5:$FO$385,171,FALSE),"")</f>
        <v>97.171286848494773</v>
      </c>
      <c r="O172" s="42"/>
      <c r="P172" s="42"/>
    </row>
    <row r="173" spans="1:16" ht="11.25" hidden="1" customHeight="1" outlineLevel="1" x14ac:dyDescent="0.2">
      <c r="A173" s="204" t="s">
        <v>212</v>
      </c>
      <c r="B173" s="81">
        <v>2013</v>
      </c>
      <c r="C173" s="86" t="s">
        <v>108</v>
      </c>
      <c r="D173" s="42"/>
      <c r="E173" s="303">
        <f>IF(VLOOKUP($A173,'-RÅDATA_KVARTAL-'!$A$5:$FO$385,168,FALSE)&gt;0,VLOOKUP($A173,'-RÅDATA_KVARTAL-'!$A$5:$FO$385,168,FALSE),"")</f>
        <v>71859</v>
      </c>
      <c r="F173" s="42"/>
      <c r="G173" s="42"/>
      <c r="H173" s="305">
        <f>IF(VLOOKUP($A173,'-RÅDATA_KVARTAL-'!$A$5:$FO$385,169,FALSE)&gt;0,VLOOKUP($A173,'-RÅDATA_KVARTAL-'!$A$5:$FO$385,169,FALSE),"")</f>
        <v>84.686678077902556</v>
      </c>
      <c r="I173" s="42"/>
      <c r="J173" s="42"/>
      <c r="K173" s="305">
        <f>IF(VLOOKUP($A173,'-RÅDATA_KVARTAL-'!$A$5:$FO$385,170,FALSE)&gt;0,VLOOKUP($A173,'-RÅDATA_KVARTAL-'!$A$5:$FO$385,170,FALSE),"")</f>
        <v>92.360038408550082</v>
      </c>
      <c r="L173" s="42"/>
      <c r="M173" s="42"/>
      <c r="N173" s="305">
        <f>IF(VLOOKUP($A173,'-RÅDATA_KVARTAL-'!$A$5:$FO$385,171,FALSE)&gt;0,VLOOKUP($A173,'-RÅDATA_KVARTAL-'!$A$5:$FO$385,171,FALSE),"")</f>
        <v>97.312793108726808</v>
      </c>
      <c r="O173" s="42"/>
      <c r="P173" s="42"/>
    </row>
    <row r="174" spans="1:16" ht="11.25" hidden="1" customHeight="1" outlineLevel="1" x14ac:dyDescent="0.2">
      <c r="A174" s="204" t="s">
        <v>213</v>
      </c>
      <c r="B174" s="81">
        <v>2013</v>
      </c>
      <c r="C174" s="86" t="s">
        <v>109</v>
      </c>
      <c r="D174" s="42"/>
      <c r="E174" s="303">
        <f>IF(VLOOKUP($A174,'-RÅDATA_KVARTAL-'!$A$5:$FO$385,168,FALSE)&gt;0,VLOOKUP($A174,'-RÅDATA_KVARTAL-'!$A$5:$FO$385,168,FALSE),"")</f>
        <v>71618</v>
      </c>
      <c r="F174" s="42"/>
      <c r="G174" s="42"/>
      <c r="H174" s="305">
        <f>IF(VLOOKUP($A174,'-RÅDATA_KVARTAL-'!$A$5:$FO$385,169,FALSE)&gt;0,VLOOKUP($A174,'-RÅDATA_KVARTAL-'!$A$5:$FO$385,169,FALSE),"")</f>
        <v>82.786450333714996</v>
      </c>
      <c r="I174" s="42"/>
      <c r="J174" s="42"/>
      <c r="K174" s="305">
        <f>IF(VLOOKUP($A174,'-RÅDATA_KVARTAL-'!$A$5:$FO$385,170,FALSE)&gt;0,VLOOKUP($A174,'-RÅDATA_KVARTAL-'!$A$5:$FO$385,170,FALSE),"")</f>
        <v>91.397414057918397</v>
      </c>
      <c r="L174" s="42"/>
      <c r="M174" s="42"/>
      <c r="N174" s="305">
        <f>IF(VLOOKUP($A174,'-RÅDATA_KVARTAL-'!$A$5:$FO$385,171,FALSE)&gt;0,VLOOKUP($A174,'-RÅDATA_KVARTAL-'!$A$5:$FO$385,171,FALSE),"")</f>
        <v>97.282805998491995</v>
      </c>
      <c r="O174" s="42"/>
      <c r="P174" s="42"/>
    </row>
    <row r="175" spans="1:16" s="39" customFormat="1" ht="11.25" hidden="1" customHeight="1" outlineLevel="1" x14ac:dyDescent="0.2">
      <c r="A175" s="204" t="s">
        <v>214</v>
      </c>
      <c r="B175" s="81">
        <v>2013</v>
      </c>
      <c r="C175" s="86" t="s">
        <v>35</v>
      </c>
      <c r="D175" s="42"/>
      <c r="E175" s="303">
        <f>IF(VLOOKUP($A175,'-RÅDATA_KVARTAL-'!$A$5:$FO$385,168,FALSE)&gt;0,VLOOKUP($A175,'-RÅDATA_KVARTAL-'!$A$5:$FO$385,168,FALSE),"")</f>
        <v>73193</v>
      </c>
      <c r="F175" s="42"/>
      <c r="G175" s="42"/>
      <c r="H175" s="305">
        <f>IF(VLOOKUP($A175,'-RÅDATA_KVARTAL-'!$A$5:$FO$385,169,FALSE)&gt;0,VLOOKUP($A175,'-RÅDATA_KVARTAL-'!$A$5:$FO$385,169,FALSE),"")</f>
        <v>81.317885590152059</v>
      </c>
      <c r="I175" s="42"/>
      <c r="J175" s="42"/>
      <c r="K175" s="305">
        <f>IF(VLOOKUP($A175,'-RÅDATA_KVARTAL-'!$A$5:$FO$385,170,FALSE)&gt;0,VLOOKUP($A175,'-RÅDATA_KVARTAL-'!$A$5:$FO$385,170,FALSE),"")</f>
        <v>90.403453882201845</v>
      </c>
      <c r="L175" s="42"/>
      <c r="M175" s="42"/>
      <c r="N175" s="305">
        <f>IF(VLOOKUP($A175,'-RÅDATA_KVARTAL-'!$A$5:$FO$385,171,FALSE)&gt;0,VLOOKUP($A175,'-RÅDATA_KVARTAL-'!$A$5:$FO$385,171,FALSE),"")</f>
        <v>96.628092850409203</v>
      </c>
      <c r="O175" s="42"/>
      <c r="P175" s="42"/>
    </row>
    <row r="176" spans="1:16" ht="11.25" hidden="1" customHeight="1" outlineLevel="1" x14ac:dyDescent="0.2">
      <c r="A176" s="204" t="s">
        <v>215</v>
      </c>
      <c r="B176" s="81">
        <v>2013</v>
      </c>
      <c r="C176" s="86" t="s">
        <v>110</v>
      </c>
      <c r="D176" s="42"/>
      <c r="E176" s="303">
        <f>IF(VLOOKUP($A176,'-RÅDATA_KVARTAL-'!$A$5:$FO$385,168,FALSE)&gt;0,VLOOKUP($A176,'-RÅDATA_KVARTAL-'!$A$5:$FO$385,168,FALSE),"")</f>
        <v>68043</v>
      </c>
      <c r="F176" s="42"/>
      <c r="G176" s="42"/>
      <c r="H176" s="305">
        <f>IF(VLOOKUP($A176,'-RÅDATA_KVARTAL-'!$A$5:$FO$385,169,FALSE)&gt;0,VLOOKUP($A176,'-RÅDATA_KVARTAL-'!$A$5:$FO$385,169,FALSE),"")</f>
        <v>81.310347868259782</v>
      </c>
      <c r="I176" s="42"/>
      <c r="J176" s="42"/>
      <c r="K176" s="305">
        <f>IF(VLOOKUP($A176,'-RÅDATA_KVARTAL-'!$A$5:$FO$385,170,FALSE)&gt;0,VLOOKUP($A176,'-RÅDATA_KVARTAL-'!$A$5:$FO$385,170,FALSE),"")</f>
        <v>90.713225460370651</v>
      </c>
      <c r="L176" s="42"/>
      <c r="M176" s="42"/>
      <c r="N176" s="305">
        <f>IF(VLOOKUP($A176,'-RÅDATA_KVARTAL-'!$A$5:$FO$385,171,FALSE)&gt;0,VLOOKUP($A176,'-RÅDATA_KVARTAL-'!$A$5:$FO$385,171,FALSE),"")</f>
        <v>97.018062107784786</v>
      </c>
      <c r="O176" s="42"/>
      <c r="P176" s="42"/>
    </row>
    <row r="177" spans="1:16" ht="11.25" hidden="1" customHeight="1" outlineLevel="1" x14ac:dyDescent="0.2">
      <c r="A177" s="204" t="s">
        <v>216</v>
      </c>
      <c r="B177" s="81">
        <v>2013</v>
      </c>
      <c r="C177" s="86" t="s">
        <v>111</v>
      </c>
      <c r="D177" s="28"/>
      <c r="E177" s="303">
        <f>IF(VLOOKUP($A177,'-RÅDATA_KVARTAL-'!$A$5:$FO$385,168,FALSE)&gt;0,VLOOKUP($A177,'-RÅDATA_KVARTAL-'!$A$5:$FO$385,168,FALSE),"")</f>
        <v>64942</v>
      </c>
      <c r="F177" s="42"/>
      <c r="G177" s="42"/>
      <c r="H177" s="305">
        <f>IF(VLOOKUP($A177,'-RÅDATA_KVARTAL-'!$A$5:$FO$385,169,FALSE)&gt;0,VLOOKUP($A177,'-RÅDATA_KVARTAL-'!$A$5:$FO$385,169,FALSE),"")</f>
        <v>85.918203935819662</v>
      </c>
      <c r="I177" s="42"/>
      <c r="J177" s="42"/>
      <c r="K177" s="305">
        <f>IF(VLOOKUP($A177,'-RÅDATA_KVARTAL-'!$A$5:$FO$385,170,FALSE)&gt;0,VLOOKUP($A177,'-RÅDATA_KVARTAL-'!$A$5:$FO$385,170,FALSE),"")</f>
        <v>92.616488559021889</v>
      </c>
      <c r="L177" s="42"/>
      <c r="M177" s="42"/>
      <c r="N177" s="305">
        <f>IF(VLOOKUP($A177,'-RÅDATA_KVARTAL-'!$A$5:$FO$385,171,FALSE)&gt;0,VLOOKUP($A177,'-RÅDATA_KVARTAL-'!$A$5:$FO$385,171,FALSE),"")</f>
        <v>97.517785100551251</v>
      </c>
      <c r="O177" s="42"/>
      <c r="P177" s="42"/>
    </row>
    <row r="178" spans="1:16" ht="11.25" hidden="1" customHeight="1" outlineLevel="1" x14ac:dyDescent="0.2">
      <c r="A178" s="204" t="s">
        <v>217</v>
      </c>
      <c r="B178" s="81">
        <v>2013</v>
      </c>
      <c r="C178" s="86" t="s">
        <v>112</v>
      </c>
      <c r="D178" s="28"/>
      <c r="E178" s="303">
        <f>IF(VLOOKUP($A178,'-RÅDATA_KVARTAL-'!$A$5:$FO$385,168,FALSE)&gt;0,VLOOKUP($A178,'-RÅDATA_KVARTAL-'!$A$5:$FO$385,168,FALSE),"")</f>
        <v>72088</v>
      </c>
      <c r="F178" s="42"/>
      <c r="G178" s="42"/>
      <c r="H178" s="305">
        <f>IF(VLOOKUP($A178,'-RÅDATA_KVARTAL-'!$A$5:$FO$385,169,FALSE)&gt;0,VLOOKUP($A178,'-RÅDATA_KVARTAL-'!$A$5:$FO$385,169,FALSE),"")</f>
        <v>83.633891909887907</v>
      </c>
      <c r="I178" s="42"/>
      <c r="J178" s="42"/>
      <c r="K178" s="305">
        <f>IF(VLOOKUP($A178,'-RÅDATA_KVARTAL-'!$A$5:$FO$385,170,FALSE)&gt;0,VLOOKUP($A178,'-RÅDATA_KVARTAL-'!$A$5:$FO$385,170,FALSE),"")</f>
        <v>91.707357673954064</v>
      </c>
      <c r="L178" s="42"/>
      <c r="M178" s="42"/>
      <c r="N178" s="305">
        <f>IF(VLOOKUP($A178,'-RÅDATA_KVARTAL-'!$A$5:$FO$385,171,FALSE)&gt;0,VLOOKUP($A178,'-RÅDATA_KVARTAL-'!$A$5:$FO$385,171,FALSE),"")</f>
        <v>97.318555099323049</v>
      </c>
      <c r="O178" s="42"/>
      <c r="P178" s="42"/>
    </row>
    <row r="179" spans="1:16" s="39" customFormat="1" ht="11.25" hidden="1" customHeight="1" outlineLevel="1" x14ac:dyDescent="0.2">
      <c r="A179" s="204" t="s">
        <v>218</v>
      </c>
      <c r="B179" s="81">
        <v>2013</v>
      </c>
      <c r="C179" s="86" t="s">
        <v>113</v>
      </c>
      <c r="D179" s="41"/>
      <c r="E179" s="303">
        <f>IF(VLOOKUP($A179,'-RÅDATA_KVARTAL-'!$A$5:$FO$385,168,FALSE)&gt;0,VLOOKUP($A179,'-RÅDATA_KVARTAL-'!$A$5:$FO$385,168,FALSE),"")</f>
        <v>71810</v>
      </c>
      <c r="F179" s="42"/>
      <c r="G179" s="42"/>
      <c r="H179" s="305">
        <f>IF(VLOOKUP($A179,'-RÅDATA_KVARTAL-'!$A$5:$FO$385,169,FALSE)&gt;0,VLOOKUP($A179,'-RÅDATA_KVARTAL-'!$A$5:$FO$385,169,FALSE),"")</f>
        <v>82.154296059044697</v>
      </c>
      <c r="I179" s="42"/>
      <c r="J179" s="42"/>
      <c r="K179" s="305">
        <f>IF(VLOOKUP($A179,'-RÅDATA_KVARTAL-'!$A$5:$FO$385,170,FALSE)&gt;0,VLOOKUP($A179,'-RÅDATA_KVARTAL-'!$A$5:$FO$385,170,FALSE),"")</f>
        <v>90.94694332265702</v>
      </c>
      <c r="L179" s="42"/>
      <c r="M179" s="42"/>
      <c r="N179" s="305">
        <f>IF(VLOOKUP($A179,'-RÅDATA_KVARTAL-'!$A$5:$FO$385,171,FALSE)&gt;0,VLOOKUP($A179,'-RÅDATA_KVARTAL-'!$A$5:$FO$385,171,FALSE),"")</f>
        <v>97.184236178805179</v>
      </c>
      <c r="O179" s="42"/>
      <c r="P179" s="42"/>
    </row>
    <row r="180" spans="1:16" ht="11.25" hidden="1" customHeight="1" outlineLevel="1" x14ac:dyDescent="0.2">
      <c r="A180" s="204" t="s">
        <v>219</v>
      </c>
      <c r="B180" s="81">
        <v>2013</v>
      </c>
      <c r="C180" s="86" t="s">
        <v>114</v>
      </c>
      <c r="D180" s="28"/>
      <c r="E180" s="303">
        <f>IF(VLOOKUP($A180,'-RÅDATA_KVARTAL-'!$A$5:$FO$385,168,FALSE)&gt;0,VLOOKUP($A180,'-RÅDATA_KVARTAL-'!$A$5:$FO$385,168,FALSE),"")</f>
        <v>75002</v>
      </c>
      <c r="F180" s="42"/>
      <c r="G180" s="42"/>
      <c r="H180" s="305">
        <f>IF(VLOOKUP($A180,'-RÅDATA_KVARTAL-'!$A$5:$FO$385,169,FALSE)&gt;0,VLOOKUP($A180,'-RÅDATA_KVARTAL-'!$A$5:$FO$385,169,FALSE),"")</f>
        <v>78.677901922615405</v>
      </c>
      <c r="I180" s="42"/>
      <c r="J180" s="42"/>
      <c r="K180" s="305">
        <f>IF(VLOOKUP($A180,'-RÅDATA_KVARTAL-'!$A$5:$FO$385,170,FALSE)&gt;0,VLOOKUP($A180,'-RÅDATA_KVARTAL-'!$A$5:$FO$385,170,FALSE),"")</f>
        <v>88.901629289885591</v>
      </c>
      <c r="L180" s="42"/>
      <c r="M180" s="42"/>
      <c r="N180" s="305">
        <f>IF(VLOOKUP($A180,'-RÅDATA_KVARTAL-'!$A$5:$FO$385,171,FALSE)&gt;0,VLOOKUP($A180,'-RÅDATA_KVARTAL-'!$A$5:$FO$385,171,FALSE),"")</f>
        <v>96.605423855363853</v>
      </c>
      <c r="O180" s="42"/>
      <c r="P180" s="42"/>
    </row>
    <row r="181" spans="1:16" ht="11.25" hidden="1" customHeight="1" outlineLevel="1" x14ac:dyDescent="0.2">
      <c r="A181" s="204" t="s">
        <v>220</v>
      </c>
      <c r="B181" s="81">
        <v>2013</v>
      </c>
      <c r="C181" s="86" t="s">
        <v>115</v>
      </c>
      <c r="D181" s="28"/>
      <c r="E181" s="303">
        <f>IF(VLOOKUP($A181,'-RÅDATA_KVARTAL-'!$A$5:$FO$385,168,FALSE)&gt;0,VLOOKUP($A181,'-RÅDATA_KVARTAL-'!$A$5:$FO$385,168,FALSE),"")</f>
        <v>72219</v>
      </c>
      <c r="F181" s="42"/>
      <c r="G181" s="42"/>
      <c r="H181" s="305">
        <f>IF(VLOOKUP($A181,'-RÅDATA_KVARTAL-'!$A$5:$FO$385,169,FALSE)&gt;0,VLOOKUP($A181,'-RÅDATA_KVARTAL-'!$A$5:$FO$385,169,FALSE),"")</f>
        <v>82.73584513770615</v>
      </c>
      <c r="I181" s="42"/>
      <c r="J181" s="42"/>
      <c r="K181" s="305">
        <f>IF(VLOOKUP($A181,'-RÅDATA_KVARTAL-'!$A$5:$FO$385,170,FALSE)&gt;0,VLOOKUP($A181,'-RÅDATA_KVARTAL-'!$A$5:$FO$385,170,FALSE),"")</f>
        <v>91.351306442902839</v>
      </c>
      <c r="L181" s="42"/>
      <c r="M181" s="42"/>
      <c r="N181" s="305">
        <f>IF(VLOOKUP($A181,'-RÅDATA_KVARTAL-'!$A$5:$FO$385,171,FALSE)&gt;0,VLOOKUP($A181,'-RÅDATA_KVARTAL-'!$A$5:$FO$385,171,FALSE),"")</f>
        <v>97.032636840720585</v>
      </c>
      <c r="O181" s="42"/>
      <c r="P181" s="42"/>
    </row>
    <row r="182" spans="1:16" ht="11.25" hidden="1" customHeight="1" outlineLevel="1" x14ac:dyDescent="0.2">
      <c r="A182" s="204" t="s">
        <v>221</v>
      </c>
      <c r="B182" s="81">
        <v>2013</v>
      </c>
      <c r="C182" s="86" t="s">
        <v>116</v>
      </c>
      <c r="D182" s="28"/>
      <c r="E182" s="303">
        <f>IF(VLOOKUP($A182,'-RÅDATA_KVARTAL-'!$A$5:$FO$385,168,FALSE)&gt;0,VLOOKUP($A182,'-RÅDATA_KVARTAL-'!$A$5:$FO$385,168,FALSE),"")</f>
        <v>70999</v>
      </c>
      <c r="F182" s="42"/>
      <c r="G182" s="42"/>
      <c r="H182" s="305">
        <f>IF(VLOOKUP($A182,'-RÅDATA_KVARTAL-'!$A$5:$FO$385,169,FALSE)&gt;0,VLOOKUP($A182,'-RÅDATA_KVARTAL-'!$A$5:$FO$385,169,FALSE),"")</f>
        <v>85.788532232848354</v>
      </c>
      <c r="I182" s="42"/>
      <c r="J182" s="42"/>
      <c r="K182" s="305">
        <f>IF(VLOOKUP($A182,'-RÅDATA_KVARTAL-'!$A$5:$FO$385,170,FALSE)&gt;0,VLOOKUP($A182,'-RÅDATA_KVARTAL-'!$A$5:$FO$385,170,FALSE),"")</f>
        <v>93.157650107747997</v>
      </c>
      <c r="L182" s="42"/>
      <c r="M182" s="42"/>
      <c r="N182" s="305">
        <f>IF(VLOOKUP($A182,'-RÅDATA_KVARTAL-'!$A$5:$FO$385,171,FALSE)&gt;0,VLOOKUP($A182,'-RÅDATA_KVARTAL-'!$A$5:$FO$385,171,FALSE),"")</f>
        <v>97.757714897392916</v>
      </c>
      <c r="O182" s="42"/>
      <c r="P182" s="42"/>
    </row>
    <row r="183" spans="1:16" ht="15" customHeight="1" collapsed="1" x14ac:dyDescent="0.2">
      <c r="A183" s="204" t="s">
        <v>222</v>
      </c>
      <c r="B183" s="164">
        <v>2013</v>
      </c>
      <c r="C183" s="165" t="s">
        <v>415</v>
      </c>
      <c r="D183" s="166"/>
      <c r="E183" s="302">
        <f>IF(VLOOKUP($A183,'-RÅDATA_KVARTAL-'!$A$5:$FO$385,168,FALSE)&gt;0,VLOOKUP($A183,'-RÅDATA_KVARTAL-'!$A$5:$FO$385,168,FALSE),"")</f>
        <v>852332</v>
      </c>
      <c r="F183" s="166"/>
      <c r="G183" s="166"/>
      <c r="H183" s="304">
        <f>IF(VLOOKUP($A183,'-RÅDATA_KVARTAL-'!$A$5:$FO$385,169,FALSE)&gt;0,VLOOKUP($A183,'-RÅDATA_KVARTAL-'!$A$5:$FO$385,169,FALSE),"")</f>
        <v>82.778072394325221</v>
      </c>
      <c r="I183" s="166"/>
      <c r="J183" s="166"/>
      <c r="K183" s="304">
        <f>IF(VLOOKUP($A183,'-RÅDATA_KVARTAL-'!$A$5:$FO$385,170,FALSE)&gt;0,VLOOKUP($A183,'-RÅDATA_KVARTAL-'!$A$5:$FO$385,170,FALSE),"")</f>
        <v>91.245078208960834</v>
      </c>
      <c r="L183" s="166"/>
      <c r="M183" s="166"/>
      <c r="N183" s="304">
        <f>IF(VLOOKUP($A183,'-RÅDATA_KVARTAL-'!$A$5:$FO$385,171,FALSE)&gt;0,VLOOKUP($A183,'-RÅDATA_KVARTAL-'!$A$5:$FO$385,171,FALSE),"")</f>
        <v>97.123304064613322</v>
      </c>
      <c r="O183" s="166"/>
      <c r="P183" s="166"/>
    </row>
    <row r="184" spans="1:16" ht="15" hidden="1" customHeight="1" outlineLevel="1" x14ac:dyDescent="0.2">
      <c r="A184" s="204" t="s">
        <v>148</v>
      </c>
      <c r="B184" s="40">
        <v>2014</v>
      </c>
      <c r="C184" s="86" t="s">
        <v>106</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149</v>
      </c>
      <c r="B185" s="81">
        <v>2014</v>
      </c>
      <c r="C185" s="86" t="s">
        <v>107</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150</v>
      </c>
      <c r="B186" s="81">
        <v>2014</v>
      </c>
      <c r="C186" s="86" t="s">
        <v>108</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151</v>
      </c>
      <c r="B187" s="81">
        <v>2014</v>
      </c>
      <c r="C187" s="86" t="s">
        <v>109</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152</v>
      </c>
      <c r="B188" s="81">
        <v>2014</v>
      </c>
      <c r="C188" s="86" t="s">
        <v>35</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153</v>
      </c>
      <c r="B189" s="81">
        <v>2014</v>
      </c>
      <c r="C189" s="86" t="s">
        <v>110</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154</v>
      </c>
      <c r="B190" s="81">
        <v>2014</v>
      </c>
      <c r="C190" s="86" t="s">
        <v>111</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155</v>
      </c>
      <c r="B191" s="81">
        <v>2014</v>
      </c>
      <c r="C191" s="86" t="s">
        <v>112</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156</v>
      </c>
      <c r="B192" s="81">
        <v>2014</v>
      </c>
      <c r="C192" s="86" t="s">
        <v>113</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157</v>
      </c>
      <c r="B193" s="81">
        <v>2014</v>
      </c>
      <c r="C193" s="86" t="s">
        <v>114</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158</v>
      </c>
      <c r="B194" s="81">
        <v>2014</v>
      </c>
      <c r="C194" s="86" t="s">
        <v>115</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159</v>
      </c>
      <c r="B195" s="81">
        <v>2014</v>
      </c>
      <c r="C195" s="86" t="s">
        <v>116</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160</v>
      </c>
      <c r="B196" s="164">
        <v>2014</v>
      </c>
      <c r="C196" s="165" t="s">
        <v>1</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hidden="1" customHeight="1" outlineLevel="1" x14ac:dyDescent="0.2">
      <c r="A197" s="204" t="s">
        <v>161</v>
      </c>
      <c r="B197" s="40">
        <v>2015</v>
      </c>
      <c r="C197" s="86" t="s">
        <v>106</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hidden="1" customHeight="1" outlineLevel="1" x14ac:dyDescent="0.2">
      <c r="A198" s="204" t="s">
        <v>162</v>
      </c>
      <c r="B198" s="81">
        <v>2015</v>
      </c>
      <c r="C198" s="86" t="s">
        <v>107</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hidden="1" customHeight="1" outlineLevel="1" x14ac:dyDescent="0.2">
      <c r="A199" s="204" t="s">
        <v>163</v>
      </c>
      <c r="B199" s="81">
        <v>2015</v>
      </c>
      <c r="C199" s="86" t="s">
        <v>108</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hidden="1" customHeight="1" outlineLevel="1" x14ac:dyDescent="0.2">
      <c r="A200" s="204" t="s">
        <v>164</v>
      </c>
      <c r="B200" s="81">
        <v>2015</v>
      </c>
      <c r="C200" s="86" t="s">
        <v>109</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hidden="1" customHeight="1" outlineLevel="1" x14ac:dyDescent="0.2">
      <c r="A201" s="204" t="s">
        <v>165</v>
      </c>
      <c r="B201" s="81">
        <v>2015</v>
      </c>
      <c r="C201" s="86" t="s">
        <v>35</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hidden="1" customHeight="1" outlineLevel="1" x14ac:dyDescent="0.2">
      <c r="A202" s="204" t="s">
        <v>166</v>
      </c>
      <c r="B202" s="81">
        <v>2015</v>
      </c>
      <c r="C202" s="86" t="s">
        <v>110</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hidden="1" customHeight="1" outlineLevel="1" x14ac:dyDescent="0.2">
      <c r="A203" s="204" t="s">
        <v>167</v>
      </c>
      <c r="B203" s="81">
        <v>2015</v>
      </c>
      <c r="C203" s="86" t="s">
        <v>111</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hidden="1" customHeight="1" outlineLevel="1" x14ac:dyDescent="0.2">
      <c r="A204" s="204" t="s">
        <v>168</v>
      </c>
      <c r="B204" s="81">
        <v>2015</v>
      </c>
      <c r="C204" s="86" t="s">
        <v>112</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hidden="1" customHeight="1" outlineLevel="1" x14ac:dyDescent="0.2">
      <c r="A205" s="204" t="s">
        <v>169</v>
      </c>
      <c r="B205" s="81">
        <v>2015</v>
      </c>
      <c r="C205" s="86" t="s">
        <v>113</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hidden="1" customHeight="1" outlineLevel="1" x14ac:dyDescent="0.2">
      <c r="A206" s="204" t="s">
        <v>170</v>
      </c>
      <c r="B206" s="81">
        <v>2015</v>
      </c>
      <c r="C206" s="86" t="s">
        <v>114</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hidden="1" customHeight="1" outlineLevel="1" x14ac:dyDescent="0.2">
      <c r="A207" s="204" t="s">
        <v>171</v>
      </c>
      <c r="B207" s="81">
        <v>2015</v>
      </c>
      <c r="C207" s="86" t="s">
        <v>115</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hidden="1" customHeight="1" outlineLevel="1" x14ac:dyDescent="0.2">
      <c r="A208" s="204" t="s">
        <v>172</v>
      </c>
      <c r="B208" s="81">
        <v>2015</v>
      </c>
      <c r="C208" s="86" t="s">
        <v>116</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173</v>
      </c>
      <c r="B209" s="164">
        <v>2015</v>
      </c>
      <c r="C209" s="165" t="s">
        <v>1</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hidden="1" customHeight="1" outlineLevel="1" x14ac:dyDescent="0.2">
      <c r="A210" s="204" t="s">
        <v>427</v>
      </c>
      <c r="B210" s="40">
        <v>2016</v>
      </c>
      <c r="C210" s="86" t="s">
        <v>106</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hidden="1" customHeight="1" outlineLevel="1" x14ac:dyDescent="0.2">
      <c r="A211" s="204" t="s">
        <v>428</v>
      </c>
      <c r="B211" s="81">
        <v>2016</v>
      </c>
      <c r="C211" s="86" t="s">
        <v>107</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hidden="1" customHeight="1" outlineLevel="1" x14ac:dyDescent="0.2">
      <c r="A212" s="204" t="s">
        <v>429</v>
      </c>
      <c r="B212" s="81">
        <v>2016</v>
      </c>
      <c r="C212" s="86" t="s">
        <v>108</v>
      </c>
      <c r="D212" s="28"/>
      <c r="E212" s="303">
        <f>IF(VLOOKUP($A212,'-RÅDATA_KVARTAL-'!$A$5:$FO$385,168,FALSE)&gt;0,VLOOKUP($A212,'-RÅDATA_KVARTAL-'!$A$5:$FO$385,168,FALSE),"")</f>
        <v>81534</v>
      </c>
      <c r="F212" s="42"/>
      <c r="G212" s="42"/>
      <c r="H212" s="305">
        <f>IF(VLOOKUP($A212,'-RÅDATA_KVARTAL-'!$A$5:$FO$385,169,FALSE)&gt;0,VLOOKUP($A212,'-RÅDATA_KVARTAL-'!$A$5:$FO$385,169,FALSE),"")</f>
        <v>83.178796575661679</v>
      </c>
      <c r="I212" s="205"/>
      <c r="J212" s="205"/>
      <c r="K212" s="305">
        <f>IF(VLOOKUP($A212,'-RÅDATA_KVARTAL-'!$A$5:$FO$385,170,FALSE)&gt;0,VLOOKUP($A212,'-RÅDATA_KVARTAL-'!$A$5:$FO$385,170,FALSE),"")</f>
        <v>92.027865675669034</v>
      </c>
      <c r="L212" s="205"/>
      <c r="M212" s="205"/>
      <c r="N212" s="305">
        <f>IF(VLOOKUP($A212,'-RÅDATA_KVARTAL-'!$A$5:$FO$385,171,FALSE)&gt;0,VLOOKUP($A212,'-RÅDATA_KVARTAL-'!$A$5:$FO$385,171,FALSE),"")</f>
        <v>97.58015061201462</v>
      </c>
      <c r="O212" s="42"/>
      <c r="P212" s="71"/>
    </row>
    <row r="213" spans="1:16" ht="11.25" hidden="1" customHeight="1" outlineLevel="1" x14ac:dyDescent="0.2">
      <c r="A213" s="204" t="s">
        <v>430</v>
      </c>
      <c r="B213" s="81">
        <v>2016</v>
      </c>
      <c r="C213" s="86" t="s">
        <v>109</v>
      </c>
      <c r="D213" s="28"/>
      <c r="E213" s="303">
        <f>IF(VLOOKUP($A213,'-RÅDATA_KVARTAL-'!$A$5:$FO$385,168,FALSE)&gt;0,VLOOKUP($A213,'-RÅDATA_KVARTAL-'!$A$5:$FO$385,168,FALSE),"")</f>
        <v>80474</v>
      </c>
      <c r="F213" s="42"/>
      <c r="G213" s="42"/>
      <c r="H213" s="305">
        <f>IF(VLOOKUP($A213,'-RÅDATA_KVARTAL-'!$A$5:$FO$385,169,FALSE)&gt;0,VLOOKUP($A213,'-RÅDATA_KVARTAL-'!$A$5:$FO$385,169,FALSE),"")</f>
        <v>83.751273703307902</v>
      </c>
      <c r="I213" s="205"/>
      <c r="J213" s="205"/>
      <c r="K213" s="305">
        <f>IF(VLOOKUP($A213,'-RÅDATA_KVARTAL-'!$A$5:$FO$385,170,FALSE)&gt;0,VLOOKUP($A213,'-RÅDATA_KVARTAL-'!$A$5:$FO$385,170,FALSE),"")</f>
        <v>92.421154658647509</v>
      </c>
      <c r="L213" s="205"/>
      <c r="M213" s="205"/>
      <c r="N213" s="305">
        <f>IF(VLOOKUP($A213,'-RÅDATA_KVARTAL-'!$A$5:$FO$385,171,FALSE)&gt;0,VLOOKUP($A213,'-RÅDATA_KVARTAL-'!$A$5:$FO$385,171,FALSE),"")</f>
        <v>97.617864154882312</v>
      </c>
      <c r="O213" s="42"/>
      <c r="P213" s="71"/>
    </row>
    <row r="214" spans="1:16" ht="11.25" hidden="1" customHeight="1" outlineLevel="1" x14ac:dyDescent="0.2">
      <c r="A214" s="204" t="s">
        <v>431</v>
      </c>
      <c r="B214" s="81">
        <v>2016</v>
      </c>
      <c r="C214" s="86" t="s">
        <v>35</v>
      </c>
      <c r="D214" s="28"/>
      <c r="E214" s="303">
        <f>IF(VLOOKUP($A214,'-RÅDATA_KVARTAL-'!$A$5:$FO$385,168,FALSE)&gt;0,VLOOKUP($A214,'-RÅDATA_KVARTAL-'!$A$5:$FO$385,168,FALSE),"")</f>
        <v>81488</v>
      </c>
      <c r="F214" s="42"/>
      <c r="G214" s="42"/>
      <c r="H214" s="305">
        <f>IF(VLOOKUP($A214,'-RÅDATA_KVARTAL-'!$A$5:$FO$385,169,FALSE)&gt;0,VLOOKUP($A214,'-RÅDATA_KVARTAL-'!$A$5:$FO$385,169,FALSE),"")</f>
        <v>82.88827802866679</v>
      </c>
      <c r="I214" s="205"/>
      <c r="J214" s="205"/>
      <c r="K214" s="305">
        <f>IF(VLOOKUP($A214,'-RÅDATA_KVARTAL-'!$A$5:$FO$385,170,FALSE)&gt;0,VLOOKUP($A214,'-RÅDATA_KVARTAL-'!$A$5:$FO$385,170,FALSE),"")</f>
        <v>91.439230316120174</v>
      </c>
      <c r="L214" s="205"/>
      <c r="M214" s="205"/>
      <c r="N214" s="305">
        <f>IF(VLOOKUP($A214,'-RÅDATA_KVARTAL-'!$A$5:$FO$385,171,FALSE)&gt;0,VLOOKUP($A214,'-RÅDATA_KVARTAL-'!$A$5:$FO$385,171,FALSE),"")</f>
        <v>97.209405065776551</v>
      </c>
      <c r="O214" s="42"/>
      <c r="P214" s="71"/>
    </row>
    <row r="215" spans="1:16" ht="11.25" hidden="1" customHeight="1" outlineLevel="1" x14ac:dyDescent="0.2">
      <c r="A215" s="204" t="s">
        <v>432</v>
      </c>
      <c r="B215" s="81">
        <v>2016</v>
      </c>
      <c r="C215" s="86" t="s">
        <v>110</v>
      </c>
      <c r="D215" s="28"/>
      <c r="E215" s="303">
        <f>IF(VLOOKUP($A215,'-RÅDATA_KVARTAL-'!$A$5:$FO$385,168,FALSE)&gt;0,VLOOKUP($A215,'-RÅDATA_KVARTAL-'!$A$5:$FO$385,168,FALSE),"")</f>
        <v>77175</v>
      </c>
      <c r="F215" s="42"/>
      <c r="G215" s="42"/>
      <c r="H215" s="305">
        <f>IF(VLOOKUP($A215,'-RÅDATA_KVARTAL-'!$A$5:$FO$385,169,FALSE)&gt;0,VLOOKUP($A215,'-RÅDATA_KVARTAL-'!$A$5:$FO$385,169,FALSE),"")</f>
        <v>82.026563006154845</v>
      </c>
      <c r="I215" s="205"/>
      <c r="J215" s="205"/>
      <c r="K215" s="305">
        <f>IF(VLOOKUP($A215,'-RÅDATA_KVARTAL-'!$A$5:$FO$385,170,FALSE)&gt;0,VLOOKUP($A215,'-RÅDATA_KVARTAL-'!$A$5:$FO$385,170,FALSE),"")</f>
        <v>90.954324586977648</v>
      </c>
      <c r="L215" s="205"/>
      <c r="M215" s="205"/>
      <c r="N215" s="305">
        <f>IF(VLOOKUP($A215,'-RÅDATA_KVARTAL-'!$A$5:$FO$385,171,FALSE)&gt;0,VLOOKUP($A215,'-RÅDATA_KVARTAL-'!$A$5:$FO$385,171,FALSE),"")</f>
        <v>97.227081308713963</v>
      </c>
      <c r="O215" s="42"/>
      <c r="P215" s="71"/>
    </row>
    <row r="216" spans="1:16" ht="11.25" hidden="1" customHeight="1" outlineLevel="1" x14ac:dyDescent="0.2">
      <c r="A216" s="204" t="s">
        <v>433</v>
      </c>
      <c r="B216" s="81">
        <v>2016</v>
      </c>
      <c r="C216" s="86" t="s">
        <v>111</v>
      </c>
      <c r="D216" s="28"/>
      <c r="E216" s="303">
        <f>IF(VLOOKUP($A216,'-RÅDATA_KVARTAL-'!$A$5:$FO$385,168,FALSE)&gt;0,VLOOKUP($A216,'-RÅDATA_KVARTAL-'!$A$5:$FO$385,168,FALSE),"")</f>
        <v>72496</v>
      </c>
      <c r="F216" s="42"/>
      <c r="G216" s="42"/>
      <c r="H216" s="305">
        <f>IF(VLOOKUP($A216,'-RÅDATA_KVARTAL-'!$A$5:$FO$385,169,FALSE)&gt;0,VLOOKUP($A216,'-RÅDATA_KVARTAL-'!$A$5:$FO$385,169,FALSE),"")</f>
        <v>86.07923195762524</v>
      </c>
      <c r="I216" s="205"/>
      <c r="J216" s="205"/>
      <c r="K216" s="305">
        <f>IF(VLOOKUP($A216,'-RÅDATA_KVARTAL-'!$A$5:$FO$385,170,FALSE)&gt;0,VLOOKUP($A216,'-RÅDATA_KVARTAL-'!$A$5:$FO$385,170,FALSE),"")</f>
        <v>93.003751931141039</v>
      </c>
      <c r="L216" s="205"/>
      <c r="M216" s="205"/>
      <c r="N216" s="305">
        <f>IF(VLOOKUP($A216,'-RÅDATA_KVARTAL-'!$A$5:$FO$385,171,FALSE)&gt;0,VLOOKUP($A216,'-RÅDATA_KVARTAL-'!$A$5:$FO$385,171,FALSE),"")</f>
        <v>97.752979474729642</v>
      </c>
      <c r="O216" s="42"/>
      <c r="P216" s="71"/>
    </row>
    <row r="217" spans="1:16" ht="11.25" hidden="1" customHeight="1" outlineLevel="1" x14ac:dyDescent="0.2">
      <c r="A217" s="204" t="s">
        <v>434</v>
      </c>
      <c r="B217" s="81">
        <v>2016</v>
      </c>
      <c r="C217" s="86" t="s">
        <v>112</v>
      </c>
      <c r="D217" s="28"/>
      <c r="E217" s="303">
        <f>IF(VLOOKUP($A217,'-RÅDATA_KVARTAL-'!$A$5:$FO$385,168,FALSE)&gt;0,VLOOKUP($A217,'-RÅDATA_KVARTAL-'!$A$5:$FO$385,168,FALSE),"")</f>
        <v>79381</v>
      </c>
      <c r="F217" s="42"/>
      <c r="G217" s="42"/>
      <c r="H217" s="305">
        <f>IF(VLOOKUP($A217,'-RÅDATA_KVARTAL-'!$A$5:$FO$385,169,FALSE)&gt;0,VLOOKUP($A217,'-RÅDATA_KVARTAL-'!$A$5:$FO$385,169,FALSE),"")</f>
        <v>86.127662790844155</v>
      </c>
      <c r="I217" s="205"/>
      <c r="J217" s="205"/>
      <c r="K217" s="305">
        <f>IF(VLOOKUP($A217,'-RÅDATA_KVARTAL-'!$A$5:$FO$385,170,FALSE)&gt;0,VLOOKUP($A217,'-RÅDATA_KVARTAL-'!$A$5:$FO$385,170,FALSE),"")</f>
        <v>93.453093309482114</v>
      </c>
      <c r="L217" s="205"/>
      <c r="M217" s="205"/>
      <c r="N217" s="305">
        <f>IF(VLOOKUP($A217,'-RÅDATA_KVARTAL-'!$A$5:$FO$385,171,FALSE)&gt;0,VLOOKUP($A217,'-RÅDATA_KVARTAL-'!$A$5:$FO$385,171,FALSE),"")</f>
        <v>97.90504024892607</v>
      </c>
      <c r="O217" s="42"/>
      <c r="P217" s="71"/>
    </row>
    <row r="218" spans="1:16" ht="11.25" hidden="1" customHeight="1" outlineLevel="1" x14ac:dyDescent="0.2">
      <c r="A218" s="204" t="s">
        <v>435</v>
      </c>
      <c r="B218" s="81">
        <v>2016</v>
      </c>
      <c r="C218" s="86" t="s">
        <v>113</v>
      </c>
      <c r="D218" s="28"/>
      <c r="E218" s="303">
        <f>IF(VLOOKUP($A218,'-RÅDATA_KVARTAL-'!$A$5:$FO$385,168,FALSE)&gt;0,VLOOKUP($A218,'-RÅDATA_KVARTAL-'!$A$5:$FO$385,168,FALSE),"")</f>
        <v>80614</v>
      </c>
      <c r="F218" s="42"/>
      <c r="G218" s="42"/>
      <c r="H218" s="305">
        <f>IF(VLOOKUP($A218,'-RÅDATA_KVARTAL-'!$A$5:$FO$385,169,FALSE)&gt;0,VLOOKUP($A218,'-RÅDATA_KVARTAL-'!$A$5:$FO$385,169,FALSE),"")</f>
        <v>82.862778177487783</v>
      </c>
      <c r="I218" s="205"/>
      <c r="J218" s="205"/>
      <c r="K218" s="305">
        <f>IF(VLOOKUP($A218,'-RÅDATA_KVARTAL-'!$A$5:$FO$385,170,FALSE)&gt;0,VLOOKUP($A218,'-RÅDATA_KVARTAL-'!$A$5:$FO$385,170,FALSE),"")</f>
        <v>91.583347805592084</v>
      </c>
      <c r="L218" s="205"/>
      <c r="M218" s="205"/>
      <c r="N218" s="305">
        <f>IF(VLOOKUP($A218,'-RÅDATA_KVARTAL-'!$A$5:$FO$385,171,FALSE)&gt;0,VLOOKUP($A218,'-RÅDATA_KVARTAL-'!$A$5:$FO$385,171,FALSE),"")</f>
        <v>97.324286104150644</v>
      </c>
      <c r="O218" s="42"/>
      <c r="P218" s="71"/>
    </row>
    <row r="219" spans="1:16" ht="11.25" hidden="1" customHeight="1" outlineLevel="1" x14ac:dyDescent="0.2">
      <c r="A219" s="204" t="s">
        <v>436</v>
      </c>
      <c r="B219" s="81">
        <v>2016</v>
      </c>
      <c r="C219" s="86" t="s">
        <v>114</v>
      </c>
      <c r="D219" s="28"/>
      <c r="E219" s="303">
        <f>IF(VLOOKUP($A219,'-RÅDATA_KVARTAL-'!$A$5:$FO$385,168,FALSE)&gt;0,VLOOKUP($A219,'-RÅDATA_KVARTAL-'!$A$5:$FO$385,168,FALSE),"")</f>
        <v>80921</v>
      </c>
      <c r="F219" s="42"/>
      <c r="G219" s="42"/>
      <c r="H219" s="305">
        <f>IF(VLOOKUP($A219,'-RÅDATA_KVARTAL-'!$A$5:$FO$385,169,FALSE)&gt;0,VLOOKUP($A219,'-RÅDATA_KVARTAL-'!$A$5:$FO$385,169,FALSE),"")</f>
        <v>80.310426218163386</v>
      </c>
      <c r="I219" s="205"/>
      <c r="J219" s="205"/>
      <c r="K219" s="305">
        <f>IF(VLOOKUP($A219,'-RÅDATA_KVARTAL-'!$A$5:$FO$385,170,FALSE)&gt;0,VLOOKUP($A219,'-RÅDATA_KVARTAL-'!$A$5:$FO$385,170,FALSE),"")</f>
        <v>90.0544975964212</v>
      </c>
      <c r="L219" s="205"/>
      <c r="M219" s="205"/>
      <c r="N219" s="305">
        <f>IF(VLOOKUP($A219,'-RÅDATA_KVARTAL-'!$A$5:$FO$385,171,FALSE)&gt;0,VLOOKUP($A219,'-RÅDATA_KVARTAL-'!$A$5:$FO$385,171,FALSE),"")</f>
        <v>97.02425822715982</v>
      </c>
      <c r="O219" s="42"/>
      <c r="P219" s="71"/>
    </row>
    <row r="220" spans="1:16" ht="11.25" hidden="1" customHeight="1" outlineLevel="1" x14ac:dyDescent="0.2">
      <c r="A220" s="204" t="s">
        <v>437</v>
      </c>
      <c r="B220" s="81">
        <v>2016</v>
      </c>
      <c r="C220" s="86" t="s">
        <v>115</v>
      </c>
      <c r="D220" s="28"/>
      <c r="E220" s="303">
        <f>IF(VLOOKUP($A220,'-RÅDATA_KVARTAL-'!$A$5:$FO$385,168,FALSE)&gt;0,VLOOKUP($A220,'-RÅDATA_KVARTAL-'!$A$5:$FO$385,168,FALSE),"")</f>
        <v>77908</v>
      </c>
      <c r="F220" s="42"/>
      <c r="G220" s="42"/>
      <c r="H220" s="305">
        <f>IF(VLOOKUP($A220,'-RÅDATA_KVARTAL-'!$A$5:$FO$385,169,FALSE)&gt;0,VLOOKUP($A220,'-RÅDATA_KVARTAL-'!$A$5:$FO$385,169,FALSE),"")</f>
        <v>77.773784463726443</v>
      </c>
      <c r="I220" s="205"/>
      <c r="J220" s="205"/>
      <c r="K220" s="305">
        <f>IF(VLOOKUP($A220,'-RÅDATA_KVARTAL-'!$A$5:$FO$385,170,FALSE)&gt;0,VLOOKUP($A220,'-RÅDATA_KVARTAL-'!$A$5:$FO$385,170,FALSE),"")</f>
        <v>88.379883965703129</v>
      </c>
      <c r="L220" s="205"/>
      <c r="M220" s="205"/>
      <c r="N220" s="305">
        <f>IF(VLOOKUP($A220,'-RÅDATA_KVARTAL-'!$A$5:$FO$385,171,FALSE)&gt;0,VLOOKUP($A220,'-RÅDATA_KVARTAL-'!$A$5:$FO$385,171,FALSE),"")</f>
        <v>96.033783436874259</v>
      </c>
      <c r="O220" s="42"/>
      <c r="P220" s="71"/>
    </row>
    <row r="221" spans="1:16" ht="11.25" hidden="1" customHeight="1" outlineLevel="1" x14ac:dyDescent="0.2">
      <c r="A221" s="204" t="s">
        <v>438</v>
      </c>
      <c r="B221" s="81">
        <v>2016</v>
      </c>
      <c r="C221" s="86" t="s">
        <v>116</v>
      </c>
      <c r="D221" s="28"/>
      <c r="E221" s="303">
        <f>IF(VLOOKUP($A221,'-RÅDATA_KVARTAL-'!$A$5:$FO$385,168,FALSE)&gt;0,VLOOKUP($A221,'-RÅDATA_KVARTAL-'!$A$5:$FO$385,168,FALSE),"")</f>
        <v>80407</v>
      </c>
      <c r="F221" s="42"/>
      <c r="G221" s="42"/>
      <c r="H221" s="305">
        <f>IF(VLOOKUP($A221,'-RÅDATA_KVARTAL-'!$A$5:$FO$385,169,FALSE)&gt;0,VLOOKUP($A221,'-RÅDATA_KVARTAL-'!$A$5:$FO$385,169,FALSE),"")</f>
        <v>84.247640130834384</v>
      </c>
      <c r="I221" s="205"/>
      <c r="J221" s="205"/>
      <c r="K221" s="305">
        <f>IF(VLOOKUP($A221,'-RÅDATA_KVARTAL-'!$A$5:$FO$385,170,FALSE)&gt;0,VLOOKUP($A221,'-RÅDATA_KVARTAL-'!$A$5:$FO$385,170,FALSE),"")</f>
        <v>92.585222679617445</v>
      </c>
      <c r="L221" s="205"/>
      <c r="M221" s="205"/>
      <c r="N221" s="305">
        <f>IF(VLOOKUP($A221,'-RÅDATA_KVARTAL-'!$A$5:$FO$385,171,FALSE)&gt;0,VLOOKUP($A221,'-RÅDATA_KVARTAL-'!$A$5:$FO$385,171,FALSE),"")</f>
        <v>97.801186463865093</v>
      </c>
      <c r="O221" s="42"/>
      <c r="P221" s="71" t="str">
        <f>IF(VLOOKUP(CONCATENATE($B221," ",$C221),'-RÅDATA_KVARTAL-'!$A$5:$CB$81,14)&gt;0,VLOOKUP(CONCATENATE($B221," ",$C221),'-RÅDATA_KVARTAL-'!$A$5:$CB$81,14),"")</f>
        <v/>
      </c>
    </row>
    <row r="222" spans="1:16" ht="15" customHeight="1" collapsed="1" x14ac:dyDescent="0.2">
      <c r="A222" s="204" t="s">
        <v>366</v>
      </c>
      <c r="B222" s="164">
        <v>2016</v>
      </c>
      <c r="C222" s="165" t="s">
        <v>1</v>
      </c>
      <c r="D222" s="166"/>
      <c r="E222" s="302">
        <f>IF(VLOOKUP($A222,'-RÅDATA_KVARTAL-'!$A$5:$FO$385,168,FALSE)&gt;0,VLOOKUP($A222,'-RÅDATA_KVARTAL-'!$A$5:$FO$385,168,FALSE),"")</f>
        <v>948445</v>
      </c>
      <c r="F222" s="166"/>
      <c r="G222" s="166"/>
      <c r="H222" s="304">
        <f>IF(VLOOKUP($A222,'-RÅDATA_KVARTAL-'!$A$5:$FO$385,169,FALSE)&gt;0,VLOOKUP($A222,'-RÅDATA_KVARTAL-'!$A$5:$FO$385,169,FALSE),"")</f>
        <v>82.78318721697093</v>
      </c>
      <c r="I222" s="205"/>
      <c r="J222" s="205"/>
      <c r="K222" s="304">
        <f>IF(VLOOKUP($A222,'-RÅDATA_KVARTAL-'!$A$5:$FO$385,170,FALSE)&gt;0,VLOOKUP($A222,'-RÅDATA_KVARTAL-'!$A$5:$FO$385,170,FALSE),"")</f>
        <v>91.443362556605805</v>
      </c>
      <c r="L222" s="205"/>
      <c r="M222" s="205"/>
      <c r="N222" s="304">
        <f>IF(VLOOKUP($A222,'-RÅDATA_KVARTAL-'!$A$5:$FO$385,171,FALSE)&gt;0,VLOOKUP($A222,'-RÅDATA_KVARTAL-'!$A$5:$FO$385,171,FALSE),"")</f>
        <v>97.255507699444877</v>
      </c>
      <c r="O222" s="166"/>
      <c r="P222" s="167"/>
    </row>
    <row r="223" spans="1:16" ht="15" customHeight="1" outlineLevel="1" x14ac:dyDescent="0.2">
      <c r="A223" s="204" t="s">
        <v>535</v>
      </c>
      <c r="B223" s="40">
        <v>2017</v>
      </c>
      <c r="C223" s="86" t="s">
        <v>106</v>
      </c>
      <c r="D223" s="28"/>
      <c r="E223" s="303">
        <f>IF(VLOOKUP($A223,'-RÅDATA_KVARTAL-'!$A$5:$FO$385,168,FALSE)&gt;0,VLOOKUP($A223,'-RÅDATA_KVARTAL-'!$A$5:$FO$385,168,FALSE),"")</f>
        <v>82598</v>
      </c>
      <c r="F223" s="42"/>
      <c r="G223" s="42"/>
      <c r="H223" s="305">
        <f>IF(VLOOKUP($A223,'-RÅDATA_KVARTAL-'!$A$5:$FO$385,169,FALSE)&gt;0,VLOOKUP($A223,'-RÅDATA_KVARTAL-'!$A$5:$FO$385,169,FALSE),"")</f>
        <v>85.353156250756683</v>
      </c>
      <c r="I223" s="205"/>
      <c r="J223" s="205"/>
      <c r="K223" s="305">
        <f>IF(VLOOKUP($A223,'-RÅDATA_KVARTAL-'!$A$5:$FO$385,170,FALSE)&gt;0,VLOOKUP($A223,'-RÅDATA_KVARTAL-'!$A$5:$FO$385,170,FALSE),"")</f>
        <v>92.896922443642708</v>
      </c>
      <c r="L223" s="205"/>
      <c r="M223" s="205"/>
      <c r="N223" s="305">
        <f>IF(VLOOKUP($A223,'-RÅDATA_KVARTAL-'!$A$5:$FO$385,171,FALSE)&gt;0,VLOOKUP($A223,'-RÅDATA_KVARTAL-'!$A$5:$FO$385,171,FALSE),"")</f>
        <v>97.59921547737234</v>
      </c>
      <c r="O223" s="42"/>
      <c r="P223" s="71"/>
    </row>
    <row r="224" spans="1:16" ht="11.25" customHeight="1" outlineLevel="1" x14ac:dyDescent="0.2">
      <c r="A224" s="204" t="s">
        <v>536</v>
      </c>
      <c r="B224" s="81">
        <v>2017</v>
      </c>
      <c r="C224" s="86" t="s">
        <v>107</v>
      </c>
      <c r="D224" s="28"/>
      <c r="E224" s="303">
        <f>IF(VLOOKUP($A224,'-RÅDATA_KVARTAL-'!$A$5:$FO$385,168,FALSE)&gt;0,VLOOKUP($A224,'-RÅDATA_KVARTAL-'!$A$5:$FO$385,168,FALSE),"")</f>
        <v>77189</v>
      </c>
      <c r="F224" s="42"/>
      <c r="G224" s="42"/>
      <c r="H224" s="305">
        <f>IF(VLOOKUP($A224,'-RÅDATA_KVARTAL-'!$A$5:$FO$385,169,FALSE)&gt;0,VLOOKUP($A224,'-RÅDATA_KVARTAL-'!$A$5:$FO$385,169,FALSE),"")</f>
        <v>86.301156900594648</v>
      </c>
      <c r="I224" s="205"/>
      <c r="J224" s="205"/>
      <c r="K224" s="305">
        <f>IF(VLOOKUP($A224,'-RÅDATA_KVARTAL-'!$A$5:$FO$385,170,FALSE)&gt;0,VLOOKUP($A224,'-RÅDATA_KVARTAL-'!$A$5:$FO$385,170,FALSE),"")</f>
        <v>93.534052779541128</v>
      </c>
      <c r="L224" s="205"/>
      <c r="M224" s="205"/>
      <c r="N224" s="305">
        <f>IF(VLOOKUP($A224,'-RÅDATA_KVARTAL-'!$A$5:$FO$385,171,FALSE)&gt;0,VLOOKUP($A224,'-RÅDATA_KVARTAL-'!$A$5:$FO$385,171,FALSE),"")</f>
        <v>97.956962779670675</v>
      </c>
      <c r="O224" s="42"/>
      <c r="P224" s="71"/>
    </row>
    <row r="225" spans="1:16" ht="11.25" customHeight="1" outlineLevel="1" x14ac:dyDescent="0.2">
      <c r="A225" s="204" t="s">
        <v>537</v>
      </c>
      <c r="B225" s="81">
        <v>2017</v>
      </c>
      <c r="C225" s="86" t="s">
        <v>108</v>
      </c>
      <c r="D225" s="28"/>
      <c r="E225" s="303">
        <f>IF(VLOOKUP($A225,'-RÅDATA_KVARTAL-'!$A$5:$FO$385,168,FALSE)&gt;0,VLOOKUP($A225,'-RÅDATA_KVARTAL-'!$A$5:$FO$385,168,FALSE),"")</f>
        <v>86162</v>
      </c>
      <c r="F225" s="42"/>
      <c r="G225" s="42"/>
      <c r="H225" s="305">
        <f>IF(VLOOKUP($A225,'-RÅDATA_KVARTAL-'!$A$5:$FO$385,169,FALSE)&gt;0,VLOOKUP($A225,'-RÅDATA_KVARTAL-'!$A$5:$FO$385,169,FALSE),"")</f>
        <v>85.177920661080293</v>
      </c>
      <c r="I225" s="205"/>
      <c r="J225" s="205"/>
      <c r="K225" s="305">
        <f>IF(VLOOKUP($A225,'-RÅDATA_KVARTAL-'!$A$5:$FO$385,170,FALSE)&gt;0,VLOOKUP($A225,'-RÅDATA_KVARTAL-'!$A$5:$FO$385,170,FALSE),"")</f>
        <v>92.957452241127186</v>
      </c>
      <c r="L225" s="205"/>
      <c r="M225" s="205"/>
      <c r="N225" s="305">
        <f>IF(VLOOKUP($A225,'-RÅDATA_KVARTAL-'!$A$5:$FO$385,171,FALSE)&gt;0,VLOOKUP($A225,'-RÅDATA_KVARTAL-'!$A$5:$FO$385,171,FALSE),"")</f>
        <v>97.944569531812164</v>
      </c>
      <c r="O225" s="42"/>
      <c r="P225" s="71"/>
    </row>
    <row r="226" spans="1:16" ht="11.25" customHeight="1" outlineLevel="1" x14ac:dyDescent="0.2">
      <c r="A226" s="204" t="s">
        <v>538</v>
      </c>
      <c r="B226" s="81">
        <v>2017</v>
      </c>
      <c r="C226" s="86" t="s">
        <v>109</v>
      </c>
      <c r="D226" s="28"/>
      <c r="E226" s="303">
        <f>IF(VLOOKUP($A226,'-RÅDATA_KVARTAL-'!$A$5:$FO$385,168,FALSE)&gt;0,VLOOKUP($A226,'-RÅDATA_KVARTAL-'!$A$5:$FO$385,168,FALSE),"")</f>
        <v>77917</v>
      </c>
      <c r="F226" s="42"/>
      <c r="G226" s="42"/>
      <c r="H226" s="305">
        <f>IF(VLOOKUP($A226,'-RÅDATA_KVARTAL-'!$A$5:$FO$385,169,FALSE)&gt;0,VLOOKUP($A226,'-RÅDATA_KVARTAL-'!$A$5:$FO$385,169,FALSE),"")</f>
        <v>83.191087952564914</v>
      </c>
      <c r="I226" s="205"/>
      <c r="J226" s="205"/>
      <c r="K226" s="305">
        <f>IF(VLOOKUP($A226,'-RÅDATA_KVARTAL-'!$A$5:$FO$385,170,FALSE)&gt;0,VLOOKUP($A226,'-RÅDATA_KVARTAL-'!$A$5:$FO$385,170,FALSE),"")</f>
        <v>91.824633905309497</v>
      </c>
      <c r="L226" s="205"/>
      <c r="M226" s="205"/>
      <c r="N226" s="305">
        <f>IF(VLOOKUP($A226,'-RÅDATA_KVARTAL-'!$A$5:$FO$385,171,FALSE)&gt;0,VLOOKUP($A226,'-RÅDATA_KVARTAL-'!$A$5:$FO$385,171,FALSE),"")</f>
        <v>97.440866563137689</v>
      </c>
      <c r="O226" s="42"/>
      <c r="P226" s="71"/>
    </row>
    <row r="227" spans="1:16" ht="11.25" customHeight="1" outlineLevel="1" x14ac:dyDescent="0.2">
      <c r="A227" s="204" t="s">
        <v>539</v>
      </c>
      <c r="B227" s="81">
        <v>2017</v>
      </c>
      <c r="C227" s="86" t="s">
        <v>35</v>
      </c>
      <c r="D227" s="28"/>
      <c r="E227" s="303">
        <f>IF(VLOOKUP($A227,'-RÅDATA_KVARTAL-'!$A$5:$FO$385,168,FALSE)&gt;0,VLOOKUP($A227,'-RÅDATA_KVARTAL-'!$A$5:$FO$385,168,FALSE),"")</f>
        <v>83050</v>
      </c>
      <c r="F227" s="42"/>
      <c r="G227" s="42"/>
      <c r="H227" s="305">
        <f>IF(VLOOKUP($A227,'-RÅDATA_KVARTAL-'!$A$5:$FO$385,169,FALSE)&gt;0,VLOOKUP($A227,'-RÅDATA_KVARTAL-'!$A$5:$FO$385,169,FALSE),"")</f>
        <v>80.948826008428654</v>
      </c>
      <c r="I227" s="205"/>
      <c r="J227" s="205"/>
      <c r="K227" s="305">
        <f>IF(VLOOKUP($A227,'-RÅDATA_KVARTAL-'!$A$5:$FO$385,170,FALSE)&gt;0,VLOOKUP($A227,'-RÅDATA_KVARTAL-'!$A$5:$FO$385,170,FALSE),"")</f>
        <v>89.714629741119808</v>
      </c>
      <c r="L227" s="205"/>
      <c r="M227" s="205"/>
      <c r="N227" s="305">
        <f>IF(VLOOKUP($A227,'-RÅDATA_KVARTAL-'!$A$5:$FO$385,171,FALSE)&gt;0,VLOOKUP($A227,'-RÅDATA_KVARTAL-'!$A$5:$FO$385,171,FALSE),"")</f>
        <v>96.291390728476827</v>
      </c>
      <c r="O227" s="42"/>
      <c r="P227" s="71"/>
    </row>
    <row r="228" spans="1:16" ht="11.25" customHeight="1" outlineLevel="1" x14ac:dyDescent="0.2">
      <c r="A228" s="204" t="s">
        <v>540</v>
      </c>
      <c r="B228" s="81">
        <v>2017</v>
      </c>
      <c r="C228" s="86" t="s">
        <v>110</v>
      </c>
      <c r="D228" s="28"/>
      <c r="E228" s="303">
        <f>IF(VLOOKUP($A228,'-RÅDATA_KVARTAL-'!$A$5:$FO$385,168,FALSE)&gt;0,VLOOKUP($A228,'-RÅDATA_KVARTAL-'!$A$5:$FO$385,168,FALSE),"")</f>
        <v>79055</v>
      </c>
      <c r="F228" s="42"/>
      <c r="G228" s="42"/>
      <c r="H228" s="305">
        <f>IF(VLOOKUP($A228,'-RÅDATA_KVARTAL-'!$A$5:$FO$385,169,FALSE)&gt;0,VLOOKUP($A228,'-RÅDATA_KVARTAL-'!$A$5:$FO$385,169,FALSE),"")</f>
        <v>82.036556827525146</v>
      </c>
      <c r="I228" s="205"/>
      <c r="J228" s="205"/>
      <c r="K228" s="305">
        <f>IF(VLOOKUP($A228,'-RÅDATA_KVARTAL-'!$A$5:$FO$385,170,FALSE)&gt;0,VLOOKUP($A228,'-RÅDATA_KVARTAL-'!$A$5:$FO$385,170,FALSE),"")</f>
        <v>90.35734615141358</v>
      </c>
      <c r="L228" s="205"/>
      <c r="M228" s="205"/>
      <c r="N228" s="305">
        <f>IF(VLOOKUP($A228,'-RÅDATA_KVARTAL-'!$A$5:$FO$385,171,FALSE)&gt;0,VLOOKUP($A228,'-RÅDATA_KVARTAL-'!$A$5:$FO$385,171,FALSE),"")</f>
        <v>96.496110302953639</v>
      </c>
      <c r="O228" s="42"/>
      <c r="P228" s="71"/>
    </row>
    <row r="229" spans="1:16" ht="11.25" customHeight="1" outlineLevel="1" x14ac:dyDescent="0.2">
      <c r="A229" s="204" t="s">
        <v>541</v>
      </c>
      <c r="B229" s="81">
        <v>2017</v>
      </c>
      <c r="C229" s="86" t="s">
        <v>111</v>
      </c>
      <c r="D229" s="28"/>
      <c r="E229" s="303">
        <f>IF(VLOOKUP($A229,'-RÅDATA_KVARTAL-'!$A$5:$FO$385,168,FALSE)&gt;0,VLOOKUP($A229,'-RÅDATA_KVARTAL-'!$A$5:$FO$385,168,FALSE),"")</f>
        <v>70861</v>
      </c>
      <c r="F229" s="42"/>
      <c r="G229" s="42"/>
      <c r="H229" s="305">
        <f>IF(VLOOKUP($A229,'-RÅDATA_KVARTAL-'!$A$5:$FO$385,169,FALSE)&gt;0,VLOOKUP($A229,'-RÅDATA_KVARTAL-'!$A$5:$FO$385,169,FALSE),"")</f>
        <v>87.393629782249761</v>
      </c>
      <c r="I229" s="205"/>
      <c r="J229" s="205"/>
      <c r="K229" s="305">
        <f>IF(VLOOKUP($A229,'-RÅDATA_KVARTAL-'!$A$5:$FO$385,170,FALSE)&gt;0,VLOOKUP($A229,'-RÅDATA_KVARTAL-'!$A$5:$FO$385,170,FALSE),"")</f>
        <v>93.785015735030555</v>
      </c>
      <c r="L229" s="205"/>
      <c r="M229" s="205"/>
      <c r="N229" s="305">
        <f>IF(VLOOKUP($A229,'-RÅDATA_KVARTAL-'!$A$5:$FO$385,171,FALSE)&gt;0,VLOOKUP($A229,'-RÅDATA_KVARTAL-'!$A$5:$FO$385,171,FALSE),"")</f>
        <v>97.863422757228946</v>
      </c>
      <c r="O229" s="42"/>
      <c r="P229" s="71"/>
    </row>
    <row r="230" spans="1:16" ht="11.25" customHeight="1" outlineLevel="1" x14ac:dyDescent="0.2">
      <c r="A230" s="204" t="s">
        <v>542</v>
      </c>
      <c r="B230" s="81">
        <v>2017</v>
      </c>
      <c r="C230" s="86" t="s">
        <v>112</v>
      </c>
      <c r="D230" s="28"/>
      <c r="E230" s="303">
        <f>IF(VLOOKUP($A230,'-RÅDATA_KVARTAL-'!$A$5:$FO$385,168,FALSE)&gt;0,VLOOKUP($A230,'-RÅDATA_KVARTAL-'!$A$5:$FO$385,168,FALSE),"")</f>
        <v>79315</v>
      </c>
      <c r="F230" s="42"/>
      <c r="G230" s="42"/>
      <c r="H230" s="305">
        <f>IF(VLOOKUP($A230,'-RÅDATA_KVARTAL-'!$A$5:$FO$385,169,FALSE)&gt;0,VLOOKUP($A230,'-RÅDATA_KVARTAL-'!$A$5:$FO$385,169,FALSE),"")</f>
        <v>84.441782764924668</v>
      </c>
      <c r="I230" s="205"/>
      <c r="J230" s="205"/>
      <c r="K230" s="305">
        <f>IF(VLOOKUP($A230,'-RÅDATA_KVARTAL-'!$A$5:$FO$385,170,FALSE)&gt;0,VLOOKUP($A230,'-RÅDATA_KVARTAL-'!$A$5:$FO$385,170,FALSE),"")</f>
        <v>92.16541637773436</v>
      </c>
      <c r="L230" s="205"/>
      <c r="M230" s="205"/>
      <c r="N230" s="305">
        <f>IF(VLOOKUP($A230,'-RÅDATA_KVARTAL-'!$A$5:$FO$385,171,FALSE)&gt;0,VLOOKUP($A230,'-RÅDATA_KVARTAL-'!$A$5:$FO$385,171,FALSE),"")</f>
        <v>97.436802622454763</v>
      </c>
      <c r="O230" s="42"/>
      <c r="P230" s="71"/>
    </row>
    <row r="231" spans="1:16" ht="11.25" customHeight="1" outlineLevel="1" x14ac:dyDescent="0.2">
      <c r="A231" s="204" t="s">
        <v>543</v>
      </c>
      <c r="B231" s="81">
        <v>2017</v>
      </c>
      <c r="C231" s="86" t="s">
        <v>113</v>
      </c>
      <c r="D231" s="28"/>
      <c r="E231" s="303">
        <f>IF(VLOOKUP($A231,'-RÅDATA_KVARTAL-'!$A$5:$FO$385,168,FALSE)&gt;0,VLOOKUP($A231,'-RÅDATA_KVARTAL-'!$A$5:$FO$385,168,FALSE),"")</f>
        <v>80517</v>
      </c>
      <c r="F231" s="42"/>
      <c r="G231" s="42"/>
      <c r="H231" s="305">
        <f>IF(VLOOKUP($A231,'-RÅDATA_KVARTAL-'!$A$5:$FO$385,169,FALSE)&gt;0,VLOOKUP($A231,'-RÅDATA_KVARTAL-'!$A$5:$FO$385,169,FALSE),"")</f>
        <v>83.191127339568041</v>
      </c>
      <c r="I231" s="205"/>
      <c r="J231" s="205"/>
      <c r="K231" s="305">
        <f>IF(VLOOKUP($A231,'-RÅDATA_KVARTAL-'!$A$5:$FO$385,170,FALSE)&gt;0,VLOOKUP($A231,'-RÅDATA_KVARTAL-'!$A$5:$FO$385,170,FALSE),"")</f>
        <v>91.682501831911281</v>
      </c>
      <c r="L231" s="205"/>
      <c r="M231" s="205"/>
      <c r="N231" s="305">
        <f>IF(VLOOKUP($A231,'-RÅDATA_KVARTAL-'!$A$5:$FO$385,171,FALSE)&gt;0,VLOOKUP($A231,'-RÅDATA_KVARTAL-'!$A$5:$FO$385,171,FALSE),"")</f>
        <v>97.394339083671767</v>
      </c>
      <c r="O231" s="42"/>
      <c r="P231" s="71"/>
    </row>
    <row r="232" spans="1:16" ht="11.25" customHeight="1" outlineLevel="1" x14ac:dyDescent="0.2">
      <c r="A232" s="204" t="s">
        <v>544</v>
      </c>
      <c r="B232" s="81">
        <v>2017</v>
      </c>
      <c r="C232" s="86" t="s">
        <v>114</v>
      </c>
      <c r="D232" s="28"/>
      <c r="E232" s="303" t="str">
        <f>IF(VLOOKUP($A232,'-RÅDATA_KVARTAL-'!$A$5:$FO$385,168,FALSE)&gt;0,VLOOKUP($A232,'-RÅDATA_KVARTAL-'!$A$5:$FO$385,168,FALSE),"")</f>
        <v/>
      </c>
      <c r="F232" s="42"/>
      <c r="G232" s="42"/>
      <c r="H232" s="305" t="str">
        <f>IF(VLOOKUP($A232,'-RÅDATA_KVARTAL-'!$A$5:$FO$385,169,FALSE)&gt;0,VLOOKUP($A232,'-RÅDATA_KVARTAL-'!$A$5:$FO$385,169,FALSE),"")</f>
        <v/>
      </c>
      <c r="I232" s="205"/>
      <c r="J232" s="205"/>
      <c r="K232" s="305" t="str">
        <f>IF(VLOOKUP($A232,'-RÅDATA_KVARTAL-'!$A$5:$FO$385,170,FALSE)&gt;0,VLOOKUP($A232,'-RÅDATA_KVARTAL-'!$A$5:$FO$385,170,FALSE),"")</f>
        <v/>
      </c>
      <c r="L232" s="205"/>
      <c r="M232" s="205"/>
      <c r="N232" s="305" t="str">
        <f>IF(VLOOKUP($A232,'-RÅDATA_KVARTAL-'!$A$5:$FO$385,171,FALSE)&gt;0,VLOOKUP($A232,'-RÅDATA_KVARTAL-'!$A$5:$FO$385,171,FALSE),"")</f>
        <v/>
      </c>
      <c r="O232" s="42"/>
      <c r="P232" s="71"/>
    </row>
    <row r="233" spans="1:16" ht="11.25" customHeight="1" outlineLevel="1" x14ac:dyDescent="0.2">
      <c r="A233" s="204" t="s">
        <v>545</v>
      </c>
      <c r="B233" s="81">
        <v>2017</v>
      </c>
      <c r="C233" s="86" t="s">
        <v>115</v>
      </c>
      <c r="D233" s="28"/>
      <c r="E233" s="303" t="str">
        <f>IF(VLOOKUP($A233,'-RÅDATA_KVARTAL-'!$A$5:$FO$385,168,FALSE)&gt;0,VLOOKUP($A233,'-RÅDATA_KVARTAL-'!$A$5:$FO$385,168,FALSE),"")</f>
        <v/>
      </c>
      <c r="F233" s="42"/>
      <c r="G233" s="42"/>
      <c r="H233" s="305" t="str">
        <f>IF(VLOOKUP($A233,'-RÅDATA_KVARTAL-'!$A$5:$FO$385,169,FALSE)&gt;0,VLOOKUP($A233,'-RÅDATA_KVARTAL-'!$A$5:$FO$385,169,FALSE),"")</f>
        <v/>
      </c>
      <c r="I233" s="205"/>
      <c r="J233" s="205"/>
      <c r="K233" s="305" t="str">
        <f>IF(VLOOKUP($A233,'-RÅDATA_KVARTAL-'!$A$5:$FO$385,170,FALSE)&gt;0,VLOOKUP($A233,'-RÅDATA_KVARTAL-'!$A$5:$FO$385,170,FALSE),"")</f>
        <v/>
      </c>
      <c r="L233" s="205"/>
      <c r="M233" s="205"/>
      <c r="N233" s="305" t="str">
        <f>IF(VLOOKUP($A233,'-RÅDATA_KVARTAL-'!$A$5:$FO$385,171,FALSE)&gt;0,VLOOKUP($A233,'-RÅDATA_KVARTAL-'!$A$5:$FO$385,171,FALSE),"")</f>
        <v/>
      </c>
      <c r="O233" s="42"/>
      <c r="P233" s="71"/>
    </row>
    <row r="234" spans="1:16" ht="11.25" customHeight="1" outlineLevel="1" x14ac:dyDescent="0.2">
      <c r="A234" s="204" t="s">
        <v>546</v>
      </c>
      <c r="B234" s="81">
        <v>2017</v>
      </c>
      <c r="C234" s="86" t="s">
        <v>116</v>
      </c>
      <c r="D234" s="28"/>
      <c r="E234" s="303" t="str">
        <f>IF(VLOOKUP($A234,'-RÅDATA_KVARTAL-'!$A$5:$FO$385,168,FALSE)&gt;0,VLOOKUP($A234,'-RÅDATA_KVARTAL-'!$A$5:$FO$385,168,FALSE),"")</f>
        <v/>
      </c>
      <c r="F234" s="42"/>
      <c r="G234" s="42"/>
      <c r="H234" s="305" t="str">
        <f>IF(VLOOKUP($A234,'-RÅDATA_KVARTAL-'!$A$5:$FO$385,169,FALSE)&gt;0,VLOOKUP($A234,'-RÅDATA_KVARTAL-'!$A$5:$FO$385,169,FALSE),"")</f>
        <v/>
      </c>
      <c r="I234" s="205"/>
      <c r="J234" s="205"/>
      <c r="K234" s="305" t="str">
        <f>IF(VLOOKUP($A234,'-RÅDATA_KVARTAL-'!$A$5:$FO$385,170,FALSE)&gt;0,VLOOKUP($A234,'-RÅDATA_KVARTAL-'!$A$5:$FO$385,170,FALSE),"")</f>
        <v/>
      </c>
      <c r="L234" s="205"/>
      <c r="M234" s="205"/>
      <c r="N234" s="305" t="str">
        <f>IF(VLOOKUP($A234,'-RÅDATA_KVARTAL-'!$A$5:$FO$385,171,FALSE)&gt;0,VLOOKUP($A234,'-RÅDATA_KVARTAL-'!$A$5:$FO$385,171,FALSE),"")</f>
        <v/>
      </c>
      <c r="O234" s="42"/>
      <c r="P234" s="71" t="str">
        <f>IF(VLOOKUP(CONCATENATE($B234," ",$C234),'-RÅDATA_KVARTAL-'!$A$5:$CB$81,14)&gt;0,VLOOKUP(CONCATENATE($B234," ",$C234),'-RÅDATA_KVARTAL-'!$A$5:$CB$81,14),"")</f>
        <v/>
      </c>
    </row>
    <row r="235" spans="1:16" ht="15" customHeight="1" x14ac:dyDescent="0.2">
      <c r="A235" s="204" t="s">
        <v>371</v>
      </c>
      <c r="B235" s="164">
        <v>2017</v>
      </c>
      <c r="C235" s="165" t="s">
        <v>1</v>
      </c>
      <c r="D235" s="166"/>
      <c r="E235" s="302">
        <f>IF(VLOOKUP($A235,'-RÅDATA_KVARTAL-'!$A$5:$FO$385,168,FALSE)&gt;0,VLOOKUP($A235,'-RÅDATA_KVARTAL-'!$A$5:$FO$385,168,FALSE),"")</f>
        <v>716664</v>
      </c>
      <c r="F235" s="166"/>
      <c r="G235" s="166"/>
      <c r="H235" s="304">
        <f>IF(VLOOKUP($A235,'-RÅDATA_KVARTAL-'!$A$5:$FO$385,169,FALSE)&gt;0,VLOOKUP($A235,'-RÅDATA_KVARTAL-'!$A$5:$FO$385,169,FALSE),"")</f>
        <v>84.180871370684173</v>
      </c>
      <c r="I235" s="205"/>
      <c r="J235" s="205"/>
      <c r="K235" s="304">
        <f>IF(VLOOKUP($A235,'-RÅDATA_KVARTAL-'!$A$5:$FO$385,170,FALSE)&gt;0,VLOOKUP($A235,'-RÅDATA_KVARTAL-'!$A$5:$FO$385,170,FALSE),"")</f>
        <v>92.077737963676142</v>
      </c>
      <c r="L235" s="205"/>
      <c r="M235" s="205"/>
      <c r="N235" s="304">
        <f>IF(VLOOKUP($A235,'-RÅDATA_KVARTAL-'!$A$5:$FO$385,171,FALSE)&gt;0,VLOOKUP($A235,'-RÅDATA_KVARTAL-'!$A$5:$FO$385,171,FALSE),"")</f>
        <v>97.373943716999875</v>
      </c>
      <c r="O235" s="166"/>
      <c r="P235" s="167"/>
    </row>
    <row r="236" spans="1:16" ht="15" hidden="1" customHeight="1" x14ac:dyDescent="0.2">
      <c r="A236" s="204" t="s">
        <v>547</v>
      </c>
      <c r="B236" s="40">
        <v>2018</v>
      </c>
      <c r="C236" s="86" t="s">
        <v>106</v>
      </c>
      <c r="D236" s="28"/>
      <c r="E236" s="303" t="str">
        <f>IF(VLOOKUP($A236,'-RÅDATA_KVARTAL-'!$A$5:$FO$385,168,FALSE)&gt;0,VLOOKUP($A236,'-RÅDATA_KVARTAL-'!$A$5:$FO$385,168,FALSE),"")</f>
        <v/>
      </c>
      <c r="F236" s="42"/>
      <c r="G236" s="42"/>
      <c r="H236" s="305" t="str">
        <f>IF(VLOOKUP($A236,'-RÅDATA_KVARTAL-'!$A$5:$FO$385,169,FALSE)&gt;0,VLOOKUP($A236,'-RÅDATA_KVARTAL-'!$A$5:$FO$385,169,FALSE),"")</f>
        <v/>
      </c>
      <c r="I236" s="205"/>
      <c r="J236" s="205"/>
      <c r="K236" s="305" t="str">
        <f>IF(VLOOKUP($A236,'-RÅDATA_KVARTAL-'!$A$5:$FO$385,170,FALSE)&gt;0,VLOOKUP($A236,'-RÅDATA_KVARTAL-'!$A$5:$FO$385,170,FALSE),"")</f>
        <v/>
      </c>
      <c r="L236" s="205"/>
      <c r="M236" s="205"/>
      <c r="N236" s="305" t="str">
        <f>IF(VLOOKUP($A236,'-RÅDATA_KVARTAL-'!$A$5:$FO$385,171,FALSE)&gt;0,VLOOKUP($A236,'-RÅDATA_KVARTAL-'!$A$5:$FO$385,171,FALSE),"")</f>
        <v/>
      </c>
      <c r="O236" s="42"/>
      <c r="P236" s="71"/>
    </row>
    <row r="237" spans="1:16" ht="11.25" hidden="1" customHeight="1" x14ac:dyDescent="0.2">
      <c r="A237" s="204" t="s">
        <v>548</v>
      </c>
      <c r="B237" s="81">
        <v>2018</v>
      </c>
      <c r="C237" s="86" t="s">
        <v>107</v>
      </c>
      <c r="D237" s="28"/>
      <c r="E237" s="303" t="str">
        <f>IF(VLOOKUP($A237,'-RÅDATA_KVARTAL-'!$A$5:$FO$385,168,FALSE)&gt;0,VLOOKUP($A237,'-RÅDATA_KVARTAL-'!$A$5:$FO$385,168,FALSE),"")</f>
        <v/>
      </c>
      <c r="F237" s="42"/>
      <c r="G237" s="42"/>
      <c r="H237" s="305" t="str">
        <f>IF(VLOOKUP($A237,'-RÅDATA_KVARTAL-'!$A$5:$FO$385,169,FALSE)&gt;0,VLOOKUP($A237,'-RÅDATA_KVARTAL-'!$A$5:$FO$385,169,FALSE),"")</f>
        <v/>
      </c>
      <c r="I237" s="205"/>
      <c r="J237" s="205"/>
      <c r="K237" s="305" t="str">
        <f>IF(VLOOKUP($A237,'-RÅDATA_KVARTAL-'!$A$5:$FO$385,170,FALSE)&gt;0,VLOOKUP($A237,'-RÅDATA_KVARTAL-'!$A$5:$FO$385,170,FALSE),"")</f>
        <v/>
      </c>
      <c r="L237" s="205"/>
      <c r="M237" s="205"/>
      <c r="N237" s="305" t="str">
        <f>IF(VLOOKUP($A237,'-RÅDATA_KVARTAL-'!$A$5:$FO$385,171,FALSE)&gt;0,VLOOKUP($A237,'-RÅDATA_KVARTAL-'!$A$5:$FO$385,171,FALSE),"")</f>
        <v/>
      </c>
      <c r="O237" s="42"/>
      <c r="P237" s="71"/>
    </row>
    <row r="238" spans="1:16" ht="11.25" hidden="1" customHeight="1" x14ac:dyDescent="0.2">
      <c r="A238" s="204" t="s">
        <v>549</v>
      </c>
      <c r="B238" s="81">
        <v>2018</v>
      </c>
      <c r="C238" s="86" t="s">
        <v>108</v>
      </c>
      <c r="D238" s="28"/>
      <c r="E238" s="303" t="str">
        <f>IF(VLOOKUP($A238,'-RÅDATA_KVARTAL-'!$A$5:$FO$385,168,FALSE)&gt;0,VLOOKUP($A238,'-RÅDATA_KVARTAL-'!$A$5:$FO$385,168,FALSE),"")</f>
        <v/>
      </c>
      <c r="F238" s="42"/>
      <c r="G238" s="42"/>
      <c r="H238" s="305" t="str">
        <f>IF(VLOOKUP($A238,'-RÅDATA_KVARTAL-'!$A$5:$FO$385,169,FALSE)&gt;0,VLOOKUP($A238,'-RÅDATA_KVARTAL-'!$A$5:$FO$385,169,FALSE),"")</f>
        <v/>
      </c>
      <c r="I238" s="205"/>
      <c r="J238" s="205"/>
      <c r="K238" s="305" t="str">
        <f>IF(VLOOKUP($A238,'-RÅDATA_KVARTAL-'!$A$5:$FO$385,170,FALSE)&gt;0,VLOOKUP($A238,'-RÅDATA_KVARTAL-'!$A$5:$FO$385,170,FALSE),"")</f>
        <v/>
      </c>
      <c r="L238" s="205"/>
      <c r="M238" s="205"/>
      <c r="N238" s="305" t="str">
        <f>IF(VLOOKUP($A238,'-RÅDATA_KVARTAL-'!$A$5:$FO$385,171,FALSE)&gt;0,VLOOKUP($A238,'-RÅDATA_KVARTAL-'!$A$5:$FO$385,171,FALSE),"")</f>
        <v/>
      </c>
      <c r="O238" s="42"/>
      <c r="P238" s="71"/>
    </row>
    <row r="239" spans="1:16" ht="11.25" hidden="1" customHeight="1" x14ac:dyDescent="0.2">
      <c r="A239" s="204" t="s">
        <v>550</v>
      </c>
      <c r="B239" s="81">
        <v>2018</v>
      </c>
      <c r="C239" s="86" t="s">
        <v>109</v>
      </c>
      <c r="D239" s="28"/>
      <c r="E239" s="303" t="str">
        <f>IF(VLOOKUP($A239,'-RÅDATA_KVARTAL-'!$A$5:$FO$385,168,FALSE)&gt;0,VLOOKUP($A239,'-RÅDATA_KVARTAL-'!$A$5:$FO$385,168,FALSE),"")</f>
        <v/>
      </c>
      <c r="F239" s="42"/>
      <c r="G239" s="42"/>
      <c r="H239" s="305" t="str">
        <f>IF(VLOOKUP($A239,'-RÅDATA_KVARTAL-'!$A$5:$FO$385,169,FALSE)&gt;0,VLOOKUP($A239,'-RÅDATA_KVARTAL-'!$A$5:$FO$385,169,FALSE),"")</f>
        <v/>
      </c>
      <c r="I239" s="205"/>
      <c r="J239" s="205"/>
      <c r="K239" s="305" t="str">
        <f>IF(VLOOKUP($A239,'-RÅDATA_KVARTAL-'!$A$5:$FO$385,170,FALSE)&gt;0,VLOOKUP($A239,'-RÅDATA_KVARTAL-'!$A$5:$FO$385,170,FALSE),"")</f>
        <v/>
      </c>
      <c r="L239" s="205"/>
      <c r="M239" s="205"/>
      <c r="N239" s="305" t="str">
        <f>IF(VLOOKUP($A239,'-RÅDATA_KVARTAL-'!$A$5:$FO$385,171,FALSE)&gt;0,VLOOKUP($A239,'-RÅDATA_KVARTAL-'!$A$5:$FO$385,171,FALSE),"")</f>
        <v/>
      </c>
      <c r="O239" s="42"/>
      <c r="P239" s="71"/>
    </row>
    <row r="240" spans="1:16" ht="11.25" hidden="1" customHeight="1" x14ac:dyDescent="0.2">
      <c r="A240" s="204" t="s">
        <v>551</v>
      </c>
      <c r="B240" s="81">
        <v>2018</v>
      </c>
      <c r="C240" s="86" t="s">
        <v>35</v>
      </c>
      <c r="D240" s="28"/>
      <c r="E240" s="303" t="str">
        <f>IF(VLOOKUP($A240,'-RÅDATA_KVARTAL-'!$A$5:$FO$385,168,FALSE)&gt;0,VLOOKUP($A240,'-RÅDATA_KVARTAL-'!$A$5:$FO$385,168,FALSE),"")</f>
        <v/>
      </c>
      <c r="F240" s="42"/>
      <c r="G240" s="42"/>
      <c r="H240" s="305" t="str">
        <f>IF(VLOOKUP($A240,'-RÅDATA_KVARTAL-'!$A$5:$FO$385,169,FALSE)&gt;0,VLOOKUP($A240,'-RÅDATA_KVARTAL-'!$A$5:$FO$385,169,FALSE),"")</f>
        <v/>
      </c>
      <c r="I240" s="205"/>
      <c r="J240" s="205"/>
      <c r="K240" s="305" t="str">
        <f>IF(VLOOKUP($A240,'-RÅDATA_KVARTAL-'!$A$5:$FO$385,170,FALSE)&gt;0,VLOOKUP($A240,'-RÅDATA_KVARTAL-'!$A$5:$FO$385,170,FALSE),"")</f>
        <v/>
      </c>
      <c r="L240" s="205"/>
      <c r="M240" s="205"/>
      <c r="N240" s="305" t="str">
        <f>IF(VLOOKUP($A240,'-RÅDATA_KVARTAL-'!$A$5:$FO$385,171,FALSE)&gt;0,VLOOKUP($A240,'-RÅDATA_KVARTAL-'!$A$5:$FO$385,171,FALSE),"")</f>
        <v/>
      </c>
      <c r="O240" s="42"/>
      <c r="P240" s="71"/>
    </row>
    <row r="241" spans="1:16" ht="11.25" hidden="1" customHeight="1" x14ac:dyDescent="0.2">
      <c r="A241" s="204" t="s">
        <v>552</v>
      </c>
      <c r="B241" s="81">
        <v>2018</v>
      </c>
      <c r="C241" s="86" t="s">
        <v>110</v>
      </c>
      <c r="D241" s="28"/>
      <c r="E241" s="303" t="str">
        <f>IF(VLOOKUP($A241,'-RÅDATA_KVARTAL-'!$A$5:$FO$385,168,FALSE)&gt;0,VLOOKUP($A241,'-RÅDATA_KVARTAL-'!$A$5:$FO$385,168,FALSE),"")</f>
        <v/>
      </c>
      <c r="F241" s="42"/>
      <c r="G241" s="42"/>
      <c r="H241" s="305" t="str">
        <f>IF(VLOOKUP($A241,'-RÅDATA_KVARTAL-'!$A$5:$FO$385,169,FALSE)&gt;0,VLOOKUP($A241,'-RÅDATA_KVARTAL-'!$A$5:$FO$385,169,FALSE),"")</f>
        <v/>
      </c>
      <c r="I241" s="205"/>
      <c r="J241" s="205"/>
      <c r="K241" s="305" t="str">
        <f>IF(VLOOKUP($A241,'-RÅDATA_KVARTAL-'!$A$5:$FO$385,170,FALSE)&gt;0,VLOOKUP($A241,'-RÅDATA_KVARTAL-'!$A$5:$FO$385,170,FALSE),"")</f>
        <v/>
      </c>
      <c r="L241" s="205"/>
      <c r="M241" s="205"/>
      <c r="N241" s="305" t="str">
        <f>IF(VLOOKUP($A241,'-RÅDATA_KVARTAL-'!$A$5:$FO$385,171,FALSE)&gt;0,VLOOKUP($A241,'-RÅDATA_KVARTAL-'!$A$5:$FO$385,171,FALSE),"")</f>
        <v/>
      </c>
      <c r="O241" s="42"/>
      <c r="P241" s="71"/>
    </row>
    <row r="242" spans="1:16" ht="11.25" hidden="1" customHeight="1" x14ac:dyDescent="0.2">
      <c r="A242" s="204" t="s">
        <v>553</v>
      </c>
      <c r="B242" s="81">
        <v>2018</v>
      </c>
      <c r="C242" s="86" t="s">
        <v>111</v>
      </c>
      <c r="D242" s="28"/>
      <c r="E242" s="303" t="str">
        <f>IF(VLOOKUP($A242,'-RÅDATA_KVARTAL-'!$A$5:$FO$385,168,FALSE)&gt;0,VLOOKUP($A242,'-RÅDATA_KVARTAL-'!$A$5:$FO$385,168,FALSE),"")</f>
        <v/>
      </c>
      <c r="F242" s="42"/>
      <c r="G242" s="42"/>
      <c r="H242" s="305" t="str">
        <f>IF(VLOOKUP($A242,'-RÅDATA_KVARTAL-'!$A$5:$FO$385,169,FALSE)&gt;0,VLOOKUP($A242,'-RÅDATA_KVARTAL-'!$A$5:$FO$385,169,FALSE),"")</f>
        <v/>
      </c>
      <c r="I242" s="205"/>
      <c r="J242" s="205"/>
      <c r="K242" s="305" t="str">
        <f>IF(VLOOKUP($A242,'-RÅDATA_KVARTAL-'!$A$5:$FO$385,170,FALSE)&gt;0,VLOOKUP($A242,'-RÅDATA_KVARTAL-'!$A$5:$FO$385,170,FALSE),"")</f>
        <v/>
      </c>
      <c r="L242" s="205"/>
      <c r="M242" s="205"/>
      <c r="N242" s="305" t="str">
        <f>IF(VLOOKUP($A242,'-RÅDATA_KVARTAL-'!$A$5:$FO$385,171,FALSE)&gt;0,VLOOKUP($A242,'-RÅDATA_KVARTAL-'!$A$5:$FO$385,171,FALSE),"")</f>
        <v/>
      </c>
      <c r="O242" s="42"/>
      <c r="P242" s="71"/>
    </row>
    <row r="243" spans="1:16" ht="11.25" hidden="1" customHeight="1" x14ac:dyDescent="0.2">
      <c r="A243" s="204" t="s">
        <v>554</v>
      </c>
      <c r="B243" s="81">
        <v>2018</v>
      </c>
      <c r="C243" s="86" t="s">
        <v>112</v>
      </c>
      <c r="D243" s="28"/>
      <c r="E243" s="303" t="str">
        <f>IF(VLOOKUP($A243,'-RÅDATA_KVARTAL-'!$A$5:$FO$385,168,FALSE)&gt;0,VLOOKUP($A243,'-RÅDATA_KVARTAL-'!$A$5:$FO$385,168,FALSE),"")</f>
        <v/>
      </c>
      <c r="F243" s="42"/>
      <c r="G243" s="42"/>
      <c r="H243" s="305" t="str">
        <f>IF(VLOOKUP($A243,'-RÅDATA_KVARTAL-'!$A$5:$FO$385,169,FALSE)&gt;0,VLOOKUP($A243,'-RÅDATA_KVARTAL-'!$A$5:$FO$385,169,FALSE),"")</f>
        <v/>
      </c>
      <c r="I243" s="205"/>
      <c r="J243" s="205"/>
      <c r="K243" s="305" t="str">
        <f>IF(VLOOKUP($A243,'-RÅDATA_KVARTAL-'!$A$5:$FO$385,170,FALSE)&gt;0,VLOOKUP($A243,'-RÅDATA_KVARTAL-'!$A$5:$FO$385,170,FALSE),"")</f>
        <v/>
      </c>
      <c r="L243" s="205"/>
      <c r="M243" s="205"/>
      <c r="N243" s="305" t="str">
        <f>IF(VLOOKUP($A243,'-RÅDATA_KVARTAL-'!$A$5:$FO$385,171,FALSE)&gt;0,VLOOKUP($A243,'-RÅDATA_KVARTAL-'!$A$5:$FO$385,171,FALSE),"")</f>
        <v/>
      </c>
      <c r="O243" s="42"/>
      <c r="P243" s="71"/>
    </row>
    <row r="244" spans="1:16" ht="11.25" hidden="1" customHeight="1" x14ac:dyDescent="0.2">
      <c r="A244" s="204" t="s">
        <v>555</v>
      </c>
      <c r="B244" s="81">
        <v>2018</v>
      </c>
      <c r="C244" s="86" t="s">
        <v>113</v>
      </c>
      <c r="D244" s="28"/>
      <c r="E244" s="303" t="str">
        <f>IF(VLOOKUP($A244,'-RÅDATA_KVARTAL-'!$A$5:$FO$385,168,FALSE)&gt;0,VLOOKUP($A244,'-RÅDATA_KVARTAL-'!$A$5:$FO$385,168,FALSE),"")</f>
        <v/>
      </c>
      <c r="F244" s="42"/>
      <c r="G244" s="42"/>
      <c r="H244" s="305" t="str">
        <f>IF(VLOOKUP($A244,'-RÅDATA_KVARTAL-'!$A$5:$FO$385,169,FALSE)&gt;0,VLOOKUP($A244,'-RÅDATA_KVARTAL-'!$A$5:$FO$385,169,FALSE),"")</f>
        <v/>
      </c>
      <c r="I244" s="205"/>
      <c r="J244" s="205"/>
      <c r="K244" s="305" t="str">
        <f>IF(VLOOKUP($A244,'-RÅDATA_KVARTAL-'!$A$5:$FO$385,170,FALSE)&gt;0,VLOOKUP($A244,'-RÅDATA_KVARTAL-'!$A$5:$FO$385,170,FALSE),"")</f>
        <v/>
      </c>
      <c r="L244" s="205"/>
      <c r="M244" s="205"/>
      <c r="N244" s="305" t="str">
        <f>IF(VLOOKUP($A244,'-RÅDATA_KVARTAL-'!$A$5:$FO$385,171,FALSE)&gt;0,VLOOKUP($A244,'-RÅDATA_KVARTAL-'!$A$5:$FO$385,171,FALSE),"")</f>
        <v/>
      </c>
      <c r="O244" s="42"/>
      <c r="P244" s="71"/>
    </row>
    <row r="245" spans="1:16" ht="11.25" hidden="1" customHeight="1" x14ac:dyDescent="0.2">
      <c r="A245" s="204" t="s">
        <v>556</v>
      </c>
      <c r="B245" s="81">
        <v>2018</v>
      </c>
      <c r="C245" s="86" t="s">
        <v>114</v>
      </c>
      <c r="D245" s="28"/>
      <c r="E245" s="303" t="str">
        <f>IF(VLOOKUP($A245,'-RÅDATA_KVARTAL-'!$A$5:$FO$385,168,FALSE)&gt;0,VLOOKUP($A245,'-RÅDATA_KVARTAL-'!$A$5:$FO$385,168,FALSE),"")</f>
        <v/>
      </c>
      <c r="F245" s="42"/>
      <c r="G245" s="42"/>
      <c r="H245" s="305" t="str">
        <f>IF(VLOOKUP($A245,'-RÅDATA_KVARTAL-'!$A$5:$FO$385,169,FALSE)&gt;0,VLOOKUP($A245,'-RÅDATA_KVARTAL-'!$A$5:$FO$385,169,FALSE),"")</f>
        <v/>
      </c>
      <c r="I245" s="205"/>
      <c r="J245" s="205"/>
      <c r="K245" s="305" t="str">
        <f>IF(VLOOKUP($A245,'-RÅDATA_KVARTAL-'!$A$5:$FO$385,170,FALSE)&gt;0,VLOOKUP($A245,'-RÅDATA_KVARTAL-'!$A$5:$FO$385,170,FALSE),"")</f>
        <v/>
      </c>
      <c r="L245" s="205"/>
      <c r="M245" s="205"/>
      <c r="N245" s="305" t="str">
        <f>IF(VLOOKUP($A245,'-RÅDATA_KVARTAL-'!$A$5:$FO$385,171,FALSE)&gt;0,VLOOKUP($A245,'-RÅDATA_KVARTAL-'!$A$5:$FO$385,171,FALSE),"")</f>
        <v/>
      </c>
      <c r="O245" s="42"/>
      <c r="P245" s="71"/>
    </row>
    <row r="246" spans="1:16" ht="11.25" hidden="1" customHeight="1" x14ac:dyDescent="0.2">
      <c r="A246" s="204" t="s">
        <v>557</v>
      </c>
      <c r="B246" s="81">
        <v>2018</v>
      </c>
      <c r="C246" s="86" t="s">
        <v>115</v>
      </c>
      <c r="D246" s="28"/>
      <c r="E246" s="303" t="str">
        <f>IF(VLOOKUP($A246,'-RÅDATA_KVARTAL-'!$A$5:$FO$385,168,FALSE)&gt;0,VLOOKUP($A246,'-RÅDATA_KVARTAL-'!$A$5:$FO$385,168,FALSE),"")</f>
        <v/>
      </c>
      <c r="F246" s="42"/>
      <c r="G246" s="42"/>
      <c r="H246" s="305" t="str">
        <f>IF(VLOOKUP($A246,'-RÅDATA_KVARTAL-'!$A$5:$FO$385,169,FALSE)&gt;0,VLOOKUP($A246,'-RÅDATA_KVARTAL-'!$A$5:$FO$385,169,FALSE),"")</f>
        <v/>
      </c>
      <c r="I246" s="205"/>
      <c r="J246" s="205"/>
      <c r="K246" s="305" t="str">
        <f>IF(VLOOKUP($A246,'-RÅDATA_KVARTAL-'!$A$5:$FO$385,170,FALSE)&gt;0,VLOOKUP($A246,'-RÅDATA_KVARTAL-'!$A$5:$FO$385,170,FALSE),"")</f>
        <v/>
      </c>
      <c r="L246" s="205"/>
      <c r="M246" s="205"/>
      <c r="N246" s="305" t="str">
        <f>IF(VLOOKUP($A246,'-RÅDATA_KVARTAL-'!$A$5:$FO$385,171,FALSE)&gt;0,VLOOKUP($A246,'-RÅDATA_KVARTAL-'!$A$5:$FO$385,171,FALSE),"")</f>
        <v/>
      </c>
      <c r="O246" s="42"/>
      <c r="P246" s="71"/>
    </row>
    <row r="247" spans="1:16" ht="11.25" hidden="1" customHeight="1" x14ac:dyDescent="0.2">
      <c r="A247" s="204" t="s">
        <v>558</v>
      </c>
      <c r="B247" s="81">
        <v>2018</v>
      </c>
      <c r="C247" s="86" t="s">
        <v>116</v>
      </c>
      <c r="D247" s="28"/>
      <c r="E247" s="303" t="str">
        <f>IF(VLOOKUP($A247,'-RÅDATA_KVARTAL-'!$A$5:$FO$385,168,FALSE)&gt;0,VLOOKUP($A247,'-RÅDATA_KVARTAL-'!$A$5:$FO$385,168,FALSE),"")</f>
        <v/>
      </c>
      <c r="F247" s="42"/>
      <c r="G247" s="42"/>
      <c r="H247" s="305" t="str">
        <f>IF(VLOOKUP($A247,'-RÅDATA_KVARTAL-'!$A$5:$FO$385,169,FALSE)&gt;0,VLOOKUP($A247,'-RÅDATA_KVARTAL-'!$A$5:$FO$385,169,FALSE),"")</f>
        <v/>
      </c>
      <c r="I247" s="205"/>
      <c r="J247" s="205"/>
      <c r="K247" s="305" t="str">
        <f>IF(VLOOKUP($A247,'-RÅDATA_KVARTAL-'!$A$5:$FO$385,170,FALSE)&gt;0,VLOOKUP($A247,'-RÅDATA_KVARTAL-'!$A$5:$FO$385,170,FALSE),"")</f>
        <v/>
      </c>
      <c r="L247" s="205"/>
      <c r="M247" s="205"/>
      <c r="N247" s="305" t="str">
        <f>IF(VLOOKUP($A247,'-RÅDATA_KVARTAL-'!$A$5:$FO$385,171,FALSE)&gt;0,VLOOKUP($A247,'-RÅDATA_KVARTAL-'!$A$5:$FO$385,171,FALSE),"")</f>
        <v/>
      </c>
      <c r="O247" s="42"/>
      <c r="P247" s="71" t="str">
        <f>IF(VLOOKUP(CONCATENATE($B247," ",$C247),'-RÅDATA_KVARTAL-'!$A$5:$CB$81,14)&gt;0,VLOOKUP(CONCATENATE($B247," ",$C247),'-RÅDATA_KVARTAL-'!$A$5:$CB$81,14),"")</f>
        <v/>
      </c>
    </row>
    <row r="248" spans="1:16" ht="15" hidden="1" customHeight="1" x14ac:dyDescent="0.2">
      <c r="A248" s="204" t="s">
        <v>370</v>
      </c>
      <c r="B248" s="164">
        <v>2018</v>
      </c>
      <c r="C248" s="165" t="s">
        <v>1</v>
      </c>
      <c r="D248" s="166"/>
      <c r="E248" s="302" t="str">
        <f>IF(VLOOKUP($A248,'-RÅDATA_KVARTAL-'!$A$5:$FO$385,168,FALSE)&gt;0,VLOOKUP($A248,'-RÅDATA_KVARTAL-'!$A$5:$FO$385,168,FALSE),"")</f>
        <v/>
      </c>
      <c r="F248" s="166"/>
      <c r="G248" s="166"/>
      <c r="H248" s="304" t="str">
        <f>IF(VLOOKUP($A248,'-RÅDATA_KVARTAL-'!$A$5:$FO$385,169,FALSE)&gt;0,VLOOKUP($A248,'-RÅDATA_KVARTAL-'!$A$5:$FO$385,169,FALSE),"")</f>
        <v/>
      </c>
      <c r="I248" s="205"/>
      <c r="J248" s="205"/>
      <c r="K248" s="304" t="str">
        <f>IF(VLOOKUP($A248,'-RÅDATA_KVARTAL-'!$A$5:$FO$385,170,FALSE)&gt;0,VLOOKUP($A248,'-RÅDATA_KVARTAL-'!$A$5:$FO$385,170,FALSE),"")</f>
        <v/>
      </c>
      <c r="L248" s="205"/>
      <c r="M248" s="205"/>
      <c r="N248" s="304" t="str">
        <f>IF(VLOOKUP($A248,'-RÅDATA_KVARTAL-'!$A$5:$FO$385,171,FALSE)&gt;0,VLOOKUP($A248,'-RÅDATA_KVARTAL-'!$A$5:$FO$385,171,FALSE),"")</f>
        <v/>
      </c>
      <c r="O248" s="166"/>
      <c r="P248" s="167"/>
    </row>
    <row r="249" spans="1:16" ht="15" hidden="1" customHeight="1" x14ac:dyDescent="0.2">
      <c r="A249" s="204" t="s">
        <v>559</v>
      </c>
      <c r="B249" s="40">
        <v>2019</v>
      </c>
      <c r="C249" s="86" t="s">
        <v>106</v>
      </c>
      <c r="D249" s="28"/>
      <c r="E249" s="303" t="str">
        <f>IF(VLOOKUP($A249,'-RÅDATA_KVARTAL-'!$A$5:$FO$385,168,FALSE)&gt;0,VLOOKUP($A249,'-RÅDATA_KVARTAL-'!$A$5:$FO$385,168,FALSE),"")</f>
        <v/>
      </c>
      <c r="F249" s="42"/>
      <c r="G249" s="42"/>
      <c r="H249" s="305" t="str">
        <f>IF(VLOOKUP($A249,'-RÅDATA_KVARTAL-'!$A$5:$FO$385,169,FALSE)&gt;0,VLOOKUP($A249,'-RÅDATA_KVARTAL-'!$A$5:$FO$385,169,FALSE),"")</f>
        <v/>
      </c>
      <c r="I249" s="205"/>
      <c r="J249" s="205"/>
      <c r="K249" s="305" t="str">
        <f>IF(VLOOKUP($A249,'-RÅDATA_KVARTAL-'!$A$5:$FO$385,170,FALSE)&gt;0,VLOOKUP($A249,'-RÅDATA_KVARTAL-'!$A$5:$FO$385,170,FALSE),"")</f>
        <v/>
      </c>
      <c r="L249" s="205"/>
      <c r="M249" s="205"/>
      <c r="N249" s="305" t="str">
        <f>IF(VLOOKUP($A249,'-RÅDATA_KVARTAL-'!$A$5:$FO$385,171,FALSE)&gt;0,VLOOKUP($A249,'-RÅDATA_KVARTAL-'!$A$5:$FO$385,171,FALSE),"")</f>
        <v/>
      </c>
      <c r="O249" s="42"/>
      <c r="P249" s="71"/>
    </row>
    <row r="250" spans="1:16" ht="11.25" hidden="1" customHeight="1" x14ac:dyDescent="0.2">
      <c r="A250" s="204" t="s">
        <v>560</v>
      </c>
      <c r="B250" s="81">
        <v>2019</v>
      </c>
      <c r="C250" s="86" t="s">
        <v>107</v>
      </c>
      <c r="D250" s="28"/>
      <c r="E250" s="303" t="str">
        <f>IF(VLOOKUP($A250,'-RÅDATA_KVARTAL-'!$A$5:$FO$385,168,FALSE)&gt;0,VLOOKUP($A250,'-RÅDATA_KVARTAL-'!$A$5:$FO$385,168,FALSE),"")</f>
        <v/>
      </c>
      <c r="F250" s="42"/>
      <c r="G250" s="42"/>
      <c r="H250" s="305" t="str">
        <f>IF(VLOOKUP($A250,'-RÅDATA_KVARTAL-'!$A$5:$FO$385,169,FALSE)&gt;0,VLOOKUP($A250,'-RÅDATA_KVARTAL-'!$A$5:$FO$385,169,FALSE),"")</f>
        <v/>
      </c>
      <c r="I250" s="205"/>
      <c r="J250" s="205"/>
      <c r="K250" s="305" t="str">
        <f>IF(VLOOKUP($A250,'-RÅDATA_KVARTAL-'!$A$5:$FO$385,170,FALSE)&gt;0,VLOOKUP($A250,'-RÅDATA_KVARTAL-'!$A$5:$FO$385,170,FALSE),"")</f>
        <v/>
      </c>
      <c r="L250" s="205"/>
      <c r="M250" s="205"/>
      <c r="N250" s="305" t="str">
        <f>IF(VLOOKUP($A250,'-RÅDATA_KVARTAL-'!$A$5:$FO$385,171,FALSE)&gt;0,VLOOKUP($A250,'-RÅDATA_KVARTAL-'!$A$5:$FO$385,171,FALSE),"")</f>
        <v/>
      </c>
      <c r="O250" s="42"/>
      <c r="P250" s="71"/>
    </row>
    <row r="251" spans="1:16" ht="11.25" hidden="1" customHeight="1" x14ac:dyDescent="0.2">
      <c r="A251" s="204" t="s">
        <v>561</v>
      </c>
      <c r="B251" s="81">
        <v>2019</v>
      </c>
      <c r="C251" s="86" t="s">
        <v>108</v>
      </c>
      <c r="D251" s="28"/>
      <c r="E251" s="303" t="str">
        <f>IF(VLOOKUP($A251,'-RÅDATA_KVARTAL-'!$A$5:$FO$385,168,FALSE)&gt;0,VLOOKUP($A251,'-RÅDATA_KVARTAL-'!$A$5:$FO$385,168,FALSE),"")</f>
        <v/>
      </c>
      <c r="F251" s="42"/>
      <c r="G251" s="42"/>
      <c r="H251" s="305" t="str">
        <f>IF(VLOOKUP($A251,'-RÅDATA_KVARTAL-'!$A$5:$FO$385,169,FALSE)&gt;0,VLOOKUP($A251,'-RÅDATA_KVARTAL-'!$A$5:$FO$385,169,FALSE),"")</f>
        <v/>
      </c>
      <c r="I251" s="205"/>
      <c r="J251" s="205"/>
      <c r="K251" s="305" t="str">
        <f>IF(VLOOKUP($A251,'-RÅDATA_KVARTAL-'!$A$5:$FO$385,170,FALSE)&gt;0,VLOOKUP($A251,'-RÅDATA_KVARTAL-'!$A$5:$FO$385,170,FALSE),"")</f>
        <v/>
      </c>
      <c r="L251" s="205"/>
      <c r="M251" s="205"/>
      <c r="N251" s="305" t="str">
        <f>IF(VLOOKUP($A251,'-RÅDATA_KVARTAL-'!$A$5:$FO$385,171,FALSE)&gt;0,VLOOKUP($A251,'-RÅDATA_KVARTAL-'!$A$5:$FO$385,171,FALSE),"")</f>
        <v/>
      </c>
      <c r="O251" s="42"/>
      <c r="P251" s="71"/>
    </row>
    <row r="252" spans="1:16" ht="11.25" hidden="1" customHeight="1" x14ac:dyDescent="0.2">
      <c r="A252" s="204" t="s">
        <v>562</v>
      </c>
      <c r="B252" s="81">
        <v>2019</v>
      </c>
      <c r="C252" s="86" t="s">
        <v>109</v>
      </c>
      <c r="D252" s="28"/>
      <c r="E252" s="303" t="str">
        <f>IF(VLOOKUP($A252,'-RÅDATA_KVARTAL-'!$A$5:$FO$385,168,FALSE)&gt;0,VLOOKUP($A252,'-RÅDATA_KVARTAL-'!$A$5:$FO$385,168,FALSE),"")</f>
        <v/>
      </c>
      <c r="F252" s="42"/>
      <c r="G252" s="42"/>
      <c r="H252" s="305" t="str">
        <f>IF(VLOOKUP($A252,'-RÅDATA_KVARTAL-'!$A$5:$FO$385,169,FALSE)&gt;0,VLOOKUP($A252,'-RÅDATA_KVARTAL-'!$A$5:$FO$385,169,FALSE),"")</f>
        <v/>
      </c>
      <c r="I252" s="205"/>
      <c r="J252" s="205"/>
      <c r="K252" s="305" t="str">
        <f>IF(VLOOKUP($A252,'-RÅDATA_KVARTAL-'!$A$5:$FO$385,170,FALSE)&gt;0,VLOOKUP($A252,'-RÅDATA_KVARTAL-'!$A$5:$FO$385,170,FALSE),"")</f>
        <v/>
      </c>
      <c r="L252" s="205"/>
      <c r="M252" s="205"/>
      <c r="N252" s="305" t="str">
        <f>IF(VLOOKUP($A252,'-RÅDATA_KVARTAL-'!$A$5:$FO$385,171,FALSE)&gt;0,VLOOKUP($A252,'-RÅDATA_KVARTAL-'!$A$5:$FO$385,171,FALSE),"")</f>
        <v/>
      </c>
      <c r="O252" s="42"/>
      <c r="P252" s="71"/>
    </row>
    <row r="253" spans="1:16" ht="11.25" hidden="1" customHeight="1" x14ac:dyDescent="0.2">
      <c r="A253" s="204" t="s">
        <v>563</v>
      </c>
      <c r="B253" s="81">
        <v>2019</v>
      </c>
      <c r="C253" s="86" t="s">
        <v>35</v>
      </c>
      <c r="D253" s="28"/>
      <c r="E253" s="303" t="str">
        <f>IF(VLOOKUP($A253,'-RÅDATA_KVARTAL-'!$A$5:$FO$385,168,FALSE)&gt;0,VLOOKUP($A253,'-RÅDATA_KVARTAL-'!$A$5:$FO$385,168,FALSE),"")</f>
        <v/>
      </c>
      <c r="F253" s="42"/>
      <c r="G253" s="42"/>
      <c r="H253" s="305" t="str">
        <f>IF(VLOOKUP($A253,'-RÅDATA_KVARTAL-'!$A$5:$FO$385,169,FALSE)&gt;0,VLOOKUP($A253,'-RÅDATA_KVARTAL-'!$A$5:$FO$385,169,FALSE),"")</f>
        <v/>
      </c>
      <c r="I253" s="205"/>
      <c r="J253" s="205"/>
      <c r="K253" s="305" t="str">
        <f>IF(VLOOKUP($A253,'-RÅDATA_KVARTAL-'!$A$5:$FO$385,170,FALSE)&gt;0,VLOOKUP($A253,'-RÅDATA_KVARTAL-'!$A$5:$FO$385,170,FALSE),"")</f>
        <v/>
      </c>
      <c r="L253" s="205"/>
      <c r="M253" s="205"/>
      <c r="N253" s="305" t="str">
        <f>IF(VLOOKUP($A253,'-RÅDATA_KVARTAL-'!$A$5:$FO$385,171,FALSE)&gt;0,VLOOKUP($A253,'-RÅDATA_KVARTAL-'!$A$5:$FO$385,171,FALSE),"")</f>
        <v/>
      </c>
      <c r="O253" s="42"/>
      <c r="P253" s="71"/>
    </row>
    <row r="254" spans="1:16" ht="11.25" hidden="1" customHeight="1" x14ac:dyDescent="0.2">
      <c r="A254" s="204" t="s">
        <v>564</v>
      </c>
      <c r="B254" s="81">
        <v>2019</v>
      </c>
      <c r="C254" s="86" t="s">
        <v>110</v>
      </c>
      <c r="D254" s="28"/>
      <c r="E254" s="303" t="str">
        <f>IF(VLOOKUP($A254,'-RÅDATA_KVARTAL-'!$A$5:$FO$385,168,FALSE)&gt;0,VLOOKUP($A254,'-RÅDATA_KVARTAL-'!$A$5:$FO$385,168,FALSE),"")</f>
        <v/>
      </c>
      <c r="F254" s="42"/>
      <c r="G254" s="42"/>
      <c r="H254" s="305" t="str">
        <f>IF(VLOOKUP($A254,'-RÅDATA_KVARTAL-'!$A$5:$FO$385,169,FALSE)&gt;0,VLOOKUP($A254,'-RÅDATA_KVARTAL-'!$A$5:$FO$385,169,FALSE),"")</f>
        <v/>
      </c>
      <c r="I254" s="205"/>
      <c r="J254" s="205"/>
      <c r="K254" s="305" t="str">
        <f>IF(VLOOKUP($A254,'-RÅDATA_KVARTAL-'!$A$5:$FO$385,170,FALSE)&gt;0,VLOOKUP($A254,'-RÅDATA_KVARTAL-'!$A$5:$FO$385,170,FALSE),"")</f>
        <v/>
      </c>
      <c r="L254" s="205"/>
      <c r="M254" s="205"/>
      <c r="N254" s="305" t="str">
        <f>IF(VLOOKUP($A254,'-RÅDATA_KVARTAL-'!$A$5:$FO$385,171,FALSE)&gt;0,VLOOKUP($A254,'-RÅDATA_KVARTAL-'!$A$5:$FO$385,171,FALSE),"")</f>
        <v/>
      </c>
      <c r="O254" s="42"/>
      <c r="P254" s="71"/>
    </row>
    <row r="255" spans="1:16" ht="11.25" hidden="1" customHeight="1" x14ac:dyDescent="0.2">
      <c r="A255" s="204" t="s">
        <v>565</v>
      </c>
      <c r="B255" s="81">
        <v>2019</v>
      </c>
      <c r="C255" s="86" t="s">
        <v>111</v>
      </c>
      <c r="D255" s="28"/>
      <c r="E255" s="303" t="str">
        <f>IF(VLOOKUP($A255,'-RÅDATA_KVARTAL-'!$A$5:$FO$385,168,FALSE)&gt;0,VLOOKUP($A255,'-RÅDATA_KVARTAL-'!$A$5:$FO$385,168,FALSE),"")</f>
        <v/>
      </c>
      <c r="F255" s="42"/>
      <c r="G255" s="42"/>
      <c r="H255" s="305" t="str">
        <f>IF(VLOOKUP($A255,'-RÅDATA_KVARTAL-'!$A$5:$FO$385,169,FALSE)&gt;0,VLOOKUP($A255,'-RÅDATA_KVARTAL-'!$A$5:$FO$385,169,FALSE),"")</f>
        <v/>
      </c>
      <c r="I255" s="205"/>
      <c r="J255" s="205"/>
      <c r="K255" s="305" t="str">
        <f>IF(VLOOKUP($A255,'-RÅDATA_KVARTAL-'!$A$5:$FO$385,170,FALSE)&gt;0,VLOOKUP($A255,'-RÅDATA_KVARTAL-'!$A$5:$FO$385,170,FALSE),"")</f>
        <v/>
      </c>
      <c r="L255" s="205"/>
      <c r="M255" s="205"/>
      <c r="N255" s="305" t="str">
        <f>IF(VLOOKUP($A255,'-RÅDATA_KVARTAL-'!$A$5:$FO$385,171,FALSE)&gt;0,VLOOKUP($A255,'-RÅDATA_KVARTAL-'!$A$5:$FO$385,171,FALSE),"")</f>
        <v/>
      </c>
      <c r="O255" s="42"/>
      <c r="P255" s="71"/>
    </row>
    <row r="256" spans="1:16" ht="11.25" hidden="1" customHeight="1" x14ac:dyDescent="0.2">
      <c r="A256" s="204" t="s">
        <v>566</v>
      </c>
      <c r="B256" s="81">
        <v>2019</v>
      </c>
      <c r="C256" s="86" t="s">
        <v>112</v>
      </c>
      <c r="D256" s="28"/>
      <c r="E256" s="303" t="str">
        <f>IF(VLOOKUP($A256,'-RÅDATA_KVARTAL-'!$A$5:$FO$385,168,FALSE)&gt;0,VLOOKUP($A256,'-RÅDATA_KVARTAL-'!$A$5:$FO$385,168,FALSE),"")</f>
        <v/>
      </c>
      <c r="F256" s="42"/>
      <c r="G256" s="42"/>
      <c r="H256" s="305" t="str">
        <f>IF(VLOOKUP($A256,'-RÅDATA_KVARTAL-'!$A$5:$FO$385,169,FALSE)&gt;0,VLOOKUP($A256,'-RÅDATA_KVARTAL-'!$A$5:$FO$385,169,FALSE),"")</f>
        <v/>
      </c>
      <c r="I256" s="205"/>
      <c r="J256" s="205"/>
      <c r="K256" s="305" t="str">
        <f>IF(VLOOKUP($A256,'-RÅDATA_KVARTAL-'!$A$5:$FO$385,170,FALSE)&gt;0,VLOOKUP($A256,'-RÅDATA_KVARTAL-'!$A$5:$FO$385,170,FALSE),"")</f>
        <v/>
      </c>
      <c r="L256" s="205"/>
      <c r="M256" s="205"/>
      <c r="N256" s="305" t="str">
        <f>IF(VLOOKUP($A256,'-RÅDATA_KVARTAL-'!$A$5:$FO$385,171,FALSE)&gt;0,VLOOKUP($A256,'-RÅDATA_KVARTAL-'!$A$5:$FO$385,171,FALSE),"")</f>
        <v/>
      </c>
      <c r="O256" s="42"/>
      <c r="P256" s="71"/>
    </row>
    <row r="257" spans="1:16" ht="11.25" hidden="1" customHeight="1" x14ac:dyDescent="0.2">
      <c r="A257" s="204" t="s">
        <v>567</v>
      </c>
      <c r="B257" s="81">
        <v>2019</v>
      </c>
      <c r="C257" s="86" t="s">
        <v>113</v>
      </c>
      <c r="D257" s="28"/>
      <c r="E257" s="303" t="str">
        <f>IF(VLOOKUP($A257,'-RÅDATA_KVARTAL-'!$A$5:$FO$385,168,FALSE)&gt;0,VLOOKUP($A257,'-RÅDATA_KVARTAL-'!$A$5:$FO$385,168,FALSE),"")</f>
        <v/>
      </c>
      <c r="F257" s="42"/>
      <c r="G257" s="42"/>
      <c r="H257" s="305" t="str">
        <f>IF(VLOOKUP($A257,'-RÅDATA_KVARTAL-'!$A$5:$FO$385,169,FALSE)&gt;0,VLOOKUP($A257,'-RÅDATA_KVARTAL-'!$A$5:$FO$385,169,FALSE),"")</f>
        <v/>
      </c>
      <c r="I257" s="205"/>
      <c r="J257" s="205"/>
      <c r="K257" s="305" t="str">
        <f>IF(VLOOKUP($A257,'-RÅDATA_KVARTAL-'!$A$5:$FO$385,170,FALSE)&gt;0,VLOOKUP($A257,'-RÅDATA_KVARTAL-'!$A$5:$FO$385,170,FALSE),"")</f>
        <v/>
      </c>
      <c r="L257" s="205"/>
      <c r="M257" s="205"/>
      <c r="N257" s="305" t="str">
        <f>IF(VLOOKUP($A257,'-RÅDATA_KVARTAL-'!$A$5:$FO$385,171,FALSE)&gt;0,VLOOKUP($A257,'-RÅDATA_KVARTAL-'!$A$5:$FO$385,171,FALSE),"")</f>
        <v/>
      </c>
      <c r="O257" s="42"/>
      <c r="P257" s="71"/>
    </row>
    <row r="258" spans="1:16" ht="11.25" hidden="1" customHeight="1" x14ac:dyDescent="0.2">
      <c r="A258" s="204" t="s">
        <v>568</v>
      </c>
      <c r="B258" s="81">
        <v>2019</v>
      </c>
      <c r="C258" s="86" t="s">
        <v>114</v>
      </c>
      <c r="D258" s="28"/>
      <c r="E258" s="303" t="str">
        <f>IF(VLOOKUP($A258,'-RÅDATA_KVARTAL-'!$A$5:$FO$385,168,FALSE)&gt;0,VLOOKUP($A258,'-RÅDATA_KVARTAL-'!$A$5:$FO$385,168,FALSE),"")</f>
        <v/>
      </c>
      <c r="F258" s="42"/>
      <c r="G258" s="42"/>
      <c r="H258" s="305" t="str">
        <f>IF(VLOOKUP($A258,'-RÅDATA_KVARTAL-'!$A$5:$FO$385,169,FALSE)&gt;0,VLOOKUP($A258,'-RÅDATA_KVARTAL-'!$A$5:$FO$385,169,FALSE),"")</f>
        <v/>
      </c>
      <c r="I258" s="205"/>
      <c r="J258" s="205"/>
      <c r="K258" s="305" t="str">
        <f>IF(VLOOKUP($A258,'-RÅDATA_KVARTAL-'!$A$5:$FO$385,170,FALSE)&gt;0,VLOOKUP($A258,'-RÅDATA_KVARTAL-'!$A$5:$FO$385,170,FALSE),"")</f>
        <v/>
      </c>
      <c r="L258" s="205"/>
      <c r="M258" s="205"/>
      <c r="N258" s="305" t="str">
        <f>IF(VLOOKUP($A258,'-RÅDATA_KVARTAL-'!$A$5:$FO$385,171,FALSE)&gt;0,VLOOKUP($A258,'-RÅDATA_KVARTAL-'!$A$5:$FO$385,171,FALSE),"")</f>
        <v/>
      </c>
      <c r="O258" s="42"/>
      <c r="P258" s="71"/>
    </row>
    <row r="259" spans="1:16" ht="11.25" hidden="1" customHeight="1" x14ac:dyDescent="0.2">
      <c r="A259" s="204" t="s">
        <v>569</v>
      </c>
      <c r="B259" s="81">
        <v>2019</v>
      </c>
      <c r="C259" s="86" t="s">
        <v>115</v>
      </c>
      <c r="D259" s="28"/>
      <c r="E259" s="303" t="str">
        <f>IF(VLOOKUP($A259,'-RÅDATA_KVARTAL-'!$A$5:$FO$385,168,FALSE)&gt;0,VLOOKUP($A259,'-RÅDATA_KVARTAL-'!$A$5:$FO$385,168,FALSE),"")</f>
        <v/>
      </c>
      <c r="F259" s="42"/>
      <c r="G259" s="42"/>
      <c r="H259" s="305" t="str">
        <f>IF(VLOOKUP($A259,'-RÅDATA_KVARTAL-'!$A$5:$FO$385,169,FALSE)&gt;0,VLOOKUP($A259,'-RÅDATA_KVARTAL-'!$A$5:$FO$385,169,FALSE),"")</f>
        <v/>
      </c>
      <c r="I259" s="205"/>
      <c r="J259" s="205"/>
      <c r="K259" s="305" t="str">
        <f>IF(VLOOKUP($A259,'-RÅDATA_KVARTAL-'!$A$5:$FO$385,170,FALSE)&gt;0,VLOOKUP($A259,'-RÅDATA_KVARTAL-'!$A$5:$FO$385,170,FALSE),"")</f>
        <v/>
      </c>
      <c r="L259" s="205"/>
      <c r="M259" s="205"/>
      <c r="N259" s="305" t="str">
        <f>IF(VLOOKUP($A259,'-RÅDATA_KVARTAL-'!$A$5:$FO$385,171,FALSE)&gt;0,VLOOKUP($A259,'-RÅDATA_KVARTAL-'!$A$5:$FO$385,171,FALSE),"")</f>
        <v/>
      </c>
      <c r="O259" s="42"/>
      <c r="P259" s="71"/>
    </row>
    <row r="260" spans="1:16" ht="11.25" hidden="1" customHeight="1" x14ac:dyDescent="0.2">
      <c r="A260" s="204" t="s">
        <v>570</v>
      </c>
      <c r="B260" s="81">
        <v>2019</v>
      </c>
      <c r="C260" s="86" t="s">
        <v>116</v>
      </c>
      <c r="D260" s="28"/>
      <c r="E260" s="303" t="str">
        <f>IF(VLOOKUP($A260,'-RÅDATA_KVARTAL-'!$A$5:$FO$385,168,FALSE)&gt;0,VLOOKUP($A260,'-RÅDATA_KVARTAL-'!$A$5:$FO$385,168,FALSE),"")</f>
        <v/>
      </c>
      <c r="F260" s="42"/>
      <c r="G260" s="42"/>
      <c r="H260" s="305" t="str">
        <f>IF(VLOOKUP($A260,'-RÅDATA_KVARTAL-'!$A$5:$FO$385,169,FALSE)&gt;0,VLOOKUP($A260,'-RÅDATA_KVARTAL-'!$A$5:$FO$385,169,FALSE),"")</f>
        <v/>
      </c>
      <c r="I260" s="205"/>
      <c r="J260" s="205"/>
      <c r="K260" s="305" t="str">
        <f>IF(VLOOKUP($A260,'-RÅDATA_KVARTAL-'!$A$5:$FO$385,170,FALSE)&gt;0,VLOOKUP($A260,'-RÅDATA_KVARTAL-'!$A$5:$FO$385,170,FALSE),"")</f>
        <v/>
      </c>
      <c r="L260" s="205"/>
      <c r="M260" s="205"/>
      <c r="N260" s="305" t="str">
        <f>IF(VLOOKUP($A260,'-RÅDATA_KVARTAL-'!$A$5:$FO$385,171,FALSE)&gt;0,VLOOKUP($A260,'-RÅDATA_KVARTAL-'!$A$5:$FO$385,171,FALSE),"")</f>
        <v/>
      </c>
      <c r="O260" s="42"/>
      <c r="P260" s="71" t="str">
        <f>IF(VLOOKUP(CONCATENATE($B260," ",$C260),'-RÅDATA_KVARTAL-'!$A$5:$CB$81,14)&gt;0,VLOOKUP(CONCATENATE($B260," ",$C260),'-RÅDATA_KVARTAL-'!$A$5:$CB$81,14),"")</f>
        <v/>
      </c>
    </row>
    <row r="261" spans="1:16" ht="15" hidden="1" customHeight="1" x14ac:dyDescent="0.2">
      <c r="A261" s="204" t="s">
        <v>369</v>
      </c>
      <c r="B261" s="164">
        <v>2019</v>
      </c>
      <c r="C261" s="165" t="s">
        <v>1</v>
      </c>
      <c r="D261" s="166"/>
      <c r="E261" s="302" t="str">
        <f>IF(VLOOKUP($A261,'-RÅDATA_KVARTAL-'!$A$5:$FO$385,168,FALSE)&gt;0,VLOOKUP($A261,'-RÅDATA_KVARTAL-'!$A$5:$FO$385,168,FALSE),"")</f>
        <v/>
      </c>
      <c r="F261" s="166"/>
      <c r="G261" s="166"/>
      <c r="H261" s="304" t="str">
        <f>IF(VLOOKUP($A261,'-RÅDATA_KVARTAL-'!$A$5:$FO$385,169,FALSE)&gt;0,VLOOKUP($A261,'-RÅDATA_KVARTAL-'!$A$5:$FO$385,169,FALSE),"")</f>
        <v/>
      </c>
      <c r="I261" s="205"/>
      <c r="J261" s="205"/>
      <c r="K261" s="304" t="str">
        <f>IF(VLOOKUP($A261,'-RÅDATA_KVARTAL-'!$A$5:$FO$385,170,FALSE)&gt;0,VLOOKUP($A261,'-RÅDATA_KVARTAL-'!$A$5:$FO$385,170,FALSE),"")</f>
        <v/>
      </c>
      <c r="L261" s="205"/>
      <c r="M261" s="205"/>
      <c r="N261" s="304" t="str">
        <f>IF(VLOOKUP($A261,'-RÅDATA_KVARTAL-'!$A$5:$FO$385,171,FALSE)&gt;0,VLOOKUP($A261,'-RÅDATA_KVARTAL-'!$A$5:$FO$385,171,FALSE),"")</f>
        <v/>
      </c>
      <c r="O261" s="166"/>
      <c r="P261" s="167"/>
    </row>
    <row r="262" spans="1:16" ht="15" hidden="1" customHeight="1" x14ac:dyDescent="0.2">
      <c r="A262" s="204" t="s">
        <v>571</v>
      </c>
      <c r="B262" s="40">
        <v>2020</v>
      </c>
      <c r="C262" s="86" t="s">
        <v>106</v>
      </c>
      <c r="D262" s="28"/>
      <c r="E262" s="303" t="str">
        <f>IF(VLOOKUP($A262,'-RÅDATA_KVARTAL-'!$A$5:$FO$385,168,FALSE)&gt;0,VLOOKUP($A262,'-RÅDATA_KVARTAL-'!$A$5:$FO$385,168,FALSE),"")</f>
        <v/>
      </c>
      <c r="F262" s="42"/>
      <c r="G262" s="42"/>
      <c r="H262" s="305" t="str">
        <f>IF(VLOOKUP($A262,'-RÅDATA_KVARTAL-'!$A$5:$FO$385,169,FALSE)&gt;0,VLOOKUP($A262,'-RÅDATA_KVARTAL-'!$A$5:$FO$385,169,FALSE),"")</f>
        <v/>
      </c>
      <c r="I262" s="205"/>
      <c r="J262" s="205"/>
      <c r="K262" s="305" t="str">
        <f>IF(VLOOKUP($A262,'-RÅDATA_KVARTAL-'!$A$5:$FO$385,170,FALSE)&gt;0,VLOOKUP($A262,'-RÅDATA_KVARTAL-'!$A$5:$FO$385,170,FALSE),"")</f>
        <v/>
      </c>
      <c r="L262" s="205"/>
      <c r="M262" s="205"/>
      <c r="N262" s="305" t="str">
        <f>IF(VLOOKUP($A262,'-RÅDATA_KVARTAL-'!$A$5:$FO$385,171,FALSE)&gt;0,VLOOKUP($A262,'-RÅDATA_KVARTAL-'!$A$5:$FO$385,171,FALSE),"")</f>
        <v/>
      </c>
      <c r="O262" s="42"/>
      <c r="P262" s="71"/>
    </row>
    <row r="263" spans="1:16" ht="11.25" hidden="1" customHeight="1" x14ac:dyDescent="0.2">
      <c r="A263" s="204" t="s">
        <v>572</v>
      </c>
      <c r="B263" s="81">
        <v>2020</v>
      </c>
      <c r="C263" s="86" t="s">
        <v>107</v>
      </c>
      <c r="D263" s="28"/>
      <c r="E263" s="303" t="str">
        <f>IF(VLOOKUP($A263,'-RÅDATA_KVARTAL-'!$A$5:$FO$385,168,FALSE)&gt;0,VLOOKUP($A263,'-RÅDATA_KVARTAL-'!$A$5:$FO$385,168,FALSE),"")</f>
        <v/>
      </c>
      <c r="F263" s="42"/>
      <c r="G263" s="42"/>
      <c r="H263" s="305" t="str">
        <f>IF(VLOOKUP($A263,'-RÅDATA_KVARTAL-'!$A$5:$FO$385,169,FALSE)&gt;0,VLOOKUP($A263,'-RÅDATA_KVARTAL-'!$A$5:$FO$385,169,FALSE),"")</f>
        <v/>
      </c>
      <c r="I263" s="205"/>
      <c r="J263" s="205"/>
      <c r="K263" s="305" t="str">
        <f>IF(VLOOKUP($A263,'-RÅDATA_KVARTAL-'!$A$5:$FO$385,170,FALSE)&gt;0,VLOOKUP($A263,'-RÅDATA_KVARTAL-'!$A$5:$FO$385,170,FALSE),"")</f>
        <v/>
      </c>
      <c r="L263" s="205"/>
      <c r="M263" s="205"/>
      <c r="N263" s="305" t="str">
        <f>IF(VLOOKUP($A263,'-RÅDATA_KVARTAL-'!$A$5:$FO$385,171,FALSE)&gt;0,VLOOKUP($A263,'-RÅDATA_KVARTAL-'!$A$5:$FO$385,171,FALSE),"")</f>
        <v/>
      </c>
      <c r="O263" s="42"/>
      <c r="P263" s="71"/>
    </row>
    <row r="264" spans="1:16" ht="11.25" hidden="1" customHeight="1" x14ac:dyDescent="0.2">
      <c r="A264" s="204" t="s">
        <v>573</v>
      </c>
      <c r="B264" s="81">
        <v>2020</v>
      </c>
      <c r="C264" s="86" t="s">
        <v>108</v>
      </c>
      <c r="D264" s="28"/>
      <c r="E264" s="303" t="str">
        <f>IF(VLOOKUP($A264,'-RÅDATA_KVARTAL-'!$A$5:$FO$385,168,FALSE)&gt;0,VLOOKUP($A264,'-RÅDATA_KVARTAL-'!$A$5:$FO$385,168,FALSE),"")</f>
        <v/>
      </c>
      <c r="F264" s="42"/>
      <c r="G264" s="42"/>
      <c r="H264" s="305" t="str">
        <f>IF(VLOOKUP($A264,'-RÅDATA_KVARTAL-'!$A$5:$FO$385,169,FALSE)&gt;0,VLOOKUP($A264,'-RÅDATA_KVARTAL-'!$A$5:$FO$385,169,FALSE),"")</f>
        <v/>
      </c>
      <c r="I264" s="205"/>
      <c r="J264" s="205"/>
      <c r="K264" s="305" t="str">
        <f>IF(VLOOKUP($A264,'-RÅDATA_KVARTAL-'!$A$5:$FO$385,170,FALSE)&gt;0,VLOOKUP($A264,'-RÅDATA_KVARTAL-'!$A$5:$FO$385,170,FALSE),"")</f>
        <v/>
      </c>
      <c r="L264" s="205"/>
      <c r="M264" s="205"/>
      <c r="N264" s="305" t="str">
        <f>IF(VLOOKUP($A264,'-RÅDATA_KVARTAL-'!$A$5:$FO$385,171,FALSE)&gt;0,VLOOKUP($A264,'-RÅDATA_KVARTAL-'!$A$5:$FO$385,171,FALSE),"")</f>
        <v/>
      </c>
      <c r="O264" s="42"/>
      <c r="P264" s="71"/>
    </row>
    <row r="265" spans="1:16" ht="11.25" hidden="1" customHeight="1" x14ac:dyDescent="0.2">
      <c r="A265" s="204" t="s">
        <v>574</v>
      </c>
      <c r="B265" s="81">
        <v>2020</v>
      </c>
      <c r="C265" s="86" t="s">
        <v>109</v>
      </c>
      <c r="D265" s="28"/>
      <c r="E265" s="303" t="str">
        <f>IF(VLOOKUP($A265,'-RÅDATA_KVARTAL-'!$A$5:$FO$385,168,FALSE)&gt;0,VLOOKUP($A265,'-RÅDATA_KVARTAL-'!$A$5:$FO$385,168,FALSE),"")</f>
        <v/>
      </c>
      <c r="F265" s="42"/>
      <c r="G265" s="42"/>
      <c r="H265" s="305" t="str">
        <f>IF(VLOOKUP($A265,'-RÅDATA_KVARTAL-'!$A$5:$FO$385,169,FALSE)&gt;0,VLOOKUP($A265,'-RÅDATA_KVARTAL-'!$A$5:$FO$385,169,FALSE),"")</f>
        <v/>
      </c>
      <c r="I265" s="205"/>
      <c r="J265" s="205"/>
      <c r="K265" s="305" t="str">
        <f>IF(VLOOKUP($A265,'-RÅDATA_KVARTAL-'!$A$5:$FO$385,170,FALSE)&gt;0,VLOOKUP($A265,'-RÅDATA_KVARTAL-'!$A$5:$FO$385,170,FALSE),"")</f>
        <v/>
      </c>
      <c r="L265" s="205"/>
      <c r="M265" s="205"/>
      <c r="N265" s="305" t="str">
        <f>IF(VLOOKUP($A265,'-RÅDATA_KVARTAL-'!$A$5:$FO$385,171,FALSE)&gt;0,VLOOKUP($A265,'-RÅDATA_KVARTAL-'!$A$5:$FO$385,171,FALSE),"")</f>
        <v/>
      </c>
      <c r="O265" s="42"/>
      <c r="P265" s="71"/>
    </row>
    <row r="266" spans="1:16" ht="11.25" hidden="1" customHeight="1" x14ac:dyDescent="0.2">
      <c r="A266" s="204" t="s">
        <v>575</v>
      </c>
      <c r="B266" s="81">
        <v>2020</v>
      </c>
      <c r="C266" s="86" t="s">
        <v>35</v>
      </c>
      <c r="D266" s="28"/>
      <c r="E266" s="303" t="str">
        <f>IF(VLOOKUP($A266,'-RÅDATA_KVARTAL-'!$A$5:$FO$385,168,FALSE)&gt;0,VLOOKUP($A266,'-RÅDATA_KVARTAL-'!$A$5:$FO$385,168,FALSE),"")</f>
        <v/>
      </c>
      <c r="F266" s="42"/>
      <c r="G266" s="42"/>
      <c r="H266" s="305" t="str">
        <f>IF(VLOOKUP($A266,'-RÅDATA_KVARTAL-'!$A$5:$FO$385,169,FALSE)&gt;0,VLOOKUP($A266,'-RÅDATA_KVARTAL-'!$A$5:$FO$385,169,FALSE),"")</f>
        <v/>
      </c>
      <c r="I266" s="205"/>
      <c r="J266" s="205"/>
      <c r="K266" s="305" t="str">
        <f>IF(VLOOKUP($A266,'-RÅDATA_KVARTAL-'!$A$5:$FO$385,170,FALSE)&gt;0,VLOOKUP($A266,'-RÅDATA_KVARTAL-'!$A$5:$FO$385,170,FALSE),"")</f>
        <v/>
      </c>
      <c r="L266" s="205"/>
      <c r="M266" s="205"/>
      <c r="N266" s="305" t="str">
        <f>IF(VLOOKUP($A266,'-RÅDATA_KVARTAL-'!$A$5:$FO$385,171,FALSE)&gt;0,VLOOKUP($A266,'-RÅDATA_KVARTAL-'!$A$5:$FO$385,171,FALSE),"")</f>
        <v/>
      </c>
      <c r="O266" s="42"/>
      <c r="P266" s="71"/>
    </row>
    <row r="267" spans="1:16" ht="11.25" hidden="1" customHeight="1" x14ac:dyDescent="0.2">
      <c r="A267" s="204" t="s">
        <v>576</v>
      </c>
      <c r="B267" s="81">
        <v>2020</v>
      </c>
      <c r="C267" s="86" t="s">
        <v>110</v>
      </c>
      <c r="D267" s="28"/>
      <c r="E267" s="303" t="str">
        <f>IF(VLOOKUP($A267,'-RÅDATA_KVARTAL-'!$A$5:$FO$385,168,FALSE)&gt;0,VLOOKUP($A267,'-RÅDATA_KVARTAL-'!$A$5:$FO$385,168,FALSE),"")</f>
        <v/>
      </c>
      <c r="F267" s="42"/>
      <c r="G267" s="42"/>
      <c r="H267" s="305" t="str">
        <f>IF(VLOOKUP($A267,'-RÅDATA_KVARTAL-'!$A$5:$FO$385,169,FALSE)&gt;0,VLOOKUP($A267,'-RÅDATA_KVARTAL-'!$A$5:$FO$385,169,FALSE),"")</f>
        <v/>
      </c>
      <c r="I267" s="205"/>
      <c r="J267" s="205"/>
      <c r="K267" s="305" t="str">
        <f>IF(VLOOKUP($A267,'-RÅDATA_KVARTAL-'!$A$5:$FO$385,170,FALSE)&gt;0,VLOOKUP($A267,'-RÅDATA_KVARTAL-'!$A$5:$FO$385,170,FALSE),"")</f>
        <v/>
      </c>
      <c r="L267" s="205"/>
      <c r="M267" s="205"/>
      <c r="N267" s="305" t="str">
        <f>IF(VLOOKUP($A267,'-RÅDATA_KVARTAL-'!$A$5:$FO$385,171,FALSE)&gt;0,VLOOKUP($A267,'-RÅDATA_KVARTAL-'!$A$5:$FO$385,171,FALSE),"")</f>
        <v/>
      </c>
      <c r="O267" s="42"/>
      <c r="P267" s="71"/>
    </row>
    <row r="268" spans="1:16" ht="11.25" hidden="1" customHeight="1" x14ac:dyDescent="0.2">
      <c r="A268" s="204" t="s">
        <v>577</v>
      </c>
      <c r="B268" s="81">
        <v>2020</v>
      </c>
      <c r="C268" s="86" t="s">
        <v>111</v>
      </c>
      <c r="D268" s="28"/>
      <c r="E268" s="303" t="str">
        <f>IF(VLOOKUP($A268,'-RÅDATA_KVARTAL-'!$A$5:$FO$385,168,FALSE)&gt;0,VLOOKUP($A268,'-RÅDATA_KVARTAL-'!$A$5:$FO$385,168,FALSE),"")</f>
        <v/>
      </c>
      <c r="F268" s="42"/>
      <c r="G268" s="42"/>
      <c r="H268" s="305" t="str">
        <f>IF(VLOOKUP($A268,'-RÅDATA_KVARTAL-'!$A$5:$FO$385,169,FALSE)&gt;0,VLOOKUP($A268,'-RÅDATA_KVARTAL-'!$A$5:$FO$385,169,FALSE),"")</f>
        <v/>
      </c>
      <c r="I268" s="205"/>
      <c r="J268" s="205"/>
      <c r="K268" s="305" t="str">
        <f>IF(VLOOKUP($A268,'-RÅDATA_KVARTAL-'!$A$5:$FO$385,170,FALSE)&gt;0,VLOOKUP($A268,'-RÅDATA_KVARTAL-'!$A$5:$FO$385,170,FALSE),"")</f>
        <v/>
      </c>
      <c r="L268" s="205"/>
      <c r="M268" s="205"/>
      <c r="N268" s="305" t="str">
        <f>IF(VLOOKUP($A268,'-RÅDATA_KVARTAL-'!$A$5:$FO$385,171,FALSE)&gt;0,VLOOKUP($A268,'-RÅDATA_KVARTAL-'!$A$5:$FO$385,171,FALSE),"")</f>
        <v/>
      </c>
      <c r="O268" s="42"/>
      <c r="P268" s="71"/>
    </row>
    <row r="269" spans="1:16" ht="11.25" hidden="1" customHeight="1" x14ac:dyDescent="0.2">
      <c r="A269" s="204" t="s">
        <v>578</v>
      </c>
      <c r="B269" s="81">
        <v>2020</v>
      </c>
      <c r="C269" s="86" t="s">
        <v>112</v>
      </c>
      <c r="D269" s="28"/>
      <c r="E269" s="303" t="str">
        <f>IF(VLOOKUP($A269,'-RÅDATA_KVARTAL-'!$A$5:$FO$385,168,FALSE)&gt;0,VLOOKUP($A269,'-RÅDATA_KVARTAL-'!$A$5:$FO$385,168,FALSE),"")</f>
        <v/>
      </c>
      <c r="F269" s="42"/>
      <c r="G269" s="42"/>
      <c r="H269" s="305" t="str">
        <f>IF(VLOOKUP($A269,'-RÅDATA_KVARTAL-'!$A$5:$FO$385,169,FALSE)&gt;0,VLOOKUP($A269,'-RÅDATA_KVARTAL-'!$A$5:$FO$385,169,FALSE),"")</f>
        <v/>
      </c>
      <c r="I269" s="205"/>
      <c r="J269" s="205"/>
      <c r="K269" s="305" t="str">
        <f>IF(VLOOKUP($A269,'-RÅDATA_KVARTAL-'!$A$5:$FO$385,170,FALSE)&gt;0,VLOOKUP($A269,'-RÅDATA_KVARTAL-'!$A$5:$FO$385,170,FALSE),"")</f>
        <v/>
      </c>
      <c r="L269" s="205"/>
      <c r="M269" s="205"/>
      <c r="N269" s="305" t="str">
        <f>IF(VLOOKUP($A269,'-RÅDATA_KVARTAL-'!$A$5:$FO$385,171,FALSE)&gt;0,VLOOKUP($A269,'-RÅDATA_KVARTAL-'!$A$5:$FO$385,171,FALSE),"")</f>
        <v/>
      </c>
      <c r="O269" s="42"/>
      <c r="P269" s="71"/>
    </row>
    <row r="270" spans="1:16" ht="11.25" hidden="1" customHeight="1" x14ac:dyDescent="0.2">
      <c r="A270" s="204" t="s">
        <v>579</v>
      </c>
      <c r="B270" s="81">
        <v>2020</v>
      </c>
      <c r="C270" s="86" t="s">
        <v>113</v>
      </c>
      <c r="D270" s="28"/>
      <c r="E270" s="303" t="str">
        <f>IF(VLOOKUP($A270,'-RÅDATA_KVARTAL-'!$A$5:$FO$385,168,FALSE)&gt;0,VLOOKUP($A270,'-RÅDATA_KVARTAL-'!$A$5:$FO$385,168,FALSE),"")</f>
        <v/>
      </c>
      <c r="F270" s="42"/>
      <c r="G270" s="42"/>
      <c r="H270" s="305" t="str">
        <f>IF(VLOOKUP($A270,'-RÅDATA_KVARTAL-'!$A$5:$FO$385,169,FALSE)&gt;0,VLOOKUP($A270,'-RÅDATA_KVARTAL-'!$A$5:$FO$385,169,FALSE),"")</f>
        <v/>
      </c>
      <c r="I270" s="205"/>
      <c r="J270" s="205"/>
      <c r="K270" s="305" t="str">
        <f>IF(VLOOKUP($A270,'-RÅDATA_KVARTAL-'!$A$5:$FO$385,170,FALSE)&gt;0,VLOOKUP($A270,'-RÅDATA_KVARTAL-'!$A$5:$FO$385,170,FALSE),"")</f>
        <v/>
      </c>
      <c r="L270" s="205"/>
      <c r="M270" s="205"/>
      <c r="N270" s="305" t="str">
        <f>IF(VLOOKUP($A270,'-RÅDATA_KVARTAL-'!$A$5:$FO$385,171,FALSE)&gt;0,VLOOKUP($A270,'-RÅDATA_KVARTAL-'!$A$5:$FO$385,171,FALSE),"")</f>
        <v/>
      </c>
      <c r="O270" s="42"/>
      <c r="P270" s="71"/>
    </row>
    <row r="271" spans="1:16" ht="11.25" hidden="1" customHeight="1" x14ac:dyDescent="0.2">
      <c r="A271" s="204" t="s">
        <v>580</v>
      </c>
      <c r="B271" s="81">
        <v>2020</v>
      </c>
      <c r="C271" s="86" t="s">
        <v>114</v>
      </c>
      <c r="D271" s="28"/>
      <c r="E271" s="303" t="str">
        <f>IF(VLOOKUP($A271,'-RÅDATA_KVARTAL-'!$A$5:$FO$385,168,FALSE)&gt;0,VLOOKUP($A271,'-RÅDATA_KVARTAL-'!$A$5:$FO$385,168,FALSE),"")</f>
        <v/>
      </c>
      <c r="F271" s="42"/>
      <c r="G271" s="42"/>
      <c r="H271" s="305" t="str">
        <f>IF(VLOOKUP($A271,'-RÅDATA_KVARTAL-'!$A$5:$FO$385,169,FALSE)&gt;0,VLOOKUP($A271,'-RÅDATA_KVARTAL-'!$A$5:$FO$385,169,FALSE),"")</f>
        <v/>
      </c>
      <c r="I271" s="205"/>
      <c r="J271" s="205"/>
      <c r="K271" s="305" t="str">
        <f>IF(VLOOKUP($A271,'-RÅDATA_KVARTAL-'!$A$5:$FO$385,170,FALSE)&gt;0,VLOOKUP($A271,'-RÅDATA_KVARTAL-'!$A$5:$FO$385,170,FALSE),"")</f>
        <v/>
      </c>
      <c r="L271" s="205"/>
      <c r="M271" s="205"/>
      <c r="N271" s="305" t="str">
        <f>IF(VLOOKUP($A271,'-RÅDATA_KVARTAL-'!$A$5:$FO$385,171,FALSE)&gt;0,VLOOKUP($A271,'-RÅDATA_KVARTAL-'!$A$5:$FO$385,171,FALSE),"")</f>
        <v/>
      </c>
      <c r="O271" s="42"/>
      <c r="P271" s="71"/>
    </row>
    <row r="272" spans="1:16" ht="11.25" hidden="1" customHeight="1" x14ac:dyDescent="0.2">
      <c r="A272" s="204" t="s">
        <v>581</v>
      </c>
      <c r="B272" s="81">
        <v>2020</v>
      </c>
      <c r="C272" s="86" t="s">
        <v>115</v>
      </c>
      <c r="D272" s="28"/>
      <c r="E272" s="303" t="str">
        <f>IF(VLOOKUP($A272,'-RÅDATA_KVARTAL-'!$A$5:$FO$385,168,FALSE)&gt;0,VLOOKUP($A272,'-RÅDATA_KVARTAL-'!$A$5:$FO$385,168,FALSE),"")</f>
        <v/>
      </c>
      <c r="F272" s="42"/>
      <c r="G272" s="42"/>
      <c r="H272" s="305" t="str">
        <f>IF(VLOOKUP($A272,'-RÅDATA_KVARTAL-'!$A$5:$FO$385,169,FALSE)&gt;0,VLOOKUP($A272,'-RÅDATA_KVARTAL-'!$A$5:$FO$385,169,FALSE),"")</f>
        <v/>
      </c>
      <c r="I272" s="205"/>
      <c r="J272" s="205"/>
      <c r="K272" s="305" t="str">
        <f>IF(VLOOKUP($A272,'-RÅDATA_KVARTAL-'!$A$5:$FO$385,170,FALSE)&gt;0,VLOOKUP($A272,'-RÅDATA_KVARTAL-'!$A$5:$FO$385,170,FALSE),"")</f>
        <v/>
      </c>
      <c r="L272" s="205"/>
      <c r="M272" s="205"/>
      <c r="N272" s="305" t="str">
        <f>IF(VLOOKUP($A272,'-RÅDATA_KVARTAL-'!$A$5:$FO$385,171,FALSE)&gt;0,VLOOKUP($A272,'-RÅDATA_KVARTAL-'!$A$5:$FO$385,171,FALSE),"")</f>
        <v/>
      </c>
      <c r="O272" s="42"/>
      <c r="P272" s="71"/>
    </row>
    <row r="273" spans="1:16" ht="11.25" hidden="1" customHeight="1" x14ac:dyDescent="0.2">
      <c r="A273" s="204" t="s">
        <v>582</v>
      </c>
      <c r="B273" s="81">
        <v>2020</v>
      </c>
      <c r="C273" s="86" t="s">
        <v>116</v>
      </c>
      <c r="D273" s="28"/>
      <c r="E273" s="303" t="str">
        <f>IF(VLOOKUP($A273,'-RÅDATA_KVARTAL-'!$A$5:$FO$385,168,FALSE)&gt;0,VLOOKUP($A273,'-RÅDATA_KVARTAL-'!$A$5:$FO$385,168,FALSE),"")</f>
        <v/>
      </c>
      <c r="F273" s="42"/>
      <c r="G273" s="42"/>
      <c r="H273" s="305" t="str">
        <f>IF(VLOOKUP($A273,'-RÅDATA_KVARTAL-'!$A$5:$FO$385,169,FALSE)&gt;0,VLOOKUP($A273,'-RÅDATA_KVARTAL-'!$A$5:$FO$385,169,FALSE),"")</f>
        <v/>
      </c>
      <c r="I273" s="205"/>
      <c r="J273" s="205"/>
      <c r="K273" s="305" t="str">
        <f>IF(VLOOKUP($A273,'-RÅDATA_KVARTAL-'!$A$5:$FO$385,170,FALSE)&gt;0,VLOOKUP($A273,'-RÅDATA_KVARTAL-'!$A$5:$FO$385,170,FALSE),"")</f>
        <v/>
      </c>
      <c r="L273" s="205"/>
      <c r="M273" s="205"/>
      <c r="N273" s="305" t="str">
        <f>IF(VLOOKUP($A273,'-RÅDATA_KVARTAL-'!$A$5:$FO$385,171,FALSE)&gt;0,VLOOKUP($A273,'-RÅDATA_KVARTAL-'!$A$5:$FO$385,171,FALSE),"")</f>
        <v/>
      </c>
      <c r="O273" s="42"/>
      <c r="P273" s="71" t="str">
        <f>IF(VLOOKUP(CONCATENATE($B273," ",$C273),'-RÅDATA_KVARTAL-'!$A$5:$CB$81,14)&gt;0,VLOOKUP(CONCATENATE($B273," ",$C273),'-RÅDATA_KVARTAL-'!$A$5:$CB$81,14),"")</f>
        <v/>
      </c>
    </row>
    <row r="274" spans="1:16" ht="15" hidden="1" customHeight="1" x14ac:dyDescent="0.2">
      <c r="A274" s="204" t="s">
        <v>368</v>
      </c>
      <c r="B274" s="164">
        <v>2020</v>
      </c>
      <c r="C274" s="165" t="s">
        <v>1</v>
      </c>
      <c r="D274" s="166"/>
      <c r="E274" s="302" t="str">
        <f>IF(VLOOKUP($A274,'-RÅDATA_KVARTAL-'!$A$5:$FO$385,168,FALSE)&gt;0,VLOOKUP($A274,'-RÅDATA_KVARTAL-'!$A$5:$FO$385,168,FALSE),"")</f>
        <v/>
      </c>
      <c r="F274" s="166"/>
      <c r="G274" s="166"/>
      <c r="H274" s="304" t="str">
        <f>IF(VLOOKUP($A274,'-RÅDATA_KVARTAL-'!$A$5:$FO$385,169,FALSE)&gt;0,VLOOKUP($A274,'-RÅDATA_KVARTAL-'!$A$5:$FO$385,169,FALSE),"")</f>
        <v/>
      </c>
      <c r="I274" s="205"/>
      <c r="J274" s="205"/>
      <c r="K274" s="304" t="str">
        <f>IF(VLOOKUP($A274,'-RÅDATA_KVARTAL-'!$A$5:$FO$385,170,FALSE)&gt;0,VLOOKUP($A274,'-RÅDATA_KVARTAL-'!$A$5:$FO$385,170,FALSE),"")</f>
        <v/>
      </c>
      <c r="L274" s="205"/>
      <c r="M274" s="205"/>
      <c r="N274" s="304" t="str">
        <f>IF(VLOOKUP($A274,'-RÅDATA_KVARTAL-'!$A$5:$FO$385,171,FALSE)&gt;0,VLOOKUP($A274,'-RÅDATA_KVARTAL-'!$A$5:$FO$385,171,FALSE),"")</f>
        <v/>
      </c>
      <c r="O274" s="166"/>
      <c r="P274" s="167"/>
    </row>
    <row r="275" spans="1:16" ht="6.6" customHeight="1" x14ac:dyDescent="0.2">
      <c r="B275" s="373"/>
      <c r="C275" s="374"/>
      <c r="D275" s="374"/>
      <c r="E275" s="374"/>
      <c r="F275" s="374"/>
      <c r="G275" s="374"/>
      <c r="H275" s="374"/>
      <c r="I275" s="374"/>
      <c r="J275" s="374"/>
      <c r="K275" s="374"/>
      <c r="L275" s="374"/>
      <c r="M275" s="374"/>
      <c r="N275" s="374"/>
      <c r="O275" s="374"/>
      <c r="P275" s="374"/>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75" t="s">
        <v>514</v>
      </c>
      <c r="F277" s="374"/>
      <c r="G277" s="374"/>
      <c r="H277" s="374"/>
      <c r="I277" s="374"/>
      <c r="J277" s="374"/>
      <c r="K277" s="374"/>
      <c r="L277" s="374"/>
      <c r="M277" s="374"/>
      <c r="N277" s="374"/>
      <c r="O277" s="374"/>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9" t="s">
        <v>3</v>
      </c>
      <c r="C279" s="379" t="s">
        <v>382</v>
      </c>
      <c r="D279" s="160"/>
      <c r="E279" s="169" t="s">
        <v>357</v>
      </c>
      <c r="F279" s="161"/>
      <c r="H279" s="159" t="s">
        <v>515</v>
      </c>
      <c r="I279" s="161"/>
      <c r="K279" s="159" t="s">
        <v>516</v>
      </c>
      <c r="L279" s="161"/>
      <c r="M279" s="32"/>
      <c r="N279" s="159" t="s">
        <v>517</v>
      </c>
      <c r="O279" s="161"/>
      <c r="P279" s="31"/>
    </row>
    <row r="280" spans="1:16" ht="4.5" customHeight="1" x14ac:dyDescent="0.2">
      <c r="B280" s="376"/>
      <c r="C280" s="376"/>
      <c r="D280" s="160"/>
      <c r="E280" s="160"/>
      <c r="F280" s="160"/>
      <c r="G280" s="160"/>
      <c r="H280" s="160"/>
      <c r="I280" s="160"/>
      <c r="J280" s="160"/>
      <c r="K280" s="160"/>
      <c r="L280" s="160"/>
      <c r="N280" s="160"/>
      <c r="O280" s="160"/>
      <c r="P280" s="160"/>
    </row>
    <row r="281" spans="1:16" ht="14.25" customHeight="1" x14ac:dyDescent="0.2">
      <c r="B281" s="376"/>
      <c r="C281" s="376"/>
      <c r="D281" s="160"/>
      <c r="E281" s="391" t="s">
        <v>381</v>
      </c>
      <c r="F281" s="392"/>
      <c r="G281" s="42"/>
      <c r="H281" s="391" t="s">
        <v>383</v>
      </c>
      <c r="I281" s="393"/>
      <c r="J281" s="394"/>
      <c r="K281" s="394"/>
      <c r="L281" s="394"/>
      <c r="M281" s="394"/>
      <c r="N281" s="394"/>
      <c r="O281" s="394"/>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76">
        <v>3</v>
      </c>
      <c r="F283" s="376"/>
      <c r="G283" s="160"/>
      <c r="H283" s="376">
        <v>4</v>
      </c>
      <c r="I283" s="376"/>
      <c r="J283" s="160"/>
      <c r="K283" s="376">
        <v>5</v>
      </c>
      <c r="L283" s="376"/>
      <c r="M283" s="160"/>
      <c r="N283" s="376">
        <v>6</v>
      </c>
      <c r="O283" s="37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81" t="s">
        <v>424</v>
      </c>
      <c r="C286" s="345"/>
      <c r="D286" s="345"/>
      <c r="E286" s="345"/>
      <c r="F286" s="345"/>
      <c r="G286" s="345"/>
      <c r="H286" s="345"/>
      <c r="I286" s="345"/>
      <c r="J286" s="345"/>
      <c r="K286" s="345"/>
      <c r="L286" s="345"/>
      <c r="M286" s="345"/>
      <c r="N286" s="345"/>
      <c r="O286" s="345"/>
      <c r="P286" s="345"/>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8" t="s">
        <v>518</v>
      </c>
    </row>
    <row r="43" spans="1:19" s="78" customFormat="1" ht="25.5" customHeight="1" x14ac:dyDescent="0.2">
      <c r="A43" s="395" t="s">
        <v>476</v>
      </c>
      <c r="B43" s="336"/>
      <c r="C43" s="336"/>
      <c r="D43" s="336"/>
      <c r="E43" s="336"/>
      <c r="F43" s="336"/>
      <c r="G43" s="336"/>
      <c r="H43" s="336"/>
      <c r="I43" s="336"/>
      <c r="J43" s="336"/>
      <c r="K43" s="336"/>
      <c r="L43" s="336"/>
      <c r="M43" s="336"/>
      <c r="N43" s="336"/>
      <c r="O43" s="336"/>
      <c r="P43" s="336"/>
      <c r="Q43" s="336"/>
      <c r="R43" s="336"/>
      <c r="S43" s="336"/>
    </row>
  </sheetData>
  <mergeCells count="1">
    <mergeCell ref="A43:S43"/>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8" t="s">
        <v>477</v>
      </c>
    </row>
    <row r="43" spans="1:1" s="78" customFormat="1" ht="12.75" customHeight="1" x14ac:dyDescent="0.2">
      <c r="A43" s="309" t="s">
        <v>478</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DL210" activePane="bottomRight" state="frozen"/>
      <selection pane="topRight" activeCell="C1" sqref="C1"/>
      <selection pane="bottomLeft" activeCell="A3" sqref="A3"/>
      <selection pane="bottomRight" activeCell="DU213" sqref="DU213:DX221"/>
    </sheetView>
  </sheetViews>
  <sheetFormatPr defaultColWidth="9.33203125" defaultRowHeight="12.75" x14ac:dyDescent="0.2"/>
  <cols>
    <col min="1" max="1" width="11.5" style="1" customWidth="1"/>
    <col min="2" max="2" width="8.1640625" style="136" customWidth="1"/>
    <col min="3" max="3" width="13.33203125" style="136"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402" t="s">
        <v>43</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4"/>
      <c r="AG1" s="404"/>
      <c r="AH1" s="404"/>
      <c r="AI1" s="404"/>
      <c r="AJ1" s="404"/>
      <c r="AK1" s="404"/>
      <c r="AL1" s="404"/>
      <c r="AM1" s="404"/>
      <c r="AN1" s="405"/>
      <c r="AO1" s="131"/>
      <c r="AP1" s="131"/>
      <c r="AQ1" s="131"/>
      <c r="AR1" s="8"/>
      <c r="AS1" s="8"/>
      <c r="AT1" s="8"/>
      <c r="AU1" s="8"/>
      <c r="AV1" s="8"/>
      <c r="AW1" s="8"/>
      <c r="AX1" s="8"/>
      <c r="AY1" s="8"/>
      <c r="AZ1" s="8"/>
      <c r="BA1" s="8"/>
      <c r="BB1" s="8"/>
      <c r="BC1" s="8"/>
      <c r="BD1" s="8"/>
      <c r="BE1" s="8"/>
      <c r="BF1" s="8"/>
      <c r="BG1" s="8"/>
      <c r="BH1" s="406"/>
      <c r="BI1" s="407"/>
      <c r="BJ1" s="407"/>
      <c r="BK1" s="407"/>
      <c r="BL1" s="407"/>
      <c r="BM1" s="407"/>
      <c r="BN1" s="407"/>
      <c r="BO1" s="407"/>
      <c r="BP1" s="407"/>
      <c r="BQ1" s="407"/>
      <c r="BR1" s="407"/>
      <c r="BS1" s="407"/>
      <c r="BT1" s="407"/>
      <c r="BU1" s="407"/>
      <c r="BV1" s="407"/>
      <c r="BW1" s="407"/>
      <c r="BX1" s="407"/>
      <c r="BY1" s="407"/>
      <c r="BZ1" s="407"/>
      <c r="CA1" s="407"/>
      <c r="CB1" s="407"/>
      <c r="CC1" s="407"/>
      <c r="CD1" s="407"/>
      <c r="CE1" s="407"/>
      <c r="CF1" s="374"/>
      <c r="CG1" s="374"/>
      <c r="CH1" s="374"/>
      <c r="CI1" s="374"/>
      <c r="CJ1" s="374"/>
      <c r="CK1" s="374"/>
      <c r="CL1" s="374"/>
      <c r="CM1" s="374"/>
      <c r="CN1" s="374"/>
      <c r="CO1" s="374"/>
      <c r="CP1" s="374"/>
      <c r="CQ1" s="374"/>
      <c r="CR1" s="374"/>
      <c r="CS1" s="374"/>
      <c r="CT1" s="374"/>
      <c r="CU1" s="374"/>
      <c r="CV1" s="374"/>
      <c r="CW1" s="374"/>
      <c r="CX1" s="374"/>
      <c r="CY1" s="374"/>
      <c r="CZ1" s="38"/>
      <c r="DA1" s="38"/>
      <c r="DB1" s="38"/>
      <c r="DC1" s="38"/>
      <c r="DD1" s="38"/>
      <c r="DE1" s="38"/>
      <c r="DF1" s="38"/>
      <c r="DG1" s="38"/>
      <c r="DU1" s="38"/>
      <c r="DV1" s="38"/>
      <c r="DW1" s="38"/>
      <c r="DX1" s="38"/>
      <c r="FD1" s="38"/>
      <c r="FF1" s="38"/>
    </row>
    <row r="2" spans="1:187" ht="37.5" customHeight="1" x14ac:dyDescent="0.2">
      <c r="D2" s="408" t="s">
        <v>52</v>
      </c>
      <c r="E2" s="400"/>
      <c r="F2" s="400"/>
      <c r="G2" s="401"/>
      <c r="H2" s="409" t="s">
        <v>53</v>
      </c>
      <c r="I2" s="397"/>
      <c r="J2" s="397"/>
      <c r="K2" s="398"/>
      <c r="L2" s="408" t="s">
        <v>79</v>
      </c>
      <c r="M2" s="400"/>
      <c r="N2" s="400"/>
      <c r="O2" s="401"/>
      <c r="P2" s="408" t="s">
        <v>80</v>
      </c>
      <c r="Q2" s="400"/>
      <c r="R2" s="400"/>
      <c r="S2" s="401"/>
      <c r="T2" s="396" t="s">
        <v>56</v>
      </c>
      <c r="U2" s="397"/>
      <c r="V2" s="397"/>
      <c r="W2" s="398"/>
      <c r="X2" s="396" t="s">
        <v>57</v>
      </c>
      <c r="Y2" s="397"/>
      <c r="Z2" s="397"/>
      <c r="AA2" s="398"/>
      <c r="AB2" s="399" t="s">
        <v>81</v>
      </c>
      <c r="AC2" s="400"/>
      <c r="AD2" s="400"/>
      <c r="AE2" s="401"/>
      <c r="AF2" s="399" t="s">
        <v>82</v>
      </c>
      <c r="AG2" s="400"/>
      <c r="AH2" s="400"/>
      <c r="AI2" s="401"/>
      <c r="AJ2" s="396" t="s">
        <v>58</v>
      </c>
      <c r="AK2" s="397"/>
      <c r="AL2" s="397"/>
      <c r="AM2" s="398"/>
      <c r="AN2" s="399" t="s">
        <v>83</v>
      </c>
      <c r="AO2" s="400"/>
      <c r="AP2" s="400"/>
      <c r="AQ2" s="401"/>
      <c r="AR2" s="396" t="s">
        <v>84</v>
      </c>
      <c r="AS2" s="397"/>
      <c r="AT2" s="397"/>
      <c r="AU2" s="398"/>
      <c r="AV2" s="399" t="s">
        <v>92</v>
      </c>
      <c r="AW2" s="400"/>
      <c r="AX2" s="400"/>
      <c r="AY2" s="401"/>
      <c r="AZ2" s="396" t="s">
        <v>91</v>
      </c>
      <c r="BA2" s="397"/>
      <c r="BB2" s="397"/>
      <c r="BC2" s="398"/>
      <c r="BD2" s="399" t="s">
        <v>93</v>
      </c>
      <c r="BE2" s="400"/>
      <c r="BF2" s="400"/>
      <c r="BG2" s="401"/>
      <c r="BH2" s="396" t="s">
        <v>90</v>
      </c>
      <c r="BI2" s="397"/>
      <c r="BJ2" s="397"/>
      <c r="BK2" s="398"/>
      <c r="BL2" s="399" t="s">
        <v>94</v>
      </c>
      <c r="BM2" s="400"/>
      <c r="BN2" s="400"/>
      <c r="BO2" s="401"/>
      <c r="BP2" s="396" t="s">
        <v>89</v>
      </c>
      <c r="BQ2" s="397"/>
      <c r="BR2" s="397"/>
      <c r="BS2" s="398"/>
      <c r="BT2" s="399" t="s">
        <v>95</v>
      </c>
      <c r="BU2" s="400"/>
      <c r="BV2" s="400"/>
      <c r="BW2" s="401"/>
      <c r="BX2" s="396" t="s">
        <v>88</v>
      </c>
      <c r="BY2" s="397"/>
      <c r="BZ2" s="397"/>
      <c r="CA2" s="398"/>
      <c r="CB2" s="399" t="s">
        <v>96</v>
      </c>
      <c r="CC2" s="400"/>
      <c r="CD2" s="400"/>
      <c r="CE2" s="401"/>
      <c r="CF2" s="396" t="s">
        <v>87</v>
      </c>
      <c r="CG2" s="397"/>
      <c r="CH2" s="397"/>
      <c r="CI2" s="398"/>
      <c r="CJ2" s="399" t="s">
        <v>97</v>
      </c>
      <c r="CK2" s="400"/>
      <c r="CL2" s="400"/>
      <c r="CM2" s="401"/>
      <c r="CN2" s="396" t="s">
        <v>86</v>
      </c>
      <c r="CO2" s="397"/>
      <c r="CP2" s="397"/>
      <c r="CQ2" s="398"/>
      <c r="CR2" s="399" t="s">
        <v>98</v>
      </c>
      <c r="CS2" s="400"/>
      <c r="CT2" s="400"/>
      <c r="CU2" s="401"/>
      <c r="CV2" s="396" t="s">
        <v>85</v>
      </c>
      <c r="CW2" s="397"/>
      <c r="CX2" s="397"/>
      <c r="CY2" s="398"/>
      <c r="CZ2" s="396" t="s">
        <v>99</v>
      </c>
      <c r="DA2" s="397"/>
      <c r="DB2" s="397"/>
      <c r="DC2" s="398"/>
      <c r="DD2" s="399" t="s">
        <v>365</v>
      </c>
      <c r="DE2" s="400"/>
      <c r="DF2" s="400"/>
      <c r="DG2" s="401"/>
      <c r="DH2" s="399" t="s">
        <v>100</v>
      </c>
      <c r="DI2" s="400"/>
      <c r="DJ2" s="400"/>
      <c r="DK2" s="401"/>
      <c r="DL2" s="399" t="s">
        <v>101</v>
      </c>
      <c r="DM2" s="400"/>
      <c r="DN2" s="400"/>
      <c r="DO2" s="401"/>
      <c r="DP2" s="399" t="s">
        <v>102</v>
      </c>
      <c r="DQ2" s="400"/>
      <c r="DR2" s="400"/>
      <c r="DS2" s="401"/>
      <c r="DU2" s="399" t="s">
        <v>439</v>
      </c>
      <c r="DV2" s="400"/>
      <c r="DW2" s="400"/>
      <c r="DX2" s="401"/>
      <c r="DZ2" s="293"/>
      <c r="EA2" s="293"/>
      <c r="EB2" s="293"/>
      <c r="EC2" s="294" t="s">
        <v>446</v>
      </c>
      <c r="ED2" s="294" t="s">
        <v>447</v>
      </c>
      <c r="EE2" s="294" t="s">
        <v>448</v>
      </c>
      <c r="EF2" s="294" t="s">
        <v>449</v>
      </c>
      <c r="EG2" s="294" t="s">
        <v>56</v>
      </c>
      <c r="EH2" s="294" t="s">
        <v>57</v>
      </c>
      <c r="EI2" s="294" t="s">
        <v>81</v>
      </c>
      <c r="EJ2" s="294" t="s">
        <v>82</v>
      </c>
      <c r="EK2" s="294" t="s">
        <v>58</v>
      </c>
      <c r="EL2" s="294" t="s">
        <v>83</v>
      </c>
      <c r="EM2" s="294" t="s">
        <v>84</v>
      </c>
      <c r="EN2" s="294" t="s">
        <v>92</v>
      </c>
      <c r="EO2" s="294" t="s">
        <v>91</v>
      </c>
      <c r="EP2" s="294" t="s">
        <v>93</v>
      </c>
      <c r="EQ2" s="294" t="s">
        <v>90</v>
      </c>
      <c r="ER2" s="294" t="s">
        <v>94</v>
      </c>
      <c r="ES2" s="294" t="s">
        <v>89</v>
      </c>
      <c r="ET2" s="294" t="s">
        <v>95</v>
      </c>
      <c r="EU2" s="294" t="s">
        <v>88</v>
      </c>
      <c r="EV2" s="294" t="s">
        <v>96</v>
      </c>
      <c r="EW2" s="294" t="s">
        <v>87</v>
      </c>
      <c r="EX2" s="294" t="s">
        <v>97</v>
      </c>
      <c r="EY2" s="294" t="s">
        <v>86</v>
      </c>
      <c r="EZ2" s="294" t="s">
        <v>98</v>
      </c>
      <c r="FA2" s="294" t="s">
        <v>85</v>
      </c>
      <c r="FB2" s="294" t="s">
        <v>99</v>
      </c>
      <c r="FC2" s="294" t="s">
        <v>365</v>
      </c>
      <c r="FD2" s="294" t="s">
        <v>100</v>
      </c>
      <c r="FE2" s="294" t="s">
        <v>101</v>
      </c>
      <c r="FF2" s="294" t="s">
        <v>102</v>
      </c>
      <c r="FL2" s="396" t="s">
        <v>122</v>
      </c>
      <c r="FM2" s="397"/>
      <c r="FN2" s="397"/>
      <c r="FO2" s="398"/>
      <c r="FR2" s="410" t="s">
        <v>372</v>
      </c>
      <c r="FS2" s="411"/>
      <c r="FT2" s="411"/>
      <c r="FU2" s="411"/>
      <c r="FV2" s="411"/>
      <c r="FW2" s="411"/>
      <c r="FX2" s="411"/>
      <c r="FY2" s="411"/>
      <c r="FZ2" s="411"/>
      <c r="GA2" s="412"/>
      <c r="GB2" s="412"/>
      <c r="GC2" s="412"/>
      <c r="GD2" s="412"/>
      <c r="GE2" s="412"/>
    </row>
    <row r="3" spans="1:187" ht="27.75" customHeight="1" x14ac:dyDescent="0.2">
      <c r="D3" s="152" t="s">
        <v>1</v>
      </c>
      <c r="E3" s="126" t="s">
        <v>48</v>
      </c>
      <c r="F3" s="126" t="s">
        <v>49</v>
      </c>
      <c r="G3" s="126" t="s">
        <v>50</v>
      </c>
      <c r="H3" s="152" t="s">
        <v>1</v>
      </c>
      <c r="I3" s="150" t="s">
        <v>48</v>
      </c>
      <c r="J3" s="150" t="s">
        <v>49</v>
      </c>
      <c r="K3" s="150" t="s">
        <v>50</v>
      </c>
      <c r="L3" s="152" t="s">
        <v>1</v>
      </c>
      <c r="M3" s="126" t="s">
        <v>48</v>
      </c>
      <c r="N3" s="126" t="s">
        <v>49</v>
      </c>
      <c r="O3" s="126" t="s">
        <v>50</v>
      </c>
      <c r="P3" s="152" t="s">
        <v>1</v>
      </c>
      <c r="Q3" s="126" t="s">
        <v>48</v>
      </c>
      <c r="R3" s="126" t="s">
        <v>49</v>
      </c>
      <c r="S3" s="126" t="s">
        <v>50</v>
      </c>
      <c r="T3" s="152" t="s">
        <v>1</v>
      </c>
      <c r="U3" s="150" t="s">
        <v>48</v>
      </c>
      <c r="V3" s="150" t="s">
        <v>49</v>
      </c>
      <c r="W3" s="150" t="s">
        <v>50</v>
      </c>
      <c r="X3" s="152" t="s">
        <v>1</v>
      </c>
      <c r="Y3" s="150" t="s">
        <v>48</v>
      </c>
      <c r="Z3" s="150" t="s">
        <v>49</v>
      </c>
      <c r="AA3" s="150" t="s">
        <v>50</v>
      </c>
      <c r="AB3" s="152" t="s">
        <v>1</v>
      </c>
      <c r="AC3" s="126" t="s">
        <v>48</v>
      </c>
      <c r="AD3" s="126" t="s">
        <v>49</v>
      </c>
      <c r="AE3" s="126" t="s">
        <v>50</v>
      </c>
      <c r="AF3" s="152" t="s">
        <v>1</v>
      </c>
      <c r="AG3" s="126" t="s">
        <v>48</v>
      </c>
      <c r="AH3" s="126" t="s">
        <v>49</v>
      </c>
      <c r="AI3" s="126" t="s">
        <v>50</v>
      </c>
      <c r="AJ3" s="152" t="s">
        <v>1</v>
      </c>
      <c r="AK3" s="150" t="s">
        <v>48</v>
      </c>
      <c r="AL3" s="150" t="s">
        <v>49</v>
      </c>
      <c r="AM3" s="150" t="s">
        <v>50</v>
      </c>
      <c r="AN3" s="152" t="s">
        <v>1</v>
      </c>
      <c r="AO3" s="126" t="s">
        <v>48</v>
      </c>
      <c r="AP3" s="126" t="s">
        <v>49</v>
      </c>
      <c r="AQ3" s="126" t="s">
        <v>50</v>
      </c>
      <c r="AR3" s="150" t="s">
        <v>1</v>
      </c>
      <c r="AS3" s="150" t="s">
        <v>48</v>
      </c>
      <c r="AT3" s="150" t="s">
        <v>49</v>
      </c>
      <c r="AU3" s="150" t="s">
        <v>50</v>
      </c>
      <c r="AV3" s="152" t="s">
        <v>1</v>
      </c>
      <c r="AW3" s="126" t="s">
        <v>48</v>
      </c>
      <c r="AX3" s="126" t="s">
        <v>49</v>
      </c>
      <c r="AY3" s="126" t="s">
        <v>50</v>
      </c>
      <c r="AZ3" s="150" t="s">
        <v>1</v>
      </c>
      <c r="BA3" s="150" t="s">
        <v>48</v>
      </c>
      <c r="BB3" s="150" t="s">
        <v>49</v>
      </c>
      <c r="BC3" s="150" t="s">
        <v>50</v>
      </c>
      <c r="BD3" s="152" t="s">
        <v>1</v>
      </c>
      <c r="BE3" s="126" t="s">
        <v>48</v>
      </c>
      <c r="BF3" s="126" t="s">
        <v>49</v>
      </c>
      <c r="BG3" s="126" t="s">
        <v>50</v>
      </c>
      <c r="BH3" s="150" t="s">
        <v>1</v>
      </c>
      <c r="BI3" s="150" t="s">
        <v>48</v>
      </c>
      <c r="BJ3" s="150" t="s">
        <v>49</v>
      </c>
      <c r="BK3" s="150" t="s">
        <v>50</v>
      </c>
      <c r="BL3" s="152" t="s">
        <v>1</v>
      </c>
      <c r="BM3" s="126" t="s">
        <v>48</v>
      </c>
      <c r="BN3" s="126" t="s">
        <v>49</v>
      </c>
      <c r="BO3" s="126" t="s">
        <v>50</v>
      </c>
      <c r="BP3" s="150" t="s">
        <v>1</v>
      </c>
      <c r="BQ3" s="150" t="s">
        <v>48</v>
      </c>
      <c r="BR3" s="150" t="s">
        <v>49</v>
      </c>
      <c r="BS3" s="150" t="s">
        <v>50</v>
      </c>
      <c r="BT3" s="152" t="s">
        <v>1</v>
      </c>
      <c r="BU3" s="126" t="s">
        <v>48</v>
      </c>
      <c r="BV3" s="126" t="s">
        <v>49</v>
      </c>
      <c r="BW3" s="126" t="s">
        <v>50</v>
      </c>
      <c r="BX3" s="150" t="s">
        <v>1</v>
      </c>
      <c r="BY3" s="150" t="s">
        <v>48</v>
      </c>
      <c r="BZ3" s="150" t="s">
        <v>49</v>
      </c>
      <c r="CA3" s="150" t="s">
        <v>50</v>
      </c>
      <c r="CB3" s="152" t="s">
        <v>1</v>
      </c>
      <c r="CC3" s="126" t="s">
        <v>48</v>
      </c>
      <c r="CD3" s="126" t="s">
        <v>49</v>
      </c>
      <c r="CE3" s="126" t="s">
        <v>50</v>
      </c>
      <c r="CF3" s="150" t="s">
        <v>1</v>
      </c>
      <c r="CG3" s="150" t="s">
        <v>48</v>
      </c>
      <c r="CH3" s="150" t="s">
        <v>49</v>
      </c>
      <c r="CI3" s="150" t="s">
        <v>50</v>
      </c>
      <c r="CJ3" s="152" t="s">
        <v>1</v>
      </c>
      <c r="CK3" s="126" t="s">
        <v>48</v>
      </c>
      <c r="CL3" s="126" t="s">
        <v>49</v>
      </c>
      <c r="CM3" s="126" t="s">
        <v>50</v>
      </c>
      <c r="CN3" s="150" t="s">
        <v>1</v>
      </c>
      <c r="CO3" s="150" t="s">
        <v>48</v>
      </c>
      <c r="CP3" s="150" t="s">
        <v>49</v>
      </c>
      <c r="CQ3" s="150" t="s">
        <v>50</v>
      </c>
      <c r="CR3" s="152" t="s">
        <v>1</v>
      </c>
      <c r="CS3" s="126" t="s">
        <v>48</v>
      </c>
      <c r="CT3" s="126" t="s">
        <v>49</v>
      </c>
      <c r="CU3" s="126" t="s">
        <v>50</v>
      </c>
      <c r="CV3" s="150" t="s">
        <v>1</v>
      </c>
      <c r="CW3" s="150" t="s">
        <v>48</v>
      </c>
      <c r="CX3" s="150" t="s">
        <v>49</v>
      </c>
      <c r="CY3" s="150" t="s">
        <v>50</v>
      </c>
      <c r="CZ3" s="150" t="s">
        <v>1</v>
      </c>
      <c r="DA3" s="150" t="s">
        <v>48</v>
      </c>
      <c r="DB3" s="150" t="s">
        <v>49</v>
      </c>
      <c r="DC3" s="150" t="s">
        <v>50</v>
      </c>
      <c r="DD3" s="132" t="s">
        <v>1</v>
      </c>
      <c r="DE3" s="126" t="s">
        <v>48</v>
      </c>
      <c r="DF3" s="126" t="s">
        <v>49</v>
      </c>
      <c r="DG3" s="126" t="s">
        <v>50</v>
      </c>
      <c r="DH3" s="127" t="s">
        <v>1</v>
      </c>
      <c r="DI3" s="126" t="s">
        <v>48</v>
      </c>
      <c r="DJ3" s="126" t="s">
        <v>49</v>
      </c>
      <c r="DK3" s="126" t="s">
        <v>50</v>
      </c>
      <c r="DL3" s="127" t="s">
        <v>1</v>
      </c>
      <c r="DM3" s="126" t="s">
        <v>48</v>
      </c>
      <c r="DN3" s="126" t="s">
        <v>49</v>
      </c>
      <c r="DO3" s="126" t="s">
        <v>50</v>
      </c>
      <c r="DP3" s="127" t="s">
        <v>1</v>
      </c>
      <c r="DQ3" s="126" t="s">
        <v>48</v>
      </c>
      <c r="DR3" s="126" t="s">
        <v>49</v>
      </c>
      <c r="DS3" s="126" t="s">
        <v>50</v>
      </c>
      <c r="DU3" s="132" t="s">
        <v>1</v>
      </c>
      <c r="DV3" s="126" t="s">
        <v>48</v>
      </c>
      <c r="DW3" s="126" t="s">
        <v>49</v>
      </c>
      <c r="DX3" s="126" t="s">
        <v>50</v>
      </c>
      <c r="DZ3" s="293"/>
      <c r="EA3" s="293"/>
      <c r="EB3" s="293"/>
      <c r="EC3" s="295" t="s">
        <v>442</v>
      </c>
      <c r="ED3" s="295" t="s">
        <v>442</v>
      </c>
      <c r="EE3" s="295" t="s">
        <v>442</v>
      </c>
      <c r="EF3" s="295" t="s">
        <v>442</v>
      </c>
      <c r="EG3" s="295" t="s">
        <v>442</v>
      </c>
      <c r="EH3" s="295" t="s">
        <v>442</v>
      </c>
      <c r="EI3" s="295" t="s">
        <v>442</v>
      </c>
      <c r="EJ3" s="295" t="s">
        <v>442</v>
      </c>
      <c r="EK3" s="295" t="s">
        <v>442</v>
      </c>
      <c r="EL3" s="295" t="s">
        <v>442</v>
      </c>
      <c r="EM3" s="295" t="s">
        <v>442</v>
      </c>
      <c r="EN3" s="295" t="s">
        <v>442</v>
      </c>
      <c r="EO3" s="295" t="s">
        <v>442</v>
      </c>
      <c r="EP3" s="295" t="s">
        <v>442</v>
      </c>
      <c r="EQ3" s="295" t="s">
        <v>442</v>
      </c>
      <c r="ER3" s="295" t="s">
        <v>442</v>
      </c>
      <c r="ES3" s="295" t="s">
        <v>442</v>
      </c>
      <c r="ET3" s="295" t="s">
        <v>442</v>
      </c>
      <c r="EU3" s="295" t="s">
        <v>442</v>
      </c>
      <c r="EV3" s="295" t="s">
        <v>442</v>
      </c>
      <c r="EW3" s="295" t="s">
        <v>442</v>
      </c>
      <c r="EX3" s="295" t="s">
        <v>442</v>
      </c>
      <c r="EY3" s="295" t="s">
        <v>442</v>
      </c>
      <c r="EZ3" s="295" t="s">
        <v>442</v>
      </c>
      <c r="FA3" s="295" t="s">
        <v>442</v>
      </c>
      <c r="FB3" s="295" t="s">
        <v>442</v>
      </c>
      <c r="FC3" s="295" t="s">
        <v>442</v>
      </c>
      <c r="FD3" s="295" t="s">
        <v>442</v>
      </c>
      <c r="FE3" s="295" t="s">
        <v>442</v>
      </c>
      <c r="FF3" s="295" t="s">
        <v>442</v>
      </c>
      <c r="FL3" s="150" t="s">
        <v>223</v>
      </c>
      <c r="FM3" s="150" t="s">
        <v>92</v>
      </c>
      <c r="FN3" s="150" t="s">
        <v>93</v>
      </c>
      <c r="FO3" s="150" t="s">
        <v>95</v>
      </c>
      <c r="FR3" s="413" t="s">
        <v>385</v>
      </c>
      <c r="FS3" s="414"/>
      <c r="FT3" s="414"/>
      <c r="FU3" s="414"/>
      <c r="FV3" s="239"/>
      <c r="FW3" s="413" t="s">
        <v>386</v>
      </c>
      <c r="FX3" s="414"/>
      <c r="FY3" s="414"/>
      <c r="FZ3" s="414"/>
      <c r="GB3" s="413" t="s">
        <v>387</v>
      </c>
      <c r="GC3" s="414"/>
      <c r="GD3" s="414"/>
      <c r="GE3" s="414"/>
    </row>
    <row r="4" spans="1:187" ht="38.25" customHeight="1" thickBot="1" x14ac:dyDescent="0.25">
      <c r="B4" s="137" t="s">
        <v>0</v>
      </c>
      <c r="C4" s="140" t="s">
        <v>41</v>
      </c>
      <c r="D4" s="153" t="s">
        <v>45</v>
      </c>
      <c r="E4" s="130" t="s">
        <v>45</v>
      </c>
      <c r="F4" s="130" t="s">
        <v>45</v>
      </c>
      <c r="G4" s="130" t="s">
        <v>45</v>
      </c>
      <c r="H4" s="153" t="s">
        <v>45</v>
      </c>
      <c r="I4" s="155" t="s">
        <v>45</v>
      </c>
      <c r="J4" s="155" t="s">
        <v>45</v>
      </c>
      <c r="K4" s="155" t="s">
        <v>45</v>
      </c>
      <c r="L4" s="153" t="s">
        <v>45</v>
      </c>
      <c r="M4" s="130" t="s">
        <v>45</v>
      </c>
      <c r="N4" s="130" t="s">
        <v>45</v>
      </c>
      <c r="O4" s="130" t="s">
        <v>45</v>
      </c>
      <c r="P4" s="153" t="s">
        <v>45</v>
      </c>
      <c r="Q4" s="130" t="s">
        <v>45</v>
      </c>
      <c r="R4" s="130" t="s">
        <v>45</v>
      </c>
      <c r="S4" s="130" t="s">
        <v>45</v>
      </c>
      <c r="T4" s="153" t="s">
        <v>45</v>
      </c>
      <c r="U4" s="155" t="s">
        <v>45</v>
      </c>
      <c r="V4" s="155" t="s">
        <v>45</v>
      </c>
      <c r="W4" s="155" t="s">
        <v>45</v>
      </c>
      <c r="X4" s="153" t="s">
        <v>45</v>
      </c>
      <c r="Y4" s="155" t="s">
        <v>45</v>
      </c>
      <c r="Z4" s="155" t="s">
        <v>45</v>
      </c>
      <c r="AA4" s="155" t="s">
        <v>45</v>
      </c>
      <c r="AB4" s="153" t="s">
        <v>45</v>
      </c>
      <c r="AC4" s="130" t="s">
        <v>45</v>
      </c>
      <c r="AD4" s="130" t="s">
        <v>45</v>
      </c>
      <c r="AE4" s="130" t="s">
        <v>45</v>
      </c>
      <c r="AF4" s="153" t="s">
        <v>45</v>
      </c>
      <c r="AG4" s="130" t="s">
        <v>45</v>
      </c>
      <c r="AH4" s="130" t="s">
        <v>45</v>
      </c>
      <c r="AI4" s="130" t="s">
        <v>45</v>
      </c>
      <c r="AJ4" s="153" t="s">
        <v>45</v>
      </c>
      <c r="AK4" s="155" t="s">
        <v>45</v>
      </c>
      <c r="AL4" s="155" t="s">
        <v>45</v>
      </c>
      <c r="AM4" s="155" t="s">
        <v>45</v>
      </c>
      <c r="AN4" s="153" t="s">
        <v>45</v>
      </c>
      <c r="AO4" s="130" t="s">
        <v>45</v>
      </c>
      <c r="AP4" s="130" t="s">
        <v>45</v>
      </c>
      <c r="AQ4" s="130" t="s">
        <v>45</v>
      </c>
      <c r="AR4" s="155" t="s">
        <v>44</v>
      </c>
      <c r="AS4" s="155" t="s">
        <v>44</v>
      </c>
      <c r="AT4" s="155" t="s">
        <v>44</v>
      </c>
      <c r="AU4" s="155" t="s">
        <v>44</v>
      </c>
      <c r="AV4" s="153" t="s">
        <v>45</v>
      </c>
      <c r="AW4" s="130" t="s">
        <v>45</v>
      </c>
      <c r="AX4" s="130" t="s">
        <v>45</v>
      </c>
      <c r="AY4" s="130" t="s">
        <v>45</v>
      </c>
      <c r="AZ4" s="155" t="s">
        <v>44</v>
      </c>
      <c r="BA4" s="155" t="s">
        <v>44</v>
      </c>
      <c r="BB4" s="155" t="s">
        <v>44</v>
      </c>
      <c r="BC4" s="155" t="s">
        <v>44</v>
      </c>
      <c r="BD4" s="153" t="s">
        <v>45</v>
      </c>
      <c r="BE4" s="130" t="s">
        <v>45</v>
      </c>
      <c r="BF4" s="130" t="s">
        <v>45</v>
      </c>
      <c r="BG4" s="130" t="s">
        <v>45</v>
      </c>
      <c r="BH4" s="155" t="s">
        <v>44</v>
      </c>
      <c r="BI4" s="155" t="s">
        <v>44</v>
      </c>
      <c r="BJ4" s="155" t="s">
        <v>44</v>
      </c>
      <c r="BK4" s="155" t="s">
        <v>44</v>
      </c>
      <c r="BL4" s="153" t="s">
        <v>45</v>
      </c>
      <c r="BM4" s="130" t="s">
        <v>45</v>
      </c>
      <c r="BN4" s="130" t="s">
        <v>45</v>
      </c>
      <c r="BO4" s="130" t="s">
        <v>45</v>
      </c>
      <c r="BP4" s="155" t="s">
        <v>44</v>
      </c>
      <c r="BQ4" s="155" t="s">
        <v>44</v>
      </c>
      <c r="BR4" s="155" t="s">
        <v>44</v>
      </c>
      <c r="BS4" s="155" t="s">
        <v>44</v>
      </c>
      <c r="BT4" s="153" t="s">
        <v>45</v>
      </c>
      <c r="BU4" s="130" t="s">
        <v>45</v>
      </c>
      <c r="BV4" s="130" t="s">
        <v>45</v>
      </c>
      <c r="BW4" s="130" t="s">
        <v>45</v>
      </c>
      <c r="BX4" s="155" t="s">
        <v>44</v>
      </c>
      <c r="BY4" s="155" t="s">
        <v>44</v>
      </c>
      <c r="BZ4" s="155" t="s">
        <v>44</v>
      </c>
      <c r="CA4" s="155" t="s">
        <v>44</v>
      </c>
      <c r="CB4" s="153" t="s">
        <v>45</v>
      </c>
      <c r="CC4" s="130" t="s">
        <v>45</v>
      </c>
      <c r="CD4" s="130" t="s">
        <v>45</v>
      </c>
      <c r="CE4" s="130" t="s">
        <v>45</v>
      </c>
      <c r="CF4" s="155" t="s">
        <v>44</v>
      </c>
      <c r="CG4" s="155" t="s">
        <v>44</v>
      </c>
      <c r="CH4" s="155" t="s">
        <v>44</v>
      </c>
      <c r="CI4" s="155" t="s">
        <v>44</v>
      </c>
      <c r="CJ4" s="153" t="s">
        <v>45</v>
      </c>
      <c r="CK4" s="130" t="s">
        <v>45</v>
      </c>
      <c r="CL4" s="130" t="s">
        <v>45</v>
      </c>
      <c r="CM4" s="130" t="s">
        <v>45</v>
      </c>
      <c r="CN4" s="155" t="s">
        <v>44</v>
      </c>
      <c r="CO4" s="155" t="s">
        <v>44</v>
      </c>
      <c r="CP4" s="155" t="s">
        <v>44</v>
      </c>
      <c r="CQ4" s="155" t="s">
        <v>44</v>
      </c>
      <c r="CR4" s="153" t="s">
        <v>45</v>
      </c>
      <c r="CS4" s="130" t="s">
        <v>45</v>
      </c>
      <c r="CT4" s="130" t="s">
        <v>45</v>
      </c>
      <c r="CU4" s="130" t="s">
        <v>45</v>
      </c>
      <c r="CV4" s="155" t="s">
        <v>44</v>
      </c>
      <c r="CW4" s="155" t="s">
        <v>44</v>
      </c>
      <c r="CX4" s="155" t="s">
        <v>44</v>
      </c>
      <c r="CY4" s="155" t="s">
        <v>44</v>
      </c>
      <c r="CZ4" s="155" t="s">
        <v>44</v>
      </c>
      <c r="DA4" s="155" t="s">
        <v>44</v>
      </c>
      <c r="DB4" s="155" t="s">
        <v>44</v>
      </c>
      <c r="DC4" s="155" t="s">
        <v>44</v>
      </c>
      <c r="DD4" s="133" t="s">
        <v>45</v>
      </c>
      <c r="DE4" s="130" t="s">
        <v>46</v>
      </c>
      <c r="DF4" s="130" t="s">
        <v>46</v>
      </c>
      <c r="DG4" s="130" t="s">
        <v>46</v>
      </c>
      <c r="DH4" s="130" t="s">
        <v>47</v>
      </c>
      <c r="DI4" s="130" t="s">
        <v>47</v>
      </c>
      <c r="DJ4" s="130" t="s">
        <v>47</v>
      </c>
      <c r="DK4" s="130" t="s">
        <v>47</v>
      </c>
      <c r="DL4" s="130" t="s">
        <v>47</v>
      </c>
      <c r="DM4" s="130" t="s">
        <v>47</v>
      </c>
      <c r="DN4" s="130" t="s">
        <v>47</v>
      </c>
      <c r="DO4" s="130" t="s">
        <v>47</v>
      </c>
      <c r="DP4" s="130" t="s">
        <v>47</v>
      </c>
      <c r="DQ4" s="130" t="s">
        <v>47</v>
      </c>
      <c r="DR4" s="130" t="s">
        <v>47</v>
      </c>
      <c r="DS4" s="130" t="s">
        <v>47</v>
      </c>
      <c r="DU4" s="133" t="s">
        <v>45</v>
      </c>
      <c r="DV4" s="130" t="s">
        <v>46</v>
      </c>
      <c r="DW4" s="130" t="s">
        <v>46</v>
      </c>
      <c r="DX4" s="130" t="s">
        <v>46</v>
      </c>
      <c r="DZ4" s="293"/>
      <c r="EA4" s="293"/>
      <c r="EB4" s="293"/>
      <c r="EC4" s="296" t="s">
        <v>45</v>
      </c>
      <c r="ED4" s="296" t="s">
        <v>45</v>
      </c>
      <c r="EE4" s="296" t="s">
        <v>45</v>
      </c>
      <c r="EF4" s="296" t="s">
        <v>45</v>
      </c>
      <c r="EG4" s="296" t="s">
        <v>45</v>
      </c>
      <c r="EH4" s="296" t="s">
        <v>45</v>
      </c>
      <c r="EI4" s="296" t="s">
        <v>45</v>
      </c>
      <c r="EJ4" s="296" t="s">
        <v>45</v>
      </c>
      <c r="EK4" s="296" t="s">
        <v>45</v>
      </c>
      <c r="EL4" s="296" t="s">
        <v>45</v>
      </c>
      <c r="EM4" s="292" t="s">
        <v>44</v>
      </c>
      <c r="EN4" s="296" t="s">
        <v>45</v>
      </c>
      <c r="EO4" s="292" t="s">
        <v>44</v>
      </c>
      <c r="EP4" s="296" t="s">
        <v>45</v>
      </c>
      <c r="EQ4" s="292" t="s">
        <v>44</v>
      </c>
      <c r="ER4" s="296" t="s">
        <v>45</v>
      </c>
      <c r="ES4" s="292" t="s">
        <v>44</v>
      </c>
      <c r="ET4" s="296" t="s">
        <v>45</v>
      </c>
      <c r="EU4" s="292" t="s">
        <v>44</v>
      </c>
      <c r="EV4" s="296" t="s">
        <v>45</v>
      </c>
      <c r="EW4" s="292" t="s">
        <v>44</v>
      </c>
      <c r="EX4" s="296" t="s">
        <v>45</v>
      </c>
      <c r="EY4" s="292" t="s">
        <v>44</v>
      </c>
      <c r="EZ4" s="296" t="s">
        <v>45</v>
      </c>
      <c r="FA4" s="292" t="s">
        <v>44</v>
      </c>
      <c r="FB4" s="296" t="s">
        <v>45</v>
      </c>
      <c r="FC4" s="296" t="s">
        <v>46</v>
      </c>
      <c r="FD4" s="155" t="s">
        <v>47</v>
      </c>
      <c r="FE4" s="155" t="s">
        <v>47</v>
      </c>
      <c r="FF4" s="155" t="s">
        <v>47</v>
      </c>
      <c r="FL4" s="155" t="s">
        <v>45</v>
      </c>
      <c r="FM4" s="155" t="s">
        <v>44</v>
      </c>
      <c r="FN4" s="155" t="s">
        <v>44</v>
      </c>
      <c r="FO4" s="155" t="s">
        <v>44</v>
      </c>
      <c r="FR4" s="239"/>
      <c r="FS4" s="239"/>
      <c r="FT4" s="239"/>
      <c r="FU4" s="239"/>
      <c r="FV4" s="239"/>
      <c r="FW4" s="240" t="s">
        <v>510</v>
      </c>
      <c r="FX4" s="240" t="s">
        <v>511</v>
      </c>
      <c r="FY4" s="240" t="s">
        <v>512</v>
      </c>
      <c r="FZ4" s="241" t="s">
        <v>425</v>
      </c>
      <c r="GB4" s="241" t="s">
        <v>1</v>
      </c>
      <c r="GC4" s="241" t="s">
        <v>37</v>
      </c>
      <c r="GD4" s="241" t="s">
        <v>38</v>
      </c>
      <c r="GE4" s="241" t="s">
        <v>39</v>
      </c>
    </row>
    <row r="5" spans="1:187" ht="13.5" thickTop="1" x14ac:dyDescent="0.2">
      <c r="A5" s="2" t="str">
        <f>CONCATENATE(B5," ",C5)</f>
        <v>2001 Jan</v>
      </c>
      <c r="B5" s="138">
        <v>2001</v>
      </c>
      <c r="C5" s="141" t="s">
        <v>123</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124</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125</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126</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35</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127</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128</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129</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130</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131</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132</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133</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235</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247</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259</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271</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283</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295</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307</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319</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331</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343</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200</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211</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441</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443</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444</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445</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222</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61">SUM(FL161:FL172)</f>
        <v>852332</v>
      </c>
      <c r="FM173" s="222">
        <f t="shared" si="1279"/>
        <v>82.778072394325221</v>
      </c>
      <c r="FN173" s="222">
        <f t="shared" si="1280"/>
        <v>91.245078208960834</v>
      </c>
      <c r="FO173" s="224">
        <f t="shared" si="1281"/>
        <v>97.123304064613322</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441</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443</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444</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445</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160</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5">SUM(FL174:FL185)</f>
        <v>907682</v>
      </c>
      <c r="FM186" s="222">
        <f t="shared" si="1365"/>
        <v>82.905577063332757</v>
      </c>
      <c r="FN186" s="222">
        <f t="shared" si="1366"/>
        <v>91.29838423588879</v>
      </c>
      <c r="FO186" s="224">
        <f t="shared" si="1367"/>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441</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443</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444</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6"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445</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173</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42">SUM(FL187:FL198)</f>
        <v>931618</v>
      </c>
      <c r="FM199" s="222">
        <f t="shared" si="1365"/>
        <v>82.520410726284808</v>
      </c>
      <c r="FN199" s="222">
        <f t="shared" si="1366"/>
        <v>91.239005686880247</v>
      </c>
      <c r="FO199" s="224">
        <f t="shared" si="1367"/>
        <v>97.210981324963669</v>
      </c>
      <c r="FR199" s="277">
        <f t="shared" si="1449"/>
        <v>614781</v>
      </c>
      <c r="FS199" s="278">
        <f t="shared" si="1450"/>
        <v>235218</v>
      </c>
      <c r="FT199" s="278">
        <f t="shared" si="1451"/>
        <v>81619</v>
      </c>
      <c r="FU199" s="279">
        <f t="shared" si="1452"/>
        <v>11747</v>
      </c>
      <c r="FV199" s="239"/>
      <c r="FW199" s="280">
        <f t="shared" si="1453"/>
        <v>0.6516894309201634</v>
      </c>
      <c r="FX199" s="281">
        <f t="shared" si="1454"/>
        <v>0.24933933313192666</v>
      </c>
      <c r="FY199" s="281">
        <f t="shared" si="1455"/>
        <v>8.6519003779025092E-2</v>
      </c>
      <c r="FZ199" s="282">
        <f t="shared" si="1456"/>
        <v>1.245223216888479E-2</v>
      </c>
      <c r="GA199" s="283"/>
      <c r="GB199" s="277">
        <f t="shared" si="1457"/>
        <v>0.90102876405208998</v>
      </c>
      <c r="GC199" s="278">
        <f t="shared" si="1458"/>
        <v>0.93687690881612939</v>
      </c>
      <c r="GD199" s="278">
        <f t="shared" si="1459"/>
        <v>0.88152843676852033</v>
      </c>
      <c r="GE199" s="279">
        <f t="shared" si="1460"/>
        <v>0.77196736474453653</v>
      </c>
    </row>
    <row r="200" spans="1:187" x14ac:dyDescent="0.2">
      <c r="A200" s="276"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6"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6"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3" t="str">
        <f>CONCATENATE(EA202," ",EB202)</f>
        <v>2016 Kvartal 1</v>
      </c>
      <c r="EA202" s="293">
        <v>2016</v>
      </c>
      <c r="EB202" s="293" t="s">
        <v>441</v>
      </c>
      <c r="EC202" s="297">
        <f>SUM(D200:D202)</f>
        <v>246580</v>
      </c>
      <c r="ED202" s="297">
        <f>SUM(H200:H202)</f>
        <v>-5384</v>
      </c>
      <c r="EE202" s="297">
        <f>SUM(L200:L202)</f>
        <v>3104</v>
      </c>
      <c r="EF202" s="297">
        <f>SUM(P200:P202)</f>
        <v>-8488</v>
      </c>
      <c r="EG202" s="297">
        <f>SUM(T200:T202)</f>
        <v>241196</v>
      </c>
      <c r="EH202" s="297">
        <f>SUM(X200:X202)</f>
        <v>-3615</v>
      </c>
      <c r="EI202" s="297">
        <f>SUM(AB200:AB202)</f>
        <v>792</v>
      </c>
      <c r="EJ202" s="297">
        <f>SUM(AF200:AF202)</f>
        <v>-4407</v>
      </c>
      <c r="EK202" s="297">
        <f>SUM(AJ200:AJ202)</f>
        <v>237581</v>
      </c>
      <c r="EL202" s="297">
        <f>SUM(AN200:AN202)</f>
        <v>156276</v>
      </c>
      <c r="EM202" s="297">
        <f>IF(EG202&gt;0,(EL202/EG202)*100,0)</f>
        <v>64.792119272293064</v>
      </c>
      <c r="EN202" s="297">
        <f>SUM(AV200:AV202)</f>
        <v>196014</v>
      </c>
      <c r="EO202" s="297">
        <f>IF(EG202&gt;0,(EN202/EG202)*100,0)</f>
        <v>81.267516874243356</v>
      </c>
      <c r="EP202" s="297">
        <f>SUM(BD200:BD202)</f>
        <v>216599</v>
      </c>
      <c r="EQ202" s="297">
        <f>IF(EG202&gt;0,(EP202/EG202)*100,0)</f>
        <v>89.802069686064442</v>
      </c>
      <c r="ER202" s="297">
        <f>SUM(BL200:BL202)</f>
        <v>226590</v>
      </c>
      <c r="ES202" s="297">
        <f>IF(EG202&gt;0,(ER202/EG202)*100,0)</f>
        <v>93.944344018972131</v>
      </c>
      <c r="ET202" s="297">
        <f>SUM(BT200:BT202)</f>
        <v>230597</v>
      </c>
      <c r="EU202" s="297">
        <f>IF(EG202&gt;0,(ET202/EG202)*100,0)</f>
        <v>95.605648518217549</v>
      </c>
      <c r="EV202" s="297">
        <f>SUM(CB200:CB202)</f>
        <v>234955</v>
      </c>
      <c r="EW202" s="297">
        <f>IF(EG202&gt;0,(EV202/EG202)*100,0)</f>
        <v>97.412477818869306</v>
      </c>
      <c r="EX202" s="297">
        <f>SUM(CJ200:CJ202)</f>
        <v>236205</v>
      </c>
      <c r="EY202" s="297">
        <f>IF(EG202&gt;0,(EX202/EG202)*100,0)</f>
        <v>97.930728536128299</v>
      </c>
      <c r="EZ202" s="297">
        <f>SUM(CR200:CR202)</f>
        <v>236763</v>
      </c>
      <c r="FA202" s="297">
        <f>IF(EG202&gt;0,(EZ202/EG202)*100,0)</f>
        <v>98.162075656312709</v>
      </c>
      <c r="FB202" s="297">
        <f>IF(EG202&gt;0,(EK202/EG202)*100,0)</f>
        <v>98.501218925686999</v>
      </c>
      <c r="FC202" s="297">
        <f>IF(DD202&gt;0,DD200+DD201+DD202,0)</f>
        <v>11726</v>
      </c>
      <c r="FD202" s="297">
        <f>IF(DD202&gt;0,((DD202+DD201+DD200)*60)/((T200+T201+T202)),0)</f>
        <v>2.9169637970778952</v>
      </c>
      <c r="FE202" s="297">
        <f>IF(DD202&gt;0,((DD202+DD201+DD200)*60)/((T202+T201+T200)-(AN202+AN201+AN200)),0)</f>
        <v>8.2849740932642479</v>
      </c>
      <c r="FF202" s="297">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3" t="str">
        <f>CONCATENATE(EA205," ",EB205)</f>
        <v>2016 Kvartal 2</v>
      </c>
      <c r="EA205" s="293">
        <v>2016</v>
      </c>
      <c r="EB205" s="293" t="s">
        <v>443</v>
      </c>
      <c r="EC205" s="297">
        <f>SUM(D203:D205)</f>
        <v>247001</v>
      </c>
      <c r="ED205" s="297">
        <f>SUM(H203:H205)</f>
        <v>-5412</v>
      </c>
      <c r="EE205" s="297">
        <f>SUM(L203:L205)</f>
        <v>3935</v>
      </c>
      <c r="EF205" s="297">
        <f>SUM(P203:P205)</f>
        <v>-9347</v>
      </c>
      <c r="EG205" s="297">
        <f>SUM(T203:T205)</f>
        <v>241589</v>
      </c>
      <c r="EH205" s="297">
        <f>SUM(X203:X205)</f>
        <v>-2452</v>
      </c>
      <c r="EI205" s="297">
        <f>SUM(AB203:AB205)</f>
        <v>1082</v>
      </c>
      <c r="EJ205" s="297">
        <f>SUM(AF203:AF205)</f>
        <v>-3534</v>
      </c>
      <c r="EK205" s="297">
        <f>SUM(AJ203:AJ205)</f>
        <v>239137</v>
      </c>
      <c r="EL205" s="297">
        <f>SUM(AN203:AN205)</f>
        <v>158546</v>
      </c>
      <c r="EM205" s="297">
        <f>IF(EG205&gt;0,(EL205/EG205)*100,0)</f>
        <v>65.626332324733326</v>
      </c>
      <c r="EN205" s="297">
        <f>SUM(AV203:AV205)</f>
        <v>198246</v>
      </c>
      <c r="EO205" s="297">
        <f>IF(EG205&gt;0,(EN205/EG205)*100,0)</f>
        <v>82.059199715218824</v>
      </c>
      <c r="EP205" s="297">
        <f>SUM(BD203:BD205)</f>
        <v>219081</v>
      </c>
      <c r="EQ205" s="297">
        <f>IF(EG205&gt;0,(EP205/EG205)*100,0)</f>
        <v>90.683350649243138</v>
      </c>
      <c r="ER205" s="297">
        <f>SUM(BL203:BL205)</f>
        <v>228948</v>
      </c>
      <c r="ES205" s="297">
        <f>IF(EG205&gt;0,(ER205/EG205)*100,0)</f>
        <v>94.767559781281435</v>
      </c>
      <c r="ET205" s="297">
        <f>SUM(BT203:BT205)</f>
        <v>232806</v>
      </c>
      <c r="EU205" s="297">
        <f>IF(EG205&gt;0,(ET205/EG205)*100,0)</f>
        <v>96.364486793686794</v>
      </c>
      <c r="EV205" s="297">
        <f>SUM(CB203:CB205)</f>
        <v>236908</v>
      </c>
      <c r="EW205" s="297">
        <f>IF(EG205&gt;0,(EV205/EG205)*100,0)</f>
        <v>98.06241178199339</v>
      </c>
      <c r="EX205" s="297">
        <f>SUM(CJ203:CJ205)</f>
        <v>237998</v>
      </c>
      <c r="EY205" s="297">
        <f>IF(EG205&gt;0,(EX205/EG205)*100,0)</f>
        <v>98.513591264502935</v>
      </c>
      <c r="EZ205" s="297">
        <f>SUM(CR203:CR205)</f>
        <v>238472</v>
      </c>
      <c r="FA205" s="297">
        <f>IF(EG205&gt;0,(EZ205/EG205)*100,0)</f>
        <v>98.709792250474976</v>
      </c>
      <c r="FB205" s="297">
        <f>IF(EG205&gt;0,(EK205/EG205)*100,0)</f>
        <v>98.98505312741888</v>
      </c>
      <c r="FC205" s="297">
        <f>IF(DD205&gt;0,DD203+DD204+DD205,0)</f>
        <v>9993</v>
      </c>
      <c r="FD205" s="297">
        <f>IF(DD205&gt;0,((DD205+DD204+DD203)*60)/((T203+T204+T205)),0)</f>
        <v>2.4818182947071268</v>
      </c>
      <c r="FE205" s="297">
        <f>IF(DD205&gt;0,((DD205+DD204+DD203)*60)/((T205+T204+T203)-(AN205+AN204+AN203)),0)</f>
        <v>7.2201148802427655</v>
      </c>
      <c r="FF205" s="297">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3" t="str">
        <f>CONCATENATE(EA208," ",EB208)</f>
        <v>2016 Kvartal 3</v>
      </c>
      <c r="EA208" s="293">
        <v>2016</v>
      </c>
      <c r="EB208" s="293" t="s">
        <v>444</v>
      </c>
      <c r="EC208" s="297">
        <f>SUM(D206:D208)</f>
        <v>240706</v>
      </c>
      <c r="ED208" s="297">
        <f>SUM(H206:H208)</f>
        <v>-5140</v>
      </c>
      <c r="EE208" s="297">
        <f>SUM(L206:L208)</f>
        <v>5385</v>
      </c>
      <c r="EF208" s="297">
        <f>SUM(P206:P208)</f>
        <v>-10525</v>
      </c>
      <c r="EG208" s="297">
        <f>SUM(T206:T208)</f>
        <v>235566</v>
      </c>
      <c r="EH208" s="297">
        <f>SUM(X206:X208)</f>
        <v>-3075</v>
      </c>
      <c r="EI208" s="297">
        <f>SUM(AB206:AB208)</f>
        <v>883</v>
      </c>
      <c r="EJ208" s="297">
        <f>SUM(AF206:AF208)</f>
        <v>-3958</v>
      </c>
      <c r="EK208" s="297">
        <f>SUM(AJ206:AJ208)</f>
        <v>232491</v>
      </c>
      <c r="EL208" s="297">
        <f>SUM(AN206:AN208)</f>
        <v>161797</v>
      </c>
      <c r="EM208" s="297">
        <f>IF(EG208&gt;0,(EL208/EG208)*100,0)</f>
        <v>68.684360221763754</v>
      </c>
      <c r="EN208" s="297">
        <f>SUM(AV206:AV208)</f>
        <v>197572</v>
      </c>
      <c r="EO208" s="297">
        <f>IF(EG208&gt;0,(EN208/EG208)*100,0)</f>
        <v>83.871186843602217</v>
      </c>
      <c r="EP208" s="297">
        <f>SUM(BD206:BD208)</f>
        <v>215437</v>
      </c>
      <c r="EQ208" s="297">
        <f>IF(EG208&gt;0,(EP208/EG208)*100,0)</f>
        <v>91.455048691237266</v>
      </c>
      <c r="ER208" s="297">
        <f>SUM(BL206:BL208)</f>
        <v>223718</v>
      </c>
      <c r="ES208" s="297">
        <f>IF(EG208&gt;0,(ER208/EG208)*100,0)</f>
        <v>94.970411689293016</v>
      </c>
      <c r="ET208" s="297">
        <f>SUM(BT206:BT208)</f>
        <v>227042</v>
      </c>
      <c r="EU208" s="297">
        <f>IF(EG208&gt;0,(ET208/EG208)*100,0)</f>
        <v>96.381481198475157</v>
      </c>
      <c r="EV208" s="297">
        <f>SUM(CB206:CB208)</f>
        <v>230558</v>
      </c>
      <c r="EW208" s="297">
        <f>IF(EG208&gt;0,(EV208/EG208)*100,0)</f>
        <v>97.874056527682257</v>
      </c>
      <c r="EX208" s="297">
        <f>SUM(CJ206:CJ208)</f>
        <v>231459</v>
      </c>
      <c r="EY208" s="297">
        <f>IF(EG208&gt;0,(EX208/EG208)*100,0)</f>
        <v>98.256539568528567</v>
      </c>
      <c r="EZ208" s="297">
        <f>SUM(CR206:CR208)</f>
        <v>231862</v>
      </c>
      <c r="FA208" s="297">
        <f>IF(EG208&gt;0,(EZ208/EG208)*100,0)</f>
        <v>98.427616888685122</v>
      </c>
      <c r="FB208" s="297">
        <f>IF(EG208&gt;0,(EK208/EG208)*100,0)</f>
        <v>98.694633351162736</v>
      </c>
      <c r="FC208" s="297">
        <f>IF(DD208&gt;0,DD206+DD207+DD208,0)</f>
        <v>9731</v>
      </c>
      <c r="FD208" s="297">
        <f>IF(DD208&gt;0,((DD208+DD207+DD206)*60)/((T206+T207+T208)),0)</f>
        <v>2.4785410458215531</v>
      </c>
      <c r="FE208" s="297">
        <f>IF(DD208&gt;0,((DD208+DD207+DD206)*60)/((T208+T207+T206)-(AN208+AN207+AN206)),0)</f>
        <v>7.9147067196247747</v>
      </c>
      <c r="FF208" s="297">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3" t="str">
        <f>CONCATENATE(EA211," ",EB211)</f>
        <v>2016 Kvartal 4</v>
      </c>
      <c r="EA211" s="293">
        <v>2016</v>
      </c>
      <c r="EB211" s="293" t="s">
        <v>445</v>
      </c>
      <c r="EC211" s="297">
        <f>SUM(D209:D211)</f>
        <v>252597</v>
      </c>
      <c r="ED211" s="297">
        <f>SUM(H209:H211)</f>
        <v>-8845</v>
      </c>
      <c r="EE211" s="297">
        <f>SUM(L209:L211)</f>
        <v>4195</v>
      </c>
      <c r="EF211" s="297">
        <f>SUM(P209:P211)</f>
        <v>-13040</v>
      </c>
      <c r="EG211" s="297">
        <f>SUM(T209:T211)</f>
        <v>243752</v>
      </c>
      <c r="EH211" s="297">
        <f>SUM(X209:X211)</f>
        <v>-4516</v>
      </c>
      <c r="EI211" s="297">
        <f>SUM(AB209:AB211)</f>
        <v>987</v>
      </c>
      <c r="EJ211" s="297">
        <f>SUM(AF209:AF211)</f>
        <v>-5503</v>
      </c>
      <c r="EK211" s="297">
        <f>SUM(AJ209:AJ211)</f>
        <v>239236</v>
      </c>
      <c r="EL211" s="297">
        <f>SUM(AN209:AN211)</f>
        <v>148700</v>
      </c>
      <c r="EM211" s="297">
        <f>IF(EG211&gt;0,(EL211/EG211)*100,0)</f>
        <v>61.004627654337199</v>
      </c>
      <c r="EN211" s="297">
        <f>SUM(AV209:AV211)</f>
        <v>193321</v>
      </c>
      <c r="EO211" s="297">
        <f>IF(EG211&gt;0,(EN211/EG211)*100,0)</f>
        <v>79.31052873412321</v>
      </c>
      <c r="EP211" s="297">
        <f>SUM(BD209:BD211)</f>
        <v>216173</v>
      </c>
      <c r="EQ211" s="297">
        <f>IF(EG211&gt;0,(EP211/EG211)*100,0)</f>
        <v>88.685631297384219</v>
      </c>
      <c r="ER211" s="297">
        <f>SUM(BL209:BL211)</f>
        <v>227244</v>
      </c>
      <c r="ES211" s="297">
        <f>IF(EG211&gt;0,(ER211/EG211)*100,0)</f>
        <v>93.227542748367199</v>
      </c>
      <c r="ET211" s="297">
        <f>SUM(BT209:BT211)</f>
        <v>231970</v>
      </c>
      <c r="EU211" s="297">
        <f>IF(EG211&gt;0,(ET211/EG211)*100,0)</f>
        <v>95.166398634677876</v>
      </c>
      <c r="EV211" s="297">
        <f>SUM(CB209:CB211)</f>
        <v>236582</v>
      </c>
      <c r="EW211" s="297">
        <f>IF(EG211&gt;0,(EV211/EG211)*100,0)</f>
        <v>97.058485673963702</v>
      </c>
      <c r="EX211" s="297">
        <f>SUM(CJ209:CJ211)</f>
        <v>237781</v>
      </c>
      <c r="EY211" s="297">
        <f>IF(EG211&gt;0,(EX211/EG211)*100,0)</f>
        <v>97.550379073812735</v>
      </c>
      <c r="EZ211" s="297">
        <f>SUM(CR209:CR211)</f>
        <v>238343</v>
      </c>
      <c r="FA211" s="297">
        <f>IF(EG211&gt;0,(EZ211/EG211)*100,0)</f>
        <v>97.78094128458433</v>
      </c>
      <c r="FB211" s="297">
        <f>IF(EG211&gt;0,(EK211/EG211)*100,0)</f>
        <v>98.14729725294562</v>
      </c>
      <c r="FC211" s="297">
        <f>IF(DD211&gt;0,DD209+DD210+DD211,0)</f>
        <v>13338</v>
      </c>
      <c r="FD211" s="297">
        <f>IF(DD211&gt;0,((DD211+DD210+DD209)*60)/((T209+T210+T211)),0)</f>
        <v>3.2831730611441139</v>
      </c>
      <c r="FE211" s="297">
        <f>IF(DD211&gt;0,((DD211+DD210+DD209)*60)/((T211+T210+T209)-(AN211+AN210+AN209)),0)</f>
        <v>8.4193914909733625</v>
      </c>
      <c r="FF211" s="297">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366</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30">SUM(FL200:FL211)</f>
        <v>948445</v>
      </c>
      <c r="FM212" s="222">
        <f t="shared" si="1546"/>
        <v>82.78318721697093</v>
      </c>
      <c r="FN212" s="222">
        <f t="shared" si="1547"/>
        <v>91.443362556605805</v>
      </c>
      <c r="FO212" s="224">
        <f t="shared" si="1548"/>
        <v>97.255507699444877</v>
      </c>
      <c r="FR212" s="277">
        <f t="shared" si="1449"/>
        <v>625319</v>
      </c>
      <c r="FS212" s="278">
        <f t="shared" si="1450"/>
        <v>241971</v>
      </c>
      <c r="FT212" s="278">
        <f t="shared" si="1451"/>
        <v>81155</v>
      </c>
      <c r="FU212" s="279">
        <f t="shared" si="1452"/>
        <v>13658</v>
      </c>
      <c r="FV212" s="239"/>
      <c r="FW212" s="280">
        <f t="shared" si="1453"/>
        <v>0.64995016126132021</v>
      </c>
      <c r="FX212" s="281">
        <f t="shared" si="1454"/>
        <v>0.25150217804122843</v>
      </c>
      <c r="FY212" s="281">
        <f t="shared" si="1455"/>
        <v>8.4351675444313129E-2</v>
      </c>
      <c r="FZ212" s="282">
        <f t="shared" si="1456"/>
        <v>1.4195985253138178E-2</v>
      </c>
      <c r="GA212" s="283"/>
      <c r="GB212" s="277">
        <f t="shared" si="1457"/>
        <v>0.90145233930254864</v>
      </c>
      <c r="GC212" s="278">
        <f t="shared" si="1458"/>
        <v>0.93992037640246107</v>
      </c>
      <c r="GD212" s="278">
        <f t="shared" si="1459"/>
        <v>0.87862647131471272</v>
      </c>
      <c r="GE212" s="279">
        <f t="shared" si="1460"/>
        <v>0.77499378779093842</v>
      </c>
    </row>
    <row r="213" spans="1:187" x14ac:dyDescent="0.2">
      <c r="A213" s="2" t="str">
        <f t="shared" si="1058"/>
        <v>2017 Jan</v>
      </c>
      <c r="B213" s="139">
        <f t="shared" ref="B213:B224" si="1631">B200+1</f>
        <v>2017</v>
      </c>
      <c r="C213" s="142" t="str">
        <f t="shared" ref="C213:C224" si="1632">C200</f>
        <v>Jan</v>
      </c>
      <c r="D213" s="154">
        <f t="shared" si="1191"/>
        <v>85263</v>
      </c>
      <c r="E213" s="129">
        <v>41591</v>
      </c>
      <c r="F213" s="129">
        <v>36931</v>
      </c>
      <c r="G213" s="129">
        <v>6741</v>
      </c>
      <c r="H213" s="154">
        <f t="shared" ref="H213:H227" si="1633">I213+J213+K213</f>
        <v>-1162</v>
      </c>
      <c r="I213" s="151">
        <f t="shared" si="1059"/>
        <v>27</v>
      </c>
      <c r="J213" s="151">
        <f t="shared" si="1060"/>
        <v>-798</v>
      </c>
      <c r="K213" s="151">
        <f t="shared" si="1061"/>
        <v>-391</v>
      </c>
      <c r="L213" s="154">
        <f t="shared" ref="L213:L227" si="1634">M213+N213+O213</f>
        <v>1187</v>
      </c>
      <c r="M213" s="3">
        <v>271</v>
      </c>
      <c r="N213" s="3">
        <v>570</v>
      </c>
      <c r="O213" s="3">
        <v>346</v>
      </c>
      <c r="P213" s="154">
        <f t="shared" ref="P213:P227" si="1635">Q213+R213+S213</f>
        <v>-2349</v>
      </c>
      <c r="Q213" s="3">
        <v>-244</v>
      </c>
      <c r="R213" s="3">
        <v>-1368</v>
      </c>
      <c r="S213" s="3">
        <v>-737</v>
      </c>
      <c r="T213" s="154">
        <f t="shared" ref="T213:T227" si="1636">U213+V213+W213</f>
        <v>84101</v>
      </c>
      <c r="U213" s="151">
        <f t="shared" si="1062"/>
        <v>41618</v>
      </c>
      <c r="V213" s="151">
        <f t="shared" si="1063"/>
        <v>36133</v>
      </c>
      <c r="W213" s="151">
        <f t="shared" si="1064"/>
        <v>6350</v>
      </c>
      <c r="X213" s="154">
        <f t="shared" ref="X213:X227" si="1637">Y213+Z213+AA213</f>
        <v>-1503</v>
      </c>
      <c r="Y213" s="151">
        <f t="shared" si="1065"/>
        <v>-396</v>
      </c>
      <c r="Z213" s="151">
        <f t="shared" si="1066"/>
        <v>-1054</v>
      </c>
      <c r="AA213" s="151">
        <f t="shared" si="1067"/>
        <v>-53</v>
      </c>
      <c r="AB213" s="154">
        <f t="shared" ref="AB213:AB227" si="1638">AC213+AD213+AE213</f>
        <v>278</v>
      </c>
      <c r="AC213" s="3">
        <v>131</v>
      </c>
      <c r="AD213" s="3">
        <v>125</v>
      </c>
      <c r="AE213" s="3">
        <v>22</v>
      </c>
      <c r="AF213" s="154">
        <f t="shared" ref="AF213:AF227" si="1639">AG213+AH213+AI213</f>
        <v>-1781</v>
      </c>
      <c r="AG213" s="3">
        <v>-527</v>
      </c>
      <c r="AH213" s="3">
        <v>-1179</v>
      </c>
      <c r="AI213" s="3">
        <v>-75</v>
      </c>
      <c r="AJ213" s="154">
        <f t="shared" ref="AJ213:AJ227" si="1640">AK213+AL213+AM213</f>
        <v>82598</v>
      </c>
      <c r="AK213" s="151">
        <f t="shared" si="1068"/>
        <v>41222</v>
      </c>
      <c r="AL213" s="151">
        <f t="shared" si="1069"/>
        <v>35079</v>
      </c>
      <c r="AM213" s="151">
        <f t="shared" si="1070"/>
        <v>6297</v>
      </c>
      <c r="AN213" s="154">
        <f t="shared" ref="AN213:AN227" si="1641">AO213+AP213+AQ213</f>
        <v>56743</v>
      </c>
      <c r="AO213" s="3">
        <v>30327</v>
      </c>
      <c r="AP213" s="3">
        <v>22538</v>
      </c>
      <c r="AQ213" s="3">
        <v>3878</v>
      </c>
      <c r="AR213" s="151">
        <f t="shared" si="1071"/>
        <v>67.470065754271644</v>
      </c>
      <c r="AS213" s="151">
        <f t="shared" si="1072"/>
        <v>72.869912057282903</v>
      </c>
      <c r="AT213" s="151">
        <f t="shared" si="1073"/>
        <v>62.375114161569755</v>
      </c>
      <c r="AU213" s="151">
        <f t="shared" si="1074"/>
        <v>61.070866141732282</v>
      </c>
      <c r="AV213" s="154">
        <f t="shared" ref="AV213:AV227" si="1642">AW213+AX213+AY213</f>
        <v>70500</v>
      </c>
      <c r="AW213" s="3">
        <v>36702</v>
      </c>
      <c r="AX213" s="3">
        <v>29107</v>
      </c>
      <c r="AY213" s="3">
        <v>4691</v>
      </c>
      <c r="AZ213" s="151">
        <f t="shared" si="1075"/>
        <v>83.82777850441731</v>
      </c>
      <c r="BA213" s="151">
        <f t="shared" si="1076"/>
        <v>88.187803354317836</v>
      </c>
      <c r="BB213" s="151">
        <f t="shared" si="1077"/>
        <v>80.555171173165803</v>
      </c>
      <c r="BC213" s="151">
        <f t="shared" si="1078"/>
        <v>73.874015748031496</v>
      </c>
      <c r="BD213" s="154">
        <f t="shared" ref="BD213:BD227" si="1643">BE213+BF213+BG213</f>
        <v>76731</v>
      </c>
      <c r="BE213" s="3">
        <v>39290</v>
      </c>
      <c r="BF213" s="3">
        <v>32201</v>
      </c>
      <c r="BG213" s="3">
        <v>5240</v>
      </c>
      <c r="BH213" s="151">
        <f t="shared" si="1079"/>
        <v>91.23672726840347</v>
      </c>
      <c r="BI213" s="151">
        <f t="shared" si="1080"/>
        <v>94.406266519294533</v>
      </c>
      <c r="BJ213" s="151">
        <f t="shared" si="1081"/>
        <v>89.117980793180749</v>
      </c>
      <c r="BK213" s="151">
        <f t="shared" si="1082"/>
        <v>82.519685039370088</v>
      </c>
      <c r="BL213" s="154">
        <f t="shared" ref="BL213:BL227" si="1644">BM213+BN213+BO213</f>
        <v>79545</v>
      </c>
      <c r="BM213" s="3">
        <v>40391</v>
      </c>
      <c r="BN213" s="3">
        <v>33564</v>
      </c>
      <c r="BO213" s="3">
        <v>5590</v>
      </c>
      <c r="BP213" s="151">
        <f t="shared" si="1083"/>
        <v>94.582704129558508</v>
      </c>
      <c r="BQ213" s="151">
        <f t="shared" si="1084"/>
        <v>97.051756451535397</v>
      </c>
      <c r="BR213" s="151">
        <f t="shared" si="1085"/>
        <v>92.890155813245514</v>
      </c>
      <c r="BS213" s="151">
        <f t="shared" si="1086"/>
        <v>88.031496062992119</v>
      </c>
      <c r="BT213" s="154">
        <f t="shared" ref="BT213:BT227" si="1645">BU213+BV213+BW213</f>
        <v>80615</v>
      </c>
      <c r="BU213" s="3">
        <v>40767</v>
      </c>
      <c r="BV213" s="3">
        <v>34091</v>
      </c>
      <c r="BW213" s="3">
        <v>5757</v>
      </c>
      <c r="BX213" s="151">
        <f t="shared" si="1087"/>
        <v>95.854983888419881</v>
      </c>
      <c r="BY213" s="151">
        <f t="shared" si="1088"/>
        <v>97.95521168725071</v>
      </c>
      <c r="BZ213" s="151">
        <f t="shared" si="1089"/>
        <v>94.348656352918383</v>
      </c>
      <c r="CA213" s="151">
        <f t="shared" si="1090"/>
        <v>90.661417322834652</v>
      </c>
      <c r="CB213" s="154">
        <f t="shared" ref="CB213:CB227" si="1646">CC213+CD213+CE213</f>
        <v>81843</v>
      </c>
      <c r="CC213" s="3">
        <v>41114</v>
      </c>
      <c r="CD213" s="3">
        <v>34687</v>
      </c>
      <c r="CE213" s="3">
        <v>6042</v>
      </c>
      <c r="CF213" s="151">
        <f t="shared" si="1091"/>
        <v>97.315132994851425</v>
      </c>
      <c r="CG213" s="151">
        <f t="shared" si="1092"/>
        <v>98.788985535104999</v>
      </c>
      <c r="CH213" s="151">
        <f t="shared" si="1093"/>
        <v>95.998118063819788</v>
      </c>
      <c r="CI213" s="151">
        <f t="shared" si="1094"/>
        <v>95.149606299212593</v>
      </c>
      <c r="CJ213" s="154">
        <f t="shared" ref="CJ213:CJ227" si="1647">CK213+CL213+CM213</f>
        <v>82188</v>
      </c>
      <c r="CK213" s="3">
        <v>41176</v>
      </c>
      <c r="CL213" s="3">
        <v>34872</v>
      </c>
      <c r="CM213" s="3">
        <v>6140</v>
      </c>
      <c r="CN213" s="151">
        <f t="shared" si="1095"/>
        <v>97.72535403859645</v>
      </c>
      <c r="CO213" s="151">
        <f t="shared" si="1096"/>
        <v>98.937959536738902</v>
      </c>
      <c r="CP213" s="151">
        <f t="shared" si="1097"/>
        <v>96.510115406968694</v>
      </c>
      <c r="CQ213" s="151">
        <f t="shared" si="1098"/>
        <v>96.69291338582677</v>
      </c>
      <c r="CR213" s="154">
        <f t="shared" ref="CR213:CR227" si="1648">CS213+CT213+CU213</f>
        <v>82360</v>
      </c>
      <c r="CS213" s="3">
        <v>41205</v>
      </c>
      <c r="CT213" s="3">
        <v>34965</v>
      </c>
      <c r="CU213" s="3">
        <v>6190</v>
      </c>
      <c r="CV213" s="151">
        <f t="shared" si="1099"/>
        <v>97.929870037217157</v>
      </c>
      <c r="CW213" s="151">
        <f t="shared" si="1100"/>
        <v>99.00764092459994</v>
      </c>
      <c r="CX213" s="151">
        <f t="shared" si="1101"/>
        <v>96.767497855146274</v>
      </c>
      <c r="CY213" s="151">
        <f t="shared" si="1102"/>
        <v>97.480314960629926</v>
      </c>
      <c r="CZ213" s="151">
        <f t="shared" si="1103"/>
        <v>98.212863105076039</v>
      </c>
      <c r="DA213" s="151">
        <f t="shared" si="1104"/>
        <v>99.048488634725359</v>
      </c>
      <c r="DB213" s="151">
        <f t="shared" si="1105"/>
        <v>97.082998920654248</v>
      </c>
      <c r="DC213" s="151">
        <f t="shared" si="1106"/>
        <v>99.165354330708666</v>
      </c>
      <c r="DD213" s="149">
        <v>3819</v>
      </c>
      <c r="DE213" s="3">
        <v>923</v>
      </c>
      <c r="DF213" s="3">
        <v>2282</v>
      </c>
      <c r="DG213" s="3">
        <v>614</v>
      </c>
      <c r="DH213" s="129">
        <v>3</v>
      </c>
      <c r="DI213" s="129">
        <v>1</v>
      </c>
      <c r="DJ213" s="129">
        <v>4</v>
      </c>
      <c r="DK213" s="129">
        <v>6</v>
      </c>
      <c r="DL213" s="129">
        <v>8</v>
      </c>
      <c r="DM213" s="129">
        <v>5</v>
      </c>
      <c r="DN213" s="129">
        <v>10</v>
      </c>
      <c r="DO213" s="129">
        <v>15</v>
      </c>
      <c r="DP213" s="3">
        <v>25</v>
      </c>
      <c r="DQ213" s="3">
        <v>16</v>
      </c>
      <c r="DR213" s="3">
        <v>30</v>
      </c>
      <c r="DS213" s="3">
        <v>30</v>
      </c>
      <c r="DU213" s="149">
        <v>3118</v>
      </c>
      <c r="DV213" s="3">
        <v>621</v>
      </c>
      <c r="DW213" s="3">
        <v>1936</v>
      </c>
      <c r="DX213" s="3">
        <v>561</v>
      </c>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9">AJ213</f>
        <v>82598</v>
      </c>
      <c r="FM213" s="151">
        <f t="shared" si="1546"/>
        <v>85.353156250756683</v>
      </c>
      <c r="FN213" s="151">
        <f t="shared" si="1547"/>
        <v>92.896922443642708</v>
      </c>
      <c r="FO213" s="151">
        <f t="shared" si="1548"/>
        <v>97.59921547737234</v>
      </c>
      <c r="FR213" s="5">
        <f t="shared" si="1449"/>
        <v>56743</v>
      </c>
      <c r="FS213" s="5">
        <f t="shared" si="1450"/>
        <v>19988</v>
      </c>
      <c r="FT213" s="5">
        <f t="shared" si="1451"/>
        <v>5867</v>
      </c>
      <c r="FU213" s="5">
        <f t="shared" si="1452"/>
        <v>1503</v>
      </c>
      <c r="FW213" s="233">
        <f t="shared" si="1453"/>
        <v>0.67470065754271646</v>
      </c>
      <c r="FX213" s="233">
        <f t="shared" si="1454"/>
        <v>0.23766661514131818</v>
      </c>
      <c r="FY213" s="233">
        <f t="shared" si="1455"/>
        <v>6.9761358366725729E-2</v>
      </c>
      <c r="FZ213" s="233">
        <f t="shared" si="1456"/>
        <v>1.7871368949239606E-2</v>
      </c>
      <c r="GA213" s="233"/>
      <c r="GB213" s="5">
        <f t="shared" si="1457"/>
        <v>0.91236727268403472</v>
      </c>
      <c r="GC213" s="5">
        <f t="shared" si="1458"/>
        <v>0.94406266519294535</v>
      </c>
      <c r="GD213" s="5">
        <f t="shared" si="1459"/>
        <v>0.89117980793180751</v>
      </c>
      <c r="GE213" s="5">
        <f t="shared" si="1460"/>
        <v>0.82519685039370083</v>
      </c>
    </row>
    <row r="214" spans="1:187" x14ac:dyDescent="0.2">
      <c r="A214" s="2" t="str">
        <f t="shared" ref="A214:A262" si="1650">CONCATENATE(B214," ",C214)</f>
        <v>2017 Feb</v>
      </c>
      <c r="B214" s="139">
        <f t="shared" si="1631"/>
        <v>2017</v>
      </c>
      <c r="C214" s="142" t="str">
        <f t="shared" si="1632"/>
        <v>Feb</v>
      </c>
      <c r="D214" s="154">
        <f t="shared" si="1191"/>
        <v>79040</v>
      </c>
      <c r="E214" s="129">
        <v>38245</v>
      </c>
      <c r="F214" s="129">
        <v>34442</v>
      </c>
      <c r="G214" s="129">
        <v>6353</v>
      </c>
      <c r="H214" s="154">
        <f t="shared" si="1633"/>
        <v>-828</v>
      </c>
      <c r="I214" s="151">
        <f t="shared" ref="I214:I282" si="1651">M214+Q214</f>
        <v>121</v>
      </c>
      <c r="J214" s="151">
        <f t="shared" ref="J214:J282" si="1652">N214+R214</f>
        <v>-535</v>
      </c>
      <c r="K214" s="151">
        <f t="shared" ref="K214:K282" si="1653">O214+S214</f>
        <v>-414</v>
      </c>
      <c r="L214" s="154">
        <f t="shared" si="1634"/>
        <v>1336</v>
      </c>
      <c r="M214" s="3">
        <v>341</v>
      </c>
      <c r="N214" s="3">
        <v>651</v>
      </c>
      <c r="O214" s="3">
        <v>344</v>
      </c>
      <c r="P214" s="154">
        <f t="shared" si="1635"/>
        <v>-2164</v>
      </c>
      <c r="Q214" s="3">
        <v>-220</v>
      </c>
      <c r="R214" s="3">
        <v>-1186</v>
      </c>
      <c r="S214" s="3">
        <v>-758</v>
      </c>
      <c r="T214" s="154">
        <f t="shared" si="1636"/>
        <v>78212</v>
      </c>
      <c r="U214" s="151">
        <f t="shared" ref="U214:U282" si="1654">E214+I214</f>
        <v>38366</v>
      </c>
      <c r="V214" s="151">
        <f t="shared" ref="V214:V282" si="1655">F214+J214</f>
        <v>33907</v>
      </c>
      <c r="W214" s="151">
        <f t="shared" ref="W214:W282" si="1656">G214+K214</f>
        <v>5939</v>
      </c>
      <c r="X214" s="154">
        <f t="shared" si="1637"/>
        <v>-1023</v>
      </c>
      <c r="Y214" s="151">
        <f t="shared" ref="Y214:Y282" si="1657">AC214+AG214</f>
        <v>-295</v>
      </c>
      <c r="Z214" s="151">
        <f t="shared" ref="Z214:Z282" si="1658">AD214+AH214</f>
        <v>-687</v>
      </c>
      <c r="AA214" s="151">
        <f t="shared" ref="AA214:AA282" si="1659">AE214+AI214</f>
        <v>-41</v>
      </c>
      <c r="AB214" s="154">
        <f t="shared" si="1638"/>
        <v>247</v>
      </c>
      <c r="AC214" s="3">
        <v>119</v>
      </c>
      <c r="AD214" s="3">
        <v>102</v>
      </c>
      <c r="AE214" s="3">
        <v>26</v>
      </c>
      <c r="AF214" s="154">
        <f t="shared" si="1639"/>
        <v>-1270</v>
      </c>
      <c r="AG214" s="3">
        <v>-414</v>
      </c>
      <c r="AH214" s="3">
        <v>-789</v>
      </c>
      <c r="AI214" s="3">
        <v>-67</v>
      </c>
      <c r="AJ214" s="154">
        <f t="shared" si="1640"/>
        <v>77189</v>
      </c>
      <c r="AK214" s="151">
        <f t="shared" ref="AK214:AK282" si="1660">U214+Y214</f>
        <v>38071</v>
      </c>
      <c r="AL214" s="151">
        <f t="shared" ref="AL214:AL282" si="1661">V214+Z214</f>
        <v>33220</v>
      </c>
      <c r="AM214" s="151">
        <f t="shared" ref="AM214:AM282" si="1662">W214+AA214</f>
        <v>5898</v>
      </c>
      <c r="AN214" s="154">
        <f t="shared" si="1641"/>
        <v>53869</v>
      </c>
      <c r="AO214" s="3">
        <v>28219</v>
      </c>
      <c r="AP214" s="3">
        <v>21996</v>
      </c>
      <c r="AQ214" s="3">
        <v>3654</v>
      </c>
      <c r="AR214" s="151">
        <f t="shared" ref="AR214:AR282" si="1663">IF(AN214&gt;0,(AN214/T214)*100,0)</f>
        <v>68.875620109446118</v>
      </c>
      <c r="AS214" s="151">
        <f t="shared" ref="AS214:AS282" si="1664">IF(AO214&gt;0,(AO214/U214)*100,0)</f>
        <v>73.552103424907472</v>
      </c>
      <c r="AT214" s="151">
        <f t="shared" ref="AT214:AT282" si="1665">IF(AP214&gt;0,(AP214/V214)*100,0)</f>
        <v>64.871560444745924</v>
      </c>
      <c r="AU214" s="151">
        <f t="shared" ref="AU214:AU282" si="1666">IF(AQ214&gt;0,(AQ214/W214)*100,0)</f>
        <v>61.525509345007578</v>
      </c>
      <c r="AV214" s="154">
        <f t="shared" si="1642"/>
        <v>66615</v>
      </c>
      <c r="AW214" s="3">
        <v>33950</v>
      </c>
      <c r="AX214" s="3">
        <v>28168</v>
      </c>
      <c r="AY214" s="3">
        <v>4497</v>
      </c>
      <c r="AZ214" s="151">
        <f t="shared" ref="AZ214:AZ282" si="1667">IF(AV214&gt;0,(AV214/T214)*100,0)</f>
        <v>85.172352068736259</v>
      </c>
      <c r="BA214" s="151">
        <f t="shared" ref="BA214:BA282" si="1668">IF(AW214&gt;0,(AW214/U214)*100,0)</f>
        <v>88.489808684772981</v>
      </c>
      <c r="BB214" s="151">
        <f t="shared" ref="BB214:BB282" si="1669">IF(AX214&gt;0,(AX214/V214)*100,0)</f>
        <v>83.074291444244551</v>
      </c>
      <c r="BC214" s="151">
        <f t="shared" ref="BC214:BC282" si="1670">IF(AY214&gt;0,(AY214/W214)*100,0)</f>
        <v>75.71981815120391</v>
      </c>
      <c r="BD214" s="154">
        <f t="shared" si="1643"/>
        <v>72198</v>
      </c>
      <c r="BE214" s="3">
        <v>36246</v>
      </c>
      <c r="BF214" s="3">
        <v>30905</v>
      </c>
      <c r="BG214" s="3">
        <v>5047</v>
      </c>
      <c r="BH214" s="151">
        <f t="shared" ref="BH214:BH282" si="1671">IF(BD214&gt;0,(BD214/T214)*100,0)</f>
        <v>92.310642868102079</v>
      </c>
      <c r="BI214" s="151">
        <f t="shared" ref="BI214:BI282" si="1672">IF(BE214&gt;0,(BE214/U214)*100,0)</f>
        <v>94.47427409685659</v>
      </c>
      <c r="BJ214" s="151">
        <f t="shared" ref="BJ214:BJ282" si="1673">IF(BF214&gt;0,(BF214/V214)*100,0)</f>
        <v>91.146370955849818</v>
      </c>
      <c r="BK214" s="151">
        <f t="shared" ref="BK214:BK282" si="1674">IF(BG214&gt;0,(BG214/W214)*100,0)</f>
        <v>84.980636470786337</v>
      </c>
      <c r="BL214" s="154">
        <f t="shared" si="1644"/>
        <v>74634</v>
      </c>
      <c r="BM214" s="3">
        <v>37231</v>
      </c>
      <c r="BN214" s="3">
        <v>32050</v>
      </c>
      <c r="BO214" s="3">
        <v>5353</v>
      </c>
      <c r="BP214" s="151">
        <f t="shared" ref="BP214:BP282" si="1675">IF(BL214&gt;0,(BL214/T214)*100,0)</f>
        <v>95.42525443665933</v>
      </c>
      <c r="BQ214" s="151">
        <f t="shared" ref="BQ214:BQ282" si="1676">IF(BM214&gt;0,(BM214/U214)*100,0)</f>
        <v>97.041651462232181</v>
      </c>
      <c r="BR214" s="151">
        <f t="shared" ref="BR214:BR282" si="1677">IF(BN214&gt;0,(BN214/V214)*100,0)</f>
        <v>94.523254785147614</v>
      </c>
      <c r="BS214" s="151">
        <f t="shared" ref="BS214:BS282" si="1678">IF(BO214&gt;0,(BO214/W214)*100,0)</f>
        <v>90.133019026772189</v>
      </c>
      <c r="BT214" s="154">
        <f t="shared" si="1645"/>
        <v>75612</v>
      </c>
      <c r="BU214" s="3">
        <v>37591</v>
      </c>
      <c r="BV214" s="3">
        <v>32514</v>
      </c>
      <c r="BW214" s="3">
        <v>5507</v>
      </c>
      <c r="BX214" s="151">
        <f t="shared" ref="BX214:BX282" si="1679">IF(BT214&gt;0,(BT214/T214)*100,0)</f>
        <v>96.675701938321495</v>
      </c>
      <c r="BY214" s="151">
        <f t="shared" ref="BY214:BY282" si="1680">IF(BU214&gt;0,(BU214/U214)*100,0)</f>
        <v>97.979982275973526</v>
      </c>
      <c r="BZ214" s="151">
        <f t="shared" ref="BZ214:BZ282" si="1681">IF(BV214&gt;0,(BV214/V214)*100,0)</f>
        <v>95.89170377798095</v>
      </c>
      <c r="CA214" s="151">
        <f t="shared" ref="CA214:CA282" si="1682">IF(BW214&gt;0,(BW214/W214)*100,0)</f>
        <v>92.72604815625526</v>
      </c>
      <c r="CB214" s="154">
        <f t="shared" si="1646"/>
        <v>76605</v>
      </c>
      <c r="CC214" s="3">
        <v>37954</v>
      </c>
      <c r="CD214" s="3">
        <v>32948</v>
      </c>
      <c r="CE214" s="3">
        <v>5703</v>
      </c>
      <c r="CF214" s="151">
        <f t="shared" ref="CF214:CF282" si="1683">IF(CB214&gt;0,(CB214/T214)*100,0)</f>
        <v>97.945328082647166</v>
      </c>
      <c r="CG214" s="151">
        <f t="shared" ref="CG214:CG282" si="1684">IF(CC214&gt;0,(CC214/U214)*100,0)</f>
        <v>98.926132513162699</v>
      </c>
      <c r="CH214" s="151">
        <f t="shared" ref="CH214:CH282" si="1685">IF(CD214&gt;0,(CD214/V214)*100,0)</f>
        <v>97.171675465243169</v>
      </c>
      <c r="CI214" s="151">
        <f t="shared" ref="CI214:CI282" si="1686">IF(CE214&gt;0,(CE214/W214)*100,0)</f>
        <v>96.026267048324627</v>
      </c>
      <c r="CJ214" s="154">
        <f t="shared" si="1647"/>
        <v>76838</v>
      </c>
      <c r="CK214" s="3">
        <v>38006</v>
      </c>
      <c r="CL214" s="3">
        <v>33076</v>
      </c>
      <c r="CM214" s="3">
        <v>5756</v>
      </c>
      <c r="CN214" s="151">
        <f t="shared" ref="CN214:CN282" si="1687">IF(CJ214&gt;0,(CJ214/T214)*100,0)</f>
        <v>98.243236332020672</v>
      </c>
      <c r="CO214" s="151">
        <f t="shared" ref="CO214:CO282" si="1688">IF(CK214&gt;0,(CK214/U214)*100,0)</f>
        <v>99.061669186258669</v>
      </c>
      <c r="CP214" s="151">
        <f t="shared" ref="CP214:CP282" si="1689">IF(CL214&gt;0,(CL214/V214)*100,0)</f>
        <v>97.549178635679951</v>
      </c>
      <c r="CQ214" s="151">
        <f t="shared" ref="CQ214:CQ282" si="1690">IF(CM214&gt;0,(CM214/W214)*100,0)</f>
        <v>96.918673177302566</v>
      </c>
      <c r="CR214" s="154">
        <f t="shared" si="1648"/>
        <v>76965</v>
      </c>
      <c r="CS214" s="3">
        <v>38030</v>
      </c>
      <c r="CT214" s="3">
        <v>33132</v>
      </c>
      <c r="CU214" s="3">
        <v>5803</v>
      </c>
      <c r="CV214" s="151">
        <f t="shared" ref="CV214:CV282" si="1691">IF(CR214&gt;0,(CR214/T214)*100,0)</f>
        <v>98.405615506571891</v>
      </c>
      <c r="CW214" s="151">
        <f t="shared" ref="CW214:CW282" si="1692">IF(CS214&gt;0,(CS214/U214)*100,0)</f>
        <v>99.124224573841417</v>
      </c>
      <c r="CX214" s="151">
        <f t="shared" ref="CX214:CX282" si="1693">IF(CT214&gt;0,(CT214/V214)*100,0)</f>
        <v>97.714336272746039</v>
      </c>
      <c r="CY214" s="151">
        <f t="shared" ref="CY214:CY282" si="1694">IF(CU214&gt;0,(CU214/W214)*100,0)</f>
        <v>97.710052197339621</v>
      </c>
      <c r="CZ214" s="151">
        <f t="shared" ref="CZ214:CZ282" si="1695">IF(AJ214&gt;0,(AJ214/T214)*100,0)</f>
        <v>98.692016570347263</v>
      </c>
      <c r="DA214" s="151">
        <f t="shared" ref="DA214:DA282" si="1696">IF(AK214&gt;0,(AK214/U214)*100,0)</f>
        <v>99.231090027628639</v>
      </c>
      <c r="DB214" s="151">
        <f t="shared" ref="DB214:DB282" si="1697">IF(AL214&gt;0,(AL214/V214)*100,0)</f>
        <v>97.973869702421325</v>
      </c>
      <c r="DC214" s="151">
        <f t="shared" ref="DC214:DC282" si="1698">IF(AM214&gt;0,(AM214/W214)*100,0)</f>
        <v>99.309648088903856</v>
      </c>
      <c r="DD214" s="149">
        <v>3165</v>
      </c>
      <c r="DE214" s="3">
        <v>867</v>
      </c>
      <c r="DF214" s="3">
        <v>1694</v>
      </c>
      <c r="DG214" s="3">
        <v>604</v>
      </c>
      <c r="DH214" s="129">
        <v>2</v>
      </c>
      <c r="DI214" s="129">
        <v>1</v>
      </c>
      <c r="DJ214" s="129">
        <v>3</v>
      </c>
      <c r="DK214" s="129">
        <v>6</v>
      </c>
      <c r="DL214" s="129">
        <v>8</v>
      </c>
      <c r="DM214" s="129">
        <v>5</v>
      </c>
      <c r="DN214" s="129">
        <v>9</v>
      </c>
      <c r="DO214" s="129">
        <v>16</v>
      </c>
      <c r="DP214" s="3">
        <v>25</v>
      </c>
      <c r="DQ214" s="3">
        <v>17</v>
      </c>
      <c r="DR214" s="3">
        <v>28</v>
      </c>
      <c r="DS214" s="3">
        <v>37</v>
      </c>
      <c r="DU214" s="149">
        <v>2530</v>
      </c>
      <c r="DV214" s="3">
        <v>598</v>
      </c>
      <c r="DW214" s="3">
        <v>1383</v>
      </c>
      <c r="DX214" s="3">
        <v>549</v>
      </c>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9"/>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0.94474274096856592</v>
      </c>
      <c r="GD214" s="5">
        <f t="shared" si="1459"/>
        <v>0.9114637095584982</v>
      </c>
      <c r="GE214" s="5">
        <f t="shared" si="1460"/>
        <v>0.84980636470786342</v>
      </c>
    </row>
    <row r="215" spans="1:187" x14ac:dyDescent="0.2">
      <c r="A215" s="2" t="str">
        <f t="shared" si="1650"/>
        <v>2017 Mar</v>
      </c>
      <c r="B215" s="139">
        <f t="shared" si="1631"/>
        <v>2017</v>
      </c>
      <c r="C215" s="142" t="str">
        <f t="shared" si="1632"/>
        <v>Mar</v>
      </c>
      <c r="D215" s="154">
        <f t="shared" si="1191"/>
        <v>88584</v>
      </c>
      <c r="E215" s="129">
        <v>42611</v>
      </c>
      <c r="F215" s="129">
        <v>38868</v>
      </c>
      <c r="G215" s="129">
        <v>7105</v>
      </c>
      <c r="H215" s="154">
        <f t="shared" si="1633"/>
        <v>-1311</v>
      </c>
      <c r="I215" s="151">
        <f t="shared" si="1651"/>
        <v>33</v>
      </c>
      <c r="J215" s="151">
        <f t="shared" si="1652"/>
        <v>-849</v>
      </c>
      <c r="K215" s="151">
        <f t="shared" si="1653"/>
        <v>-495</v>
      </c>
      <c r="L215" s="154">
        <f t="shared" si="1634"/>
        <v>1923</v>
      </c>
      <c r="M215" s="3">
        <v>615</v>
      </c>
      <c r="N215" s="3">
        <v>872</v>
      </c>
      <c r="O215" s="3">
        <v>436</v>
      </c>
      <c r="P215" s="154">
        <f t="shared" si="1635"/>
        <v>-3234</v>
      </c>
      <c r="Q215" s="3">
        <v>-582</v>
      </c>
      <c r="R215" s="3">
        <v>-1721</v>
      </c>
      <c r="S215" s="3">
        <v>-931</v>
      </c>
      <c r="T215" s="154">
        <f>U215+V215+W215</f>
        <v>87273</v>
      </c>
      <c r="U215" s="151">
        <f t="shared" si="1654"/>
        <v>42644</v>
      </c>
      <c r="V215" s="151">
        <f t="shared" si="1655"/>
        <v>38019</v>
      </c>
      <c r="W215" s="151">
        <f t="shared" si="1656"/>
        <v>6610</v>
      </c>
      <c r="X215" s="154">
        <f t="shared" si="1637"/>
        <v>-1111</v>
      </c>
      <c r="Y215" s="151">
        <f t="shared" si="1657"/>
        <v>-294</v>
      </c>
      <c r="Z215" s="151">
        <f t="shared" si="1658"/>
        <v>-786</v>
      </c>
      <c r="AA215" s="151">
        <f t="shared" si="1659"/>
        <v>-31</v>
      </c>
      <c r="AB215" s="154">
        <f t="shared" si="1638"/>
        <v>383</v>
      </c>
      <c r="AC215" s="3">
        <v>188</v>
      </c>
      <c r="AD215" s="3">
        <v>162</v>
      </c>
      <c r="AE215" s="3">
        <v>33</v>
      </c>
      <c r="AF215" s="154">
        <f t="shared" si="1639"/>
        <v>-1494</v>
      </c>
      <c r="AG215" s="3">
        <v>-482</v>
      </c>
      <c r="AH215" s="3">
        <v>-948</v>
      </c>
      <c r="AI215" s="3">
        <v>-64</v>
      </c>
      <c r="AJ215" s="154">
        <f t="shared" si="1640"/>
        <v>86162</v>
      </c>
      <c r="AK215" s="151">
        <f t="shared" si="1660"/>
        <v>42350</v>
      </c>
      <c r="AL215" s="151">
        <f t="shared" si="1661"/>
        <v>37233</v>
      </c>
      <c r="AM215" s="151">
        <f t="shared" si="1662"/>
        <v>6579</v>
      </c>
      <c r="AN215" s="154">
        <f t="shared" si="1641"/>
        <v>58886</v>
      </c>
      <c r="AO215" s="3">
        <v>31081</v>
      </c>
      <c r="AP215" s="3">
        <v>24224</v>
      </c>
      <c r="AQ215" s="3">
        <v>3581</v>
      </c>
      <c r="AR215" s="151">
        <f t="shared" si="1663"/>
        <v>67.473330812507882</v>
      </c>
      <c r="AS215" s="151">
        <f t="shared" si="1664"/>
        <v>72.884813807335149</v>
      </c>
      <c r="AT215" s="151">
        <f t="shared" si="1665"/>
        <v>63.715510665719776</v>
      </c>
      <c r="AU215" s="151">
        <f t="shared" si="1666"/>
        <v>54.175491679273826</v>
      </c>
      <c r="AV215" s="154">
        <f t="shared" si="1642"/>
        <v>73391</v>
      </c>
      <c r="AW215" s="3">
        <v>37744</v>
      </c>
      <c r="AX215" s="3">
        <v>31132</v>
      </c>
      <c r="AY215" s="3">
        <v>4515</v>
      </c>
      <c r="AZ215" s="151">
        <f t="shared" si="1667"/>
        <v>84.093591374193622</v>
      </c>
      <c r="BA215" s="151">
        <f t="shared" si="1668"/>
        <v>88.509520682862771</v>
      </c>
      <c r="BB215" s="151">
        <f t="shared" si="1669"/>
        <v>81.885373102922216</v>
      </c>
      <c r="BC215" s="151">
        <f t="shared" si="1670"/>
        <v>68.305597579425111</v>
      </c>
      <c r="BD215" s="154">
        <f t="shared" si="1643"/>
        <v>80094</v>
      </c>
      <c r="BE215" s="3">
        <v>40440</v>
      </c>
      <c r="BF215" s="3">
        <v>34359</v>
      </c>
      <c r="BG215" s="3">
        <v>5295</v>
      </c>
      <c r="BH215" s="151">
        <f t="shared" si="1671"/>
        <v>91.774088205974351</v>
      </c>
      <c r="BI215" s="151">
        <f t="shared" si="1672"/>
        <v>94.83162930306726</v>
      </c>
      <c r="BJ215" s="151">
        <f t="shared" si="1673"/>
        <v>90.373234435413877</v>
      </c>
      <c r="BK215" s="151">
        <f t="shared" si="1674"/>
        <v>80.105900151285937</v>
      </c>
      <c r="BL215" s="154">
        <f t="shared" si="1644"/>
        <v>83207</v>
      </c>
      <c r="BM215" s="3">
        <v>41556</v>
      </c>
      <c r="BN215" s="3">
        <v>35849</v>
      </c>
      <c r="BO215" s="3">
        <v>5802</v>
      </c>
      <c r="BP215" s="151">
        <f t="shared" si="1675"/>
        <v>95.341056225865955</v>
      </c>
      <c r="BQ215" s="151">
        <f t="shared" si="1676"/>
        <v>97.448644592439734</v>
      </c>
      <c r="BR215" s="151">
        <f t="shared" si="1677"/>
        <v>94.2923275204503</v>
      </c>
      <c r="BS215" s="151">
        <f t="shared" si="1678"/>
        <v>87.77609682299547</v>
      </c>
      <c r="BT215" s="154">
        <f t="shared" si="1645"/>
        <v>84391</v>
      </c>
      <c r="BU215" s="3">
        <v>41929</v>
      </c>
      <c r="BV215" s="3">
        <v>36407</v>
      </c>
      <c r="BW215" s="3">
        <v>6055</v>
      </c>
      <c r="BX215" s="151">
        <f t="shared" si="1679"/>
        <v>96.697718652962536</v>
      </c>
      <c r="BY215" s="151">
        <f t="shared" si="1680"/>
        <v>98.323328018009576</v>
      </c>
      <c r="BZ215" s="151">
        <f t="shared" si="1681"/>
        <v>95.760014729477376</v>
      </c>
      <c r="CA215" s="151">
        <f t="shared" si="1682"/>
        <v>91.603630862329794</v>
      </c>
      <c r="CB215" s="154">
        <f t="shared" si="1646"/>
        <v>85573</v>
      </c>
      <c r="CC215" s="3">
        <v>42257</v>
      </c>
      <c r="CD215" s="3">
        <v>36965</v>
      </c>
      <c r="CE215" s="3">
        <v>6351</v>
      </c>
      <c r="CF215" s="151">
        <f t="shared" si="1683"/>
        <v>98.052089420553884</v>
      </c>
      <c r="CG215" s="151">
        <f t="shared" si="1684"/>
        <v>99.092486633524061</v>
      </c>
      <c r="CH215" s="151">
        <f t="shared" si="1685"/>
        <v>97.227701938504424</v>
      </c>
      <c r="CI215" s="151">
        <f t="shared" si="1686"/>
        <v>96.081694402420567</v>
      </c>
      <c r="CJ215" s="154">
        <f t="shared" si="1647"/>
        <v>85878</v>
      </c>
      <c r="CK215" s="3">
        <v>42297</v>
      </c>
      <c r="CL215" s="3">
        <v>37133</v>
      </c>
      <c r="CM215" s="3">
        <v>6448</v>
      </c>
      <c r="CN215" s="151">
        <f t="shared" si="1687"/>
        <v>98.401567495101588</v>
      </c>
      <c r="CO215" s="151">
        <f t="shared" si="1688"/>
        <v>99.186286464684358</v>
      </c>
      <c r="CP215" s="151">
        <f t="shared" si="1689"/>
        <v>97.669586259501827</v>
      </c>
      <c r="CQ215" s="151">
        <f t="shared" si="1690"/>
        <v>97.549167927382754</v>
      </c>
      <c r="CR215" s="154">
        <f t="shared" si="1648"/>
        <v>86029</v>
      </c>
      <c r="CS215" s="3">
        <v>42333</v>
      </c>
      <c r="CT215" s="3">
        <v>37186</v>
      </c>
      <c r="CU215" s="3">
        <v>6510</v>
      </c>
      <c r="CV215" s="151">
        <f t="shared" si="1691"/>
        <v>98.574587787746495</v>
      </c>
      <c r="CW215" s="151">
        <f t="shared" si="1692"/>
        <v>99.270706312728635</v>
      </c>
      <c r="CX215" s="151">
        <f t="shared" si="1693"/>
        <v>97.808990241721247</v>
      </c>
      <c r="CY215" s="151">
        <f t="shared" si="1694"/>
        <v>98.487140695915272</v>
      </c>
      <c r="CZ215" s="151">
        <f t="shared" si="1695"/>
        <v>98.72698314484434</v>
      </c>
      <c r="DA215" s="151">
        <f t="shared" si="1696"/>
        <v>99.310571240971768</v>
      </c>
      <c r="DB215" s="151">
        <f t="shared" si="1697"/>
        <v>97.932612641047896</v>
      </c>
      <c r="DC215" s="151">
        <f t="shared" si="1698"/>
        <v>99.531013615733727</v>
      </c>
      <c r="DD215" s="149">
        <v>3332</v>
      </c>
      <c r="DE215" s="3">
        <v>872</v>
      </c>
      <c r="DF215" s="3">
        <v>1865</v>
      </c>
      <c r="DG215" s="3">
        <v>595</v>
      </c>
      <c r="DH215" s="129">
        <v>2</v>
      </c>
      <c r="DI215" s="129">
        <v>1</v>
      </c>
      <c r="DJ215" s="129">
        <v>3</v>
      </c>
      <c r="DK215" s="129">
        <v>5</v>
      </c>
      <c r="DL215" s="129">
        <v>7</v>
      </c>
      <c r="DM215" s="129">
        <v>5</v>
      </c>
      <c r="DN215" s="129">
        <v>8</v>
      </c>
      <c r="DO215" s="129">
        <v>12</v>
      </c>
      <c r="DP215" s="3">
        <v>22</v>
      </c>
      <c r="DQ215" s="3">
        <v>15</v>
      </c>
      <c r="DR215" s="3">
        <v>25</v>
      </c>
      <c r="DS215" s="3">
        <v>24</v>
      </c>
      <c r="DU215" s="149">
        <v>2588</v>
      </c>
      <c r="DV215" s="3">
        <v>554</v>
      </c>
      <c r="DW215" s="3">
        <v>1508</v>
      </c>
      <c r="DX215" s="3">
        <v>526</v>
      </c>
      <c r="DZ215" s="293" t="str">
        <f>CONCATENATE(EA215," ",EB215)</f>
        <v>2017 Kvartal 1</v>
      </c>
      <c r="EA215" s="293">
        <v>2017</v>
      </c>
      <c r="EB215" s="293" t="s">
        <v>441</v>
      </c>
      <c r="EC215" s="297">
        <f>SUM(D213:D215)</f>
        <v>252887</v>
      </c>
      <c r="ED215" s="297">
        <f>SUM(H213:H215)</f>
        <v>-3301</v>
      </c>
      <c r="EE215" s="297">
        <f>SUM(L213:L215)</f>
        <v>4446</v>
      </c>
      <c r="EF215" s="297">
        <f>SUM(P213:P215)</f>
        <v>-7747</v>
      </c>
      <c r="EG215" s="297">
        <f>SUM(T213:T215)</f>
        <v>249586</v>
      </c>
      <c r="EH215" s="297">
        <f>SUM(X213:X215)</f>
        <v>-3637</v>
      </c>
      <c r="EI215" s="297">
        <f>SUM(AB213:AB215)</f>
        <v>908</v>
      </c>
      <c r="EJ215" s="297">
        <f>SUM(AF213:AF215)</f>
        <v>-4545</v>
      </c>
      <c r="EK215" s="297">
        <f>SUM(AJ213:AJ215)</f>
        <v>245949</v>
      </c>
      <c r="EL215" s="297">
        <f>SUM(AN213:AN215)</f>
        <v>169498</v>
      </c>
      <c r="EM215" s="297">
        <f>IF(EG215&gt;0,(EL215/EG215)*100,0)</f>
        <v>67.911661711794736</v>
      </c>
      <c r="EN215" s="297">
        <f>SUM(AV213:AV215)</f>
        <v>210506</v>
      </c>
      <c r="EO215" s="297">
        <f>IF(EG215&gt;0,(EN215/EG215)*100,0)</f>
        <v>84.342070468696164</v>
      </c>
      <c r="EP215" s="297">
        <f>SUM(BD213:BD215)</f>
        <v>229023</v>
      </c>
      <c r="EQ215" s="297">
        <f>IF(EG215&gt;0,(EP215/EG215)*100,0)</f>
        <v>91.761156475122803</v>
      </c>
      <c r="ER215" s="297">
        <f>SUM(BL213:BL215)</f>
        <v>237386</v>
      </c>
      <c r="ES215" s="297">
        <f>IF(EG215&gt;0,(ER215/EG215)*100,0)</f>
        <v>95.111905315201966</v>
      </c>
      <c r="ET215" s="297">
        <f>SUM(BT213:BT215)</f>
        <v>240618</v>
      </c>
      <c r="EU215" s="297">
        <f>IF(EG215&gt;0,(ET215/EG215)*100,0)</f>
        <v>96.406849743174689</v>
      </c>
      <c r="EV215" s="297">
        <f>SUM(CB213:CB215)</f>
        <v>244021</v>
      </c>
      <c r="EW215" s="297">
        <f>IF(EG215&gt;0,(EV215/EG215)*100,0)</f>
        <v>97.770307629434342</v>
      </c>
      <c r="EX215" s="297">
        <f>SUM(CJ213:CJ215)</f>
        <v>244904</v>
      </c>
      <c r="EY215" s="297">
        <f>IF(EG215&gt;0,(EX215/EG215)*100,0)</f>
        <v>98.124093498834071</v>
      </c>
      <c r="EZ215" s="297">
        <f>SUM(CR213:CR215)</f>
        <v>245354</v>
      </c>
      <c r="FA215" s="297">
        <f>IF(EG215&gt;0,(EZ215/EG215)*100,0)</f>
        <v>98.304392073273334</v>
      </c>
      <c r="FB215" s="297">
        <f>IF(EG215&gt;0,(EK215/EG215)*100,0)</f>
        <v>98.54278685503192</v>
      </c>
      <c r="FC215" s="297">
        <f>IF(DD215&gt;0,DD213+DD214+DD215,0)</f>
        <v>10316</v>
      </c>
      <c r="FD215" s="297">
        <f>IF(DD215&gt;0,((DD215+DD214+DD213)*60)/((T213+T214+T215)),0)</f>
        <v>2.4799467918873654</v>
      </c>
      <c r="FE215" s="297">
        <f>IF(DD215&gt;0,((DD215+DD214+DD213)*60)/((T215+T214+T213)-(AN215+AN214+AN213)),0)</f>
        <v>7.7284986514833687</v>
      </c>
      <c r="FF215" s="297">
        <f>IF(DU215&gt;0,((DU215+DU214+DU213)*60)/((T215+T214+T213)-(BD215+BD214+BD213)),0)</f>
        <v>24.031512911540144</v>
      </c>
      <c r="FL215" s="151">
        <f t="shared" si="1649"/>
        <v>86162</v>
      </c>
      <c r="FM215" s="151">
        <f t="shared" si="1546"/>
        <v>85.177920661080293</v>
      </c>
      <c r="FN215" s="151">
        <f t="shared" si="1547"/>
        <v>92.957452241127186</v>
      </c>
      <c r="FO215" s="151">
        <f t="shared" si="1548"/>
        <v>97.944569531812164</v>
      </c>
      <c r="FR215" s="5">
        <f t="shared" si="1449"/>
        <v>58886</v>
      </c>
      <c r="FS215" s="5">
        <f t="shared" si="1450"/>
        <v>21208</v>
      </c>
      <c r="FT215" s="5">
        <f t="shared" si="1451"/>
        <v>6068</v>
      </c>
      <c r="FU215" s="5">
        <f t="shared" si="1452"/>
        <v>1111</v>
      </c>
      <c r="FW215" s="233">
        <f t="shared" si="1453"/>
        <v>0.67473330812507881</v>
      </c>
      <c r="FX215" s="233">
        <f t="shared" si="1454"/>
        <v>0.24300757393466479</v>
      </c>
      <c r="FY215" s="233">
        <f t="shared" si="1455"/>
        <v>6.9528949388699829E-2</v>
      </c>
      <c r="FZ215" s="233">
        <f t="shared" si="1456"/>
        <v>1.2730168551556609E-2</v>
      </c>
      <c r="GA215" s="233"/>
      <c r="GB215" s="5">
        <f t="shared" si="1457"/>
        <v>0.91774088205974347</v>
      </c>
      <c r="GC215" s="5">
        <f t="shared" si="1458"/>
        <v>0.94831629303067255</v>
      </c>
      <c r="GD215" s="5">
        <f t="shared" si="1459"/>
        <v>0.90373234435413874</v>
      </c>
      <c r="GE215" s="5">
        <f t="shared" si="1460"/>
        <v>0.80105900151285936</v>
      </c>
    </row>
    <row r="216" spans="1:187" x14ac:dyDescent="0.2">
      <c r="A216" s="2" t="str">
        <f t="shared" si="1650"/>
        <v>2017 Apr</v>
      </c>
      <c r="B216" s="139">
        <f t="shared" si="1631"/>
        <v>2017</v>
      </c>
      <c r="C216" s="142" t="str">
        <f t="shared" si="1632"/>
        <v>Apr</v>
      </c>
      <c r="D216" s="154">
        <f t="shared" si="1191"/>
        <v>81141</v>
      </c>
      <c r="E216" s="129">
        <v>39737</v>
      </c>
      <c r="F216" s="129">
        <v>34742</v>
      </c>
      <c r="G216" s="129">
        <v>6662</v>
      </c>
      <c r="H216" s="154">
        <f t="shared" si="1633"/>
        <v>-1453</v>
      </c>
      <c r="I216" s="151">
        <f t="shared" si="1651"/>
        <v>418</v>
      </c>
      <c r="J216" s="151">
        <f t="shared" si="1652"/>
        <v>-983</v>
      </c>
      <c r="K216" s="151">
        <f t="shared" si="1653"/>
        <v>-888</v>
      </c>
      <c r="L216" s="154">
        <f t="shared" si="1634"/>
        <v>3429</v>
      </c>
      <c r="M216" s="3">
        <v>1823</v>
      </c>
      <c r="N216" s="3">
        <v>1133</v>
      </c>
      <c r="O216" s="3">
        <v>473</v>
      </c>
      <c r="P216" s="154">
        <f t="shared" si="1635"/>
        <v>-4882</v>
      </c>
      <c r="Q216" s="3">
        <v>-1405</v>
      </c>
      <c r="R216" s="3">
        <v>-2116</v>
      </c>
      <c r="S216" s="3">
        <v>-1361</v>
      </c>
      <c r="T216" s="154">
        <f t="shared" si="1636"/>
        <v>79688</v>
      </c>
      <c r="U216" s="151">
        <f t="shared" si="1654"/>
        <v>40155</v>
      </c>
      <c r="V216" s="151">
        <f t="shared" si="1655"/>
        <v>33759</v>
      </c>
      <c r="W216" s="151">
        <f t="shared" si="1656"/>
        <v>5774</v>
      </c>
      <c r="X216" s="154">
        <f t="shared" si="1637"/>
        <v>-1771</v>
      </c>
      <c r="Y216" s="151">
        <f t="shared" si="1657"/>
        <v>-788</v>
      </c>
      <c r="Z216" s="151">
        <f t="shared" si="1658"/>
        <v>-852</v>
      </c>
      <c r="AA216" s="151">
        <f t="shared" si="1659"/>
        <v>-131</v>
      </c>
      <c r="AB216" s="154">
        <f t="shared" si="1638"/>
        <v>281</v>
      </c>
      <c r="AC216" s="3">
        <v>130</v>
      </c>
      <c r="AD216" s="3">
        <v>127</v>
      </c>
      <c r="AE216" s="3">
        <v>24</v>
      </c>
      <c r="AF216" s="154">
        <f t="shared" si="1639"/>
        <v>-2052</v>
      </c>
      <c r="AG216" s="3">
        <v>-918</v>
      </c>
      <c r="AH216" s="3">
        <v>-979</v>
      </c>
      <c r="AI216" s="3">
        <v>-155</v>
      </c>
      <c r="AJ216" s="154">
        <f t="shared" si="1640"/>
        <v>77917</v>
      </c>
      <c r="AK216" s="151">
        <f t="shared" si="1660"/>
        <v>39367</v>
      </c>
      <c r="AL216" s="151">
        <f t="shared" si="1661"/>
        <v>32907</v>
      </c>
      <c r="AM216" s="151">
        <f t="shared" si="1662"/>
        <v>5643</v>
      </c>
      <c r="AN216" s="154">
        <f t="shared" si="1641"/>
        <v>51859</v>
      </c>
      <c r="AO216" s="3">
        <v>27652</v>
      </c>
      <c r="AP216" s="3">
        <v>21361</v>
      </c>
      <c r="AQ216" s="3">
        <v>2846</v>
      </c>
      <c r="AR216" s="151">
        <f t="shared" si="1663"/>
        <v>65.077552454572825</v>
      </c>
      <c r="AS216" s="151">
        <f t="shared" si="1664"/>
        <v>68.863155273315897</v>
      </c>
      <c r="AT216" s="151">
        <f t="shared" si="1665"/>
        <v>63.274978524245384</v>
      </c>
      <c r="AU216" s="151">
        <f t="shared" si="1666"/>
        <v>49.289920332525114</v>
      </c>
      <c r="AV216" s="154">
        <f t="shared" si="1642"/>
        <v>64820</v>
      </c>
      <c r="AW216" s="3">
        <v>33951</v>
      </c>
      <c r="AX216" s="3">
        <v>27239</v>
      </c>
      <c r="AY216" s="3">
        <v>3630</v>
      </c>
      <c r="AZ216" s="151">
        <f t="shared" si="1667"/>
        <v>81.34223471539002</v>
      </c>
      <c r="BA216" s="151">
        <f t="shared" si="1668"/>
        <v>84.549869256630558</v>
      </c>
      <c r="BB216" s="151">
        <f t="shared" si="1669"/>
        <v>80.686631713024667</v>
      </c>
      <c r="BC216" s="151">
        <f t="shared" si="1670"/>
        <v>62.86802909594735</v>
      </c>
      <c r="BD216" s="154">
        <f t="shared" si="1643"/>
        <v>71547</v>
      </c>
      <c r="BE216" s="3">
        <v>37033</v>
      </c>
      <c r="BF216" s="3">
        <v>30222</v>
      </c>
      <c r="BG216" s="3">
        <v>4292</v>
      </c>
      <c r="BH216" s="151">
        <f t="shared" si="1671"/>
        <v>89.783907238229091</v>
      </c>
      <c r="BI216" s="151">
        <f t="shared" si="1672"/>
        <v>92.225127630432084</v>
      </c>
      <c r="BJ216" s="151">
        <f t="shared" si="1673"/>
        <v>89.522793921620902</v>
      </c>
      <c r="BK216" s="151">
        <f t="shared" si="1674"/>
        <v>74.333217873224797</v>
      </c>
      <c r="BL216" s="154">
        <f t="shared" si="1644"/>
        <v>74710</v>
      </c>
      <c r="BM216" s="3">
        <v>38374</v>
      </c>
      <c r="BN216" s="3">
        <v>31565</v>
      </c>
      <c r="BO216" s="3">
        <v>4771</v>
      </c>
      <c r="BP216" s="151">
        <f t="shared" si="1675"/>
        <v>93.753137235217338</v>
      </c>
      <c r="BQ216" s="151">
        <f t="shared" si="1676"/>
        <v>95.564686838500819</v>
      </c>
      <c r="BR216" s="151">
        <f t="shared" si="1677"/>
        <v>93.500992327971801</v>
      </c>
      <c r="BS216" s="151">
        <f t="shared" si="1678"/>
        <v>82.629026671285061</v>
      </c>
      <c r="BT216" s="154">
        <f t="shared" si="1645"/>
        <v>75923</v>
      </c>
      <c r="BU216" s="3">
        <v>38836</v>
      </c>
      <c r="BV216" s="3">
        <v>32065</v>
      </c>
      <c r="BW216" s="3">
        <v>5022</v>
      </c>
      <c r="BX216" s="151">
        <f t="shared" si="1679"/>
        <v>95.275323762674432</v>
      </c>
      <c r="BY216" s="151">
        <f t="shared" si="1680"/>
        <v>96.715228489602794</v>
      </c>
      <c r="BZ216" s="151">
        <f t="shared" si="1681"/>
        <v>94.982078853046588</v>
      </c>
      <c r="CA216" s="151">
        <f t="shared" si="1682"/>
        <v>86.976099757533774</v>
      </c>
      <c r="CB216" s="154">
        <f t="shared" si="1646"/>
        <v>77157</v>
      </c>
      <c r="CC216" s="3">
        <v>39237</v>
      </c>
      <c r="CD216" s="3">
        <v>32560</v>
      </c>
      <c r="CE216" s="3">
        <v>5360</v>
      </c>
      <c r="CF216" s="151">
        <f t="shared" si="1683"/>
        <v>96.823863065957241</v>
      </c>
      <c r="CG216" s="151">
        <f t="shared" si="1684"/>
        <v>97.713858797160995</v>
      </c>
      <c r="CH216" s="151">
        <f t="shared" si="1685"/>
        <v>96.448354512870637</v>
      </c>
      <c r="CI216" s="151">
        <f t="shared" si="1686"/>
        <v>92.829927260131626</v>
      </c>
      <c r="CJ216" s="154">
        <f t="shared" si="1647"/>
        <v>77500</v>
      </c>
      <c r="CK216" s="3">
        <v>39311</v>
      </c>
      <c r="CL216" s="3">
        <v>32732</v>
      </c>
      <c r="CM216" s="3">
        <v>5457</v>
      </c>
      <c r="CN216" s="151">
        <f t="shared" si="1687"/>
        <v>97.254291737777336</v>
      </c>
      <c r="CO216" s="151">
        <f t="shared" si="1688"/>
        <v>97.898144689328845</v>
      </c>
      <c r="CP216" s="151">
        <f t="shared" si="1689"/>
        <v>96.957848277496367</v>
      </c>
      <c r="CQ216" s="151">
        <f t="shared" si="1690"/>
        <v>94.509871839279526</v>
      </c>
      <c r="CR216" s="154">
        <f t="shared" si="1648"/>
        <v>77667</v>
      </c>
      <c r="CS216" s="3">
        <v>39347</v>
      </c>
      <c r="CT216" s="3">
        <v>32809</v>
      </c>
      <c r="CU216" s="3">
        <v>5511</v>
      </c>
      <c r="CV216" s="151">
        <f t="shared" si="1691"/>
        <v>97.463859050296151</v>
      </c>
      <c r="CW216" s="151">
        <f t="shared" si="1692"/>
        <v>97.987797285518624</v>
      </c>
      <c r="CX216" s="151">
        <f t="shared" si="1693"/>
        <v>97.185935602357887</v>
      </c>
      <c r="CY216" s="151">
        <f t="shared" si="1694"/>
        <v>95.445098718392799</v>
      </c>
      <c r="CZ216" s="151">
        <f t="shared" si="1695"/>
        <v>97.777582572030923</v>
      </c>
      <c r="DA216" s="151">
        <f t="shared" si="1696"/>
        <v>98.037604283401819</v>
      </c>
      <c r="DB216" s="151">
        <f t="shared" si="1697"/>
        <v>97.476228561272549</v>
      </c>
      <c r="DC216" s="151">
        <f t="shared" si="1698"/>
        <v>97.731208867336335</v>
      </c>
      <c r="DD216" s="149">
        <v>4087</v>
      </c>
      <c r="DE216" s="3">
        <v>1235</v>
      </c>
      <c r="DF216" s="3">
        <v>1986</v>
      </c>
      <c r="DG216" s="3">
        <v>866</v>
      </c>
      <c r="DH216" s="129">
        <v>3</v>
      </c>
      <c r="DI216" s="129">
        <v>2</v>
      </c>
      <c r="DJ216" s="129">
        <v>4</v>
      </c>
      <c r="DK216" s="129">
        <v>9</v>
      </c>
      <c r="DL216" s="129">
        <v>9</v>
      </c>
      <c r="DM216" s="129">
        <v>6</v>
      </c>
      <c r="DN216" s="129">
        <v>10</v>
      </c>
      <c r="DO216" s="129">
        <v>18</v>
      </c>
      <c r="DP216" s="3">
        <v>25</v>
      </c>
      <c r="DQ216" s="3">
        <v>17</v>
      </c>
      <c r="DR216" s="3">
        <v>28</v>
      </c>
      <c r="DS216" s="3">
        <v>33</v>
      </c>
      <c r="DU216" s="149">
        <v>3369</v>
      </c>
      <c r="DV216" s="3">
        <v>901</v>
      </c>
      <c r="DW216" s="3">
        <v>1665</v>
      </c>
      <c r="DX216" s="3">
        <v>803</v>
      </c>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9"/>
        <v>77917</v>
      </c>
      <c r="FM216" s="151">
        <f t="shared" si="1546"/>
        <v>83.191087952564914</v>
      </c>
      <c r="FN216" s="151">
        <f t="shared" si="1547"/>
        <v>91.824633905309497</v>
      </c>
      <c r="FO216" s="151">
        <f t="shared" si="1548"/>
        <v>97.440866563137689</v>
      </c>
      <c r="FR216" s="5">
        <f t="shared" si="1449"/>
        <v>51859</v>
      </c>
      <c r="FS216" s="5">
        <f t="shared" si="1450"/>
        <v>19688</v>
      </c>
      <c r="FT216" s="5">
        <f t="shared" si="1451"/>
        <v>6370</v>
      </c>
      <c r="FU216" s="5">
        <f t="shared" si="1452"/>
        <v>1771</v>
      </c>
      <c r="FW216" s="233">
        <f t="shared" si="1453"/>
        <v>0.65077552454572829</v>
      </c>
      <c r="FX216" s="233">
        <f t="shared" si="1454"/>
        <v>0.24706354783656259</v>
      </c>
      <c r="FY216" s="233">
        <f t="shared" si="1455"/>
        <v>7.9936753338018265E-2</v>
      </c>
      <c r="FZ216" s="233">
        <f t="shared" si="1456"/>
        <v>2.2224174279690794E-2</v>
      </c>
      <c r="GA216" s="233"/>
      <c r="GB216" s="5">
        <f t="shared" si="1457"/>
        <v>0.89783907238229088</v>
      </c>
      <c r="GC216" s="5">
        <f t="shared" si="1458"/>
        <v>0.9222512763043208</v>
      </c>
      <c r="GD216" s="5">
        <f t="shared" si="1459"/>
        <v>0.89522793921620902</v>
      </c>
      <c r="GE216" s="5">
        <f t="shared" si="1460"/>
        <v>0.74333217873224799</v>
      </c>
    </row>
    <row r="217" spans="1:187" x14ac:dyDescent="0.2">
      <c r="A217" s="2" t="str">
        <f t="shared" si="1650"/>
        <v>2017 Maj</v>
      </c>
      <c r="B217" s="139">
        <f t="shared" si="1631"/>
        <v>2017</v>
      </c>
      <c r="C217" s="142" t="str">
        <f t="shared" si="1632"/>
        <v>Maj</v>
      </c>
      <c r="D217" s="154">
        <f t="shared" ref="D217:D227" si="1699">E217+F217+G217</f>
        <v>86871</v>
      </c>
      <c r="E217" s="129">
        <v>41841</v>
      </c>
      <c r="F217" s="129">
        <v>37909</v>
      </c>
      <c r="G217" s="129">
        <v>7121</v>
      </c>
      <c r="H217" s="154">
        <f t="shared" si="1633"/>
        <v>-2019</v>
      </c>
      <c r="I217" s="151">
        <f t="shared" si="1651"/>
        <v>73</v>
      </c>
      <c r="J217" s="151">
        <f t="shared" si="1652"/>
        <v>-1266</v>
      </c>
      <c r="K217" s="151">
        <f t="shared" si="1653"/>
        <v>-826</v>
      </c>
      <c r="L217" s="154">
        <f t="shared" si="1634"/>
        <v>2233</v>
      </c>
      <c r="M217" s="3">
        <v>687</v>
      </c>
      <c r="N217" s="3">
        <v>1056</v>
      </c>
      <c r="O217" s="3">
        <v>490</v>
      </c>
      <c r="P217" s="154">
        <f t="shared" si="1635"/>
        <v>-4252</v>
      </c>
      <c r="Q217" s="3">
        <v>-614</v>
      </c>
      <c r="R217" s="3">
        <v>-2322</v>
      </c>
      <c r="S217" s="3">
        <v>-1316</v>
      </c>
      <c r="T217" s="154">
        <f t="shared" si="1636"/>
        <v>84852</v>
      </c>
      <c r="U217" s="151">
        <f t="shared" si="1654"/>
        <v>41914</v>
      </c>
      <c r="V217" s="151">
        <f t="shared" si="1655"/>
        <v>36643</v>
      </c>
      <c r="W217" s="151">
        <f t="shared" si="1656"/>
        <v>6295</v>
      </c>
      <c r="X217" s="154">
        <f t="shared" si="1637"/>
        <v>-1802</v>
      </c>
      <c r="Y217" s="151">
        <f t="shared" si="1657"/>
        <v>-412</v>
      </c>
      <c r="Z217" s="151">
        <f t="shared" si="1658"/>
        <v>-1326</v>
      </c>
      <c r="AA217" s="151">
        <f t="shared" si="1659"/>
        <v>-64</v>
      </c>
      <c r="AB217" s="154">
        <f t="shared" si="1638"/>
        <v>293</v>
      </c>
      <c r="AC217" s="3">
        <v>127</v>
      </c>
      <c r="AD217" s="3">
        <v>141</v>
      </c>
      <c r="AE217" s="3">
        <v>25</v>
      </c>
      <c r="AF217" s="154">
        <f t="shared" si="1639"/>
        <v>-2095</v>
      </c>
      <c r="AG217" s="3">
        <v>-539</v>
      </c>
      <c r="AH217" s="3">
        <v>-1467</v>
      </c>
      <c r="AI217" s="3">
        <v>-89</v>
      </c>
      <c r="AJ217" s="154">
        <f t="shared" si="1640"/>
        <v>83050</v>
      </c>
      <c r="AK217" s="151">
        <f t="shared" si="1660"/>
        <v>41502</v>
      </c>
      <c r="AL217" s="151">
        <f t="shared" si="1661"/>
        <v>35317</v>
      </c>
      <c r="AM217" s="151">
        <f t="shared" si="1662"/>
        <v>6231</v>
      </c>
      <c r="AN217" s="154">
        <f t="shared" si="1641"/>
        <v>53565</v>
      </c>
      <c r="AO217" s="3">
        <v>28708</v>
      </c>
      <c r="AP217" s="3">
        <v>22059</v>
      </c>
      <c r="AQ217" s="3">
        <v>2798</v>
      </c>
      <c r="AR217" s="151">
        <f t="shared" si="1663"/>
        <v>63.127563286663836</v>
      </c>
      <c r="AS217" s="151">
        <f t="shared" si="1664"/>
        <v>68.49262776160711</v>
      </c>
      <c r="AT217" s="151">
        <f t="shared" si="1665"/>
        <v>60.199765303059252</v>
      </c>
      <c r="AU217" s="151">
        <f t="shared" si="1666"/>
        <v>44.447974583002377</v>
      </c>
      <c r="AV217" s="154">
        <f t="shared" si="1642"/>
        <v>67228</v>
      </c>
      <c r="AW217" s="3">
        <v>35383</v>
      </c>
      <c r="AX217" s="3">
        <v>28219</v>
      </c>
      <c r="AY217" s="3">
        <v>3626</v>
      </c>
      <c r="AZ217" s="151">
        <f t="shared" si="1667"/>
        <v>79.229717625984065</v>
      </c>
      <c r="BA217" s="151">
        <f t="shared" si="1668"/>
        <v>84.418094192871123</v>
      </c>
      <c r="BB217" s="151">
        <f t="shared" si="1669"/>
        <v>77.010615943017768</v>
      </c>
      <c r="BC217" s="151">
        <f t="shared" si="1670"/>
        <v>57.601270849880862</v>
      </c>
      <c r="BD217" s="154">
        <f t="shared" si="1643"/>
        <v>74508</v>
      </c>
      <c r="BE217" s="3">
        <v>38600</v>
      </c>
      <c r="BF217" s="3">
        <v>31582</v>
      </c>
      <c r="BG217" s="3">
        <v>4326</v>
      </c>
      <c r="BH217" s="151">
        <f t="shared" si="1671"/>
        <v>87.809362183566691</v>
      </c>
      <c r="BI217" s="151">
        <f t="shared" si="1672"/>
        <v>92.09333396955671</v>
      </c>
      <c r="BJ217" s="151">
        <f t="shared" si="1673"/>
        <v>86.188357940124988</v>
      </c>
      <c r="BK217" s="151">
        <f t="shared" si="1674"/>
        <v>68.721207307386805</v>
      </c>
      <c r="BL217" s="154">
        <f t="shared" si="1644"/>
        <v>78352</v>
      </c>
      <c r="BM217" s="3">
        <v>40115</v>
      </c>
      <c r="BN217" s="3">
        <v>33337</v>
      </c>
      <c r="BO217" s="3">
        <v>4900</v>
      </c>
      <c r="BP217" s="151">
        <f t="shared" si="1675"/>
        <v>92.339603073586957</v>
      </c>
      <c r="BQ217" s="151">
        <f t="shared" si="1676"/>
        <v>95.707878035978439</v>
      </c>
      <c r="BR217" s="151">
        <f t="shared" si="1677"/>
        <v>90.977812951996285</v>
      </c>
      <c r="BS217" s="151">
        <f t="shared" si="1678"/>
        <v>77.839555202541703</v>
      </c>
      <c r="BT217" s="154">
        <f t="shared" si="1645"/>
        <v>79970</v>
      </c>
      <c r="BU217" s="3">
        <v>40674</v>
      </c>
      <c r="BV217" s="3">
        <v>34041</v>
      </c>
      <c r="BW217" s="3">
        <v>5255</v>
      </c>
      <c r="BX217" s="151">
        <f t="shared" si="1679"/>
        <v>94.246452646961771</v>
      </c>
      <c r="BY217" s="151">
        <f t="shared" si="1680"/>
        <v>97.041561292169675</v>
      </c>
      <c r="BZ217" s="151">
        <f t="shared" si="1681"/>
        <v>92.899053025134407</v>
      </c>
      <c r="CA217" s="151">
        <f t="shared" si="1682"/>
        <v>83.478951548848286</v>
      </c>
      <c r="CB217" s="154">
        <f t="shared" si="1646"/>
        <v>81851</v>
      </c>
      <c r="CC217" s="3">
        <v>41267</v>
      </c>
      <c r="CD217" s="3">
        <v>34845</v>
      </c>
      <c r="CE217" s="3">
        <v>5739</v>
      </c>
      <c r="CF217" s="151">
        <f t="shared" si="1683"/>
        <v>96.463253665205301</v>
      </c>
      <c r="CG217" s="151">
        <f t="shared" si="1684"/>
        <v>98.456363029059503</v>
      </c>
      <c r="CH217" s="151">
        <f t="shared" si="1685"/>
        <v>95.093196517752361</v>
      </c>
      <c r="CI217" s="151">
        <f t="shared" si="1686"/>
        <v>91.167593328038123</v>
      </c>
      <c r="CJ217" s="154">
        <f t="shared" si="1647"/>
        <v>82414</v>
      </c>
      <c r="CK217" s="3">
        <v>41402</v>
      </c>
      <c r="CL217" s="3">
        <v>35096</v>
      </c>
      <c r="CM217" s="3">
        <v>5916</v>
      </c>
      <c r="CN217" s="151">
        <f t="shared" si="1687"/>
        <v>97.126761891293086</v>
      </c>
      <c r="CO217" s="151">
        <f t="shared" si="1688"/>
        <v>98.778451114186197</v>
      </c>
      <c r="CP217" s="151">
        <f t="shared" si="1689"/>
        <v>95.778184100646783</v>
      </c>
      <c r="CQ217" s="151">
        <f t="shared" si="1690"/>
        <v>93.979348689436065</v>
      </c>
      <c r="CR217" s="154">
        <f t="shared" si="1648"/>
        <v>82661</v>
      </c>
      <c r="CS217" s="3">
        <v>41453</v>
      </c>
      <c r="CT217" s="3">
        <v>35183</v>
      </c>
      <c r="CU217" s="3">
        <v>6025</v>
      </c>
      <c r="CV217" s="151">
        <f t="shared" si="1691"/>
        <v>97.417856974496772</v>
      </c>
      <c r="CW217" s="151">
        <f t="shared" si="1692"/>
        <v>98.900128835234042</v>
      </c>
      <c r="CX217" s="151">
        <f t="shared" si="1693"/>
        <v>96.015610075594253</v>
      </c>
      <c r="CY217" s="151">
        <f t="shared" si="1694"/>
        <v>95.710881652104845</v>
      </c>
      <c r="CZ217" s="151">
        <f t="shared" si="1695"/>
        <v>97.876302267477485</v>
      </c>
      <c r="DA217" s="151">
        <f t="shared" si="1696"/>
        <v>99.017034880946696</v>
      </c>
      <c r="DB217" s="151">
        <f t="shared" si="1697"/>
        <v>96.381300657697238</v>
      </c>
      <c r="DC217" s="151">
        <f t="shared" si="1698"/>
        <v>98.983320095313744</v>
      </c>
      <c r="DD217" s="149">
        <v>5226</v>
      </c>
      <c r="DE217" s="3">
        <v>1275</v>
      </c>
      <c r="DF217" s="3">
        <v>2814</v>
      </c>
      <c r="DG217" s="3">
        <v>1137</v>
      </c>
      <c r="DH217" s="129">
        <v>4</v>
      </c>
      <c r="DI217" s="129">
        <v>2</v>
      </c>
      <c r="DJ217" s="129">
        <v>5</v>
      </c>
      <c r="DK217" s="129">
        <v>11</v>
      </c>
      <c r="DL217" s="129">
        <v>10</v>
      </c>
      <c r="DM217" s="129">
        <v>6</v>
      </c>
      <c r="DN217" s="129">
        <v>12</v>
      </c>
      <c r="DO217" s="129">
        <v>20</v>
      </c>
      <c r="DP217" s="3">
        <v>26</v>
      </c>
      <c r="DQ217" s="3">
        <v>17</v>
      </c>
      <c r="DR217" s="3">
        <v>29</v>
      </c>
      <c r="DS217" s="3">
        <v>33</v>
      </c>
      <c r="DU217" s="149">
        <v>4450</v>
      </c>
      <c r="DV217" s="3">
        <v>925</v>
      </c>
      <c r="DW217" s="3">
        <v>2455</v>
      </c>
      <c r="DX217" s="3">
        <v>1070</v>
      </c>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9"/>
        <v>83050</v>
      </c>
      <c r="FM217" s="151">
        <f t="shared" si="1546"/>
        <v>80.948826008428654</v>
      </c>
      <c r="FN217" s="151">
        <f t="shared" si="1547"/>
        <v>89.714629741119808</v>
      </c>
      <c r="FO217" s="151">
        <f t="shared" si="1548"/>
        <v>96.291390728476827</v>
      </c>
      <c r="FR217" s="5">
        <f t="shared" si="1449"/>
        <v>53565</v>
      </c>
      <c r="FS217" s="5">
        <f t="shared" si="1450"/>
        <v>20943</v>
      </c>
      <c r="FT217" s="5">
        <f t="shared" si="1451"/>
        <v>8542</v>
      </c>
      <c r="FU217" s="5">
        <f t="shared" si="1452"/>
        <v>1802</v>
      </c>
      <c r="FW217" s="233">
        <f t="shared" si="1453"/>
        <v>0.63127563286663835</v>
      </c>
      <c r="FX217" s="233">
        <f t="shared" si="1454"/>
        <v>0.24681798896902843</v>
      </c>
      <c r="FY217" s="233">
        <f t="shared" si="1455"/>
        <v>0.10066940083910809</v>
      </c>
      <c r="FZ217" s="233">
        <f t="shared" si="1456"/>
        <v>2.1236977325225097E-2</v>
      </c>
      <c r="GA217" s="233"/>
      <c r="GB217" s="5">
        <f t="shared" si="1457"/>
        <v>0.87809362183566686</v>
      </c>
      <c r="GC217" s="5">
        <f t="shared" si="1458"/>
        <v>0.92093333969556712</v>
      </c>
      <c r="GD217" s="5">
        <f t="shared" si="1459"/>
        <v>0.86188357940124982</v>
      </c>
      <c r="GE217" s="5">
        <f t="shared" si="1460"/>
        <v>0.687212073073868</v>
      </c>
    </row>
    <row r="218" spans="1:187" x14ac:dyDescent="0.2">
      <c r="A218" s="2" t="str">
        <f t="shared" si="1650"/>
        <v>2017 Jun</v>
      </c>
      <c r="B218" s="139">
        <f t="shared" si="1631"/>
        <v>2017</v>
      </c>
      <c r="C218" s="142" t="str">
        <f t="shared" si="1632"/>
        <v>Jun</v>
      </c>
      <c r="D218" s="154">
        <f t="shared" si="1699"/>
        <v>81617</v>
      </c>
      <c r="E218" s="129">
        <v>39461</v>
      </c>
      <c r="F218" s="129">
        <v>35305</v>
      </c>
      <c r="G218" s="129">
        <v>6851</v>
      </c>
      <c r="H218" s="154">
        <f t="shared" si="1633"/>
        <v>-1730</v>
      </c>
      <c r="I218" s="151">
        <f t="shared" si="1651"/>
        <v>553</v>
      </c>
      <c r="J218" s="151">
        <f t="shared" si="1652"/>
        <v>-1323</v>
      </c>
      <c r="K218" s="151">
        <f t="shared" si="1653"/>
        <v>-960</v>
      </c>
      <c r="L218" s="154">
        <f t="shared" si="1634"/>
        <v>3381</v>
      </c>
      <c r="M218" s="3">
        <v>1538</v>
      </c>
      <c r="N218" s="3">
        <v>1228</v>
      </c>
      <c r="O218" s="3">
        <v>615</v>
      </c>
      <c r="P218" s="154">
        <f t="shared" si="1635"/>
        <v>-5111</v>
      </c>
      <c r="Q218" s="3">
        <v>-985</v>
      </c>
      <c r="R218" s="3">
        <v>-2551</v>
      </c>
      <c r="S218" s="3">
        <v>-1575</v>
      </c>
      <c r="T218" s="154">
        <f t="shared" si="1636"/>
        <v>79887</v>
      </c>
      <c r="U218" s="151">
        <f t="shared" si="1654"/>
        <v>40014</v>
      </c>
      <c r="V218" s="151">
        <f t="shared" si="1655"/>
        <v>33982</v>
      </c>
      <c r="W218" s="151">
        <f t="shared" si="1656"/>
        <v>5891</v>
      </c>
      <c r="X218" s="154">
        <f t="shared" si="1637"/>
        <v>-832</v>
      </c>
      <c r="Y218" s="151">
        <f t="shared" si="1657"/>
        <v>-156</v>
      </c>
      <c r="Z218" s="151">
        <f t="shared" si="1658"/>
        <v>-640</v>
      </c>
      <c r="AA218" s="151">
        <f t="shared" si="1659"/>
        <v>-36</v>
      </c>
      <c r="AB218" s="154">
        <f t="shared" si="1638"/>
        <v>635</v>
      </c>
      <c r="AC218" s="3">
        <v>303</v>
      </c>
      <c r="AD218" s="3">
        <v>275</v>
      </c>
      <c r="AE218" s="3">
        <v>57</v>
      </c>
      <c r="AF218" s="154">
        <f t="shared" si="1639"/>
        <v>-1467</v>
      </c>
      <c r="AG218" s="3">
        <v>-459</v>
      </c>
      <c r="AH218" s="3">
        <v>-915</v>
      </c>
      <c r="AI218" s="3">
        <v>-93</v>
      </c>
      <c r="AJ218" s="154">
        <f t="shared" si="1640"/>
        <v>79055</v>
      </c>
      <c r="AK218" s="151">
        <f t="shared" si="1660"/>
        <v>39858</v>
      </c>
      <c r="AL218" s="151">
        <f t="shared" si="1661"/>
        <v>33342</v>
      </c>
      <c r="AM218" s="151">
        <f t="shared" si="1662"/>
        <v>5855</v>
      </c>
      <c r="AN218" s="154">
        <f t="shared" si="1641"/>
        <v>51867</v>
      </c>
      <c r="AO218" s="3">
        <v>27789</v>
      </c>
      <c r="AP218" s="3">
        <v>21317</v>
      </c>
      <c r="AQ218" s="3">
        <v>2761</v>
      </c>
      <c r="AR218" s="151">
        <f t="shared" si="1663"/>
        <v>64.925457208306739</v>
      </c>
      <c r="AS218" s="151">
        <f t="shared" si="1664"/>
        <v>69.448193132403659</v>
      </c>
      <c r="AT218" s="151">
        <f t="shared" si="1665"/>
        <v>62.730268965923131</v>
      </c>
      <c r="AU218" s="151">
        <f t="shared" si="1666"/>
        <v>46.868103887285692</v>
      </c>
      <c r="AV218" s="154">
        <f t="shared" si="1642"/>
        <v>64854</v>
      </c>
      <c r="AW218" s="3">
        <v>34286</v>
      </c>
      <c r="AX218" s="3">
        <v>26992</v>
      </c>
      <c r="AY218" s="3">
        <v>3576</v>
      </c>
      <c r="AZ218" s="151">
        <f t="shared" si="1667"/>
        <v>81.182169814863485</v>
      </c>
      <c r="BA218" s="151">
        <f t="shared" si="1668"/>
        <v>85.685010246413754</v>
      </c>
      <c r="BB218" s="151">
        <f t="shared" si="1669"/>
        <v>79.430286622329476</v>
      </c>
      <c r="BC218" s="151">
        <f t="shared" si="1670"/>
        <v>60.702766932609066</v>
      </c>
      <c r="BD218" s="154">
        <f t="shared" si="1643"/>
        <v>71432</v>
      </c>
      <c r="BE218" s="3">
        <v>37178</v>
      </c>
      <c r="BF218" s="3">
        <v>30021</v>
      </c>
      <c r="BG218" s="3">
        <v>4233</v>
      </c>
      <c r="BH218" s="151">
        <f t="shared" si="1671"/>
        <v>89.41630052449085</v>
      </c>
      <c r="BI218" s="151">
        <f t="shared" si="1672"/>
        <v>92.912480631778877</v>
      </c>
      <c r="BJ218" s="151">
        <f t="shared" si="1673"/>
        <v>88.343829085986698</v>
      </c>
      <c r="BK218" s="151">
        <f t="shared" si="1674"/>
        <v>71.855372602274656</v>
      </c>
      <c r="BL218" s="154">
        <f t="shared" si="1644"/>
        <v>74893</v>
      </c>
      <c r="BM218" s="3">
        <v>38534</v>
      </c>
      <c r="BN218" s="3">
        <v>31613</v>
      </c>
      <c r="BO218" s="3">
        <v>4746</v>
      </c>
      <c r="BP218" s="151">
        <f t="shared" si="1675"/>
        <v>93.74866999636987</v>
      </c>
      <c r="BQ218" s="151">
        <f t="shared" si="1676"/>
        <v>96.301294546908579</v>
      </c>
      <c r="BR218" s="151">
        <f t="shared" si="1677"/>
        <v>93.028662232946857</v>
      </c>
      <c r="BS218" s="151">
        <f t="shared" si="1678"/>
        <v>80.563571549821773</v>
      </c>
      <c r="BT218" s="154">
        <f t="shared" si="1645"/>
        <v>76285</v>
      </c>
      <c r="BU218" s="3">
        <v>39038</v>
      </c>
      <c r="BV218" s="3">
        <v>32225</v>
      </c>
      <c r="BW218" s="3">
        <v>5022</v>
      </c>
      <c r="BX218" s="151">
        <f t="shared" si="1679"/>
        <v>95.491131222852275</v>
      </c>
      <c r="BY218" s="151">
        <f t="shared" si="1680"/>
        <v>97.560853701204579</v>
      </c>
      <c r="BZ218" s="151">
        <f t="shared" si="1681"/>
        <v>94.829615678888828</v>
      </c>
      <c r="CA218" s="151">
        <f t="shared" si="1682"/>
        <v>85.24868443388219</v>
      </c>
      <c r="CB218" s="154">
        <f t="shared" si="1646"/>
        <v>77977</v>
      </c>
      <c r="CC218" s="3">
        <v>39618</v>
      </c>
      <c r="CD218" s="3">
        <v>32938</v>
      </c>
      <c r="CE218" s="3">
        <v>5421</v>
      </c>
      <c r="CF218" s="151">
        <f t="shared" si="1683"/>
        <v>97.609122886076577</v>
      </c>
      <c r="CG218" s="151">
        <f t="shared" si="1684"/>
        <v>99.010346378767437</v>
      </c>
      <c r="CH218" s="151">
        <f t="shared" si="1685"/>
        <v>96.927785298098996</v>
      </c>
      <c r="CI218" s="151">
        <f t="shared" si="1686"/>
        <v>92.021728059752164</v>
      </c>
      <c r="CJ218" s="154">
        <f t="shared" si="1647"/>
        <v>78495</v>
      </c>
      <c r="CK218" s="3">
        <v>39781</v>
      </c>
      <c r="CL218" s="3">
        <v>33127</v>
      </c>
      <c r="CM218" s="3">
        <v>5587</v>
      </c>
      <c r="CN218" s="151">
        <f t="shared" si="1687"/>
        <v>98.257538773517595</v>
      </c>
      <c r="CO218" s="151">
        <f t="shared" si="1688"/>
        <v>99.417703803668715</v>
      </c>
      <c r="CP218" s="151">
        <f t="shared" si="1689"/>
        <v>97.48396209758107</v>
      </c>
      <c r="CQ218" s="151">
        <f t="shared" si="1690"/>
        <v>94.839585808860974</v>
      </c>
      <c r="CR218" s="154">
        <f t="shared" si="1648"/>
        <v>78721</v>
      </c>
      <c r="CS218" s="3">
        <v>39818</v>
      </c>
      <c r="CT218" s="3">
        <v>33227</v>
      </c>
      <c r="CU218" s="3">
        <v>5676</v>
      </c>
      <c r="CV218" s="151">
        <f t="shared" si="1691"/>
        <v>98.540438369196494</v>
      </c>
      <c r="CW218" s="151">
        <f t="shared" si="1692"/>
        <v>99.510171439996</v>
      </c>
      <c r="CX218" s="151">
        <f t="shared" si="1693"/>
        <v>97.778235536460471</v>
      </c>
      <c r="CY218" s="151">
        <f t="shared" si="1694"/>
        <v>96.350364963503651</v>
      </c>
      <c r="CZ218" s="151">
        <f t="shared" si="1695"/>
        <v>98.958528922102474</v>
      </c>
      <c r="DA218" s="151">
        <f t="shared" si="1696"/>
        <v>99.610136452241719</v>
      </c>
      <c r="DB218" s="151">
        <f t="shared" si="1697"/>
        <v>98.116649991171798</v>
      </c>
      <c r="DC218" s="151">
        <f t="shared" si="1698"/>
        <v>99.388898319470371</v>
      </c>
      <c r="DD218" s="149">
        <v>4101</v>
      </c>
      <c r="DE218" s="3">
        <v>1072</v>
      </c>
      <c r="DF218" s="3">
        <v>1999</v>
      </c>
      <c r="DG218" s="3">
        <v>1030</v>
      </c>
      <c r="DH218" s="129">
        <v>3</v>
      </c>
      <c r="DI218" s="129">
        <v>2</v>
      </c>
      <c r="DJ218" s="129">
        <v>4</v>
      </c>
      <c r="DK218" s="129">
        <v>10</v>
      </c>
      <c r="DL218" s="129">
        <v>9</v>
      </c>
      <c r="DM218" s="129">
        <v>5</v>
      </c>
      <c r="DN218" s="129">
        <v>9</v>
      </c>
      <c r="DO218" s="129">
        <v>20</v>
      </c>
      <c r="DP218" s="3">
        <v>24</v>
      </c>
      <c r="DQ218" s="3">
        <v>16</v>
      </c>
      <c r="DR218" s="3">
        <v>25</v>
      </c>
      <c r="DS218" s="3">
        <v>35</v>
      </c>
      <c r="DU218" s="149">
        <v>3389</v>
      </c>
      <c r="DV218" s="3">
        <v>746</v>
      </c>
      <c r="DW218" s="3">
        <v>1676</v>
      </c>
      <c r="DX218" s="3">
        <v>967</v>
      </c>
      <c r="DZ218" s="293" t="str">
        <f>CONCATENATE(EA218," ",EB218)</f>
        <v>2017 Kvartal 2</v>
      </c>
      <c r="EA218" s="293">
        <v>2017</v>
      </c>
      <c r="EB218" s="293" t="s">
        <v>443</v>
      </c>
      <c r="EC218" s="297">
        <f>SUM(D216:D218)</f>
        <v>249629</v>
      </c>
      <c r="ED218" s="297">
        <f>SUM(H216:H218)</f>
        <v>-5202</v>
      </c>
      <c r="EE218" s="297">
        <f>SUM(L216:L218)</f>
        <v>9043</v>
      </c>
      <c r="EF218" s="297">
        <f>SUM(P216:P218)</f>
        <v>-14245</v>
      </c>
      <c r="EG218" s="297">
        <f>SUM(T216:T218)</f>
        <v>244427</v>
      </c>
      <c r="EH218" s="297">
        <f>SUM(X216:X218)</f>
        <v>-4405</v>
      </c>
      <c r="EI218" s="297">
        <f>SUM(AB216:AB218)</f>
        <v>1209</v>
      </c>
      <c r="EJ218" s="297">
        <f>SUM(AF216:AF218)</f>
        <v>-5614</v>
      </c>
      <c r="EK218" s="297">
        <f>SUM(AJ216:AJ218)</f>
        <v>240022</v>
      </c>
      <c r="EL218" s="297">
        <f>SUM(AN216:AN218)</f>
        <v>157291</v>
      </c>
      <c r="EM218" s="297">
        <f>IF(EG218&gt;0,(EL218/EG218)*100,0)</f>
        <v>64.35091049679454</v>
      </c>
      <c r="EN218" s="297">
        <f>SUM(AV216:AV218)</f>
        <v>196902</v>
      </c>
      <c r="EO218" s="297">
        <f>IF(EG218&gt;0,(EN218/EG218)*100,0)</f>
        <v>80.556566991371653</v>
      </c>
      <c r="EP218" s="297">
        <f>SUM(BD216:BD218)</f>
        <v>217487</v>
      </c>
      <c r="EQ218" s="297">
        <f>IF(EG218&gt;0,(EP218/EG218)*100,0)</f>
        <v>88.978304360811194</v>
      </c>
      <c r="ER218" s="297">
        <f>SUM(BL216:BL218)</f>
        <v>227955</v>
      </c>
      <c r="ES218" s="297">
        <f>IF(EG218&gt;0,(ER218/EG218)*100,0)</f>
        <v>93.260973624026803</v>
      </c>
      <c r="ET218" s="297">
        <f>SUM(BT216:BT218)</f>
        <v>232178</v>
      </c>
      <c r="EU218" s="297">
        <f>IF(EG218&gt;0,(ET218/EG218)*100,0)</f>
        <v>94.98868782908599</v>
      </c>
      <c r="EV218" s="297">
        <f>SUM(CB216:CB218)</f>
        <v>236985</v>
      </c>
      <c r="EW218" s="297">
        <f>IF(EG218&gt;0,(EV218/EG218)*100,0)</f>
        <v>96.955328175692529</v>
      </c>
      <c r="EX218" s="297">
        <f>SUM(CJ216:CJ218)</f>
        <v>238409</v>
      </c>
      <c r="EY218" s="297">
        <f>IF(EG218&gt;0,(EX218/EG218)*100,0)</f>
        <v>97.53791520576695</v>
      </c>
      <c r="EZ218" s="297">
        <f>SUM(CR216:CR218)</f>
        <v>239049</v>
      </c>
      <c r="FA218" s="297">
        <f>IF(EG218&gt;0,(EZ218/EG218)*100,0)</f>
        <v>97.799752073216126</v>
      </c>
      <c r="FB218" s="297">
        <f>IF(EG218&gt;0,(EK218/EG218)*100,0)</f>
        <v>98.197825935759965</v>
      </c>
      <c r="FC218" s="297">
        <f>IF(DD218&gt;0,DD216+DD217+DD218,0)</f>
        <v>13414</v>
      </c>
      <c r="FD218" s="297">
        <f>IF(DD218&gt;0,((DD218+DD217+DD216)*60)/((T216+T217+T218)),0)</f>
        <v>3.2927622562155574</v>
      </c>
      <c r="FE218" s="297">
        <f>IF(DD218&gt;0,((DD218+DD217+DD216)*60)/((T218+T217+T216)-(AN218+AN217+AN216)),0)</f>
        <v>9.2365956665442521</v>
      </c>
      <c r="FF218" s="297">
        <f>IF(DU218&gt;0,((DU218+DU217+DU216)*60)/((T218+T217+T216)-(BD218+BD217+BD216)),0)</f>
        <v>24.962138084632517</v>
      </c>
      <c r="FL218" s="151">
        <f t="shared" si="1649"/>
        <v>79055</v>
      </c>
      <c r="FM218" s="151">
        <f t="shared" si="1546"/>
        <v>82.036556827525146</v>
      </c>
      <c r="FN218" s="151">
        <f t="shared" si="1547"/>
        <v>90.35734615141358</v>
      </c>
      <c r="FO218" s="151">
        <f t="shared" si="1548"/>
        <v>96.496110302953639</v>
      </c>
      <c r="FR218" s="5">
        <f t="shared" si="1449"/>
        <v>51867</v>
      </c>
      <c r="FS218" s="5">
        <f t="shared" si="1450"/>
        <v>19565</v>
      </c>
      <c r="FT218" s="5">
        <f t="shared" si="1451"/>
        <v>7623</v>
      </c>
      <c r="FU218" s="5">
        <f t="shared" si="1452"/>
        <v>832</v>
      </c>
      <c r="FW218" s="233">
        <f t="shared" si="1453"/>
        <v>0.64925457208306736</v>
      </c>
      <c r="FX218" s="233">
        <f t="shared" si="1454"/>
        <v>0.2449084331618411</v>
      </c>
      <c r="FY218" s="233">
        <f t="shared" si="1455"/>
        <v>9.5422283976116268E-2</v>
      </c>
      <c r="FZ218" s="233">
        <f t="shared" si="1456"/>
        <v>1.0414710778975303E-2</v>
      </c>
      <c r="GA218" s="233"/>
      <c r="GB218" s="5">
        <f t="shared" si="1457"/>
        <v>0.89416300524490855</v>
      </c>
      <c r="GC218" s="5">
        <f t="shared" si="1458"/>
        <v>0.92912480631778882</v>
      </c>
      <c r="GD218" s="5">
        <f t="shared" si="1459"/>
        <v>0.88343829085986703</v>
      </c>
      <c r="GE218" s="5">
        <f t="shared" si="1460"/>
        <v>0.71855372602274659</v>
      </c>
    </row>
    <row r="219" spans="1:187" x14ac:dyDescent="0.2">
      <c r="A219" s="2" t="str">
        <f t="shared" si="1650"/>
        <v>2017 Jul</v>
      </c>
      <c r="B219" s="139">
        <f t="shared" si="1631"/>
        <v>2017</v>
      </c>
      <c r="C219" s="142" t="str">
        <f t="shared" si="1632"/>
        <v>Jul</v>
      </c>
      <c r="D219" s="154">
        <f t="shared" si="1699"/>
        <v>76054</v>
      </c>
      <c r="E219" s="129">
        <v>38143</v>
      </c>
      <c r="F219" s="129">
        <v>31873</v>
      </c>
      <c r="G219" s="129">
        <v>6038</v>
      </c>
      <c r="H219" s="154">
        <f t="shared" si="1633"/>
        <v>-4235</v>
      </c>
      <c r="I219" s="151">
        <f t="shared" si="1651"/>
        <v>-700</v>
      </c>
      <c r="J219" s="151">
        <f t="shared" si="1652"/>
        <v>-2400</v>
      </c>
      <c r="K219" s="151">
        <f t="shared" si="1653"/>
        <v>-1135</v>
      </c>
      <c r="L219" s="154">
        <f t="shared" si="1634"/>
        <v>4990</v>
      </c>
      <c r="M219" s="3">
        <v>3168</v>
      </c>
      <c r="N219" s="3">
        <v>1362</v>
      </c>
      <c r="O219" s="3">
        <v>460</v>
      </c>
      <c r="P219" s="154">
        <f t="shared" si="1635"/>
        <v>-9225</v>
      </c>
      <c r="Q219" s="3">
        <v>-3868</v>
      </c>
      <c r="R219" s="3">
        <v>-3762</v>
      </c>
      <c r="S219" s="3">
        <v>-1595</v>
      </c>
      <c r="T219" s="154">
        <f t="shared" si="1636"/>
        <v>71819</v>
      </c>
      <c r="U219" s="151">
        <f t="shared" si="1654"/>
        <v>37443</v>
      </c>
      <c r="V219" s="151">
        <f t="shared" si="1655"/>
        <v>29473</v>
      </c>
      <c r="W219" s="151">
        <f t="shared" si="1656"/>
        <v>4903</v>
      </c>
      <c r="X219" s="154">
        <f t="shared" si="1637"/>
        <v>-958</v>
      </c>
      <c r="Y219" s="151">
        <f t="shared" si="1657"/>
        <v>-260</v>
      </c>
      <c r="Z219" s="151">
        <f t="shared" si="1658"/>
        <v>-664</v>
      </c>
      <c r="AA219" s="151">
        <f t="shared" si="1659"/>
        <v>-34</v>
      </c>
      <c r="AB219" s="154">
        <f t="shared" si="1638"/>
        <v>235</v>
      </c>
      <c r="AC219" s="3">
        <v>108</v>
      </c>
      <c r="AD219" s="3">
        <v>102</v>
      </c>
      <c r="AE219" s="3">
        <v>25</v>
      </c>
      <c r="AF219" s="154">
        <f t="shared" si="1639"/>
        <v>-1193</v>
      </c>
      <c r="AG219" s="3">
        <v>-368</v>
      </c>
      <c r="AH219" s="3">
        <v>-766</v>
      </c>
      <c r="AI219" s="3">
        <v>-59</v>
      </c>
      <c r="AJ219" s="154">
        <f t="shared" si="1640"/>
        <v>70861</v>
      </c>
      <c r="AK219" s="151">
        <f t="shared" si="1660"/>
        <v>37183</v>
      </c>
      <c r="AL219" s="151">
        <f t="shared" si="1661"/>
        <v>28809</v>
      </c>
      <c r="AM219" s="151">
        <f t="shared" si="1662"/>
        <v>4869</v>
      </c>
      <c r="AN219" s="154">
        <f t="shared" si="1641"/>
        <v>51695</v>
      </c>
      <c r="AO219" s="3">
        <v>28861</v>
      </c>
      <c r="AP219" s="3">
        <v>20122</v>
      </c>
      <c r="AQ219" s="3">
        <v>2712</v>
      </c>
      <c r="AR219" s="151">
        <f t="shared" si="1663"/>
        <v>71.97955972653476</v>
      </c>
      <c r="AS219" s="151">
        <f t="shared" si="1664"/>
        <v>77.079828005234617</v>
      </c>
      <c r="AT219" s="151">
        <f t="shared" si="1665"/>
        <v>68.272656329521936</v>
      </c>
      <c r="AU219" s="151">
        <f t="shared" si="1666"/>
        <v>55.313073628390782</v>
      </c>
      <c r="AV219" s="154">
        <f t="shared" si="1642"/>
        <v>61928</v>
      </c>
      <c r="AW219" s="3">
        <v>33847</v>
      </c>
      <c r="AX219" s="3">
        <v>24625</v>
      </c>
      <c r="AY219" s="3">
        <v>3456</v>
      </c>
      <c r="AZ219" s="151">
        <f t="shared" si="1667"/>
        <v>86.227878416574995</v>
      </c>
      <c r="BA219" s="151">
        <f t="shared" si="1668"/>
        <v>90.396068691077105</v>
      </c>
      <c r="BB219" s="151">
        <f t="shared" si="1669"/>
        <v>83.551046720727456</v>
      </c>
      <c r="BC219" s="151">
        <f t="shared" si="1670"/>
        <v>70.487456659188254</v>
      </c>
      <c r="BD219" s="154">
        <f t="shared" si="1643"/>
        <v>66457</v>
      </c>
      <c r="BE219" s="3">
        <v>35737</v>
      </c>
      <c r="BF219" s="3">
        <v>26766</v>
      </c>
      <c r="BG219" s="3">
        <v>3954</v>
      </c>
      <c r="BH219" s="151">
        <f t="shared" si="1671"/>
        <v>92.534009106225369</v>
      </c>
      <c r="BI219" s="151">
        <f t="shared" si="1672"/>
        <v>95.443741153219563</v>
      </c>
      <c r="BJ219" s="151">
        <f t="shared" si="1673"/>
        <v>90.815322498558004</v>
      </c>
      <c r="BK219" s="151">
        <f t="shared" si="1674"/>
        <v>80.644503365286553</v>
      </c>
      <c r="BL219" s="154">
        <f t="shared" si="1644"/>
        <v>68477</v>
      </c>
      <c r="BM219" s="3">
        <v>36504</v>
      </c>
      <c r="BN219" s="3">
        <v>27724</v>
      </c>
      <c r="BO219" s="3">
        <v>4249</v>
      </c>
      <c r="BP219" s="151">
        <f t="shared" si="1675"/>
        <v>95.346635291496682</v>
      </c>
      <c r="BQ219" s="151">
        <f t="shared" si="1676"/>
        <v>97.492188125951458</v>
      </c>
      <c r="BR219" s="151">
        <f t="shared" si="1677"/>
        <v>94.06575509788621</v>
      </c>
      <c r="BS219" s="151">
        <f t="shared" si="1678"/>
        <v>86.661227819702219</v>
      </c>
      <c r="BT219" s="154">
        <f t="shared" si="1645"/>
        <v>69347</v>
      </c>
      <c r="BU219" s="3">
        <v>36807</v>
      </c>
      <c r="BV219" s="3">
        <v>28121</v>
      </c>
      <c r="BW219" s="3">
        <v>4419</v>
      </c>
      <c r="BX219" s="151">
        <f t="shared" si="1679"/>
        <v>96.55801389604423</v>
      </c>
      <c r="BY219" s="151">
        <f t="shared" si="1680"/>
        <v>98.301418155596508</v>
      </c>
      <c r="BZ219" s="151">
        <f t="shared" si="1681"/>
        <v>95.412750653140165</v>
      </c>
      <c r="CA219" s="151">
        <f t="shared" si="1682"/>
        <v>90.128492759534979</v>
      </c>
      <c r="CB219" s="154">
        <f t="shared" si="1646"/>
        <v>70313</v>
      </c>
      <c r="CC219" s="3">
        <v>37089</v>
      </c>
      <c r="CD219" s="3">
        <v>28553</v>
      </c>
      <c r="CE219" s="3">
        <v>4671</v>
      </c>
      <c r="CF219" s="151">
        <f t="shared" si="1683"/>
        <v>97.903061863852187</v>
      </c>
      <c r="CG219" s="151">
        <f t="shared" si="1684"/>
        <v>99.054562935662204</v>
      </c>
      <c r="CH219" s="151">
        <f t="shared" si="1685"/>
        <v>96.878498965154549</v>
      </c>
      <c r="CI219" s="151">
        <f t="shared" si="1686"/>
        <v>95.268203140934133</v>
      </c>
      <c r="CJ219" s="154">
        <f t="shared" si="1647"/>
        <v>70549</v>
      </c>
      <c r="CK219" s="3">
        <v>37144</v>
      </c>
      <c r="CL219" s="3">
        <v>28662</v>
      </c>
      <c r="CM219" s="3">
        <v>4743</v>
      </c>
      <c r="CN219" s="151">
        <f t="shared" si="1687"/>
        <v>98.231665715200705</v>
      </c>
      <c r="CO219" s="151">
        <f t="shared" si="1688"/>
        <v>99.201452875036722</v>
      </c>
      <c r="CP219" s="151">
        <f t="shared" si="1689"/>
        <v>97.24832897906559</v>
      </c>
      <c r="CQ219" s="151">
        <f t="shared" si="1690"/>
        <v>96.736691821333878</v>
      </c>
      <c r="CR219" s="154">
        <f t="shared" si="1648"/>
        <v>70669</v>
      </c>
      <c r="CS219" s="3">
        <v>37167</v>
      </c>
      <c r="CT219" s="3">
        <v>28716</v>
      </c>
      <c r="CU219" s="3">
        <v>4786</v>
      </c>
      <c r="CV219" s="151">
        <f t="shared" si="1691"/>
        <v>98.398752419276235</v>
      </c>
      <c r="CW219" s="151">
        <f t="shared" si="1692"/>
        <v>99.262879576956976</v>
      </c>
      <c r="CX219" s="151">
        <f t="shared" si="1693"/>
        <v>97.43154751806739</v>
      </c>
      <c r="CY219" s="151">
        <f t="shared" si="1694"/>
        <v>97.613705894350403</v>
      </c>
      <c r="CZ219" s="151">
        <f t="shared" si="1695"/>
        <v>98.666091145797068</v>
      </c>
      <c r="DA219" s="151">
        <f t="shared" si="1696"/>
        <v>99.305611195684108</v>
      </c>
      <c r="DB219" s="151">
        <f t="shared" si="1697"/>
        <v>97.747090557459373</v>
      </c>
      <c r="DC219" s="151">
        <f t="shared" si="1698"/>
        <v>99.306547012033448</v>
      </c>
      <c r="DD219" s="149">
        <v>2748</v>
      </c>
      <c r="DE219" s="3">
        <v>693</v>
      </c>
      <c r="DF219" s="3">
        <v>1543</v>
      </c>
      <c r="DG219" s="3">
        <v>512</v>
      </c>
      <c r="DH219" s="129">
        <v>2</v>
      </c>
      <c r="DI219" s="129">
        <v>1</v>
      </c>
      <c r="DJ219" s="129">
        <v>3</v>
      </c>
      <c r="DK219" s="129">
        <v>6</v>
      </c>
      <c r="DL219" s="129">
        <v>8</v>
      </c>
      <c r="DM219" s="129">
        <v>5</v>
      </c>
      <c r="DN219" s="129">
        <v>10</v>
      </c>
      <c r="DO219" s="129">
        <v>14</v>
      </c>
      <c r="DP219" s="3">
        <v>25</v>
      </c>
      <c r="DQ219" s="3">
        <v>16</v>
      </c>
      <c r="DR219" s="3">
        <v>29</v>
      </c>
      <c r="DS219" s="3">
        <v>29</v>
      </c>
      <c r="DU219" s="149">
        <v>2226</v>
      </c>
      <c r="DV219" s="3">
        <v>461</v>
      </c>
      <c r="DW219" s="3">
        <v>1301</v>
      </c>
      <c r="DX219" s="3">
        <v>464</v>
      </c>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9"/>
        <v>70861</v>
      </c>
      <c r="FM219" s="151">
        <f t="shared" si="1546"/>
        <v>87.393629782249761</v>
      </c>
      <c r="FN219" s="151">
        <f t="shared" si="1547"/>
        <v>93.785015735030555</v>
      </c>
      <c r="FO219" s="151">
        <f t="shared" si="1548"/>
        <v>97.863422757228946</v>
      </c>
      <c r="FR219" s="5">
        <f t="shared" si="1449"/>
        <v>51695</v>
      </c>
      <c r="FS219" s="5">
        <f t="shared" si="1450"/>
        <v>14762</v>
      </c>
      <c r="FT219" s="5">
        <f t="shared" si="1451"/>
        <v>4404</v>
      </c>
      <c r="FU219" s="5">
        <f t="shared" si="1452"/>
        <v>958</v>
      </c>
      <c r="FW219" s="233">
        <f t="shared" si="1453"/>
        <v>0.71979559726534759</v>
      </c>
      <c r="FX219" s="233">
        <f t="shared" si="1454"/>
        <v>0.20554449379690612</v>
      </c>
      <c r="FY219" s="233">
        <f t="shared" si="1455"/>
        <v>6.1320820395717013E-2</v>
      </c>
      <c r="FZ219" s="233">
        <f t="shared" si="1456"/>
        <v>1.3339088542029268E-2</v>
      </c>
      <c r="GA219" s="233"/>
      <c r="GB219" s="5">
        <f t="shared" si="1457"/>
        <v>0.92534009106225368</v>
      </c>
      <c r="GC219" s="5">
        <f t="shared" si="1458"/>
        <v>0.95443741153219563</v>
      </c>
      <c r="GD219" s="5">
        <f t="shared" si="1459"/>
        <v>0.90815322498558004</v>
      </c>
      <c r="GE219" s="5">
        <f t="shared" si="1460"/>
        <v>0.80644503365286557</v>
      </c>
    </row>
    <row r="220" spans="1:187" x14ac:dyDescent="0.2">
      <c r="A220" s="2" t="str">
        <f t="shared" si="1650"/>
        <v>2017 Aug</v>
      </c>
      <c r="B220" s="139">
        <f t="shared" si="1631"/>
        <v>2017</v>
      </c>
      <c r="C220" s="142" t="str">
        <f t="shared" si="1632"/>
        <v>Aug</v>
      </c>
      <c r="D220" s="154">
        <f t="shared" si="1699"/>
        <v>83628</v>
      </c>
      <c r="E220" s="129">
        <v>40675</v>
      </c>
      <c r="F220" s="129">
        <v>36243</v>
      </c>
      <c r="G220" s="129">
        <v>6710</v>
      </c>
      <c r="H220" s="154">
        <f t="shared" si="1633"/>
        <v>-3136</v>
      </c>
      <c r="I220" s="151">
        <f t="shared" si="1651"/>
        <v>-421</v>
      </c>
      <c r="J220" s="151">
        <f t="shared" si="1652"/>
        <v>-1884</v>
      </c>
      <c r="K220" s="151">
        <f t="shared" si="1653"/>
        <v>-831</v>
      </c>
      <c r="L220" s="154">
        <f t="shared" si="1634"/>
        <v>2592</v>
      </c>
      <c r="M220" s="3">
        <v>1034</v>
      </c>
      <c r="N220" s="3">
        <v>1063</v>
      </c>
      <c r="O220" s="3">
        <v>495</v>
      </c>
      <c r="P220" s="154">
        <f t="shared" si="1635"/>
        <v>-5728</v>
      </c>
      <c r="Q220" s="3">
        <v>-1455</v>
      </c>
      <c r="R220" s="3">
        <v>-2947</v>
      </c>
      <c r="S220" s="3">
        <v>-1326</v>
      </c>
      <c r="T220" s="154">
        <f t="shared" si="1636"/>
        <v>80492</v>
      </c>
      <c r="U220" s="151">
        <f t="shared" si="1654"/>
        <v>40254</v>
      </c>
      <c r="V220" s="151">
        <f t="shared" si="1655"/>
        <v>34359</v>
      </c>
      <c r="W220" s="151">
        <f t="shared" si="1656"/>
        <v>5879</v>
      </c>
      <c r="X220" s="154">
        <f t="shared" si="1637"/>
        <v>-1177</v>
      </c>
      <c r="Y220" s="151">
        <f t="shared" si="1657"/>
        <v>-290</v>
      </c>
      <c r="Z220" s="151">
        <f t="shared" si="1658"/>
        <v>-849</v>
      </c>
      <c r="AA220" s="151">
        <f t="shared" si="1659"/>
        <v>-38</v>
      </c>
      <c r="AB220" s="154">
        <f t="shared" si="1638"/>
        <v>376</v>
      </c>
      <c r="AC220" s="3">
        <v>168</v>
      </c>
      <c r="AD220" s="3">
        <v>168</v>
      </c>
      <c r="AE220" s="3">
        <v>40</v>
      </c>
      <c r="AF220" s="154">
        <f t="shared" si="1639"/>
        <v>-1553</v>
      </c>
      <c r="AG220" s="3">
        <v>-458</v>
      </c>
      <c r="AH220" s="3">
        <v>-1017</v>
      </c>
      <c r="AI220" s="3">
        <v>-78</v>
      </c>
      <c r="AJ220" s="154">
        <f t="shared" si="1640"/>
        <v>79315</v>
      </c>
      <c r="AK220" s="151">
        <f t="shared" si="1660"/>
        <v>39964</v>
      </c>
      <c r="AL220" s="151">
        <f t="shared" si="1661"/>
        <v>33510</v>
      </c>
      <c r="AM220" s="151">
        <f t="shared" si="1662"/>
        <v>5841</v>
      </c>
      <c r="AN220" s="154">
        <f t="shared" si="1641"/>
        <v>54304</v>
      </c>
      <c r="AO220" s="3">
        <v>29274</v>
      </c>
      <c r="AP220" s="3">
        <v>21864</v>
      </c>
      <c r="AQ220" s="3">
        <v>3166</v>
      </c>
      <c r="AR220" s="151">
        <f t="shared" si="1663"/>
        <v>67.465089698355115</v>
      </c>
      <c r="AS220" s="151">
        <f t="shared" si="1664"/>
        <v>72.723207631539722</v>
      </c>
      <c r="AT220" s="151">
        <f t="shared" si="1665"/>
        <v>63.633982362699726</v>
      </c>
      <c r="AU220" s="151">
        <f t="shared" si="1666"/>
        <v>53.852696036740944</v>
      </c>
      <c r="AV220" s="154">
        <f t="shared" si="1642"/>
        <v>66975</v>
      </c>
      <c r="AW220" s="3">
        <v>35416</v>
      </c>
      <c r="AX220" s="3">
        <v>27487</v>
      </c>
      <c r="AY220" s="3">
        <v>4072</v>
      </c>
      <c r="AZ220" s="151">
        <f t="shared" si="1667"/>
        <v>83.207026785270585</v>
      </c>
      <c r="BA220" s="151">
        <f t="shared" si="1668"/>
        <v>87.981318626720324</v>
      </c>
      <c r="BB220" s="151">
        <f t="shared" si="1669"/>
        <v>79.999417910882158</v>
      </c>
      <c r="BC220" s="151">
        <f t="shared" si="1670"/>
        <v>69.263480183704701</v>
      </c>
      <c r="BD220" s="154">
        <f t="shared" si="1643"/>
        <v>73101</v>
      </c>
      <c r="BE220" s="3">
        <v>38010</v>
      </c>
      <c r="BF220" s="3">
        <v>30465</v>
      </c>
      <c r="BG220" s="3">
        <v>4626</v>
      </c>
      <c r="BH220" s="151">
        <f t="shared" si="1671"/>
        <v>90.817721015753122</v>
      </c>
      <c r="BI220" s="151">
        <f t="shared" si="1672"/>
        <v>94.425398718139803</v>
      </c>
      <c r="BJ220" s="151">
        <f t="shared" si="1673"/>
        <v>88.666724875578453</v>
      </c>
      <c r="BK220" s="151">
        <f t="shared" si="1674"/>
        <v>78.686851505358064</v>
      </c>
      <c r="BL220" s="154">
        <f t="shared" si="1644"/>
        <v>76055</v>
      </c>
      <c r="BM220" s="3">
        <v>39091</v>
      </c>
      <c r="BN220" s="3">
        <v>31922</v>
      </c>
      <c r="BO220" s="3">
        <v>5042</v>
      </c>
      <c r="BP220" s="151">
        <f t="shared" si="1675"/>
        <v>94.487650946677931</v>
      </c>
      <c r="BQ220" s="151">
        <f t="shared" si="1676"/>
        <v>97.110846127092969</v>
      </c>
      <c r="BR220" s="151">
        <f t="shared" si="1677"/>
        <v>92.907244099071576</v>
      </c>
      <c r="BS220" s="151">
        <f t="shared" si="1678"/>
        <v>85.762884844361281</v>
      </c>
      <c r="BT220" s="154">
        <f t="shared" si="1645"/>
        <v>77282</v>
      </c>
      <c r="BU220" s="3">
        <v>39461</v>
      </c>
      <c r="BV220" s="3">
        <v>32561</v>
      </c>
      <c r="BW220" s="3">
        <v>5260</v>
      </c>
      <c r="BX220" s="151">
        <f t="shared" si="1679"/>
        <v>96.012026039854888</v>
      </c>
      <c r="BY220" s="151">
        <f t="shared" si="1680"/>
        <v>98.030009440055636</v>
      </c>
      <c r="BZ220" s="151">
        <f t="shared" si="1681"/>
        <v>94.767018830582956</v>
      </c>
      <c r="CA220" s="151">
        <f t="shared" si="1682"/>
        <v>89.470998469127409</v>
      </c>
      <c r="CB220" s="154">
        <f t="shared" si="1646"/>
        <v>78676</v>
      </c>
      <c r="CC220" s="3">
        <v>39862</v>
      </c>
      <c r="CD220" s="3">
        <v>33221</v>
      </c>
      <c r="CE220" s="3">
        <v>5593</v>
      </c>
      <c r="CF220" s="151">
        <f t="shared" si="1683"/>
        <v>97.743875167718528</v>
      </c>
      <c r="CG220" s="151">
        <f t="shared" si="1684"/>
        <v>99.026183733293578</v>
      </c>
      <c r="CH220" s="151">
        <f t="shared" si="1685"/>
        <v>96.687912919467962</v>
      </c>
      <c r="CI220" s="151">
        <f t="shared" si="1686"/>
        <v>95.135227079435282</v>
      </c>
      <c r="CJ220" s="154">
        <f t="shared" si="1647"/>
        <v>79012</v>
      </c>
      <c r="CK220" s="3">
        <v>39931</v>
      </c>
      <c r="CL220" s="3">
        <v>33382</v>
      </c>
      <c r="CM220" s="3">
        <v>5699</v>
      </c>
      <c r="CN220" s="151">
        <f t="shared" si="1687"/>
        <v>98.161307956070161</v>
      </c>
      <c r="CO220" s="151">
        <f t="shared" si="1688"/>
        <v>99.197595270035279</v>
      </c>
      <c r="CP220" s="151">
        <f t="shared" si="1689"/>
        <v>97.156494659332353</v>
      </c>
      <c r="CQ220" s="151">
        <f t="shared" si="1690"/>
        <v>96.938254805238984</v>
      </c>
      <c r="CR220" s="154">
        <f t="shared" si="1648"/>
        <v>79122</v>
      </c>
      <c r="CS220" s="3">
        <v>39953</v>
      </c>
      <c r="CT220" s="3">
        <v>33423</v>
      </c>
      <c r="CU220" s="3">
        <v>5746</v>
      </c>
      <c r="CV220" s="151">
        <f t="shared" si="1691"/>
        <v>98.297967499875767</v>
      </c>
      <c r="CW220" s="151">
        <f t="shared" si="1692"/>
        <v>99.252248223779006</v>
      </c>
      <c r="CX220" s="151">
        <f t="shared" si="1693"/>
        <v>97.275822928490356</v>
      </c>
      <c r="CY220" s="151">
        <f t="shared" si="1694"/>
        <v>97.737710494982139</v>
      </c>
      <c r="CZ220" s="151">
        <f t="shared" si="1695"/>
        <v>98.537742881280138</v>
      </c>
      <c r="DA220" s="151">
        <f t="shared" si="1696"/>
        <v>99.279574700650869</v>
      </c>
      <c r="DB220" s="151">
        <f t="shared" si="1697"/>
        <v>97.529031694752462</v>
      </c>
      <c r="DC220" s="151">
        <f t="shared" si="1698"/>
        <v>99.353631569994889</v>
      </c>
      <c r="DD220" s="149">
        <v>3496</v>
      </c>
      <c r="DE220" s="3">
        <v>873</v>
      </c>
      <c r="DF220" s="3">
        <v>2013</v>
      </c>
      <c r="DG220" s="3">
        <v>610</v>
      </c>
      <c r="DH220" s="129">
        <v>3</v>
      </c>
      <c r="DI220" s="129">
        <v>1</v>
      </c>
      <c r="DJ220" s="129">
        <v>4</v>
      </c>
      <c r="DK220" s="129">
        <v>6</v>
      </c>
      <c r="DL220" s="129">
        <v>8</v>
      </c>
      <c r="DM220" s="129">
        <v>5</v>
      </c>
      <c r="DN220" s="129">
        <v>10</v>
      </c>
      <c r="DO220" s="129">
        <v>13</v>
      </c>
      <c r="DP220" s="3">
        <v>23</v>
      </c>
      <c r="DQ220" s="3">
        <v>15</v>
      </c>
      <c r="DR220" s="3">
        <v>26</v>
      </c>
      <c r="DS220" s="3">
        <v>26</v>
      </c>
      <c r="DU220" s="149">
        <v>2821</v>
      </c>
      <c r="DV220" s="3">
        <v>576</v>
      </c>
      <c r="DW220" s="3">
        <v>1692</v>
      </c>
      <c r="DX220" s="3">
        <v>553</v>
      </c>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9"/>
        <v>79315</v>
      </c>
      <c r="FM220" s="151">
        <f t="shared" si="1546"/>
        <v>84.441782764924668</v>
      </c>
      <c r="FN220" s="151">
        <f t="shared" si="1547"/>
        <v>92.16541637773436</v>
      </c>
      <c r="FO220" s="151">
        <f t="shared" si="1548"/>
        <v>97.436802622454763</v>
      </c>
      <c r="FR220" s="5">
        <f t="shared" si="1449"/>
        <v>54304</v>
      </c>
      <c r="FS220" s="5">
        <f t="shared" si="1450"/>
        <v>18797</v>
      </c>
      <c r="FT220" s="5">
        <f t="shared" si="1451"/>
        <v>6214</v>
      </c>
      <c r="FU220" s="5">
        <f t="shared" si="1452"/>
        <v>1177</v>
      </c>
      <c r="FW220" s="233">
        <f t="shared" si="1453"/>
        <v>0.67465089698355118</v>
      </c>
      <c r="FX220" s="233">
        <f t="shared" si="1454"/>
        <v>0.23352631317398001</v>
      </c>
      <c r="FY220" s="233">
        <f t="shared" si="1455"/>
        <v>7.7200218655270089E-2</v>
      </c>
      <c r="FZ220" s="233">
        <f t="shared" si="1456"/>
        <v>1.4622571187198728E-2</v>
      </c>
      <c r="GA220" s="233"/>
      <c r="GB220" s="5">
        <f t="shared" si="1457"/>
        <v>0.90817721015753117</v>
      </c>
      <c r="GC220" s="5">
        <f t="shared" si="1458"/>
        <v>0.94425398718139808</v>
      </c>
      <c r="GD220" s="5">
        <f t="shared" si="1459"/>
        <v>0.88666724875578451</v>
      </c>
      <c r="GE220" s="5">
        <f t="shared" si="1460"/>
        <v>0.78686851505358069</v>
      </c>
    </row>
    <row r="221" spans="1:187" x14ac:dyDescent="0.2">
      <c r="A221" s="2" t="str">
        <f t="shared" si="1650"/>
        <v>2017 Sep</v>
      </c>
      <c r="B221" s="139">
        <f t="shared" si="1631"/>
        <v>2017</v>
      </c>
      <c r="C221" s="142" t="str">
        <f t="shared" si="1632"/>
        <v>Sep</v>
      </c>
      <c r="D221" s="154">
        <f t="shared" si="1699"/>
        <v>84405</v>
      </c>
      <c r="E221" s="129">
        <v>40876</v>
      </c>
      <c r="F221" s="129">
        <v>36699</v>
      </c>
      <c r="G221" s="129">
        <v>6830</v>
      </c>
      <c r="H221" s="154">
        <f t="shared" si="1633"/>
        <v>-2577</v>
      </c>
      <c r="I221" s="151">
        <f t="shared" si="1651"/>
        <v>83</v>
      </c>
      <c r="J221" s="151">
        <f t="shared" si="1652"/>
        <v>-1692</v>
      </c>
      <c r="K221" s="151">
        <f t="shared" si="1653"/>
        <v>-968</v>
      </c>
      <c r="L221" s="154">
        <f t="shared" si="1634"/>
        <v>2487</v>
      </c>
      <c r="M221" s="3">
        <v>722</v>
      </c>
      <c r="N221" s="3">
        <v>1253</v>
      </c>
      <c r="O221" s="3">
        <v>512</v>
      </c>
      <c r="P221" s="154">
        <f t="shared" si="1635"/>
        <v>-5064</v>
      </c>
      <c r="Q221" s="3">
        <v>-639</v>
      </c>
      <c r="R221" s="3">
        <v>-2945</v>
      </c>
      <c r="S221" s="3">
        <v>-1480</v>
      </c>
      <c r="T221" s="154">
        <f t="shared" si="1636"/>
        <v>81828</v>
      </c>
      <c r="U221" s="151">
        <f t="shared" si="1654"/>
        <v>40959</v>
      </c>
      <c r="V221" s="151">
        <f t="shared" si="1655"/>
        <v>35007</v>
      </c>
      <c r="W221" s="151">
        <f t="shared" si="1656"/>
        <v>5862</v>
      </c>
      <c r="X221" s="154">
        <f t="shared" si="1637"/>
        <v>-1311</v>
      </c>
      <c r="Y221" s="151">
        <f t="shared" si="1657"/>
        <v>-469</v>
      </c>
      <c r="Z221" s="151">
        <f t="shared" si="1658"/>
        <v>-806</v>
      </c>
      <c r="AA221" s="151">
        <f t="shared" si="1659"/>
        <v>-36</v>
      </c>
      <c r="AB221" s="154">
        <f t="shared" si="1638"/>
        <v>291</v>
      </c>
      <c r="AC221" s="3">
        <v>127</v>
      </c>
      <c r="AD221" s="3">
        <v>145</v>
      </c>
      <c r="AE221" s="3">
        <v>19</v>
      </c>
      <c r="AF221" s="154">
        <f t="shared" si="1639"/>
        <v>-1602</v>
      </c>
      <c r="AG221" s="3">
        <v>-596</v>
      </c>
      <c r="AH221" s="3">
        <v>-951</v>
      </c>
      <c r="AI221" s="3">
        <v>-55</v>
      </c>
      <c r="AJ221" s="154">
        <f t="shared" si="1640"/>
        <v>80517</v>
      </c>
      <c r="AK221" s="151">
        <f t="shared" si="1660"/>
        <v>40490</v>
      </c>
      <c r="AL221" s="151">
        <f t="shared" si="1661"/>
        <v>34201</v>
      </c>
      <c r="AM221" s="151">
        <f t="shared" si="1662"/>
        <v>5826</v>
      </c>
      <c r="AN221" s="154">
        <f t="shared" si="1641"/>
        <v>53880</v>
      </c>
      <c r="AO221" s="3">
        <v>29266</v>
      </c>
      <c r="AP221" s="3">
        <v>21461</v>
      </c>
      <c r="AQ221" s="3">
        <v>3153</v>
      </c>
      <c r="AR221" s="151">
        <f t="shared" si="1663"/>
        <v>65.845431881507551</v>
      </c>
      <c r="AS221" s="151">
        <f t="shared" si="1664"/>
        <v>71.451939744622678</v>
      </c>
      <c r="AT221" s="151">
        <f t="shared" si="1665"/>
        <v>61.3048818807667</v>
      </c>
      <c r="AU221" s="151">
        <f t="shared" si="1666"/>
        <v>53.787103377686798</v>
      </c>
      <c r="AV221" s="154">
        <f t="shared" si="1642"/>
        <v>66983</v>
      </c>
      <c r="AW221" s="3">
        <v>35406</v>
      </c>
      <c r="AX221" s="3">
        <v>27517</v>
      </c>
      <c r="AY221" s="3">
        <v>4060</v>
      </c>
      <c r="AZ221" s="151">
        <f t="shared" si="1667"/>
        <v>81.858288116537125</v>
      </c>
      <c r="BA221" s="151">
        <f t="shared" si="1668"/>
        <v>86.442540101076688</v>
      </c>
      <c r="BB221" s="151">
        <f t="shared" si="1669"/>
        <v>78.604279144171159</v>
      </c>
      <c r="BC221" s="151">
        <f t="shared" si="1670"/>
        <v>69.259638348686465</v>
      </c>
      <c r="BD221" s="154">
        <f t="shared" si="1643"/>
        <v>73820</v>
      </c>
      <c r="BE221" s="3">
        <v>38296</v>
      </c>
      <c r="BF221" s="3">
        <v>30901</v>
      </c>
      <c r="BG221" s="3">
        <v>4623</v>
      </c>
      <c r="BH221" s="151">
        <f t="shared" si="1671"/>
        <v>90.213618810187228</v>
      </c>
      <c r="BI221" s="151">
        <f t="shared" si="1672"/>
        <v>93.498376425205691</v>
      </c>
      <c r="BJ221" s="151">
        <f t="shared" si="1673"/>
        <v>88.270917245122405</v>
      </c>
      <c r="BK221" s="151">
        <f t="shared" si="1674"/>
        <v>78.863868986693959</v>
      </c>
      <c r="BL221" s="154">
        <f t="shared" si="1644"/>
        <v>77079</v>
      </c>
      <c r="BM221" s="3">
        <v>39491</v>
      </c>
      <c r="BN221" s="3">
        <v>32549</v>
      </c>
      <c r="BO221" s="3">
        <v>5039</v>
      </c>
      <c r="BP221" s="151">
        <f t="shared" si="1675"/>
        <v>94.196363103094299</v>
      </c>
      <c r="BQ221" s="151">
        <f t="shared" si="1676"/>
        <v>96.415928123245195</v>
      </c>
      <c r="BR221" s="151">
        <f t="shared" si="1677"/>
        <v>92.978547147713314</v>
      </c>
      <c r="BS221" s="151">
        <f t="shared" si="1678"/>
        <v>85.960423063800746</v>
      </c>
      <c r="BT221" s="154">
        <f t="shared" si="1645"/>
        <v>78419</v>
      </c>
      <c r="BU221" s="3">
        <v>39911</v>
      </c>
      <c r="BV221" s="3">
        <v>33247</v>
      </c>
      <c r="BW221" s="3">
        <v>5261</v>
      </c>
      <c r="BX221" s="151">
        <f t="shared" si="1679"/>
        <v>95.833944371119912</v>
      </c>
      <c r="BY221" s="151">
        <f t="shared" si="1680"/>
        <v>97.441343782807195</v>
      </c>
      <c r="BZ221" s="151">
        <f t="shared" si="1681"/>
        <v>94.972434084611649</v>
      </c>
      <c r="CA221" s="151">
        <f t="shared" si="1682"/>
        <v>89.747526441487551</v>
      </c>
      <c r="CB221" s="154">
        <f t="shared" si="1646"/>
        <v>79764</v>
      </c>
      <c r="CC221" s="3">
        <v>40331</v>
      </c>
      <c r="CD221" s="3">
        <v>33870</v>
      </c>
      <c r="CE221" s="3">
        <v>5563</v>
      </c>
      <c r="CF221" s="151">
        <f t="shared" si="1683"/>
        <v>97.477636017011292</v>
      </c>
      <c r="CG221" s="151">
        <f t="shared" si="1684"/>
        <v>98.466759442369195</v>
      </c>
      <c r="CH221" s="151">
        <f t="shared" si="1685"/>
        <v>96.75207815579742</v>
      </c>
      <c r="CI221" s="151">
        <f t="shared" si="1686"/>
        <v>94.899351757079501</v>
      </c>
      <c r="CJ221" s="154">
        <f t="shared" si="1647"/>
        <v>80108</v>
      </c>
      <c r="CK221" s="3">
        <v>40409</v>
      </c>
      <c r="CL221" s="3">
        <v>34027</v>
      </c>
      <c r="CM221" s="3">
        <v>5672</v>
      </c>
      <c r="CN221" s="151">
        <f t="shared" si="1687"/>
        <v>97.898030014176072</v>
      </c>
      <c r="CO221" s="151">
        <f t="shared" si="1688"/>
        <v>98.657193779145004</v>
      </c>
      <c r="CP221" s="151">
        <f t="shared" si="1689"/>
        <v>97.200559888022397</v>
      </c>
      <c r="CQ221" s="151">
        <f t="shared" si="1690"/>
        <v>96.758785397475265</v>
      </c>
      <c r="CR221" s="154">
        <f t="shared" si="1648"/>
        <v>80245</v>
      </c>
      <c r="CS221" s="3">
        <v>40434</v>
      </c>
      <c r="CT221" s="3">
        <v>34091</v>
      </c>
      <c r="CU221" s="3">
        <v>5720</v>
      </c>
      <c r="CV221" s="151">
        <f t="shared" si="1691"/>
        <v>98.065454367698095</v>
      </c>
      <c r="CW221" s="151">
        <f t="shared" si="1692"/>
        <v>98.718230425547503</v>
      </c>
      <c r="CX221" s="151">
        <f t="shared" si="1693"/>
        <v>97.383380466763796</v>
      </c>
      <c r="CY221" s="151">
        <f t="shared" si="1694"/>
        <v>97.577618560218355</v>
      </c>
      <c r="CZ221" s="151">
        <f t="shared" si="1695"/>
        <v>98.397858923595834</v>
      </c>
      <c r="DA221" s="151">
        <f t="shared" si="1696"/>
        <v>98.85495251348911</v>
      </c>
      <c r="DB221" s="151">
        <f t="shared" si="1697"/>
        <v>97.697603336475552</v>
      </c>
      <c r="DC221" s="151">
        <f t="shared" si="1698"/>
        <v>99.385875127942683</v>
      </c>
      <c r="DD221" s="149">
        <v>3772</v>
      </c>
      <c r="DE221" s="3">
        <v>1096</v>
      </c>
      <c r="DF221" s="3">
        <v>2071</v>
      </c>
      <c r="DG221" s="3">
        <v>605</v>
      </c>
      <c r="DH221" s="129">
        <v>3</v>
      </c>
      <c r="DI221" s="129">
        <v>2</v>
      </c>
      <c r="DJ221" s="129">
        <v>4</v>
      </c>
      <c r="DK221" s="129">
        <v>6</v>
      </c>
      <c r="DL221" s="129">
        <v>8</v>
      </c>
      <c r="DM221" s="129">
        <v>6</v>
      </c>
      <c r="DN221" s="129">
        <v>9</v>
      </c>
      <c r="DO221" s="129">
        <v>13</v>
      </c>
      <c r="DP221" s="3">
        <v>23</v>
      </c>
      <c r="DQ221" s="3">
        <v>17</v>
      </c>
      <c r="DR221" s="3">
        <v>25</v>
      </c>
      <c r="DS221" s="3">
        <v>27</v>
      </c>
      <c r="DU221" s="149">
        <v>3041</v>
      </c>
      <c r="DV221" s="3">
        <v>776</v>
      </c>
      <c r="DW221" s="3">
        <v>1716</v>
      </c>
      <c r="DX221" s="3">
        <v>549</v>
      </c>
      <c r="DZ221" s="293" t="str">
        <f>CONCATENATE(EA221," ",EB221)</f>
        <v>2017 Kvartal 3</v>
      </c>
      <c r="EA221" s="293">
        <v>2017</v>
      </c>
      <c r="EB221" s="293" t="s">
        <v>444</v>
      </c>
      <c r="EC221" s="297">
        <f>SUM(D219:D221)</f>
        <v>244087</v>
      </c>
      <c r="ED221" s="297">
        <f>SUM(H219:H221)</f>
        <v>-9948</v>
      </c>
      <c r="EE221" s="297">
        <f>SUM(L219:L221)</f>
        <v>10069</v>
      </c>
      <c r="EF221" s="297">
        <f>SUM(P219:P221)</f>
        <v>-20017</v>
      </c>
      <c r="EG221" s="297">
        <f>SUM(T219:T221)</f>
        <v>234139</v>
      </c>
      <c r="EH221" s="297">
        <f>SUM(X219:X221)</f>
        <v>-3446</v>
      </c>
      <c r="EI221" s="297">
        <f>SUM(AB219:AB221)</f>
        <v>902</v>
      </c>
      <c r="EJ221" s="297">
        <f>SUM(AF219:AF221)</f>
        <v>-4348</v>
      </c>
      <c r="EK221" s="297">
        <f>SUM(AJ219:AJ221)</f>
        <v>230693</v>
      </c>
      <c r="EL221" s="297">
        <f>SUM(AN219:AN221)</f>
        <v>159879</v>
      </c>
      <c r="EM221" s="297">
        <f>IF(EG221&gt;0,(EL221/EG221)*100,0)</f>
        <v>68.283797231559035</v>
      </c>
      <c r="EN221" s="297">
        <f>SUM(AV219:AV221)</f>
        <v>195886</v>
      </c>
      <c r="EO221" s="297">
        <f>IF(EG221&gt;0,(EN221/EG221)*100,0)</f>
        <v>83.66226899405909</v>
      </c>
      <c r="EP221" s="297">
        <f>SUM(BD219:BD221)</f>
        <v>213378</v>
      </c>
      <c r="EQ221" s="297">
        <f>IF(EG221&gt;0,(EP221/EG221)*100,0)</f>
        <v>91.133044900678655</v>
      </c>
      <c r="ER221" s="297">
        <f>SUM(BL219:BL221)</f>
        <v>221611</v>
      </c>
      <c r="ES221" s="297">
        <f>IF(EG221&gt;0,(ER221/EG221)*100,0)</f>
        <v>94.6493322342711</v>
      </c>
      <c r="ET221" s="297">
        <f>SUM(BT219:BT221)</f>
        <v>225048</v>
      </c>
      <c r="EU221" s="297">
        <f>IF(EG221&gt;0,(ET221/EG221)*100,0)</f>
        <v>96.117263676704866</v>
      </c>
      <c r="EV221" s="297">
        <f>SUM(CB219:CB221)</f>
        <v>228753</v>
      </c>
      <c r="EW221" s="297">
        <f>IF(EG221&gt;0,(EV221/EG221)*100,0)</f>
        <v>97.699657041330141</v>
      </c>
      <c r="EX221" s="297">
        <f>SUM(CJ219:CJ221)</f>
        <v>229669</v>
      </c>
      <c r="EY221" s="297">
        <f>IF(EG221&gt;0,(EX221/EG221)*100,0)</f>
        <v>98.090877641059365</v>
      </c>
      <c r="EZ221" s="297">
        <f>SUM(CR219:CR221)</f>
        <v>230036</v>
      </c>
      <c r="FA221" s="297">
        <f>IF(EG221&gt;0,(EZ221/EG221)*100,0)</f>
        <v>98.247622138985818</v>
      </c>
      <c r="FB221" s="297">
        <f>IF(EG221&gt;0,(EK221/EG221)*100,0)</f>
        <v>98.528224687044869</v>
      </c>
      <c r="FC221" s="297">
        <f>IF(DD221&gt;0,DD219+DD220+DD221,0)</f>
        <v>10016</v>
      </c>
      <c r="FD221" s="297">
        <f>IF(DD221&gt;0,((DD221+DD220+DD219)*60)/((T219+T220+T221)),0)</f>
        <v>2.5666804761274284</v>
      </c>
      <c r="FE221" s="297">
        <f>IF(DD221&gt;0,((DD221+DD220+DD219)*60)/((T221+T220+T219)-(AN221+AN220+AN219)),0)</f>
        <v>8.0926474548882297</v>
      </c>
      <c r="FF221" s="297">
        <f>IF(DU221&gt;0,((DU221+DU220+DU219)*60)/((T221+T220+T219)-(BD221+BD220+BD219)),0)</f>
        <v>23.374596599393094</v>
      </c>
      <c r="FL221" s="151">
        <f t="shared" si="1649"/>
        <v>80517</v>
      </c>
      <c r="FM221" s="151">
        <f t="shared" si="1546"/>
        <v>83.191127339568041</v>
      </c>
      <c r="FN221" s="151">
        <f t="shared" si="1547"/>
        <v>91.682501831911281</v>
      </c>
      <c r="FO221" s="151">
        <f t="shared" si="1548"/>
        <v>97.394339083671767</v>
      </c>
      <c r="FR221" s="5">
        <f t="shared" si="1449"/>
        <v>53880</v>
      </c>
      <c r="FS221" s="5">
        <f t="shared" si="1450"/>
        <v>19940</v>
      </c>
      <c r="FT221" s="5">
        <f t="shared" si="1451"/>
        <v>6697</v>
      </c>
      <c r="FU221" s="5">
        <f t="shared" si="1452"/>
        <v>1311</v>
      </c>
      <c r="FW221" s="233">
        <f t="shared" si="1453"/>
        <v>0.65845431881507555</v>
      </c>
      <c r="FX221" s="233">
        <f t="shared" si="1454"/>
        <v>0.24368186928679669</v>
      </c>
      <c r="FY221" s="233">
        <f t="shared" si="1455"/>
        <v>8.1842401134086126E-2</v>
      </c>
      <c r="FZ221" s="233">
        <f t="shared" si="1456"/>
        <v>1.6021410764041649E-2</v>
      </c>
      <c r="GA221" s="233"/>
      <c r="GB221" s="5">
        <f t="shared" si="1457"/>
        <v>0.90213618810187224</v>
      </c>
      <c r="GC221" s="5">
        <f t="shared" si="1458"/>
        <v>0.93498376425205687</v>
      </c>
      <c r="GD221" s="5">
        <f t="shared" si="1459"/>
        <v>0.88270917245122404</v>
      </c>
      <c r="GE221" s="5">
        <f t="shared" si="1460"/>
        <v>0.78863868986693964</v>
      </c>
    </row>
    <row r="222" spans="1:187" x14ac:dyDescent="0.2">
      <c r="A222" s="2" t="str">
        <f t="shared" si="1650"/>
        <v>2017 Okt</v>
      </c>
      <c r="B222" s="139">
        <f t="shared" si="1631"/>
        <v>2017</v>
      </c>
      <c r="C222" s="142" t="str">
        <f t="shared" si="1632"/>
        <v>Okt</v>
      </c>
      <c r="D222" s="154">
        <f t="shared" si="1699"/>
        <v>0</v>
      </c>
      <c r="E222" s="129"/>
      <c r="F222" s="129"/>
      <c r="G222" s="129"/>
      <c r="H222" s="154">
        <f t="shared" si="1633"/>
        <v>0</v>
      </c>
      <c r="I222" s="151">
        <f t="shared" si="1651"/>
        <v>0</v>
      </c>
      <c r="J222" s="151">
        <f t="shared" si="1652"/>
        <v>0</v>
      </c>
      <c r="K222" s="151">
        <f t="shared" si="1653"/>
        <v>0</v>
      </c>
      <c r="L222" s="154">
        <f t="shared" si="1634"/>
        <v>0</v>
      </c>
      <c r="M222" s="3"/>
      <c r="N222" s="3"/>
      <c r="O222" s="3"/>
      <c r="P222" s="154">
        <f t="shared" si="1635"/>
        <v>0</v>
      </c>
      <c r="Q222" s="3"/>
      <c r="R222" s="3"/>
      <c r="S222" s="3"/>
      <c r="T222" s="154">
        <f t="shared" si="1636"/>
        <v>0</v>
      </c>
      <c r="U222" s="151">
        <f t="shared" si="1654"/>
        <v>0</v>
      </c>
      <c r="V222" s="151">
        <f t="shared" si="1655"/>
        <v>0</v>
      </c>
      <c r="W222" s="151">
        <f t="shared" si="1656"/>
        <v>0</v>
      </c>
      <c r="X222" s="154">
        <f t="shared" si="1637"/>
        <v>0</v>
      </c>
      <c r="Y222" s="151">
        <f t="shared" si="1657"/>
        <v>0</v>
      </c>
      <c r="Z222" s="151">
        <f t="shared" si="1658"/>
        <v>0</v>
      </c>
      <c r="AA222" s="151">
        <f t="shared" si="1659"/>
        <v>0</v>
      </c>
      <c r="AB222" s="154">
        <f t="shared" si="1638"/>
        <v>0</v>
      </c>
      <c r="AC222" s="3"/>
      <c r="AD222" s="3"/>
      <c r="AE222" s="3"/>
      <c r="AF222" s="154">
        <f t="shared" si="1639"/>
        <v>0</v>
      </c>
      <c r="AG222" s="3"/>
      <c r="AH222" s="3"/>
      <c r="AI222" s="3"/>
      <c r="AJ222" s="154">
        <f t="shared" si="1640"/>
        <v>0</v>
      </c>
      <c r="AK222" s="151">
        <f t="shared" si="1660"/>
        <v>0</v>
      </c>
      <c r="AL222" s="151">
        <f t="shared" si="1661"/>
        <v>0</v>
      </c>
      <c r="AM222" s="151">
        <f t="shared" si="1662"/>
        <v>0</v>
      </c>
      <c r="AN222" s="154">
        <f t="shared" si="1641"/>
        <v>0</v>
      </c>
      <c r="AO222" s="3"/>
      <c r="AP222" s="3"/>
      <c r="AQ222" s="3"/>
      <c r="AR222" s="151">
        <f t="shared" si="1663"/>
        <v>0</v>
      </c>
      <c r="AS222" s="151">
        <f t="shared" si="1664"/>
        <v>0</v>
      </c>
      <c r="AT222" s="151">
        <f t="shared" si="1665"/>
        <v>0</v>
      </c>
      <c r="AU222" s="151">
        <f t="shared" si="1666"/>
        <v>0</v>
      </c>
      <c r="AV222" s="154">
        <f t="shared" si="1642"/>
        <v>0</v>
      </c>
      <c r="AW222" s="3"/>
      <c r="AX222" s="3"/>
      <c r="AY222" s="3"/>
      <c r="AZ222" s="151">
        <f t="shared" si="1667"/>
        <v>0</v>
      </c>
      <c r="BA222" s="151">
        <f t="shared" si="1668"/>
        <v>0</v>
      </c>
      <c r="BB222" s="151">
        <f t="shared" si="1669"/>
        <v>0</v>
      </c>
      <c r="BC222" s="151">
        <f t="shared" si="1670"/>
        <v>0</v>
      </c>
      <c r="BD222" s="154">
        <f t="shared" si="1643"/>
        <v>0</v>
      </c>
      <c r="BE222" s="3"/>
      <c r="BF222" s="3"/>
      <c r="BG222" s="3"/>
      <c r="BH222" s="151">
        <f t="shared" si="1671"/>
        <v>0</v>
      </c>
      <c r="BI222" s="151">
        <f t="shared" si="1672"/>
        <v>0</v>
      </c>
      <c r="BJ222" s="151">
        <f t="shared" si="1673"/>
        <v>0</v>
      </c>
      <c r="BK222" s="151">
        <f t="shared" si="1674"/>
        <v>0</v>
      </c>
      <c r="BL222" s="154">
        <f t="shared" si="1644"/>
        <v>0</v>
      </c>
      <c r="BM222" s="3"/>
      <c r="BN222" s="3"/>
      <c r="BO222" s="3"/>
      <c r="BP222" s="151">
        <f t="shared" si="1675"/>
        <v>0</v>
      </c>
      <c r="BQ222" s="151">
        <f t="shared" si="1676"/>
        <v>0</v>
      </c>
      <c r="BR222" s="151">
        <f t="shared" si="1677"/>
        <v>0</v>
      </c>
      <c r="BS222" s="151">
        <f t="shared" si="1678"/>
        <v>0</v>
      </c>
      <c r="BT222" s="154">
        <f t="shared" si="1645"/>
        <v>0</v>
      </c>
      <c r="BU222" s="3"/>
      <c r="BV222" s="3"/>
      <c r="BW222" s="3"/>
      <c r="BX222" s="151">
        <f t="shared" si="1679"/>
        <v>0</v>
      </c>
      <c r="BY222" s="151">
        <f t="shared" si="1680"/>
        <v>0</v>
      </c>
      <c r="BZ222" s="151">
        <f t="shared" si="1681"/>
        <v>0</v>
      </c>
      <c r="CA222" s="151">
        <f t="shared" si="1682"/>
        <v>0</v>
      </c>
      <c r="CB222" s="154">
        <f t="shared" si="1646"/>
        <v>0</v>
      </c>
      <c r="CC222" s="3"/>
      <c r="CD222" s="3"/>
      <c r="CE222" s="3"/>
      <c r="CF222" s="151">
        <f t="shared" si="1683"/>
        <v>0</v>
      </c>
      <c r="CG222" s="151">
        <f t="shared" si="1684"/>
        <v>0</v>
      </c>
      <c r="CH222" s="151">
        <f t="shared" si="1685"/>
        <v>0</v>
      </c>
      <c r="CI222" s="151">
        <f t="shared" si="1686"/>
        <v>0</v>
      </c>
      <c r="CJ222" s="154">
        <f t="shared" si="1647"/>
        <v>0</v>
      </c>
      <c r="CK222" s="3"/>
      <c r="CL222" s="3"/>
      <c r="CM222" s="3"/>
      <c r="CN222" s="151">
        <f t="shared" si="1687"/>
        <v>0</v>
      </c>
      <c r="CO222" s="151">
        <f t="shared" si="1688"/>
        <v>0</v>
      </c>
      <c r="CP222" s="151">
        <f t="shared" si="1689"/>
        <v>0</v>
      </c>
      <c r="CQ222" s="151">
        <f t="shared" si="1690"/>
        <v>0</v>
      </c>
      <c r="CR222" s="154">
        <f t="shared" si="1648"/>
        <v>0</v>
      </c>
      <c r="CS222" s="3"/>
      <c r="CT222" s="3"/>
      <c r="CU222" s="3"/>
      <c r="CV222" s="151">
        <f t="shared" si="1691"/>
        <v>0</v>
      </c>
      <c r="CW222" s="151">
        <f t="shared" si="1692"/>
        <v>0</v>
      </c>
      <c r="CX222" s="151">
        <f t="shared" si="1693"/>
        <v>0</v>
      </c>
      <c r="CY222" s="151">
        <f t="shared" si="1694"/>
        <v>0</v>
      </c>
      <c r="CZ222" s="151">
        <f t="shared" si="1695"/>
        <v>0</v>
      </c>
      <c r="DA222" s="151">
        <f t="shared" si="1696"/>
        <v>0</v>
      </c>
      <c r="DB222" s="151">
        <f t="shared" si="1697"/>
        <v>0</v>
      </c>
      <c r="DC222" s="151">
        <f t="shared" si="1698"/>
        <v>0</v>
      </c>
      <c r="DD222" s="149"/>
      <c r="DE222" s="3"/>
      <c r="DF222" s="3"/>
      <c r="DG222" s="3"/>
      <c r="DH222" s="129"/>
      <c r="DI222" s="129"/>
      <c r="DJ222" s="129"/>
      <c r="DK222" s="129"/>
      <c r="DL222" s="129"/>
      <c r="DM222" s="129"/>
      <c r="DN222" s="129"/>
      <c r="DO222" s="129"/>
      <c r="DP222" s="3"/>
      <c r="DQ222" s="3"/>
      <c r="DR222" s="3"/>
      <c r="DS222" s="3"/>
      <c r="DU222" s="149"/>
      <c r="DV222" s="3"/>
      <c r="DW222" s="3"/>
      <c r="DX222" s="3"/>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9"/>
        <v>0</v>
      </c>
      <c r="FM222" s="151">
        <f t="shared" si="1546"/>
        <v>0</v>
      </c>
      <c r="FN222" s="151">
        <f t="shared" si="1547"/>
        <v>0</v>
      </c>
      <c r="FO222" s="151">
        <f t="shared" si="1548"/>
        <v>0</v>
      </c>
      <c r="FR222" s="5">
        <f t="shared" si="1449"/>
        <v>0</v>
      </c>
      <c r="FS222" s="5">
        <f t="shared" si="1450"/>
        <v>0</v>
      </c>
      <c r="FT222" s="5">
        <f t="shared" si="1451"/>
        <v>0</v>
      </c>
      <c r="FU222" s="5">
        <f t="shared" si="1452"/>
        <v>0</v>
      </c>
      <c r="FW222" s="233" t="e">
        <f t="shared" si="1453"/>
        <v>#DIV/0!</v>
      </c>
      <c r="FX222" s="233" t="e">
        <f t="shared" si="1454"/>
        <v>#DIV/0!</v>
      </c>
      <c r="FY222" s="233" t="e">
        <f t="shared" si="1455"/>
        <v>#DIV/0!</v>
      </c>
      <c r="FZ222" s="233" t="e">
        <f t="shared" si="1456"/>
        <v>#DIV/0!</v>
      </c>
      <c r="GA222" s="233"/>
      <c r="GB222" s="5">
        <f t="shared" si="1457"/>
        <v>0</v>
      </c>
      <c r="GC222" s="5">
        <f t="shared" si="1458"/>
        <v>0</v>
      </c>
      <c r="GD222" s="5">
        <f t="shared" si="1459"/>
        <v>0</v>
      </c>
      <c r="GE222" s="5">
        <f t="shared" si="1460"/>
        <v>0</v>
      </c>
    </row>
    <row r="223" spans="1:187" x14ac:dyDescent="0.2">
      <c r="A223" s="2" t="str">
        <f t="shared" si="1650"/>
        <v>2017 Nov</v>
      </c>
      <c r="B223" s="139">
        <f t="shared" si="1631"/>
        <v>2017</v>
      </c>
      <c r="C223" s="142" t="str">
        <f t="shared" si="1632"/>
        <v>Nov</v>
      </c>
      <c r="D223" s="154">
        <f t="shared" si="1699"/>
        <v>0</v>
      </c>
      <c r="E223" s="129"/>
      <c r="F223" s="129"/>
      <c r="G223" s="129"/>
      <c r="H223" s="154">
        <f t="shared" si="1633"/>
        <v>0</v>
      </c>
      <c r="I223" s="151">
        <f t="shared" si="1651"/>
        <v>0</v>
      </c>
      <c r="J223" s="151">
        <f t="shared" si="1652"/>
        <v>0</v>
      </c>
      <c r="K223" s="151">
        <f t="shared" si="1653"/>
        <v>0</v>
      </c>
      <c r="L223" s="154">
        <f t="shared" si="1634"/>
        <v>0</v>
      </c>
      <c r="M223" s="3"/>
      <c r="N223" s="3"/>
      <c r="O223" s="3"/>
      <c r="P223" s="154">
        <f t="shared" si="1635"/>
        <v>0</v>
      </c>
      <c r="Q223" s="3"/>
      <c r="R223" s="3"/>
      <c r="S223" s="3"/>
      <c r="T223" s="154">
        <f t="shared" si="1636"/>
        <v>0</v>
      </c>
      <c r="U223" s="151">
        <f t="shared" si="1654"/>
        <v>0</v>
      </c>
      <c r="V223" s="151">
        <f t="shared" si="1655"/>
        <v>0</v>
      </c>
      <c r="W223" s="151">
        <f t="shared" si="1656"/>
        <v>0</v>
      </c>
      <c r="X223" s="154">
        <f t="shared" si="1637"/>
        <v>0</v>
      </c>
      <c r="Y223" s="151">
        <f t="shared" si="1657"/>
        <v>0</v>
      </c>
      <c r="Z223" s="151">
        <f t="shared" si="1658"/>
        <v>0</v>
      </c>
      <c r="AA223" s="151">
        <f t="shared" si="1659"/>
        <v>0</v>
      </c>
      <c r="AB223" s="154">
        <f t="shared" si="1638"/>
        <v>0</v>
      </c>
      <c r="AC223" s="3"/>
      <c r="AD223" s="3"/>
      <c r="AE223" s="3"/>
      <c r="AF223" s="154">
        <f t="shared" si="1639"/>
        <v>0</v>
      </c>
      <c r="AG223" s="3"/>
      <c r="AH223" s="3"/>
      <c r="AI223" s="3"/>
      <c r="AJ223" s="154">
        <f t="shared" si="1640"/>
        <v>0</v>
      </c>
      <c r="AK223" s="151">
        <f t="shared" si="1660"/>
        <v>0</v>
      </c>
      <c r="AL223" s="151">
        <f t="shared" si="1661"/>
        <v>0</v>
      </c>
      <c r="AM223" s="151">
        <f t="shared" si="1662"/>
        <v>0</v>
      </c>
      <c r="AN223" s="154">
        <f t="shared" si="1641"/>
        <v>0</v>
      </c>
      <c r="AO223" s="3"/>
      <c r="AP223" s="3"/>
      <c r="AQ223" s="3"/>
      <c r="AR223" s="151">
        <f t="shared" si="1663"/>
        <v>0</v>
      </c>
      <c r="AS223" s="151">
        <f t="shared" si="1664"/>
        <v>0</v>
      </c>
      <c r="AT223" s="151">
        <f t="shared" si="1665"/>
        <v>0</v>
      </c>
      <c r="AU223" s="151">
        <f t="shared" si="1666"/>
        <v>0</v>
      </c>
      <c r="AV223" s="154">
        <f t="shared" si="1642"/>
        <v>0</v>
      </c>
      <c r="AW223" s="3"/>
      <c r="AX223" s="3"/>
      <c r="AY223" s="3"/>
      <c r="AZ223" s="151">
        <f t="shared" si="1667"/>
        <v>0</v>
      </c>
      <c r="BA223" s="151">
        <f t="shared" si="1668"/>
        <v>0</v>
      </c>
      <c r="BB223" s="151">
        <f t="shared" si="1669"/>
        <v>0</v>
      </c>
      <c r="BC223" s="151">
        <f t="shared" si="1670"/>
        <v>0</v>
      </c>
      <c r="BD223" s="154">
        <f t="shared" si="1643"/>
        <v>0</v>
      </c>
      <c r="BE223" s="3"/>
      <c r="BF223" s="3"/>
      <c r="BG223" s="3"/>
      <c r="BH223" s="151">
        <f t="shared" si="1671"/>
        <v>0</v>
      </c>
      <c r="BI223" s="151">
        <f t="shared" si="1672"/>
        <v>0</v>
      </c>
      <c r="BJ223" s="151">
        <f t="shared" si="1673"/>
        <v>0</v>
      </c>
      <c r="BK223" s="151">
        <f t="shared" si="1674"/>
        <v>0</v>
      </c>
      <c r="BL223" s="154">
        <f t="shared" si="1644"/>
        <v>0</v>
      </c>
      <c r="BM223" s="3"/>
      <c r="BN223" s="3"/>
      <c r="BO223" s="3"/>
      <c r="BP223" s="151">
        <f t="shared" si="1675"/>
        <v>0</v>
      </c>
      <c r="BQ223" s="151">
        <f t="shared" si="1676"/>
        <v>0</v>
      </c>
      <c r="BR223" s="151">
        <f t="shared" si="1677"/>
        <v>0</v>
      </c>
      <c r="BS223" s="151">
        <f t="shared" si="1678"/>
        <v>0</v>
      </c>
      <c r="BT223" s="154">
        <f t="shared" si="1645"/>
        <v>0</v>
      </c>
      <c r="BU223" s="3"/>
      <c r="BV223" s="3"/>
      <c r="BW223" s="3"/>
      <c r="BX223" s="151">
        <f t="shared" si="1679"/>
        <v>0</v>
      </c>
      <c r="BY223" s="151">
        <f t="shared" si="1680"/>
        <v>0</v>
      </c>
      <c r="BZ223" s="151">
        <f t="shared" si="1681"/>
        <v>0</v>
      </c>
      <c r="CA223" s="151">
        <f t="shared" si="1682"/>
        <v>0</v>
      </c>
      <c r="CB223" s="154">
        <f t="shared" si="1646"/>
        <v>0</v>
      </c>
      <c r="CC223" s="3"/>
      <c r="CD223" s="3"/>
      <c r="CE223" s="3"/>
      <c r="CF223" s="151">
        <f t="shared" si="1683"/>
        <v>0</v>
      </c>
      <c r="CG223" s="151">
        <f t="shared" si="1684"/>
        <v>0</v>
      </c>
      <c r="CH223" s="151">
        <f t="shared" si="1685"/>
        <v>0</v>
      </c>
      <c r="CI223" s="151">
        <f t="shared" si="1686"/>
        <v>0</v>
      </c>
      <c r="CJ223" s="154">
        <f t="shared" si="1647"/>
        <v>0</v>
      </c>
      <c r="CK223" s="3"/>
      <c r="CL223" s="3"/>
      <c r="CM223" s="3"/>
      <c r="CN223" s="151">
        <f t="shared" si="1687"/>
        <v>0</v>
      </c>
      <c r="CO223" s="151">
        <f t="shared" si="1688"/>
        <v>0</v>
      </c>
      <c r="CP223" s="151">
        <f t="shared" si="1689"/>
        <v>0</v>
      </c>
      <c r="CQ223" s="151">
        <f t="shared" si="1690"/>
        <v>0</v>
      </c>
      <c r="CR223" s="154">
        <f t="shared" si="1648"/>
        <v>0</v>
      </c>
      <c r="CS223" s="3"/>
      <c r="CT223" s="3"/>
      <c r="CU223" s="3"/>
      <c r="CV223" s="151">
        <f t="shared" si="1691"/>
        <v>0</v>
      </c>
      <c r="CW223" s="151">
        <f t="shared" si="1692"/>
        <v>0</v>
      </c>
      <c r="CX223" s="151">
        <f t="shared" si="1693"/>
        <v>0</v>
      </c>
      <c r="CY223" s="151">
        <f t="shared" si="1694"/>
        <v>0</v>
      </c>
      <c r="CZ223" s="151">
        <f t="shared" si="1695"/>
        <v>0</v>
      </c>
      <c r="DA223" s="151">
        <f t="shared" si="1696"/>
        <v>0</v>
      </c>
      <c r="DB223" s="151">
        <f t="shared" si="1697"/>
        <v>0</v>
      </c>
      <c r="DC223" s="151">
        <f t="shared" si="1698"/>
        <v>0</v>
      </c>
      <c r="DD223" s="149"/>
      <c r="DE223" s="3"/>
      <c r="DF223" s="3"/>
      <c r="DG223" s="3"/>
      <c r="DH223" s="129"/>
      <c r="DI223" s="129"/>
      <c r="DJ223" s="129"/>
      <c r="DK223" s="129"/>
      <c r="DL223" s="129"/>
      <c r="DM223" s="129"/>
      <c r="DN223" s="129"/>
      <c r="DO223" s="129"/>
      <c r="DP223" s="3"/>
      <c r="DQ223" s="3"/>
      <c r="DR223" s="3"/>
      <c r="DS223" s="3"/>
      <c r="DU223" s="149"/>
      <c r="DV223" s="3"/>
      <c r="DW223" s="3"/>
      <c r="DX223" s="3"/>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9"/>
        <v>0</v>
      </c>
      <c r="FM223" s="151">
        <f t="shared" si="1546"/>
        <v>0</v>
      </c>
      <c r="FN223" s="151">
        <f t="shared" si="1547"/>
        <v>0</v>
      </c>
      <c r="FO223" s="151">
        <f t="shared" si="1548"/>
        <v>0</v>
      </c>
      <c r="FR223" s="5">
        <f t="shared" si="1449"/>
        <v>0</v>
      </c>
      <c r="FS223" s="5">
        <f t="shared" si="1450"/>
        <v>0</v>
      </c>
      <c r="FT223" s="5">
        <f t="shared" si="1451"/>
        <v>0</v>
      </c>
      <c r="FU223" s="5">
        <f t="shared" si="1452"/>
        <v>0</v>
      </c>
      <c r="FW223" s="233" t="e">
        <f t="shared" si="1453"/>
        <v>#DIV/0!</v>
      </c>
      <c r="FX223" s="233" t="e">
        <f t="shared" si="1454"/>
        <v>#DIV/0!</v>
      </c>
      <c r="FY223" s="233" t="e">
        <f t="shared" si="1455"/>
        <v>#DIV/0!</v>
      </c>
      <c r="FZ223" s="233" t="e">
        <f t="shared" si="1456"/>
        <v>#DIV/0!</v>
      </c>
      <c r="GA223" s="233"/>
      <c r="GB223" s="5">
        <f t="shared" si="1457"/>
        <v>0</v>
      </c>
      <c r="GC223" s="5">
        <f t="shared" si="1458"/>
        <v>0</v>
      </c>
      <c r="GD223" s="5">
        <f t="shared" si="1459"/>
        <v>0</v>
      </c>
      <c r="GE223" s="5">
        <f t="shared" si="1460"/>
        <v>0</v>
      </c>
    </row>
    <row r="224" spans="1:187" ht="13.5" thickBot="1" x14ac:dyDescent="0.25">
      <c r="A224" s="2" t="str">
        <f t="shared" si="1650"/>
        <v>2017 Dec</v>
      </c>
      <c r="B224" s="139">
        <f t="shared" si="1631"/>
        <v>2017</v>
      </c>
      <c r="C224" s="142" t="str">
        <f t="shared" si="1632"/>
        <v>Dec</v>
      </c>
      <c r="D224" s="154">
        <f t="shared" si="1699"/>
        <v>0</v>
      </c>
      <c r="E224" s="129"/>
      <c r="F224" s="129"/>
      <c r="G224" s="129"/>
      <c r="H224" s="154">
        <f t="shared" si="1633"/>
        <v>0</v>
      </c>
      <c r="I224" s="151">
        <f t="shared" si="1651"/>
        <v>0</v>
      </c>
      <c r="J224" s="151">
        <f t="shared" si="1652"/>
        <v>0</v>
      </c>
      <c r="K224" s="151">
        <f t="shared" si="1653"/>
        <v>0</v>
      </c>
      <c r="L224" s="154">
        <f t="shared" si="1634"/>
        <v>0</v>
      </c>
      <c r="M224" s="3"/>
      <c r="N224" s="3"/>
      <c r="O224" s="3"/>
      <c r="P224" s="154">
        <f t="shared" si="1635"/>
        <v>0</v>
      </c>
      <c r="Q224" s="3"/>
      <c r="R224" s="3"/>
      <c r="S224" s="3"/>
      <c r="T224" s="154">
        <f t="shared" si="1636"/>
        <v>0</v>
      </c>
      <c r="U224" s="151">
        <f t="shared" si="1654"/>
        <v>0</v>
      </c>
      <c r="V224" s="151">
        <f t="shared" si="1655"/>
        <v>0</v>
      </c>
      <c r="W224" s="151">
        <f t="shared" si="1656"/>
        <v>0</v>
      </c>
      <c r="X224" s="154">
        <f t="shared" si="1637"/>
        <v>0</v>
      </c>
      <c r="Y224" s="151">
        <f t="shared" si="1657"/>
        <v>0</v>
      </c>
      <c r="Z224" s="151">
        <f t="shared" si="1658"/>
        <v>0</v>
      </c>
      <c r="AA224" s="151">
        <f t="shared" si="1659"/>
        <v>0</v>
      </c>
      <c r="AB224" s="154">
        <f t="shared" si="1638"/>
        <v>0</v>
      </c>
      <c r="AC224" s="3"/>
      <c r="AD224" s="3"/>
      <c r="AE224" s="3"/>
      <c r="AF224" s="154">
        <f t="shared" si="1639"/>
        <v>0</v>
      </c>
      <c r="AG224" s="3"/>
      <c r="AH224" s="3"/>
      <c r="AI224" s="3"/>
      <c r="AJ224" s="154">
        <f t="shared" si="1640"/>
        <v>0</v>
      </c>
      <c r="AK224" s="151">
        <f t="shared" si="1660"/>
        <v>0</v>
      </c>
      <c r="AL224" s="151">
        <f t="shared" si="1661"/>
        <v>0</v>
      </c>
      <c r="AM224" s="151">
        <f t="shared" si="1662"/>
        <v>0</v>
      </c>
      <c r="AN224" s="154">
        <f t="shared" si="1641"/>
        <v>0</v>
      </c>
      <c r="AO224" s="3"/>
      <c r="AP224" s="3"/>
      <c r="AQ224" s="3"/>
      <c r="AR224" s="151">
        <f t="shared" si="1663"/>
        <v>0</v>
      </c>
      <c r="AS224" s="151">
        <f t="shared" si="1664"/>
        <v>0</v>
      </c>
      <c r="AT224" s="151">
        <f t="shared" si="1665"/>
        <v>0</v>
      </c>
      <c r="AU224" s="151">
        <f t="shared" si="1666"/>
        <v>0</v>
      </c>
      <c r="AV224" s="154">
        <f t="shared" si="1642"/>
        <v>0</v>
      </c>
      <c r="AW224" s="3"/>
      <c r="AX224" s="3"/>
      <c r="AY224" s="3"/>
      <c r="AZ224" s="151">
        <f t="shared" si="1667"/>
        <v>0</v>
      </c>
      <c r="BA224" s="151">
        <f t="shared" si="1668"/>
        <v>0</v>
      </c>
      <c r="BB224" s="151">
        <f t="shared" si="1669"/>
        <v>0</v>
      </c>
      <c r="BC224" s="151">
        <f t="shared" si="1670"/>
        <v>0</v>
      </c>
      <c r="BD224" s="154">
        <f t="shared" si="1643"/>
        <v>0</v>
      </c>
      <c r="BE224" s="3"/>
      <c r="BF224" s="3"/>
      <c r="BG224" s="3"/>
      <c r="BH224" s="151">
        <f t="shared" si="1671"/>
        <v>0</v>
      </c>
      <c r="BI224" s="151">
        <f t="shared" si="1672"/>
        <v>0</v>
      </c>
      <c r="BJ224" s="151">
        <f t="shared" si="1673"/>
        <v>0</v>
      </c>
      <c r="BK224" s="151">
        <f t="shared" si="1674"/>
        <v>0</v>
      </c>
      <c r="BL224" s="154">
        <f t="shared" si="1644"/>
        <v>0</v>
      </c>
      <c r="BM224" s="3"/>
      <c r="BN224" s="3"/>
      <c r="BO224" s="3"/>
      <c r="BP224" s="151">
        <f t="shared" si="1675"/>
        <v>0</v>
      </c>
      <c r="BQ224" s="151">
        <f t="shared" si="1676"/>
        <v>0</v>
      </c>
      <c r="BR224" s="151">
        <f t="shared" si="1677"/>
        <v>0</v>
      </c>
      <c r="BS224" s="151">
        <f t="shared" si="1678"/>
        <v>0</v>
      </c>
      <c r="BT224" s="154">
        <f t="shared" si="1645"/>
        <v>0</v>
      </c>
      <c r="BU224" s="3"/>
      <c r="BV224" s="3"/>
      <c r="BW224" s="3"/>
      <c r="BX224" s="151">
        <f t="shared" si="1679"/>
        <v>0</v>
      </c>
      <c r="BY224" s="151">
        <f t="shared" si="1680"/>
        <v>0</v>
      </c>
      <c r="BZ224" s="151">
        <f t="shared" si="1681"/>
        <v>0</v>
      </c>
      <c r="CA224" s="151">
        <f t="shared" si="1682"/>
        <v>0</v>
      </c>
      <c r="CB224" s="154">
        <f t="shared" si="1646"/>
        <v>0</v>
      </c>
      <c r="CC224" s="3"/>
      <c r="CD224" s="3"/>
      <c r="CE224" s="3"/>
      <c r="CF224" s="151">
        <f t="shared" si="1683"/>
        <v>0</v>
      </c>
      <c r="CG224" s="151">
        <f t="shared" si="1684"/>
        <v>0</v>
      </c>
      <c r="CH224" s="151">
        <f t="shared" si="1685"/>
        <v>0</v>
      </c>
      <c r="CI224" s="151">
        <f t="shared" si="1686"/>
        <v>0</v>
      </c>
      <c r="CJ224" s="154">
        <f t="shared" si="1647"/>
        <v>0</v>
      </c>
      <c r="CK224" s="3"/>
      <c r="CL224" s="3"/>
      <c r="CM224" s="3"/>
      <c r="CN224" s="151">
        <f t="shared" si="1687"/>
        <v>0</v>
      </c>
      <c r="CO224" s="151">
        <f t="shared" si="1688"/>
        <v>0</v>
      </c>
      <c r="CP224" s="151">
        <f t="shared" si="1689"/>
        <v>0</v>
      </c>
      <c r="CQ224" s="151">
        <f t="shared" si="1690"/>
        <v>0</v>
      </c>
      <c r="CR224" s="154">
        <f t="shared" si="1648"/>
        <v>0</v>
      </c>
      <c r="CS224" s="3"/>
      <c r="CT224" s="3"/>
      <c r="CU224" s="3"/>
      <c r="CV224" s="151">
        <f t="shared" si="1691"/>
        <v>0</v>
      </c>
      <c r="CW224" s="151">
        <f t="shared" si="1692"/>
        <v>0</v>
      </c>
      <c r="CX224" s="151">
        <f t="shared" si="1693"/>
        <v>0</v>
      </c>
      <c r="CY224" s="151">
        <f t="shared" si="1694"/>
        <v>0</v>
      </c>
      <c r="CZ224" s="151">
        <f t="shared" si="1695"/>
        <v>0</v>
      </c>
      <c r="DA224" s="151">
        <f t="shared" si="1696"/>
        <v>0</v>
      </c>
      <c r="DB224" s="151">
        <f t="shared" si="1697"/>
        <v>0</v>
      </c>
      <c r="DC224" s="151">
        <f t="shared" si="1698"/>
        <v>0</v>
      </c>
      <c r="DD224" s="149"/>
      <c r="DE224" s="3"/>
      <c r="DF224" s="3"/>
      <c r="DG224" s="3"/>
      <c r="DH224" s="129"/>
      <c r="DI224" s="129"/>
      <c r="DJ224" s="129"/>
      <c r="DK224" s="129"/>
      <c r="DL224" s="129"/>
      <c r="DM224" s="129"/>
      <c r="DN224" s="129"/>
      <c r="DO224" s="129"/>
      <c r="DP224" s="3"/>
      <c r="DQ224" s="3"/>
      <c r="DR224" s="3"/>
      <c r="DS224" s="3"/>
      <c r="DU224" s="149"/>
      <c r="DV224" s="3"/>
      <c r="DW224" s="3"/>
      <c r="DX224" s="3"/>
      <c r="DZ224" s="293" t="str">
        <f>CONCATENATE(EA224," ",EB224)</f>
        <v>2017 Kvartal 4</v>
      </c>
      <c r="EA224" s="293">
        <v>2017</v>
      </c>
      <c r="EB224" s="293" t="s">
        <v>445</v>
      </c>
      <c r="EC224" s="297">
        <f>SUM(D222:D224)</f>
        <v>0</v>
      </c>
      <c r="ED224" s="297">
        <f>SUM(H222:H224)</f>
        <v>0</v>
      </c>
      <c r="EE224" s="297">
        <f>SUM(L222:L224)</f>
        <v>0</v>
      </c>
      <c r="EF224" s="297">
        <f>SUM(P222:P224)</f>
        <v>0</v>
      </c>
      <c r="EG224" s="297">
        <f>SUM(T222:T224)</f>
        <v>0</v>
      </c>
      <c r="EH224" s="297">
        <f>SUM(X222:X224)</f>
        <v>0</v>
      </c>
      <c r="EI224" s="297">
        <f>SUM(AB222:AB224)</f>
        <v>0</v>
      </c>
      <c r="EJ224" s="297">
        <f>SUM(AF222:AF224)</f>
        <v>0</v>
      </c>
      <c r="EK224" s="297">
        <f>SUM(AJ222:AJ224)</f>
        <v>0</v>
      </c>
      <c r="EL224" s="297">
        <f>SUM(AN222:AN224)</f>
        <v>0</v>
      </c>
      <c r="EM224" s="297">
        <f>IF(EG224&gt;0,(EL224/EG224)*100,0)</f>
        <v>0</v>
      </c>
      <c r="EN224" s="297">
        <f>SUM(AV222:AV224)</f>
        <v>0</v>
      </c>
      <c r="EO224" s="297">
        <f>IF(EG224&gt;0,(EN224/EG224)*100,0)</f>
        <v>0</v>
      </c>
      <c r="EP224" s="297">
        <f>SUM(BD222:BD224)</f>
        <v>0</v>
      </c>
      <c r="EQ224" s="297">
        <f>IF(EG224&gt;0,(EP224/EG224)*100,0)</f>
        <v>0</v>
      </c>
      <c r="ER224" s="297">
        <f>SUM(BL222:BL224)</f>
        <v>0</v>
      </c>
      <c r="ES224" s="297">
        <f>IF(EG224&gt;0,(ER224/EG224)*100,0)</f>
        <v>0</v>
      </c>
      <c r="ET224" s="297">
        <f>SUM(BT222:BT224)</f>
        <v>0</v>
      </c>
      <c r="EU224" s="297">
        <f>IF(EG224&gt;0,(ET224/EG224)*100,0)</f>
        <v>0</v>
      </c>
      <c r="EV224" s="297">
        <f>SUM(CB222:CB224)</f>
        <v>0</v>
      </c>
      <c r="EW224" s="297">
        <f>IF(EG224&gt;0,(EV224/EG224)*100,0)</f>
        <v>0</v>
      </c>
      <c r="EX224" s="297">
        <f>SUM(CJ222:CJ224)</f>
        <v>0</v>
      </c>
      <c r="EY224" s="297">
        <f>IF(EG224&gt;0,(EX224/EG224)*100,0)</f>
        <v>0</v>
      </c>
      <c r="EZ224" s="297">
        <f>SUM(CR222:CR224)</f>
        <v>0</v>
      </c>
      <c r="FA224" s="297">
        <f>IF(EG224&gt;0,(EZ224/EG224)*100,0)</f>
        <v>0</v>
      </c>
      <c r="FB224" s="297">
        <f>IF(EG224&gt;0,(EK224/EG224)*100,0)</f>
        <v>0</v>
      </c>
      <c r="FC224" s="297">
        <f>IF(DD224&gt;0,DD222+DD223+DD224,0)</f>
        <v>0</v>
      </c>
      <c r="FD224" s="297">
        <f>IF(DD224&gt;0,((DD224+DD223+DD222)*60)/((T222+T223+T224)),0)</f>
        <v>0</v>
      </c>
      <c r="FE224" s="297">
        <f>IF(DD224&gt;0,((DD224+DD223+DD222)*60)/((T224+T223+T222)-(AN224+AN223+AN222)),0)</f>
        <v>0</v>
      </c>
      <c r="FF224" s="297">
        <f>IF(DU224&gt;0,((DU224+DU223+DU222)*60)/((T224+T223+T222)-(BD224+BD223+BD222)),0)</f>
        <v>0</v>
      </c>
      <c r="FL224" s="151">
        <f t="shared" si="1649"/>
        <v>0</v>
      </c>
      <c r="FM224" s="151">
        <f t="shared" si="1546"/>
        <v>0</v>
      </c>
      <c r="FN224" s="151">
        <f t="shared" si="1547"/>
        <v>0</v>
      </c>
      <c r="FO224" s="151">
        <f t="shared" si="1548"/>
        <v>0</v>
      </c>
      <c r="FR224" s="5">
        <f t="shared" si="1449"/>
        <v>0</v>
      </c>
      <c r="FS224" s="5">
        <f t="shared" si="1450"/>
        <v>0</v>
      </c>
      <c r="FT224" s="5">
        <f t="shared" si="1451"/>
        <v>0</v>
      </c>
      <c r="FU224" s="5">
        <f t="shared" si="1452"/>
        <v>0</v>
      </c>
      <c r="FW224" s="233" t="e">
        <f t="shared" si="1453"/>
        <v>#DIV/0!</v>
      </c>
      <c r="FX224" s="233" t="e">
        <f t="shared" si="1454"/>
        <v>#DIV/0!</v>
      </c>
      <c r="FY224" s="233" t="e">
        <f t="shared" si="1455"/>
        <v>#DIV/0!</v>
      </c>
      <c r="FZ224" s="233" t="e">
        <f t="shared" si="1456"/>
        <v>#DIV/0!</v>
      </c>
      <c r="GA224" s="233"/>
      <c r="GB224" s="5">
        <f t="shared" si="1457"/>
        <v>0</v>
      </c>
      <c r="GC224" s="5">
        <f t="shared" si="1458"/>
        <v>0</v>
      </c>
      <c r="GD224" s="5">
        <f t="shared" si="1459"/>
        <v>0</v>
      </c>
      <c r="GE224" s="5">
        <f t="shared" si="1460"/>
        <v>0</v>
      </c>
    </row>
    <row r="225" spans="1:187" ht="13.5" thickBot="1" x14ac:dyDescent="0.25">
      <c r="A225" s="217" t="s">
        <v>371</v>
      </c>
      <c r="B225" s="218"/>
      <c r="C225" s="219"/>
      <c r="D225" s="220">
        <f>SUM(D213:D224)</f>
        <v>746603</v>
      </c>
      <c r="E225" s="220">
        <f t="shared" ref="E225" si="1700">SUM(E213:E224)</f>
        <v>363180</v>
      </c>
      <c r="F225" s="220">
        <f t="shared" ref="F225" si="1701">SUM(F213:F224)</f>
        <v>323012</v>
      </c>
      <c r="G225" s="220">
        <f t="shared" ref="G225" si="1702">SUM(G213:G224)</f>
        <v>60411</v>
      </c>
      <c r="H225" s="220">
        <f t="shared" ref="H225" si="1703">SUM(H213:H224)</f>
        <v>-18451</v>
      </c>
      <c r="I225" s="220">
        <f t="shared" ref="I225" si="1704">SUM(I213:I224)</f>
        <v>187</v>
      </c>
      <c r="J225" s="220">
        <f t="shared" ref="J225" si="1705">SUM(J213:J224)</f>
        <v>-11730</v>
      </c>
      <c r="K225" s="220">
        <f t="shared" ref="K225" si="1706">SUM(K213:K224)</f>
        <v>-6908</v>
      </c>
      <c r="L225" s="220">
        <f t="shared" ref="L225" si="1707">SUM(L213:L224)</f>
        <v>23558</v>
      </c>
      <c r="M225" s="220">
        <f t="shared" ref="M225" si="1708">SUM(M213:M224)</f>
        <v>10199</v>
      </c>
      <c r="N225" s="220">
        <f t="shared" ref="N225" si="1709">SUM(N213:N224)</f>
        <v>9188</v>
      </c>
      <c r="O225" s="220">
        <f t="shared" ref="O225" si="1710">SUM(O213:O224)</f>
        <v>4171</v>
      </c>
      <c r="P225" s="220">
        <f t="shared" ref="P225" si="1711">SUM(P213:P224)</f>
        <v>-42009</v>
      </c>
      <c r="Q225" s="220">
        <f t="shared" ref="Q225" si="1712">SUM(Q213:Q224)</f>
        <v>-10012</v>
      </c>
      <c r="R225" s="220">
        <f t="shared" ref="R225" si="1713">SUM(R213:R224)</f>
        <v>-20918</v>
      </c>
      <c r="S225" s="220">
        <f t="shared" ref="S225" si="1714">SUM(S213:S224)</f>
        <v>-11079</v>
      </c>
      <c r="T225" s="220">
        <f t="shared" ref="T225" si="1715">SUM(T213:T224)</f>
        <v>728152</v>
      </c>
      <c r="U225" s="220">
        <f t="shared" ref="U225" si="1716">SUM(U213:U224)</f>
        <v>363367</v>
      </c>
      <c r="V225" s="220">
        <f t="shared" ref="V225" si="1717">SUM(V213:V224)</f>
        <v>311282</v>
      </c>
      <c r="W225" s="220">
        <f t="shared" ref="W225" si="1718">SUM(W213:W224)</f>
        <v>53503</v>
      </c>
      <c r="X225" s="220">
        <f t="shared" ref="X225" si="1719">SUM(X213:X224)</f>
        <v>-11488</v>
      </c>
      <c r="Y225" s="220">
        <f t="shared" ref="Y225" si="1720">SUM(Y213:Y224)</f>
        <v>-3360</v>
      </c>
      <c r="Z225" s="220">
        <f t="shared" ref="Z225" si="1721">SUM(Z213:Z224)</f>
        <v>-7664</v>
      </c>
      <c r="AA225" s="220">
        <f t="shared" ref="AA225" si="1722">SUM(AA213:AA224)</f>
        <v>-464</v>
      </c>
      <c r="AB225" s="220">
        <f t="shared" ref="AB225" si="1723">SUM(AB213:AB224)</f>
        <v>3019</v>
      </c>
      <c r="AC225" s="220">
        <f t="shared" ref="AC225" si="1724">SUM(AC213:AC224)</f>
        <v>1401</v>
      </c>
      <c r="AD225" s="220">
        <f t="shared" ref="AD225" si="1725">SUM(AD213:AD224)</f>
        <v>1347</v>
      </c>
      <c r="AE225" s="220">
        <f t="shared" ref="AE225" si="1726">SUM(AE213:AE224)</f>
        <v>271</v>
      </c>
      <c r="AF225" s="220">
        <f t="shared" ref="AF225" si="1727">SUM(AF213:AF224)</f>
        <v>-14507</v>
      </c>
      <c r="AG225" s="220">
        <f t="shared" ref="AG225" si="1728">SUM(AG213:AG224)</f>
        <v>-4761</v>
      </c>
      <c r="AH225" s="220">
        <f t="shared" ref="AH225" si="1729">SUM(AH213:AH224)</f>
        <v>-9011</v>
      </c>
      <c r="AI225" s="220">
        <f t="shared" ref="AI225" si="1730">SUM(AI213:AI224)</f>
        <v>-735</v>
      </c>
      <c r="AJ225" s="220">
        <f t="shared" ref="AJ225" si="1731">SUM(AJ213:AJ224)</f>
        <v>716664</v>
      </c>
      <c r="AK225" s="220">
        <f t="shared" ref="AK225" si="1732">SUM(AK213:AK224)</f>
        <v>360007</v>
      </c>
      <c r="AL225" s="220">
        <f t="shared" ref="AL225" si="1733">SUM(AL213:AL224)</f>
        <v>303618</v>
      </c>
      <c r="AM225" s="220">
        <f>SUM(AM213:AM224)</f>
        <v>53039</v>
      </c>
      <c r="AN225" s="220">
        <f>SUM(AN213:AN224)</f>
        <v>486668</v>
      </c>
      <c r="AO225" s="220">
        <f t="shared" ref="AO225" si="1734">SUM(AO213:AO224)</f>
        <v>261177</v>
      </c>
      <c r="AP225" s="220">
        <f t="shared" ref="AP225" si="1735">SUM(AP213:AP224)</f>
        <v>196942</v>
      </c>
      <c r="AQ225" s="220">
        <f t="shared" ref="AQ225" si="1736">SUM(AQ213:AQ224)</f>
        <v>28549</v>
      </c>
      <c r="AR225" s="222">
        <f>IF(AN225&gt;0,(AN225/T225)*100,0)</f>
        <v>66.83604522132741</v>
      </c>
      <c r="AS225" s="222">
        <f t="shared" si="1664"/>
        <v>71.876917826880259</v>
      </c>
      <c r="AT225" s="222">
        <f t="shared" si="1665"/>
        <v>63.268033487320174</v>
      </c>
      <c r="AU225" s="222">
        <f t="shared" si="1666"/>
        <v>53.359624693942401</v>
      </c>
      <c r="AV225" s="220">
        <f>SUM(AV213:AV224)</f>
        <v>603294</v>
      </c>
      <c r="AW225" s="220">
        <f t="shared" ref="AW225" si="1737">SUM(AW213:AW224)</f>
        <v>316685</v>
      </c>
      <c r="AX225" s="220">
        <f t="shared" ref="AX225" si="1738">SUM(AX213:AX224)</f>
        <v>250486</v>
      </c>
      <c r="AY225" s="220">
        <f t="shared" ref="AY225" si="1739">SUM(AY213:AY224)</f>
        <v>36123</v>
      </c>
      <c r="AZ225" s="222">
        <f t="shared" si="1667"/>
        <v>82.852756017974272</v>
      </c>
      <c r="BA225" s="222">
        <f t="shared" si="1668"/>
        <v>87.152933535516425</v>
      </c>
      <c r="BB225" s="222">
        <f t="shared" si="1669"/>
        <v>80.46915658470455</v>
      </c>
      <c r="BC225" s="222">
        <f t="shared" si="1670"/>
        <v>67.515840233257947</v>
      </c>
      <c r="BD225" s="220">
        <f t="shared" ref="BD225" si="1740">SUM(BD213:BD224)</f>
        <v>659888</v>
      </c>
      <c r="BE225" s="220">
        <f t="shared" ref="BE225" si="1741">SUM(BE213:BE224)</f>
        <v>340830</v>
      </c>
      <c r="BF225" s="220">
        <f t="shared" ref="BF225" si="1742">SUM(BF213:BF224)</f>
        <v>277422</v>
      </c>
      <c r="BG225" s="220">
        <f t="shared" ref="BG225" si="1743">SUM(BG213:BG224)</f>
        <v>41636</v>
      </c>
      <c r="BH225" s="222">
        <f t="shared" si="1671"/>
        <v>90.625034333490802</v>
      </c>
      <c r="BI225" s="222">
        <f t="shared" si="1672"/>
        <v>93.797730668993054</v>
      </c>
      <c r="BJ225" s="222">
        <f t="shared" si="1673"/>
        <v>89.122403479802884</v>
      </c>
      <c r="BK225" s="222">
        <f t="shared" si="1674"/>
        <v>77.819935330729123</v>
      </c>
      <c r="BL225" s="220">
        <f t="shared" ref="BL225" si="1744">SUM(BL213:BL224)</f>
        <v>686952</v>
      </c>
      <c r="BM225" s="220">
        <f t="shared" ref="BM225" si="1745">SUM(BM213:BM224)</f>
        <v>351287</v>
      </c>
      <c r="BN225" s="220">
        <f t="shared" ref="BN225" si="1746">SUM(BN213:BN224)</f>
        <v>290173</v>
      </c>
      <c r="BO225" s="220">
        <f t="shared" ref="BO225" si="1747">SUM(BO213:BO224)</f>
        <v>45492</v>
      </c>
      <c r="BP225" s="222">
        <f t="shared" si="1675"/>
        <v>94.34184071457608</v>
      </c>
      <c r="BQ225" s="222">
        <f t="shared" si="1676"/>
        <v>96.67553740433226</v>
      </c>
      <c r="BR225" s="222">
        <f t="shared" si="1677"/>
        <v>93.218689162881248</v>
      </c>
      <c r="BS225" s="222">
        <f t="shared" si="1678"/>
        <v>85.027007831336562</v>
      </c>
      <c r="BT225" s="220">
        <f t="shared" ref="BT225" si="1748">SUM(BT213:BT224)</f>
        <v>697844</v>
      </c>
      <c r="BU225" s="220">
        <f t="shared" ref="BU225" si="1749">SUM(BU213:BU224)</f>
        <v>355014</v>
      </c>
      <c r="BV225" s="220">
        <f t="shared" ref="BV225" si="1750">SUM(BV213:BV224)</f>
        <v>295272</v>
      </c>
      <c r="BW225" s="220">
        <f t="shared" ref="BW225" si="1751">SUM(BW213:BW224)</f>
        <v>47558</v>
      </c>
      <c r="BX225" s="222">
        <f t="shared" si="1679"/>
        <v>95.837682242169222</v>
      </c>
      <c r="BY225" s="222">
        <f t="shared" si="1680"/>
        <v>97.701222180330078</v>
      </c>
      <c r="BZ225" s="222">
        <f t="shared" si="1681"/>
        <v>94.856753683155475</v>
      </c>
      <c r="CA225" s="222">
        <f t="shared" si="1682"/>
        <v>88.888473543539618</v>
      </c>
      <c r="CB225" s="220">
        <f t="shared" ref="CB225" si="1752">SUM(CB213:CB224)</f>
        <v>709759</v>
      </c>
      <c r="CC225" s="220">
        <f t="shared" ref="CC225" si="1753">SUM(CC213:CC224)</f>
        <v>358729</v>
      </c>
      <c r="CD225" s="220">
        <f t="shared" ref="CD225" si="1754">SUM(CD213:CD224)</f>
        <v>300587</v>
      </c>
      <c r="CE225" s="220">
        <f t="shared" ref="CE225" si="1755">SUM(CE213:CE224)</f>
        <v>50443</v>
      </c>
      <c r="CF225" s="222">
        <f t="shared" si="1683"/>
        <v>97.474016414155287</v>
      </c>
      <c r="CG225" s="222">
        <f t="shared" si="1684"/>
        <v>98.723604510040815</v>
      </c>
      <c r="CH225" s="222">
        <f t="shared" si="1685"/>
        <v>96.564208659671934</v>
      </c>
      <c r="CI225" s="222">
        <f t="shared" si="1686"/>
        <v>94.280694540493059</v>
      </c>
      <c r="CJ225" s="220">
        <f t="shared" ref="CJ225" si="1756">SUM(CJ213:CJ224)</f>
        <v>712982</v>
      </c>
      <c r="CK225" s="220">
        <f t="shared" ref="CK225" si="1757">SUM(CK213:CK224)</f>
        <v>359457</v>
      </c>
      <c r="CL225" s="220">
        <f t="shared" ref="CL225" si="1758">SUM(CL213:CL224)</f>
        <v>302107</v>
      </c>
      <c r="CM225" s="220">
        <f t="shared" ref="CM225" si="1759">SUM(CM213:CM224)</f>
        <v>51418</v>
      </c>
      <c r="CN225" s="222">
        <f t="shared" si="1687"/>
        <v>97.916643777672789</v>
      </c>
      <c r="CO225" s="222">
        <f t="shared" si="1688"/>
        <v>98.923952918124101</v>
      </c>
      <c r="CP225" s="222">
        <f t="shared" si="1689"/>
        <v>97.052511870265548</v>
      </c>
      <c r="CQ225" s="222">
        <f t="shared" si="1690"/>
        <v>96.103022260433988</v>
      </c>
      <c r="CR225" s="220">
        <f t="shared" ref="CR225" si="1760">SUM(CR213:CR224)</f>
        <v>714439</v>
      </c>
      <c r="CS225" s="220">
        <f t="shared" ref="CS225" si="1761">SUM(CS213:CS224)</f>
        <v>359740</v>
      </c>
      <c r="CT225" s="220">
        <f t="shared" ref="CT225" si="1762">SUM(CT213:CT224)</f>
        <v>302732</v>
      </c>
      <c r="CU225" s="220">
        <f t="shared" ref="CU225" si="1763">SUM(CU213:CU224)</f>
        <v>51967</v>
      </c>
      <c r="CV225" s="222">
        <f>IF(CR225&gt;0,(CR225/T225)*100,0)</f>
        <v>98.116739362111204</v>
      </c>
      <c r="CW225" s="222">
        <f t="shared" si="1692"/>
        <v>99.001835609727905</v>
      </c>
      <c r="CX225" s="222">
        <f t="shared" si="1693"/>
        <v>97.25329444041094</v>
      </c>
      <c r="CY225" s="222">
        <f t="shared" si="1694"/>
        <v>97.129132945816124</v>
      </c>
      <c r="CZ225" s="222">
        <f t="shared" si="1695"/>
        <v>98.422307430316749</v>
      </c>
      <c r="DA225" s="222">
        <f t="shared" si="1696"/>
        <v>99.075315039615603</v>
      </c>
      <c r="DB225" s="222">
        <f t="shared" si="1697"/>
        <v>97.537923811849055</v>
      </c>
      <c r="DC225" s="222">
        <f t="shared" si="1698"/>
        <v>99.132758910715296</v>
      </c>
      <c r="DD225" s="220">
        <f t="shared" ref="DD225" si="1764">SUM(DD213:DD224)</f>
        <v>33746</v>
      </c>
      <c r="DE225" s="220">
        <f t="shared" ref="DE225" si="1765">SUM(DE213:DE224)</f>
        <v>8906</v>
      </c>
      <c r="DF225" s="220">
        <f t="shared" ref="DF225" si="1766">SUM(DF213:DF224)</f>
        <v>18267</v>
      </c>
      <c r="DG225" s="220">
        <f t="shared" ref="DG225" si="1767">SUM(DG213:DG224)</f>
        <v>6573</v>
      </c>
      <c r="DH225" s="221">
        <f>IF(DD225&gt;0,(DD225*60)/T225,0)</f>
        <v>2.7806831540667334</v>
      </c>
      <c r="DI225" s="221">
        <f t="shared" ref="DI225" si="1768">IF(DE225&gt;0,(DE225*60)/U225,0)</f>
        <v>1.4705793316399123</v>
      </c>
      <c r="DJ225" s="221">
        <f t="shared" ref="DJ225" si="1769">IF(DF225&gt;0,(DF225*60)/V225,0)</f>
        <v>3.5209874004921584</v>
      </c>
      <c r="DK225" s="221">
        <f t="shared" ref="DK225" si="1770">IF(DG225&gt;0,(DG225*60)/W225,0)</f>
        <v>7.3711754481057135</v>
      </c>
      <c r="DL225" s="221">
        <f>IF(DD225&gt;0,(DD225*60)/(T225-AN225),0)</f>
        <v>8.3846548839674675</v>
      </c>
      <c r="DM225" s="221">
        <f t="shared" ref="DM225" si="1771">IF(DE225&gt;0,(DE225*60)/(U225-AO225),0)</f>
        <v>5.229083080536256</v>
      </c>
      <c r="DN225" s="221">
        <f t="shared" ref="DN225" si="1772">IF(DF225&gt;0,(DF225*60)/(V225-AP225),0)</f>
        <v>9.5856218296309255</v>
      </c>
      <c r="DO225" s="221">
        <f t="shared" ref="DO225" si="1773">IF(DG225&gt;0,(DG225*60)/(W225-AQ225),0)</f>
        <v>15.804279874969945</v>
      </c>
      <c r="DP225" s="221">
        <f>IF(DU225&gt;0,(DU225*60)/(T225-BD225),0)</f>
        <v>24.198992148130785</v>
      </c>
      <c r="DQ225" s="221">
        <f t="shared" ref="DQ225" si="1774">IF(DV225&gt;0,(DV225*60)/(U225-BE225),0)</f>
        <v>16.394373696587834</v>
      </c>
      <c r="DR225" s="221">
        <f t="shared" ref="DR225" si="1775">IF(DW225&gt;0,(DW225*60)/(V225-BF225),0)</f>
        <v>27.168340224453633</v>
      </c>
      <c r="DS225" s="221">
        <f t="shared" ref="DS225" si="1776">IF(DX225&gt;0,(DX225*60)/(W225-BG225),0)</f>
        <v>30.548580096064718</v>
      </c>
      <c r="DU225" s="220">
        <f t="shared" ref="DU225" si="1777">SUM(DU213:DU224)</f>
        <v>27532</v>
      </c>
      <c r="DV225" s="220">
        <f t="shared" ref="DV225" si="1778">SUM(DV213:DV224)</f>
        <v>6158</v>
      </c>
      <c r="DW225" s="220">
        <f t="shared" ref="DW225" si="1779">SUM(DW213:DW224)</f>
        <v>15332</v>
      </c>
      <c r="DX225" s="220">
        <f t="shared" ref="DX225" si="1780">SUM(DX213:DX224)</f>
        <v>6042</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81">SUM(FL213:FL224)</f>
        <v>716664</v>
      </c>
      <c r="FM225" s="222">
        <f t="shared" si="1546"/>
        <v>84.180871370684173</v>
      </c>
      <c r="FN225" s="222">
        <f t="shared" si="1547"/>
        <v>92.077737963676142</v>
      </c>
      <c r="FO225" s="224">
        <f t="shared" si="1548"/>
        <v>97.373943716999875</v>
      </c>
      <c r="FR225" s="277">
        <f t="shared" si="1449"/>
        <v>486668</v>
      </c>
      <c r="FS225" s="278">
        <f t="shared" si="1450"/>
        <v>173220</v>
      </c>
      <c r="FT225" s="278">
        <f t="shared" si="1451"/>
        <v>56776</v>
      </c>
      <c r="FU225" s="279">
        <f t="shared" si="1452"/>
        <v>11488</v>
      </c>
      <c r="FV225" s="239"/>
      <c r="FW225" s="280">
        <f t="shared" si="1453"/>
        <v>0.66836045221327411</v>
      </c>
      <c r="FX225" s="281">
        <f t="shared" si="1454"/>
        <v>0.23788989112163395</v>
      </c>
      <c r="FY225" s="281">
        <f t="shared" si="1455"/>
        <v>7.7972730968259379E-2</v>
      </c>
      <c r="FZ225" s="282">
        <f t="shared" si="1456"/>
        <v>1.577692569683253E-2</v>
      </c>
      <c r="GA225" s="283"/>
      <c r="GB225" s="277">
        <f t="shared" si="1457"/>
        <v>0.90625034333490806</v>
      </c>
      <c r="GC225" s="278">
        <f t="shared" si="1458"/>
        <v>0.93797730668993051</v>
      </c>
      <c r="GD225" s="278">
        <f t="shared" si="1459"/>
        <v>0.89122403479802881</v>
      </c>
      <c r="GE225" s="279">
        <f t="shared" si="1460"/>
        <v>0.77819935330729129</v>
      </c>
    </row>
    <row r="226" spans="1:187" x14ac:dyDescent="0.2">
      <c r="A226" s="2" t="str">
        <f t="shared" si="1650"/>
        <v>2018 Jan</v>
      </c>
      <c r="B226" s="139">
        <f t="shared" ref="B226" si="1782">B213+1</f>
        <v>2018</v>
      </c>
      <c r="C226" s="142" t="str">
        <f t="shared" ref="C226:C237" si="1783">C213</f>
        <v>Jan</v>
      </c>
      <c r="D226" s="154">
        <f t="shared" si="1699"/>
        <v>0</v>
      </c>
      <c r="E226" s="129"/>
      <c r="F226" s="129"/>
      <c r="G226" s="129"/>
      <c r="H226" s="154">
        <f t="shared" si="1633"/>
        <v>0</v>
      </c>
      <c r="I226" s="151">
        <f t="shared" si="1651"/>
        <v>0</v>
      </c>
      <c r="J226" s="151">
        <f t="shared" si="1652"/>
        <v>0</v>
      </c>
      <c r="K226" s="151">
        <f t="shared" si="1653"/>
        <v>0</v>
      </c>
      <c r="L226" s="154">
        <f t="shared" si="1634"/>
        <v>0</v>
      </c>
      <c r="M226" s="3"/>
      <c r="N226" s="3"/>
      <c r="O226" s="3"/>
      <c r="P226" s="154">
        <f t="shared" si="1635"/>
        <v>0</v>
      </c>
      <c r="Q226" s="3"/>
      <c r="R226" s="3"/>
      <c r="S226" s="3"/>
      <c r="T226" s="154">
        <f t="shared" si="1636"/>
        <v>0</v>
      </c>
      <c r="U226" s="151">
        <f t="shared" si="1654"/>
        <v>0</v>
      </c>
      <c r="V226" s="151">
        <f t="shared" si="1655"/>
        <v>0</v>
      </c>
      <c r="W226" s="151">
        <f t="shared" si="1656"/>
        <v>0</v>
      </c>
      <c r="X226" s="154">
        <f t="shared" si="1637"/>
        <v>0</v>
      </c>
      <c r="Y226" s="151">
        <f t="shared" si="1657"/>
        <v>0</v>
      </c>
      <c r="Z226" s="151">
        <f t="shared" si="1658"/>
        <v>0</v>
      </c>
      <c r="AA226" s="151">
        <f t="shared" si="1659"/>
        <v>0</v>
      </c>
      <c r="AB226" s="154">
        <f t="shared" si="1638"/>
        <v>0</v>
      </c>
      <c r="AC226" s="3"/>
      <c r="AD226" s="3"/>
      <c r="AE226" s="3"/>
      <c r="AF226" s="154">
        <f t="shared" si="1639"/>
        <v>0</v>
      </c>
      <c r="AG226" s="3"/>
      <c r="AH226" s="3"/>
      <c r="AI226" s="3"/>
      <c r="AJ226" s="154">
        <f t="shared" si="1640"/>
        <v>0</v>
      </c>
      <c r="AK226" s="151">
        <f t="shared" si="1660"/>
        <v>0</v>
      </c>
      <c r="AL226" s="151">
        <f t="shared" si="1661"/>
        <v>0</v>
      </c>
      <c r="AM226" s="151">
        <f t="shared" si="1662"/>
        <v>0</v>
      </c>
      <c r="AN226" s="154">
        <f t="shared" si="1641"/>
        <v>0</v>
      </c>
      <c r="AO226" s="3"/>
      <c r="AP226" s="3"/>
      <c r="AQ226" s="3"/>
      <c r="AR226" s="151">
        <f t="shared" si="1663"/>
        <v>0</v>
      </c>
      <c r="AS226" s="151">
        <f t="shared" si="1664"/>
        <v>0</v>
      </c>
      <c r="AT226" s="151">
        <f t="shared" si="1665"/>
        <v>0</v>
      </c>
      <c r="AU226" s="151">
        <f t="shared" si="1666"/>
        <v>0</v>
      </c>
      <c r="AV226" s="154">
        <f t="shared" si="1642"/>
        <v>0</v>
      </c>
      <c r="AW226" s="3"/>
      <c r="AX226" s="3"/>
      <c r="AY226" s="3"/>
      <c r="AZ226" s="151">
        <f t="shared" si="1667"/>
        <v>0</v>
      </c>
      <c r="BA226" s="151">
        <f t="shared" si="1668"/>
        <v>0</v>
      </c>
      <c r="BB226" s="151">
        <f t="shared" si="1669"/>
        <v>0</v>
      </c>
      <c r="BC226" s="151">
        <f t="shared" si="1670"/>
        <v>0</v>
      </c>
      <c r="BD226" s="154">
        <f t="shared" si="1643"/>
        <v>0</v>
      </c>
      <c r="BE226" s="3"/>
      <c r="BF226" s="3"/>
      <c r="BG226" s="3"/>
      <c r="BH226" s="151">
        <f t="shared" si="1671"/>
        <v>0</v>
      </c>
      <c r="BI226" s="151">
        <f t="shared" si="1672"/>
        <v>0</v>
      </c>
      <c r="BJ226" s="151">
        <f t="shared" si="1673"/>
        <v>0</v>
      </c>
      <c r="BK226" s="151">
        <f t="shared" si="1674"/>
        <v>0</v>
      </c>
      <c r="BL226" s="154">
        <f t="shared" si="1644"/>
        <v>0</v>
      </c>
      <c r="BM226" s="3"/>
      <c r="BN226" s="3"/>
      <c r="BO226" s="3"/>
      <c r="BP226" s="151">
        <f t="shared" si="1675"/>
        <v>0</v>
      </c>
      <c r="BQ226" s="151">
        <f t="shared" si="1676"/>
        <v>0</v>
      </c>
      <c r="BR226" s="151">
        <f t="shared" si="1677"/>
        <v>0</v>
      </c>
      <c r="BS226" s="151">
        <f t="shared" si="1678"/>
        <v>0</v>
      </c>
      <c r="BT226" s="154">
        <f t="shared" si="1645"/>
        <v>0</v>
      </c>
      <c r="BU226" s="3"/>
      <c r="BV226" s="3"/>
      <c r="BW226" s="3"/>
      <c r="BX226" s="151">
        <f t="shared" si="1679"/>
        <v>0</v>
      </c>
      <c r="BY226" s="151">
        <f t="shared" si="1680"/>
        <v>0</v>
      </c>
      <c r="BZ226" s="151">
        <f t="shared" si="1681"/>
        <v>0</v>
      </c>
      <c r="CA226" s="151">
        <f t="shared" si="1682"/>
        <v>0</v>
      </c>
      <c r="CB226" s="154">
        <f t="shared" si="1646"/>
        <v>0</v>
      </c>
      <c r="CC226" s="3"/>
      <c r="CD226" s="3"/>
      <c r="CE226" s="3"/>
      <c r="CF226" s="151">
        <f t="shared" si="1683"/>
        <v>0</v>
      </c>
      <c r="CG226" s="151">
        <f t="shared" si="1684"/>
        <v>0</v>
      </c>
      <c r="CH226" s="151">
        <f t="shared" si="1685"/>
        <v>0</v>
      </c>
      <c r="CI226" s="151">
        <f t="shared" si="1686"/>
        <v>0</v>
      </c>
      <c r="CJ226" s="154">
        <f t="shared" si="1647"/>
        <v>0</v>
      </c>
      <c r="CK226" s="3"/>
      <c r="CL226" s="3"/>
      <c r="CM226" s="3"/>
      <c r="CN226" s="151">
        <f t="shared" si="1687"/>
        <v>0</v>
      </c>
      <c r="CO226" s="151">
        <f t="shared" si="1688"/>
        <v>0</v>
      </c>
      <c r="CP226" s="151">
        <f t="shared" si="1689"/>
        <v>0</v>
      </c>
      <c r="CQ226" s="151">
        <f t="shared" si="1690"/>
        <v>0</v>
      </c>
      <c r="CR226" s="154">
        <f t="shared" si="1648"/>
        <v>0</v>
      </c>
      <c r="CS226" s="3"/>
      <c r="CT226" s="3"/>
      <c r="CU226" s="3"/>
      <c r="CV226" s="151">
        <f t="shared" si="1691"/>
        <v>0</v>
      </c>
      <c r="CW226" s="151">
        <f t="shared" si="1692"/>
        <v>0</v>
      </c>
      <c r="CX226" s="151">
        <f t="shared" si="1693"/>
        <v>0</v>
      </c>
      <c r="CY226" s="151">
        <f t="shared" si="1694"/>
        <v>0</v>
      </c>
      <c r="CZ226" s="151">
        <f t="shared" si="1695"/>
        <v>0</v>
      </c>
      <c r="DA226" s="151">
        <f t="shared" si="1696"/>
        <v>0</v>
      </c>
      <c r="DB226" s="151">
        <f t="shared" si="1697"/>
        <v>0</v>
      </c>
      <c r="DC226" s="151">
        <f t="shared" si="1698"/>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4">AJ226</f>
        <v>0</v>
      </c>
      <c r="FM226" s="151">
        <f t="shared" si="1546"/>
        <v>0</v>
      </c>
      <c r="FN226" s="151">
        <f t="shared" si="1547"/>
        <v>0</v>
      </c>
      <c r="FO226" s="151">
        <f t="shared" si="1548"/>
        <v>0</v>
      </c>
      <c r="FR226" s="5">
        <f t="shared" si="1449"/>
        <v>0</v>
      </c>
      <c r="FS226" s="5">
        <f t="shared" si="1450"/>
        <v>0</v>
      </c>
      <c r="FT226" s="5">
        <f t="shared" si="1451"/>
        <v>0</v>
      </c>
      <c r="FU226" s="5">
        <f t="shared" si="1452"/>
        <v>0</v>
      </c>
      <c r="FW226" s="233" t="e">
        <f t="shared" si="1453"/>
        <v>#DIV/0!</v>
      </c>
      <c r="FX226" s="233" t="e">
        <f t="shared" si="1454"/>
        <v>#DIV/0!</v>
      </c>
      <c r="FY226" s="233" t="e">
        <f t="shared" si="1455"/>
        <v>#DIV/0!</v>
      </c>
      <c r="FZ226" s="233" t="e">
        <f t="shared" si="1456"/>
        <v>#DIV/0!</v>
      </c>
      <c r="GA226" s="233"/>
      <c r="GB226" s="5">
        <f t="shared" si="1457"/>
        <v>0</v>
      </c>
      <c r="GC226" s="5">
        <f t="shared" si="1458"/>
        <v>0</v>
      </c>
      <c r="GD226" s="5">
        <f t="shared" si="1459"/>
        <v>0</v>
      </c>
      <c r="GE226" s="5">
        <f t="shared" si="1460"/>
        <v>0</v>
      </c>
    </row>
    <row r="227" spans="1:187" x14ac:dyDescent="0.2">
      <c r="A227" s="2" t="str">
        <f t="shared" si="1650"/>
        <v>2018 Feb</v>
      </c>
      <c r="B227" s="139">
        <f t="shared" ref="B227:B237" si="1785">B214+1</f>
        <v>2018</v>
      </c>
      <c r="C227" s="142" t="str">
        <f t="shared" si="1783"/>
        <v>Feb</v>
      </c>
      <c r="D227" s="154">
        <f t="shared" si="1699"/>
        <v>0</v>
      </c>
      <c r="E227" s="129"/>
      <c r="F227" s="129"/>
      <c r="G227" s="129"/>
      <c r="H227" s="154">
        <f t="shared" si="1633"/>
        <v>0</v>
      </c>
      <c r="I227" s="151">
        <f t="shared" si="1651"/>
        <v>0</v>
      </c>
      <c r="J227" s="151">
        <f t="shared" si="1652"/>
        <v>0</v>
      </c>
      <c r="K227" s="151">
        <f t="shared" si="1653"/>
        <v>0</v>
      </c>
      <c r="L227" s="154">
        <f t="shared" si="1634"/>
        <v>0</v>
      </c>
      <c r="M227" s="3"/>
      <c r="N227" s="3"/>
      <c r="O227" s="3"/>
      <c r="P227" s="154">
        <f t="shared" si="1635"/>
        <v>0</v>
      </c>
      <c r="Q227" s="3"/>
      <c r="R227" s="3"/>
      <c r="S227" s="3"/>
      <c r="T227" s="154">
        <f t="shared" si="1636"/>
        <v>0</v>
      </c>
      <c r="U227" s="151">
        <f t="shared" si="1654"/>
        <v>0</v>
      </c>
      <c r="V227" s="151">
        <f t="shared" si="1655"/>
        <v>0</v>
      </c>
      <c r="W227" s="151">
        <f t="shared" si="1656"/>
        <v>0</v>
      </c>
      <c r="X227" s="154">
        <f t="shared" si="1637"/>
        <v>0</v>
      </c>
      <c r="Y227" s="151">
        <f t="shared" si="1657"/>
        <v>0</v>
      </c>
      <c r="Z227" s="151">
        <f t="shared" si="1658"/>
        <v>0</v>
      </c>
      <c r="AA227" s="151">
        <f t="shared" si="1659"/>
        <v>0</v>
      </c>
      <c r="AB227" s="154">
        <f t="shared" si="1638"/>
        <v>0</v>
      </c>
      <c r="AC227" s="3"/>
      <c r="AD227" s="3"/>
      <c r="AE227" s="3"/>
      <c r="AF227" s="154">
        <f t="shared" si="1639"/>
        <v>0</v>
      </c>
      <c r="AG227" s="3"/>
      <c r="AH227" s="3"/>
      <c r="AI227" s="3"/>
      <c r="AJ227" s="154">
        <f t="shared" si="1640"/>
        <v>0</v>
      </c>
      <c r="AK227" s="151">
        <f t="shared" si="1660"/>
        <v>0</v>
      </c>
      <c r="AL227" s="151">
        <f t="shared" si="1661"/>
        <v>0</v>
      </c>
      <c r="AM227" s="151">
        <f t="shared" si="1662"/>
        <v>0</v>
      </c>
      <c r="AN227" s="154">
        <f t="shared" si="1641"/>
        <v>0</v>
      </c>
      <c r="AO227" s="3"/>
      <c r="AP227" s="3"/>
      <c r="AQ227" s="3"/>
      <c r="AR227" s="151">
        <f t="shared" si="1663"/>
        <v>0</v>
      </c>
      <c r="AS227" s="151">
        <f t="shared" si="1664"/>
        <v>0</v>
      </c>
      <c r="AT227" s="151">
        <f t="shared" si="1665"/>
        <v>0</v>
      </c>
      <c r="AU227" s="151">
        <f t="shared" si="1666"/>
        <v>0</v>
      </c>
      <c r="AV227" s="154">
        <f t="shared" si="1642"/>
        <v>0</v>
      </c>
      <c r="AW227" s="3"/>
      <c r="AX227" s="3"/>
      <c r="AY227" s="3"/>
      <c r="AZ227" s="151">
        <f t="shared" si="1667"/>
        <v>0</v>
      </c>
      <c r="BA227" s="151">
        <f t="shared" si="1668"/>
        <v>0</v>
      </c>
      <c r="BB227" s="151">
        <f t="shared" si="1669"/>
        <v>0</v>
      </c>
      <c r="BC227" s="151">
        <f t="shared" si="1670"/>
        <v>0</v>
      </c>
      <c r="BD227" s="154">
        <f t="shared" si="1643"/>
        <v>0</v>
      </c>
      <c r="BE227" s="3"/>
      <c r="BF227" s="3"/>
      <c r="BG227" s="3"/>
      <c r="BH227" s="151">
        <f t="shared" si="1671"/>
        <v>0</v>
      </c>
      <c r="BI227" s="151">
        <f t="shared" si="1672"/>
        <v>0</v>
      </c>
      <c r="BJ227" s="151">
        <f t="shared" si="1673"/>
        <v>0</v>
      </c>
      <c r="BK227" s="151">
        <f t="shared" si="1674"/>
        <v>0</v>
      </c>
      <c r="BL227" s="154">
        <f t="shared" si="1644"/>
        <v>0</v>
      </c>
      <c r="BM227" s="3"/>
      <c r="BN227" s="3"/>
      <c r="BO227" s="3"/>
      <c r="BP227" s="151">
        <f t="shared" si="1675"/>
        <v>0</v>
      </c>
      <c r="BQ227" s="151">
        <f t="shared" si="1676"/>
        <v>0</v>
      </c>
      <c r="BR227" s="151">
        <f t="shared" si="1677"/>
        <v>0</v>
      </c>
      <c r="BS227" s="151">
        <f t="shared" si="1678"/>
        <v>0</v>
      </c>
      <c r="BT227" s="154">
        <f t="shared" si="1645"/>
        <v>0</v>
      </c>
      <c r="BU227" s="3"/>
      <c r="BV227" s="3"/>
      <c r="BW227" s="3"/>
      <c r="BX227" s="151">
        <f t="shared" si="1679"/>
        <v>0</v>
      </c>
      <c r="BY227" s="151">
        <f t="shared" si="1680"/>
        <v>0</v>
      </c>
      <c r="BZ227" s="151">
        <f t="shared" si="1681"/>
        <v>0</v>
      </c>
      <c r="CA227" s="151">
        <f t="shared" si="1682"/>
        <v>0</v>
      </c>
      <c r="CB227" s="154">
        <f t="shared" si="1646"/>
        <v>0</v>
      </c>
      <c r="CC227" s="3"/>
      <c r="CD227" s="3"/>
      <c r="CE227" s="3"/>
      <c r="CF227" s="151">
        <f t="shared" si="1683"/>
        <v>0</v>
      </c>
      <c r="CG227" s="151">
        <f t="shared" si="1684"/>
        <v>0</v>
      </c>
      <c r="CH227" s="151">
        <f t="shared" si="1685"/>
        <v>0</v>
      </c>
      <c r="CI227" s="151">
        <f t="shared" si="1686"/>
        <v>0</v>
      </c>
      <c r="CJ227" s="154">
        <f t="shared" si="1647"/>
        <v>0</v>
      </c>
      <c r="CK227" s="3"/>
      <c r="CL227" s="3"/>
      <c r="CM227" s="3"/>
      <c r="CN227" s="151">
        <f t="shared" si="1687"/>
        <v>0</v>
      </c>
      <c r="CO227" s="151">
        <f t="shared" si="1688"/>
        <v>0</v>
      </c>
      <c r="CP227" s="151">
        <f t="shared" si="1689"/>
        <v>0</v>
      </c>
      <c r="CQ227" s="151">
        <f t="shared" si="1690"/>
        <v>0</v>
      </c>
      <c r="CR227" s="154">
        <f t="shared" si="1648"/>
        <v>0</v>
      </c>
      <c r="CS227" s="3"/>
      <c r="CT227" s="3"/>
      <c r="CU227" s="3"/>
      <c r="CV227" s="151">
        <f t="shared" si="1691"/>
        <v>0</v>
      </c>
      <c r="CW227" s="151">
        <f t="shared" si="1692"/>
        <v>0</v>
      </c>
      <c r="CX227" s="151">
        <f t="shared" si="1693"/>
        <v>0</v>
      </c>
      <c r="CY227" s="151">
        <f t="shared" si="1694"/>
        <v>0</v>
      </c>
      <c r="CZ227" s="151">
        <f t="shared" si="1695"/>
        <v>0</v>
      </c>
      <c r="DA227" s="151">
        <f t="shared" si="1696"/>
        <v>0</v>
      </c>
      <c r="DB227" s="151">
        <f t="shared" si="1697"/>
        <v>0</v>
      </c>
      <c r="DC227" s="151">
        <f t="shared" si="1698"/>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4"/>
        <v>0</v>
      </c>
      <c r="FM227" s="151">
        <f t="shared" si="1546"/>
        <v>0</v>
      </c>
      <c r="FN227" s="151">
        <f t="shared" si="1547"/>
        <v>0</v>
      </c>
      <c r="FO227" s="151">
        <f t="shared" si="1548"/>
        <v>0</v>
      </c>
      <c r="FR227" s="5">
        <f t="shared" si="1449"/>
        <v>0</v>
      </c>
      <c r="FS227" s="5">
        <f t="shared" si="1450"/>
        <v>0</v>
      </c>
      <c r="FT227" s="5">
        <f t="shared" si="1451"/>
        <v>0</v>
      </c>
      <c r="FU227" s="5">
        <f t="shared" si="1452"/>
        <v>0</v>
      </c>
      <c r="FW227" s="233" t="e">
        <f t="shared" si="1453"/>
        <v>#DIV/0!</v>
      </c>
      <c r="FX227" s="233" t="e">
        <f t="shared" si="1454"/>
        <v>#DIV/0!</v>
      </c>
      <c r="FY227" s="233" t="e">
        <f t="shared" si="1455"/>
        <v>#DIV/0!</v>
      </c>
      <c r="FZ227" s="233" t="e">
        <f t="shared" si="1456"/>
        <v>#DIV/0!</v>
      </c>
      <c r="GA227" s="233"/>
      <c r="GB227" s="5">
        <f t="shared" si="1457"/>
        <v>0</v>
      </c>
      <c r="GC227" s="5">
        <f t="shared" si="1458"/>
        <v>0</v>
      </c>
      <c r="GD227" s="5">
        <f t="shared" si="1459"/>
        <v>0</v>
      </c>
      <c r="GE227" s="5">
        <f t="shared" si="1460"/>
        <v>0</v>
      </c>
    </row>
    <row r="228" spans="1:187" x14ac:dyDescent="0.2">
      <c r="A228" s="2" t="str">
        <f t="shared" si="1650"/>
        <v>2018 Mar</v>
      </c>
      <c r="B228" s="139">
        <f t="shared" si="1785"/>
        <v>2018</v>
      </c>
      <c r="C228" s="142" t="str">
        <f t="shared" si="1783"/>
        <v>Mar</v>
      </c>
      <c r="D228" s="154">
        <f>E228+F228+G228</f>
        <v>0</v>
      </c>
      <c r="E228" s="129"/>
      <c r="F228" s="129"/>
      <c r="G228" s="129"/>
      <c r="H228" s="154">
        <f>I228+J228+K228</f>
        <v>0</v>
      </c>
      <c r="I228" s="151">
        <f t="shared" si="1651"/>
        <v>0</v>
      </c>
      <c r="J228" s="151">
        <f t="shared" si="1652"/>
        <v>0</v>
      </c>
      <c r="K228" s="151">
        <f t="shared" si="1653"/>
        <v>0</v>
      </c>
      <c r="L228" s="154">
        <f>M228+N228+O228</f>
        <v>0</v>
      </c>
      <c r="M228" s="3"/>
      <c r="N228" s="3"/>
      <c r="O228" s="3"/>
      <c r="P228" s="154">
        <f>Q228+R228+S228</f>
        <v>0</v>
      </c>
      <c r="Q228" s="3"/>
      <c r="R228" s="3"/>
      <c r="S228" s="3"/>
      <c r="T228" s="154">
        <f>U228+V228+W228</f>
        <v>0</v>
      </c>
      <c r="U228" s="151">
        <f t="shared" si="1654"/>
        <v>0</v>
      </c>
      <c r="V228" s="151">
        <f t="shared" si="1655"/>
        <v>0</v>
      </c>
      <c r="W228" s="151">
        <f t="shared" si="1656"/>
        <v>0</v>
      </c>
      <c r="X228" s="154">
        <f>Y228+Z228+AA228</f>
        <v>0</v>
      </c>
      <c r="Y228" s="151">
        <f t="shared" si="1657"/>
        <v>0</v>
      </c>
      <c r="Z228" s="151">
        <f t="shared" si="1658"/>
        <v>0</v>
      </c>
      <c r="AA228" s="151">
        <f t="shared" si="1659"/>
        <v>0</v>
      </c>
      <c r="AB228" s="154">
        <f>AC228+AD228+AE228</f>
        <v>0</v>
      </c>
      <c r="AC228" s="3"/>
      <c r="AD228" s="3"/>
      <c r="AE228" s="3"/>
      <c r="AF228" s="154">
        <f>AG228+AH228+AI228</f>
        <v>0</v>
      </c>
      <c r="AG228" s="3"/>
      <c r="AH228" s="3"/>
      <c r="AI228" s="3"/>
      <c r="AJ228" s="154">
        <f>AK228+AL228+AM228</f>
        <v>0</v>
      </c>
      <c r="AK228" s="151">
        <f t="shared" si="1660"/>
        <v>0</v>
      </c>
      <c r="AL228" s="151">
        <f t="shared" si="1661"/>
        <v>0</v>
      </c>
      <c r="AM228" s="151">
        <f t="shared" si="1662"/>
        <v>0</v>
      </c>
      <c r="AN228" s="154">
        <f>AO228+AP228+AQ228</f>
        <v>0</v>
      </c>
      <c r="AO228" s="3"/>
      <c r="AP228" s="3"/>
      <c r="AQ228" s="3"/>
      <c r="AR228" s="151">
        <f t="shared" si="1663"/>
        <v>0</v>
      </c>
      <c r="AS228" s="151">
        <f t="shared" si="1664"/>
        <v>0</v>
      </c>
      <c r="AT228" s="151">
        <f t="shared" si="1665"/>
        <v>0</v>
      </c>
      <c r="AU228" s="151">
        <f t="shared" si="1666"/>
        <v>0</v>
      </c>
      <c r="AV228" s="154">
        <f>AW228+AX228+AY228</f>
        <v>0</v>
      </c>
      <c r="AW228" s="3"/>
      <c r="AX228" s="3"/>
      <c r="AY228" s="3"/>
      <c r="AZ228" s="151">
        <f t="shared" si="1667"/>
        <v>0</v>
      </c>
      <c r="BA228" s="151">
        <f t="shared" si="1668"/>
        <v>0</v>
      </c>
      <c r="BB228" s="151">
        <f t="shared" si="1669"/>
        <v>0</v>
      </c>
      <c r="BC228" s="151">
        <f t="shared" si="1670"/>
        <v>0</v>
      </c>
      <c r="BD228" s="154">
        <f>BE228+BF228+BG228</f>
        <v>0</v>
      </c>
      <c r="BE228" s="3"/>
      <c r="BF228" s="3"/>
      <c r="BG228" s="3"/>
      <c r="BH228" s="151">
        <f t="shared" si="1671"/>
        <v>0</v>
      </c>
      <c r="BI228" s="151">
        <f t="shared" si="1672"/>
        <v>0</v>
      </c>
      <c r="BJ228" s="151">
        <f t="shared" si="1673"/>
        <v>0</v>
      </c>
      <c r="BK228" s="151">
        <f t="shared" si="1674"/>
        <v>0</v>
      </c>
      <c r="BL228" s="154">
        <f>BM228+BN228+BO228</f>
        <v>0</v>
      </c>
      <c r="BM228" s="3"/>
      <c r="BN228" s="3"/>
      <c r="BO228" s="3"/>
      <c r="BP228" s="151">
        <f t="shared" si="1675"/>
        <v>0</v>
      </c>
      <c r="BQ228" s="151">
        <f t="shared" si="1676"/>
        <v>0</v>
      </c>
      <c r="BR228" s="151">
        <f t="shared" si="1677"/>
        <v>0</v>
      </c>
      <c r="BS228" s="151">
        <f t="shared" si="1678"/>
        <v>0</v>
      </c>
      <c r="BT228" s="154">
        <f>BU228+BV228+BW228</f>
        <v>0</v>
      </c>
      <c r="BU228" s="3"/>
      <c r="BV228" s="3"/>
      <c r="BW228" s="3"/>
      <c r="BX228" s="151">
        <f t="shared" si="1679"/>
        <v>0</v>
      </c>
      <c r="BY228" s="151">
        <f t="shared" si="1680"/>
        <v>0</v>
      </c>
      <c r="BZ228" s="151">
        <f t="shared" si="1681"/>
        <v>0</v>
      </c>
      <c r="CA228" s="151">
        <f t="shared" si="1682"/>
        <v>0</v>
      </c>
      <c r="CB228" s="154">
        <f>CC228+CD228+CE228</f>
        <v>0</v>
      </c>
      <c r="CC228" s="3"/>
      <c r="CD228" s="3"/>
      <c r="CE228" s="3"/>
      <c r="CF228" s="151">
        <f t="shared" si="1683"/>
        <v>0</v>
      </c>
      <c r="CG228" s="151">
        <f t="shared" si="1684"/>
        <v>0</v>
      </c>
      <c r="CH228" s="151">
        <f t="shared" si="1685"/>
        <v>0</v>
      </c>
      <c r="CI228" s="151">
        <f t="shared" si="1686"/>
        <v>0</v>
      </c>
      <c r="CJ228" s="154">
        <f>CK228+CL228+CM228</f>
        <v>0</v>
      </c>
      <c r="CK228" s="3"/>
      <c r="CL228" s="3"/>
      <c r="CM228" s="3"/>
      <c r="CN228" s="151">
        <f t="shared" si="1687"/>
        <v>0</v>
      </c>
      <c r="CO228" s="151">
        <f t="shared" si="1688"/>
        <v>0</v>
      </c>
      <c r="CP228" s="151">
        <f t="shared" si="1689"/>
        <v>0</v>
      </c>
      <c r="CQ228" s="151">
        <f t="shared" si="1690"/>
        <v>0</v>
      </c>
      <c r="CR228" s="154">
        <f>CS228+CT228+CU228</f>
        <v>0</v>
      </c>
      <c r="CS228" s="3"/>
      <c r="CT228" s="3"/>
      <c r="CU228" s="3"/>
      <c r="CV228" s="151">
        <f t="shared" si="1691"/>
        <v>0</v>
      </c>
      <c r="CW228" s="151">
        <f t="shared" si="1692"/>
        <v>0</v>
      </c>
      <c r="CX228" s="151">
        <f t="shared" si="1693"/>
        <v>0</v>
      </c>
      <c r="CY228" s="151">
        <f t="shared" si="1694"/>
        <v>0</v>
      </c>
      <c r="CZ228" s="151">
        <f t="shared" si="1695"/>
        <v>0</v>
      </c>
      <c r="DA228" s="151">
        <f t="shared" si="1696"/>
        <v>0</v>
      </c>
      <c r="DB228" s="151">
        <f t="shared" si="1697"/>
        <v>0</v>
      </c>
      <c r="DC228" s="151">
        <f t="shared" si="1698"/>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441</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4"/>
        <v>0</v>
      </c>
      <c r="FM228" s="151">
        <f t="shared" si="1546"/>
        <v>0</v>
      </c>
      <c r="FN228" s="151">
        <f t="shared" si="1547"/>
        <v>0</v>
      </c>
      <c r="FO228" s="151">
        <f t="shared" si="1548"/>
        <v>0</v>
      </c>
      <c r="FR228" s="5">
        <f t="shared" si="1449"/>
        <v>0</v>
      </c>
      <c r="FS228" s="5">
        <f t="shared" si="1450"/>
        <v>0</v>
      </c>
      <c r="FT228" s="5">
        <f t="shared" si="1451"/>
        <v>0</v>
      </c>
      <c r="FU228" s="5">
        <f t="shared" si="1452"/>
        <v>0</v>
      </c>
      <c r="FW228" s="233" t="e">
        <f t="shared" si="1453"/>
        <v>#DIV/0!</v>
      </c>
      <c r="FX228" s="233" t="e">
        <f t="shared" si="1454"/>
        <v>#DIV/0!</v>
      </c>
      <c r="FY228" s="233" t="e">
        <f t="shared" si="1455"/>
        <v>#DIV/0!</v>
      </c>
      <c r="FZ228" s="233" t="e">
        <f t="shared" si="1456"/>
        <v>#DIV/0!</v>
      </c>
      <c r="GA228" s="233"/>
      <c r="GB228" s="5">
        <f t="shared" si="1457"/>
        <v>0</v>
      </c>
      <c r="GC228" s="5">
        <f t="shared" si="1458"/>
        <v>0</v>
      </c>
      <c r="GD228" s="5">
        <f t="shared" si="1459"/>
        <v>0</v>
      </c>
      <c r="GE228" s="5">
        <f t="shared" si="1460"/>
        <v>0</v>
      </c>
    </row>
    <row r="229" spans="1:187" x14ac:dyDescent="0.2">
      <c r="A229" s="2" t="str">
        <f t="shared" si="1650"/>
        <v>2018 Apr</v>
      </c>
      <c r="B229" s="139">
        <f t="shared" si="1785"/>
        <v>2018</v>
      </c>
      <c r="C229" s="142" t="str">
        <f t="shared" si="1783"/>
        <v>Apr</v>
      </c>
      <c r="D229" s="154">
        <f t="shared" ref="D229:D263" si="1786">E229+F229+G229</f>
        <v>0</v>
      </c>
      <c r="E229" s="129"/>
      <c r="F229" s="129"/>
      <c r="G229" s="129"/>
      <c r="H229" s="154">
        <f t="shared" ref="H229:H263" si="1787">I229+J229+K229</f>
        <v>0</v>
      </c>
      <c r="I229" s="151">
        <f t="shared" si="1651"/>
        <v>0</v>
      </c>
      <c r="J229" s="151">
        <f t="shared" si="1652"/>
        <v>0</v>
      </c>
      <c r="K229" s="151">
        <f t="shared" si="1653"/>
        <v>0</v>
      </c>
      <c r="L229" s="154">
        <f t="shared" ref="L229:L296" si="1788">M229+N229+O229</f>
        <v>0</v>
      </c>
      <c r="M229" s="3"/>
      <c r="N229" s="3"/>
      <c r="O229" s="3"/>
      <c r="P229" s="154">
        <f t="shared" ref="P229:P263" si="1789">Q229+R229+S229</f>
        <v>0</v>
      </c>
      <c r="Q229" s="3"/>
      <c r="R229" s="3"/>
      <c r="S229" s="3"/>
      <c r="T229" s="154">
        <f t="shared" ref="T229:T263" si="1790">U229+V229+W229</f>
        <v>0</v>
      </c>
      <c r="U229" s="151">
        <f t="shared" si="1654"/>
        <v>0</v>
      </c>
      <c r="V229" s="151">
        <f t="shared" si="1655"/>
        <v>0</v>
      </c>
      <c r="W229" s="151">
        <f t="shared" si="1656"/>
        <v>0</v>
      </c>
      <c r="X229" s="154">
        <f t="shared" ref="X229:X263" si="1791">Y229+Z229+AA229</f>
        <v>0</v>
      </c>
      <c r="Y229" s="151">
        <f t="shared" si="1657"/>
        <v>0</v>
      </c>
      <c r="Z229" s="151">
        <f t="shared" si="1658"/>
        <v>0</v>
      </c>
      <c r="AA229" s="151">
        <f t="shared" si="1659"/>
        <v>0</v>
      </c>
      <c r="AB229" s="154">
        <f t="shared" ref="AB229:AB263" si="1792">AC229+AD229+AE229</f>
        <v>0</v>
      </c>
      <c r="AC229" s="3"/>
      <c r="AD229" s="3"/>
      <c r="AE229" s="3"/>
      <c r="AF229" s="154">
        <f t="shared" ref="AF229:AF263" si="1793">AG229+AH229+AI229</f>
        <v>0</v>
      </c>
      <c r="AG229" s="3"/>
      <c r="AH229" s="3"/>
      <c r="AI229" s="3"/>
      <c r="AJ229" s="154">
        <f t="shared" ref="AJ229:AJ263" si="1794">AK229+AL229+AM229</f>
        <v>0</v>
      </c>
      <c r="AK229" s="151">
        <f t="shared" si="1660"/>
        <v>0</v>
      </c>
      <c r="AL229" s="151">
        <f t="shared" si="1661"/>
        <v>0</v>
      </c>
      <c r="AM229" s="151">
        <f t="shared" si="1662"/>
        <v>0</v>
      </c>
      <c r="AN229" s="154">
        <f t="shared" ref="AN229:AN263" si="1795">AO229+AP229+AQ229</f>
        <v>0</v>
      </c>
      <c r="AO229" s="3"/>
      <c r="AP229" s="3"/>
      <c r="AQ229" s="3"/>
      <c r="AR229" s="151">
        <f t="shared" si="1663"/>
        <v>0</v>
      </c>
      <c r="AS229" s="151">
        <f t="shared" si="1664"/>
        <v>0</v>
      </c>
      <c r="AT229" s="151">
        <f t="shared" si="1665"/>
        <v>0</v>
      </c>
      <c r="AU229" s="151">
        <f t="shared" si="1666"/>
        <v>0</v>
      </c>
      <c r="AV229" s="154">
        <f t="shared" ref="AV229:AV263" si="1796">AW229+AX229+AY229</f>
        <v>0</v>
      </c>
      <c r="AW229" s="3"/>
      <c r="AX229" s="3"/>
      <c r="AY229" s="3"/>
      <c r="AZ229" s="151">
        <f t="shared" si="1667"/>
        <v>0</v>
      </c>
      <c r="BA229" s="151">
        <f t="shared" si="1668"/>
        <v>0</v>
      </c>
      <c r="BB229" s="151">
        <f t="shared" si="1669"/>
        <v>0</v>
      </c>
      <c r="BC229" s="151">
        <f t="shared" si="1670"/>
        <v>0</v>
      </c>
      <c r="BD229" s="154">
        <f t="shared" ref="BD229:BD263" si="1797">BE229+BF229+BG229</f>
        <v>0</v>
      </c>
      <c r="BE229" s="3"/>
      <c r="BF229" s="3"/>
      <c r="BG229" s="3"/>
      <c r="BH229" s="151">
        <f t="shared" si="1671"/>
        <v>0</v>
      </c>
      <c r="BI229" s="151">
        <f t="shared" si="1672"/>
        <v>0</v>
      </c>
      <c r="BJ229" s="151">
        <f t="shared" si="1673"/>
        <v>0</v>
      </c>
      <c r="BK229" s="151">
        <f t="shared" si="1674"/>
        <v>0</v>
      </c>
      <c r="BL229" s="154">
        <f t="shared" ref="BL229:BL263" si="1798">BM229+BN229+BO229</f>
        <v>0</v>
      </c>
      <c r="BM229" s="3"/>
      <c r="BN229" s="3"/>
      <c r="BO229" s="3"/>
      <c r="BP229" s="151">
        <f t="shared" si="1675"/>
        <v>0</v>
      </c>
      <c r="BQ229" s="151">
        <f t="shared" si="1676"/>
        <v>0</v>
      </c>
      <c r="BR229" s="151">
        <f t="shared" si="1677"/>
        <v>0</v>
      </c>
      <c r="BS229" s="151">
        <f t="shared" si="1678"/>
        <v>0</v>
      </c>
      <c r="BT229" s="154">
        <f t="shared" ref="BT229:BT263" si="1799">BU229+BV229+BW229</f>
        <v>0</v>
      </c>
      <c r="BU229" s="3"/>
      <c r="BV229" s="3"/>
      <c r="BW229" s="3"/>
      <c r="BX229" s="151">
        <f t="shared" si="1679"/>
        <v>0</v>
      </c>
      <c r="BY229" s="151">
        <f t="shared" si="1680"/>
        <v>0</v>
      </c>
      <c r="BZ229" s="151">
        <f t="shared" si="1681"/>
        <v>0</v>
      </c>
      <c r="CA229" s="151">
        <f t="shared" si="1682"/>
        <v>0</v>
      </c>
      <c r="CB229" s="154">
        <f t="shared" ref="CB229:CB263" si="1800">CC229+CD229+CE229</f>
        <v>0</v>
      </c>
      <c r="CC229" s="3"/>
      <c r="CD229" s="3"/>
      <c r="CE229" s="3"/>
      <c r="CF229" s="151">
        <f t="shared" si="1683"/>
        <v>0</v>
      </c>
      <c r="CG229" s="151">
        <f t="shared" si="1684"/>
        <v>0</v>
      </c>
      <c r="CH229" s="151">
        <f t="shared" si="1685"/>
        <v>0</v>
      </c>
      <c r="CI229" s="151">
        <f t="shared" si="1686"/>
        <v>0</v>
      </c>
      <c r="CJ229" s="154">
        <f t="shared" ref="CJ229:CJ263" si="1801">CK229+CL229+CM229</f>
        <v>0</v>
      </c>
      <c r="CK229" s="3"/>
      <c r="CL229" s="3"/>
      <c r="CM229" s="3"/>
      <c r="CN229" s="151">
        <f t="shared" si="1687"/>
        <v>0</v>
      </c>
      <c r="CO229" s="151">
        <f t="shared" si="1688"/>
        <v>0</v>
      </c>
      <c r="CP229" s="151">
        <f t="shared" si="1689"/>
        <v>0</v>
      </c>
      <c r="CQ229" s="151">
        <f t="shared" si="1690"/>
        <v>0</v>
      </c>
      <c r="CR229" s="154">
        <f t="shared" ref="CR229:CR263" si="1802">CS229+CT229+CU229</f>
        <v>0</v>
      </c>
      <c r="CS229" s="3"/>
      <c r="CT229" s="3"/>
      <c r="CU229" s="3"/>
      <c r="CV229" s="151">
        <f t="shared" si="1691"/>
        <v>0</v>
      </c>
      <c r="CW229" s="151">
        <f t="shared" si="1692"/>
        <v>0</v>
      </c>
      <c r="CX229" s="151">
        <f t="shared" si="1693"/>
        <v>0</v>
      </c>
      <c r="CY229" s="151">
        <f t="shared" si="1694"/>
        <v>0</v>
      </c>
      <c r="CZ229" s="151">
        <f t="shared" si="1695"/>
        <v>0</v>
      </c>
      <c r="DA229" s="151">
        <f t="shared" si="1696"/>
        <v>0</v>
      </c>
      <c r="DB229" s="151">
        <f t="shared" si="1697"/>
        <v>0</v>
      </c>
      <c r="DC229" s="151">
        <f t="shared" si="1698"/>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4"/>
        <v>0</v>
      </c>
      <c r="FM229" s="151">
        <f t="shared" si="1546"/>
        <v>0</v>
      </c>
      <c r="FN229" s="151">
        <f t="shared" si="1547"/>
        <v>0</v>
      </c>
      <c r="FO229" s="151">
        <f t="shared" si="1548"/>
        <v>0</v>
      </c>
      <c r="FR229" s="5">
        <f t="shared" si="1449"/>
        <v>0</v>
      </c>
      <c r="FS229" s="5">
        <f t="shared" si="1450"/>
        <v>0</v>
      </c>
      <c r="FT229" s="5">
        <f t="shared" si="1451"/>
        <v>0</v>
      </c>
      <c r="FU229" s="5">
        <f t="shared" si="1452"/>
        <v>0</v>
      </c>
      <c r="FW229" s="233" t="e">
        <f t="shared" si="1453"/>
        <v>#DIV/0!</v>
      </c>
      <c r="FX229" s="233" t="e">
        <f t="shared" si="1454"/>
        <v>#DIV/0!</v>
      </c>
      <c r="FY229" s="233" t="e">
        <f t="shared" si="1455"/>
        <v>#DIV/0!</v>
      </c>
      <c r="FZ229" s="233" t="e">
        <f t="shared" si="1456"/>
        <v>#DIV/0!</v>
      </c>
      <c r="GA229" s="233"/>
      <c r="GB229" s="5">
        <f t="shared" si="1457"/>
        <v>0</v>
      </c>
      <c r="GC229" s="5">
        <f t="shared" si="1458"/>
        <v>0</v>
      </c>
      <c r="GD229" s="5">
        <f t="shared" si="1459"/>
        <v>0</v>
      </c>
      <c r="GE229" s="5">
        <f t="shared" si="1460"/>
        <v>0</v>
      </c>
    </row>
    <row r="230" spans="1:187" x14ac:dyDescent="0.2">
      <c r="A230" s="2" t="str">
        <f t="shared" si="1650"/>
        <v>2018 Maj</v>
      </c>
      <c r="B230" s="139">
        <f t="shared" si="1785"/>
        <v>2018</v>
      </c>
      <c r="C230" s="142" t="str">
        <f t="shared" si="1783"/>
        <v>Maj</v>
      </c>
      <c r="D230" s="154">
        <f t="shared" si="1786"/>
        <v>0</v>
      </c>
      <c r="E230" s="129"/>
      <c r="F230" s="129"/>
      <c r="G230" s="129"/>
      <c r="H230" s="154">
        <f t="shared" si="1787"/>
        <v>0</v>
      </c>
      <c r="I230" s="151">
        <f t="shared" si="1651"/>
        <v>0</v>
      </c>
      <c r="J230" s="151">
        <f t="shared" si="1652"/>
        <v>0</v>
      </c>
      <c r="K230" s="151">
        <f t="shared" si="1653"/>
        <v>0</v>
      </c>
      <c r="L230" s="154">
        <f t="shared" si="1788"/>
        <v>0</v>
      </c>
      <c r="M230" s="3"/>
      <c r="N230" s="3"/>
      <c r="O230" s="3"/>
      <c r="P230" s="154">
        <f t="shared" si="1789"/>
        <v>0</v>
      </c>
      <c r="Q230" s="3"/>
      <c r="R230" s="3"/>
      <c r="S230" s="3"/>
      <c r="T230" s="154">
        <f t="shared" si="1790"/>
        <v>0</v>
      </c>
      <c r="U230" s="151">
        <f t="shared" si="1654"/>
        <v>0</v>
      </c>
      <c r="V230" s="151">
        <f t="shared" si="1655"/>
        <v>0</v>
      </c>
      <c r="W230" s="151">
        <f t="shared" si="1656"/>
        <v>0</v>
      </c>
      <c r="X230" s="154">
        <f t="shared" si="1791"/>
        <v>0</v>
      </c>
      <c r="Y230" s="151">
        <f t="shared" si="1657"/>
        <v>0</v>
      </c>
      <c r="Z230" s="151">
        <f t="shared" si="1658"/>
        <v>0</v>
      </c>
      <c r="AA230" s="151">
        <f t="shared" si="1659"/>
        <v>0</v>
      </c>
      <c r="AB230" s="154">
        <f t="shared" si="1792"/>
        <v>0</v>
      </c>
      <c r="AC230" s="3"/>
      <c r="AD230" s="3"/>
      <c r="AE230" s="3"/>
      <c r="AF230" s="154">
        <f t="shared" si="1793"/>
        <v>0</v>
      </c>
      <c r="AG230" s="3"/>
      <c r="AH230" s="3"/>
      <c r="AI230" s="3"/>
      <c r="AJ230" s="154">
        <f t="shared" si="1794"/>
        <v>0</v>
      </c>
      <c r="AK230" s="151">
        <f t="shared" si="1660"/>
        <v>0</v>
      </c>
      <c r="AL230" s="151">
        <f t="shared" si="1661"/>
        <v>0</v>
      </c>
      <c r="AM230" s="151">
        <f t="shared" si="1662"/>
        <v>0</v>
      </c>
      <c r="AN230" s="154">
        <f t="shared" si="1795"/>
        <v>0</v>
      </c>
      <c r="AO230" s="3"/>
      <c r="AP230" s="3"/>
      <c r="AQ230" s="3"/>
      <c r="AR230" s="151">
        <f t="shared" si="1663"/>
        <v>0</v>
      </c>
      <c r="AS230" s="151">
        <f t="shared" si="1664"/>
        <v>0</v>
      </c>
      <c r="AT230" s="151">
        <f t="shared" si="1665"/>
        <v>0</v>
      </c>
      <c r="AU230" s="151">
        <f t="shared" si="1666"/>
        <v>0</v>
      </c>
      <c r="AV230" s="154">
        <f t="shared" si="1796"/>
        <v>0</v>
      </c>
      <c r="AW230" s="3"/>
      <c r="AX230" s="3"/>
      <c r="AY230" s="3"/>
      <c r="AZ230" s="151">
        <f t="shared" si="1667"/>
        <v>0</v>
      </c>
      <c r="BA230" s="151">
        <f t="shared" si="1668"/>
        <v>0</v>
      </c>
      <c r="BB230" s="151">
        <f t="shared" si="1669"/>
        <v>0</v>
      </c>
      <c r="BC230" s="151">
        <f t="shared" si="1670"/>
        <v>0</v>
      </c>
      <c r="BD230" s="154">
        <f t="shared" si="1797"/>
        <v>0</v>
      </c>
      <c r="BE230" s="3"/>
      <c r="BF230" s="3"/>
      <c r="BG230" s="3"/>
      <c r="BH230" s="151">
        <f t="shared" si="1671"/>
        <v>0</v>
      </c>
      <c r="BI230" s="151">
        <f t="shared" si="1672"/>
        <v>0</v>
      </c>
      <c r="BJ230" s="151">
        <f t="shared" si="1673"/>
        <v>0</v>
      </c>
      <c r="BK230" s="151">
        <f t="shared" si="1674"/>
        <v>0</v>
      </c>
      <c r="BL230" s="154">
        <f t="shared" si="1798"/>
        <v>0</v>
      </c>
      <c r="BM230" s="3"/>
      <c r="BN230" s="3"/>
      <c r="BO230" s="3"/>
      <c r="BP230" s="151">
        <f t="shared" si="1675"/>
        <v>0</v>
      </c>
      <c r="BQ230" s="151">
        <f t="shared" si="1676"/>
        <v>0</v>
      </c>
      <c r="BR230" s="151">
        <f t="shared" si="1677"/>
        <v>0</v>
      </c>
      <c r="BS230" s="151">
        <f t="shared" si="1678"/>
        <v>0</v>
      </c>
      <c r="BT230" s="154">
        <f t="shared" si="1799"/>
        <v>0</v>
      </c>
      <c r="BU230" s="3"/>
      <c r="BV230" s="3"/>
      <c r="BW230" s="3"/>
      <c r="BX230" s="151">
        <f t="shared" si="1679"/>
        <v>0</v>
      </c>
      <c r="BY230" s="151">
        <f t="shared" si="1680"/>
        <v>0</v>
      </c>
      <c r="BZ230" s="151">
        <f t="shared" si="1681"/>
        <v>0</v>
      </c>
      <c r="CA230" s="151">
        <f t="shared" si="1682"/>
        <v>0</v>
      </c>
      <c r="CB230" s="154">
        <f t="shared" si="1800"/>
        <v>0</v>
      </c>
      <c r="CC230" s="3"/>
      <c r="CD230" s="3"/>
      <c r="CE230" s="3"/>
      <c r="CF230" s="151">
        <f t="shared" si="1683"/>
        <v>0</v>
      </c>
      <c r="CG230" s="151">
        <f t="shared" si="1684"/>
        <v>0</v>
      </c>
      <c r="CH230" s="151">
        <f t="shared" si="1685"/>
        <v>0</v>
      </c>
      <c r="CI230" s="151">
        <f t="shared" si="1686"/>
        <v>0</v>
      </c>
      <c r="CJ230" s="154">
        <f t="shared" si="1801"/>
        <v>0</v>
      </c>
      <c r="CK230" s="3"/>
      <c r="CL230" s="3"/>
      <c r="CM230" s="3"/>
      <c r="CN230" s="151">
        <f t="shared" si="1687"/>
        <v>0</v>
      </c>
      <c r="CO230" s="151">
        <f t="shared" si="1688"/>
        <v>0</v>
      </c>
      <c r="CP230" s="151">
        <f t="shared" si="1689"/>
        <v>0</v>
      </c>
      <c r="CQ230" s="151">
        <f t="shared" si="1690"/>
        <v>0</v>
      </c>
      <c r="CR230" s="154">
        <f t="shared" si="1802"/>
        <v>0</v>
      </c>
      <c r="CS230" s="3"/>
      <c r="CT230" s="3"/>
      <c r="CU230" s="3"/>
      <c r="CV230" s="151">
        <f t="shared" si="1691"/>
        <v>0</v>
      </c>
      <c r="CW230" s="151">
        <f t="shared" si="1692"/>
        <v>0</v>
      </c>
      <c r="CX230" s="151">
        <f t="shared" si="1693"/>
        <v>0</v>
      </c>
      <c r="CY230" s="151">
        <f t="shared" si="1694"/>
        <v>0</v>
      </c>
      <c r="CZ230" s="151">
        <f t="shared" si="1695"/>
        <v>0</v>
      </c>
      <c r="DA230" s="151">
        <f t="shared" si="1696"/>
        <v>0</v>
      </c>
      <c r="DB230" s="151">
        <f t="shared" si="1697"/>
        <v>0</v>
      </c>
      <c r="DC230" s="151">
        <f t="shared" si="1698"/>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4"/>
        <v>0</v>
      </c>
      <c r="FM230" s="151">
        <f t="shared" si="1546"/>
        <v>0</v>
      </c>
      <c r="FN230" s="151">
        <f t="shared" si="1547"/>
        <v>0</v>
      </c>
      <c r="FO230" s="151">
        <f t="shared" si="1548"/>
        <v>0</v>
      </c>
      <c r="FR230" s="5">
        <f t="shared" si="1449"/>
        <v>0</v>
      </c>
      <c r="FS230" s="5">
        <f t="shared" si="1450"/>
        <v>0</v>
      </c>
      <c r="FT230" s="5">
        <f t="shared" si="1451"/>
        <v>0</v>
      </c>
      <c r="FU230" s="5">
        <f t="shared" si="1452"/>
        <v>0</v>
      </c>
      <c r="FW230" s="233" t="e">
        <f t="shared" si="1453"/>
        <v>#DIV/0!</v>
      </c>
      <c r="FX230" s="233" t="e">
        <f t="shared" si="1454"/>
        <v>#DIV/0!</v>
      </c>
      <c r="FY230" s="233" t="e">
        <f t="shared" si="1455"/>
        <v>#DIV/0!</v>
      </c>
      <c r="FZ230" s="233" t="e">
        <f t="shared" si="1456"/>
        <v>#DIV/0!</v>
      </c>
      <c r="GA230" s="233"/>
      <c r="GB230" s="5">
        <f t="shared" si="1457"/>
        <v>0</v>
      </c>
      <c r="GC230" s="5">
        <f t="shared" si="1458"/>
        <v>0</v>
      </c>
      <c r="GD230" s="5">
        <f t="shared" si="1459"/>
        <v>0</v>
      </c>
      <c r="GE230" s="5">
        <f t="shared" si="1460"/>
        <v>0</v>
      </c>
    </row>
    <row r="231" spans="1:187" x14ac:dyDescent="0.2">
      <c r="A231" s="2" t="str">
        <f t="shared" si="1650"/>
        <v>2018 Jun</v>
      </c>
      <c r="B231" s="139">
        <f t="shared" si="1785"/>
        <v>2018</v>
      </c>
      <c r="C231" s="142" t="str">
        <f t="shared" si="1783"/>
        <v>Jun</v>
      </c>
      <c r="D231" s="154">
        <f t="shared" si="1786"/>
        <v>0</v>
      </c>
      <c r="E231" s="129"/>
      <c r="F231" s="129"/>
      <c r="G231" s="129"/>
      <c r="H231" s="154">
        <f t="shared" si="1787"/>
        <v>0</v>
      </c>
      <c r="I231" s="151">
        <f t="shared" si="1651"/>
        <v>0</v>
      </c>
      <c r="J231" s="151">
        <f t="shared" si="1652"/>
        <v>0</v>
      </c>
      <c r="K231" s="151">
        <f t="shared" si="1653"/>
        <v>0</v>
      </c>
      <c r="L231" s="154">
        <f t="shared" si="1788"/>
        <v>0</v>
      </c>
      <c r="M231" s="3"/>
      <c r="N231" s="3"/>
      <c r="O231" s="3"/>
      <c r="P231" s="154">
        <f t="shared" si="1789"/>
        <v>0</v>
      </c>
      <c r="Q231" s="3"/>
      <c r="R231" s="3"/>
      <c r="S231" s="3"/>
      <c r="T231" s="154">
        <f t="shared" si="1790"/>
        <v>0</v>
      </c>
      <c r="U231" s="151">
        <f t="shared" si="1654"/>
        <v>0</v>
      </c>
      <c r="V231" s="151">
        <f t="shared" si="1655"/>
        <v>0</v>
      </c>
      <c r="W231" s="151">
        <f t="shared" si="1656"/>
        <v>0</v>
      </c>
      <c r="X231" s="154">
        <f t="shared" si="1791"/>
        <v>0</v>
      </c>
      <c r="Y231" s="151">
        <f t="shared" si="1657"/>
        <v>0</v>
      </c>
      <c r="Z231" s="151">
        <f t="shared" si="1658"/>
        <v>0</v>
      </c>
      <c r="AA231" s="151">
        <f t="shared" si="1659"/>
        <v>0</v>
      </c>
      <c r="AB231" s="154">
        <f t="shared" si="1792"/>
        <v>0</v>
      </c>
      <c r="AC231" s="3"/>
      <c r="AD231" s="3"/>
      <c r="AE231" s="3"/>
      <c r="AF231" s="154">
        <f t="shared" si="1793"/>
        <v>0</v>
      </c>
      <c r="AG231" s="3"/>
      <c r="AH231" s="3"/>
      <c r="AI231" s="3"/>
      <c r="AJ231" s="154">
        <f t="shared" si="1794"/>
        <v>0</v>
      </c>
      <c r="AK231" s="151">
        <f t="shared" si="1660"/>
        <v>0</v>
      </c>
      <c r="AL231" s="151">
        <f t="shared" si="1661"/>
        <v>0</v>
      </c>
      <c r="AM231" s="151">
        <f t="shared" si="1662"/>
        <v>0</v>
      </c>
      <c r="AN231" s="154">
        <f t="shared" si="1795"/>
        <v>0</v>
      </c>
      <c r="AO231" s="3"/>
      <c r="AP231" s="3"/>
      <c r="AQ231" s="3"/>
      <c r="AR231" s="151">
        <f t="shared" si="1663"/>
        <v>0</v>
      </c>
      <c r="AS231" s="151">
        <f t="shared" si="1664"/>
        <v>0</v>
      </c>
      <c r="AT231" s="151">
        <f t="shared" si="1665"/>
        <v>0</v>
      </c>
      <c r="AU231" s="151">
        <f t="shared" si="1666"/>
        <v>0</v>
      </c>
      <c r="AV231" s="154">
        <f t="shared" si="1796"/>
        <v>0</v>
      </c>
      <c r="AW231" s="3"/>
      <c r="AX231" s="3"/>
      <c r="AY231" s="3"/>
      <c r="AZ231" s="151">
        <f t="shared" si="1667"/>
        <v>0</v>
      </c>
      <c r="BA231" s="151">
        <f t="shared" si="1668"/>
        <v>0</v>
      </c>
      <c r="BB231" s="151">
        <f t="shared" si="1669"/>
        <v>0</v>
      </c>
      <c r="BC231" s="151">
        <f t="shared" si="1670"/>
        <v>0</v>
      </c>
      <c r="BD231" s="154">
        <f t="shared" si="1797"/>
        <v>0</v>
      </c>
      <c r="BE231" s="3"/>
      <c r="BF231" s="3"/>
      <c r="BG231" s="3"/>
      <c r="BH231" s="151">
        <f t="shared" si="1671"/>
        <v>0</v>
      </c>
      <c r="BI231" s="151">
        <f t="shared" si="1672"/>
        <v>0</v>
      </c>
      <c r="BJ231" s="151">
        <f t="shared" si="1673"/>
        <v>0</v>
      </c>
      <c r="BK231" s="151">
        <f t="shared" si="1674"/>
        <v>0</v>
      </c>
      <c r="BL231" s="154">
        <f t="shared" si="1798"/>
        <v>0</v>
      </c>
      <c r="BM231" s="3"/>
      <c r="BN231" s="3"/>
      <c r="BO231" s="3"/>
      <c r="BP231" s="151">
        <f t="shared" si="1675"/>
        <v>0</v>
      </c>
      <c r="BQ231" s="151">
        <f t="shared" si="1676"/>
        <v>0</v>
      </c>
      <c r="BR231" s="151">
        <f t="shared" si="1677"/>
        <v>0</v>
      </c>
      <c r="BS231" s="151">
        <f t="shared" si="1678"/>
        <v>0</v>
      </c>
      <c r="BT231" s="154">
        <f t="shared" si="1799"/>
        <v>0</v>
      </c>
      <c r="BU231" s="3"/>
      <c r="BV231" s="3"/>
      <c r="BW231" s="3"/>
      <c r="BX231" s="151">
        <f t="shared" si="1679"/>
        <v>0</v>
      </c>
      <c r="BY231" s="151">
        <f t="shared" si="1680"/>
        <v>0</v>
      </c>
      <c r="BZ231" s="151">
        <f t="shared" si="1681"/>
        <v>0</v>
      </c>
      <c r="CA231" s="151">
        <f t="shared" si="1682"/>
        <v>0</v>
      </c>
      <c r="CB231" s="154">
        <f t="shared" si="1800"/>
        <v>0</v>
      </c>
      <c r="CC231" s="3"/>
      <c r="CD231" s="3"/>
      <c r="CE231" s="3"/>
      <c r="CF231" s="151">
        <f t="shared" si="1683"/>
        <v>0</v>
      </c>
      <c r="CG231" s="151">
        <f t="shared" si="1684"/>
        <v>0</v>
      </c>
      <c r="CH231" s="151">
        <f t="shared" si="1685"/>
        <v>0</v>
      </c>
      <c r="CI231" s="151">
        <f t="shared" si="1686"/>
        <v>0</v>
      </c>
      <c r="CJ231" s="154">
        <f t="shared" si="1801"/>
        <v>0</v>
      </c>
      <c r="CK231" s="3"/>
      <c r="CL231" s="3"/>
      <c r="CM231" s="3"/>
      <c r="CN231" s="151">
        <f t="shared" si="1687"/>
        <v>0</v>
      </c>
      <c r="CO231" s="151">
        <f t="shared" si="1688"/>
        <v>0</v>
      </c>
      <c r="CP231" s="151">
        <f t="shared" si="1689"/>
        <v>0</v>
      </c>
      <c r="CQ231" s="151">
        <f t="shared" si="1690"/>
        <v>0</v>
      </c>
      <c r="CR231" s="154">
        <f t="shared" si="1802"/>
        <v>0</v>
      </c>
      <c r="CS231" s="3"/>
      <c r="CT231" s="3"/>
      <c r="CU231" s="3"/>
      <c r="CV231" s="151">
        <f t="shared" si="1691"/>
        <v>0</v>
      </c>
      <c r="CW231" s="151">
        <f t="shared" si="1692"/>
        <v>0</v>
      </c>
      <c r="CX231" s="151">
        <f t="shared" si="1693"/>
        <v>0</v>
      </c>
      <c r="CY231" s="151">
        <f t="shared" si="1694"/>
        <v>0</v>
      </c>
      <c r="CZ231" s="151">
        <f t="shared" si="1695"/>
        <v>0</v>
      </c>
      <c r="DA231" s="151">
        <f t="shared" si="1696"/>
        <v>0</v>
      </c>
      <c r="DB231" s="151">
        <f t="shared" si="1697"/>
        <v>0</v>
      </c>
      <c r="DC231" s="151">
        <f t="shared" si="1698"/>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443</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4"/>
        <v>0</v>
      </c>
      <c r="FM231" s="151">
        <f t="shared" si="1546"/>
        <v>0</v>
      </c>
      <c r="FN231" s="151">
        <f t="shared" si="1547"/>
        <v>0</v>
      </c>
      <c r="FO231" s="151">
        <f t="shared" si="1548"/>
        <v>0</v>
      </c>
      <c r="FR231" s="5">
        <f t="shared" si="1449"/>
        <v>0</v>
      </c>
      <c r="FS231" s="5">
        <f t="shared" si="1450"/>
        <v>0</v>
      </c>
      <c r="FT231" s="5">
        <f t="shared" si="1451"/>
        <v>0</v>
      </c>
      <c r="FU231" s="5">
        <f t="shared" si="1452"/>
        <v>0</v>
      </c>
      <c r="FW231" s="233" t="e">
        <f t="shared" si="1453"/>
        <v>#DIV/0!</v>
      </c>
      <c r="FX231" s="233" t="e">
        <f t="shared" si="1454"/>
        <v>#DIV/0!</v>
      </c>
      <c r="FY231" s="233" t="e">
        <f t="shared" si="1455"/>
        <v>#DIV/0!</v>
      </c>
      <c r="FZ231" s="233" t="e">
        <f t="shared" si="1456"/>
        <v>#DIV/0!</v>
      </c>
      <c r="GA231" s="233"/>
      <c r="GB231" s="5">
        <f t="shared" si="1457"/>
        <v>0</v>
      </c>
      <c r="GC231" s="5">
        <f t="shared" si="1458"/>
        <v>0</v>
      </c>
      <c r="GD231" s="5">
        <f t="shared" si="1459"/>
        <v>0</v>
      </c>
      <c r="GE231" s="5">
        <f t="shared" si="1460"/>
        <v>0</v>
      </c>
    </row>
    <row r="232" spans="1:187" x14ac:dyDescent="0.2">
      <c r="A232" s="2" t="str">
        <f t="shared" si="1650"/>
        <v>2018 Jul</v>
      </c>
      <c r="B232" s="139">
        <f t="shared" si="1785"/>
        <v>2018</v>
      </c>
      <c r="C232" s="142" t="str">
        <f t="shared" si="1783"/>
        <v>Jul</v>
      </c>
      <c r="D232" s="154">
        <f t="shared" si="1786"/>
        <v>0</v>
      </c>
      <c r="E232" s="129"/>
      <c r="F232" s="129"/>
      <c r="G232" s="129"/>
      <c r="H232" s="154">
        <f t="shared" si="1787"/>
        <v>0</v>
      </c>
      <c r="I232" s="151">
        <f t="shared" si="1651"/>
        <v>0</v>
      </c>
      <c r="J232" s="151">
        <f t="shared" si="1652"/>
        <v>0</v>
      </c>
      <c r="K232" s="151">
        <f t="shared" si="1653"/>
        <v>0</v>
      </c>
      <c r="L232" s="154">
        <f t="shared" si="1788"/>
        <v>0</v>
      </c>
      <c r="M232" s="3"/>
      <c r="N232" s="3"/>
      <c r="O232" s="3"/>
      <c r="P232" s="154">
        <f t="shared" si="1789"/>
        <v>0</v>
      </c>
      <c r="Q232" s="3"/>
      <c r="R232" s="3"/>
      <c r="S232" s="3"/>
      <c r="T232" s="154">
        <f t="shared" si="1790"/>
        <v>0</v>
      </c>
      <c r="U232" s="151">
        <f t="shared" si="1654"/>
        <v>0</v>
      </c>
      <c r="V232" s="151">
        <f t="shared" si="1655"/>
        <v>0</v>
      </c>
      <c r="W232" s="151">
        <f t="shared" si="1656"/>
        <v>0</v>
      </c>
      <c r="X232" s="154">
        <f t="shared" si="1791"/>
        <v>0</v>
      </c>
      <c r="Y232" s="151">
        <f t="shared" si="1657"/>
        <v>0</v>
      </c>
      <c r="Z232" s="151">
        <f t="shared" si="1658"/>
        <v>0</v>
      </c>
      <c r="AA232" s="151">
        <f t="shared" si="1659"/>
        <v>0</v>
      </c>
      <c r="AB232" s="154">
        <f t="shared" si="1792"/>
        <v>0</v>
      </c>
      <c r="AC232" s="3"/>
      <c r="AD232" s="3"/>
      <c r="AE232" s="3"/>
      <c r="AF232" s="154">
        <f t="shared" si="1793"/>
        <v>0</v>
      </c>
      <c r="AG232" s="3"/>
      <c r="AH232" s="3"/>
      <c r="AI232" s="3"/>
      <c r="AJ232" s="154">
        <f t="shared" si="1794"/>
        <v>0</v>
      </c>
      <c r="AK232" s="151">
        <f t="shared" si="1660"/>
        <v>0</v>
      </c>
      <c r="AL232" s="151">
        <f t="shared" si="1661"/>
        <v>0</v>
      </c>
      <c r="AM232" s="151">
        <f t="shared" si="1662"/>
        <v>0</v>
      </c>
      <c r="AN232" s="154">
        <f t="shared" si="1795"/>
        <v>0</v>
      </c>
      <c r="AO232" s="3"/>
      <c r="AP232" s="3"/>
      <c r="AQ232" s="3"/>
      <c r="AR232" s="151">
        <f t="shared" si="1663"/>
        <v>0</v>
      </c>
      <c r="AS232" s="151">
        <f t="shared" si="1664"/>
        <v>0</v>
      </c>
      <c r="AT232" s="151">
        <f t="shared" si="1665"/>
        <v>0</v>
      </c>
      <c r="AU232" s="151">
        <f t="shared" si="1666"/>
        <v>0</v>
      </c>
      <c r="AV232" s="154">
        <f t="shared" si="1796"/>
        <v>0</v>
      </c>
      <c r="AW232" s="3"/>
      <c r="AX232" s="3"/>
      <c r="AY232" s="3"/>
      <c r="AZ232" s="151">
        <f t="shared" si="1667"/>
        <v>0</v>
      </c>
      <c r="BA232" s="151">
        <f t="shared" si="1668"/>
        <v>0</v>
      </c>
      <c r="BB232" s="151">
        <f t="shared" si="1669"/>
        <v>0</v>
      </c>
      <c r="BC232" s="151">
        <f t="shared" si="1670"/>
        <v>0</v>
      </c>
      <c r="BD232" s="154">
        <f t="shared" si="1797"/>
        <v>0</v>
      </c>
      <c r="BE232" s="3"/>
      <c r="BF232" s="3"/>
      <c r="BG232" s="3"/>
      <c r="BH232" s="151">
        <f t="shared" si="1671"/>
        <v>0</v>
      </c>
      <c r="BI232" s="151">
        <f t="shared" si="1672"/>
        <v>0</v>
      </c>
      <c r="BJ232" s="151">
        <f t="shared" si="1673"/>
        <v>0</v>
      </c>
      <c r="BK232" s="151">
        <f t="shared" si="1674"/>
        <v>0</v>
      </c>
      <c r="BL232" s="154">
        <f t="shared" si="1798"/>
        <v>0</v>
      </c>
      <c r="BM232" s="3"/>
      <c r="BN232" s="3"/>
      <c r="BO232" s="3"/>
      <c r="BP232" s="151">
        <f t="shared" si="1675"/>
        <v>0</v>
      </c>
      <c r="BQ232" s="151">
        <f t="shared" si="1676"/>
        <v>0</v>
      </c>
      <c r="BR232" s="151">
        <f t="shared" si="1677"/>
        <v>0</v>
      </c>
      <c r="BS232" s="151">
        <f t="shared" si="1678"/>
        <v>0</v>
      </c>
      <c r="BT232" s="154">
        <f t="shared" si="1799"/>
        <v>0</v>
      </c>
      <c r="BU232" s="3"/>
      <c r="BV232" s="3"/>
      <c r="BW232" s="3"/>
      <c r="BX232" s="151">
        <f t="shared" si="1679"/>
        <v>0</v>
      </c>
      <c r="BY232" s="151">
        <f t="shared" si="1680"/>
        <v>0</v>
      </c>
      <c r="BZ232" s="151">
        <f t="shared" si="1681"/>
        <v>0</v>
      </c>
      <c r="CA232" s="151">
        <f t="shared" si="1682"/>
        <v>0</v>
      </c>
      <c r="CB232" s="154">
        <f t="shared" si="1800"/>
        <v>0</v>
      </c>
      <c r="CC232" s="3"/>
      <c r="CD232" s="3"/>
      <c r="CE232" s="3"/>
      <c r="CF232" s="151">
        <f t="shared" si="1683"/>
        <v>0</v>
      </c>
      <c r="CG232" s="151">
        <f t="shared" si="1684"/>
        <v>0</v>
      </c>
      <c r="CH232" s="151">
        <f t="shared" si="1685"/>
        <v>0</v>
      </c>
      <c r="CI232" s="151">
        <f t="shared" si="1686"/>
        <v>0</v>
      </c>
      <c r="CJ232" s="154">
        <f t="shared" si="1801"/>
        <v>0</v>
      </c>
      <c r="CK232" s="3"/>
      <c r="CL232" s="3"/>
      <c r="CM232" s="3"/>
      <c r="CN232" s="151">
        <f t="shared" si="1687"/>
        <v>0</v>
      </c>
      <c r="CO232" s="151">
        <f t="shared" si="1688"/>
        <v>0</v>
      </c>
      <c r="CP232" s="151">
        <f t="shared" si="1689"/>
        <v>0</v>
      </c>
      <c r="CQ232" s="151">
        <f t="shared" si="1690"/>
        <v>0</v>
      </c>
      <c r="CR232" s="154">
        <f t="shared" si="1802"/>
        <v>0</v>
      </c>
      <c r="CS232" s="3"/>
      <c r="CT232" s="3"/>
      <c r="CU232" s="3"/>
      <c r="CV232" s="151">
        <f t="shared" si="1691"/>
        <v>0</v>
      </c>
      <c r="CW232" s="151">
        <f t="shared" si="1692"/>
        <v>0</v>
      </c>
      <c r="CX232" s="151">
        <f t="shared" si="1693"/>
        <v>0</v>
      </c>
      <c r="CY232" s="151">
        <f t="shared" si="1694"/>
        <v>0</v>
      </c>
      <c r="CZ232" s="151">
        <f t="shared" si="1695"/>
        <v>0</v>
      </c>
      <c r="DA232" s="151">
        <f t="shared" si="1696"/>
        <v>0</v>
      </c>
      <c r="DB232" s="151">
        <f t="shared" si="1697"/>
        <v>0</v>
      </c>
      <c r="DC232" s="151">
        <f t="shared" si="1698"/>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0"/>
        <v>2018 Aug</v>
      </c>
      <c r="B233" s="139">
        <f t="shared" si="1785"/>
        <v>2018</v>
      </c>
      <c r="C233" s="142" t="str">
        <f t="shared" si="1783"/>
        <v>Aug</v>
      </c>
      <c r="D233" s="154">
        <f t="shared" si="1786"/>
        <v>0</v>
      </c>
      <c r="E233" s="129"/>
      <c r="F233" s="129"/>
      <c r="G233" s="129"/>
      <c r="H233" s="154">
        <f t="shared" si="1787"/>
        <v>0</v>
      </c>
      <c r="I233" s="151">
        <f t="shared" si="1651"/>
        <v>0</v>
      </c>
      <c r="J233" s="151">
        <f t="shared" si="1652"/>
        <v>0</v>
      </c>
      <c r="K233" s="151">
        <f t="shared" si="1653"/>
        <v>0</v>
      </c>
      <c r="L233" s="154">
        <f t="shared" si="1788"/>
        <v>0</v>
      </c>
      <c r="M233" s="3"/>
      <c r="N233" s="3"/>
      <c r="O233" s="3"/>
      <c r="P233" s="154">
        <f t="shared" si="1789"/>
        <v>0</v>
      </c>
      <c r="Q233" s="3"/>
      <c r="R233" s="3"/>
      <c r="S233" s="3"/>
      <c r="T233" s="154">
        <f t="shared" si="1790"/>
        <v>0</v>
      </c>
      <c r="U233" s="151">
        <f t="shared" si="1654"/>
        <v>0</v>
      </c>
      <c r="V233" s="151">
        <f t="shared" si="1655"/>
        <v>0</v>
      </c>
      <c r="W233" s="151">
        <f t="shared" si="1656"/>
        <v>0</v>
      </c>
      <c r="X233" s="154">
        <f t="shared" si="1791"/>
        <v>0</v>
      </c>
      <c r="Y233" s="151">
        <f t="shared" si="1657"/>
        <v>0</v>
      </c>
      <c r="Z233" s="151">
        <f t="shared" si="1658"/>
        <v>0</v>
      </c>
      <c r="AA233" s="151">
        <f t="shared" si="1659"/>
        <v>0</v>
      </c>
      <c r="AB233" s="154">
        <f t="shared" si="1792"/>
        <v>0</v>
      </c>
      <c r="AC233" s="3"/>
      <c r="AD233" s="3"/>
      <c r="AE233" s="3"/>
      <c r="AF233" s="154">
        <f t="shared" si="1793"/>
        <v>0</v>
      </c>
      <c r="AG233" s="3"/>
      <c r="AH233" s="3"/>
      <c r="AI233" s="3"/>
      <c r="AJ233" s="154">
        <f t="shared" si="1794"/>
        <v>0</v>
      </c>
      <c r="AK233" s="151">
        <f t="shared" si="1660"/>
        <v>0</v>
      </c>
      <c r="AL233" s="151">
        <f t="shared" si="1661"/>
        <v>0</v>
      </c>
      <c r="AM233" s="151">
        <f t="shared" si="1662"/>
        <v>0</v>
      </c>
      <c r="AN233" s="154">
        <f t="shared" si="1795"/>
        <v>0</v>
      </c>
      <c r="AO233" s="3"/>
      <c r="AP233" s="3"/>
      <c r="AQ233" s="3"/>
      <c r="AR233" s="151">
        <f t="shared" si="1663"/>
        <v>0</v>
      </c>
      <c r="AS233" s="151">
        <f t="shared" si="1664"/>
        <v>0</v>
      </c>
      <c r="AT233" s="151">
        <f t="shared" si="1665"/>
        <v>0</v>
      </c>
      <c r="AU233" s="151">
        <f t="shared" si="1666"/>
        <v>0</v>
      </c>
      <c r="AV233" s="154">
        <f t="shared" si="1796"/>
        <v>0</v>
      </c>
      <c r="AW233" s="3"/>
      <c r="AX233" s="3"/>
      <c r="AY233" s="3"/>
      <c r="AZ233" s="151">
        <f t="shared" si="1667"/>
        <v>0</v>
      </c>
      <c r="BA233" s="151">
        <f t="shared" si="1668"/>
        <v>0</v>
      </c>
      <c r="BB233" s="151">
        <f t="shared" si="1669"/>
        <v>0</v>
      </c>
      <c r="BC233" s="151">
        <f t="shared" si="1670"/>
        <v>0</v>
      </c>
      <c r="BD233" s="154">
        <f t="shared" si="1797"/>
        <v>0</v>
      </c>
      <c r="BE233" s="3"/>
      <c r="BF233" s="3"/>
      <c r="BG233" s="3"/>
      <c r="BH233" s="151">
        <f t="shared" si="1671"/>
        <v>0</v>
      </c>
      <c r="BI233" s="151">
        <f t="shared" si="1672"/>
        <v>0</v>
      </c>
      <c r="BJ233" s="151">
        <f t="shared" si="1673"/>
        <v>0</v>
      </c>
      <c r="BK233" s="151">
        <f t="shared" si="1674"/>
        <v>0</v>
      </c>
      <c r="BL233" s="154">
        <f t="shared" si="1798"/>
        <v>0</v>
      </c>
      <c r="BM233" s="3"/>
      <c r="BN233" s="3"/>
      <c r="BO233" s="3"/>
      <c r="BP233" s="151">
        <f t="shared" si="1675"/>
        <v>0</v>
      </c>
      <c r="BQ233" s="151">
        <f t="shared" si="1676"/>
        <v>0</v>
      </c>
      <c r="BR233" s="151">
        <f t="shared" si="1677"/>
        <v>0</v>
      </c>
      <c r="BS233" s="151">
        <f t="shared" si="1678"/>
        <v>0</v>
      </c>
      <c r="BT233" s="154">
        <f t="shared" si="1799"/>
        <v>0</v>
      </c>
      <c r="BU233" s="3"/>
      <c r="BV233" s="3"/>
      <c r="BW233" s="3"/>
      <c r="BX233" s="151">
        <f t="shared" si="1679"/>
        <v>0</v>
      </c>
      <c r="BY233" s="151">
        <f t="shared" si="1680"/>
        <v>0</v>
      </c>
      <c r="BZ233" s="151">
        <f t="shared" si="1681"/>
        <v>0</v>
      </c>
      <c r="CA233" s="151">
        <f t="shared" si="1682"/>
        <v>0</v>
      </c>
      <c r="CB233" s="154">
        <f t="shared" si="1800"/>
        <v>0</v>
      </c>
      <c r="CC233" s="3"/>
      <c r="CD233" s="3"/>
      <c r="CE233" s="3"/>
      <c r="CF233" s="151">
        <f t="shared" si="1683"/>
        <v>0</v>
      </c>
      <c r="CG233" s="151">
        <f t="shared" si="1684"/>
        <v>0</v>
      </c>
      <c r="CH233" s="151">
        <f t="shared" si="1685"/>
        <v>0</v>
      </c>
      <c r="CI233" s="151">
        <f t="shared" si="1686"/>
        <v>0</v>
      </c>
      <c r="CJ233" s="154">
        <f t="shared" si="1801"/>
        <v>0</v>
      </c>
      <c r="CK233" s="3"/>
      <c r="CL233" s="3"/>
      <c r="CM233" s="3"/>
      <c r="CN233" s="151">
        <f t="shared" si="1687"/>
        <v>0</v>
      </c>
      <c r="CO233" s="151">
        <f t="shared" si="1688"/>
        <v>0</v>
      </c>
      <c r="CP233" s="151">
        <f t="shared" si="1689"/>
        <v>0</v>
      </c>
      <c r="CQ233" s="151">
        <f t="shared" si="1690"/>
        <v>0</v>
      </c>
      <c r="CR233" s="154">
        <f t="shared" si="1802"/>
        <v>0</v>
      </c>
      <c r="CS233" s="3"/>
      <c r="CT233" s="3"/>
      <c r="CU233" s="3"/>
      <c r="CV233" s="151">
        <f t="shared" si="1691"/>
        <v>0</v>
      </c>
      <c r="CW233" s="151">
        <f t="shared" si="1692"/>
        <v>0</v>
      </c>
      <c r="CX233" s="151">
        <f t="shared" si="1693"/>
        <v>0</v>
      </c>
      <c r="CY233" s="151">
        <f t="shared" si="1694"/>
        <v>0</v>
      </c>
      <c r="CZ233" s="151">
        <f t="shared" si="1695"/>
        <v>0</v>
      </c>
      <c r="DA233" s="151">
        <f t="shared" si="1696"/>
        <v>0</v>
      </c>
      <c r="DB233" s="151">
        <f t="shared" si="1697"/>
        <v>0</v>
      </c>
      <c r="DC233" s="151">
        <f t="shared" si="1698"/>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0"/>
        <v>2018 Sep</v>
      </c>
      <c r="B234" s="139">
        <f t="shared" si="1785"/>
        <v>2018</v>
      </c>
      <c r="C234" s="142" t="str">
        <f t="shared" si="1783"/>
        <v>Sep</v>
      </c>
      <c r="D234" s="154">
        <f t="shared" si="1786"/>
        <v>0</v>
      </c>
      <c r="E234" s="129"/>
      <c r="F234" s="129"/>
      <c r="G234" s="129"/>
      <c r="H234" s="154">
        <f t="shared" si="1787"/>
        <v>0</v>
      </c>
      <c r="I234" s="151">
        <f t="shared" si="1651"/>
        <v>0</v>
      </c>
      <c r="J234" s="151">
        <f t="shared" si="1652"/>
        <v>0</v>
      </c>
      <c r="K234" s="151">
        <f t="shared" si="1653"/>
        <v>0</v>
      </c>
      <c r="L234" s="154">
        <f t="shared" si="1788"/>
        <v>0</v>
      </c>
      <c r="M234" s="3"/>
      <c r="N234" s="3"/>
      <c r="O234" s="3"/>
      <c r="P234" s="154">
        <f t="shared" si="1789"/>
        <v>0</v>
      </c>
      <c r="Q234" s="3"/>
      <c r="R234" s="3"/>
      <c r="S234" s="3"/>
      <c r="T234" s="154">
        <f t="shared" si="1790"/>
        <v>0</v>
      </c>
      <c r="U234" s="151">
        <f t="shared" si="1654"/>
        <v>0</v>
      </c>
      <c r="V234" s="151">
        <f t="shared" si="1655"/>
        <v>0</v>
      </c>
      <c r="W234" s="151">
        <f t="shared" si="1656"/>
        <v>0</v>
      </c>
      <c r="X234" s="154">
        <f t="shared" si="1791"/>
        <v>0</v>
      </c>
      <c r="Y234" s="151">
        <f t="shared" si="1657"/>
        <v>0</v>
      </c>
      <c r="Z234" s="151">
        <f t="shared" si="1658"/>
        <v>0</v>
      </c>
      <c r="AA234" s="151">
        <f t="shared" si="1659"/>
        <v>0</v>
      </c>
      <c r="AB234" s="154">
        <f t="shared" si="1792"/>
        <v>0</v>
      </c>
      <c r="AC234" s="3"/>
      <c r="AD234" s="3"/>
      <c r="AE234" s="3"/>
      <c r="AF234" s="154">
        <f t="shared" si="1793"/>
        <v>0</v>
      </c>
      <c r="AG234" s="3"/>
      <c r="AH234" s="3"/>
      <c r="AI234" s="3"/>
      <c r="AJ234" s="154">
        <f t="shared" si="1794"/>
        <v>0</v>
      </c>
      <c r="AK234" s="151">
        <f t="shared" si="1660"/>
        <v>0</v>
      </c>
      <c r="AL234" s="151">
        <f t="shared" si="1661"/>
        <v>0</v>
      </c>
      <c r="AM234" s="151">
        <f t="shared" si="1662"/>
        <v>0</v>
      </c>
      <c r="AN234" s="154">
        <f t="shared" si="1795"/>
        <v>0</v>
      </c>
      <c r="AO234" s="3"/>
      <c r="AP234" s="3"/>
      <c r="AQ234" s="3"/>
      <c r="AR234" s="151">
        <f t="shared" si="1663"/>
        <v>0</v>
      </c>
      <c r="AS234" s="151">
        <f t="shared" si="1664"/>
        <v>0</v>
      </c>
      <c r="AT234" s="151">
        <f t="shared" si="1665"/>
        <v>0</v>
      </c>
      <c r="AU234" s="151">
        <f t="shared" si="1666"/>
        <v>0</v>
      </c>
      <c r="AV234" s="154">
        <f t="shared" si="1796"/>
        <v>0</v>
      </c>
      <c r="AW234" s="3"/>
      <c r="AX234" s="3"/>
      <c r="AY234" s="3"/>
      <c r="AZ234" s="151">
        <f t="shared" si="1667"/>
        <v>0</v>
      </c>
      <c r="BA234" s="151">
        <f t="shared" si="1668"/>
        <v>0</v>
      </c>
      <c r="BB234" s="151">
        <f t="shared" si="1669"/>
        <v>0</v>
      </c>
      <c r="BC234" s="151">
        <f t="shared" si="1670"/>
        <v>0</v>
      </c>
      <c r="BD234" s="154">
        <f t="shared" si="1797"/>
        <v>0</v>
      </c>
      <c r="BE234" s="3"/>
      <c r="BF234" s="3"/>
      <c r="BG234" s="3"/>
      <c r="BH234" s="151">
        <f t="shared" si="1671"/>
        <v>0</v>
      </c>
      <c r="BI234" s="151">
        <f t="shared" si="1672"/>
        <v>0</v>
      </c>
      <c r="BJ234" s="151">
        <f t="shared" si="1673"/>
        <v>0</v>
      </c>
      <c r="BK234" s="151">
        <f t="shared" si="1674"/>
        <v>0</v>
      </c>
      <c r="BL234" s="154">
        <f t="shared" si="1798"/>
        <v>0</v>
      </c>
      <c r="BM234" s="3"/>
      <c r="BN234" s="3"/>
      <c r="BO234" s="3"/>
      <c r="BP234" s="151">
        <f t="shared" si="1675"/>
        <v>0</v>
      </c>
      <c r="BQ234" s="151">
        <f t="shared" si="1676"/>
        <v>0</v>
      </c>
      <c r="BR234" s="151">
        <f t="shared" si="1677"/>
        <v>0</v>
      </c>
      <c r="BS234" s="151">
        <f t="shared" si="1678"/>
        <v>0</v>
      </c>
      <c r="BT234" s="154">
        <f t="shared" si="1799"/>
        <v>0</v>
      </c>
      <c r="BU234" s="3"/>
      <c r="BV234" s="3"/>
      <c r="BW234" s="3"/>
      <c r="BX234" s="151">
        <f t="shared" si="1679"/>
        <v>0</v>
      </c>
      <c r="BY234" s="151">
        <f t="shared" si="1680"/>
        <v>0</v>
      </c>
      <c r="BZ234" s="151">
        <f t="shared" si="1681"/>
        <v>0</v>
      </c>
      <c r="CA234" s="151">
        <f t="shared" si="1682"/>
        <v>0</v>
      </c>
      <c r="CB234" s="154">
        <f t="shared" si="1800"/>
        <v>0</v>
      </c>
      <c r="CC234" s="3"/>
      <c r="CD234" s="3"/>
      <c r="CE234" s="3"/>
      <c r="CF234" s="151">
        <f t="shared" si="1683"/>
        <v>0</v>
      </c>
      <c r="CG234" s="151">
        <f t="shared" si="1684"/>
        <v>0</v>
      </c>
      <c r="CH234" s="151">
        <f t="shared" si="1685"/>
        <v>0</v>
      </c>
      <c r="CI234" s="151">
        <f t="shared" si="1686"/>
        <v>0</v>
      </c>
      <c r="CJ234" s="154">
        <f t="shared" si="1801"/>
        <v>0</v>
      </c>
      <c r="CK234" s="3"/>
      <c r="CL234" s="3"/>
      <c r="CM234" s="3"/>
      <c r="CN234" s="151">
        <f t="shared" si="1687"/>
        <v>0</v>
      </c>
      <c r="CO234" s="151">
        <f t="shared" si="1688"/>
        <v>0</v>
      </c>
      <c r="CP234" s="151">
        <f t="shared" si="1689"/>
        <v>0</v>
      </c>
      <c r="CQ234" s="151">
        <f t="shared" si="1690"/>
        <v>0</v>
      </c>
      <c r="CR234" s="154">
        <f t="shared" si="1802"/>
        <v>0</v>
      </c>
      <c r="CS234" s="3"/>
      <c r="CT234" s="3"/>
      <c r="CU234" s="3"/>
      <c r="CV234" s="151">
        <f t="shared" si="1691"/>
        <v>0</v>
      </c>
      <c r="CW234" s="151">
        <f t="shared" si="1692"/>
        <v>0</v>
      </c>
      <c r="CX234" s="151">
        <f t="shared" si="1693"/>
        <v>0</v>
      </c>
      <c r="CY234" s="151">
        <f t="shared" si="1694"/>
        <v>0</v>
      </c>
      <c r="CZ234" s="151">
        <f t="shared" si="1695"/>
        <v>0</v>
      </c>
      <c r="DA234" s="151">
        <f t="shared" si="1696"/>
        <v>0</v>
      </c>
      <c r="DB234" s="151">
        <f t="shared" si="1697"/>
        <v>0</v>
      </c>
      <c r="DC234" s="151">
        <f t="shared" si="1698"/>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444</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0"/>
        <v>2018 Okt</v>
      </c>
      <c r="B235" s="139">
        <f t="shared" si="1785"/>
        <v>2018</v>
      </c>
      <c r="C235" s="142" t="str">
        <f t="shared" si="1783"/>
        <v>Okt</v>
      </c>
      <c r="D235" s="154">
        <f t="shared" si="1786"/>
        <v>0</v>
      </c>
      <c r="E235" s="129"/>
      <c r="F235" s="129"/>
      <c r="G235" s="129"/>
      <c r="H235" s="154">
        <f t="shared" si="1787"/>
        <v>0</v>
      </c>
      <c r="I235" s="151">
        <f t="shared" si="1651"/>
        <v>0</v>
      </c>
      <c r="J235" s="151">
        <f t="shared" si="1652"/>
        <v>0</v>
      </c>
      <c r="K235" s="151">
        <f t="shared" si="1653"/>
        <v>0</v>
      </c>
      <c r="L235" s="154">
        <f t="shared" si="1788"/>
        <v>0</v>
      </c>
      <c r="M235" s="3"/>
      <c r="N235" s="3"/>
      <c r="O235" s="3"/>
      <c r="P235" s="154">
        <f t="shared" si="1789"/>
        <v>0</v>
      </c>
      <c r="Q235" s="3"/>
      <c r="R235" s="3"/>
      <c r="S235" s="3"/>
      <c r="T235" s="154">
        <f t="shared" si="1790"/>
        <v>0</v>
      </c>
      <c r="U235" s="151">
        <f t="shared" si="1654"/>
        <v>0</v>
      </c>
      <c r="V235" s="151">
        <f t="shared" si="1655"/>
        <v>0</v>
      </c>
      <c r="W235" s="151">
        <f t="shared" si="1656"/>
        <v>0</v>
      </c>
      <c r="X235" s="154">
        <f t="shared" si="1791"/>
        <v>0</v>
      </c>
      <c r="Y235" s="151">
        <f t="shared" si="1657"/>
        <v>0</v>
      </c>
      <c r="Z235" s="151">
        <f t="shared" si="1658"/>
        <v>0</v>
      </c>
      <c r="AA235" s="151">
        <f t="shared" si="1659"/>
        <v>0</v>
      </c>
      <c r="AB235" s="154">
        <f t="shared" si="1792"/>
        <v>0</v>
      </c>
      <c r="AC235" s="3"/>
      <c r="AD235" s="3"/>
      <c r="AE235" s="3"/>
      <c r="AF235" s="154">
        <f t="shared" si="1793"/>
        <v>0</v>
      </c>
      <c r="AG235" s="3"/>
      <c r="AH235" s="3"/>
      <c r="AI235" s="3"/>
      <c r="AJ235" s="154">
        <f t="shared" si="1794"/>
        <v>0</v>
      </c>
      <c r="AK235" s="151">
        <f t="shared" si="1660"/>
        <v>0</v>
      </c>
      <c r="AL235" s="151">
        <f t="shared" si="1661"/>
        <v>0</v>
      </c>
      <c r="AM235" s="151">
        <f t="shared" si="1662"/>
        <v>0</v>
      </c>
      <c r="AN235" s="154">
        <f t="shared" si="1795"/>
        <v>0</v>
      </c>
      <c r="AO235" s="3"/>
      <c r="AP235" s="3"/>
      <c r="AQ235" s="3"/>
      <c r="AR235" s="151">
        <f t="shared" si="1663"/>
        <v>0</v>
      </c>
      <c r="AS235" s="151">
        <f t="shared" si="1664"/>
        <v>0</v>
      </c>
      <c r="AT235" s="151">
        <f t="shared" si="1665"/>
        <v>0</v>
      </c>
      <c r="AU235" s="151">
        <f t="shared" si="1666"/>
        <v>0</v>
      </c>
      <c r="AV235" s="154">
        <f t="shared" si="1796"/>
        <v>0</v>
      </c>
      <c r="AW235" s="3"/>
      <c r="AX235" s="3"/>
      <c r="AY235" s="3"/>
      <c r="AZ235" s="151">
        <f t="shared" si="1667"/>
        <v>0</v>
      </c>
      <c r="BA235" s="151">
        <f t="shared" si="1668"/>
        <v>0</v>
      </c>
      <c r="BB235" s="151">
        <f t="shared" si="1669"/>
        <v>0</v>
      </c>
      <c r="BC235" s="151">
        <f t="shared" si="1670"/>
        <v>0</v>
      </c>
      <c r="BD235" s="154">
        <f t="shared" si="1797"/>
        <v>0</v>
      </c>
      <c r="BE235" s="3"/>
      <c r="BF235" s="3"/>
      <c r="BG235" s="3"/>
      <c r="BH235" s="151">
        <f t="shared" si="1671"/>
        <v>0</v>
      </c>
      <c r="BI235" s="151">
        <f t="shared" si="1672"/>
        <v>0</v>
      </c>
      <c r="BJ235" s="151">
        <f t="shared" si="1673"/>
        <v>0</v>
      </c>
      <c r="BK235" s="151">
        <f t="shared" si="1674"/>
        <v>0</v>
      </c>
      <c r="BL235" s="154">
        <f t="shared" si="1798"/>
        <v>0</v>
      </c>
      <c r="BM235" s="3"/>
      <c r="BN235" s="3"/>
      <c r="BO235" s="3"/>
      <c r="BP235" s="151">
        <f t="shared" si="1675"/>
        <v>0</v>
      </c>
      <c r="BQ235" s="151">
        <f t="shared" si="1676"/>
        <v>0</v>
      </c>
      <c r="BR235" s="151">
        <f t="shared" si="1677"/>
        <v>0</v>
      </c>
      <c r="BS235" s="151">
        <f t="shared" si="1678"/>
        <v>0</v>
      </c>
      <c r="BT235" s="154">
        <f t="shared" si="1799"/>
        <v>0</v>
      </c>
      <c r="BU235" s="3"/>
      <c r="BV235" s="3"/>
      <c r="BW235" s="3"/>
      <c r="BX235" s="151">
        <f t="shared" si="1679"/>
        <v>0</v>
      </c>
      <c r="BY235" s="151">
        <f t="shared" si="1680"/>
        <v>0</v>
      </c>
      <c r="BZ235" s="151">
        <f t="shared" si="1681"/>
        <v>0</v>
      </c>
      <c r="CA235" s="151">
        <f t="shared" si="1682"/>
        <v>0</v>
      </c>
      <c r="CB235" s="154">
        <f t="shared" si="1800"/>
        <v>0</v>
      </c>
      <c r="CC235" s="3"/>
      <c r="CD235" s="3"/>
      <c r="CE235" s="3"/>
      <c r="CF235" s="151">
        <f t="shared" si="1683"/>
        <v>0</v>
      </c>
      <c r="CG235" s="151">
        <f t="shared" si="1684"/>
        <v>0</v>
      </c>
      <c r="CH235" s="151">
        <f t="shared" si="1685"/>
        <v>0</v>
      </c>
      <c r="CI235" s="151">
        <f t="shared" si="1686"/>
        <v>0</v>
      </c>
      <c r="CJ235" s="154">
        <f t="shared" si="1801"/>
        <v>0</v>
      </c>
      <c r="CK235" s="3"/>
      <c r="CL235" s="3"/>
      <c r="CM235" s="3"/>
      <c r="CN235" s="151">
        <f t="shared" si="1687"/>
        <v>0</v>
      </c>
      <c r="CO235" s="151">
        <f t="shared" si="1688"/>
        <v>0</v>
      </c>
      <c r="CP235" s="151">
        <f t="shared" si="1689"/>
        <v>0</v>
      </c>
      <c r="CQ235" s="151">
        <f t="shared" si="1690"/>
        <v>0</v>
      </c>
      <c r="CR235" s="154">
        <f t="shared" si="1802"/>
        <v>0</v>
      </c>
      <c r="CS235" s="3"/>
      <c r="CT235" s="3"/>
      <c r="CU235" s="3"/>
      <c r="CV235" s="151">
        <f t="shared" si="1691"/>
        <v>0</v>
      </c>
      <c r="CW235" s="151">
        <f t="shared" si="1692"/>
        <v>0</v>
      </c>
      <c r="CX235" s="151">
        <f t="shared" si="1693"/>
        <v>0</v>
      </c>
      <c r="CY235" s="151">
        <f t="shared" si="1694"/>
        <v>0</v>
      </c>
      <c r="CZ235" s="151">
        <f t="shared" si="1695"/>
        <v>0</v>
      </c>
      <c r="DA235" s="151">
        <f t="shared" si="1696"/>
        <v>0</v>
      </c>
      <c r="DB235" s="151">
        <f t="shared" si="1697"/>
        <v>0</v>
      </c>
      <c r="DC235" s="151">
        <f t="shared" si="1698"/>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0"/>
        <v>2018 Nov</v>
      </c>
      <c r="B236" s="139">
        <f t="shared" si="1785"/>
        <v>2018</v>
      </c>
      <c r="C236" s="142" t="str">
        <f t="shared" si="1783"/>
        <v>Nov</v>
      </c>
      <c r="D236" s="154">
        <f t="shared" si="1786"/>
        <v>0</v>
      </c>
      <c r="E236" s="129"/>
      <c r="F236" s="129"/>
      <c r="G236" s="129"/>
      <c r="H236" s="154">
        <f t="shared" si="1787"/>
        <v>0</v>
      </c>
      <c r="I236" s="151">
        <f t="shared" si="1651"/>
        <v>0</v>
      </c>
      <c r="J236" s="151">
        <f t="shared" si="1652"/>
        <v>0</v>
      </c>
      <c r="K236" s="151">
        <f t="shared" si="1653"/>
        <v>0</v>
      </c>
      <c r="L236" s="154">
        <f t="shared" si="1788"/>
        <v>0</v>
      </c>
      <c r="M236" s="3"/>
      <c r="N236" s="3"/>
      <c r="O236" s="3"/>
      <c r="P236" s="154">
        <f t="shared" si="1789"/>
        <v>0</v>
      </c>
      <c r="Q236" s="3"/>
      <c r="R236" s="3"/>
      <c r="S236" s="3"/>
      <c r="T236" s="154">
        <f t="shared" si="1790"/>
        <v>0</v>
      </c>
      <c r="U236" s="151">
        <f t="shared" si="1654"/>
        <v>0</v>
      </c>
      <c r="V236" s="151">
        <f t="shared" si="1655"/>
        <v>0</v>
      </c>
      <c r="W236" s="151">
        <f t="shared" si="1656"/>
        <v>0</v>
      </c>
      <c r="X236" s="154">
        <f t="shared" si="1791"/>
        <v>0</v>
      </c>
      <c r="Y236" s="151">
        <f t="shared" si="1657"/>
        <v>0</v>
      </c>
      <c r="Z236" s="151">
        <f t="shared" si="1658"/>
        <v>0</v>
      </c>
      <c r="AA236" s="151">
        <f t="shared" si="1659"/>
        <v>0</v>
      </c>
      <c r="AB236" s="154">
        <f t="shared" si="1792"/>
        <v>0</v>
      </c>
      <c r="AC236" s="3"/>
      <c r="AD236" s="3"/>
      <c r="AE236" s="3"/>
      <c r="AF236" s="154">
        <f t="shared" si="1793"/>
        <v>0</v>
      </c>
      <c r="AG236" s="3"/>
      <c r="AH236" s="3"/>
      <c r="AI236" s="3"/>
      <c r="AJ236" s="154">
        <f t="shared" si="1794"/>
        <v>0</v>
      </c>
      <c r="AK236" s="151">
        <f t="shared" si="1660"/>
        <v>0</v>
      </c>
      <c r="AL236" s="151">
        <f t="shared" si="1661"/>
        <v>0</v>
      </c>
      <c r="AM236" s="151">
        <f t="shared" si="1662"/>
        <v>0</v>
      </c>
      <c r="AN236" s="154">
        <f t="shared" si="1795"/>
        <v>0</v>
      </c>
      <c r="AO236" s="3"/>
      <c r="AP236" s="3"/>
      <c r="AQ236" s="3"/>
      <c r="AR236" s="151">
        <f t="shared" si="1663"/>
        <v>0</v>
      </c>
      <c r="AS236" s="151">
        <f t="shared" si="1664"/>
        <v>0</v>
      </c>
      <c r="AT236" s="151">
        <f t="shared" si="1665"/>
        <v>0</v>
      </c>
      <c r="AU236" s="151">
        <f t="shared" si="1666"/>
        <v>0</v>
      </c>
      <c r="AV236" s="154">
        <f t="shared" si="1796"/>
        <v>0</v>
      </c>
      <c r="AW236" s="3"/>
      <c r="AX236" s="3"/>
      <c r="AY236" s="3"/>
      <c r="AZ236" s="151">
        <f t="shared" si="1667"/>
        <v>0</v>
      </c>
      <c r="BA236" s="151">
        <f t="shared" si="1668"/>
        <v>0</v>
      </c>
      <c r="BB236" s="151">
        <f t="shared" si="1669"/>
        <v>0</v>
      </c>
      <c r="BC236" s="151">
        <f t="shared" si="1670"/>
        <v>0</v>
      </c>
      <c r="BD236" s="154">
        <f t="shared" si="1797"/>
        <v>0</v>
      </c>
      <c r="BE236" s="3"/>
      <c r="BF236" s="3"/>
      <c r="BG236" s="3"/>
      <c r="BH236" s="151">
        <f t="shared" si="1671"/>
        <v>0</v>
      </c>
      <c r="BI236" s="151">
        <f t="shared" si="1672"/>
        <v>0</v>
      </c>
      <c r="BJ236" s="151">
        <f t="shared" si="1673"/>
        <v>0</v>
      </c>
      <c r="BK236" s="151">
        <f t="shared" si="1674"/>
        <v>0</v>
      </c>
      <c r="BL236" s="154">
        <f t="shared" si="1798"/>
        <v>0</v>
      </c>
      <c r="BM236" s="3"/>
      <c r="BN236" s="3"/>
      <c r="BO236" s="3"/>
      <c r="BP236" s="151">
        <f t="shared" si="1675"/>
        <v>0</v>
      </c>
      <c r="BQ236" s="151">
        <f t="shared" si="1676"/>
        <v>0</v>
      </c>
      <c r="BR236" s="151">
        <f t="shared" si="1677"/>
        <v>0</v>
      </c>
      <c r="BS236" s="151">
        <f t="shared" si="1678"/>
        <v>0</v>
      </c>
      <c r="BT236" s="154">
        <f t="shared" si="1799"/>
        <v>0</v>
      </c>
      <c r="BU236" s="3"/>
      <c r="BV236" s="3"/>
      <c r="BW236" s="3"/>
      <c r="BX236" s="151">
        <f t="shared" si="1679"/>
        <v>0</v>
      </c>
      <c r="BY236" s="151">
        <f t="shared" si="1680"/>
        <v>0</v>
      </c>
      <c r="BZ236" s="151">
        <f t="shared" si="1681"/>
        <v>0</v>
      </c>
      <c r="CA236" s="151">
        <f t="shared" si="1682"/>
        <v>0</v>
      </c>
      <c r="CB236" s="154">
        <f t="shared" si="1800"/>
        <v>0</v>
      </c>
      <c r="CC236" s="3"/>
      <c r="CD236" s="3"/>
      <c r="CE236" s="3"/>
      <c r="CF236" s="151">
        <f t="shared" si="1683"/>
        <v>0</v>
      </c>
      <c r="CG236" s="151">
        <f t="shared" si="1684"/>
        <v>0</v>
      </c>
      <c r="CH236" s="151">
        <f t="shared" si="1685"/>
        <v>0</v>
      </c>
      <c r="CI236" s="151">
        <f t="shared" si="1686"/>
        <v>0</v>
      </c>
      <c r="CJ236" s="154">
        <f t="shared" si="1801"/>
        <v>0</v>
      </c>
      <c r="CK236" s="3"/>
      <c r="CL236" s="3"/>
      <c r="CM236" s="3"/>
      <c r="CN236" s="151">
        <f t="shared" si="1687"/>
        <v>0</v>
      </c>
      <c r="CO236" s="151">
        <f t="shared" si="1688"/>
        <v>0</v>
      </c>
      <c r="CP236" s="151">
        <f t="shared" si="1689"/>
        <v>0</v>
      </c>
      <c r="CQ236" s="151">
        <f t="shared" si="1690"/>
        <v>0</v>
      </c>
      <c r="CR236" s="154">
        <f t="shared" si="1802"/>
        <v>0</v>
      </c>
      <c r="CS236" s="3"/>
      <c r="CT236" s="3"/>
      <c r="CU236" s="3"/>
      <c r="CV236" s="151">
        <f t="shared" si="1691"/>
        <v>0</v>
      </c>
      <c r="CW236" s="151">
        <f t="shared" si="1692"/>
        <v>0</v>
      </c>
      <c r="CX236" s="151">
        <f t="shared" si="1693"/>
        <v>0</v>
      </c>
      <c r="CY236" s="151">
        <f t="shared" si="1694"/>
        <v>0</v>
      </c>
      <c r="CZ236" s="151">
        <f t="shared" si="1695"/>
        <v>0</v>
      </c>
      <c r="DA236" s="151">
        <f t="shared" si="1696"/>
        <v>0</v>
      </c>
      <c r="DB236" s="151">
        <f t="shared" si="1697"/>
        <v>0</v>
      </c>
      <c r="DC236" s="151">
        <f t="shared" si="1698"/>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0"/>
        <v>2018 Dec</v>
      </c>
      <c r="B237" s="139">
        <f t="shared" si="1785"/>
        <v>2018</v>
      </c>
      <c r="C237" s="142" t="str">
        <f t="shared" si="1783"/>
        <v>Dec</v>
      </c>
      <c r="D237" s="154">
        <f t="shared" si="1786"/>
        <v>0</v>
      </c>
      <c r="E237" s="129"/>
      <c r="F237" s="129"/>
      <c r="G237" s="129"/>
      <c r="H237" s="154">
        <f t="shared" si="1787"/>
        <v>0</v>
      </c>
      <c r="I237" s="151">
        <f t="shared" si="1651"/>
        <v>0</v>
      </c>
      <c r="J237" s="151">
        <f t="shared" si="1652"/>
        <v>0</v>
      </c>
      <c r="K237" s="151">
        <f t="shared" si="1653"/>
        <v>0</v>
      </c>
      <c r="L237" s="154">
        <f t="shared" si="1788"/>
        <v>0</v>
      </c>
      <c r="M237" s="3"/>
      <c r="N237" s="3"/>
      <c r="O237" s="3"/>
      <c r="P237" s="154">
        <f t="shared" si="1789"/>
        <v>0</v>
      </c>
      <c r="Q237" s="3"/>
      <c r="R237" s="3"/>
      <c r="S237" s="3"/>
      <c r="T237" s="154">
        <f t="shared" si="1790"/>
        <v>0</v>
      </c>
      <c r="U237" s="151">
        <f t="shared" si="1654"/>
        <v>0</v>
      </c>
      <c r="V237" s="151">
        <f t="shared" si="1655"/>
        <v>0</v>
      </c>
      <c r="W237" s="151">
        <f t="shared" si="1656"/>
        <v>0</v>
      </c>
      <c r="X237" s="154">
        <f t="shared" si="1791"/>
        <v>0</v>
      </c>
      <c r="Y237" s="151">
        <f t="shared" si="1657"/>
        <v>0</v>
      </c>
      <c r="Z237" s="151">
        <f t="shared" si="1658"/>
        <v>0</v>
      </c>
      <c r="AA237" s="151">
        <f t="shared" si="1659"/>
        <v>0</v>
      </c>
      <c r="AB237" s="154">
        <f t="shared" si="1792"/>
        <v>0</v>
      </c>
      <c r="AC237" s="3"/>
      <c r="AD237" s="3"/>
      <c r="AE237" s="3"/>
      <c r="AF237" s="154">
        <f t="shared" si="1793"/>
        <v>0</v>
      </c>
      <c r="AG237" s="3"/>
      <c r="AH237" s="3"/>
      <c r="AI237" s="3"/>
      <c r="AJ237" s="154">
        <f t="shared" si="1794"/>
        <v>0</v>
      </c>
      <c r="AK237" s="151">
        <f t="shared" si="1660"/>
        <v>0</v>
      </c>
      <c r="AL237" s="151">
        <f t="shared" si="1661"/>
        <v>0</v>
      </c>
      <c r="AM237" s="151">
        <f t="shared" si="1662"/>
        <v>0</v>
      </c>
      <c r="AN237" s="154">
        <f t="shared" si="1795"/>
        <v>0</v>
      </c>
      <c r="AO237" s="3"/>
      <c r="AP237" s="3"/>
      <c r="AQ237" s="3"/>
      <c r="AR237" s="151">
        <f t="shared" si="1663"/>
        <v>0</v>
      </c>
      <c r="AS237" s="151">
        <f t="shared" si="1664"/>
        <v>0</v>
      </c>
      <c r="AT237" s="151">
        <f t="shared" si="1665"/>
        <v>0</v>
      </c>
      <c r="AU237" s="151">
        <f t="shared" si="1666"/>
        <v>0</v>
      </c>
      <c r="AV237" s="154">
        <f t="shared" si="1796"/>
        <v>0</v>
      </c>
      <c r="AW237" s="3"/>
      <c r="AX237" s="3"/>
      <c r="AY237" s="3"/>
      <c r="AZ237" s="151">
        <f t="shared" si="1667"/>
        <v>0</v>
      </c>
      <c r="BA237" s="151">
        <f t="shared" si="1668"/>
        <v>0</v>
      </c>
      <c r="BB237" s="151">
        <f t="shared" si="1669"/>
        <v>0</v>
      </c>
      <c r="BC237" s="151">
        <f t="shared" si="1670"/>
        <v>0</v>
      </c>
      <c r="BD237" s="154">
        <f t="shared" si="1797"/>
        <v>0</v>
      </c>
      <c r="BE237" s="3"/>
      <c r="BF237" s="3"/>
      <c r="BG237" s="3"/>
      <c r="BH237" s="151">
        <f t="shared" si="1671"/>
        <v>0</v>
      </c>
      <c r="BI237" s="151">
        <f t="shared" si="1672"/>
        <v>0</v>
      </c>
      <c r="BJ237" s="151">
        <f t="shared" si="1673"/>
        <v>0</v>
      </c>
      <c r="BK237" s="151">
        <f t="shared" si="1674"/>
        <v>0</v>
      </c>
      <c r="BL237" s="154">
        <f t="shared" si="1798"/>
        <v>0</v>
      </c>
      <c r="BM237" s="3"/>
      <c r="BN237" s="3"/>
      <c r="BO237" s="3"/>
      <c r="BP237" s="151">
        <f t="shared" si="1675"/>
        <v>0</v>
      </c>
      <c r="BQ237" s="151">
        <f t="shared" si="1676"/>
        <v>0</v>
      </c>
      <c r="BR237" s="151">
        <f t="shared" si="1677"/>
        <v>0</v>
      </c>
      <c r="BS237" s="151">
        <f t="shared" si="1678"/>
        <v>0</v>
      </c>
      <c r="BT237" s="154">
        <f t="shared" si="1799"/>
        <v>0</v>
      </c>
      <c r="BU237" s="3"/>
      <c r="BV237" s="3"/>
      <c r="BW237" s="3"/>
      <c r="BX237" s="151">
        <f t="shared" si="1679"/>
        <v>0</v>
      </c>
      <c r="BY237" s="151">
        <f t="shared" si="1680"/>
        <v>0</v>
      </c>
      <c r="BZ237" s="151">
        <f t="shared" si="1681"/>
        <v>0</v>
      </c>
      <c r="CA237" s="151">
        <f t="shared" si="1682"/>
        <v>0</v>
      </c>
      <c r="CB237" s="154">
        <f t="shared" si="1800"/>
        <v>0</v>
      </c>
      <c r="CC237" s="3"/>
      <c r="CD237" s="3"/>
      <c r="CE237" s="3"/>
      <c r="CF237" s="151">
        <f t="shared" si="1683"/>
        <v>0</v>
      </c>
      <c r="CG237" s="151">
        <f t="shared" si="1684"/>
        <v>0</v>
      </c>
      <c r="CH237" s="151">
        <f t="shared" si="1685"/>
        <v>0</v>
      </c>
      <c r="CI237" s="151">
        <f t="shared" si="1686"/>
        <v>0</v>
      </c>
      <c r="CJ237" s="154">
        <f t="shared" si="1801"/>
        <v>0</v>
      </c>
      <c r="CK237" s="3"/>
      <c r="CL237" s="3"/>
      <c r="CM237" s="3"/>
      <c r="CN237" s="151">
        <f t="shared" si="1687"/>
        <v>0</v>
      </c>
      <c r="CO237" s="151">
        <f t="shared" si="1688"/>
        <v>0</v>
      </c>
      <c r="CP237" s="151">
        <f t="shared" si="1689"/>
        <v>0</v>
      </c>
      <c r="CQ237" s="151">
        <f t="shared" si="1690"/>
        <v>0</v>
      </c>
      <c r="CR237" s="154">
        <f t="shared" si="1802"/>
        <v>0</v>
      </c>
      <c r="CS237" s="3"/>
      <c r="CT237" s="3"/>
      <c r="CU237" s="3"/>
      <c r="CV237" s="151">
        <f t="shared" si="1691"/>
        <v>0</v>
      </c>
      <c r="CW237" s="151">
        <f t="shared" si="1692"/>
        <v>0</v>
      </c>
      <c r="CX237" s="151">
        <f t="shared" si="1693"/>
        <v>0</v>
      </c>
      <c r="CY237" s="151">
        <f t="shared" si="1694"/>
        <v>0</v>
      </c>
      <c r="CZ237" s="151">
        <f t="shared" si="1695"/>
        <v>0</v>
      </c>
      <c r="DA237" s="151">
        <f t="shared" si="1696"/>
        <v>0</v>
      </c>
      <c r="DB237" s="151">
        <f t="shared" si="1697"/>
        <v>0</v>
      </c>
      <c r="DC237" s="151">
        <f t="shared" si="1698"/>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445</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370</v>
      </c>
      <c r="B238" s="218"/>
      <c r="C238" s="219"/>
      <c r="D238" s="220">
        <f>SUM(D226:D237)</f>
        <v>0</v>
      </c>
      <c r="E238" s="220">
        <f t="shared" ref="E238" si="1803">SUM(E226:E237)</f>
        <v>0</v>
      </c>
      <c r="F238" s="220">
        <f t="shared" ref="F238" si="1804">SUM(F226:F237)</f>
        <v>0</v>
      </c>
      <c r="G238" s="220">
        <f t="shared" ref="G238" si="1805">SUM(G226:G237)</f>
        <v>0</v>
      </c>
      <c r="H238" s="220">
        <f t="shared" ref="H238" si="1806">SUM(H226:H237)</f>
        <v>0</v>
      </c>
      <c r="I238" s="220">
        <f t="shared" ref="I238" si="1807">SUM(I226:I237)</f>
        <v>0</v>
      </c>
      <c r="J238" s="220">
        <f t="shared" ref="J238" si="1808">SUM(J226:J237)</f>
        <v>0</v>
      </c>
      <c r="K238" s="220">
        <f t="shared" ref="K238" si="1809">SUM(K226:K237)</f>
        <v>0</v>
      </c>
      <c r="L238" s="220">
        <f t="shared" ref="L238" si="1810">SUM(L226:L237)</f>
        <v>0</v>
      </c>
      <c r="M238" s="220">
        <f t="shared" ref="M238" si="1811">SUM(M226:M237)</f>
        <v>0</v>
      </c>
      <c r="N238" s="220">
        <f t="shared" ref="N238" si="1812">SUM(N226:N237)</f>
        <v>0</v>
      </c>
      <c r="O238" s="220">
        <f t="shared" ref="O238" si="1813">SUM(O226:O237)</f>
        <v>0</v>
      </c>
      <c r="P238" s="220">
        <f t="shared" ref="P238" si="1814">SUM(P226:P237)</f>
        <v>0</v>
      </c>
      <c r="Q238" s="220">
        <f t="shared" ref="Q238" si="1815">SUM(Q226:Q237)</f>
        <v>0</v>
      </c>
      <c r="R238" s="220">
        <f t="shared" ref="R238" si="1816">SUM(R226:R237)</f>
        <v>0</v>
      </c>
      <c r="S238" s="220">
        <f t="shared" ref="S238" si="1817">SUM(S226:S237)</f>
        <v>0</v>
      </c>
      <c r="T238" s="220">
        <f t="shared" ref="T238" si="1818">SUM(T226:T237)</f>
        <v>0</v>
      </c>
      <c r="U238" s="220">
        <f t="shared" ref="U238" si="1819">SUM(U226:U237)</f>
        <v>0</v>
      </c>
      <c r="V238" s="220">
        <f t="shared" ref="V238" si="1820">SUM(V226:V237)</f>
        <v>0</v>
      </c>
      <c r="W238" s="220">
        <f t="shared" ref="W238" si="1821">SUM(W226:W237)</f>
        <v>0</v>
      </c>
      <c r="X238" s="220">
        <f t="shared" ref="X238" si="1822">SUM(X226:X237)</f>
        <v>0</v>
      </c>
      <c r="Y238" s="220">
        <f t="shared" ref="Y238" si="1823">SUM(Y226:Y237)</f>
        <v>0</v>
      </c>
      <c r="Z238" s="220">
        <f t="shared" ref="Z238" si="1824">SUM(Z226:Z237)</f>
        <v>0</v>
      </c>
      <c r="AA238" s="220">
        <f t="shared" ref="AA238" si="1825">SUM(AA226:AA237)</f>
        <v>0</v>
      </c>
      <c r="AB238" s="220">
        <f t="shared" ref="AB238" si="1826">SUM(AB226:AB237)</f>
        <v>0</v>
      </c>
      <c r="AC238" s="220">
        <f t="shared" ref="AC238" si="1827">SUM(AC226:AC237)</f>
        <v>0</v>
      </c>
      <c r="AD238" s="220">
        <f t="shared" ref="AD238" si="1828">SUM(AD226:AD237)</f>
        <v>0</v>
      </c>
      <c r="AE238" s="220">
        <f t="shared" ref="AE238" si="1829">SUM(AE226:AE237)</f>
        <v>0</v>
      </c>
      <c r="AF238" s="220">
        <f t="shared" ref="AF238" si="1830">SUM(AF226:AF237)</f>
        <v>0</v>
      </c>
      <c r="AG238" s="220">
        <f t="shared" ref="AG238" si="1831">SUM(AG226:AG237)</f>
        <v>0</v>
      </c>
      <c r="AH238" s="220">
        <f t="shared" ref="AH238" si="1832">SUM(AH226:AH237)</f>
        <v>0</v>
      </c>
      <c r="AI238" s="220">
        <f t="shared" ref="AI238" si="1833">SUM(AI226:AI237)</f>
        <v>0</v>
      </c>
      <c r="AJ238" s="220">
        <f t="shared" ref="AJ238" si="1834">SUM(AJ226:AJ237)</f>
        <v>0</v>
      </c>
      <c r="AK238" s="220">
        <f t="shared" ref="AK238" si="1835">SUM(AK226:AK237)</f>
        <v>0</v>
      </c>
      <c r="AL238" s="220">
        <f t="shared" ref="AL238" si="1836">SUM(AL226:AL237)</f>
        <v>0</v>
      </c>
      <c r="AM238" s="220">
        <f>SUM(AM226:AM237)</f>
        <v>0</v>
      </c>
      <c r="AN238" s="220">
        <f>SUM(AN226:AN237)</f>
        <v>0</v>
      </c>
      <c r="AO238" s="220">
        <f t="shared" ref="AO238" si="1837">SUM(AO226:AO237)</f>
        <v>0</v>
      </c>
      <c r="AP238" s="220">
        <f t="shared" ref="AP238" si="1838">SUM(AP226:AP237)</f>
        <v>0</v>
      </c>
      <c r="AQ238" s="220">
        <f t="shared" ref="AQ238" si="1839">SUM(AQ226:AQ237)</f>
        <v>0</v>
      </c>
      <c r="AR238" s="222">
        <f>IF(AN238&gt;0,(AN238/T238)*100,0)</f>
        <v>0</v>
      </c>
      <c r="AS238" s="222">
        <f t="shared" si="1664"/>
        <v>0</v>
      </c>
      <c r="AT238" s="222">
        <f t="shared" si="1665"/>
        <v>0</v>
      </c>
      <c r="AU238" s="222">
        <f t="shared" si="1666"/>
        <v>0</v>
      </c>
      <c r="AV238" s="220">
        <f>SUM(AV226:AV237)</f>
        <v>0</v>
      </c>
      <c r="AW238" s="220">
        <f t="shared" ref="AW238" si="1840">SUM(AW226:AW237)</f>
        <v>0</v>
      </c>
      <c r="AX238" s="220">
        <f t="shared" ref="AX238" si="1841">SUM(AX226:AX237)</f>
        <v>0</v>
      </c>
      <c r="AY238" s="220">
        <f t="shared" ref="AY238" si="1842">SUM(AY226:AY237)</f>
        <v>0</v>
      </c>
      <c r="AZ238" s="222">
        <f t="shared" si="1667"/>
        <v>0</v>
      </c>
      <c r="BA238" s="222">
        <f t="shared" si="1668"/>
        <v>0</v>
      </c>
      <c r="BB238" s="222">
        <f t="shared" si="1669"/>
        <v>0</v>
      </c>
      <c r="BC238" s="222">
        <f t="shared" si="1670"/>
        <v>0</v>
      </c>
      <c r="BD238" s="220">
        <f t="shared" ref="BD238" si="1843">SUM(BD226:BD237)</f>
        <v>0</v>
      </c>
      <c r="BE238" s="220">
        <f t="shared" ref="BE238" si="1844">SUM(BE226:BE237)</f>
        <v>0</v>
      </c>
      <c r="BF238" s="220">
        <f t="shared" ref="BF238" si="1845">SUM(BF226:BF237)</f>
        <v>0</v>
      </c>
      <c r="BG238" s="220">
        <f t="shared" ref="BG238" si="1846">SUM(BG226:BG237)</f>
        <v>0</v>
      </c>
      <c r="BH238" s="222">
        <f t="shared" si="1671"/>
        <v>0</v>
      </c>
      <c r="BI238" s="222">
        <f t="shared" si="1672"/>
        <v>0</v>
      </c>
      <c r="BJ238" s="222">
        <f t="shared" si="1673"/>
        <v>0</v>
      </c>
      <c r="BK238" s="222">
        <f t="shared" si="1674"/>
        <v>0</v>
      </c>
      <c r="BL238" s="220">
        <f t="shared" ref="BL238" si="1847">SUM(BL226:BL237)</f>
        <v>0</v>
      </c>
      <c r="BM238" s="220">
        <f t="shared" ref="BM238" si="1848">SUM(BM226:BM237)</f>
        <v>0</v>
      </c>
      <c r="BN238" s="220">
        <f t="shared" ref="BN238" si="1849">SUM(BN226:BN237)</f>
        <v>0</v>
      </c>
      <c r="BO238" s="220">
        <f t="shared" ref="BO238" si="1850">SUM(BO226:BO237)</f>
        <v>0</v>
      </c>
      <c r="BP238" s="222">
        <f t="shared" si="1675"/>
        <v>0</v>
      </c>
      <c r="BQ238" s="222">
        <f t="shared" si="1676"/>
        <v>0</v>
      </c>
      <c r="BR238" s="222">
        <f t="shared" si="1677"/>
        <v>0</v>
      </c>
      <c r="BS238" s="222">
        <f t="shared" si="1678"/>
        <v>0</v>
      </c>
      <c r="BT238" s="220">
        <f t="shared" ref="BT238" si="1851">SUM(BT226:BT237)</f>
        <v>0</v>
      </c>
      <c r="BU238" s="220">
        <f t="shared" ref="BU238" si="1852">SUM(BU226:BU237)</f>
        <v>0</v>
      </c>
      <c r="BV238" s="220">
        <f t="shared" ref="BV238" si="1853">SUM(BV226:BV237)</f>
        <v>0</v>
      </c>
      <c r="BW238" s="220">
        <f t="shared" ref="BW238" si="1854">SUM(BW226:BW237)</f>
        <v>0</v>
      </c>
      <c r="BX238" s="222">
        <f t="shared" si="1679"/>
        <v>0</v>
      </c>
      <c r="BY238" s="222">
        <f t="shared" si="1680"/>
        <v>0</v>
      </c>
      <c r="BZ238" s="222">
        <f t="shared" si="1681"/>
        <v>0</v>
      </c>
      <c r="CA238" s="222">
        <f t="shared" si="1682"/>
        <v>0</v>
      </c>
      <c r="CB238" s="220">
        <f t="shared" ref="CB238" si="1855">SUM(CB226:CB237)</f>
        <v>0</v>
      </c>
      <c r="CC238" s="220">
        <f t="shared" ref="CC238" si="1856">SUM(CC226:CC237)</f>
        <v>0</v>
      </c>
      <c r="CD238" s="220">
        <f t="shared" ref="CD238" si="1857">SUM(CD226:CD237)</f>
        <v>0</v>
      </c>
      <c r="CE238" s="220">
        <f t="shared" ref="CE238" si="1858">SUM(CE226:CE237)</f>
        <v>0</v>
      </c>
      <c r="CF238" s="222">
        <f t="shared" si="1683"/>
        <v>0</v>
      </c>
      <c r="CG238" s="222">
        <f t="shared" si="1684"/>
        <v>0</v>
      </c>
      <c r="CH238" s="222">
        <f t="shared" si="1685"/>
        <v>0</v>
      </c>
      <c r="CI238" s="222">
        <f t="shared" si="1686"/>
        <v>0</v>
      </c>
      <c r="CJ238" s="220">
        <f t="shared" ref="CJ238" si="1859">SUM(CJ226:CJ237)</f>
        <v>0</v>
      </c>
      <c r="CK238" s="220">
        <f t="shared" ref="CK238" si="1860">SUM(CK226:CK237)</f>
        <v>0</v>
      </c>
      <c r="CL238" s="220">
        <f t="shared" ref="CL238" si="1861">SUM(CL226:CL237)</f>
        <v>0</v>
      </c>
      <c r="CM238" s="220">
        <f t="shared" ref="CM238" si="1862">SUM(CM226:CM237)</f>
        <v>0</v>
      </c>
      <c r="CN238" s="222">
        <f t="shared" si="1687"/>
        <v>0</v>
      </c>
      <c r="CO238" s="222">
        <f t="shared" si="1688"/>
        <v>0</v>
      </c>
      <c r="CP238" s="222">
        <f t="shared" si="1689"/>
        <v>0</v>
      </c>
      <c r="CQ238" s="222">
        <f t="shared" si="1690"/>
        <v>0</v>
      </c>
      <c r="CR238" s="220">
        <f t="shared" ref="CR238" si="1863">SUM(CR226:CR237)</f>
        <v>0</v>
      </c>
      <c r="CS238" s="220">
        <f t="shared" ref="CS238" si="1864">SUM(CS226:CS237)</f>
        <v>0</v>
      </c>
      <c r="CT238" s="220">
        <f t="shared" ref="CT238" si="1865">SUM(CT226:CT237)</f>
        <v>0</v>
      </c>
      <c r="CU238" s="220">
        <f t="shared" ref="CU238" si="1866">SUM(CU226:CU237)</f>
        <v>0</v>
      </c>
      <c r="CV238" s="222">
        <f>IF(CR238&gt;0,(CR238/T238)*100,0)</f>
        <v>0</v>
      </c>
      <c r="CW238" s="222">
        <f t="shared" si="1692"/>
        <v>0</v>
      </c>
      <c r="CX238" s="222">
        <f t="shared" si="1693"/>
        <v>0</v>
      </c>
      <c r="CY238" s="222">
        <f t="shared" si="1694"/>
        <v>0</v>
      </c>
      <c r="CZ238" s="222">
        <f t="shared" si="1695"/>
        <v>0</v>
      </c>
      <c r="DA238" s="222">
        <f t="shared" si="1696"/>
        <v>0</v>
      </c>
      <c r="DB238" s="222">
        <f t="shared" si="1697"/>
        <v>0</v>
      </c>
      <c r="DC238" s="222">
        <f t="shared" si="1698"/>
        <v>0</v>
      </c>
      <c r="DD238" s="220">
        <f t="shared" ref="DD238" si="1867">SUM(DD226:DD237)</f>
        <v>0</v>
      </c>
      <c r="DE238" s="220">
        <f t="shared" ref="DE238" si="1868">SUM(DE226:DE237)</f>
        <v>0</v>
      </c>
      <c r="DF238" s="220">
        <f t="shared" ref="DF238" si="1869">SUM(DF226:DF237)</f>
        <v>0</v>
      </c>
      <c r="DG238" s="220">
        <f t="shared" ref="DG238" si="1870">SUM(DG226:DG237)</f>
        <v>0</v>
      </c>
      <c r="DH238" s="221">
        <f>IF(DD238&gt;0,(DD238*60)/T238,0)</f>
        <v>0</v>
      </c>
      <c r="DI238" s="221">
        <f t="shared" ref="DI238" si="1871">IF(DE238&gt;0,(DE238*60)/U238,0)</f>
        <v>0</v>
      </c>
      <c r="DJ238" s="221">
        <f t="shared" ref="DJ238" si="1872">IF(DF238&gt;0,(DF238*60)/V238,0)</f>
        <v>0</v>
      </c>
      <c r="DK238" s="221">
        <f t="shared" ref="DK238" si="1873">IF(DG238&gt;0,(DG238*60)/W238,0)</f>
        <v>0</v>
      </c>
      <c r="DL238" s="221">
        <f>IF(DD238&gt;0,(DD238*60)/(T238-AN238),0)</f>
        <v>0</v>
      </c>
      <c r="DM238" s="221">
        <f t="shared" ref="DM238" si="1874">IF(DE238&gt;0,(DE238*60)/(U238-AO238),0)</f>
        <v>0</v>
      </c>
      <c r="DN238" s="221">
        <f t="shared" ref="DN238" si="1875">IF(DF238&gt;0,(DF238*60)/(V238-AP238),0)</f>
        <v>0</v>
      </c>
      <c r="DO238" s="221">
        <f t="shared" ref="DO238" si="1876">IF(DG238&gt;0,(DG238*60)/(W238-AQ238),0)</f>
        <v>0</v>
      </c>
      <c r="DP238" s="221">
        <f>IF(DU238&gt;0,(DU238*60)/(T238-BD238),0)</f>
        <v>0</v>
      </c>
      <c r="DQ238" s="221">
        <f t="shared" ref="DQ238" si="1877">IF(DV238&gt;0,(DV238*60)/(U238-BE238),0)</f>
        <v>0</v>
      </c>
      <c r="DR238" s="221">
        <f t="shared" ref="DR238" si="1878">IF(DW238&gt;0,(DW238*60)/(V238-BF238),0)</f>
        <v>0</v>
      </c>
      <c r="DS238" s="221">
        <f t="shared" ref="DS238" si="1879">IF(DX238&gt;0,(DX238*60)/(W238-BG238),0)</f>
        <v>0</v>
      </c>
      <c r="DU238" s="220">
        <f t="shared" ref="DU238" si="1880">SUM(DU226:DU237)</f>
        <v>0</v>
      </c>
      <c r="DV238" s="220">
        <f t="shared" ref="DV238" si="1881">SUM(DV226:DV237)</f>
        <v>0</v>
      </c>
      <c r="DW238" s="220">
        <f t="shared" ref="DW238" si="1882">SUM(DW226:DW237)</f>
        <v>0</v>
      </c>
      <c r="DX238" s="220">
        <f t="shared" ref="DX238" si="1883">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4">SUM(FL226:FL237)</f>
        <v>0</v>
      </c>
      <c r="FM238" s="222">
        <f t="shared" ref="FM238:FM269" si="1885">IF(AJ238&gt;0,(AV238/AJ238)*100,0)</f>
        <v>0</v>
      </c>
      <c r="FN238" s="222">
        <f t="shared" ref="FN238:FN269" si="1886">IF(AJ238&gt;0,(BD238/AJ238)*100,0)</f>
        <v>0</v>
      </c>
      <c r="FO238" s="224">
        <f t="shared" ref="FO238:FO269" si="1887">IF(AJ238&gt;0,(BT238/AJ238)*100,0)</f>
        <v>0</v>
      </c>
      <c r="FR238" s="277">
        <f t="shared" si="1449"/>
        <v>0</v>
      </c>
      <c r="FS238" s="278">
        <f t="shared" si="1450"/>
        <v>0</v>
      </c>
      <c r="FT238" s="278">
        <f t="shared" si="1451"/>
        <v>0</v>
      </c>
      <c r="FU238" s="279">
        <f t="shared" si="1452"/>
        <v>0</v>
      </c>
      <c r="FV238" s="239"/>
      <c r="FW238" s="280" t="e">
        <f t="shared" si="1453"/>
        <v>#DIV/0!</v>
      </c>
      <c r="FX238" s="281" t="e">
        <f t="shared" si="1454"/>
        <v>#DIV/0!</v>
      </c>
      <c r="FY238" s="281" t="e">
        <f t="shared" si="1455"/>
        <v>#DIV/0!</v>
      </c>
      <c r="FZ238" s="282" t="e">
        <f t="shared" si="1456"/>
        <v>#DIV/0!</v>
      </c>
      <c r="GA238" s="283"/>
      <c r="GB238" s="277">
        <f t="shared" si="1457"/>
        <v>0</v>
      </c>
      <c r="GC238" s="278">
        <f t="shared" si="1458"/>
        <v>0</v>
      </c>
      <c r="GD238" s="278">
        <f t="shared" si="1459"/>
        <v>0</v>
      </c>
      <c r="GE238" s="279">
        <f t="shared" si="1460"/>
        <v>0</v>
      </c>
    </row>
    <row r="239" spans="1:187" x14ac:dyDescent="0.2">
      <c r="A239" s="2" t="str">
        <f t="shared" si="1650"/>
        <v>2019 Jan</v>
      </c>
      <c r="B239" s="139">
        <f t="shared" ref="B239:B250" si="1888">B226+1</f>
        <v>2019</v>
      </c>
      <c r="C239" s="142" t="str">
        <f t="shared" ref="C239:C250" si="1889">C226</f>
        <v>Jan</v>
      </c>
      <c r="D239" s="154">
        <f t="shared" si="1786"/>
        <v>0</v>
      </c>
      <c r="E239" s="129"/>
      <c r="F239" s="129"/>
      <c r="G239" s="129"/>
      <c r="H239" s="154">
        <f t="shared" si="1787"/>
        <v>0</v>
      </c>
      <c r="I239" s="151">
        <f t="shared" si="1651"/>
        <v>0</v>
      </c>
      <c r="J239" s="151">
        <f t="shared" si="1652"/>
        <v>0</v>
      </c>
      <c r="K239" s="151">
        <f t="shared" si="1653"/>
        <v>0</v>
      </c>
      <c r="L239" s="154">
        <f t="shared" si="1788"/>
        <v>0</v>
      </c>
      <c r="M239" s="3"/>
      <c r="N239" s="3"/>
      <c r="O239" s="3"/>
      <c r="P239" s="154">
        <f t="shared" si="1789"/>
        <v>0</v>
      </c>
      <c r="Q239" s="3"/>
      <c r="R239" s="3"/>
      <c r="S239" s="3"/>
      <c r="T239" s="154">
        <f t="shared" si="1790"/>
        <v>0</v>
      </c>
      <c r="U239" s="151">
        <f t="shared" si="1654"/>
        <v>0</v>
      </c>
      <c r="V239" s="151">
        <f t="shared" si="1655"/>
        <v>0</v>
      </c>
      <c r="W239" s="151">
        <f t="shared" si="1656"/>
        <v>0</v>
      </c>
      <c r="X239" s="154">
        <f t="shared" si="1791"/>
        <v>0</v>
      </c>
      <c r="Y239" s="151">
        <f t="shared" si="1657"/>
        <v>0</v>
      </c>
      <c r="Z239" s="151">
        <f t="shared" si="1658"/>
        <v>0</v>
      </c>
      <c r="AA239" s="151">
        <f t="shared" si="1659"/>
        <v>0</v>
      </c>
      <c r="AB239" s="154">
        <f t="shared" si="1792"/>
        <v>0</v>
      </c>
      <c r="AC239" s="3"/>
      <c r="AD239" s="3"/>
      <c r="AE239" s="3"/>
      <c r="AF239" s="154">
        <f t="shared" si="1793"/>
        <v>0</v>
      </c>
      <c r="AG239" s="3"/>
      <c r="AH239" s="3"/>
      <c r="AI239" s="3"/>
      <c r="AJ239" s="154">
        <f t="shared" si="1794"/>
        <v>0</v>
      </c>
      <c r="AK239" s="151">
        <f t="shared" si="1660"/>
        <v>0</v>
      </c>
      <c r="AL239" s="151">
        <f t="shared" si="1661"/>
        <v>0</v>
      </c>
      <c r="AM239" s="151">
        <f t="shared" si="1662"/>
        <v>0</v>
      </c>
      <c r="AN239" s="154">
        <f t="shared" si="1795"/>
        <v>0</v>
      </c>
      <c r="AO239" s="3"/>
      <c r="AP239" s="3"/>
      <c r="AQ239" s="3"/>
      <c r="AR239" s="151">
        <f t="shared" si="1663"/>
        <v>0</v>
      </c>
      <c r="AS239" s="151">
        <f t="shared" si="1664"/>
        <v>0</v>
      </c>
      <c r="AT239" s="151">
        <f t="shared" si="1665"/>
        <v>0</v>
      </c>
      <c r="AU239" s="151">
        <f t="shared" si="1666"/>
        <v>0</v>
      </c>
      <c r="AV239" s="154">
        <f t="shared" si="1796"/>
        <v>0</v>
      </c>
      <c r="AW239" s="3"/>
      <c r="AX239" s="3"/>
      <c r="AY239" s="3"/>
      <c r="AZ239" s="151">
        <f t="shared" si="1667"/>
        <v>0</v>
      </c>
      <c r="BA239" s="151">
        <f t="shared" si="1668"/>
        <v>0</v>
      </c>
      <c r="BB239" s="151">
        <f t="shared" si="1669"/>
        <v>0</v>
      </c>
      <c r="BC239" s="151">
        <f t="shared" si="1670"/>
        <v>0</v>
      </c>
      <c r="BD239" s="154">
        <f t="shared" si="1797"/>
        <v>0</v>
      </c>
      <c r="BE239" s="3"/>
      <c r="BF239" s="3"/>
      <c r="BG239" s="3"/>
      <c r="BH239" s="151">
        <f t="shared" si="1671"/>
        <v>0</v>
      </c>
      <c r="BI239" s="151">
        <f t="shared" si="1672"/>
        <v>0</v>
      </c>
      <c r="BJ239" s="151">
        <f t="shared" si="1673"/>
        <v>0</v>
      </c>
      <c r="BK239" s="151">
        <f t="shared" si="1674"/>
        <v>0</v>
      </c>
      <c r="BL239" s="154">
        <f t="shared" si="1798"/>
        <v>0</v>
      </c>
      <c r="BM239" s="3"/>
      <c r="BN239" s="3"/>
      <c r="BO239" s="3"/>
      <c r="BP239" s="151">
        <f t="shared" si="1675"/>
        <v>0</v>
      </c>
      <c r="BQ239" s="151">
        <f t="shared" si="1676"/>
        <v>0</v>
      </c>
      <c r="BR239" s="151">
        <f t="shared" si="1677"/>
        <v>0</v>
      </c>
      <c r="BS239" s="151">
        <f t="shared" si="1678"/>
        <v>0</v>
      </c>
      <c r="BT239" s="154">
        <f t="shared" si="1799"/>
        <v>0</v>
      </c>
      <c r="BU239" s="3"/>
      <c r="BV239" s="3"/>
      <c r="BW239" s="3"/>
      <c r="BX239" s="151">
        <f t="shared" si="1679"/>
        <v>0</v>
      </c>
      <c r="BY239" s="151">
        <f t="shared" si="1680"/>
        <v>0</v>
      </c>
      <c r="BZ239" s="151">
        <f t="shared" si="1681"/>
        <v>0</v>
      </c>
      <c r="CA239" s="151">
        <f t="shared" si="1682"/>
        <v>0</v>
      </c>
      <c r="CB239" s="154">
        <f t="shared" si="1800"/>
        <v>0</v>
      </c>
      <c r="CC239" s="3"/>
      <c r="CD239" s="3"/>
      <c r="CE239" s="3"/>
      <c r="CF239" s="151">
        <f t="shared" si="1683"/>
        <v>0</v>
      </c>
      <c r="CG239" s="151">
        <f t="shared" si="1684"/>
        <v>0</v>
      </c>
      <c r="CH239" s="151">
        <f t="shared" si="1685"/>
        <v>0</v>
      </c>
      <c r="CI239" s="151">
        <f t="shared" si="1686"/>
        <v>0</v>
      </c>
      <c r="CJ239" s="154">
        <f t="shared" si="1801"/>
        <v>0</v>
      </c>
      <c r="CK239" s="3"/>
      <c r="CL239" s="3"/>
      <c r="CM239" s="3"/>
      <c r="CN239" s="151">
        <f t="shared" si="1687"/>
        <v>0</v>
      </c>
      <c r="CO239" s="151">
        <f t="shared" si="1688"/>
        <v>0</v>
      </c>
      <c r="CP239" s="151">
        <f t="shared" si="1689"/>
        <v>0</v>
      </c>
      <c r="CQ239" s="151">
        <f t="shared" si="1690"/>
        <v>0</v>
      </c>
      <c r="CR239" s="154">
        <f t="shared" si="1802"/>
        <v>0</v>
      </c>
      <c r="CS239" s="3"/>
      <c r="CT239" s="3"/>
      <c r="CU239" s="3"/>
      <c r="CV239" s="151">
        <f t="shared" si="1691"/>
        <v>0</v>
      </c>
      <c r="CW239" s="151">
        <f t="shared" si="1692"/>
        <v>0</v>
      </c>
      <c r="CX239" s="151">
        <f t="shared" si="1693"/>
        <v>0</v>
      </c>
      <c r="CY239" s="151">
        <f t="shared" si="1694"/>
        <v>0</v>
      </c>
      <c r="CZ239" s="151">
        <f t="shared" si="1695"/>
        <v>0</v>
      </c>
      <c r="DA239" s="151">
        <f t="shared" si="1696"/>
        <v>0</v>
      </c>
      <c r="DB239" s="151">
        <f t="shared" si="1697"/>
        <v>0</v>
      </c>
      <c r="DC239" s="151">
        <f t="shared" si="1698"/>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90">AJ239</f>
        <v>0</v>
      </c>
      <c r="FM239" s="151">
        <f t="shared" si="1885"/>
        <v>0</v>
      </c>
      <c r="FN239" s="151">
        <f t="shared" si="1886"/>
        <v>0</v>
      </c>
      <c r="FO239" s="151">
        <f t="shared" si="188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0"/>
        <v>2019 Feb</v>
      </c>
      <c r="B240" s="139">
        <f t="shared" si="1888"/>
        <v>2019</v>
      </c>
      <c r="C240" s="142" t="str">
        <f t="shared" si="1889"/>
        <v>Feb</v>
      </c>
      <c r="D240" s="154">
        <f t="shared" si="1786"/>
        <v>0</v>
      </c>
      <c r="E240" s="129"/>
      <c r="F240" s="129"/>
      <c r="G240" s="129"/>
      <c r="H240" s="154">
        <f t="shared" si="1787"/>
        <v>0</v>
      </c>
      <c r="I240" s="151">
        <f t="shared" si="1651"/>
        <v>0</v>
      </c>
      <c r="J240" s="151">
        <f t="shared" si="1652"/>
        <v>0</v>
      </c>
      <c r="K240" s="151">
        <f t="shared" si="1653"/>
        <v>0</v>
      </c>
      <c r="L240" s="154">
        <f t="shared" si="1788"/>
        <v>0</v>
      </c>
      <c r="M240" s="3"/>
      <c r="N240" s="3"/>
      <c r="O240" s="3"/>
      <c r="P240" s="154">
        <f t="shared" si="1789"/>
        <v>0</v>
      </c>
      <c r="Q240" s="3"/>
      <c r="R240" s="3"/>
      <c r="S240" s="3"/>
      <c r="T240" s="154">
        <f t="shared" si="1790"/>
        <v>0</v>
      </c>
      <c r="U240" s="151">
        <f t="shared" si="1654"/>
        <v>0</v>
      </c>
      <c r="V240" s="151">
        <f t="shared" si="1655"/>
        <v>0</v>
      </c>
      <c r="W240" s="151">
        <f t="shared" si="1656"/>
        <v>0</v>
      </c>
      <c r="X240" s="154">
        <f t="shared" si="1791"/>
        <v>0</v>
      </c>
      <c r="Y240" s="151">
        <f t="shared" si="1657"/>
        <v>0</v>
      </c>
      <c r="Z240" s="151">
        <f t="shared" si="1658"/>
        <v>0</v>
      </c>
      <c r="AA240" s="151">
        <f t="shared" si="1659"/>
        <v>0</v>
      </c>
      <c r="AB240" s="154">
        <f t="shared" si="1792"/>
        <v>0</v>
      </c>
      <c r="AC240" s="3"/>
      <c r="AD240" s="3"/>
      <c r="AE240" s="3"/>
      <c r="AF240" s="154">
        <f t="shared" si="1793"/>
        <v>0</v>
      </c>
      <c r="AG240" s="3"/>
      <c r="AH240" s="3"/>
      <c r="AI240" s="3"/>
      <c r="AJ240" s="154">
        <f t="shared" si="1794"/>
        <v>0</v>
      </c>
      <c r="AK240" s="151">
        <f t="shared" si="1660"/>
        <v>0</v>
      </c>
      <c r="AL240" s="151">
        <f t="shared" si="1661"/>
        <v>0</v>
      </c>
      <c r="AM240" s="151">
        <f t="shared" si="1662"/>
        <v>0</v>
      </c>
      <c r="AN240" s="154">
        <f t="shared" si="1795"/>
        <v>0</v>
      </c>
      <c r="AO240" s="3"/>
      <c r="AP240" s="3"/>
      <c r="AQ240" s="3"/>
      <c r="AR240" s="151">
        <f t="shared" si="1663"/>
        <v>0</v>
      </c>
      <c r="AS240" s="151">
        <f t="shared" si="1664"/>
        <v>0</v>
      </c>
      <c r="AT240" s="151">
        <f t="shared" si="1665"/>
        <v>0</v>
      </c>
      <c r="AU240" s="151">
        <f t="shared" si="1666"/>
        <v>0</v>
      </c>
      <c r="AV240" s="154">
        <f t="shared" si="1796"/>
        <v>0</v>
      </c>
      <c r="AW240" s="3"/>
      <c r="AX240" s="3"/>
      <c r="AY240" s="3"/>
      <c r="AZ240" s="151">
        <f t="shared" si="1667"/>
        <v>0</v>
      </c>
      <c r="BA240" s="151">
        <f t="shared" si="1668"/>
        <v>0</v>
      </c>
      <c r="BB240" s="151">
        <f t="shared" si="1669"/>
        <v>0</v>
      </c>
      <c r="BC240" s="151">
        <f t="shared" si="1670"/>
        <v>0</v>
      </c>
      <c r="BD240" s="154">
        <f t="shared" si="1797"/>
        <v>0</v>
      </c>
      <c r="BE240" s="3"/>
      <c r="BF240" s="3"/>
      <c r="BG240" s="3"/>
      <c r="BH240" s="151">
        <f t="shared" si="1671"/>
        <v>0</v>
      </c>
      <c r="BI240" s="151">
        <f t="shared" si="1672"/>
        <v>0</v>
      </c>
      <c r="BJ240" s="151">
        <f t="shared" si="1673"/>
        <v>0</v>
      </c>
      <c r="BK240" s="151">
        <f t="shared" si="1674"/>
        <v>0</v>
      </c>
      <c r="BL240" s="154">
        <f t="shared" si="1798"/>
        <v>0</v>
      </c>
      <c r="BM240" s="3"/>
      <c r="BN240" s="3"/>
      <c r="BO240" s="3"/>
      <c r="BP240" s="151">
        <f t="shared" si="1675"/>
        <v>0</v>
      </c>
      <c r="BQ240" s="151">
        <f t="shared" si="1676"/>
        <v>0</v>
      </c>
      <c r="BR240" s="151">
        <f t="shared" si="1677"/>
        <v>0</v>
      </c>
      <c r="BS240" s="151">
        <f t="shared" si="1678"/>
        <v>0</v>
      </c>
      <c r="BT240" s="154">
        <f t="shared" si="1799"/>
        <v>0</v>
      </c>
      <c r="BU240" s="3"/>
      <c r="BV240" s="3"/>
      <c r="BW240" s="3"/>
      <c r="BX240" s="151">
        <f t="shared" si="1679"/>
        <v>0</v>
      </c>
      <c r="BY240" s="151">
        <f t="shared" si="1680"/>
        <v>0</v>
      </c>
      <c r="BZ240" s="151">
        <f t="shared" si="1681"/>
        <v>0</v>
      </c>
      <c r="CA240" s="151">
        <f t="shared" si="1682"/>
        <v>0</v>
      </c>
      <c r="CB240" s="154">
        <f t="shared" si="1800"/>
        <v>0</v>
      </c>
      <c r="CC240" s="3"/>
      <c r="CD240" s="3"/>
      <c r="CE240" s="3"/>
      <c r="CF240" s="151">
        <f t="shared" si="1683"/>
        <v>0</v>
      </c>
      <c r="CG240" s="151">
        <f t="shared" si="1684"/>
        <v>0</v>
      </c>
      <c r="CH240" s="151">
        <f t="shared" si="1685"/>
        <v>0</v>
      </c>
      <c r="CI240" s="151">
        <f t="shared" si="1686"/>
        <v>0</v>
      </c>
      <c r="CJ240" s="154">
        <f t="shared" si="1801"/>
        <v>0</v>
      </c>
      <c r="CK240" s="3"/>
      <c r="CL240" s="3"/>
      <c r="CM240" s="3"/>
      <c r="CN240" s="151">
        <f t="shared" si="1687"/>
        <v>0</v>
      </c>
      <c r="CO240" s="151">
        <f t="shared" si="1688"/>
        <v>0</v>
      </c>
      <c r="CP240" s="151">
        <f t="shared" si="1689"/>
        <v>0</v>
      </c>
      <c r="CQ240" s="151">
        <f t="shared" si="1690"/>
        <v>0</v>
      </c>
      <c r="CR240" s="154">
        <f t="shared" si="1802"/>
        <v>0</v>
      </c>
      <c r="CS240" s="3"/>
      <c r="CT240" s="3"/>
      <c r="CU240" s="3"/>
      <c r="CV240" s="151">
        <f t="shared" si="1691"/>
        <v>0</v>
      </c>
      <c r="CW240" s="151">
        <f t="shared" si="1692"/>
        <v>0</v>
      </c>
      <c r="CX240" s="151">
        <f t="shared" si="1693"/>
        <v>0</v>
      </c>
      <c r="CY240" s="151">
        <f t="shared" si="1694"/>
        <v>0</v>
      </c>
      <c r="CZ240" s="151">
        <f t="shared" si="1695"/>
        <v>0</v>
      </c>
      <c r="DA240" s="151">
        <f t="shared" si="1696"/>
        <v>0</v>
      </c>
      <c r="DB240" s="151">
        <f t="shared" si="1697"/>
        <v>0</v>
      </c>
      <c r="DC240" s="151">
        <f t="shared" si="1698"/>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90"/>
        <v>0</v>
      </c>
      <c r="FM240" s="151">
        <f t="shared" si="1885"/>
        <v>0</v>
      </c>
      <c r="FN240" s="151">
        <f t="shared" si="1886"/>
        <v>0</v>
      </c>
      <c r="FO240" s="151">
        <f t="shared" si="188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0"/>
        <v>2019 Mar</v>
      </c>
      <c r="B241" s="139">
        <f t="shared" si="1888"/>
        <v>2019</v>
      </c>
      <c r="C241" s="142" t="str">
        <f t="shared" si="1889"/>
        <v>Mar</v>
      </c>
      <c r="D241" s="154">
        <f t="shared" si="1786"/>
        <v>0</v>
      </c>
      <c r="E241" s="129"/>
      <c r="F241" s="129"/>
      <c r="G241" s="129"/>
      <c r="H241" s="154">
        <f t="shared" si="1787"/>
        <v>0</v>
      </c>
      <c r="I241" s="151">
        <f t="shared" si="1651"/>
        <v>0</v>
      </c>
      <c r="J241" s="151">
        <f t="shared" si="1652"/>
        <v>0</v>
      </c>
      <c r="K241" s="151">
        <f t="shared" si="1653"/>
        <v>0</v>
      </c>
      <c r="L241" s="154">
        <f t="shared" si="1788"/>
        <v>0</v>
      </c>
      <c r="M241" s="3"/>
      <c r="N241" s="3"/>
      <c r="O241" s="3"/>
      <c r="P241" s="154">
        <f t="shared" si="1789"/>
        <v>0</v>
      </c>
      <c r="Q241" s="3"/>
      <c r="R241" s="3"/>
      <c r="S241" s="3"/>
      <c r="T241" s="154">
        <f t="shared" si="1790"/>
        <v>0</v>
      </c>
      <c r="U241" s="151">
        <f t="shared" si="1654"/>
        <v>0</v>
      </c>
      <c r="V241" s="151">
        <f t="shared" si="1655"/>
        <v>0</v>
      </c>
      <c r="W241" s="151">
        <f t="shared" si="1656"/>
        <v>0</v>
      </c>
      <c r="X241" s="154">
        <f t="shared" si="1791"/>
        <v>0</v>
      </c>
      <c r="Y241" s="151">
        <f t="shared" si="1657"/>
        <v>0</v>
      </c>
      <c r="Z241" s="151">
        <f t="shared" si="1658"/>
        <v>0</v>
      </c>
      <c r="AA241" s="151">
        <f t="shared" si="1659"/>
        <v>0</v>
      </c>
      <c r="AB241" s="154">
        <f t="shared" si="1792"/>
        <v>0</v>
      </c>
      <c r="AC241" s="3"/>
      <c r="AD241" s="3"/>
      <c r="AE241" s="3"/>
      <c r="AF241" s="154">
        <f t="shared" si="1793"/>
        <v>0</v>
      </c>
      <c r="AG241" s="3"/>
      <c r="AH241" s="3"/>
      <c r="AI241" s="3"/>
      <c r="AJ241" s="154">
        <f t="shared" si="1794"/>
        <v>0</v>
      </c>
      <c r="AK241" s="151">
        <f t="shared" si="1660"/>
        <v>0</v>
      </c>
      <c r="AL241" s="151">
        <f t="shared" si="1661"/>
        <v>0</v>
      </c>
      <c r="AM241" s="151">
        <f t="shared" si="1662"/>
        <v>0</v>
      </c>
      <c r="AN241" s="154">
        <f t="shared" si="1795"/>
        <v>0</v>
      </c>
      <c r="AO241" s="3"/>
      <c r="AP241" s="3"/>
      <c r="AQ241" s="3"/>
      <c r="AR241" s="151">
        <f t="shared" si="1663"/>
        <v>0</v>
      </c>
      <c r="AS241" s="151">
        <f t="shared" si="1664"/>
        <v>0</v>
      </c>
      <c r="AT241" s="151">
        <f t="shared" si="1665"/>
        <v>0</v>
      </c>
      <c r="AU241" s="151">
        <f t="shared" si="1666"/>
        <v>0</v>
      </c>
      <c r="AV241" s="154">
        <f t="shared" si="1796"/>
        <v>0</v>
      </c>
      <c r="AW241" s="3"/>
      <c r="AX241" s="3"/>
      <c r="AY241" s="3"/>
      <c r="AZ241" s="151">
        <f t="shared" si="1667"/>
        <v>0</v>
      </c>
      <c r="BA241" s="151">
        <f t="shared" si="1668"/>
        <v>0</v>
      </c>
      <c r="BB241" s="151">
        <f t="shared" si="1669"/>
        <v>0</v>
      </c>
      <c r="BC241" s="151">
        <f t="shared" si="1670"/>
        <v>0</v>
      </c>
      <c r="BD241" s="154">
        <f t="shared" si="1797"/>
        <v>0</v>
      </c>
      <c r="BE241" s="3"/>
      <c r="BF241" s="3"/>
      <c r="BG241" s="3"/>
      <c r="BH241" s="151">
        <f t="shared" si="1671"/>
        <v>0</v>
      </c>
      <c r="BI241" s="151">
        <f t="shared" si="1672"/>
        <v>0</v>
      </c>
      <c r="BJ241" s="151">
        <f t="shared" si="1673"/>
        <v>0</v>
      </c>
      <c r="BK241" s="151">
        <f t="shared" si="1674"/>
        <v>0</v>
      </c>
      <c r="BL241" s="154">
        <f t="shared" si="1798"/>
        <v>0</v>
      </c>
      <c r="BM241" s="3"/>
      <c r="BN241" s="3"/>
      <c r="BO241" s="3"/>
      <c r="BP241" s="151">
        <f t="shared" si="1675"/>
        <v>0</v>
      </c>
      <c r="BQ241" s="151">
        <f t="shared" si="1676"/>
        <v>0</v>
      </c>
      <c r="BR241" s="151">
        <f t="shared" si="1677"/>
        <v>0</v>
      </c>
      <c r="BS241" s="151">
        <f t="shared" si="1678"/>
        <v>0</v>
      </c>
      <c r="BT241" s="154">
        <f t="shared" si="1799"/>
        <v>0</v>
      </c>
      <c r="BU241" s="3"/>
      <c r="BV241" s="3"/>
      <c r="BW241" s="3"/>
      <c r="BX241" s="151">
        <f t="shared" si="1679"/>
        <v>0</v>
      </c>
      <c r="BY241" s="151">
        <f t="shared" si="1680"/>
        <v>0</v>
      </c>
      <c r="BZ241" s="151">
        <f t="shared" si="1681"/>
        <v>0</v>
      </c>
      <c r="CA241" s="151">
        <f t="shared" si="1682"/>
        <v>0</v>
      </c>
      <c r="CB241" s="154">
        <f t="shared" si="1800"/>
        <v>0</v>
      </c>
      <c r="CC241" s="3"/>
      <c r="CD241" s="3"/>
      <c r="CE241" s="3"/>
      <c r="CF241" s="151">
        <f t="shared" si="1683"/>
        <v>0</v>
      </c>
      <c r="CG241" s="151">
        <f t="shared" si="1684"/>
        <v>0</v>
      </c>
      <c r="CH241" s="151">
        <f t="shared" si="1685"/>
        <v>0</v>
      </c>
      <c r="CI241" s="151">
        <f t="shared" si="1686"/>
        <v>0</v>
      </c>
      <c r="CJ241" s="154">
        <f t="shared" si="1801"/>
        <v>0</v>
      </c>
      <c r="CK241" s="3"/>
      <c r="CL241" s="3"/>
      <c r="CM241" s="3"/>
      <c r="CN241" s="151">
        <f t="shared" si="1687"/>
        <v>0</v>
      </c>
      <c r="CO241" s="151">
        <f t="shared" si="1688"/>
        <v>0</v>
      </c>
      <c r="CP241" s="151">
        <f t="shared" si="1689"/>
        <v>0</v>
      </c>
      <c r="CQ241" s="151">
        <f t="shared" si="1690"/>
        <v>0</v>
      </c>
      <c r="CR241" s="154">
        <f t="shared" si="1802"/>
        <v>0</v>
      </c>
      <c r="CS241" s="3"/>
      <c r="CT241" s="3"/>
      <c r="CU241" s="3"/>
      <c r="CV241" s="151">
        <f t="shared" si="1691"/>
        <v>0</v>
      </c>
      <c r="CW241" s="151">
        <f t="shared" si="1692"/>
        <v>0</v>
      </c>
      <c r="CX241" s="151">
        <f t="shared" si="1693"/>
        <v>0</v>
      </c>
      <c r="CY241" s="151">
        <f t="shared" si="1694"/>
        <v>0</v>
      </c>
      <c r="CZ241" s="151">
        <f t="shared" si="1695"/>
        <v>0</v>
      </c>
      <c r="DA241" s="151">
        <f t="shared" si="1696"/>
        <v>0</v>
      </c>
      <c r="DB241" s="151">
        <f t="shared" si="1697"/>
        <v>0</v>
      </c>
      <c r="DC241" s="151">
        <f t="shared" si="1698"/>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441</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90"/>
        <v>0</v>
      </c>
      <c r="FM241" s="151">
        <f t="shared" si="1885"/>
        <v>0</v>
      </c>
      <c r="FN241" s="151">
        <f t="shared" si="1886"/>
        <v>0</v>
      </c>
      <c r="FO241" s="151">
        <f t="shared" si="188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0"/>
        <v>2019 Apr</v>
      </c>
      <c r="B242" s="139">
        <f t="shared" si="1888"/>
        <v>2019</v>
      </c>
      <c r="C242" s="142" t="str">
        <f t="shared" si="1889"/>
        <v>Apr</v>
      </c>
      <c r="D242" s="154">
        <f t="shared" si="1786"/>
        <v>0</v>
      </c>
      <c r="E242" s="129"/>
      <c r="F242" s="129"/>
      <c r="G242" s="129"/>
      <c r="H242" s="154">
        <f t="shared" si="1787"/>
        <v>0</v>
      </c>
      <c r="I242" s="151">
        <f t="shared" si="1651"/>
        <v>0</v>
      </c>
      <c r="J242" s="151">
        <f t="shared" si="1652"/>
        <v>0</v>
      </c>
      <c r="K242" s="151">
        <f t="shared" si="1653"/>
        <v>0</v>
      </c>
      <c r="L242" s="154">
        <f t="shared" si="1788"/>
        <v>0</v>
      </c>
      <c r="M242" s="3"/>
      <c r="N242" s="3"/>
      <c r="O242" s="3"/>
      <c r="P242" s="154">
        <f t="shared" si="1789"/>
        <v>0</v>
      </c>
      <c r="Q242" s="3"/>
      <c r="R242" s="3"/>
      <c r="S242" s="3"/>
      <c r="T242" s="154">
        <f t="shared" si="1790"/>
        <v>0</v>
      </c>
      <c r="U242" s="151">
        <f t="shared" si="1654"/>
        <v>0</v>
      </c>
      <c r="V242" s="151">
        <f t="shared" si="1655"/>
        <v>0</v>
      </c>
      <c r="W242" s="151">
        <f t="shared" si="1656"/>
        <v>0</v>
      </c>
      <c r="X242" s="154">
        <f t="shared" si="1791"/>
        <v>0</v>
      </c>
      <c r="Y242" s="151">
        <f t="shared" si="1657"/>
        <v>0</v>
      </c>
      <c r="Z242" s="151">
        <f t="shared" si="1658"/>
        <v>0</v>
      </c>
      <c r="AA242" s="151">
        <f t="shared" si="1659"/>
        <v>0</v>
      </c>
      <c r="AB242" s="154">
        <f t="shared" si="1792"/>
        <v>0</v>
      </c>
      <c r="AC242" s="3"/>
      <c r="AD242" s="3"/>
      <c r="AE242" s="3"/>
      <c r="AF242" s="154">
        <f t="shared" si="1793"/>
        <v>0</v>
      </c>
      <c r="AG242" s="3"/>
      <c r="AH242" s="3"/>
      <c r="AI242" s="3"/>
      <c r="AJ242" s="154">
        <f t="shared" si="1794"/>
        <v>0</v>
      </c>
      <c r="AK242" s="151">
        <f t="shared" si="1660"/>
        <v>0</v>
      </c>
      <c r="AL242" s="151">
        <f t="shared" si="1661"/>
        <v>0</v>
      </c>
      <c r="AM242" s="151">
        <f t="shared" si="1662"/>
        <v>0</v>
      </c>
      <c r="AN242" s="154">
        <f t="shared" si="1795"/>
        <v>0</v>
      </c>
      <c r="AO242" s="3"/>
      <c r="AP242" s="3"/>
      <c r="AQ242" s="3"/>
      <c r="AR242" s="151">
        <f t="shared" si="1663"/>
        <v>0</v>
      </c>
      <c r="AS242" s="151">
        <f t="shared" si="1664"/>
        <v>0</v>
      </c>
      <c r="AT242" s="151">
        <f t="shared" si="1665"/>
        <v>0</v>
      </c>
      <c r="AU242" s="151">
        <f t="shared" si="1666"/>
        <v>0</v>
      </c>
      <c r="AV242" s="154">
        <f t="shared" si="1796"/>
        <v>0</v>
      </c>
      <c r="AW242" s="3"/>
      <c r="AX242" s="3"/>
      <c r="AY242" s="3"/>
      <c r="AZ242" s="151">
        <f t="shared" si="1667"/>
        <v>0</v>
      </c>
      <c r="BA242" s="151">
        <f t="shared" si="1668"/>
        <v>0</v>
      </c>
      <c r="BB242" s="151">
        <f t="shared" si="1669"/>
        <v>0</v>
      </c>
      <c r="BC242" s="151">
        <f t="shared" si="1670"/>
        <v>0</v>
      </c>
      <c r="BD242" s="154">
        <f t="shared" si="1797"/>
        <v>0</v>
      </c>
      <c r="BE242" s="3"/>
      <c r="BF242" s="3"/>
      <c r="BG242" s="3"/>
      <c r="BH242" s="151">
        <f t="shared" si="1671"/>
        <v>0</v>
      </c>
      <c r="BI242" s="151">
        <f t="shared" si="1672"/>
        <v>0</v>
      </c>
      <c r="BJ242" s="151">
        <f t="shared" si="1673"/>
        <v>0</v>
      </c>
      <c r="BK242" s="151">
        <f t="shared" si="1674"/>
        <v>0</v>
      </c>
      <c r="BL242" s="154">
        <f t="shared" si="1798"/>
        <v>0</v>
      </c>
      <c r="BM242" s="3"/>
      <c r="BN242" s="3"/>
      <c r="BO242" s="3"/>
      <c r="BP242" s="151">
        <f t="shared" si="1675"/>
        <v>0</v>
      </c>
      <c r="BQ242" s="151">
        <f t="shared" si="1676"/>
        <v>0</v>
      </c>
      <c r="BR242" s="151">
        <f t="shared" si="1677"/>
        <v>0</v>
      </c>
      <c r="BS242" s="151">
        <f t="shared" si="1678"/>
        <v>0</v>
      </c>
      <c r="BT242" s="154">
        <f t="shared" si="1799"/>
        <v>0</v>
      </c>
      <c r="BU242" s="3"/>
      <c r="BV242" s="3"/>
      <c r="BW242" s="3"/>
      <c r="BX242" s="151">
        <f t="shared" si="1679"/>
        <v>0</v>
      </c>
      <c r="BY242" s="151">
        <f t="shared" si="1680"/>
        <v>0</v>
      </c>
      <c r="BZ242" s="151">
        <f t="shared" si="1681"/>
        <v>0</v>
      </c>
      <c r="CA242" s="151">
        <f t="shared" si="1682"/>
        <v>0</v>
      </c>
      <c r="CB242" s="154">
        <f t="shared" si="1800"/>
        <v>0</v>
      </c>
      <c r="CC242" s="3"/>
      <c r="CD242" s="3"/>
      <c r="CE242" s="3"/>
      <c r="CF242" s="151">
        <f t="shared" si="1683"/>
        <v>0</v>
      </c>
      <c r="CG242" s="151">
        <f t="shared" si="1684"/>
        <v>0</v>
      </c>
      <c r="CH242" s="151">
        <f t="shared" si="1685"/>
        <v>0</v>
      </c>
      <c r="CI242" s="151">
        <f t="shared" si="1686"/>
        <v>0</v>
      </c>
      <c r="CJ242" s="154">
        <f t="shared" si="1801"/>
        <v>0</v>
      </c>
      <c r="CK242" s="3"/>
      <c r="CL242" s="3"/>
      <c r="CM242" s="3"/>
      <c r="CN242" s="151">
        <f t="shared" si="1687"/>
        <v>0</v>
      </c>
      <c r="CO242" s="151">
        <f t="shared" si="1688"/>
        <v>0</v>
      </c>
      <c r="CP242" s="151">
        <f t="shared" si="1689"/>
        <v>0</v>
      </c>
      <c r="CQ242" s="151">
        <f t="shared" si="1690"/>
        <v>0</v>
      </c>
      <c r="CR242" s="154">
        <f t="shared" si="1802"/>
        <v>0</v>
      </c>
      <c r="CS242" s="3"/>
      <c r="CT242" s="3"/>
      <c r="CU242" s="3"/>
      <c r="CV242" s="151">
        <f t="shared" si="1691"/>
        <v>0</v>
      </c>
      <c r="CW242" s="151">
        <f t="shared" si="1692"/>
        <v>0</v>
      </c>
      <c r="CX242" s="151">
        <f t="shared" si="1693"/>
        <v>0</v>
      </c>
      <c r="CY242" s="151">
        <f t="shared" si="1694"/>
        <v>0</v>
      </c>
      <c r="CZ242" s="151">
        <f t="shared" si="1695"/>
        <v>0</v>
      </c>
      <c r="DA242" s="151">
        <f t="shared" si="1696"/>
        <v>0</v>
      </c>
      <c r="DB242" s="151">
        <f t="shared" si="1697"/>
        <v>0</v>
      </c>
      <c r="DC242" s="151">
        <f t="shared" si="1698"/>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90"/>
        <v>0</v>
      </c>
      <c r="FM242" s="151">
        <f t="shared" si="1885"/>
        <v>0</v>
      </c>
      <c r="FN242" s="151">
        <f t="shared" si="1886"/>
        <v>0</v>
      </c>
      <c r="FO242" s="151">
        <f t="shared" si="188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0"/>
        <v>2019 Maj</v>
      </c>
      <c r="B243" s="139">
        <f t="shared" si="1888"/>
        <v>2019</v>
      </c>
      <c r="C243" s="142" t="str">
        <f t="shared" si="1889"/>
        <v>Maj</v>
      </c>
      <c r="D243" s="154">
        <f t="shared" si="1786"/>
        <v>0</v>
      </c>
      <c r="E243" s="129"/>
      <c r="F243" s="129"/>
      <c r="G243" s="129"/>
      <c r="H243" s="154">
        <f t="shared" si="1787"/>
        <v>0</v>
      </c>
      <c r="I243" s="151">
        <f t="shared" si="1651"/>
        <v>0</v>
      </c>
      <c r="J243" s="151">
        <f t="shared" si="1652"/>
        <v>0</v>
      </c>
      <c r="K243" s="151">
        <f t="shared" si="1653"/>
        <v>0</v>
      </c>
      <c r="L243" s="154">
        <f t="shared" si="1788"/>
        <v>0</v>
      </c>
      <c r="M243" s="3"/>
      <c r="N243" s="3"/>
      <c r="O243" s="3"/>
      <c r="P243" s="154">
        <f t="shared" si="1789"/>
        <v>0</v>
      </c>
      <c r="Q243" s="3"/>
      <c r="R243" s="3"/>
      <c r="S243" s="3"/>
      <c r="T243" s="154">
        <f t="shared" si="1790"/>
        <v>0</v>
      </c>
      <c r="U243" s="151">
        <f t="shared" si="1654"/>
        <v>0</v>
      </c>
      <c r="V243" s="151">
        <f t="shared" si="1655"/>
        <v>0</v>
      </c>
      <c r="W243" s="151">
        <f t="shared" si="1656"/>
        <v>0</v>
      </c>
      <c r="X243" s="154">
        <f t="shared" si="1791"/>
        <v>0</v>
      </c>
      <c r="Y243" s="151">
        <f t="shared" si="1657"/>
        <v>0</v>
      </c>
      <c r="Z243" s="151">
        <f t="shared" si="1658"/>
        <v>0</v>
      </c>
      <c r="AA243" s="151">
        <f t="shared" si="1659"/>
        <v>0</v>
      </c>
      <c r="AB243" s="154">
        <f t="shared" si="1792"/>
        <v>0</v>
      </c>
      <c r="AC243" s="3"/>
      <c r="AD243" s="3"/>
      <c r="AE243" s="3"/>
      <c r="AF243" s="154">
        <f t="shared" si="1793"/>
        <v>0</v>
      </c>
      <c r="AG243" s="3"/>
      <c r="AH243" s="3"/>
      <c r="AI243" s="3"/>
      <c r="AJ243" s="154">
        <f t="shared" si="1794"/>
        <v>0</v>
      </c>
      <c r="AK243" s="151">
        <f t="shared" si="1660"/>
        <v>0</v>
      </c>
      <c r="AL243" s="151">
        <f t="shared" si="1661"/>
        <v>0</v>
      </c>
      <c r="AM243" s="151">
        <f t="shared" si="1662"/>
        <v>0</v>
      </c>
      <c r="AN243" s="154">
        <f t="shared" si="1795"/>
        <v>0</v>
      </c>
      <c r="AO243" s="3"/>
      <c r="AP243" s="3"/>
      <c r="AQ243" s="3"/>
      <c r="AR243" s="151">
        <f t="shared" si="1663"/>
        <v>0</v>
      </c>
      <c r="AS243" s="151">
        <f t="shared" si="1664"/>
        <v>0</v>
      </c>
      <c r="AT243" s="151">
        <f t="shared" si="1665"/>
        <v>0</v>
      </c>
      <c r="AU243" s="151">
        <f t="shared" si="1666"/>
        <v>0</v>
      </c>
      <c r="AV243" s="154">
        <f t="shared" si="1796"/>
        <v>0</v>
      </c>
      <c r="AW243" s="3"/>
      <c r="AX243" s="3"/>
      <c r="AY243" s="3"/>
      <c r="AZ243" s="151">
        <f t="shared" si="1667"/>
        <v>0</v>
      </c>
      <c r="BA243" s="151">
        <f t="shared" si="1668"/>
        <v>0</v>
      </c>
      <c r="BB243" s="151">
        <f t="shared" si="1669"/>
        <v>0</v>
      </c>
      <c r="BC243" s="151">
        <f t="shared" si="1670"/>
        <v>0</v>
      </c>
      <c r="BD243" s="154">
        <f t="shared" si="1797"/>
        <v>0</v>
      </c>
      <c r="BE243" s="3"/>
      <c r="BF243" s="3"/>
      <c r="BG243" s="3"/>
      <c r="BH243" s="151">
        <f t="shared" si="1671"/>
        <v>0</v>
      </c>
      <c r="BI243" s="151">
        <f t="shared" si="1672"/>
        <v>0</v>
      </c>
      <c r="BJ243" s="151">
        <f t="shared" si="1673"/>
        <v>0</v>
      </c>
      <c r="BK243" s="151">
        <f t="shared" si="1674"/>
        <v>0</v>
      </c>
      <c r="BL243" s="154">
        <f t="shared" si="1798"/>
        <v>0</v>
      </c>
      <c r="BM243" s="3"/>
      <c r="BN243" s="3"/>
      <c r="BO243" s="3"/>
      <c r="BP243" s="151">
        <f t="shared" si="1675"/>
        <v>0</v>
      </c>
      <c r="BQ243" s="151">
        <f t="shared" si="1676"/>
        <v>0</v>
      </c>
      <c r="BR243" s="151">
        <f t="shared" si="1677"/>
        <v>0</v>
      </c>
      <c r="BS243" s="151">
        <f t="shared" si="1678"/>
        <v>0</v>
      </c>
      <c r="BT243" s="154">
        <f t="shared" si="1799"/>
        <v>0</v>
      </c>
      <c r="BU243" s="3"/>
      <c r="BV243" s="3"/>
      <c r="BW243" s="3"/>
      <c r="BX243" s="151">
        <f t="shared" si="1679"/>
        <v>0</v>
      </c>
      <c r="BY243" s="151">
        <f t="shared" si="1680"/>
        <v>0</v>
      </c>
      <c r="BZ243" s="151">
        <f t="shared" si="1681"/>
        <v>0</v>
      </c>
      <c r="CA243" s="151">
        <f t="shared" si="1682"/>
        <v>0</v>
      </c>
      <c r="CB243" s="154">
        <f t="shared" si="1800"/>
        <v>0</v>
      </c>
      <c r="CC243" s="3"/>
      <c r="CD243" s="3"/>
      <c r="CE243" s="3"/>
      <c r="CF243" s="151">
        <f t="shared" si="1683"/>
        <v>0</v>
      </c>
      <c r="CG243" s="151">
        <f t="shared" si="1684"/>
        <v>0</v>
      </c>
      <c r="CH243" s="151">
        <f t="shared" si="1685"/>
        <v>0</v>
      </c>
      <c r="CI243" s="151">
        <f t="shared" si="1686"/>
        <v>0</v>
      </c>
      <c r="CJ243" s="154">
        <f t="shared" si="1801"/>
        <v>0</v>
      </c>
      <c r="CK243" s="3"/>
      <c r="CL243" s="3"/>
      <c r="CM243" s="3"/>
      <c r="CN243" s="151">
        <f t="shared" si="1687"/>
        <v>0</v>
      </c>
      <c r="CO243" s="151">
        <f t="shared" si="1688"/>
        <v>0</v>
      </c>
      <c r="CP243" s="151">
        <f t="shared" si="1689"/>
        <v>0</v>
      </c>
      <c r="CQ243" s="151">
        <f t="shared" si="1690"/>
        <v>0</v>
      </c>
      <c r="CR243" s="154">
        <f t="shared" si="1802"/>
        <v>0</v>
      </c>
      <c r="CS243" s="3"/>
      <c r="CT243" s="3"/>
      <c r="CU243" s="3"/>
      <c r="CV243" s="151">
        <f t="shared" si="1691"/>
        <v>0</v>
      </c>
      <c r="CW243" s="151">
        <f t="shared" si="1692"/>
        <v>0</v>
      </c>
      <c r="CX243" s="151">
        <f t="shared" si="1693"/>
        <v>0</v>
      </c>
      <c r="CY243" s="151">
        <f t="shared" si="1694"/>
        <v>0</v>
      </c>
      <c r="CZ243" s="151">
        <f t="shared" si="1695"/>
        <v>0</v>
      </c>
      <c r="DA243" s="151">
        <f t="shared" si="1696"/>
        <v>0</v>
      </c>
      <c r="DB243" s="151">
        <f t="shared" si="1697"/>
        <v>0</v>
      </c>
      <c r="DC243" s="151">
        <f t="shared" si="1698"/>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90"/>
        <v>0</v>
      </c>
      <c r="FM243" s="151">
        <f t="shared" si="1885"/>
        <v>0</v>
      </c>
      <c r="FN243" s="151">
        <f t="shared" si="1886"/>
        <v>0</v>
      </c>
      <c r="FO243" s="151">
        <f t="shared" si="188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0"/>
        <v>2019 Jun</v>
      </c>
      <c r="B244" s="139">
        <f t="shared" si="1888"/>
        <v>2019</v>
      </c>
      <c r="C244" s="142" t="str">
        <f t="shared" si="1889"/>
        <v>Jun</v>
      </c>
      <c r="D244" s="154">
        <f t="shared" si="1786"/>
        <v>0</v>
      </c>
      <c r="E244" s="129"/>
      <c r="F244" s="129"/>
      <c r="G244" s="129"/>
      <c r="H244" s="154">
        <f t="shared" si="1787"/>
        <v>0</v>
      </c>
      <c r="I244" s="151">
        <f t="shared" si="1651"/>
        <v>0</v>
      </c>
      <c r="J244" s="151">
        <f t="shared" si="1652"/>
        <v>0</v>
      </c>
      <c r="K244" s="151">
        <f t="shared" si="1653"/>
        <v>0</v>
      </c>
      <c r="L244" s="154">
        <f t="shared" si="1788"/>
        <v>0</v>
      </c>
      <c r="M244" s="3"/>
      <c r="N244" s="3"/>
      <c r="O244" s="3"/>
      <c r="P244" s="154">
        <f t="shared" si="1789"/>
        <v>0</v>
      </c>
      <c r="Q244" s="3"/>
      <c r="R244" s="3"/>
      <c r="S244" s="3"/>
      <c r="T244" s="154">
        <f t="shared" si="1790"/>
        <v>0</v>
      </c>
      <c r="U244" s="151">
        <f t="shared" si="1654"/>
        <v>0</v>
      </c>
      <c r="V244" s="151">
        <f t="shared" si="1655"/>
        <v>0</v>
      </c>
      <c r="W244" s="151">
        <f t="shared" si="1656"/>
        <v>0</v>
      </c>
      <c r="X244" s="154">
        <f t="shared" si="1791"/>
        <v>0</v>
      </c>
      <c r="Y244" s="151">
        <f t="shared" si="1657"/>
        <v>0</v>
      </c>
      <c r="Z244" s="151">
        <f t="shared" si="1658"/>
        <v>0</v>
      </c>
      <c r="AA244" s="151">
        <f t="shared" si="1659"/>
        <v>0</v>
      </c>
      <c r="AB244" s="154">
        <f t="shared" si="1792"/>
        <v>0</v>
      </c>
      <c r="AC244" s="3"/>
      <c r="AD244" s="3"/>
      <c r="AE244" s="3"/>
      <c r="AF244" s="154">
        <f t="shared" si="1793"/>
        <v>0</v>
      </c>
      <c r="AG244" s="3"/>
      <c r="AH244" s="3"/>
      <c r="AI244" s="3"/>
      <c r="AJ244" s="154">
        <f t="shared" si="1794"/>
        <v>0</v>
      </c>
      <c r="AK244" s="151">
        <f t="shared" si="1660"/>
        <v>0</v>
      </c>
      <c r="AL244" s="151">
        <f t="shared" si="1661"/>
        <v>0</v>
      </c>
      <c r="AM244" s="151">
        <f t="shared" si="1662"/>
        <v>0</v>
      </c>
      <c r="AN244" s="154">
        <f t="shared" si="1795"/>
        <v>0</v>
      </c>
      <c r="AO244" s="3"/>
      <c r="AP244" s="3"/>
      <c r="AQ244" s="3"/>
      <c r="AR244" s="151">
        <f t="shared" si="1663"/>
        <v>0</v>
      </c>
      <c r="AS244" s="151">
        <f t="shared" si="1664"/>
        <v>0</v>
      </c>
      <c r="AT244" s="151">
        <f t="shared" si="1665"/>
        <v>0</v>
      </c>
      <c r="AU244" s="151">
        <f t="shared" si="1666"/>
        <v>0</v>
      </c>
      <c r="AV244" s="154">
        <f t="shared" si="1796"/>
        <v>0</v>
      </c>
      <c r="AW244" s="3"/>
      <c r="AX244" s="3"/>
      <c r="AY244" s="3"/>
      <c r="AZ244" s="151">
        <f t="shared" si="1667"/>
        <v>0</v>
      </c>
      <c r="BA244" s="151">
        <f t="shared" si="1668"/>
        <v>0</v>
      </c>
      <c r="BB244" s="151">
        <f t="shared" si="1669"/>
        <v>0</v>
      </c>
      <c r="BC244" s="151">
        <f t="shared" si="1670"/>
        <v>0</v>
      </c>
      <c r="BD244" s="154">
        <f t="shared" si="1797"/>
        <v>0</v>
      </c>
      <c r="BE244" s="3"/>
      <c r="BF244" s="3"/>
      <c r="BG244" s="3"/>
      <c r="BH244" s="151">
        <f t="shared" si="1671"/>
        <v>0</v>
      </c>
      <c r="BI244" s="151">
        <f t="shared" si="1672"/>
        <v>0</v>
      </c>
      <c r="BJ244" s="151">
        <f t="shared" si="1673"/>
        <v>0</v>
      </c>
      <c r="BK244" s="151">
        <f t="shared" si="1674"/>
        <v>0</v>
      </c>
      <c r="BL244" s="154">
        <f t="shared" si="1798"/>
        <v>0</v>
      </c>
      <c r="BM244" s="3"/>
      <c r="BN244" s="3"/>
      <c r="BO244" s="3"/>
      <c r="BP244" s="151">
        <f t="shared" si="1675"/>
        <v>0</v>
      </c>
      <c r="BQ244" s="151">
        <f t="shared" si="1676"/>
        <v>0</v>
      </c>
      <c r="BR244" s="151">
        <f t="shared" si="1677"/>
        <v>0</v>
      </c>
      <c r="BS244" s="151">
        <f t="shared" si="1678"/>
        <v>0</v>
      </c>
      <c r="BT244" s="154">
        <f t="shared" si="1799"/>
        <v>0</v>
      </c>
      <c r="BU244" s="3"/>
      <c r="BV244" s="3"/>
      <c r="BW244" s="3"/>
      <c r="BX244" s="151">
        <f t="shared" si="1679"/>
        <v>0</v>
      </c>
      <c r="BY244" s="151">
        <f t="shared" si="1680"/>
        <v>0</v>
      </c>
      <c r="BZ244" s="151">
        <f t="shared" si="1681"/>
        <v>0</v>
      </c>
      <c r="CA244" s="151">
        <f t="shared" si="1682"/>
        <v>0</v>
      </c>
      <c r="CB244" s="154">
        <f t="shared" si="1800"/>
        <v>0</v>
      </c>
      <c r="CC244" s="3"/>
      <c r="CD244" s="3"/>
      <c r="CE244" s="3"/>
      <c r="CF244" s="151">
        <f t="shared" si="1683"/>
        <v>0</v>
      </c>
      <c r="CG244" s="151">
        <f t="shared" si="1684"/>
        <v>0</v>
      </c>
      <c r="CH244" s="151">
        <f t="shared" si="1685"/>
        <v>0</v>
      </c>
      <c r="CI244" s="151">
        <f t="shared" si="1686"/>
        <v>0</v>
      </c>
      <c r="CJ244" s="154">
        <f t="shared" si="1801"/>
        <v>0</v>
      </c>
      <c r="CK244" s="3"/>
      <c r="CL244" s="3"/>
      <c r="CM244" s="3"/>
      <c r="CN244" s="151">
        <f t="shared" si="1687"/>
        <v>0</v>
      </c>
      <c r="CO244" s="151">
        <f t="shared" si="1688"/>
        <v>0</v>
      </c>
      <c r="CP244" s="151">
        <f t="shared" si="1689"/>
        <v>0</v>
      </c>
      <c r="CQ244" s="151">
        <f t="shared" si="1690"/>
        <v>0</v>
      </c>
      <c r="CR244" s="154">
        <f t="shared" si="1802"/>
        <v>0</v>
      </c>
      <c r="CS244" s="3"/>
      <c r="CT244" s="3"/>
      <c r="CU244" s="3"/>
      <c r="CV244" s="151">
        <f t="shared" si="1691"/>
        <v>0</v>
      </c>
      <c r="CW244" s="151">
        <f t="shared" si="1692"/>
        <v>0</v>
      </c>
      <c r="CX244" s="151">
        <f t="shared" si="1693"/>
        <v>0</v>
      </c>
      <c r="CY244" s="151">
        <f t="shared" si="1694"/>
        <v>0</v>
      </c>
      <c r="CZ244" s="151">
        <f t="shared" si="1695"/>
        <v>0</v>
      </c>
      <c r="DA244" s="151">
        <f t="shared" si="1696"/>
        <v>0</v>
      </c>
      <c r="DB244" s="151">
        <f t="shared" si="1697"/>
        <v>0</v>
      </c>
      <c r="DC244" s="151">
        <f t="shared" si="1698"/>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443</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90"/>
        <v>0</v>
      </c>
      <c r="FM244" s="151">
        <f t="shared" si="1885"/>
        <v>0</v>
      </c>
      <c r="FN244" s="151">
        <f t="shared" si="1886"/>
        <v>0</v>
      </c>
      <c r="FO244" s="151">
        <f t="shared" si="188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0"/>
        <v>2019 Jul</v>
      </c>
      <c r="B245" s="139">
        <f t="shared" si="1888"/>
        <v>2019</v>
      </c>
      <c r="C245" s="142" t="str">
        <f t="shared" si="1889"/>
        <v>Jul</v>
      </c>
      <c r="D245" s="154">
        <f t="shared" si="1786"/>
        <v>0</v>
      </c>
      <c r="E245" s="129"/>
      <c r="F245" s="129"/>
      <c r="G245" s="129"/>
      <c r="H245" s="154">
        <f t="shared" si="1787"/>
        <v>0</v>
      </c>
      <c r="I245" s="151">
        <f t="shared" si="1651"/>
        <v>0</v>
      </c>
      <c r="J245" s="151">
        <f t="shared" si="1652"/>
        <v>0</v>
      </c>
      <c r="K245" s="151">
        <f t="shared" si="1653"/>
        <v>0</v>
      </c>
      <c r="L245" s="154">
        <f t="shared" si="1788"/>
        <v>0</v>
      </c>
      <c r="M245" s="3"/>
      <c r="N245" s="3"/>
      <c r="O245" s="3"/>
      <c r="P245" s="154">
        <f t="shared" si="1789"/>
        <v>0</v>
      </c>
      <c r="Q245" s="3"/>
      <c r="R245" s="3"/>
      <c r="S245" s="3"/>
      <c r="T245" s="154">
        <f t="shared" si="1790"/>
        <v>0</v>
      </c>
      <c r="U245" s="151">
        <f t="shared" si="1654"/>
        <v>0</v>
      </c>
      <c r="V245" s="151">
        <f t="shared" si="1655"/>
        <v>0</v>
      </c>
      <c r="W245" s="151">
        <f t="shared" si="1656"/>
        <v>0</v>
      </c>
      <c r="X245" s="154">
        <f t="shared" si="1791"/>
        <v>0</v>
      </c>
      <c r="Y245" s="151">
        <f t="shared" si="1657"/>
        <v>0</v>
      </c>
      <c r="Z245" s="151">
        <f t="shared" si="1658"/>
        <v>0</v>
      </c>
      <c r="AA245" s="151">
        <f t="shared" si="1659"/>
        <v>0</v>
      </c>
      <c r="AB245" s="154">
        <f t="shared" si="1792"/>
        <v>0</v>
      </c>
      <c r="AC245" s="3"/>
      <c r="AD245" s="3"/>
      <c r="AE245" s="3"/>
      <c r="AF245" s="154">
        <f t="shared" si="1793"/>
        <v>0</v>
      </c>
      <c r="AG245" s="3"/>
      <c r="AH245" s="3"/>
      <c r="AI245" s="3"/>
      <c r="AJ245" s="154">
        <f t="shared" si="1794"/>
        <v>0</v>
      </c>
      <c r="AK245" s="151">
        <f t="shared" si="1660"/>
        <v>0</v>
      </c>
      <c r="AL245" s="151">
        <f t="shared" si="1661"/>
        <v>0</v>
      </c>
      <c r="AM245" s="151">
        <f t="shared" si="1662"/>
        <v>0</v>
      </c>
      <c r="AN245" s="154">
        <f t="shared" si="1795"/>
        <v>0</v>
      </c>
      <c r="AO245" s="3"/>
      <c r="AP245" s="3"/>
      <c r="AQ245" s="3"/>
      <c r="AR245" s="151">
        <f t="shared" si="1663"/>
        <v>0</v>
      </c>
      <c r="AS245" s="151">
        <f t="shared" si="1664"/>
        <v>0</v>
      </c>
      <c r="AT245" s="151">
        <f t="shared" si="1665"/>
        <v>0</v>
      </c>
      <c r="AU245" s="151">
        <f t="shared" si="1666"/>
        <v>0</v>
      </c>
      <c r="AV245" s="154">
        <f t="shared" si="1796"/>
        <v>0</v>
      </c>
      <c r="AW245" s="3"/>
      <c r="AX245" s="3"/>
      <c r="AY245" s="3"/>
      <c r="AZ245" s="151">
        <f t="shared" si="1667"/>
        <v>0</v>
      </c>
      <c r="BA245" s="151">
        <f t="shared" si="1668"/>
        <v>0</v>
      </c>
      <c r="BB245" s="151">
        <f t="shared" si="1669"/>
        <v>0</v>
      </c>
      <c r="BC245" s="151">
        <f t="shared" si="1670"/>
        <v>0</v>
      </c>
      <c r="BD245" s="154">
        <f t="shared" si="1797"/>
        <v>0</v>
      </c>
      <c r="BE245" s="3"/>
      <c r="BF245" s="3"/>
      <c r="BG245" s="3"/>
      <c r="BH245" s="151">
        <f t="shared" si="1671"/>
        <v>0</v>
      </c>
      <c r="BI245" s="151">
        <f t="shared" si="1672"/>
        <v>0</v>
      </c>
      <c r="BJ245" s="151">
        <f t="shared" si="1673"/>
        <v>0</v>
      </c>
      <c r="BK245" s="151">
        <f t="shared" si="1674"/>
        <v>0</v>
      </c>
      <c r="BL245" s="154">
        <f t="shared" si="1798"/>
        <v>0</v>
      </c>
      <c r="BM245" s="3"/>
      <c r="BN245" s="3"/>
      <c r="BO245" s="3"/>
      <c r="BP245" s="151">
        <f t="shared" si="1675"/>
        <v>0</v>
      </c>
      <c r="BQ245" s="151">
        <f t="shared" si="1676"/>
        <v>0</v>
      </c>
      <c r="BR245" s="151">
        <f t="shared" si="1677"/>
        <v>0</v>
      </c>
      <c r="BS245" s="151">
        <f t="shared" si="1678"/>
        <v>0</v>
      </c>
      <c r="BT245" s="154">
        <f t="shared" si="1799"/>
        <v>0</v>
      </c>
      <c r="BU245" s="3"/>
      <c r="BV245" s="3"/>
      <c r="BW245" s="3"/>
      <c r="BX245" s="151">
        <f t="shared" si="1679"/>
        <v>0</v>
      </c>
      <c r="BY245" s="151">
        <f t="shared" si="1680"/>
        <v>0</v>
      </c>
      <c r="BZ245" s="151">
        <f t="shared" si="1681"/>
        <v>0</v>
      </c>
      <c r="CA245" s="151">
        <f t="shared" si="1682"/>
        <v>0</v>
      </c>
      <c r="CB245" s="154">
        <f t="shared" si="1800"/>
        <v>0</v>
      </c>
      <c r="CC245" s="3"/>
      <c r="CD245" s="3"/>
      <c r="CE245" s="3"/>
      <c r="CF245" s="151">
        <f t="shared" si="1683"/>
        <v>0</v>
      </c>
      <c r="CG245" s="151">
        <f t="shared" si="1684"/>
        <v>0</v>
      </c>
      <c r="CH245" s="151">
        <f t="shared" si="1685"/>
        <v>0</v>
      </c>
      <c r="CI245" s="151">
        <f t="shared" si="1686"/>
        <v>0</v>
      </c>
      <c r="CJ245" s="154">
        <f t="shared" si="1801"/>
        <v>0</v>
      </c>
      <c r="CK245" s="3"/>
      <c r="CL245" s="3"/>
      <c r="CM245" s="3"/>
      <c r="CN245" s="151">
        <f t="shared" si="1687"/>
        <v>0</v>
      </c>
      <c r="CO245" s="151">
        <f t="shared" si="1688"/>
        <v>0</v>
      </c>
      <c r="CP245" s="151">
        <f t="shared" si="1689"/>
        <v>0</v>
      </c>
      <c r="CQ245" s="151">
        <f t="shared" si="1690"/>
        <v>0</v>
      </c>
      <c r="CR245" s="154">
        <f t="shared" si="1802"/>
        <v>0</v>
      </c>
      <c r="CS245" s="3"/>
      <c r="CT245" s="3"/>
      <c r="CU245" s="3"/>
      <c r="CV245" s="151">
        <f t="shared" si="1691"/>
        <v>0</v>
      </c>
      <c r="CW245" s="151">
        <f t="shared" si="1692"/>
        <v>0</v>
      </c>
      <c r="CX245" s="151">
        <f t="shared" si="1693"/>
        <v>0</v>
      </c>
      <c r="CY245" s="151">
        <f t="shared" si="1694"/>
        <v>0</v>
      </c>
      <c r="CZ245" s="151">
        <f t="shared" si="1695"/>
        <v>0</v>
      </c>
      <c r="DA245" s="151">
        <f t="shared" si="1696"/>
        <v>0</v>
      </c>
      <c r="DB245" s="151">
        <f t="shared" si="1697"/>
        <v>0</v>
      </c>
      <c r="DC245" s="151">
        <f t="shared" si="1698"/>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90"/>
        <v>0</v>
      </c>
      <c r="FM245" s="151">
        <f t="shared" si="1885"/>
        <v>0</v>
      </c>
      <c r="FN245" s="151">
        <f t="shared" si="1886"/>
        <v>0</v>
      </c>
      <c r="FO245" s="151">
        <f t="shared" si="188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0"/>
        <v>2019 Aug</v>
      </c>
      <c r="B246" s="139">
        <f t="shared" si="1888"/>
        <v>2019</v>
      </c>
      <c r="C246" s="142" t="str">
        <f t="shared" si="1889"/>
        <v>Aug</v>
      </c>
      <c r="D246" s="154">
        <f t="shared" si="1786"/>
        <v>0</v>
      </c>
      <c r="E246" s="129"/>
      <c r="F246" s="129"/>
      <c r="G246" s="129"/>
      <c r="H246" s="154">
        <f t="shared" si="1787"/>
        <v>0</v>
      </c>
      <c r="I246" s="151">
        <f t="shared" si="1651"/>
        <v>0</v>
      </c>
      <c r="J246" s="151">
        <f t="shared" si="1652"/>
        <v>0</v>
      </c>
      <c r="K246" s="151">
        <f t="shared" si="1653"/>
        <v>0</v>
      </c>
      <c r="L246" s="154">
        <f t="shared" si="1788"/>
        <v>0</v>
      </c>
      <c r="M246" s="3"/>
      <c r="N246" s="3"/>
      <c r="O246" s="3"/>
      <c r="P246" s="154">
        <f t="shared" si="1789"/>
        <v>0</v>
      </c>
      <c r="Q246" s="3"/>
      <c r="R246" s="3"/>
      <c r="S246" s="3"/>
      <c r="T246" s="154">
        <f t="shared" si="1790"/>
        <v>0</v>
      </c>
      <c r="U246" s="151">
        <f t="shared" si="1654"/>
        <v>0</v>
      </c>
      <c r="V246" s="151">
        <f t="shared" si="1655"/>
        <v>0</v>
      </c>
      <c r="W246" s="151">
        <f t="shared" si="1656"/>
        <v>0</v>
      </c>
      <c r="X246" s="154">
        <f t="shared" si="1791"/>
        <v>0</v>
      </c>
      <c r="Y246" s="151">
        <f t="shared" si="1657"/>
        <v>0</v>
      </c>
      <c r="Z246" s="151">
        <f t="shared" si="1658"/>
        <v>0</v>
      </c>
      <c r="AA246" s="151">
        <f t="shared" si="1659"/>
        <v>0</v>
      </c>
      <c r="AB246" s="154">
        <f t="shared" si="1792"/>
        <v>0</v>
      </c>
      <c r="AC246" s="3"/>
      <c r="AD246" s="3"/>
      <c r="AE246" s="3"/>
      <c r="AF246" s="154">
        <f t="shared" si="1793"/>
        <v>0</v>
      </c>
      <c r="AG246" s="3"/>
      <c r="AH246" s="3"/>
      <c r="AI246" s="3"/>
      <c r="AJ246" s="154">
        <f t="shared" si="1794"/>
        <v>0</v>
      </c>
      <c r="AK246" s="151">
        <f t="shared" si="1660"/>
        <v>0</v>
      </c>
      <c r="AL246" s="151">
        <f t="shared" si="1661"/>
        <v>0</v>
      </c>
      <c r="AM246" s="151">
        <f t="shared" si="1662"/>
        <v>0</v>
      </c>
      <c r="AN246" s="154">
        <f t="shared" si="1795"/>
        <v>0</v>
      </c>
      <c r="AO246" s="3"/>
      <c r="AP246" s="3"/>
      <c r="AQ246" s="3"/>
      <c r="AR246" s="151">
        <f t="shared" si="1663"/>
        <v>0</v>
      </c>
      <c r="AS246" s="151">
        <f t="shared" si="1664"/>
        <v>0</v>
      </c>
      <c r="AT246" s="151">
        <f t="shared" si="1665"/>
        <v>0</v>
      </c>
      <c r="AU246" s="151">
        <f t="shared" si="1666"/>
        <v>0</v>
      </c>
      <c r="AV246" s="154">
        <f t="shared" si="1796"/>
        <v>0</v>
      </c>
      <c r="AW246" s="3"/>
      <c r="AX246" s="3"/>
      <c r="AY246" s="3"/>
      <c r="AZ246" s="151">
        <f t="shared" si="1667"/>
        <v>0</v>
      </c>
      <c r="BA246" s="151">
        <f t="shared" si="1668"/>
        <v>0</v>
      </c>
      <c r="BB246" s="151">
        <f t="shared" si="1669"/>
        <v>0</v>
      </c>
      <c r="BC246" s="151">
        <f t="shared" si="1670"/>
        <v>0</v>
      </c>
      <c r="BD246" s="154">
        <f t="shared" si="1797"/>
        <v>0</v>
      </c>
      <c r="BE246" s="3"/>
      <c r="BF246" s="3"/>
      <c r="BG246" s="3"/>
      <c r="BH246" s="151">
        <f t="shared" si="1671"/>
        <v>0</v>
      </c>
      <c r="BI246" s="151">
        <f t="shared" si="1672"/>
        <v>0</v>
      </c>
      <c r="BJ246" s="151">
        <f t="shared" si="1673"/>
        <v>0</v>
      </c>
      <c r="BK246" s="151">
        <f t="shared" si="1674"/>
        <v>0</v>
      </c>
      <c r="BL246" s="154">
        <f t="shared" si="1798"/>
        <v>0</v>
      </c>
      <c r="BM246" s="3"/>
      <c r="BN246" s="3"/>
      <c r="BO246" s="3"/>
      <c r="BP246" s="151">
        <f t="shared" si="1675"/>
        <v>0</v>
      </c>
      <c r="BQ246" s="151">
        <f t="shared" si="1676"/>
        <v>0</v>
      </c>
      <c r="BR246" s="151">
        <f t="shared" si="1677"/>
        <v>0</v>
      </c>
      <c r="BS246" s="151">
        <f t="shared" si="1678"/>
        <v>0</v>
      </c>
      <c r="BT246" s="154">
        <f t="shared" si="1799"/>
        <v>0</v>
      </c>
      <c r="BU246" s="3"/>
      <c r="BV246" s="3"/>
      <c r="BW246" s="3"/>
      <c r="BX246" s="151">
        <f t="shared" si="1679"/>
        <v>0</v>
      </c>
      <c r="BY246" s="151">
        <f t="shared" si="1680"/>
        <v>0</v>
      </c>
      <c r="BZ246" s="151">
        <f t="shared" si="1681"/>
        <v>0</v>
      </c>
      <c r="CA246" s="151">
        <f t="shared" si="1682"/>
        <v>0</v>
      </c>
      <c r="CB246" s="154">
        <f t="shared" si="1800"/>
        <v>0</v>
      </c>
      <c r="CC246" s="3"/>
      <c r="CD246" s="3"/>
      <c r="CE246" s="3"/>
      <c r="CF246" s="151">
        <f t="shared" si="1683"/>
        <v>0</v>
      </c>
      <c r="CG246" s="151">
        <f t="shared" si="1684"/>
        <v>0</v>
      </c>
      <c r="CH246" s="151">
        <f t="shared" si="1685"/>
        <v>0</v>
      </c>
      <c r="CI246" s="151">
        <f t="shared" si="1686"/>
        <v>0</v>
      </c>
      <c r="CJ246" s="154">
        <f t="shared" si="1801"/>
        <v>0</v>
      </c>
      <c r="CK246" s="3"/>
      <c r="CL246" s="3"/>
      <c r="CM246" s="3"/>
      <c r="CN246" s="151">
        <f t="shared" si="1687"/>
        <v>0</v>
      </c>
      <c r="CO246" s="151">
        <f t="shared" si="1688"/>
        <v>0</v>
      </c>
      <c r="CP246" s="151">
        <f t="shared" si="1689"/>
        <v>0</v>
      </c>
      <c r="CQ246" s="151">
        <f t="shared" si="1690"/>
        <v>0</v>
      </c>
      <c r="CR246" s="154">
        <f t="shared" si="1802"/>
        <v>0</v>
      </c>
      <c r="CS246" s="3"/>
      <c r="CT246" s="3"/>
      <c r="CU246" s="3"/>
      <c r="CV246" s="151">
        <f t="shared" si="1691"/>
        <v>0</v>
      </c>
      <c r="CW246" s="151">
        <f t="shared" si="1692"/>
        <v>0</v>
      </c>
      <c r="CX246" s="151">
        <f t="shared" si="1693"/>
        <v>0</v>
      </c>
      <c r="CY246" s="151">
        <f t="shared" si="1694"/>
        <v>0</v>
      </c>
      <c r="CZ246" s="151">
        <f t="shared" si="1695"/>
        <v>0</v>
      </c>
      <c r="DA246" s="151">
        <f t="shared" si="1696"/>
        <v>0</v>
      </c>
      <c r="DB246" s="151">
        <f t="shared" si="1697"/>
        <v>0</v>
      </c>
      <c r="DC246" s="151">
        <f t="shared" si="1698"/>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90"/>
        <v>0</v>
      </c>
      <c r="FM246" s="151">
        <f t="shared" si="1885"/>
        <v>0</v>
      </c>
      <c r="FN246" s="151">
        <f t="shared" si="1886"/>
        <v>0</v>
      </c>
      <c r="FO246" s="151">
        <f t="shared" si="188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0"/>
        <v>2019 Sep</v>
      </c>
      <c r="B247" s="139">
        <f t="shared" si="1888"/>
        <v>2019</v>
      </c>
      <c r="C247" s="142" t="str">
        <f t="shared" si="1889"/>
        <v>Sep</v>
      </c>
      <c r="D247" s="154">
        <f t="shared" si="1786"/>
        <v>0</v>
      </c>
      <c r="E247" s="129"/>
      <c r="F247" s="129"/>
      <c r="G247" s="129"/>
      <c r="H247" s="154">
        <f t="shared" si="1787"/>
        <v>0</v>
      </c>
      <c r="I247" s="151">
        <f t="shared" si="1651"/>
        <v>0</v>
      </c>
      <c r="J247" s="151">
        <f t="shared" si="1652"/>
        <v>0</v>
      </c>
      <c r="K247" s="151">
        <f t="shared" si="1653"/>
        <v>0</v>
      </c>
      <c r="L247" s="154">
        <f t="shared" si="1788"/>
        <v>0</v>
      </c>
      <c r="M247" s="3"/>
      <c r="N247" s="3"/>
      <c r="O247" s="3"/>
      <c r="P247" s="154">
        <f t="shared" si="1789"/>
        <v>0</v>
      </c>
      <c r="Q247" s="3"/>
      <c r="R247" s="3"/>
      <c r="S247" s="3"/>
      <c r="T247" s="154">
        <f t="shared" si="1790"/>
        <v>0</v>
      </c>
      <c r="U247" s="151">
        <f t="shared" si="1654"/>
        <v>0</v>
      </c>
      <c r="V247" s="151">
        <f t="shared" si="1655"/>
        <v>0</v>
      </c>
      <c r="W247" s="151">
        <f t="shared" si="1656"/>
        <v>0</v>
      </c>
      <c r="X247" s="154">
        <f t="shared" si="1791"/>
        <v>0</v>
      </c>
      <c r="Y247" s="151">
        <f t="shared" si="1657"/>
        <v>0</v>
      </c>
      <c r="Z247" s="151">
        <f t="shared" si="1658"/>
        <v>0</v>
      </c>
      <c r="AA247" s="151">
        <f t="shared" si="1659"/>
        <v>0</v>
      </c>
      <c r="AB247" s="154">
        <f t="shared" si="1792"/>
        <v>0</v>
      </c>
      <c r="AC247" s="3"/>
      <c r="AD247" s="3"/>
      <c r="AE247" s="3"/>
      <c r="AF247" s="154">
        <f t="shared" si="1793"/>
        <v>0</v>
      </c>
      <c r="AG247" s="3"/>
      <c r="AH247" s="3"/>
      <c r="AI247" s="3"/>
      <c r="AJ247" s="154">
        <f t="shared" si="1794"/>
        <v>0</v>
      </c>
      <c r="AK247" s="151">
        <f t="shared" si="1660"/>
        <v>0</v>
      </c>
      <c r="AL247" s="151">
        <f t="shared" si="1661"/>
        <v>0</v>
      </c>
      <c r="AM247" s="151">
        <f t="shared" si="1662"/>
        <v>0</v>
      </c>
      <c r="AN247" s="154">
        <f t="shared" si="1795"/>
        <v>0</v>
      </c>
      <c r="AO247" s="3"/>
      <c r="AP247" s="3"/>
      <c r="AQ247" s="3"/>
      <c r="AR247" s="151">
        <f t="shared" si="1663"/>
        <v>0</v>
      </c>
      <c r="AS247" s="151">
        <f t="shared" si="1664"/>
        <v>0</v>
      </c>
      <c r="AT247" s="151">
        <f t="shared" si="1665"/>
        <v>0</v>
      </c>
      <c r="AU247" s="151">
        <f t="shared" si="1666"/>
        <v>0</v>
      </c>
      <c r="AV247" s="154">
        <f t="shared" si="1796"/>
        <v>0</v>
      </c>
      <c r="AW247" s="3"/>
      <c r="AX247" s="3"/>
      <c r="AY247" s="3"/>
      <c r="AZ247" s="151">
        <f t="shared" si="1667"/>
        <v>0</v>
      </c>
      <c r="BA247" s="151">
        <f t="shared" si="1668"/>
        <v>0</v>
      </c>
      <c r="BB247" s="151">
        <f t="shared" si="1669"/>
        <v>0</v>
      </c>
      <c r="BC247" s="151">
        <f t="shared" si="1670"/>
        <v>0</v>
      </c>
      <c r="BD247" s="154">
        <f t="shared" si="1797"/>
        <v>0</v>
      </c>
      <c r="BE247" s="3"/>
      <c r="BF247" s="3"/>
      <c r="BG247" s="3"/>
      <c r="BH247" s="151">
        <f t="shared" si="1671"/>
        <v>0</v>
      </c>
      <c r="BI247" s="151">
        <f t="shared" si="1672"/>
        <v>0</v>
      </c>
      <c r="BJ247" s="151">
        <f t="shared" si="1673"/>
        <v>0</v>
      </c>
      <c r="BK247" s="151">
        <f t="shared" si="1674"/>
        <v>0</v>
      </c>
      <c r="BL247" s="154">
        <f t="shared" si="1798"/>
        <v>0</v>
      </c>
      <c r="BM247" s="3"/>
      <c r="BN247" s="3"/>
      <c r="BO247" s="3"/>
      <c r="BP247" s="151">
        <f t="shared" si="1675"/>
        <v>0</v>
      </c>
      <c r="BQ247" s="151">
        <f t="shared" si="1676"/>
        <v>0</v>
      </c>
      <c r="BR247" s="151">
        <f t="shared" si="1677"/>
        <v>0</v>
      </c>
      <c r="BS247" s="151">
        <f t="shared" si="1678"/>
        <v>0</v>
      </c>
      <c r="BT247" s="154">
        <f t="shared" si="1799"/>
        <v>0</v>
      </c>
      <c r="BU247" s="3"/>
      <c r="BV247" s="3"/>
      <c r="BW247" s="3"/>
      <c r="BX247" s="151">
        <f t="shared" si="1679"/>
        <v>0</v>
      </c>
      <c r="BY247" s="151">
        <f t="shared" si="1680"/>
        <v>0</v>
      </c>
      <c r="BZ247" s="151">
        <f t="shared" si="1681"/>
        <v>0</v>
      </c>
      <c r="CA247" s="151">
        <f t="shared" si="1682"/>
        <v>0</v>
      </c>
      <c r="CB247" s="154">
        <f t="shared" si="1800"/>
        <v>0</v>
      </c>
      <c r="CC247" s="3"/>
      <c r="CD247" s="3"/>
      <c r="CE247" s="3"/>
      <c r="CF247" s="151">
        <f t="shared" si="1683"/>
        <v>0</v>
      </c>
      <c r="CG247" s="151">
        <f t="shared" si="1684"/>
        <v>0</v>
      </c>
      <c r="CH247" s="151">
        <f t="shared" si="1685"/>
        <v>0</v>
      </c>
      <c r="CI247" s="151">
        <f t="shared" si="1686"/>
        <v>0</v>
      </c>
      <c r="CJ247" s="154">
        <f t="shared" si="1801"/>
        <v>0</v>
      </c>
      <c r="CK247" s="3"/>
      <c r="CL247" s="3"/>
      <c r="CM247" s="3"/>
      <c r="CN247" s="151">
        <f t="shared" si="1687"/>
        <v>0</v>
      </c>
      <c r="CO247" s="151">
        <f t="shared" si="1688"/>
        <v>0</v>
      </c>
      <c r="CP247" s="151">
        <f t="shared" si="1689"/>
        <v>0</v>
      </c>
      <c r="CQ247" s="151">
        <f t="shared" si="1690"/>
        <v>0</v>
      </c>
      <c r="CR247" s="154">
        <f t="shared" si="1802"/>
        <v>0</v>
      </c>
      <c r="CS247" s="3"/>
      <c r="CT247" s="3"/>
      <c r="CU247" s="3"/>
      <c r="CV247" s="151">
        <f t="shared" si="1691"/>
        <v>0</v>
      </c>
      <c r="CW247" s="151">
        <f t="shared" si="1692"/>
        <v>0</v>
      </c>
      <c r="CX247" s="151">
        <f t="shared" si="1693"/>
        <v>0</v>
      </c>
      <c r="CY247" s="151">
        <f t="shared" si="1694"/>
        <v>0</v>
      </c>
      <c r="CZ247" s="151">
        <f t="shared" si="1695"/>
        <v>0</v>
      </c>
      <c r="DA247" s="151">
        <f t="shared" si="1696"/>
        <v>0</v>
      </c>
      <c r="DB247" s="151">
        <f t="shared" si="1697"/>
        <v>0</v>
      </c>
      <c r="DC247" s="151">
        <f t="shared" si="1698"/>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444</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90"/>
        <v>0</v>
      </c>
      <c r="FM247" s="151">
        <f t="shared" si="1885"/>
        <v>0</v>
      </c>
      <c r="FN247" s="151">
        <f t="shared" si="1886"/>
        <v>0</v>
      </c>
      <c r="FO247" s="151">
        <f t="shared" si="188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0"/>
        <v>2019 Okt</v>
      </c>
      <c r="B248" s="139">
        <f t="shared" si="1888"/>
        <v>2019</v>
      </c>
      <c r="C248" s="142" t="str">
        <f t="shared" si="1889"/>
        <v>Okt</v>
      </c>
      <c r="D248" s="154">
        <f t="shared" si="1786"/>
        <v>0</v>
      </c>
      <c r="E248" s="129"/>
      <c r="F248" s="129"/>
      <c r="G248" s="129"/>
      <c r="H248" s="154">
        <f t="shared" si="1787"/>
        <v>0</v>
      </c>
      <c r="I248" s="151">
        <f t="shared" si="1651"/>
        <v>0</v>
      </c>
      <c r="J248" s="151">
        <f t="shared" si="1652"/>
        <v>0</v>
      </c>
      <c r="K248" s="151">
        <f t="shared" si="1653"/>
        <v>0</v>
      </c>
      <c r="L248" s="154">
        <f t="shared" si="1788"/>
        <v>0</v>
      </c>
      <c r="M248" s="3"/>
      <c r="N248" s="3"/>
      <c r="O248" s="3"/>
      <c r="P248" s="154">
        <f t="shared" si="1789"/>
        <v>0</v>
      </c>
      <c r="Q248" s="3"/>
      <c r="R248" s="3"/>
      <c r="S248" s="3"/>
      <c r="T248" s="154">
        <f t="shared" si="1790"/>
        <v>0</v>
      </c>
      <c r="U248" s="151">
        <f t="shared" si="1654"/>
        <v>0</v>
      </c>
      <c r="V248" s="151">
        <f t="shared" si="1655"/>
        <v>0</v>
      </c>
      <c r="W248" s="151">
        <f t="shared" si="1656"/>
        <v>0</v>
      </c>
      <c r="X248" s="154">
        <f t="shared" si="1791"/>
        <v>0</v>
      </c>
      <c r="Y248" s="151">
        <f t="shared" si="1657"/>
        <v>0</v>
      </c>
      <c r="Z248" s="151">
        <f t="shared" si="1658"/>
        <v>0</v>
      </c>
      <c r="AA248" s="151">
        <f t="shared" si="1659"/>
        <v>0</v>
      </c>
      <c r="AB248" s="154">
        <f t="shared" si="1792"/>
        <v>0</v>
      </c>
      <c r="AC248" s="3"/>
      <c r="AD248" s="3"/>
      <c r="AE248" s="3"/>
      <c r="AF248" s="154">
        <f t="shared" si="1793"/>
        <v>0</v>
      </c>
      <c r="AG248" s="3"/>
      <c r="AH248" s="3"/>
      <c r="AI248" s="3"/>
      <c r="AJ248" s="154">
        <f t="shared" si="1794"/>
        <v>0</v>
      </c>
      <c r="AK248" s="151">
        <f t="shared" si="1660"/>
        <v>0</v>
      </c>
      <c r="AL248" s="151">
        <f t="shared" si="1661"/>
        <v>0</v>
      </c>
      <c r="AM248" s="151">
        <f t="shared" si="1662"/>
        <v>0</v>
      </c>
      <c r="AN248" s="154">
        <f t="shared" si="1795"/>
        <v>0</v>
      </c>
      <c r="AO248" s="3"/>
      <c r="AP248" s="3"/>
      <c r="AQ248" s="3"/>
      <c r="AR248" s="151">
        <f t="shared" si="1663"/>
        <v>0</v>
      </c>
      <c r="AS248" s="151">
        <f t="shared" si="1664"/>
        <v>0</v>
      </c>
      <c r="AT248" s="151">
        <f t="shared" si="1665"/>
        <v>0</v>
      </c>
      <c r="AU248" s="151">
        <f t="shared" si="1666"/>
        <v>0</v>
      </c>
      <c r="AV248" s="154">
        <f t="shared" si="1796"/>
        <v>0</v>
      </c>
      <c r="AW248" s="3"/>
      <c r="AX248" s="3"/>
      <c r="AY248" s="3"/>
      <c r="AZ248" s="151">
        <f t="shared" si="1667"/>
        <v>0</v>
      </c>
      <c r="BA248" s="151">
        <f t="shared" si="1668"/>
        <v>0</v>
      </c>
      <c r="BB248" s="151">
        <f t="shared" si="1669"/>
        <v>0</v>
      </c>
      <c r="BC248" s="151">
        <f t="shared" si="1670"/>
        <v>0</v>
      </c>
      <c r="BD248" s="154">
        <f t="shared" si="1797"/>
        <v>0</v>
      </c>
      <c r="BE248" s="3"/>
      <c r="BF248" s="3"/>
      <c r="BG248" s="3"/>
      <c r="BH248" s="151">
        <f t="shared" si="1671"/>
        <v>0</v>
      </c>
      <c r="BI248" s="151">
        <f t="shared" si="1672"/>
        <v>0</v>
      </c>
      <c r="BJ248" s="151">
        <f t="shared" si="1673"/>
        <v>0</v>
      </c>
      <c r="BK248" s="151">
        <f t="shared" si="1674"/>
        <v>0</v>
      </c>
      <c r="BL248" s="154">
        <f t="shared" si="1798"/>
        <v>0</v>
      </c>
      <c r="BM248" s="3"/>
      <c r="BN248" s="3"/>
      <c r="BO248" s="3"/>
      <c r="BP248" s="151">
        <f t="shared" si="1675"/>
        <v>0</v>
      </c>
      <c r="BQ248" s="151">
        <f t="shared" si="1676"/>
        <v>0</v>
      </c>
      <c r="BR248" s="151">
        <f t="shared" si="1677"/>
        <v>0</v>
      </c>
      <c r="BS248" s="151">
        <f t="shared" si="1678"/>
        <v>0</v>
      </c>
      <c r="BT248" s="154">
        <f t="shared" si="1799"/>
        <v>0</v>
      </c>
      <c r="BU248" s="3"/>
      <c r="BV248" s="3"/>
      <c r="BW248" s="3"/>
      <c r="BX248" s="151">
        <f t="shared" si="1679"/>
        <v>0</v>
      </c>
      <c r="BY248" s="151">
        <f t="shared" si="1680"/>
        <v>0</v>
      </c>
      <c r="BZ248" s="151">
        <f t="shared" si="1681"/>
        <v>0</v>
      </c>
      <c r="CA248" s="151">
        <f t="shared" si="1682"/>
        <v>0</v>
      </c>
      <c r="CB248" s="154">
        <f t="shared" si="1800"/>
        <v>0</v>
      </c>
      <c r="CC248" s="3"/>
      <c r="CD248" s="3"/>
      <c r="CE248" s="3"/>
      <c r="CF248" s="151">
        <f t="shared" si="1683"/>
        <v>0</v>
      </c>
      <c r="CG248" s="151">
        <f t="shared" si="1684"/>
        <v>0</v>
      </c>
      <c r="CH248" s="151">
        <f t="shared" si="1685"/>
        <v>0</v>
      </c>
      <c r="CI248" s="151">
        <f t="shared" si="1686"/>
        <v>0</v>
      </c>
      <c r="CJ248" s="154">
        <f t="shared" si="1801"/>
        <v>0</v>
      </c>
      <c r="CK248" s="3"/>
      <c r="CL248" s="3"/>
      <c r="CM248" s="3"/>
      <c r="CN248" s="151">
        <f t="shared" si="1687"/>
        <v>0</v>
      </c>
      <c r="CO248" s="151">
        <f t="shared" si="1688"/>
        <v>0</v>
      </c>
      <c r="CP248" s="151">
        <f t="shared" si="1689"/>
        <v>0</v>
      </c>
      <c r="CQ248" s="151">
        <f t="shared" si="1690"/>
        <v>0</v>
      </c>
      <c r="CR248" s="154">
        <f t="shared" si="1802"/>
        <v>0</v>
      </c>
      <c r="CS248" s="3"/>
      <c r="CT248" s="3"/>
      <c r="CU248" s="3"/>
      <c r="CV248" s="151">
        <f t="shared" si="1691"/>
        <v>0</v>
      </c>
      <c r="CW248" s="151">
        <f t="shared" si="1692"/>
        <v>0</v>
      </c>
      <c r="CX248" s="151">
        <f t="shared" si="1693"/>
        <v>0</v>
      </c>
      <c r="CY248" s="151">
        <f t="shared" si="1694"/>
        <v>0</v>
      </c>
      <c r="CZ248" s="151">
        <f t="shared" si="1695"/>
        <v>0</v>
      </c>
      <c r="DA248" s="151">
        <f t="shared" si="1696"/>
        <v>0</v>
      </c>
      <c r="DB248" s="151">
        <f t="shared" si="1697"/>
        <v>0</v>
      </c>
      <c r="DC248" s="151">
        <f t="shared" si="1698"/>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90"/>
        <v>0</v>
      </c>
      <c r="FM248" s="151">
        <f t="shared" si="1885"/>
        <v>0</v>
      </c>
      <c r="FN248" s="151">
        <f t="shared" si="1886"/>
        <v>0</v>
      </c>
      <c r="FO248" s="151">
        <f t="shared" si="188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0"/>
        <v>2019 Nov</v>
      </c>
      <c r="B249" s="139">
        <f t="shared" si="1888"/>
        <v>2019</v>
      </c>
      <c r="C249" s="142" t="str">
        <f t="shared" si="1889"/>
        <v>Nov</v>
      </c>
      <c r="D249" s="154">
        <f t="shared" si="1786"/>
        <v>0</v>
      </c>
      <c r="E249" s="129"/>
      <c r="F249" s="129"/>
      <c r="G249" s="129"/>
      <c r="H249" s="154">
        <f t="shared" si="1787"/>
        <v>0</v>
      </c>
      <c r="I249" s="151">
        <f t="shared" si="1651"/>
        <v>0</v>
      </c>
      <c r="J249" s="151">
        <f t="shared" si="1652"/>
        <v>0</v>
      </c>
      <c r="K249" s="151">
        <f t="shared" si="1653"/>
        <v>0</v>
      </c>
      <c r="L249" s="154">
        <f t="shared" si="1788"/>
        <v>0</v>
      </c>
      <c r="M249" s="3"/>
      <c r="N249" s="3"/>
      <c r="O249" s="3"/>
      <c r="P249" s="154">
        <f t="shared" si="1789"/>
        <v>0</v>
      </c>
      <c r="Q249" s="3"/>
      <c r="R249" s="3"/>
      <c r="S249" s="3"/>
      <c r="T249" s="154">
        <f t="shared" si="1790"/>
        <v>0</v>
      </c>
      <c r="U249" s="151">
        <f t="shared" si="1654"/>
        <v>0</v>
      </c>
      <c r="V249" s="151">
        <f t="shared" si="1655"/>
        <v>0</v>
      </c>
      <c r="W249" s="151">
        <f t="shared" si="1656"/>
        <v>0</v>
      </c>
      <c r="X249" s="154">
        <f t="shared" si="1791"/>
        <v>0</v>
      </c>
      <c r="Y249" s="151">
        <f t="shared" si="1657"/>
        <v>0</v>
      </c>
      <c r="Z249" s="151">
        <f t="shared" si="1658"/>
        <v>0</v>
      </c>
      <c r="AA249" s="151">
        <f t="shared" si="1659"/>
        <v>0</v>
      </c>
      <c r="AB249" s="154">
        <f t="shared" si="1792"/>
        <v>0</v>
      </c>
      <c r="AC249" s="3"/>
      <c r="AD249" s="3"/>
      <c r="AE249" s="3"/>
      <c r="AF249" s="154">
        <f t="shared" si="1793"/>
        <v>0</v>
      </c>
      <c r="AG249" s="3"/>
      <c r="AH249" s="3"/>
      <c r="AI249" s="3"/>
      <c r="AJ249" s="154">
        <f t="shared" si="1794"/>
        <v>0</v>
      </c>
      <c r="AK249" s="151">
        <f t="shared" si="1660"/>
        <v>0</v>
      </c>
      <c r="AL249" s="151">
        <f t="shared" si="1661"/>
        <v>0</v>
      </c>
      <c r="AM249" s="151">
        <f t="shared" si="1662"/>
        <v>0</v>
      </c>
      <c r="AN249" s="154">
        <f t="shared" si="1795"/>
        <v>0</v>
      </c>
      <c r="AO249" s="3"/>
      <c r="AP249" s="3"/>
      <c r="AQ249" s="3"/>
      <c r="AR249" s="151">
        <f t="shared" si="1663"/>
        <v>0</v>
      </c>
      <c r="AS249" s="151">
        <f t="shared" si="1664"/>
        <v>0</v>
      </c>
      <c r="AT249" s="151">
        <f t="shared" si="1665"/>
        <v>0</v>
      </c>
      <c r="AU249" s="151">
        <f t="shared" si="1666"/>
        <v>0</v>
      </c>
      <c r="AV249" s="154">
        <f t="shared" si="1796"/>
        <v>0</v>
      </c>
      <c r="AW249" s="3"/>
      <c r="AX249" s="3"/>
      <c r="AY249" s="3"/>
      <c r="AZ249" s="151">
        <f t="shared" si="1667"/>
        <v>0</v>
      </c>
      <c r="BA249" s="151">
        <f t="shared" si="1668"/>
        <v>0</v>
      </c>
      <c r="BB249" s="151">
        <f t="shared" si="1669"/>
        <v>0</v>
      </c>
      <c r="BC249" s="151">
        <f t="shared" si="1670"/>
        <v>0</v>
      </c>
      <c r="BD249" s="154">
        <f t="shared" si="1797"/>
        <v>0</v>
      </c>
      <c r="BE249" s="3"/>
      <c r="BF249" s="3"/>
      <c r="BG249" s="3"/>
      <c r="BH249" s="151">
        <f t="shared" si="1671"/>
        <v>0</v>
      </c>
      <c r="BI249" s="151">
        <f t="shared" si="1672"/>
        <v>0</v>
      </c>
      <c r="BJ249" s="151">
        <f t="shared" si="1673"/>
        <v>0</v>
      </c>
      <c r="BK249" s="151">
        <f t="shared" si="1674"/>
        <v>0</v>
      </c>
      <c r="BL249" s="154">
        <f t="shared" si="1798"/>
        <v>0</v>
      </c>
      <c r="BM249" s="3"/>
      <c r="BN249" s="3"/>
      <c r="BO249" s="3"/>
      <c r="BP249" s="151">
        <f t="shared" si="1675"/>
        <v>0</v>
      </c>
      <c r="BQ249" s="151">
        <f t="shared" si="1676"/>
        <v>0</v>
      </c>
      <c r="BR249" s="151">
        <f t="shared" si="1677"/>
        <v>0</v>
      </c>
      <c r="BS249" s="151">
        <f t="shared" si="1678"/>
        <v>0</v>
      </c>
      <c r="BT249" s="154">
        <f t="shared" si="1799"/>
        <v>0</v>
      </c>
      <c r="BU249" s="3"/>
      <c r="BV249" s="3"/>
      <c r="BW249" s="3"/>
      <c r="BX249" s="151">
        <f t="shared" si="1679"/>
        <v>0</v>
      </c>
      <c r="BY249" s="151">
        <f t="shared" si="1680"/>
        <v>0</v>
      </c>
      <c r="BZ249" s="151">
        <f t="shared" si="1681"/>
        <v>0</v>
      </c>
      <c r="CA249" s="151">
        <f t="shared" si="1682"/>
        <v>0</v>
      </c>
      <c r="CB249" s="154">
        <f t="shared" si="1800"/>
        <v>0</v>
      </c>
      <c r="CC249" s="3"/>
      <c r="CD249" s="3"/>
      <c r="CE249" s="3"/>
      <c r="CF249" s="151">
        <f t="shared" si="1683"/>
        <v>0</v>
      </c>
      <c r="CG249" s="151">
        <f t="shared" si="1684"/>
        <v>0</v>
      </c>
      <c r="CH249" s="151">
        <f t="shared" si="1685"/>
        <v>0</v>
      </c>
      <c r="CI249" s="151">
        <f t="shared" si="1686"/>
        <v>0</v>
      </c>
      <c r="CJ249" s="154">
        <f t="shared" si="1801"/>
        <v>0</v>
      </c>
      <c r="CK249" s="3"/>
      <c r="CL249" s="3"/>
      <c r="CM249" s="3"/>
      <c r="CN249" s="151">
        <f t="shared" si="1687"/>
        <v>0</v>
      </c>
      <c r="CO249" s="151">
        <f t="shared" si="1688"/>
        <v>0</v>
      </c>
      <c r="CP249" s="151">
        <f t="shared" si="1689"/>
        <v>0</v>
      </c>
      <c r="CQ249" s="151">
        <f t="shared" si="1690"/>
        <v>0</v>
      </c>
      <c r="CR249" s="154">
        <f t="shared" si="1802"/>
        <v>0</v>
      </c>
      <c r="CS249" s="3"/>
      <c r="CT249" s="3"/>
      <c r="CU249" s="3"/>
      <c r="CV249" s="151">
        <f t="shared" si="1691"/>
        <v>0</v>
      </c>
      <c r="CW249" s="151">
        <f t="shared" si="1692"/>
        <v>0</v>
      </c>
      <c r="CX249" s="151">
        <f t="shared" si="1693"/>
        <v>0</v>
      </c>
      <c r="CY249" s="151">
        <f t="shared" si="1694"/>
        <v>0</v>
      </c>
      <c r="CZ249" s="151">
        <f t="shared" si="1695"/>
        <v>0</v>
      </c>
      <c r="DA249" s="151">
        <f t="shared" si="1696"/>
        <v>0</v>
      </c>
      <c r="DB249" s="151">
        <f t="shared" si="1697"/>
        <v>0</v>
      </c>
      <c r="DC249" s="151">
        <f t="shared" si="1698"/>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90"/>
        <v>0</v>
      </c>
      <c r="FM249" s="151">
        <f t="shared" si="1885"/>
        <v>0</v>
      </c>
      <c r="FN249" s="151">
        <f t="shared" si="1886"/>
        <v>0</v>
      </c>
      <c r="FO249" s="151">
        <f t="shared" si="188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0"/>
        <v>2019 Dec</v>
      </c>
      <c r="B250" s="139">
        <f t="shared" si="1888"/>
        <v>2019</v>
      </c>
      <c r="C250" s="142" t="str">
        <f t="shared" si="1889"/>
        <v>Dec</v>
      </c>
      <c r="D250" s="154">
        <f t="shared" si="1786"/>
        <v>0</v>
      </c>
      <c r="E250" s="129"/>
      <c r="F250" s="129"/>
      <c r="G250" s="129"/>
      <c r="H250" s="154">
        <f t="shared" si="1787"/>
        <v>0</v>
      </c>
      <c r="I250" s="151">
        <f t="shared" si="1651"/>
        <v>0</v>
      </c>
      <c r="J250" s="151">
        <f t="shared" si="1652"/>
        <v>0</v>
      </c>
      <c r="K250" s="151">
        <f t="shared" si="1653"/>
        <v>0</v>
      </c>
      <c r="L250" s="154">
        <f t="shared" si="1788"/>
        <v>0</v>
      </c>
      <c r="M250" s="3"/>
      <c r="N250" s="3"/>
      <c r="O250" s="3"/>
      <c r="P250" s="154">
        <f t="shared" si="1789"/>
        <v>0</v>
      </c>
      <c r="Q250" s="3"/>
      <c r="R250" s="3"/>
      <c r="S250" s="3"/>
      <c r="T250" s="154">
        <f t="shared" si="1790"/>
        <v>0</v>
      </c>
      <c r="U250" s="151">
        <f t="shared" si="1654"/>
        <v>0</v>
      </c>
      <c r="V250" s="151">
        <f t="shared" si="1655"/>
        <v>0</v>
      </c>
      <c r="W250" s="151">
        <f t="shared" si="1656"/>
        <v>0</v>
      </c>
      <c r="X250" s="154">
        <f t="shared" si="1791"/>
        <v>0</v>
      </c>
      <c r="Y250" s="151">
        <f t="shared" si="1657"/>
        <v>0</v>
      </c>
      <c r="Z250" s="151">
        <f t="shared" si="1658"/>
        <v>0</v>
      </c>
      <c r="AA250" s="151">
        <f t="shared" si="1659"/>
        <v>0</v>
      </c>
      <c r="AB250" s="154">
        <f t="shared" si="1792"/>
        <v>0</v>
      </c>
      <c r="AC250" s="3"/>
      <c r="AD250" s="3"/>
      <c r="AE250" s="3"/>
      <c r="AF250" s="154">
        <f t="shared" si="1793"/>
        <v>0</v>
      </c>
      <c r="AG250" s="3"/>
      <c r="AH250" s="3"/>
      <c r="AI250" s="3"/>
      <c r="AJ250" s="154">
        <f t="shared" si="1794"/>
        <v>0</v>
      </c>
      <c r="AK250" s="151">
        <f t="shared" si="1660"/>
        <v>0</v>
      </c>
      <c r="AL250" s="151">
        <f t="shared" si="1661"/>
        <v>0</v>
      </c>
      <c r="AM250" s="151">
        <f t="shared" si="1662"/>
        <v>0</v>
      </c>
      <c r="AN250" s="154">
        <f t="shared" si="1795"/>
        <v>0</v>
      </c>
      <c r="AO250" s="3"/>
      <c r="AP250" s="3"/>
      <c r="AQ250" s="3"/>
      <c r="AR250" s="151">
        <f t="shared" si="1663"/>
        <v>0</v>
      </c>
      <c r="AS250" s="151">
        <f t="shared" si="1664"/>
        <v>0</v>
      </c>
      <c r="AT250" s="151">
        <f t="shared" si="1665"/>
        <v>0</v>
      </c>
      <c r="AU250" s="151">
        <f t="shared" si="1666"/>
        <v>0</v>
      </c>
      <c r="AV250" s="154">
        <f t="shared" si="1796"/>
        <v>0</v>
      </c>
      <c r="AW250" s="3"/>
      <c r="AX250" s="3"/>
      <c r="AY250" s="3"/>
      <c r="AZ250" s="151">
        <f t="shared" si="1667"/>
        <v>0</v>
      </c>
      <c r="BA250" s="151">
        <f t="shared" si="1668"/>
        <v>0</v>
      </c>
      <c r="BB250" s="151">
        <f t="shared" si="1669"/>
        <v>0</v>
      </c>
      <c r="BC250" s="151">
        <f t="shared" si="1670"/>
        <v>0</v>
      </c>
      <c r="BD250" s="154">
        <f t="shared" si="1797"/>
        <v>0</v>
      </c>
      <c r="BE250" s="3"/>
      <c r="BF250" s="3"/>
      <c r="BG250" s="3"/>
      <c r="BH250" s="151">
        <f t="shared" si="1671"/>
        <v>0</v>
      </c>
      <c r="BI250" s="151">
        <f t="shared" si="1672"/>
        <v>0</v>
      </c>
      <c r="BJ250" s="151">
        <f t="shared" si="1673"/>
        <v>0</v>
      </c>
      <c r="BK250" s="151">
        <f t="shared" si="1674"/>
        <v>0</v>
      </c>
      <c r="BL250" s="154">
        <f t="shared" si="1798"/>
        <v>0</v>
      </c>
      <c r="BM250" s="3"/>
      <c r="BN250" s="3"/>
      <c r="BO250" s="3"/>
      <c r="BP250" s="151">
        <f t="shared" si="1675"/>
        <v>0</v>
      </c>
      <c r="BQ250" s="151">
        <f t="shared" si="1676"/>
        <v>0</v>
      </c>
      <c r="BR250" s="151">
        <f t="shared" si="1677"/>
        <v>0</v>
      </c>
      <c r="BS250" s="151">
        <f t="shared" si="1678"/>
        <v>0</v>
      </c>
      <c r="BT250" s="154">
        <f t="shared" si="1799"/>
        <v>0</v>
      </c>
      <c r="BU250" s="3"/>
      <c r="BV250" s="3"/>
      <c r="BW250" s="3"/>
      <c r="BX250" s="151">
        <f t="shared" si="1679"/>
        <v>0</v>
      </c>
      <c r="BY250" s="151">
        <f t="shared" si="1680"/>
        <v>0</v>
      </c>
      <c r="BZ250" s="151">
        <f t="shared" si="1681"/>
        <v>0</v>
      </c>
      <c r="CA250" s="151">
        <f t="shared" si="1682"/>
        <v>0</v>
      </c>
      <c r="CB250" s="154">
        <f t="shared" si="1800"/>
        <v>0</v>
      </c>
      <c r="CC250" s="3"/>
      <c r="CD250" s="3"/>
      <c r="CE250" s="3"/>
      <c r="CF250" s="151">
        <f t="shared" si="1683"/>
        <v>0</v>
      </c>
      <c r="CG250" s="151">
        <f t="shared" si="1684"/>
        <v>0</v>
      </c>
      <c r="CH250" s="151">
        <f t="shared" si="1685"/>
        <v>0</v>
      </c>
      <c r="CI250" s="151">
        <f t="shared" si="1686"/>
        <v>0</v>
      </c>
      <c r="CJ250" s="154">
        <f t="shared" si="1801"/>
        <v>0</v>
      </c>
      <c r="CK250" s="3"/>
      <c r="CL250" s="3"/>
      <c r="CM250" s="3"/>
      <c r="CN250" s="151">
        <f t="shared" si="1687"/>
        <v>0</v>
      </c>
      <c r="CO250" s="151">
        <f t="shared" si="1688"/>
        <v>0</v>
      </c>
      <c r="CP250" s="151">
        <f t="shared" si="1689"/>
        <v>0</v>
      </c>
      <c r="CQ250" s="151">
        <f t="shared" si="1690"/>
        <v>0</v>
      </c>
      <c r="CR250" s="154">
        <f t="shared" si="1802"/>
        <v>0</v>
      </c>
      <c r="CS250" s="3"/>
      <c r="CT250" s="3"/>
      <c r="CU250" s="3"/>
      <c r="CV250" s="151">
        <f t="shared" si="1691"/>
        <v>0</v>
      </c>
      <c r="CW250" s="151">
        <f t="shared" si="1692"/>
        <v>0</v>
      </c>
      <c r="CX250" s="151">
        <f t="shared" si="1693"/>
        <v>0</v>
      </c>
      <c r="CY250" s="151">
        <f t="shared" si="1694"/>
        <v>0</v>
      </c>
      <c r="CZ250" s="151">
        <f t="shared" si="1695"/>
        <v>0</v>
      </c>
      <c r="DA250" s="151">
        <f t="shared" si="1696"/>
        <v>0</v>
      </c>
      <c r="DB250" s="151">
        <f t="shared" si="1697"/>
        <v>0</v>
      </c>
      <c r="DC250" s="151">
        <f t="shared" si="1698"/>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445</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90"/>
        <v>0</v>
      </c>
      <c r="FM250" s="151">
        <f t="shared" si="1885"/>
        <v>0</v>
      </c>
      <c r="FN250" s="151">
        <f t="shared" si="1886"/>
        <v>0</v>
      </c>
      <c r="FO250" s="151">
        <f t="shared" si="188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369</v>
      </c>
      <c r="B251" s="218"/>
      <c r="C251" s="219"/>
      <c r="D251" s="220">
        <f>SUM(D239:D250)</f>
        <v>0</v>
      </c>
      <c r="E251" s="220">
        <f t="shared" ref="E251" si="1891">SUM(E239:E250)</f>
        <v>0</v>
      </c>
      <c r="F251" s="220">
        <f t="shared" ref="F251" si="1892">SUM(F239:F250)</f>
        <v>0</v>
      </c>
      <c r="G251" s="220">
        <f t="shared" ref="G251" si="1893">SUM(G239:G250)</f>
        <v>0</v>
      </c>
      <c r="H251" s="220">
        <f t="shared" ref="H251" si="1894">SUM(H239:H250)</f>
        <v>0</v>
      </c>
      <c r="I251" s="220">
        <f t="shared" ref="I251" si="1895">SUM(I239:I250)</f>
        <v>0</v>
      </c>
      <c r="J251" s="220">
        <f t="shared" ref="J251" si="1896">SUM(J239:J250)</f>
        <v>0</v>
      </c>
      <c r="K251" s="220">
        <f t="shared" ref="K251" si="1897">SUM(K239:K250)</f>
        <v>0</v>
      </c>
      <c r="L251" s="220">
        <f t="shared" ref="L251" si="1898">SUM(L239:L250)</f>
        <v>0</v>
      </c>
      <c r="M251" s="220">
        <f t="shared" ref="M251" si="1899">SUM(M239:M250)</f>
        <v>0</v>
      </c>
      <c r="N251" s="220">
        <f t="shared" ref="N251" si="1900">SUM(N239:N250)</f>
        <v>0</v>
      </c>
      <c r="O251" s="220">
        <f t="shared" ref="O251" si="1901">SUM(O239:O250)</f>
        <v>0</v>
      </c>
      <c r="P251" s="220">
        <f t="shared" ref="P251" si="1902">SUM(P239:P250)</f>
        <v>0</v>
      </c>
      <c r="Q251" s="220">
        <f t="shared" ref="Q251" si="1903">SUM(Q239:Q250)</f>
        <v>0</v>
      </c>
      <c r="R251" s="220">
        <f t="shared" ref="R251" si="1904">SUM(R239:R250)</f>
        <v>0</v>
      </c>
      <c r="S251" s="220">
        <f t="shared" ref="S251" si="1905">SUM(S239:S250)</f>
        <v>0</v>
      </c>
      <c r="T251" s="220">
        <f t="shared" ref="T251" si="1906">SUM(T239:T250)</f>
        <v>0</v>
      </c>
      <c r="U251" s="220">
        <f t="shared" ref="U251" si="1907">SUM(U239:U250)</f>
        <v>0</v>
      </c>
      <c r="V251" s="220">
        <f t="shared" ref="V251" si="1908">SUM(V239:V250)</f>
        <v>0</v>
      </c>
      <c r="W251" s="220">
        <f t="shared" ref="W251" si="1909">SUM(W239:W250)</f>
        <v>0</v>
      </c>
      <c r="X251" s="220">
        <f t="shared" ref="X251" si="1910">SUM(X239:X250)</f>
        <v>0</v>
      </c>
      <c r="Y251" s="220">
        <f t="shared" ref="Y251" si="1911">SUM(Y239:Y250)</f>
        <v>0</v>
      </c>
      <c r="Z251" s="220">
        <f t="shared" ref="Z251" si="1912">SUM(Z239:Z250)</f>
        <v>0</v>
      </c>
      <c r="AA251" s="220">
        <f t="shared" ref="AA251" si="1913">SUM(AA239:AA250)</f>
        <v>0</v>
      </c>
      <c r="AB251" s="220">
        <f t="shared" ref="AB251" si="1914">SUM(AB239:AB250)</f>
        <v>0</v>
      </c>
      <c r="AC251" s="220">
        <f t="shared" ref="AC251" si="1915">SUM(AC239:AC250)</f>
        <v>0</v>
      </c>
      <c r="AD251" s="220">
        <f t="shared" ref="AD251" si="1916">SUM(AD239:AD250)</f>
        <v>0</v>
      </c>
      <c r="AE251" s="220">
        <f t="shared" ref="AE251" si="1917">SUM(AE239:AE250)</f>
        <v>0</v>
      </c>
      <c r="AF251" s="220">
        <f t="shared" ref="AF251" si="1918">SUM(AF239:AF250)</f>
        <v>0</v>
      </c>
      <c r="AG251" s="220">
        <f t="shared" ref="AG251" si="1919">SUM(AG239:AG250)</f>
        <v>0</v>
      </c>
      <c r="AH251" s="220">
        <f t="shared" ref="AH251" si="1920">SUM(AH239:AH250)</f>
        <v>0</v>
      </c>
      <c r="AI251" s="220">
        <f t="shared" ref="AI251" si="1921">SUM(AI239:AI250)</f>
        <v>0</v>
      </c>
      <c r="AJ251" s="220">
        <f t="shared" ref="AJ251" si="1922">SUM(AJ239:AJ250)</f>
        <v>0</v>
      </c>
      <c r="AK251" s="220">
        <f t="shared" ref="AK251" si="1923">SUM(AK239:AK250)</f>
        <v>0</v>
      </c>
      <c r="AL251" s="220">
        <f t="shared" ref="AL251" si="1924">SUM(AL239:AL250)</f>
        <v>0</v>
      </c>
      <c r="AM251" s="220">
        <f>SUM(AM239:AM250)</f>
        <v>0</v>
      </c>
      <c r="AN251" s="220">
        <f>SUM(AN239:AN250)</f>
        <v>0</v>
      </c>
      <c r="AO251" s="220">
        <f t="shared" ref="AO251" si="1925">SUM(AO239:AO250)</f>
        <v>0</v>
      </c>
      <c r="AP251" s="220">
        <f t="shared" ref="AP251" si="1926">SUM(AP239:AP250)</f>
        <v>0</v>
      </c>
      <c r="AQ251" s="220">
        <f t="shared" ref="AQ251" si="1927">SUM(AQ239:AQ250)</f>
        <v>0</v>
      </c>
      <c r="AR251" s="222">
        <f>IF(AN251&gt;0,(AN251/T251)*100,0)</f>
        <v>0</v>
      </c>
      <c r="AS251" s="222">
        <f t="shared" si="1664"/>
        <v>0</v>
      </c>
      <c r="AT251" s="222">
        <f t="shared" si="1665"/>
        <v>0</v>
      </c>
      <c r="AU251" s="222">
        <f t="shared" si="1666"/>
        <v>0</v>
      </c>
      <c r="AV251" s="220">
        <f>SUM(AV239:AV250)</f>
        <v>0</v>
      </c>
      <c r="AW251" s="220">
        <f t="shared" ref="AW251" si="1928">SUM(AW239:AW250)</f>
        <v>0</v>
      </c>
      <c r="AX251" s="220">
        <f t="shared" ref="AX251" si="1929">SUM(AX239:AX250)</f>
        <v>0</v>
      </c>
      <c r="AY251" s="220">
        <f t="shared" ref="AY251" si="1930">SUM(AY239:AY250)</f>
        <v>0</v>
      </c>
      <c r="AZ251" s="222">
        <f t="shared" si="1667"/>
        <v>0</v>
      </c>
      <c r="BA251" s="222">
        <f t="shared" si="1668"/>
        <v>0</v>
      </c>
      <c r="BB251" s="222">
        <f t="shared" si="1669"/>
        <v>0</v>
      </c>
      <c r="BC251" s="222">
        <f t="shared" si="1670"/>
        <v>0</v>
      </c>
      <c r="BD251" s="220">
        <f t="shared" ref="BD251" si="1931">SUM(BD239:BD250)</f>
        <v>0</v>
      </c>
      <c r="BE251" s="220">
        <f t="shared" ref="BE251" si="1932">SUM(BE239:BE250)</f>
        <v>0</v>
      </c>
      <c r="BF251" s="220">
        <f t="shared" ref="BF251" si="1933">SUM(BF239:BF250)</f>
        <v>0</v>
      </c>
      <c r="BG251" s="220">
        <f t="shared" ref="BG251" si="1934">SUM(BG239:BG250)</f>
        <v>0</v>
      </c>
      <c r="BH251" s="222">
        <f t="shared" si="1671"/>
        <v>0</v>
      </c>
      <c r="BI251" s="222">
        <f t="shared" si="1672"/>
        <v>0</v>
      </c>
      <c r="BJ251" s="222">
        <f t="shared" si="1673"/>
        <v>0</v>
      </c>
      <c r="BK251" s="222">
        <f t="shared" si="1674"/>
        <v>0</v>
      </c>
      <c r="BL251" s="220">
        <f t="shared" ref="BL251" si="1935">SUM(BL239:BL250)</f>
        <v>0</v>
      </c>
      <c r="BM251" s="220">
        <f t="shared" ref="BM251" si="1936">SUM(BM239:BM250)</f>
        <v>0</v>
      </c>
      <c r="BN251" s="220">
        <f t="shared" ref="BN251" si="1937">SUM(BN239:BN250)</f>
        <v>0</v>
      </c>
      <c r="BO251" s="220">
        <f t="shared" ref="BO251" si="1938">SUM(BO239:BO250)</f>
        <v>0</v>
      </c>
      <c r="BP251" s="222">
        <f t="shared" si="1675"/>
        <v>0</v>
      </c>
      <c r="BQ251" s="222">
        <f t="shared" si="1676"/>
        <v>0</v>
      </c>
      <c r="BR251" s="222">
        <f t="shared" si="1677"/>
        <v>0</v>
      </c>
      <c r="BS251" s="222">
        <f t="shared" si="1678"/>
        <v>0</v>
      </c>
      <c r="BT251" s="220">
        <f t="shared" ref="BT251" si="1939">SUM(BT239:BT250)</f>
        <v>0</v>
      </c>
      <c r="BU251" s="220">
        <f t="shared" ref="BU251" si="1940">SUM(BU239:BU250)</f>
        <v>0</v>
      </c>
      <c r="BV251" s="220">
        <f t="shared" ref="BV251" si="1941">SUM(BV239:BV250)</f>
        <v>0</v>
      </c>
      <c r="BW251" s="220">
        <f t="shared" ref="BW251" si="1942">SUM(BW239:BW250)</f>
        <v>0</v>
      </c>
      <c r="BX251" s="222">
        <f t="shared" si="1679"/>
        <v>0</v>
      </c>
      <c r="BY251" s="222">
        <f t="shared" si="1680"/>
        <v>0</v>
      </c>
      <c r="BZ251" s="222">
        <f t="shared" si="1681"/>
        <v>0</v>
      </c>
      <c r="CA251" s="222">
        <f t="shared" si="1682"/>
        <v>0</v>
      </c>
      <c r="CB251" s="220">
        <f t="shared" ref="CB251" si="1943">SUM(CB239:CB250)</f>
        <v>0</v>
      </c>
      <c r="CC251" s="220">
        <f t="shared" ref="CC251" si="1944">SUM(CC239:CC250)</f>
        <v>0</v>
      </c>
      <c r="CD251" s="220">
        <f t="shared" ref="CD251" si="1945">SUM(CD239:CD250)</f>
        <v>0</v>
      </c>
      <c r="CE251" s="220">
        <f t="shared" ref="CE251" si="1946">SUM(CE239:CE250)</f>
        <v>0</v>
      </c>
      <c r="CF251" s="222">
        <f t="shared" si="1683"/>
        <v>0</v>
      </c>
      <c r="CG251" s="222">
        <f t="shared" si="1684"/>
        <v>0</v>
      </c>
      <c r="CH251" s="222">
        <f t="shared" si="1685"/>
        <v>0</v>
      </c>
      <c r="CI251" s="222">
        <f t="shared" si="1686"/>
        <v>0</v>
      </c>
      <c r="CJ251" s="220">
        <f t="shared" ref="CJ251" si="1947">SUM(CJ239:CJ250)</f>
        <v>0</v>
      </c>
      <c r="CK251" s="220">
        <f t="shared" ref="CK251" si="1948">SUM(CK239:CK250)</f>
        <v>0</v>
      </c>
      <c r="CL251" s="220">
        <f t="shared" ref="CL251" si="1949">SUM(CL239:CL250)</f>
        <v>0</v>
      </c>
      <c r="CM251" s="220">
        <f t="shared" ref="CM251" si="1950">SUM(CM239:CM250)</f>
        <v>0</v>
      </c>
      <c r="CN251" s="222">
        <f t="shared" si="1687"/>
        <v>0</v>
      </c>
      <c r="CO251" s="222">
        <f t="shared" si="1688"/>
        <v>0</v>
      </c>
      <c r="CP251" s="222">
        <f t="shared" si="1689"/>
        <v>0</v>
      </c>
      <c r="CQ251" s="222">
        <f t="shared" si="1690"/>
        <v>0</v>
      </c>
      <c r="CR251" s="220">
        <f t="shared" ref="CR251" si="1951">SUM(CR239:CR250)</f>
        <v>0</v>
      </c>
      <c r="CS251" s="220">
        <f t="shared" ref="CS251" si="1952">SUM(CS239:CS250)</f>
        <v>0</v>
      </c>
      <c r="CT251" s="220">
        <f t="shared" ref="CT251" si="1953">SUM(CT239:CT250)</f>
        <v>0</v>
      </c>
      <c r="CU251" s="220">
        <f t="shared" ref="CU251" si="1954">SUM(CU239:CU250)</f>
        <v>0</v>
      </c>
      <c r="CV251" s="222">
        <f>IF(CR251&gt;0,(CR251/T251)*100,0)</f>
        <v>0</v>
      </c>
      <c r="CW251" s="222">
        <f t="shared" si="1692"/>
        <v>0</v>
      </c>
      <c r="CX251" s="222">
        <f t="shared" si="1693"/>
        <v>0</v>
      </c>
      <c r="CY251" s="222">
        <f t="shared" si="1694"/>
        <v>0</v>
      </c>
      <c r="CZ251" s="222">
        <f t="shared" si="1695"/>
        <v>0</v>
      </c>
      <c r="DA251" s="222">
        <f t="shared" si="1696"/>
        <v>0</v>
      </c>
      <c r="DB251" s="222">
        <f t="shared" si="1697"/>
        <v>0</v>
      </c>
      <c r="DC251" s="222">
        <f t="shared" si="1698"/>
        <v>0</v>
      </c>
      <c r="DD251" s="220">
        <f t="shared" ref="DD251" si="1955">SUM(DD239:DD250)</f>
        <v>0</v>
      </c>
      <c r="DE251" s="220">
        <f t="shared" ref="DE251" si="1956">SUM(DE239:DE250)</f>
        <v>0</v>
      </c>
      <c r="DF251" s="220">
        <f t="shared" ref="DF251" si="1957">SUM(DF239:DF250)</f>
        <v>0</v>
      </c>
      <c r="DG251" s="220">
        <f t="shared" ref="DG251" si="1958">SUM(DG239:DG250)</f>
        <v>0</v>
      </c>
      <c r="DH251" s="221">
        <f>IF(DD251&gt;0,(DD251*60)/T251,0)</f>
        <v>0</v>
      </c>
      <c r="DI251" s="221">
        <f t="shared" ref="DI251" si="1959">IF(DE251&gt;0,(DE251*60)/U251,0)</f>
        <v>0</v>
      </c>
      <c r="DJ251" s="221">
        <f t="shared" ref="DJ251" si="1960">IF(DF251&gt;0,(DF251*60)/V251,0)</f>
        <v>0</v>
      </c>
      <c r="DK251" s="221">
        <f t="shared" ref="DK251" si="1961">IF(DG251&gt;0,(DG251*60)/W251,0)</f>
        <v>0</v>
      </c>
      <c r="DL251" s="221">
        <f>IF(DD251&gt;0,(DD251*60)/(T251-AN251),0)</f>
        <v>0</v>
      </c>
      <c r="DM251" s="221">
        <f t="shared" ref="DM251" si="1962">IF(DE251&gt;0,(DE251*60)/(U251-AO251),0)</f>
        <v>0</v>
      </c>
      <c r="DN251" s="221">
        <f t="shared" ref="DN251" si="1963">IF(DF251&gt;0,(DF251*60)/(V251-AP251),0)</f>
        <v>0</v>
      </c>
      <c r="DO251" s="221">
        <f t="shared" ref="DO251" si="1964">IF(DG251&gt;0,(DG251*60)/(W251-AQ251),0)</f>
        <v>0</v>
      </c>
      <c r="DP251" s="221">
        <f>IF(DU251&gt;0,(DU251*60)/(T251-BD251),0)</f>
        <v>0</v>
      </c>
      <c r="DQ251" s="221">
        <f t="shared" ref="DQ251" si="1965">IF(DV251&gt;0,(DV251*60)/(U251-BE251),0)</f>
        <v>0</v>
      </c>
      <c r="DR251" s="221">
        <f t="shared" ref="DR251" si="1966">IF(DW251&gt;0,(DW251*60)/(V251-BF251),0)</f>
        <v>0</v>
      </c>
      <c r="DS251" s="221">
        <f t="shared" ref="DS251" si="1967">IF(DX251&gt;0,(DX251*60)/(W251-BG251),0)</f>
        <v>0</v>
      </c>
      <c r="DU251" s="220">
        <f t="shared" ref="DU251" si="1968">SUM(DU239:DU250)</f>
        <v>0</v>
      </c>
      <c r="DV251" s="220">
        <f t="shared" ref="DV251" si="1969">SUM(DV239:DV250)</f>
        <v>0</v>
      </c>
      <c r="DW251" s="220">
        <f t="shared" ref="DW251" si="1970">SUM(DW239:DW250)</f>
        <v>0</v>
      </c>
      <c r="DX251" s="220">
        <f t="shared" ref="DX251" si="1971">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72">SUM(FL239:FL250)</f>
        <v>0</v>
      </c>
      <c r="FM251" s="222">
        <f t="shared" si="1885"/>
        <v>0</v>
      </c>
      <c r="FN251" s="222">
        <f t="shared" si="1886"/>
        <v>0</v>
      </c>
      <c r="FO251" s="224">
        <f t="shared" si="1887"/>
        <v>0</v>
      </c>
      <c r="FR251" s="277">
        <f t="shared" si="1449"/>
        <v>0</v>
      </c>
      <c r="FS251" s="278">
        <f t="shared" si="1450"/>
        <v>0</v>
      </c>
      <c r="FT251" s="278">
        <f t="shared" si="1451"/>
        <v>0</v>
      </c>
      <c r="FU251" s="279">
        <f t="shared" si="1452"/>
        <v>0</v>
      </c>
      <c r="FV251" s="239"/>
      <c r="FW251" s="280" t="e">
        <f t="shared" si="1453"/>
        <v>#DIV/0!</v>
      </c>
      <c r="FX251" s="281" t="e">
        <f t="shared" si="1454"/>
        <v>#DIV/0!</v>
      </c>
      <c r="FY251" s="281" t="e">
        <f t="shared" si="1455"/>
        <v>#DIV/0!</v>
      </c>
      <c r="FZ251" s="282" t="e">
        <f t="shared" si="1456"/>
        <v>#DIV/0!</v>
      </c>
      <c r="GA251" s="283"/>
      <c r="GB251" s="277">
        <f t="shared" si="1457"/>
        <v>0</v>
      </c>
      <c r="GC251" s="278">
        <f t="shared" si="1458"/>
        <v>0</v>
      </c>
      <c r="GD251" s="278">
        <f t="shared" si="1459"/>
        <v>0</v>
      </c>
      <c r="GE251" s="279">
        <f t="shared" si="1460"/>
        <v>0</v>
      </c>
    </row>
    <row r="252" spans="1:187" x14ac:dyDescent="0.2">
      <c r="A252" s="2" t="str">
        <f t="shared" si="1650"/>
        <v>2020 Jan</v>
      </c>
      <c r="B252" s="139">
        <f t="shared" ref="B252:B263" si="1973">B239+1</f>
        <v>2020</v>
      </c>
      <c r="C252" s="142" t="str">
        <f t="shared" ref="C252:C263" si="1974">C239</f>
        <v>Jan</v>
      </c>
      <c r="D252" s="154">
        <f t="shared" si="1786"/>
        <v>0</v>
      </c>
      <c r="E252" s="129"/>
      <c r="F252" s="129"/>
      <c r="G252" s="129"/>
      <c r="H252" s="154">
        <f t="shared" si="1787"/>
        <v>0</v>
      </c>
      <c r="I252" s="151">
        <f t="shared" si="1651"/>
        <v>0</v>
      </c>
      <c r="J252" s="151">
        <f t="shared" si="1652"/>
        <v>0</v>
      </c>
      <c r="K252" s="151">
        <f t="shared" si="1653"/>
        <v>0</v>
      </c>
      <c r="L252" s="154">
        <f t="shared" si="1788"/>
        <v>0</v>
      </c>
      <c r="M252" s="3"/>
      <c r="N252" s="3"/>
      <c r="O252" s="3"/>
      <c r="P252" s="154">
        <f t="shared" si="1789"/>
        <v>0</v>
      </c>
      <c r="Q252" s="3"/>
      <c r="R252" s="3"/>
      <c r="S252" s="3"/>
      <c r="T252" s="154">
        <f t="shared" si="1790"/>
        <v>0</v>
      </c>
      <c r="U252" s="151">
        <f t="shared" si="1654"/>
        <v>0</v>
      </c>
      <c r="V252" s="151">
        <f t="shared" si="1655"/>
        <v>0</v>
      </c>
      <c r="W252" s="151">
        <f t="shared" si="1656"/>
        <v>0</v>
      </c>
      <c r="X252" s="154">
        <f t="shared" si="1791"/>
        <v>0</v>
      </c>
      <c r="Y252" s="151">
        <f t="shared" si="1657"/>
        <v>0</v>
      </c>
      <c r="Z252" s="151">
        <f t="shared" si="1658"/>
        <v>0</v>
      </c>
      <c r="AA252" s="151">
        <f t="shared" si="1659"/>
        <v>0</v>
      </c>
      <c r="AB252" s="154">
        <f t="shared" si="1792"/>
        <v>0</v>
      </c>
      <c r="AC252" s="3"/>
      <c r="AD252" s="3"/>
      <c r="AE252" s="3"/>
      <c r="AF252" s="154">
        <f t="shared" si="1793"/>
        <v>0</v>
      </c>
      <c r="AG252" s="3"/>
      <c r="AH252" s="3"/>
      <c r="AI252" s="3"/>
      <c r="AJ252" s="154">
        <f t="shared" si="1794"/>
        <v>0</v>
      </c>
      <c r="AK252" s="151">
        <f t="shared" si="1660"/>
        <v>0</v>
      </c>
      <c r="AL252" s="151">
        <f t="shared" si="1661"/>
        <v>0</v>
      </c>
      <c r="AM252" s="151">
        <f t="shared" si="1662"/>
        <v>0</v>
      </c>
      <c r="AN252" s="154">
        <f t="shared" si="1795"/>
        <v>0</v>
      </c>
      <c r="AO252" s="3"/>
      <c r="AP252" s="3"/>
      <c r="AQ252" s="3"/>
      <c r="AR252" s="151">
        <f t="shared" si="1663"/>
        <v>0</v>
      </c>
      <c r="AS252" s="151">
        <f t="shared" si="1664"/>
        <v>0</v>
      </c>
      <c r="AT252" s="151">
        <f t="shared" si="1665"/>
        <v>0</v>
      </c>
      <c r="AU252" s="151">
        <f t="shared" si="1666"/>
        <v>0</v>
      </c>
      <c r="AV252" s="154">
        <f t="shared" si="1796"/>
        <v>0</v>
      </c>
      <c r="AW252" s="3"/>
      <c r="AX252" s="3"/>
      <c r="AY252" s="3"/>
      <c r="AZ252" s="151">
        <f t="shared" si="1667"/>
        <v>0</v>
      </c>
      <c r="BA252" s="151">
        <f t="shared" si="1668"/>
        <v>0</v>
      </c>
      <c r="BB252" s="151">
        <f t="shared" si="1669"/>
        <v>0</v>
      </c>
      <c r="BC252" s="151">
        <f t="shared" si="1670"/>
        <v>0</v>
      </c>
      <c r="BD252" s="154">
        <f t="shared" si="1797"/>
        <v>0</v>
      </c>
      <c r="BE252" s="3"/>
      <c r="BF252" s="3"/>
      <c r="BG252" s="3"/>
      <c r="BH252" s="151">
        <f t="shared" si="1671"/>
        <v>0</v>
      </c>
      <c r="BI252" s="151">
        <f t="shared" si="1672"/>
        <v>0</v>
      </c>
      <c r="BJ252" s="151">
        <f t="shared" si="1673"/>
        <v>0</v>
      </c>
      <c r="BK252" s="151">
        <f t="shared" si="1674"/>
        <v>0</v>
      </c>
      <c r="BL252" s="154">
        <f t="shared" si="1798"/>
        <v>0</v>
      </c>
      <c r="BM252" s="3"/>
      <c r="BN252" s="3"/>
      <c r="BO252" s="3"/>
      <c r="BP252" s="151">
        <f t="shared" si="1675"/>
        <v>0</v>
      </c>
      <c r="BQ252" s="151">
        <f t="shared" si="1676"/>
        <v>0</v>
      </c>
      <c r="BR252" s="151">
        <f t="shared" si="1677"/>
        <v>0</v>
      </c>
      <c r="BS252" s="151">
        <f t="shared" si="1678"/>
        <v>0</v>
      </c>
      <c r="BT252" s="154">
        <f t="shared" si="1799"/>
        <v>0</v>
      </c>
      <c r="BU252" s="3"/>
      <c r="BV252" s="3"/>
      <c r="BW252" s="3"/>
      <c r="BX252" s="151">
        <f t="shared" si="1679"/>
        <v>0</v>
      </c>
      <c r="BY252" s="151">
        <f t="shared" si="1680"/>
        <v>0</v>
      </c>
      <c r="BZ252" s="151">
        <f t="shared" si="1681"/>
        <v>0</v>
      </c>
      <c r="CA252" s="151">
        <f t="shared" si="1682"/>
        <v>0</v>
      </c>
      <c r="CB252" s="154">
        <f t="shared" si="1800"/>
        <v>0</v>
      </c>
      <c r="CC252" s="3"/>
      <c r="CD252" s="3"/>
      <c r="CE252" s="3"/>
      <c r="CF252" s="151">
        <f t="shared" si="1683"/>
        <v>0</v>
      </c>
      <c r="CG252" s="151">
        <f t="shared" si="1684"/>
        <v>0</v>
      </c>
      <c r="CH252" s="151">
        <f t="shared" si="1685"/>
        <v>0</v>
      </c>
      <c r="CI252" s="151">
        <f t="shared" si="1686"/>
        <v>0</v>
      </c>
      <c r="CJ252" s="154">
        <f t="shared" si="1801"/>
        <v>0</v>
      </c>
      <c r="CK252" s="3"/>
      <c r="CL252" s="3"/>
      <c r="CM252" s="3"/>
      <c r="CN252" s="151">
        <f t="shared" si="1687"/>
        <v>0</v>
      </c>
      <c r="CO252" s="151">
        <f t="shared" si="1688"/>
        <v>0</v>
      </c>
      <c r="CP252" s="151">
        <f t="shared" si="1689"/>
        <v>0</v>
      </c>
      <c r="CQ252" s="151">
        <f t="shared" si="1690"/>
        <v>0</v>
      </c>
      <c r="CR252" s="154">
        <f t="shared" si="1802"/>
        <v>0</v>
      </c>
      <c r="CS252" s="3"/>
      <c r="CT252" s="3"/>
      <c r="CU252" s="3"/>
      <c r="CV252" s="151">
        <f t="shared" si="1691"/>
        <v>0</v>
      </c>
      <c r="CW252" s="151">
        <f t="shared" si="1692"/>
        <v>0</v>
      </c>
      <c r="CX252" s="151">
        <f t="shared" si="1693"/>
        <v>0</v>
      </c>
      <c r="CY252" s="151">
        <f t="shared" si="1694"/>
        <v>0</v>
      </c>
      <c r="CZ252" s="151">
        <f t="shared" si="1695"/>
        <v>0</v>
      </c>
      <c r="DA252" s="151">
        <f t="shared" si="1696"/>
        <v>0</v>
      </c>
      <c r="DB252" s="151">
        <f t="shared" si="1697"/>
        <v>0</v>
      </c>
      <c r="DC252" s="151">
        <f t="shared" si="1698"/>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5">AJ252</f>
        <v>0</v>
      </c>
      <c r="FM252" s="151">
        <f t="shared" si="1885"/>
        <v>0</v>
      </c>
      <c r="FN252" s="151">
        <f t="shared" si="1886"/>
        <v>0</v>
      </c>
      <c r="FO252" s="151">
        <f t="shared" si="188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0"/>
        <v>2020 Feb</v>
      </c>
      <c r="B253" s="139">
        <f t="shared" si="1973"/>
        <v>2020</v>
      </c>
      <c r="C253" s="142" t="str">
        <f t="shared" si="1974"/>
        <v>Feb</v>
      </c>
      <c r="D253" s="154">
        <f t="shared" si="1786"/>
        <v>0</v>
      </c>
      <c r="E253" s="129"/>
      <c r="F253" s="129"/>
      <c r="G253" s="129"/>
      <c r="H253" s="154">
        <f t="shared" si="1787"/>
        <v>0</v>
      </c>
      <c r="I253" s="151">
        <f t="shared" si="1651"/>
        <v>0</v>
      </c>
      <c r="J253" s="151">
        <f t="shared" si="1652"/>
        <v>0</v>
      </c>
      <c r="K253" s="151">
        <f t="shared" si="1653"/>
        <v>0</v>
      </c>
      <c r="L253" s="154">
        <f t="shared" si="1788"/>
        <v>0</v>
      </c>
      <c r="M253" s="3"/>
      <c r="N253" s="3"/>
      <c r="O253" s="3"/>
      <c r="P253" s="154">
        <f t="shared" si="1789"/>
        <v>0</v>
      </c>
      <c r="Q253" s="3"/>
      <c r="R253" s="3"/>
      <c r="S253" s="3"/>
      <c r="T253" s="154">
        <f t="shared" si="1790"/>
        <v>0</v>
      </c>
      <c r="U253" s="151">
        <f t="shared" si="1654"/>
        <v>0</v>
      </c>
      <c r="V253" s="151">
        <f t="shared" si="1655"/>
        <v>0</v>
      </c>
      <c r="W253" s="151">
        <f t="shared" si="1656"/>
        <v>0</v>
      </c>
      <c r="X253" s="154">
        <f t="shared" si="1791"/>
        <v>0</v>
      </c>
      <c r="Y253" s="151">
        <f t="shared" si="1657"/>
        <v>0</v>
      </c>
      <c r="Z253" s="151">
        <f t="shared" si="1658"/>
        <v>0</v>
      </c>
      <c r="AA253" s="151">
        <f t="shared" si="1659"/>
        <v>0</v>
      </c>
      <c r="AB253" s="154">
        <f t="shared" si="1792"/>
        <v>0</v>
      </c>
      <c r="AC253" s="3"/>
      <c r="AD253" s="3"/>
      <c r="AE253" s="3"/>
      <c r="AF253" s="154">
        <f t="shared" si="1793"/>
        <v>0</v>
      </c>
      <c r="AG253" s="3"/>
      <c r="AH253" s="3"/>
      <c r="AI253" s="3"/>
      <c r="AJ253" s="154">
        <f t="shared" si="1794"/>
        <v>0</v>
      </c>
      <c r="AK253" s="151">
        <f t="shared" si="1660"/>
        <v>0</v>
      </c>
      <c r="AL253" s="151">
        <f t="shared" si="1661"/>
        <v>0</v>
      </c>
      <c r="AM253" s="151">
        <f t="shared" si="1662"/>
        <v>0</v>
      </c>
      <c r="AN253" s="154">
        <f t="shared" si="1795"/>
        <v>0</v>
      </c>
      <c r="AO253" s="3"/>
      <c r="AP253" s="3"/>
      <c r="AQ253" s="3"/>
      <c r="AR253" s="151">
        <f t="shared" si="1663"/>
        <v>0</v>
      </c>
      <c r="AS253" s="151">
        <f t="shared" si="1664"/>
        <v>0</v>
      </c>
      <c r="AT253" s="151">
        <f t="shared" si="1665"/>
        <v>0</v>
      </c>
      <c r="AU253" s="151">
        <f t="shared" si="1666"/>
        <v>0</v>
      </c>
      <c r="AV253" s="154">
        <f t="shared" si="1796"/>
        <v>0</v>
      </c>
      <c r="AW253" s="3"/>
      <c r="AX253" s="3"/>
      <c r="AY253" s="3"/>
      <c r="AZ253" s="151">
        <f t="shared" si="1667"/>
        <v>0</v>
      </c>
      <c r="BA253" s="151">
        <f t="shared" si="1668"/>
        <v>0</v>
      </c>
      <c r="BB253" s="151">
        <f t="shared" si="1669"/>
        <v>0</v>
      </c>
      <c r="BC253" s="151">
        <f t="shared" si="1670"/>
        <v>0</v>
      </c>
      <c r="BD253" s="154">
        <f t="shared" si="1797"/>
        <v>0</v>
      </c>
      <c r="BE253" s="3"/>
      <c r="BF253" s="3"/>
      <c r="BG253" s="3"/>
      <c r="BH253" s="151">
        <f t="shared" si="1671"/>
        <v>0</v>
      </c>
      <c r="BI253" s="151">
        <f t="shared" si="1672"/>
        <v>0</v>
      </c>
      <c r="BJ253" s="151">
        <f t="shared" si="1673"/>
        <v>0</v>
      </c>
      <c r="BK253" s="151">
        <f t="shared" si="1674"/>
        <v>0</v>
      </c>
      <c r="BL253" s="154">
        <f t="shared" si="1798"/>
        <v>0</v>
      </c>
      <c r="BM253" s="3"/>
      <c r="BN253" s="3"/>
      <c r="BO253" s="3"/>
      <c r="BP253" s="151">
        <f t="shared" si="1675"/>
        <v>0</v>
      </c>
      <c r="BQ253" s="151">
        <f t="shared" si="1676"/>
        <v>0</v>
      </c>
      <c r="BR253" s="151">
        <f t="shared" si="1677"/>
        <v>0</v>
      </c>
      <c r="BS253" s="151">
        <f t="shared" si="1678"/>
        <v>0</v>
      </c>
      <c r="BT253" s="154">
        <f t="shared" si="1799"/>
        <v>0</v>
      </c>
      <c r="BU253" s="3"/>
      <c r="BV253" s="3"/>
      <c r="BW253" s="3"/>
      <c r="BX253" s="151">
        <f t="shared" si="1679"/>
        <v>0</v>
      </c>
      <c r="BY253" s="151">
        <f t="shared" si="1680"/>
        <v>0</v>
      </c>
      <c r="BZ253" s="151">
        <f t="shared" si="1681"/>
        <v>0</v>
      </c>
      <c r="CA253" s="151">
        <f t="shared" si="1682"/>
        <v>0</v>
      </c>
      <c r="CB253" s="154">
        <f t="shared" si="1800"/>
        <v>0</v>
      </c>
      <c r="CC253" s="3"/>
      <c r="CD253" s="3"/>
      <c r="CE253" s="3"/>
      <c r="CF253" s="151">
        <f t="shared" si="1683"/>
        <v>0</v>
      </c>
      <c r="CG253" s="151">
        <f t="shared" si="1684"/>
        <v>0</v>
      </c>
      <c r="CH253" s="151">
        <f t="shared" si="1685"/>
        <v>0</v>
      </c>
      <c r="CI253" s="151">
        <f t="shared" si="1686"/>
        <v>0</v>
      </c>
      <c r="CJ253" s="154">
        <f t="shared" si="1801"/>
        <v>0</v>
      </c>
      <c r="CK253" s="3"/>
      <c r="CL253" s="3"/>
      <c r="CM253" s="3"/>
      <c r="CN253" s="151">
        <f t="shared" si="1687"/>
        <v>0</v>
      </c>
      <c r="CO253" s="151">
        <f t="shared" si="1688"/>
        <v>0</v>
      </c>
      <c r="CP253" s="151">
        <f t="shared" si="1689"/>
        <v>0</v>
      </c>
      <c r="CQ253" s="151">
        <f t="shared" si="1690"/>
        <v>0</v>
      </c>
      <c r="CR253" s="154">
        <f t="shared" si="1802"/>
        <v>0</v>
      </c>
      <c r="CS253" s="3"/>
      <c r="CT253" s="3"/>
      <c r="CU253" s="3"/>
      <c r="CV253" s="151">
        <f t="shared" si="1691"/>
        <v>0</v>
      </c>
      <c r="CW253" s="151">
        <f t="shared" si="1692"/>
        <v>0</v>
      </c>
      <c r="CX253" s="151">
        <f t="shared" si="1693"/>
        <v>0</v>
      </c>
      <c r="CY253" s="151">
        <f t="shared" si="1694"/>
        <v>0</v>
      </c>
      <c r="CZ253" s="151">
        <f t="shared" si="1695"/>
        <v>0</v>
      </c>
      <c r="DA253" s="151">
        <f t="shared" si="1696"/>
        <v>0</v>
      </c>
      <c r="DB253" s="151">
        <f t="shared" si="1697"/>
        <v>0</v>
      </c>
      <c r="DC253" s="151">
        <f t="shared" si="1698"/>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5"/>
        <v>0</v>
      </c>
      <c r="FM253" s="151">
        <f t="shared" si="1885"/>
        <v>0</v>
      </c>
      <c r="FN253" s="151">
        <f t="shared" si="1886"/>
        <v>0</v>
      </c>
      <c r="FO253" s="151">
        <f t="shared" si="188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0"/>
        <v>2020 Mar</v>
      </c>
      <c r="B254" s="139">
        <f t="shared" si="1973"/>
        <v>2020</v>
      </c>
      <c r="C254" s="142" t="str">
        <f t="shared" si="1974"/>
        <v>Mar</v>
      </c>
      <c r="D254" s="154">
        <f t="shared" si="1786"/>
        <v>0</v>
      </c>
      <c r="E254" s="129"/>
      <c r="F254" s="129"/>
      <c r="G254" s="129"/>
      <c r="H254" s="154">
        <f t="shared" si="1787"/>
        <v>0</v>
      </c>
      <c r="I254" s="151">
        <f t="shared" si="1651"/>
        <v>0</v>
      </c>
      <c r="J254" s="151">
        <f t="shared" si="1652"/>
        <v>0</v>
      </c>
      <c r="K254" s="151">
        <f t="shared" si="1653"/>
        <v>0</v>
      </c>
      <c r="L254" s="154">
        <f t="shared" si="1788"/>
        <v>0</v>
      </c>
      <c r="M254" s="3"/>
      <c r="N254" s="3"/>
      <c r="O254" s="3"/>
      <c r="P254" s="154">
        <f t="shared" si="1789"/>
        <v>0</v>
      </c>
      <c r="Q254" s="3"/>
      <c r="R254" s="3"/>
      <c r="S254" s="3"/>
      <c r="T254" s="154">
        <f t="shared" si="1790"/>
        <v>0</v>
      </c>
      <c r="U254" s="151">
        <f t="shared" si="1654"/>
        <v>0</v>
      </c>
      <c r="V254" s="151">
        <f t="shared" si="1655"/>
        <v>0</v>
      </c>
      <c r="W254" s="151">
        <f t="shared" si="1656"/>
        <v>0</v>
      </c>
      <c r="X254" s="154">
        <f t="shared" si="1791"/>
        <v>0</v>
      </c>
      <c r="Y254" s="151">
        <f t="shared" si="1657"/>
        <v>0</v>
      </c>
      <c r="Z254" s="151">
        <f t="shared" si="1658"/>
        <v>0</v>
      </c>
      <c r="AA254" s="151">
        <f t="shared" si="1659"/>
        <v>0</v>
      </c>
      <c r="AB254" s="154">
        <f t="shared" si="1792"/>
        <v>0</v>
      </c>
      <c r="AC254" s="3"/>
      <c r="AD254" s="3"/>
      <c r="AE254" s="3"/>
      <c r="AF254" s="154">
        <f t="shared" si="1793"/>
        <v>0</v>
      </c>
      <c r="AG254" s="3"/>
      <c r="AH254" s="3"/>
      <c r="AI254" s="3"/>
      <c r="AJ254" s="154">
        <f t="shared" si="1794"/>
        <v>0</v>
      </c>
      <c r="AK254" s="151">
        <f t="shared" si="1660"/>
        <v>0</v>
      </c>
      <c r="AL254" s="151">
        <f t="shared" si="1661"/>
        <v>0</v>
      </c>
      <c r="AM254" s="151">
        <f t="shared" si="1662"/>
        <v>0</v>
      </c>
      <c r="AN254" s="154">
        <f t="shared" si="1795"/>
        <v>0</v>
      </c>
      <c r="AO254" s="3"/>
      <c r="AP254" s="3"/>
      <c r="AQ254" s="3"/>
      <c r="AR254" s="151">
        <f t="shared" si="1663"/>
        <v>0</v>
      </c>
      <c r="AS254" s="151">
        <f t="shared" si="1664"/>
        <v>0</v>
      </c>
      <c r="AT254" s="151">
        <f t="shared" si="1665"/>
        <v>0</v>
      </c>
      <c r="AU254" s="151">
        <f t="shared" si="1666"/>
        <v>0</v>
      </c>
      <c r="AV254" s="154">
        <f t="shared" si="1796"/>
        <v>0</v>
      </c>
      <c r="AW254" s="3"/>
      <c r="AX254" s="3"/>
      <c r="AY254" s="3"/>
      <c r="AZ254" s="151">
        <f t="shared" si="1667"/>
        <v>0</v>
      </c>
      <c r="BA254" s="151">
        <f t="shared" si="1668"/>
        <v>0</v>
      </c>
      <c r="BB254" s="151">
        <f t="shared" si="1669"/>
        <v>0</v>
      </c>
      <c r="BC254" s="151">
        <f t="shared" si="1670"/>
        <v>0</v>
      </c>
      <c r="BD254" s="154">
        <f t="shared" si="1797"/>
        <v>0</v>
      </c>
      <c r="BE254" s="3"/>
      <c r="BF254" s="3"/>
      <c r="BG254" s="3"/>
      <c r="BH254" s="151">
        <f t="shared" si="1671"/>
        <v>0</v>
      </c>
      <c r="BI254" s="151">
        <f t="shared" si="1672"/>
        <v>0</v>
      </c>
      <c r="BJ254" s="151">
        <f t="shared" si="1673"/>
        <v>0</v>
      </c>
      <c r="BK254" s="151">
        <f t="shared" si="1674"/>
        <v>0</v>
      </c>
      <c r="BL254" s="154">
        <f t="shared" si="1798"/>
        <v>0</v>
      </c>
      <c r="BM254" s="3"/>
      <c r="BN254" s="3"/>
      <c r="BO254" s="3"/>
      <c r="BP254" s="151">
        <f t="shared" si="1675"/>
        <v>0</v>
      </c>
      <c r="BQ254" s="151">
        <f t="shared" si="1676"/>
        <v>0</v>
      </c>
      <c r="BR254" s="151">
        <f t="shared" si="1677"/>
        <v>0</v>
      </c>
      <c r="BS254" s="151">
        <f t="shared" si="1678"/>
        <v>0</v>
      </c>
      <c r="BT254" s="154">
        <f t="shared" si="1799"/>
        <v>0</v>
      </c>
      <c r="BU254" s="3"/>
      <c r="BV254" s="3"/>
      <c r="BW254" s="3"/>
      <c r="BX254" s="151">
        <f t="shared" si="1679"/>
        <v>0</v>
      </c>
      <c r="BY254" s="151">
        <f t="shared" si="1680"/>
        <v>0</v>
      </c>
      <c r="BZ254" s="151">
        <f t="shared" si="1681"/>
        <v>0</v>
      </c>
      <c r="CA254" s="151">
        <f t="shared" si="1682"/>
        <v>0</v>
      </c>
      <c r="CB254" s="154">
        <f t="shared" si="1800"/>
        <v>0</v>
      </c>
      <c r="CC254" s="3"/>
      <c r="CD254" s="3"/>
      <c r="CE254" s="3"/>
      <c r="CF254" s="151">
        <f t="shared" si="1683"/>
        <v>0</v>
      </c>
      <c r="CG254" s="151">
        <f t="shared" si="1684"/>
        <v>0</v>
      </c>
      <c r="CH254" s="151">
        <f t="shared" si="1685"/>
        <v>0</v>
      </c>
      <c r="CI254" s="151">
        <f t="shared" si="1686"/>
        <v>0</v>
      </c>
      <c r="CJ254" s="154">
        <f t="shared" si="1801"/>
        <v>0</v>
      </c>
      <c r="CK254" s="3"/>
      <c r="CL254" s="3"/>
      <c r="CM254" s="3"/>
      <c r="CN254" s="151">
        <f t="shared" si="1687"/>
        <v>0</v>
      </c>
      <c r="CO254" s="151">
        <f t="shared" si="1688"/>
        <v>0</v>
      </c>
      <c r="CP254" s="151">
        <f t="shared" si="1689"/>
        <v>0</v>
      </c>
      <c r="CQ254" s="151">
        <f t="shared" si="1690"/>
        <v>0</v>
      </c>
      <c r="CR254" s="154">
        <f t="shared" si="1802"/>
        <v>0</v>
      </c>
      <c r="CS254" s="3"/>
      <c r="CT254" s="3"/>
      <c r="CU254" s="3"/>
      <c r="CV254" s="151">
        <f t="shared" si="1691"/>
        <v>0</v>
      </c>
      <c r="CW254" s="151">
        <f t="shared" si="1692"/>
        <v>0</v>
      </c>
      <c r="CX254" s="151">
        <f t="shared" si="1693"/>
        <v>0</v>
      </c>
      <c r="CY254" s="151">
        <f t="shared" si="1694"/>
        <v>0</v>
      </c>
      <c r="CZ254" s="151">
        <f t="shared" si="1695"/>
        <v>0</v>
      </c>
      <c r="DA254" s="151">
        <f t="shared" si="1696"/>
        <v>0</v>
      </c>
      <c r="DB254" s="151">
        <f t="shared" si="1697"/>
        <v>0</v>
      </c>
      <c r="DC254" s="151">
        <f t="shared" si="1698"/>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441</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5"/>
        <v>0</v>
      </c>
      <c r="FM254" s="151">
        <f t="shared" si="1885"/>
        <v>0</v>
      </c>
      <c r="FN254" s="151">
        <f t="shared" si="1886"/>
        <v>0</v>
      </c>
      <c r="FO254" s="151">
        <f t="shared" si="188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0"/>
        <v>2020 Apr</v>
      </c>
      <c r="B255" s="139">
        <f t="shared" si="1973"/>
        <v>2020</v>
      </c>
      <c r="C255" s="142" t="str">
        <f t="shared" si="1974"/>
        <v>Apr</v>
      </c>
      <c r="D255" s="154">
        <f t="shared" si="1786"/>
        <v>0</v>
      </c>
      <c r="E255" s="129"/>
      <c r="F255" s="129"/>
      <c r="G255" s="129"/>
      <c r="H255" s="154">
        <f t="shared" si="1787"/>
        <v>0</v>
      </c>
      <c r="I255" s="151">
        <f t="shared" si="1651"/>
        <v>0</v>
      </c>
      <c r="J255" s="151">
        <f t="shared" si="1652"/>
        <v>0</v>
      </c>
      <c r="K255" s="151">
        <f t="shared" si="1653"/>
        <v>0</v>
      </c>
      <c r="L255" s="154">
        <f t="shared" si="1788"/>
        <v>0</v>
      </c>
      <c r="M255" s="3"/>
      <c r="N255" s="3"/>
      <c r="O255" s="3"/>
      <c r="P255" s="154">
        <f t="shared" si="1789"/>
        <v>0</v>
      </c>
      <c r="Q255" s="3"/>
      <c r="R255" s="3"/>
      <c r="S255" s="3"/>
      <c r="T255" s="154">
        <f t="shared" si="1790"/>
        <v>0</v>
      </c>
      <c r="U255" s="151">
        <f t="shared" si="1654"/>
        <v>0</v>
      </c>
      <c r="V255" s="151">
        <f t="shared" si="1655"/>
        <v>0</v>
      </c>
      <c r="W255" s="151">
        <f t="shared" si="1656"/>
        <v>0</v>
      </c>
      <c r="X255" s="154">
        <f t="shared" si="1791"/>
        <v>0</v>
      </c>
      <c r="Y255" s="151">
        <f t="shared" si="1657"/>
        <v>0</v>
      </c>
      <c r="Z255" s="151">
        <f t="shared" si="1658"/>
        <v>0</v>
      </c>
      <c r="AA255" s="151">
        <f t="shared" si="1659"/>
        <v>0</v>
      </c>
      <c r="AB255" s="154">
        <f t="shared" si="1792"/>
        <v>0</v>
      </c>
      <c r="AC255" s="3"/>
      <c r="AD255" s="3"/>
      <c r="AE255" s="3"/>
      <c r="AF255" s="154">
        <f t="shared" si="1793"/>
        <v>0</v>
      </c>
      <c r="AG255" s="3"/>
      <c r="AH255" s="3"/>
      <c r="AI255" s="3"/>
      <c r="AJ255" s="154">
        <f t="shared" si="1794"/>
        <v>0</v>
      </c>
      <c r="AK255" s="151">
        <f t="shared" si="1660"/>
        <v>0</v>
      </c>
      <c r="AL255" s="151">
        <f t="shared" si="1661"/>
        <v>0</v>
      </c>
      <c r="AM255" s="151">
        <f t="shared" si="1662"/>
        <v>0</v>
      </c>
      <c r="AN255" s="154">
        <f t="shared" si="1795"/>
        <v>0</v>
      </c>
      <c r="AO255" s="3"/>
      <c r="AP255" s="3"/>
      <c r="AQ255" s="3"/>
      <c r="AR255" s="151">
        <f t="shared" si="1663"/>
        <v>0</v>
      </c>
      <c r="AS255" s="151">
        <f t="shared" si="1664"/>
        <v>0</v>
      </c>
      <c r="AT255" s="151">
        <f t="shared" si="1665"/>
        <v>0</v>
      </c>
      <c r="AU255" s="151">
        <f t="shared" si="1666"/>
        <v>0</v>
      </c>
      <c r="AV255" s="154">
        <f t="shared" si="1796"/>
        <v>0</v>
      </c>
      <c r="AW255" s="3"/>
      <c r="AX255" s="3"/>
      <c r="AY255" s="3"/>
      <c r="AZ255" s="151">
        <f t="shared" si="1667"/>
        <v>0</v>
      </c>
      <c r="BA255" s="151">
        <f t="shared" si="1668"/>
        <v>0</v>
      </c>
      <c r="BB255" s="151">
        <f t="shared" si="1669"/>
        <v>0</v>
      </c>
      <c r="BC255" s="151">
        <f t="shared" si="1670"/>
        <v>0</v>
      </c>
      <c r="BD255" s="154">
        <f t="shared" si="1797"/>
        <v>0</v>
      </c>
      <c r="BE255" s="3"/>
      <c r="BF255" s="3"/>
      <c r="BG255" s="3"/>
      <c r="BH255" s="151">
        <f t="shared" si="1671"/>
        <v>0</v>
      </c>
      <c r="BI255" s="151">
        <f t="shared" si="1672"/>
        <v>0</v>
      </c>
      <c r="BJ255" s="151">
        <f t="shared" si="1673"/>
        <v>0</v>
      </c>
      <c r="BK255" s="151">
        <f t="shared" si="1674"/>
        <v>0</v>
      </c>
      <c r="BL255" s="154">
        <f t="shared" si="1798"/>
        <v>0</v>
      </c>
      <c r="BM255" s="3"/>
      <c r="BN255" s="3"/>
      <c r="BO255" s="3"/>
      <c r="BP255" s="151">
        <f t="shared" si="1675"/>
        <v>0</v>
      </c>
      <c r="BQ255" s="151">
        <f t="shared" si="1676"/>
        <v>0</v>
      </c>
      <c r="BR255" s="151">
        <f t="shared" si="1677"/>
        <v>0</v>
      </c>
      <c r="BS255" s="151">
        <f t="shared" si="1678"/>
        <v>0</v>
      </c>
      <c r="BT255" s="154">
        <f t="shared" si="1799"/>
        <v>0</v>
      </c>
      <c r="BU255" s="3"/>
      <c r="BV255" s="3"/>
      <c r="BW255" s="3"/>
      <c r="BX255" s="151">
        <f t="shared" si="1679"/>
        <v>0</v>
      </c>
      <c r="BY255" s="151">
        <f t="shared" si="1680"/>
        <v>0</v>
      </c>
      <c r="BZ255" s="151">
        <f t="shared" si="1681"/>
        <v>0</v>
      </c>
      <c r="CA255" s="151">
        <f t="shared" si="1682"/>
        <v>0</v>
      </c>
      <c r="CB255" s="154">
        <f t="shared" si="1800"/>
        <v>0</v>
      </c>
      <c r="CC255" s="3"/>
      <c r="CD255" s="3"/>
      <c r="CE255" s="3"/>
      <c r="CF255" s="151">
        <f t="shared" si="1683"/>
        <v>0</v>
      </c>
      <c r="CG255" s="151">
        <f t="shared" si="1684"/>
        <v>0</v>
      </c>
      <c r="CH255" s="151">
        <f t="shared" si="1685"/>
        <v>0</v>
      </c>
      <c r="CI255" s="151">
        <f t="shared" si="1686"/>
        <v>0</v>
      </c>
      <c r="CJ255" s="154">
        <f t="shared" si="1801"/>
        <v>0</v>
      </c>
      <c r="CK255" s="3"/>
      <c r="CL255" s="3"/>
      <c r="CM255" s="3"/>
      <c r="CN255" s="151">
        <f t="shared" si="1687"/>
        <v>0</v>
      </c>
      <c r="CO255" s="151">
        <f t="shared" si="1688"/>
        <v>0</v>
      </c>
      <c r="CP255" s="151">
        <f t="shared" si="1689"/>
        <v>0</v>
      </c>
      <c r="CQ255" s="151">
        <f t="shared" si="1690"/>
        <v>0</v>
      </c>
      <c r="CR255" s="154">
        <f t="shared" si="1802"/>
        <v>0</v>
      </c>
      <c r="CS255" s="3"/>
      <c r="CT255" s="3"/>
      <c r="CU255" s="3"/>
      <c r="CV255" s="151">
        <f t="shared" si="1691"/>
        <v>0</v>
      </c>
      <c r="CW255" s="151">
        <f t="shared" si="1692"/>
        <v>0</v>
      </c>
      <c r="CX255" s="151">
        <f t="shared" si="1693"/>
        <v>0</v>
      </c>
      <c r="CY255" s="151">
        <f t="shared" si="1694"/>
        <v>0</v>
      </c>
      <c r="CZ255" s="151">
        <f t="shared" si="1695"/>
        <v>0</v>
      </c>
      <c r="DA255" s="151">
        <f t="shared" si="1696"/>
        <v>0</v>
      </c>
      <c r="DB255" s="151">
        <f t="shared" si="1697"/>
        <v>0</v>
      </c>
      <c r="DC255" s="151">
        <f t="shared" si="1698"/>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5"/>
        <v>0</v>
      </c>
      <c r="FM255" s="151">
        <f t="shared" si="1885"/>
        <v>0</v>
      </c>
      <c r="FN255" s="151">
        <f t="shared" si="1886"/>
        <v>0</v>
      </c>
      <c r="FO255" s="151">
        <f t="shared" si="188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0"/>
        <v>2020 Maj</v>
      </c>
      <c r="B256" s="139">
        <f t="shared" si="1973"/>
        <v>2020</v>
      </c>
      <c r="C256" s="142" t="str">
        <f t="shared" si="1974"/>
        <v>Maj</v>
      </c>
      <c r="D256" s="154">
        <f t="shared" si="1786"/>
        <v>0</v>
      </c>
      <c r="E256" s="129"/>
      <c r="F256" s="129"/>
      <c r="G256" s="129"/>
      <c r="H256" s="154">
        <f t="shared" si="1787"/>
        <v>0</v>
      </c>
      <c r="I256" s="151">
        <f t="shared" si="1651"/>
        <v>0</v>
      </c>
      <c r="J256" s="151">
        <f t="shared" si="1652"/>
        <v>0</v>
      </c>
      <c r="K256" s="151">
        <f t="shared" si="1653"/>
        <v>0</v>
      </c>
      <c r="L256" s="154">
        <f t="shared" si="1788"/>
        <v>0</v>
      </c>
      <c r="M256" s="3"/>
      <c r="N256" s="3"/>
      <c r="O256" s="3"/>
      <c r="P256" s="154">
        <f t="shared" si="1789"/>
        <v>0</v>
      </c>
      <c r="Q256" s="3"/>
      <c r="R256" s="3"/>
      <c r="S256" s="3"/>
      <c r="T256" s="154">
        <f t="shared" si="1790"/>
        <v>0</v>
      </c>
      <c r="U256" s="151">
        <f t="shared" si="1654"/>
        <v>0</v>
      </c>
      <c r="V256" s="151">
        <f t="shared" si="1655"/>
        <v>0</v>
      </c>
      <c r="W256" s="151">
        <f t="shared" si="1656"/>
        <v>0</v>
      </c>
      <c r="X256" s="154">
        <f t="shared" si="1791"/>
        <v>0</v>
      </c>
      <c r="Y256" s="151">
        <f t="shared" si="1657"/>
        <v>0</v>
      </c>
      <c r="Z256" s="151">
        <f t="shared" si="1658"/>
        <v>0</v>
      </c>
      <c r="AA256" s="151">
        <f t="shared" si="1659"/>
        <v>0</v>
      </c>
      <c r="AB256" s="154">
        <f t="shared" si="1792"/>
        <v>0</v>
      </c>
      <c r="AC256" s="3"/>
      <c r="AD256" s="3"/>
      <c r="AE256" s="3"/>
      <c r="AF256" s="154">
        <f t="shared" si="1793"/>
        <v>0</v>
      </c>
      <c r="AG256" s="3"/>
      <c r="AH256" s="3"/>
      <c r="AI256" s="3"/>
      <c r="AJ256" s="154">
        <f t="shared" si="1794"/>
        <v>0</v>
      </c>
      <c r="AK256" s="151">
        <f t="shared" si="1660"/>
        <v>0</v>
      </c>
      <c r="AL256" s="151">
        <f t="shared" si="1661"/>
        <v>0</v>
      </c>
      <c r="AM256" s="151">
        <f t="shared" si="1662"/>
        <v>0</v>
      </c>
      <c r="AN256" s="154">
        <f t="shared" si="1795"/>
        <v>0</v>
      </c>
      <c r="AO256" s="3"/>
      <c r="AP256" s="3"/>
      <c r="AQ256" s="3"/>
      <c r="AR256" s="151">
        <f t="shared" si="1663"/>
        <v>0</v>
      </c>
      <c r="AS256" s="151">
        <f t="shared" si="1664"/>
        <v>0</v>
      </c>
      <c r="AT256" s="151">
        <f t="shared" si="1665"/>
        <v>0</v>
      </c>
      <c r="AU256" s="151">
        <f t="shared" si="1666"/>
        <v>0</v>
      </c>
      <c r="AV256" s="154">
        <f t="shared" si="1796"/>
        <v>0</v>
      </c>
      <c r="AW256" s="3"/>
      <c r="AX256" s="3"/>
      <c r="AY256" s="3"/>
      <c r="AZ256" s="151">
        <f t="shared" si="1667"/>
        <v>0</v>
      </c>
      <c r="BA256" s="151">
        <f t="shared" si="1668"/>
        <v>0</v>
      </c>
      <c r="BB256" s="151">
        <f t="shared" si="1669"/>
        <v>0</v>
      </c>
      <c r="BC256" s="151">
        <f t="shared" si="1670"/>
        <v>0</v>
      </c>
      <c r="BD256" s="154">
        <f t="shared" si="1797"/>
        <v>0</v>
      </c>
      <c r="BE256" s="3"/>
      <c r="BF256" s="3"/>
      <c r="BG256" s="3"/>
      <c r="BH256" s="151">
        <f t="shared" si="1671"/>
        <v>0</v>
      </c>
      <c r="BI256" s="151">
        <f t="shared" si="1672"/>
        <v>0</v>
      </c>
      <c r="BJ256" s="151">
        <f t="shared" si="1673"/>
        <v>0</v>
      </c>
      <c r="BK256" s="151">
        <f t="shared" si="1674"/>
        <v>0</v>
      </c>
      <c r="BL256" s="154">
        <f t="shared" si="1798"/>
        <v>0</v>
      </c>
      <c r="BM256" s="3"/>
      <c r="BN256" s="3"/>
      <c r="BO256" s="3"/>
      <c r="BP256" s="151">
        <f t="shared" si="1675"/>
        <v>0</v>
      </c>
      <c r="BQ256" s="151">
        <f t="shared" si="1676"/>
        <v>0</v>
      </c>
      <c r="BR256" s="151">
        <f t="shared" si="1677"/>
        <v>0</v>
      </c>
      <c r="BS256" s="151">
        <f t="shared" si="1678"/>
        <v>0</v>
      </c>
      <c r="BT256" s="154">
        <f t="shared" si="1799"/>
        <v>0</v>
      </c>
      <c r="BU256" s="3"/>
      <c r="BV256" s="3"/>
      <c r="BW256" s="3"/>
      <c r="BX256" s="151">
        <f t="shared" si="1679"/>
        <v>0</v>
      </c>
      <c r="BY256" s="151">
        <f t="shared" si="1680"/>
        <v>0</v>
      </c>
      <c r="BZ256" s="151">
        <f t="shared" si="1681"/>
        <v>0</v>
      </c>
      <c r="CA256" s="151">
        <f t="shared" si="1682"/>
        <v>0</v>
      </c>
      <c r="CB256" s="154">
        <f t="shared" si="1800"/>
        <v>0</v>
      </c>
      <c r="CC256" s="3"/>
      <c r="CD256" s="3"/>
      <c r="CE256" s="3"/>
      <c r="CF256" s="151">
        <f t="shared" si="1683"/>
        <v>0</v>
      </c>
      <c r="CG256" s="151">
        <f t="shared" si="1684"/>
        <v>0</v>
      </c>
      <c r="CH256" s="151">
        <f t="shared" si="1685"/>
        <v>0</v>
      </c>
      <c r="CI256" s="151">
        <f t="shared" si="1686"/>
        <v>0</v>
      </c>
      <c r="CJ256" s="154">
        <f t="shared" si="1801"/>
        <v>0</v>
      </c>
      <c r="CK256" s="3"/>
      <c r="CL256" s="3"/>
      <c r="CM256" s="3"/>
      <c r="CN256" s="151">
        <f t="shared" si="1687"/>
        <v>0</v>
      </c>
      <c r="CO256" s="151">
        <f t="shared" si="1688"/>
        <v>0</v>
      </c>
      <c r="CP256" s="151">
        <f t="shared" si="1689"/>
        <v>0</v>
      </c>
      <c r="CQ256" s="151">
        <f t="shared" si="1690"/>
        <v>0</v>
      </c>
      <c r="CR256" s="154">
        <f t="shared" si="1802"/>
        <v>0</v>
      </c>
      <c r="CS256" s="3"/>
      <c r="CT256" s="3"/>
      <c r="CU256" s="3"/>
      <c r="CV256" s="151">
        <f t="shared" si="1691"/>
        <v>0</v>
      </c>
      <c r="CW256" s="151">
        <f t="shared" si="1692"/>
        <v>0</v>
      </c>
      <c r="CX256" s="151">
        <f t="shared" si="1693"/>
        <v>0</v>
      </c>
      <c r="CY256" s="151">
        <f t="shared" si="1694"/>
        <v>0</v>
      </c>
      <c r="CZ256" s="151">
        <f t="shared" si="1695"/>
        <v>0</v>
      </c>
      <c r="DA256" s="151">
        <f t="shared" si="1696"/>
        <v>0</v>
      </c>
      <c r="DB256" s="151">
        <f t="shared" si="1697"/>
        <v>0</v>
      </c>
      <c r="DC256" s="151">
        <f t="shared" si="1698"/>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5"/>
        <v>0</v>
      </c>
      <c r="FM256" s="151">
        <f t="shared" si="1885"/>
        <v>0</v>
      </c>
      <c r="FN256" s="151">
        <f t="shared" si="1886"/>
        <v>0</v>
      </c>
      <c r="FO256" s="151">
        <f t="shared" si="188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0"/>
        <v>2020 Jun</v>
      </c>
      <c r="B257" s="139">
        <f t="shared" si="1973"/>
        <v>2020</v>
      </c>
      <c r="C257" s="142" t="str">
        <f t="shared" si="1974"/>
        <v>Jun</v>
      </c>
      <c r="D257" s="154">
        <f t="shared" si="1786"/>
        <v>0</v>
      </c>
      <c r="E257" s="129"/>
      <c r="F257" s="129"/>
      <c r="G257" s="129"/>
      <c r="H257" s="154">
        <f t="shared" si="1787"/>
        <v>0</v>
      </c>
      <c r="I257" s="151">
        <f t="shared" si="1651"/>
        <v>0</v>
      </c>
      <c r="J257" s="151">
        <f t="shared" si="1652"/>
        <v>0</v>
      </c>
      <c r="K257" s="151">
        <f t="shared" si="1653"/>
        <v>0</v>
      </c>
      <c r="L257" s="154">
        <f t="shared" si="1788"/>
        <v>0</v>
      </c>
      <c r="M257" s="3"/>
      <c r="N257" s="3"/>
      <c r="O257" s="3"/>
      <c r="P257" s="154">
        <f t="shared" si="1789"/>
        <v>0</v>
      </c>
      <c r="Q257" s="3"/>
      <c r="R257" s="3"/>
      <c r="S257" s="3"/>
      <c r="T257" s="154">
        <f t="shared" si="1790"/>
        <v>0</v>
      </c>
      <c r="U257" s="151">
        <f t="shared" si="1654"/>
        <v>0</v>
      </c>
      <c r="V257" s="151">
        <f t="shared" si="1655"/>
        <v>0</v>
      </c>
      <c r="W257" s="151">
        <f t="shared" si="1656"/>
        <v>0</v>
      </c>
      <c r="X257" s="154">
        <f t="shared" si="1791"/>
        <v>0</v>
      </c>
      <c r="Y257" s="151">
        <f t="shared" si="1657"/>
        <v>0</v>
      </c>
      <c r="Z257" s="151">
        <f t="shared" si="1658"/>
        <v>0</v>
      </c>
      <c r="AA257" s="151">
        <f t="shared" si="1659"/>
        <v>0</v>
      </c>
      <c r="AB257" s="154">
        <f t="shared" si="1792"/>
        <v>0</v>
      </c>
      <c r="AC257" s="3"/>
      <c r="AD257" s="3"/>
      <c r="AE257" s="3"/>
      <c r="AF257" s="154">
        <f t="shared" si="1793"/>
        <v>0</v>
      </c>
      <c r="AG257" s="3"/>
      <c r="AH257" s="3"/>
      <c r="AI257" s="3"/>
      <c r="AJ257" s="154">
        <f t="shared" si="1794"/>
        <v>0</v>
      </c>
      <c r="AK257" s="151">
        <f t="shared" si="1660"/>
        <v>0</v>
      </c>
      <c r="AL257" s="151">
        <f t="shared" si="1661"/>
        <v>0</v>
      </c>
      <c r="AM257" s="151">
        <f t="shared" si="1662"/>
        <v>0</v>
      </c>
      <c r="AN257" s="154">
        <f t="shared" si="1795"/>
        <v>0</v>
      </c>
      <c r="AO257" s="3"/>
      <c r="AP257" s="3"/>
      <c r="AQ257" s="3"/>
      <c r="AR257" s="151">
        <f t="shared" si="1663"/>
        <v>0</v>
      </c>
      <c r="AS257" s="151">
        <f t="shared" si="1664"/>
        <v>0</v>
      </c>
      <c r="AT257" s="151">
        <f t="shared" si="1665"/>
        <v>0</v>
      </c>
      <c r="AU257" s="151">
        <f t="shared" si="1666"/>
        <v>0</v>
      </c>
      <c r="AV257" s="154">
        <f t="shared" si="1796"/>
        <v>0</v>
      </c>
      <c r="AW257" s="3"/>
      <c r="AX257" s="3"/>
      <c r="AY257" s="3"/>
      <c r="AZ257" s="151">
        <f t="shared" si="1667"/>
        <v>0</v>
      </c>
      <c r="BA257" s="151">
        <f t="shared" si="1668"/>
        <v>0</v>
      </c>
      <c r="BB257" s="151">
        <f t="shared" si="1669"/>
        <v>0</v>
      </c>
      <c r="BC257" s="151">
        <f t="shared" si="1670"/>
        <v>0</v>
      </c>
      <c r="BD257" s="154">
        <f t="shared" si="1797"/>
        <v>0</v>
      </c>
      <c r="BE257" s="3"/>
      <c r="BF257" s="3"/>
      <c r="BG257" s="3"/>
      <c r="BH257" s="151">
        <f t="shared" si="1671"/>
        <v>0</v>
      </c>
      <c r="BI257" s="151">
        <f t="shared" si="1672"/>
        <v>0</v>
      </c>
      <c r="BJ257" s="151">
        <f t="shared" si="1673"/>
        <v>0</v>
      </c>
      <c r="BK257" s="151">
        <f t="shared" si="1674"/>
        <v>0</v>
      </c>
      <c r="BL257" s="154">
        <f t="shared" si="1798"/>
        <v>0</v>
      </c>
      <c r="BM257" s="3"/>
      <c r="BN257" s="3"/>
      <c r="BO257" s="3"/>
      <c r="BP257" s="151">
        <f t="shared" si="1675"/>
        <v>0</v>
      </c>
      <c r="BQ257" s="151">
        <f t="shared" si="1676"/>
        <v>0</v>
      </c>
      <c r="BR257" s="151">
        <f t="shared" si="1677"/>
        <v>0</v>
      </c>
      <c r="BS257" s="151">
        <f t="shared" si="1678"/>
        <v>0</v>
      </c>
      <c r="BT257" s="154">
        <f t="shared" si="1799"/>
        <v>0</v>
      </c>
      <c r="BU257" s="3"/>
      <c r="BV257" s="3"/>
      <c r="BW257" s="3"/>
      <c r="BX257" s="151">
        <f t="shared" si="1679"/>
        <v>0</v>
      </c>
      <c r="BY257" s="151">
        <f t="shared" si="1680"/>
        <v>0</v>
      </c>
      <c r="BZ257" s="151">
        <f t="shared" si="1681"/>
        <v>0</v>
      </c>
      <c r="CA257" s="151">
        <f t="shared" si="1682"/>
        <v>0</v>
      </c>
      <c r="CB257" s="154">
        <f t="shared" si="1800"/>
        <v>0</v>
      </c>
      <c r="CC257" s="3"/>
      <c r="CD257" s="3"/>
      <c r="CE257" s="3"/>
      <c r="CF257" s="151">
        <f t="shared" si="1683"/>
        <v>0</v>
      </c>
      <c r="CG257" s="151">
        <f t="shared" si="1684"/>
        <v>0</v>
      </c>
      <c r="CH257" s="151">
        <f t="shared" si="1685"/>
        <v>0</v>
      </c>
      <c r="CI257" s="151">
        <f t="shared" si="1686"/>
        <v>0</v>
      </c>
      <c r="CJ257" s="154">
        <f t="shared" si="1801"/>
        <v>0</v>
      </c>
      <c r="CK257" s="3"/>
      <c r="CL257" s="3"/>
      <c r="CM257" s="3"/>
      <c r="CN257" s="151">
        <f t="shared" si="1687"/>
        <v>0</v>
      </c>
      <c r="CO257" s="151">
        <f t="shared" si="1688"/>
        <v>0</v>
      </c>
      <c r="CP257" s="151">
        <f t="shared" si="1689"/>
        <v>0</v>
      </c>
      <c r="CQ257" s="151">
        <f t="shared" si="1690"/>
        <v>0</v>
      </c>
      <c r="CR257" s="154">
        <f t="shared" si="1802"/>
        <v>0</v>
      </c>
      <c r="CS257" s="3"/>
      <c r="CT257" s="3"/>
      <c r="CU257" s="3"/>
      <c r="CV257" s="151">
        <f t="shared" si="1691"/>
        <v>0</v>
      </c>
      <c r="CW257" s="151">
        <f t="shared" si="1692"/>
        <v>0</v>
      </c>
      <c r="CX257" s="151">
        <f t="shared" si="1693"/>
        <v>0</v>
      </c>
      <c r="CY257" s="151">
        <f t="shared" si="1694"/>
        <v>0</v>
      </c>
      <c r="CZ257" s="151">
        <f t="shared" si="1695"/>
        <v>0</v>
      </c>
      <c r="DA257" s="151">
        <f t="shared" si="1696"/>
        <v>0</v>
      </c>
      <c r="DB257" s="151">
        <f t="shared" si="1697"/>
        <v>0</v>
      </c>
      <c r="DC257" s="151">
        <f t="shared" si="1698"/>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443</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5"/>
        <v>0</v>
      </c>
      <c r="FM257" s="151">
        <f t="shared" si="1885"/>
        <v>0</v>
      </c>
      <c r="FN257" s="151">
        <f t="shared" si="1886"/>
        <v>0</v>
      </c>
      <c r="FO257" s="151">
        <f t="shared" si="188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0"/>
        <v>2020 Jul</v>
      </c>
      <c r="B258" s="139">
        <f t="shared" si="1973"/>
        <v>2020</v>
      </c>
      <c r="C258" s="142" t="str">
        <f t="shared" si="1974"/>
        <v>Jul</v>
      </c>
      <c r="D258" s="154">
        <f t="shared" si="1786"/>
        <v>0</v>
      </c>
      <c r="E258" s="129"/>
      <c r="F258" s="129"/>
      <c r="G258" s="129"/>
      <c r="H258" s="154">
        <f t="shared" si="1787"/>
        <v>0</v>
      </c>
      <c r="I258" s="151">
        <f t="shared" si="1651"/>
        <v>0</v>
      </c>
      <c r="J258" s="151">
        <f t="shared" si="1652"/>
        <v>0</v>
      </c>
      <c r="K258" s="151">
        <f t="shared" si="1653"/>
        <v>0</v>
      </c>
      <c r="L258" s="154">
        <f t="shared" si="1788"/>
        <v>0</v>
      </c>
      <c r="M258" s="3"/>
      <c r="N258" s="3"/>
      <c r="O258" s="3"/>
      <c r="P258" s="154">
        <f t="shared" si="1789"/>
        <v>0</v>
      </c>
      <c r="Q258" s="3"/>
      <c r="R258" s="3"/>
      <c r="S258" s="3"/>
      <c r="T258" s="154">
        <f t="shared" si="1790"/>
        <v>0</v>
      </c>
      <c r="U258" s="151">
        <f t="shared" si="1654"/>
        <v>0</v>
      </c>
      <c r="V258" s="151">
        <f t="shared" si="1655"/>
        <v>0</v>
      </c>
      <c r="W258" s="151">
        <f t="shared" si="1656"/>
        <v>0</v>
      </c>
      <c r="X258" s="154">
        <f t="shared" si="1791"/>
        <v>0</v>
      </c>
      <c r="Y258" s="151">
        <f t="shared" si="1657"/>
        <v>0</v>
      </c>
      <c r="Z258" s="151">
        <f t="shared" si="1658"/>
        <v>0</v>
      </c>
      <c r="AA258" s="151">
        <f t="shared" si="1659"/>
        <v>0</v>
      </c>
      <c r="AB258" s="154">
        <f t="shared" si="1792"/>
        <v>0</v>
      </c>
      <c r="AC258" s="3"/>
      <c r="AD258" s="3"/>
      <c r="AE258" s="3"/>
      <c r="AF258" s="154">
        <f t="shared" si="1793"/>
        <v>0</v>
      </c>
      <c r="AG258" s="3"/>
      <c r="AH258" s="3"/>
      <c r="AI258" s="3"/>
      <c r="AJ258" s="154">
        <f t="shared" si="1794"/>
        <v>0</v>
      </c>
      <c r="AK258" s="151">
        <f t="shared" si="1660"/>
        <v>0</v>
      </c>
      <c r="AL258" s="151">
        <f t="shared" si="1661"/>
        <v>0</v>
      </c>
      <c r="AM258" s="151">
        <f t="shared" si="1662"/>
        <v>0</v>
      </c>
      <c r="AN258" s="154">
        <f t="shared" si="1795"/>
        <v>0</v>
      </c>
      <c r="AO258" s="3"/>
      <c r="AP258" s="3"/>
      <c r="AQ258" s="3"/>
      <c r="AR258" s="151">
        <f t="shared" si="1663"/>
        <v>0</v>
      </c>
      <c r="AS258" s="151">
        <f t="shared" si="1664"/>
        <v>0</v>
      </c>
      <c r="AT258" s="151">
        <f t="shared" si="1665"/>
        <v>0</v>
      </c>
      <c r="AU258" s="151">
        <f t="shared" si="1666"/>
        <v>0</v>
      </c>
      <c r="AV258" s="154">
        <f t="shared" si="1796"/>
        <v>0</v>
      </c>
      <c r="AW258" s="3"/>
      <c r="AX258" s="3"/>
      <c r="AY258" s="3"/>
      <c r="AZ258" s="151">
        <f t="shared" si="1667"/>
        <v>0</v>
      </c>
      <c r="BA258" s="151">
        <f t="shared" si="1668"/>
        <v>0</v>
      </c>
      <c r="BB258" s="151">
        <f t="shared" si="1669"/>
        <v>0</v>
      </c>
      <c r="BC258" s="151">
        <f t="shared" si="1670"/>
        <v>0</v>
      </c>
      <c r="BD258" s="154">
        <f t="shared" si="1797"/>
        <v>0</v>
      </c>
      <c r="BE258" s="3"/>
      <c r="BF258" s="3"/>
      <c r="BG258" s="3"/>
      <c r="BH258" s="151">
        <f t="shared" si="1671"/>
        <v>0</v>
      </c>
      <c r="BI258" s="151">
        <f t="shared" si="1672"/>
        <v>0</v>
      </c>
      <c r="BJ258" s="151">
        <f t="shared" si="1673"/>
        <v>0</v>
      </c>
      <c r="BK258" s="151">
        <f t="shared" si="1674"/>
        <v>0</v>
      </c>
      <c r="BL258" s="154">
        <f t="shared" si="1798"/>
        <v>0</v>
      </c>
      <c r="BM258" s="3"/>
      <c r="BN258" s="3"/>
      <c r="BO258" s="3"/>
      <c r="BP258" s="151">
        <f t="shared" si="1675"/>
        <v>0</v>
      </c>
      <c r="BQ258" s="151">
        <f t="shared" si="1676"/>
        <v>0</v>
      </c>
      <c r="BR258" s="151">
        <f t="shared" si="1677"/>
        <v>0</v>
      </c>
      <c r="BS258" s="151">
        <f t="shared" si="1678"/>
        <v>0</v>
      </c>
      <c r="BT258" s="154">
        <f t="shared" si="1799"/>
        <v>0</v>
      </c>
      <c r="BU258" s="3"/>
      <c r="BV258" s="3"/>
      <c r="BW258" s="3"/>
      <c r="BX258" s="151">
        <f t="shared" si="1679"/>
        <v>0</v>
      </c>
      <c r="BY258" s="151">
        <f t="shared" si="1680"/>
        <v>0</v>
      </c>
      <c r="BZ258" s="151">
        <f t="shared" si="1681"/>
        <v>0</v>
      </c>
      <c r="CA258" s="151">
        <f t="shared" si="1682"/>
        <v>0</v>
      </c>
      <c r="CB258" s="154">
        <f t="shared" si="1800"/>
        <v>0</v>
      </c>
      <c r="CC258" s="3"/>
      <c r="CD258" s="3"/>
      <c r="CE258" s="3"/>
      <c r="CF258" s="151">
        <f t="shared" si="1683"/>
        <v>0</v>
      </c>
      <c r="CG258" s="151">
        <f t="shared" si="1684"/>
        <v>0</v>
      </c>
      <c r="CH258" s="151">
        <f t="shared" si="1685"/>
        <v>0</v>
      </c>
      <c r="CI258" s="151">
        <f t="shared" si="1686"/>
        <v>0</v>
      </c>
      <c r="CJ258" s="154">
        <f t="shared" si="1801"/>
        <v>0</v>
      </c>
      <c r="CK258" s="3"/>
      <c r="CL258" s="3"/>
      <c r="CM258" s="3"/>
      <c r="CN258" s="151">
        <f t="shared" si="1687"/>
        <v>0</v>
      </c>
      <c r="CO258" s="151">
        <f t="shared" si="1688"/>
        <v>0</v>
      </c>
      <c r="CP258" s="151">
        <f t="shared" si="1689"/>
        <v>0</v>
      </c>
      <c r="CQ258" s="151">
        <f t="shared" si="1690"/>
        <v>0</v>
      </c>
      <c r="CR258" s="154">
        <f t="shared" si="1802"/>
        <v>0</v>
      </c>
      <c r="CS258" s="3"/>
      <c r="CT258" s="3"/>
      <c r="CU258" s="3"/>
      <c r="CV258" s="151">
        <f t="shared" si="1691"/>
        <v>0</v>
      </c>
      <c r="CW258" s="151">
        <f t="shared" si="1692"/>
        <v>0</v>
      </c>
      <c r="CX258" s="151">
        <f t="shared" si="1693"/>
        <v>0</v>
      </c>
      <c r="CY258" s="151">
        <f t="shared" si="1694"/>
        <v>0</v>
      </c>
      <c r="CZ258" s="151">
        <f t="shared" si="1695"/>
        <v>0</v>
      </c>
      <c r="DA258" s="151">
        <f t="shared" si="1696"/>
        <v>0</v>
      </c>
      <c r="DB258" s="151">
        <f t="shared" si="1697"/>
        <v>0</v>
      </c>
      <c r="DC258" s="151">
        <f t="shared" si="1698"/>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5"/>
        <v>0</v>
      </c>
      <c r="FM258" s="151">
        <f t="shared" si="1885"/>
        <v>0</v>
      </c>
      <c r="FN258" s="151">
        <f t="shared" si="1886"/>
        <v>0</v>
      </c>
      <c r="FO258" s="151">
        <f t="shared" si="188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0"/>
        <v>2020 Aug</v>
      </c>
      <c r="B259" s="139">
        <f t="shared" si="1973"/>
        <v>2020</v>
      </c>
      <c r="C259" s="142" t="str">
        <f t="shared" si="1974"/>
        <v>Aug</v>
      </c>
      <c r="D259" s="154">
        <f t="shared" si="1786"/>
        <v>0</v>
      </c>
      <c r="E259" s="129"/>
      <c r="F259" s="129"/>
      <c r="G259" s="129"/>
      <c r="H259" s="154">
        <f t="shared" si="1787"/>
        <v>0</v>
      </c>
      <c r="I259" s="151">
        <f t="shared" si="1651"/>
        <v>0</v>
      </c>
      <c r="J259" s="151">
        <f t="shared" si="1652"/>
        <v>0</v>
      </c>
      <c r="K259" s="151">
        <f t="shared" si="1653"/>
        <v>0</v>
      </c>
      <c r="L259" s="154">
        <f t="shared" si="1788"/>
        <v>0</v>
      </c>
      <c r="M259" s="3"/>
      <c r="N259" s="3"/>
      <c r="O259" s="3"/>
      <c r="P259" s="154">
        <f t="shared" si="1789"/>
        <v>0</v>
      </c>
      <c r="Q259" s="3"/>
      <c r="R259" s="3"/>
      <c r="S259" s="3"/>
      <c r="T259" s="154">
        <f t="shared" si="1790"/>
        <v>0</v>
      </c>
      <c r="U259" s="151">
        <f t="shared" si="1654"/>
        <v>0</v>
      </c>
      <c r="V259" s="151">
        <f t="shared" si="1655"/>
        <v>0</v>
      </c>
      <c r="W259" s="151">
        <f t="shared" si="1656"/>
        <v>0</v>
      </c>
      <c r="X259" s="154">
        <f t="shared" si="1791"/>
        <v>0</v>
      </c>
      <c r="Y259" s="151">
        <f t="shared" si="1657"/>
        <v>0</v>
      </c>
      <c r="Z259" s="151">
        <f t="shared" si="1658"/>
        <v>0</v>
      </c>
      <c r="AA259" s="151">
        <f t="shared" si="1659"/>
        <v>0</v>
      </c>
      <c r="AB259" s="154">
        <f t="shared" si="1792"/>
        <v>0</v>
      </c>
      <c r="AC259" s="3"/>
      <c r="AD259" s="3"/>
      <c r="AE259" s="3"/>
      <c r="AF259" s="154">
        <f t="shared" si="1793"/>
        <v>0</v>
      </c>
      <c r="AG259" s="3"/>
      <c r="AH259" s="3"/>
      <c r="AI259" s="3"/>
      <c r="AJ259" s="154">
        <f t="shared" si="1794"/>
        <v>0</v>
      </c>
      <c r="AK259" s="151">
        <f t="shared" si="1660"/>
        <v>0</v>
      </c>
      <c r="AL259" s="151">
        <f t="shared" si="1661"/>
        <v>0</v>
      </c>
      <c r="AM259" s="151">
        <f t="shared" si="1662"/>
        <v>0</v>
      </c>
      <c r="AN259" s="154">
        <f t="shared" si="1795"/>
        <v>0</v>
      </c>
      <c r="AO259" s="3"/>
      <c r="AP259" s="3"/>
      <c r="AQ259" s="3"/>
      <c r="AR259" s="151">
        <f t="shared" si="1663"/>
        <v>0</v>
      </c>
      <c r="AS259" s="151">
        <f t="shared" si="1664"/>
        <v>0</v>
      </c>
      <c r="AT259" s="151">
        <f t="shared" si="1665"/>
        <v>0</v>
      </c>
      <c r="AU259" s="151">
        <f t="shared" si="1666"/>
        <v>0</v>
      </c>
      <c r="AV259" s="154">
        <f t="shared" si="1796"/>
        <v>0</v>
      </c>
      <c r="AW259" s="3"/>
      <c r="AX259" s="3"/>
      <c r="AY259" s="3"/>
      <c r="AZ259" s="151">
        <f t="shared" si="1667"/>
        <v>0</v>
      </c>
      <c r="BA259" s="151">
        <f t="shared" si="1668"/>
        <v>0</v>
      </c>
      <c r="BB259" s="151">
        <f t="shared" si="1669"/>
        <v>0</v>
      </c>
      <c r="BC259" s="151">
        <f t="shared" si="1670"/>
        <v>0</v>
      </c>
      <c r="BD259" s="154">
        <f t="shared" si="1797"/>
        <v>0</v>
      </c>
      <c r="BE259" s="3"/>
      <c r="BF259" s="3"/>
      <c r="BG259" s="3"/>
      <c r="BH259" s="151">
        <f t="shared" si="1671"/>
        <v>0</v>
      </c>
      <c r="BI259" s="151">
        <f t="shared" si="1672"/>
        <v>0</v>
      </c>
      <c r="BJ259" s="151">
        <f t="shared" si="1673"/>
        <v>0</v>
      </c>
      <c r="BK259" s="151">
        <f t="shared" si="1674"/>
        <v>0</v>
      </c>
      <c r="BL259" s="154">
        <f t="shared" si="1798"/>
        <v>0</v>
      </c>
      <c r="BM259" s="3"/>
      <c r="BN259" s="3"/>
      <c r="BO259" s="3"/>
      <c r="BP259" s="151">
        <f t="shared" si="1675"/>
        <v>0</v>
      </c>
      <c r="BQ259" s="151">
        <f t="shared" si="1676"/>
        <v>0</v>
      </c>
      <c r="BR259" s="151">
        <f t="shared" si="1677"/>
        <v>0</v>
      </c>
      <c r="BS259" s="151">
        <f t="shared" si="1678"/>
        <v>0</v>
      </c>
      <c r="BT259" s="154">
        <f t="shared" si="1799"/>
        <v>0</v>
      </c>
      <c r="BU259" s="3"/>
      <c r="BV259" s="3"/>
      <c r="BW259" s="3"/>
      <c r="BX259" s="151">
        <f t="shared" si="1679"/>
        <v>0</v>
      </c>
      <c r="BY259" s="151">
        <f t="shared" si="1680"/>
        <v>0</v>
      </c>
      <c r="BZ259" s="151">
        <f t="shared" si="1681"/>
        <v>0</v>
      </c>
      <c r="CA259" s="151">
        <f t="shared" si="1682"/>
        <v>0</v>
      </c>
      <c r="CB259" s="154">
        <f t="shared" si="1800"/>
        <v>0</v>
      </c>
      <c r="CC259" s="3"/>
      <c r="CD259" s="3"/>
      <c r="CE259" s="3"/>
      <c r="CF259" s="151">
        <f t="shared" si="1683"/>
        <v>0</v>
      </c>
      <c r="CG259" s="151">
        <f t="shared" si="1684"/>
        <v>0</v>
      </c>
      <c r="CH259" s="151">
        <f t="shared" si="1685"/>
        <v>0</v>
      </c>
      <c r="CI259" s="151">
        <f t="shared" si="1686"/>
        <v>0</v>
      </c>
      <c r="CJ259" s="154">
        <f t="shared" si="1801"/>
        <v>0</v>
      </c>
      <c r="CK259" s="3"/>
      <c r="CL259" s="3"/>
      <c r="CM259" s="3"/>
      <c r="CN259" s="151">
        <f t="shared" si="1687"/>
        <v>0</v>
      </c>
      <c r="CO259" s="151">
        <f t="shared" si="1688"/>
        <v>0</v>
      </c>
      <c r="CP259" s="151">
        <f t="shared" si="1689"/>
        <v>0</v>
      </c>
      <c r="CQ259" s="151">
        <f t="shared" si="1690"/>
        <v>0</v>
      </c>
      <c r="CR259" s="154">
        <f t="shared" si="1802"/>
        <v>0</v>
      </c>
      <c r="CS259" s="3"/>
      <c r="CT259" s="3"/>
      <c r="CU259" s="3"/>
      <c r="CV259" s="151">
        <f t="shared" si="1691"/>
        <v>0</v>
      </c>
      <c r="CW259" s="151">
        <f t="shared" si="1692"/>
        <v>0</v>
      </c>
      <c r="CX259" s="151">
        <f t="shared" si="1693"/>
        <v>0</v>
      </c>
      <c r="CY259" s="151">
        <f t="shared" si="1694"/>
        <v>0</v>
      </c>
      <c r="CZ259" s="151">
        <f t="shared" si="1695"/>
        <v>0</v>
      </c>
      <c r="DA259" s="151">
        <f t="shared" si="1696"/>
        <v>0</v>
      </c>
      <c r="DB259" s="151">
        <f t="shared" si="1697"/>
        <v>0</v>
      </c>
      <c r="DC259" s="151">
        <f t="shared" si="1698"/>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5"/>
        <v>0</v>
      </c>
      <c r="FM259" s="151">
        <f t="shared" si="1885"/>
        <v>0</v>
      </c>
      <c r="FN259" s="151">
        <f t="shared" si="1886"/>
        <v>0</v>
      </c>
      <c r="FO259" s="151">
        <f t="shared" si="188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0"/>
        <v>2020 Sep</v>
      </c>
      <c r="B260" s="139">
        <f t="shared" si="1973"/>
        <v>2020</v>
      </c>
      <c r="C260" s="142" t="str">
        <f t="shared" si="1974"/>
        <v>Sep</v>
      </c>
      <c r="D260" s="154">
        <f t="shared" si="1786"/>
        <v>0</v>
      </c>
      <c r="E260" s="129"/>
      <c r="F260" s="129"/>
      <c r="G260" s="129"/>
      <c r="H260" s="154">
        <f t="shared" si="1787"/>
        <v>0</v>
      </c>
      <c r="I260" s="151">
        <f t="shared" si="1651"/>
        <v>0</v>
      </c>
      <c r="J260" s="151">
        <f t="shared" si="1652"/>
        <v>0</v>
      </c>
      <c r="K260" s="151">
        <f t="shared" si="1653"/>
        <v>0</v>
      </c>
      <c r="L260" s="154">
        <f t="shared" si="1788"/>
        <v>0</v>
      </c>
      <c r="M260" s="3"/>
      <c r="N260" s="3"/>
      <c r="O260" s="3"/>
      <c r="P260" s="154">
        <f t="shared" si="1789"/>
        <v>0</v>
      </c>
      <c r="Q260" s="3"/>
      <c r="R260" s="3"/>
      <c r="S260" s="3"/>
      <c r="T260" s="154">
        <f t="shared" si="1790"/>
        <v>0</v>
      </c>
      <c r="U260" s="151">
        <f t="shared" si="1654"/>
        <v>0</v>
      </c>
      <c r="V260" s="151">
        <f t="shared" si="1655"/>
        <v>0</v>
      </c>
      <c r="W260" s="151">
        <f t="shared" si="1656"/>
        <v>0</v>
      </c>
      <c r="X260" s="154">
        <f t="shared" si="1791"/>
        <v>0</v>
      </c>
      <c r="Y260" s="151">
        <f t="shared" si="1657"/>
        <v>0</v>
      </c>
      <c r="Z260" s="151">
        <f t="shared" si="1658"/>
        <v>0</v>
      </c>
      <c r="AA260" s="151">
        <f t="shared" si="1659"/>
        <v>0</v>
      </c>
      <c r="AB260" s="154">
        <f t="shared" si="1792"/>
        <v>0</v>
      </c>
      <c r="AC260" s="3"/>
      <c r="AD260" s="3"/>
      <c r="AE260" s="3"/>
      <c r="AF260" s="154">
        <f t="shared" si="1793"/>
        <v>0</v>
      </c>
      <c r="AG260" s="3"/>
      <c r="AH260" s="3"/>
      <c r="AI260" s="3"/>
      <c r="AJ260" s="154">
        <f t="shared" si="1794"/>
        <v>0</v>
      </c>
      <c r="AK260" s="151">
        <f t="shared" si="1660"/>
        <v>0</v>
      </c>
      <c r="AL260" s="151">
        <f t="shared" si="1661"/>
        <v>0</v>
      </c>
      <c r="AM260" s="151">
        <f t="shared" si="1662"/>
        <v>0</v>
      </c>
      <c r="AN260" s="154">
        <f t="shared" si="1795"/>
        <v>0</v>
      </c>
      <c r="AO260" s="3"/>
      <c r="AP260" s="3"/>
      <c r="AQ260" s="3"/>
      <c r="AR260" s="151">
        <f t="shared" si="1663"/>
        <v>0</v>
      </c>
      <c r="AS260" s="151">
        <f t="shared" si="1664"/>
        <v>0</v>
      </c>
      <c r="AT260" s="151">
        <f t="shared" si="1665"/>
        <v>0</v>
      </c>
      <c r="AU260" s="151">
        <f t="shared" si="1666"/>
        <v>0</v>
      </c>
      <c r="AV260" s="154">
        <f t="shared" si="1796"/>
        <v>0</v>
      </c>
      <c r="AW260" s="3"/>
      <c r="AX260" s="3"/>
      <c r="AY260" s="3"/>
      <c r="AZ260" s="151">
        <f t="shared" si="1667"/>
        <v>0</v>
      </c>
      <c r="BA260" s="151">
        <f t="shared" si="1668"/>
        <v>0</v>
      </c>
      <c r="BB260" s="151">
        <f t="shared" si="1669"/>
        <v>0</v>
      </c>
      <c r="BC260" s="151">
        <f t="shared" si="1670"/>
        <v>0</v>
      </c>
      <c r="BD260" s="154">
        <f t="shared" si="1797"/>
        <v>0</v>
      </c>
      <c r="BE260" s="3"/>
      <c r="BF260" s="3"/>
      <c r="BG260" s="3"/>
      <c r="BH260" s="151">
        <f t="shared" si="1671"/>
        <v>0</v>
      </c>
      <c r="BI260" s="151">
        <f t="shared" si="1672"/>
        <v>0</v>
      </c>
      <c r="BJ260" s="151">
        <f t="shared" si="1673"/>
        <v>0</v>
      </c>
      <c r="BK260" s="151">
        <f t="shared" si="1674"/>
        <v>0</v>
      </c>
      <c r="BL260" s="154">
        <f t="shared" si="1798"/>
        <v>0</v>
      </c>
      <c r="BM260" s="3"/>
      <c r="BN260" s="3"/>
      <c r="BO260" s="3"/>
      <c r="BP260" s="151">
        <f t="shared" si="1675"/>
        <v>0</v>
      </c>
      <c r="BQ260" s="151">
        <f t="shared" si="1676"/>
        <v>0</v>
      </c>
      <c r="BR260" s="151">
        <f t="shared" si="1677"/>
        <v>0</v>
      </c>
      <c r="BS260" s="151">
        <f t="shared" si="1678"/>
        <v>0</v>
      </c>
      <c r="BT260" s="154">
        <f t="shared" si="1799"/>
        <v>0</v>
      </c>
      <c r="BU260" s="3"/>
      <c r="BV260" s="3"/>
      <c r="BW260" s="3"/>
      <c r="BX260" s="151">
        <f t="shared" si="1679"/>
        <v>0</v>
      </c>
      <c r="BY260" s="151">
        <f t="shared" si="1680"/>
        <v>0</v>
      </c>
      <c r="BZ260" s="151">
        <f t="shared" si="1681"/>
        <v>0</v>
      </c>
      <c r="CA260" s="151">
        <f t="shared" si="1682"/>
        <v>0</v>
      </c>
      <c r="CB260" s="154">
        <f t="shared" si="1800"/>
        <v>0</v>
      </c>
      <c r="CC260" s="3"/>
      <c r="CD260" s="3"/>
      <c r="CE260" s="3"/>
      <c r="CF260" s="151">
        <f t="shared" si="1683"/>
        <v>0</v>
      </c>
      <c r="CG260" s="151">
        <f t="shared" si="1684"/>
        <v>0</v>
      </c>
      <c r="CH260" s="151">
        <f t="shared" si="1685"/>
        <v>0</v>
      </c>
      <c r="CI260" s="151">
        <f t="shared" si="1686"/>
        <v>0</v>
      </c>
      <c r="CJ260" s="154">
        <f t="shared" si="1801"/>
        <v>0</v>
      </c>
      <c r="CK260" s="3"/>
      <c r="CL260" s="3"/>
      <c r="CM260" s="3"/>
      <c r="CN260" s="151">
        <f t="shared" si="1687"/>
        <v>0</v>
      </c>
      <c r="CO260" s="151">
        <f t="shared" si="1688"/>
        <v>0</v>
      </c>
      <c r="CP260" s="151">
        <f t="shared" si="1689"/>
        <v>0</v>
      </c>
      <c r="CQ260" s="151">
        <f t="shared" si="1690"/>
        <v>0</v>
      </c>
      <c r="CR260" s="154">
        <f t="shared" si="1802"/>
        <v>0</v>
      </c>
      <c r="CS260" s="3"/>
      <c r="CT260" s="3"/>
      <c r="CU260" s="3"/>
      <c r="CV260" s="151">
        <f t="shared" si="1691"/>
        <v>0</v>
      </c>
      <c r="CW260" s="151">
        <f t="shared" si="1692"/>
        <v>0</v>
      </c>
      <c r="CX260" s="151">
        <f t="shared" si="1693"/>
        <v>0</v>
      </c>
      <c r="CY260" s="151">
        <f t="shared" si="1694"/>
        <v>0</v>
      </c>
      <c r="CZ260" s="151">
        <f t="shared" si="1695"/>
        <v>0</v>
      </c>
      <c r="DA260" s="151">
        <f t="shared" si="1696"/>
        <v>0</v>
      </c>
      <c r="DB260" s="151">
        <f t="shared" si="1697"/>
        <v>0</v>
      </c>
      <c r="DC260" s="151">
        <f t="shared" si="1698"/>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444</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5"/>
        <v>0</v>
      </c>
      <c r="FM260" s="151">
        <f t="shared" si="1885"/>
        <v>0</v>
      </c>
      <c r="FN260" s="151">
        <f t="shared" si="1886"/>
        <v>0</v>
      </c>
      <c r="FO260" s="151">
        <f t="shared" si="188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0"/>
        <v>2020 Okt</v>
      </c>
      <c r="B261" s="139">
        <f t="shared" si="1973"/>
        <v>2020</v>
      </c>
      <c r="C261" s="142" t="str">
        <f t="shared" si="1974"/>
        <v>Okt</v>
      </c>
      <c r="D261" s="154">
        <f t="shared" si="1786"/>
        <v>0</v>
      </c>
      <c r="E261" s="129"/>
      <c r="F261" s="129"/>
      <c r="G261" s="129"/>
      <c r="H261" s="154">
        <f t="shared" si="1787"/>
        <v>0</v>
      </c>
      <c r="I261" s="151">
        <f t="shared" si="1651"/>
        <v>0</v>
      </c>
      <c r="J261" s="151">
        <f t="shared" si="1652"/>
        <v>0</v>
      </c>
      <c r="K261" s="151">
        <f t="shared" si="1653"/>
        <v>0</v>
      </c>
      <c r="L261" s="154">
        <f t="shared" si="1788"/>
        <v>0</v>
      </c>
      <c r="M261" s="3"/>
      <c r="N261" s="3"/>
      <c r="O261" s="3"/>
      <c r="P261" s="154">
        <f t="shared" si="1789"/>
        <v>0</v>
      </c>
      <c r="Q261" s="3"/>
      <c r="R261" s="3"/>
      <c r="S261" s="3"/>
      <c r="T261" s="154">
        <f t="shared" si="1790"/>
        <v>0</v>
      </c>
      <c r="U261" s="151">
        <f t="shared" si="1654"/>
        <v>0</v>
      </c>
      <c r="V261" s="151">
        <f t="shared" si="1655"/>
        <v>0</v>
      </c>
      <c r="W261" s="151">
        <f t="shared" si="1656"/>
        <v>0</v>
      </c>
      <c r="X261" s="154">
        <f t="shared" si="1791"/>
        <v>0</v>
      </c>
      <c r="Y261" s="151">
        <f t="shared" si="1657"/>
        <v>0</v>
      </c>
      <c r="Z261" s="151">
        <f t="shared" si="1658"/>
        <v>0</v>
      </c>
      <c r="AA261" s="151">
        <f t="shared" si="1659"/>
        <v>0</v>
      </c>
      <c r="AB261" s="154">
        <f t="shared" si="1792"/>
        <v>0</v>
      </c>
      <c r="AC261" s="3"/>
      <c r="AD261" s="3"/>
      <c r="AE261" s="3"/>
      <c r="AF261" s="154">
        <f t="shared" si="1793"/>
        <v>0</v>
      </c>
      <c r="AG261" s="3"/>
      <c r="AH261" s="3"/>
      <c r="AI261" s="3"/>
      <c r="AJ261" s="154">
        <f t="shared" si="1794"/>
        <v>0</v>
      </c>
      <c r="AK261" s="151">
        <f t="shared" si="1660"/>
        <v>0</v>
      </c>
      <c r="AL261" s="151">
        <f t="shared" si="1661"/>
        <v>0</v>
      </c>
      <c r="AM261" s="151">
        <f t="shared" si="1662"/>
        <v>0</v>
      </c>
      <c r="AN261" s="154">
        <f t="shared" si="1795"/>
        <v>0</v>
      </c>
      <c r="AO261" s="3"/>
      <c r="AP261" s="3"/>
      <c r="AQ261" s="3"/>
      <c r="AR261" s="151">
        <f t="shared" si="1663"/>
        <v>0</v>
      </c>
      <c r="AS261" s="151">
        <f t="shared" si="1664"/>
        <v>0</v>
      </c>
      <c r="AT261" s="151">
        <f t="shared" si="1665"/>
        <v>0</v>
      </c>
      <c r="AU261" s="151">
        <f t="shared" si="1666"/>
        <v>0</v>
      </c>
      <c r="AV261" s="154">
        <f t="shared" si="1796"/>
        <v>0</v>
      </c>
      <c r="AW261" s="3"/>
      <c r="AX261" s="3"/>
      <c r="AY261" s="3"/>
      <c r="AZ261" s="151">
        <f t="shared" si="1667"/>
        <v>0</v>
      </c>
      <c r="BA261" s="151">
        <f t="shared" si="1668"/>
        <v>0</v>
      </c>
      <c r="BB261" s="151">
        <f t="shared" si="1669"/>
        <v>0</v>
      </c>
      <c r="BC261" s="151">
        <f t="shared" si="1670"/>
        <v>0</v>
      </c>
      <c r="BD261" s="154">
        <f t="shared" si="1797"/>
        <v>0</v>
      </c>
      <c r="BE261" s="3"/>
      <c r="BF261" s="3"/>
      <c r="BG261" s="3"/>
      <c r="BH261" s="151">
        <f t="shared" si="1671"/>
        <v>0</v>
      </c>
      <c r="BI261" s="151">
        <f t="shared" si="1672"/>
        <v>0</v>
      </c>
      <c r="BJ261" s="151">
        <f t="shared" si="1673"/>
        <v>0</v>
      </c>
      <c r="BK261" s="151">
        <f t="shared" si="1674"/>
        <v>0</v>
      </c>
      <c r="BL261" s="154">
        <f t="shared" si="1798"/>
        <v>0</v>
      </c>
      <c r="BM261" s="3"/>
      <c r="BN261" s="3"/>
      <c r="BO261" s="3"/>
      <c r="BP261" s="151">
        <f t="shared" si="1675"/>
        <v>0</v>
      </c>
      <c r="BQ261" s="151">
        <f t="shared" si="1676"/>
        <v>0</v>
      </c>
      <c r="BR261" s="151">
        <f t="shared" si="1677"/>
        <v>0</v>
      </c>
      <c r="BS261" s="151">
        <f t="shared" si="1678"/>
        <v>0</v>
      </c>
      <c r="BT261" s="154">
        <f t="shared" si="1799"/>
        <v>0</v>
      </c>
      <c r="BU261" s="3"/>
      <c r="BV261" s="3"/>
      <c r="BW261" s="3"/>
      <c r="BX261" s="151">
        <f t="shared" si="1679"/>
        <v>0</v>
      </c>
      <c r="BY261" s="151">
        <f t="shared" si="1680"/>
        <v>0</v>
      </c>
      <c r="BZ261" s="151">
        <f t="shared" si="1681"/>
        <v>0</v>
      </c>
      <c r="CA261" s="151">
        <f t="shared" si="1682"/>
        <v>0</v>
      </c>
      <c r="CB261" s="154">
        <f t="shared" si="1800"/>
        <v>0</v>
      </c>
      <c r="CC261" s="3"/>
      <c r="CD261" s="3"/>
      <c r="CE261" s="3"/>
      <c r="CF261" s="151">
        <f t="shared" si="1683"/>
        <v>0</v>
      </c>
      <c r="CG261" s="151">
        <f t="shared" si="1684"/>
        <v>0</v>
      </c>
      <c r="CH261" s="151">
        <f t="shared" si="1685"/>
        <v>0</v>
      </c>
      <c r="CI261" s="151">
        <f t="shared" si="1686"/>
        <v>0</v>
      </c>
      <c r="CJ261" s="154">
        <f t="shared" si="1801"/>
        <v>0</v>
      </c>
      <c r="CK261" s="3"/>
      <c r="CL261" s="3"/>
      <c r="CM261" s="3"/>
      <c r="CN261" s="151">
        <f t="shared" si="1687"/>
        <v>0</v>
      </c>
      <c r="CO261" s="151">
        <f t="shared" si="1688"/>
        <v>0</v>
      </c>
      <c r="CP261" s="151">
        <f t="shared" si="1689"/>
        <v>0</v>
      </c>
      <c r="CQ261" s="151">
        <f t="shared" si="1690"/>
        <v>0</v>
      </c>
      <c r="CR261" s="154">
        <f t="shared" si="1802"/>
        <v>0</v>
      </c>
      <c r="CS261" s="3"/>
      <c r="CT261" s="3"/>
      <c r="CU261" s="3"/>
      <c r="CV261" s="151">
        <f t="shared" si="1691"/>
        <v>0</v>
      </c>
      <c r="CW261" s="151">
        <f t="shared" si="1692"/>
        <v>0</v>
      </c>
      <c r="CX261" s="151">
        <f t="shared" si="1693"/>
        <v>0</v>
      </c>
      <c r="CY261" s="151">
        <f t="shared" si="1694"/>
        <v>0</v>
      </c>
      <c r="CZ261" s="151">
        <f t="shared" si="1695"/>
        <v>0</v>
      </c>
      <c r="DA261" s="151">
        <f t="shared" si="1696"/>
        <v>0</v>
      </c>
      <c r="DB261" s="151">
        <f t="shared" si="1697"/>
        <v>0</v>
      </c>
      <c r="DC261" s="151">
        <f t="shared" si="1698"/>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5"/>
        <v>0</v>
      </c>
      <c r="FM261" s="151">
        <f t="shared" si="1885"/>
        <v>0</v>
      </c>
      <c r="FN261" s="151">
        <f t="shared" si="1886"/>
        <v>0</v>
      </c>
      <c r="FO261" s="151">
        <f t="shared" si="1887"/>
        <v>0</v>
      </c>
      <c r="FR261" s="5">
        <f t="shared" ref="FR261:FR324" si="1976">AN261</f>
        <v>0</v>
      </c>
      <c r="FS261" s="5">
        <f t="shared" ref="FS261:FS324" si="1977">BD261-AN261</f>
        <v>0</v>
      </c>
      <c r="FT261" s="5">
        <f t="shared" ref="FT261:FT324" si="1978">T261-FU261-FS261-FR261</f>
        <v>0</v>
      </c>
      <c r="FU261" s="5">
        <f t="shared" ref="FU261:FU324" si="1979">ABS(X261)</f>
        <v>0</v>
      </c>
      <c r="FW261" s="233" t="e">
        <f t="shared" ref="FW261:FW324" si="1980">(FR261/T261)</f>
        <v>#DIV/0!</v>
      </c>
      <c r="FX261" s="233" t="e">
        <f t="shared" ref="FX261:FX324" si="1981">(FS261/T261)</f>
        <v>#DIV/0!</v>
      </c>
      <c r="FY261" s="233" t="e">
        <f t="shared" ref="FY261:FY324" si="1982">(FT261/T261)</f>
        <v>#DIV/0!</v>
      </c>
      <c r="FZ261" s="233" t="e">
        <f t="shared" ref="FZ261:FZ324" si="1983">(FU261/T261)</f>
        <v>#DIV/0!</v>
      </c>
      <c r="GA261" s="233"/>
      <c r="GB261" s="5">
        <f t="shared" ref="GB261:GB325" si="1984">BH261/100</f>
        <v>0</v>
      </c>
      <c r="GC261" s="5">
        <f t="shared" ref="GC261:GC325" si="1985">BI261/100</f>
        <v>0</v>
      </c>
      <c r="GD261" s="5">
        <f t="shared" ref="GD261:GD325" si="1986">BJ261/100</f>
        <v>0</v>
      </c>
      <c r="GE261" s="5">
        <f t="shared" ref="GE261:GE325" si="1987">BK261/100</f>
        <v>0</v>
      </c>
    </row>
    <row r="262" spans="1:187" x14ac:dyDescent="0.2">
      <c r="A262" s="2" t="str">
        <f t="shared" si="1650"/>
        <v>2020 Nov</v>
      </c>
      <c r="B262" s="139">
        <f t="shared" si="1973"/>
        <v>2020</v>
      </c>
      <c r="C262" s="142" t="str">
        <f t="shared" si="1974"/>
        <v>Nov</v>
      </c>
      <c r="D262" s="154">
        <f t="shared" si="1786"/>
        <v>0</v>
      </c>
      <c r="E262" s="129"/>
      <c r="F262" s="129"/>
      <c r="G262" s="129"/>
      <c r="H262" s="154">
        <f t="shared" si="1787"/>
        <v>0</v>
      </c>
      <c r="I262" s="151">
        <f t="shared" si="1651"/>
        <v>0</v>
      </c>
      <c r="J262" s="151">
        <f t="shared" si="1652"/>
        <v>0</v>
      </c>
      <c r="K262" s="151">
        <f t="shared" si="1653"/>
        <v>0</v>
      </c>
      <c r="L262" s="154">
        <f t="shared" si="1788"/>
        <v>0</v>
      </c>
      <c r="M262" s="3"/>
      <c r="N262" s="3"/>
      <c r="O262" s="3"/>
      <c r="P262" s="154">
        <f t="shared" si="1789"/>
        <v>0</v>
      </c>
      <c r="Q262" s="3"/>
      <c r="R262" s="3"/>
      <c r="S262" s="3"/>
      <c r="T262" s="154">
        <f t="shared" si="1790"/>
        <v>0</v>
      </c>
      <c r="U262" s="151">
        <f t="shared" si="1654"/>
        <v>0</v>
      </c>
      <c r="V262" s="151">
        <f t="shared" si="1655"/>
        <v>0</v>
      </c>
      <c r="W262" s="151">
        <f t="shared" si="1656"/>
        <v>0</v>
      </c>
      <c r="X262" s="154">
        <f t="shared" si="1791"/>
        <v>0</v>
      </c>
      <c r="Y262" s="151">
        <f t="shared" si="1657"/>
        <v>0</v>
      </c>
      <c r="Z262" s="151">
        <f t="shared" si="1658"/>
        <v>0</v>
      </c>
      <c r="AA262" s="151">
        <f t="shared" si="1659"/>
        <v>0</v>
      </c>
      <c r="AB262" s="154">
        <f t="shared" si="1792"/>
        <v>0</v>
      </c>
      <c r="AC262" s="3"/>
      <c r="AD262" s="3"/>
      <c r="AE262" s="3"/>
      <c r="AF262" s="154">
        <f t="shared" si="1793"/>
        <v>0</v>
      </c>
      <c r="AG262" s="3"/>
      <c r="AH262" s="3"/>
      <c r="AI262" s="3"/>
      <c r="AJ262" s="154">
        <f t="shared" si="1794"/>
        <v>0</v>
      </c>
      <c r="AK262" s="151">
        <f t="shared" si="1660"/>
        <v>0</v>
      </c>
      <c r="AL262" s="151">
        <f t="shared" si="1661"/>
        <v>0</v>
      </c>
      <c r="AM262" s="151">
        <f t="shared" si="1662"/>
        <v>0</v>
      </c>
      <c r="AN262" s="154">
        <f t="shared" si="1795"/>
        <v>0</v>
      </c>
      <c r="AO262" s="3"/>
      <c r="AP262" s="3"/>
      <c r="AQ262" s="3"/>
      <c r="AR262" s="151">
        <f t="shared" si="1663"/>
        <v>0</v>
      </c>
      <c r="AS262" s="151">
        <f t="shared" si="1664"/>
        <v>0</v>
      </c>
      <c r="AT262" s="151">
        <f t="shared" si="1665"/>
        <v>0</v>
      </c>
      <c r="AU262" s="151">
        <f t="shared" si="1666"/>
        <v>0</v>
      </c>
      <c r="AV262" s="154">
        <f t="shared" si="1796"/>
        <v>0</v>
      </c>
      <c r="AW262" s="3"/>
      <c r="AX262" s="3"/>
      <c r="AY262" s="3"/>
      <c r="AZ262" s="151">
        <f t="shared" si="1667"/>
        <v>0</v>
      </c>
      <c r="BA262" s="151">
        <f t="shared" si="1668"/>
        <v>0</v>
      </c>
      <c r="BB262" s="151">
        <f t="shared" si="1669"/>
        <v>0</v>
      </c>
      <c r="BC262" s="151">
        <f t="shared" si="1670"/>
        <v>0</v>
      </c>
      <c r="BD262" s="154">
        <f t="shared" si="1797"/>
        <v>0</v>
      </c>
      <c r="BE262" s="3"/>
      <c r="BF262" s="3"/>
      <c r="BG262" s="3"/>
      <c r="BH262" s="151">
        <f t="shared" si="1671"/>
        <v>0</v>
      </c>
      <c r="BI262" s="151">
        <f t="shared" si="1672"/>
        <v>0</v>
      </c>
      <c r="BJ262" s="151">
        <f t="shared" si="1673"/>
        <v>0</v>
      </c>
      <c r="BK262" s="151">
        <f t="shared" si="1674"/>
        <v>0</v>
      </c>
      <c r="BL262" s="154">
        <f t="shared" si="1798"/>
        <v>0</v>
      </c>
      <c r="BM262" s="3"/>
      <c r="BN262" s="3"/>
      <c r="BO262" s="3"/>
      <c r="BP262" s="151">
        <f t="shared" si="1675"/>
        <v>0</v>
      </c>
      <c r="BQ262" s="151">
        <f t="shared" si="1676"/>
        <v>0</v>
      </c>
      <c r="BR262" s="151">
        <f t="shared" si="1677"/>
        <v>0</v>
      </c>
      <c r="BS262" s="151">
        <f t="shared" si="1678"/>
        <v>0</v>
      </c>
      <c r="BT262" s="154">
        <f t="shared" si="1799"/>
        <v>0</v>
      </c>
      <c r="BU262" s="3"/>
      <c r="BV262" s="3"/>
      <c r="BW262" s="3"/>
      <c r="BX262" s="151">
        <f t="shared" si="1679"/>
        <v>0</v>
      </c>
      <c r="BY262" s="151">
        <f t="shared" si="1680"/>
        <v>0</v>
      </c>
      <c r="BZ262" s="151">
        <f t="shared" si="1681"/>
        <v>0</v>
      </c>
      <c r="CA262" s="151">
        <f t="shared" si="1682"/>
        <v>0</v>
      </c>
      <c r="CB262" s="154">
        <f t="shared" si="1800"/>
        <v>0</v>
      </c>
      <c r="CC262" s="3"/>
      <c r="CD262" s="3"/>
      <c r="CE262" s="3"/>
      <c r="CF262" s="151">
        <f t="shared" si="1683"/>
        <v>0</v>
      </c>
      <c r="CG262" s="151">
        <f t="shared" si="1684"/>
        <v>0</v>
      </c>
      <c r="CH262" s="151">
        <f t="shared" si="1685"/>
        <v>0</v>
      </c>
      <c r="CI262" s="151">
        <f t="shared" si="1686"/>
        <v>0</v>
      </c>
      <c r="CJ262" s="154">
        <f t="shared" si="1801"/>
        <v>0</v>
      </c>
      <c r="CK262" s="3"/>
      <c r="CL262" s="3"/>
      <c r="CM262" s="3"/>
      <c r="CN262" s="151">
        <f t="shared" si="1687"/>
        <v>0</v>
      </c>
      <c r="CO262" s="151">
        <f t="shared" si="1688"/>
        <v>0</v>
      </c>
      <c r="CP262" s="151">
        <f t="shared" si="1689"/>
        <v>0</v>
      </c>
      <c r="CQ262" s="151">
        <f t="shared" si="1690"/>
        <v>0</v>
      </c>
      <c r="CR262" s="154">
        <f t="shared" si="1802"/>
        <v>0</v>
      </c>
      <c r="CS262" s="3"/>
      <c r="CT262" s="3"/>
      <c r="CU262" s="3"/>
      <c r="CV262" s="151">
        <f t="shared" si="1691"/>
        <v>0</v>
      </c>
      <c r="CW262" s="151">
        <f t="shared" si="1692"/>
        <v>0</v>
      </c>
      <c r="CX262" s="151">
        <f t="shared" si="1693"/>
        <v>0</v>
      </c>
      <c r="CY262" s="151">
        <f t="shared" si="1694"/>
        <v>0</v>
      </c>
      <c r="CZ262" s="151">
        <f t="shared" si="1695"/>
        <v>0</v>
      </c>
      <c r="DA262" s="151">
        <f t="shared" si="1696"/>
        <v>0</v>
      </c>
      <c r="DB262" s="151">
        <f t="shared" si="1697"/>
        <v>0</v>
      </c>
      <c r="DC262" s="151">
        <f t="shared" si="1698"/>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5"/>
        <v>0</v>
      </c>
      <c r="FM262" s="151">
        <f t="shared" si="1885"/>
        <v>0</v>
      </c>
      <c r="FN262" s="151">
        <f t="shared" si="1886"/>
        <v>0</v>
      </c>
      <c r="FO262" s="151">
        <f t="shared" si="1887"/>
        <v>0</v>
      </c>
      <c r="FR262" s="5">
        <f t="shared" si="1976"/>
        <v>0</v>
      </c>
      <c r="FS262" s="5">
        <f t="shared" si="1977"/>
        <v>0</v>
      </c>
      <c r="FT262" s="5">
        <f t="shared" si="1978"/>
        <v>0</v>
      </c>
      <c r="FU262" s="5">
        <f t="shared" si="1979"/>
        <v>0</v>
      </c>
      <c r="FW262" s="233" t="e">
        <f t="shared" si="1980"/>
        <v>#DIV/0!</v>
      </c>
      <c r="FX262" s="233" t="e">
        <f t="shared" si="1981"/>
        <v>#DIV/0!</v>
      </c>
      <c r="FY262" s="233" t="e">
        <f t="shared" si="1982"/>
        <v>#DIV/0!</v>
      </c>
      <c r="FZ262" s="233" t="e">
        <f t="shared" si="1983"/>
        <v>#DIV/0!</v>
      </c>
      <c r="GA262" s="233"/>
      <c r="GB262" s="5">
        <f t="shared" si="1984"/>
        <v>0</v>
      </c>
      <c r="GC262" s="5">
        <f t="shared" si="1985"/>
        <v>0</v>
      </c>
      <c r="GD262" s="5">
        <f t="shared" si="1986"/>
        <v>0</v>
      </c>
      <c r="GE262" s="5">
        <f t="shared" si="1987"/>
        <v>0</v>
      </c>
    </row>
    <row r="263" spans="1:187" ht="13.5" thickBot="1" x14ac:dyDescent="0.25">
      <c r="A263" s="2" t="str">
        <f>CONCATENATE(B263," ",C263)</f>
        <v>2020 Dec</v>
      </c>
      <c r="B263" s="139">
        <f t="shared" si="1973"/>
        <v>2020</v>
      </c>
      <c r="C263" s="142" t="str">
        <f t="shared" si="1974"/>
        <v>Dec</v>
      </c>
      <c r="D263" s="154">
        <f t="shared" si="1786"/>
        <v>0</v>
      </c>
      <c r="E263" s="129"/>
      <c r="F263" s="129"/>
      <c r="G263" s="129"/>
      <c r="H263" s="154">
        <f t="shared" si="1787"/>
        <v>0</v>
      </c>
      <c r="I263" s="151">
        <f t="shared" si="1651"/>
        <v>0</v>
      </c>
      <c r="J263" s="151">
        <f t="shared" si="1652"/>
        <v>0</v>
      </c>
      <c r="K263" s="151">
        <f t="shared" si="1653"/>
        <v>0</v>
      </c>
      <c r="L263" s="154">
        <f t="shared" si="1788"/>
        <v>0</v>
      </c>
      <c r="M263" s="3"/>
      <c r="N263" s="3"/>
      <c r="O263" s="3"/>
      <c r="P263" s="154">
        <f t="shared" si="1789"/>
        <v>0</v>
      </c>
      <c r="Q263" s="3"/>
      <c r="R263" s="3"/>
      <c r="S263" s="3"/>
      <c r="T263" s="154">
        <f t="shared" si="1790"/>
        <v>0</v>
      </c>
      <c r="U263" s="151">
        <f t="shared" si="1654"/>
        <v>0</v>
      </c>
      <c r="V263" s="151">
        <f t="shared" si="1655"/>
        <v>0</v>
      </c>
      <c r="W263" s="151">
        <f t="shared" si="1656"/>
        <v>0</v>
      </c>
      <c r="X263" s="154">
        <f t="shared" si="1791"/>
        <v>0</v>
      </c>
      <c r="Y263" s="151">
        <f t="shared" si="1657"/>
        <v>0</v>
      </c>
      <c r="Z263" s="151">
        <f t="shared" si="1658"/>
        <v>0</v>
      </c>
      <c r="AA263" s="151">
        <f t="shared" si="1659"/>
        <v>0</v>
      </c>
      <c r="AB263" s="154">
        <f t="shared" si="1792"/>
        <v>0</v>
      </c>
      <c r="AC263" s="3"/>
      <c r="AD263" s="3"/>
      <c r="AE263" s="3"/>
      <c r="AF263" s="154">
        <f t="shared" si="1793"/>
        <v>0</v>
      </c>
      <c r="AG263" s="3"/>
      <c r="AH263" s="3"/>
      <c r="AI263" s="3"/>
      <c r="AJ263" s="154">
        <f t="shared" si="1794"/>
        <v>0</v>
      </c>
      <c r="AK263" s="151">
        <f t="shared" si="1660"/>
        <v>0</v>
      </c>
      <c r="AL263" s="151">
        <f t="shared" si="1661"/>
        <v>0</v>
      </c>
      <c r="AM263" s="151">
        <f t="shared" si="1662"/>
        <v>0</v>
      </c>
      <c r="AN263" s="154">
        <f t="shared" si="1795"/>
        <v>0</v>
      </c>
      <c r="AO263" s="3"/>
      <c r="AP263" s="3"/>
      <c r="AQ263" s="3"/>
      <c r="AR263" s="151">
        <f t="shared" si="1663"/>
        <v>0</v>
      </c>
      <c r="AS263" s="151">
        <f t="shared" si="1664"/>
        <v>0</v>
      </c>
      <c r="AT263" s="151">
        <f t="shared" si="1665"/>
        <v>0</v>
      </c>
      <c r="AU263" s="151">
        <f t="shared" si="1666"/>
        <v>0</v>
      </c>
      <c r="AV263" s="154">
        <f t="shared" si="1796"/>
        <v>0</v>
      </c>
      <c r="AW263" s="3"/>
      <c r="AX263" s="3"/>
      <c r="AY263" s="3"/>
      <c r="AZ263" s="151">
        <f t="shared" si="1667"/>
        <v>0</v>
      </c>
      <c r="BA263" s="151">
        <f t="shared" si="1668"/>
        <v>0</v>
      </c>
      <c r="BB263" s="151">
        <f t="shared" si="1669"/>
        <v>0</v>
      </c>
      <c r="BC263" s="151">
        <f t="shared" si="1670"/>
        <v>0</v>
      </c>
      <c r="BD263" s="154">
        <f t="shared" si="1797"/>
        <v>0</v>
      </c>
      <c r="BE263" s="3"/>
      <c r="BF263" s="3"/>
      <c r="BG263" s="3"/>
      <c r="BH263" s="151">
        <f t="shared" si="1671"/>
        <v>0</v>
      </c>
      <c r="BI263" s="151">
        <f t="shared" si="1672"/>
        <v>0</v>
      </c>
      <c r="BJ263" s="151">
        <f t="shared" si="1673"/>
        <v>0</v>
      </c>
      <c r="BK263" s="151">
        <f t="shared" si="1674"/>
        <v>0</v>
      </c>
      <c r="BL263" s="154">
        <f t="shared" si="1798"/>
        <v>0</v>
      </c>
      <c r="BM263" s="3"/>
      <c r="BN263" s="3"/>
      <c r="BO263" s="3"/>
      <c r="BP263" s="151">
        <f t="shared" si="1675"/>
        <v>0</v>
      </c>
      <c r="BQ263" s="151">
        <f t="shared" si="1676"/>
        <v>0</v>
      </c>
      <c r="BR263" s="151">
        <f t="shared" si="1677"/>
        <v>0</v>
      </c>
      <c r="BS263" s="151">
        <f t="shared" si="1678"/>
        <v>0</v>
      </c>
      <c r="BT263" s="154">
        <f t="shared" si="1799"/>
        <v>0</v>
      </c>
      <c r="BU263" s="3"/>
      <c r="BV263" s="3"/>
      <c r="BW263" s="3"/>
      <c r="BX263" s="151">
        <f t="shared" si="1679"/>
        <v>0</v>
      </c>
      <c r="BY263" s="151">
        <f t="shared" si="1680"/>
        <v>0</v>
      </c>
      <c r="BZ263" s="151">
        <f t="shared" si="1681"/>
        <v>0</v>
      </c>
      <c r="CA263" s="151">
        <f t="shared" si="1682"/>
        <v>0</v>
      </c>
      <c r="CB263" s="154">
        <f t="shared" si="1800"/>
        <v>0</v>
      </c>
      <c r="CC263" s="3"/>
      <c r="CD263" s="3"/>
      <c r="CE263" s="3"/>
      <c r="CF263" s="151">
        <f t="shared" si="1683"/>
        <v>0</v>
      </c>
      <c r="CG263" s="151">
        <f t="shared" si="1684"/>
        <v>0</v>
      </c>
      <c r="CH263" s="151">
        <f t="shared" si="1685"/>
        <v>0</v>
      </c>
      <c r="CI263" s="151">
        <f t="shared" si="1686"/>
        <v>0</v>
      </c>
      <c r="CJ263" s="154">
        <f t="shared" si="1801"/>
        <v>0</v>
      </c>
      <c r="CK263" s="3"/>
      <c r="CL263" s="3"/>
      <c r="CM263" s="3"/>
      <c r="CN263" s="151">
        <f t="shared" si="1687"/>
        <v>0</v>
      </c>
      <c r="CO263" s="151">
        <f t="shared" si="1688"/>
        <v>0</v>
      </c>
      <c r="CP263" s="151">
        <f t="shared" si="1689"/>
        <v>0</v>
      </c>
      <c r="CQ263" s="151">
        <f t="shared" si="1690"/>
        <v>0</v>
      </c>
      <c r="CR263" s="154">
        <f t="shared" si="1802"/>
        <v>0</v>
      </c>
      <c r="CS263" s="3"/>
      <c r="CT263" s="3"/>
      <c r="CU263" s="3"/>
      <c r="CV263" s="151">
        <f t="shared" si="1691"/>
        <v>0</v>
      </c>
      <c r="CW263" s="151">
        <f t="shared" si="1692"/>
        <v>0</v>
      </c>
      <c r="CX263" s="151">
        <f t="shared" si="1693"/>
        <v>0</v>
      </c>
      <c r="CY263" s="151">
        <f t="shared" si="1694"/>
        <v>0</v>
      </c>
      <c r="CZ263" s="151">
        <f t="shared" si="1695"/>
        <v>0</v>
      </c>
      <c r="DA263" s="151">
        <f t="shared" si="1696"/>
        <v>0</v>
      </c>
      <c r="DB263" s="151">
        <f t="shared" si="1697"/>
        <v>0</v>
      </c>
      <c r="DC263" s="151">
        <f t="shared" si="1698"/>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445</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5"/>
        <v>0</v>
      </c>
      <c r="FM263" s="151">
        <f t="shared" si="1885"/>
        <v>0</v>
      </c>
      <c r="FN263" s="151">
        <f t="shared" si="1886"/>
        <v>0</v>
      </c>
      <c r="FO263" s="151">
        <f t="shared" si="1887"/>
        <v>0</v>
      </c>
      <c r="FR263" s="5">
        <f t="shared" si="1976"/>
        <v>0</v>
      </c>
      <c r="FS263" s="5">
        <f t="shared" si="1977"/>
        <v>0</v>
      </c>
      <c r="FT263" s="5">
        <f t="shared" si="1978"/>
        <v>0</v>
      </c>
      <c r="FU263" s="5">
        <f t="shared" si="1979"/>
        <v>0</v>
      </c>
      <c r="FW263" s="233" t="e">
        <f t="shared" si="1980"/>
        <v>#DIV/0!</v>
      </c>
      <c r="FX263" s="233" t="e">
        <f t="shared" si="1981"/>
        <v>#DIV/0!</v>
      </c>
      <c r="FY263" s="233" t="e">
        <f t="shared" si="1982"/>
        <v>#DIV/0!</v>
      </c>
      <c r="FZ263" s="233" t="e">
        <f t="shared" si="1983"/>
        <v>#DIV/0!</v>
      </c>
      <c r="GA263" s="233"/>
      <c r="GB263" s="5">
        <f t="shared" si="1984"/>
        <v>0</v>
      </c>
      <c r="GC263" s="5">
        <f t="shared" si="1985"/>
        <v>0</v>
      </c>
      <c r="GD263" s="5">
        <f t="shared" si="1986"/>
        <v>0</v>
      </c>
      <c r="GE263" s="5">
        <f t="shared" si="1987"/>
        <v>0</v>
      </c>
    </row>
    <row r="264" spans="1:187" ht="13.5" thickBot="1" x14ac:dyDescent="0.25">
      <c r="A264" s="217" t="s">
        <v>368</v>
      </c>
      <c r="B264" s="218"/>
      <c r="C264" s="219"/>
      <c r="D264" s="220">
        <f>SUM(D252:D263)</f>
        <v>0</v>
      </c>
      <c r="E264" s="220">
        <f t="shared" ref="E264" si="1988">SUM(E252:E263)</f>
        <v>0</v>
      </c>
      <c r="F264" s="220">
        <f t="shared" ref="F264" si="1989">SUM(F252:F263)</f>
        <v>0</v>
      </c>
      <c r="G264" s="220">
        <f t="shared" ref="G264" si="1990">SUM(G252:G263)</f>
        <v>0</v>
      </c>
      <c r="H264" s="220">
        <f t="shared" ref="H264" si="1991">SUM(H252:H263)</f>
        <v>0</v>
      </c>
      <c r="I264" s="220">
        <f t="shared" ref="I264" si="1992">SUM(I252:I263)</f>
        <v>0</v>
      </c>
      <c r="J264" s="220">
        <f t="shared" ref="J264" si="1993">SUM(J252:J263)</f>
        <v>0</v>
      </c>
      <c r="K264" s="220">
        <f t="shared" ref="K264" si="1994">SUM(K252:K263)</f>
        <v>0</v>
      </c>
      <c r="L264" s="220">
        <f t="shared" ref="L264" si="1995">SUM(L252:L263)</f>
        <v>0</v>
      </c>
      <c r="M264" s="220">
        <f t="shared" ref="M264" si="1996">SUM(M252:M263)</f>
        <v>0</v>
      </c>
      <c r="N264" s="220">
        <f t="shared" ref="N264" si="1997">SUM(N252:N263)</f>
        <v>0</v>
      </c>
      <c r="O264" s="220">
        <f t="shared" ref="O264" si="1998">SUM(O252:O263)</f>
        <v>0</v>
      </c>
      <c r="P264" s="220">
        <f t="shared" ref="P264" si="1999">SUM(P252:P263)</f>
        <v>0</v>
      </c>
      <c r="Q264" s="220">
        <f t="shared" ref="Q264" si="2000">SUM(Q252:Q263)</f>
        <v>0</v>
      </c>
      <c r="R264" s="220">
        <f t="shared" ref="R264" si="2001">SUM(R252:R263)</f>
        <v>0</v>
      </c>
      <c r="S264" s="220">
        <f t="shared" ref="S264" si="2002">SUM(S252:S263)</f>
        <v>0</v>
      </c>
      <c r="T264" s="220">
        <f t="shared" ref="T264" si="2003">SUM(T252:T263)</f>
        <v>0</v>
      </c>
      <c r="U264" s="220">
        <f t="shared" ref="U264" si="2004">SUM(U252:U263)</f>
        <v>0</v>
      </c>
      <c r="V264" s="220">
        <f t="shared" ref="V264" si="2005">SUM(V252:V263)</f>
        <v>0</v>
      </c>
      <c r="W264" s="220">
        <f t="shared" ref="W264" si="2006">SUM(W252:W263)</f>
        <v>0</v>
      </c>
      <c r="X264" s="220">
        <f t="shared" ref="X264" si="2007">SUM(X252:X263)</f>
        <v>0</v>
      </c>
      <c r="Y264" s="220">
        <f t="shared" ref="Y264" si="2008">SUM(Y252:Y263)</f>
        <v>0</v>
      </c>
      <c r="Z264" s="220">
        <f t="shared" ref="Z264" si="2009">SUM(Z252:Z263)</f>
        <v>0</v>
      </c>
      <c r="AA264" s="220">
        <f t="shared" ref="AA264" si="2010">SUM(AA252:AA263)</f>
        <v>0</v>
      </c>
      <c r="AB264" s="220">
        <f t="shared" ref="AB264" si="2011">SUM(AB252:AB263)</f>
        <v>0</v>
      </c>
      <c r="AC264" s="220">
        <f t="shared" ref="AC264" si="2012">SUM(AC252:AC263)</f>
        <v>0</v>
      </c>
      <c r="AD264" s="220">
        <f t="shared" ref="AD264" si="2013">SUM(AD252:AD263)</f>
        <v>0</v>
      </c>
      <c r="AE264" s="220">
        <f t="shared" ref="AE264" si="2014">SUM(AE252:AE263)</f>
        <v>0</v>
      </c>
      <c r="AF264" s="220">
        <f t="shared" ref="AF264" si="2015">SUM(AF252:AF263)</f>
        <v>0</v>
      </c>
      <c r="AG264" s="220">
        <f t="shared" ref="AG264" si="2016">SUM(AG252:AG263)</f>
        <v>0</v>
      </c>
      <c r="AH264" s="220">
        <f t="shared" ref="AH264" si="2017">SUM(AH252:AH263)</f>
        <v>0</v>
      </c>
      <c r="AI264" s="220">
        <f t="shared" ref="AI264" si="2018">SUM(AI252:AI263)</f>
        <v>0</v>
      </c>
      <c r="AJ264" s="220">
        <f t="shared" ref="AJ264" si="2019">SUM(AJ252:AJ263)</f>
        <v>0</v>
      </c>
      <c r="AK264" s="220">
        <f t="shared" ref="AK264" si="2020">SUM(AK252:AK263)</f>
        <v>0</v>
      </c>
      <c r="AL264" s="220">
        <f t="shared" ref="AL264" si="2021">SUM(AL252:AL263)</f>
        <v>0</v>
      </c>
      <c r="AM264" s="220">
        <f>SUM(AM252:AM263)</f>
        <v>0</v>
      </c>
      <c r="AN264" s="220">
        <f>SUM(AN252:AN263)</f>
        <v>0</v>
      </c>
      <c r="AO264" s="220">
        <f t="shared" ref="AO264" si="2022">SUM(AO252:AO263)</f>
        <v>0</v>
      </c>
      <c r="AP264" s="220">
        <f t="shared" ref="AP264" si="2023">SUM(AP252:AP263)</f>
        <v>0</v>
      </c>
      <c r="AQ264" s="220">
        <f t="shared" ref="AQ264" si="2024">SUM(AQ252:AQ263)</f>
        <v>0</v>
      </c>
      <c r="AR264" s="222">
        <f>IF(AN264&gt;0,(AN264/T264)*100,0)</f>
        <v>0</v>
      </c>
      <c r="AS264" s="222">
        <f t="shared" si="1664"/>
        <v>0</v>
      </c>
      <c r="AT264" s="222">
        <f t="shared" si="1665"/>
        <v>0</v>
      </c>
      <c r="AU264" s="222">
        <f t="shared" si="1666"/>
        <v>0</v>
      </c>
      <c r="AV264" s="220">
        <f>SUM(AV252:AV263)</f>
        <v>0</v>
      </c>
      <c r="AW264" s="220">
        <f t="shared" ref="AW264" si="2025">SUM(AW252:AW263)</f>
        <v>0</v>
      </c>
      <c r="AX264" s="220">
        <f t="shared" ref="AX264" si="2026">SUM(AX252:AX263)</f>
        <v>0</v>
      </c>
      <c r="AY264" s="220">
        <f t="shared" ref="AY264" si="2027">SUM(AY252:AY263)</f>
        <v>0</v>
      </c>
      <c r="AZ264" s="222">
        <f t="shared" si="1667"/>
        <v>0</v>
      </c>
      <c r="BA264" s="222">
        <f t="shared" si="1668"/>
        <v>0</v>
      </c>
      <c r="BB264" s="222">
        <f t="shared" si="1669"/>
        <v>0</v>
      </c>
      <c r="BC264" s="222">
        <f t="shared" si="1670"/>
        <v>0</v>
      </c>
      <c r="BD264" s="220">
        <f t="shared" ref="BD264" si="2028">SUM(BD252:BD263)</f>
        <v>0</v>
      </c>
      <c r="BE264" s="220">
        <f t="shared" ref="BE264" si="2029">SUM(BE252:BE263)</f>
        <v>0</v>
      </c>
      <c r="BF264" s="220">
        <f t="shared" ref="BF264" si="2030">SUM(BF252:BF263)</f>
        <v>0</v>
      </c>
      <c r="BG264" s="220">
        <f t="shared" ref="BG264" si="2031">SUM(BG252:BG263)</f>
        <v>0</v>
      </c>
      <c r="BH264" s="222">
        <f t="shared" si="1671"/>
        <v>0</v>
      </c>
      <c r="BI264" s="222">
        <f t="shared" si="1672"/>
        <v>0</v>
      </c>
      <c r="BJ264" s="222">
        <f t="shared" si="1673"/>
        <v>0</v>
      </c>
      <c r="BK264" s="222">
        <f t="shared" si="1674"/>
        <v>0</v>
      </c>
      <c r="BL264" s="220">
        <f t="shared" ref="BL264" si="2032">SUM(BL252:BL263)</f>
        <v>0</v>
      </c>
      <c r="BM264" s="220">
        <f t="shared" ref="BM264" si="2033">SUM(BM252:BM263)</f>
        <v>0</v>
      </c>
      <c r="BN264" s="220">
        <f t="shared" ref="BN264" si="2034">SUM(BN252:BN263)</f>
        <v>0</v>
      </c>
      <c r="BO264" s="220">
        <f t="shared" ref="BO264" si="2035">SUM(BO252:BO263)</f>
        <v>0</v>
      </c>
      <c r="BP264" s="222">
        <f t="shared" si="1675"/>
        <v>0</v>
      </c>
      <c r="BQ264" s="222">
        <f t="shared" si="1676"/>
        <v>0</v>
      </c>
      <c r="BR264" s="222">
        <f t="shared" si="1677"/>
        <v>0</v>
      </c>
      <c r="BS264" s="222">
        <f t="shared" si="1678"/>
        <v>0</v>
      </c>
      <c r="BT264" s="220">
        <f t="shared" ref="BT264" si="2036">SUM(BT252:BT263)</f>
        <v>0</v>
      </c>
      <c r="BU264" s="220">
        <f t="shared" ref="BU264" si="2037">SUM(BU252:BU263)</f>
        <v>0</v>
      </c>
      <c r="BV264" s="220">
        <f t="shared" ref="BV264" si="2038">SUM(BV252:BV263)</f>
        <v>0</v>
      </c>
      <c r="BW264" s="220">
        <f t="shared" ref="BW264" si="2039">SUM(BW252:BW263)</f>
        <v>0</v>
      </c>
      <c r="BX264" s="222">
        <f t="shared" si="1679"/>
        <v>0</v>
      </c>
      <c r="BY264" s="222">
        <f t="shared" si="1680"/>
        <v>0</v>
      </c>
      <c r="BZ264" s="222">
        <f t="shared" si="1681"/>
        <v>0</v>
      </c>
      <c r="CA264" s="222">
        <f t="shared" si="1682"/>
        <v>0</v>
      </c>
      <c r="CB264" s="220">
        <f t="shared" ref="CB264" si="2040">SUM(CB252:CB263)</f>
        <v>0</v>
      </c>
      <c r="CC264" s="220">
        <f t="shared" ref="CC264" si="2041">SUM(CC252:CC263)</f>
        <v>0</v>
      </c>
      <c r="CD264" s="220">
        <f t="shared" ref="CD264" si="2042">SUM(CD252:CD263)</f>
        <v>0</v>
      </c>
      <c r="CE264" s="220">
        <f t="shared" ref="CE264" si="2043">SUM(CE252:CE263)</f>
        <v>0</v>
      </c>
      <c r="CF264" s="222">
        <f t="shared" si="1683"/>
        <v>0</v>
      </c>
      <c r="CG264" s="222">
        <f t="shared" si="1684"/>
        <v>0</v>
      </c>
      <c r="CH264" s="222">
        <f t="shared" si="1685"/>
        <v>0</v>
      </c>
      <c r="CI264" s="222">
        <f t="shared" si="1686"/>
        <v>0</v>
      </c>
      <c r="CJ264" s="220">
        <f t="shared" ref="CJ264" si="2044">SUM(CJ252:CJ263)</f>
        <v>0</v>
      </c>
      <c r="CK264" s="220">
        <f t="shared" ref="CK264" si="2045">SUM(CK252:CK263)</f>
        <v>0</v>
      </c>
      <c r="CL264" s="220">
        <f t="shared" ref="CL264" si="2046">SUM(CL252:CL263)</f>
        <v>0</v>
      </c>
      <c r="CM264" s="220">
        <f t="shared" ref="CM264" si="2047">SUM(CM252:CM263)</f>
        <v>0</v>
      </c>
      <c r="CN264" s="222">
        <f t="shared" si="1687"/>
        <v>0</v>
      </c>
      <c r="CO264" s="222">
        <f t="shared" si="1688"/>
        <v>0</v>
      </c>
      <c r="CP264" s="222">
        <f t="shared" si="1689"/>
        <v>0</v>
      </c>
      <c r="CQ264" s="222">
        <f t="shared" si="1690"/>
        <v>0</v>
      </c>
      <c r="CR264" s="220">
        <f t="shared" ref="CR264" si="2048">SUM(CR252:CR263)</f>
        <v>0</v>
      </c>
      <c r="CS264" s="220">
        <f t="shared" ref="CS264" si="2049">SUM(CS252:CS263)</f>
        <v>0</v>
      </c>
      <c r="CT264" s="220">
        <f t="shared" ref="CT264" si="2050">SUM(CT252:CT263)</f>
        <v>0</v>
      </c>
      <c r="CU264" s="220">
        <f t="shared" ref="CU264" si="2051">SUM(CU252:CU263)</f>
        <v>0</v>
      </c>
      <c r="CV264" s="222">
        <f>IF(CR264&gt;0,(CR264/T264)*100,0)</f>
        <v>0</v>
      </c>
      <c r="CW264" s="222">
        <f t="shared" si="1692"/>
        <v>0</v>
      </c>
      <c r="CX264" s="222">
        <f t="shared" si="1693"/>
        <v>0</v>
      </c>
      <c r="CY264" s="222">
        <f t="shared" si="1694"/>
        <v>0</v>
      </c>
      <c r="CZ264" s="222">
        <f t="shared" si="1695"/>
        <v>0</v>
      </c>
      <c r="DA264" s="222">
        <f t="shared" si="1696"/>
        <v>0</v>
      </c>
      <c r="DB264" s="222">
        <f t="shared" si="1697"/>
        <v>0</v>
      </c>
      <c r="DC264" s="222">
        <f t="shared" si="1698"/>
        <v>0</v>
      </c>
      <c r="DD264" s="220">
        <f t="shared" ref="DD264" si="2052">SUM(DD252:DD263)</f>
        <v>0</v>
      </c>
      <c r="DE264" s="220">
        <f t="shared" ref="DE264" si="2053">SUM(DE252:DE263)</f>
        <v>0</v>
      </c>
      <c r="DF264" s="220">
        <f t="shared" ref="DF264" si="2054">SUM(DF252:DF263)</f>
        <v>0</v>
      </c>
      <c r="DG264" s="220">
        <f t="shared" ref="DG264" si="2055">SUM(DG252:DG263)</f>
        <v>0</v>
      </c>
      <c r="DH264" s="221">
        <f>IF(DD264&gt;0,(DD264*60)/T264,0)</f>
        <v>0</v>
      </c>
      <c r="DI264" s="221">
        <f t="shared" ref="DI264" si="2056">IF(DE264&gt;0,(DE264*60)/U264,0)</f>
        <v>0</v>
      </c>
      <c r="DJ264" s="221">
        <f t="shared" ref="DJ264" si="2057">IF(DF264&gt;0,(DF264*60)/V264,0)</f>
        <v>0</v>
      </c>
      <c r="DK264" s="221">
        <f t="shared" ref="DK264" si="2058">IF(DG264&gt;0,(DG264*60)/W264,0)</f>
        <v>0</v>
      </c>
      <c r="DL264" s="221">
        <f>IF(DD264&gt;0,(DD264*60)/(T264-AN264),0)</f>
        <v>0</v>
      </c>
      <c r="DM264" s="221">
        <f t="shared" ref="DM264" si="2059">IF(DE264&gt;0,(DE264*60)/(U264-AO264),0)</f>
        <v>0</v>
      </c>
      <c r="DN264" s="221">
        <f t="shared" ref="DN264" si="2060">IF(DF264&gt;0,(DF264*60)/(V264-AP264),0)</f>
        <v>0</v>
      </c>
      <c r="DO264" s="221">
        <f t="shared" ref="DO264" si="2061">IF(DG264&gt;0,(DG264*60)/(W264-AQ264),0)</f>
        <v>0</v>
      </c>
      <c r="DP264" s="221">
        <f>IF(DU264&gt;0,(DU264*60)/(T264-BD264),0)</f>
        <v>0</v>
      </c>
      <c r="DQ264" s="221">
        <f t="shared" ref="DQ264" si="2062">IF(DV264&gt;0,(DV264*60)/(U264-BE264),0)</f>
        <v>0</v>
      </c>
      <c r="DR264" s="221">
        <f t="shared" ref="DR264" si="2063">IF(DW264&gt;0,(DW264*60)/(V264-BF264),0)</f>
        <v>0</v>
      </c>
      <c r="DS264" s="221">
        <f t="shared" ref="DS264" si="2064">IF(DX264&gt;0,(DX264*60)/(W264-BG264),0)</f>
        <v>0</v>
      </c>
      <c r="DU264" s="220">
        <f t="shared" ref="DU264" si="2065">SUM(DU252:DU263)</f>
        <v>0</v>
      </c>
      <c r="DV264" s="220">
        <f t="shared" ref="DV264" si="2066">SUM(DV252:DV263)</f>
        <v>0</v>
      </c>
      <c r="DW264" s="220">
        <f t="shared" ref="DW264" si="2067">SUM(DW252:DW263)</f>
        <v>0</v>
      </c>
      <c r="DX264" s="220">
        <f t="shared" ref="DX264" si="2068">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9">SUM(FL252:FL263)</f>
        <v>0</v>
      </c>
      <c r="FM264" s="222">
        <f t="shared" si="1885"/>
        <v>0</v>
      </c>
      <c r="FN264" s="222">
        <f t="shared" si="1886"/>
        <v>0</v>
      </c>
      <c r="FO264" s="224">
        <f t="shared" si="1887"/>
        <v>0</v>
      </c>
      <c r="FR264" s="277">
        <f t="shared" si="1976"/>
        <v>0</v>
      </c>
      <c r="FS264" s="278">
        <f t="shared" si="1977"/>
        <v>0</v>
      </c>
      <c r="FT264" s="278">
        <f t="shared" si="1978"/>
        <v>0</v>
      </c>
      <c r="FU264" s="279">
        <f t="shared" si="1979"/>
        <v>0</v>
      </c>
      <c r="FV264" s="239"/>
      <c r="FW264" s="280" t="e">
        <f t="shared" si="1980"/>
        <v>#DIV/0!</v>
      </c>
      <c r="FX264" s="281" t="e">
        <f t="shared" si="1981"/>
        <v>#DIV/0!</v>
      </c>
      <c r="FY264" s="281" t="e">
        <f t="shared" si="1982"/>
        <v>#DIV/0!</v>
      </c>
      <c r="FZ264" s="282" t="e">
        <f t="shared" si="1983"/>
        <v>#DIV/0!</v>
      </c>
      <c r="GA264" s="283"/>
      <c r="GB264" s="277">
        <f t="shared" si="1984"/>
        <v>0</v>
      </c>
      <c r="GC264" s="278">
        <f t="shared" si="1985"/>
        <v>0</v>
      </c>
      <c r="GD264" s="278">
        <f t="shared" si="1986"/>
        <v>0</v>
      </c>
      <c r="GE264" s="279">
        <f t="shared" si="1987"/>
        <v>0</v>
      </c>
    </row>
    <row r="265" spans="1:187" x14ac:dyDescent="0.2">
      <c r="B265" s="139">
        <f t="shared" ref="B265:B276" si="2070">B252+1</f>
        <v>2021</v>
      </c>
      <c r="C265" s="142" t="str">
        <f t="shared" ref="C265:C276" si="2071">C252</f>
        <v>Jan</v>
      </c>
      <c r="D265" s="154">
        <f t="shared" ref="D265:D329" si="2072">E265+F265+G265</f>
        <v>0</v>
      </c>
      <c r="E265" s="129"/>
      <c r="F265" s="129"/>
      <c r="G265" s="129"/>
      <c r="H265" s="154">
        <f t="shared" ref="H265:H329" si="2073">I265+J265+K265</f>
        <v>0</v>
      </c>
      <c r="I265" s="151">
        <f t="shared" si="1651"/>
        <v>0</v>
      </c>
      <c r="J265" s="151">
        <f t="shared" si="1652"/>
        <v>0</v>
      </c>
      <c r="K265" s="151">
        <f t="shared" si="1653"/>
        <v>0</v>
      </c>
      <c r="L265" s="154">
        <f t="shared" si="1788"/>
        <v>0</v>
      </c>
      <c r="M265" s="3"/>
      <c r="N265" s="3"/>
      <c r="O265" s="3"/>
      <c r="P265" s="154">
        <f t="shared" ref="P265:P329" si="2074">Q265+R265+S265</f>
        <v>0</v>
      </c>
      <c r="Q265" s="3"/>
      <c r="R265" s="3"/>
      <c r="S265" s="3"/>
      <c r="T265" s="154">
        <f t="shared" ref="T265:T329" si="2075">U265+V265+W265</f>
        <v>0</v>
      </c>
      <c r="U265" s="151">
        <f t="shared" si="1654"/>
        <v>0</v>
      </c>
      <c r="V265" s="151">
        <f t="shared" si="1655"/>
        <v>0</v>
      </c>
      <c r="W265" s="151">
        <f t="shared" si="1656"/>
        <v>0</v>
      </c>
      <c r="X265" s="154">
        <f t="shared" ref="X265:X329" si="2076">Y265+Z265+AA265</f>
        <v>0</v>
      </c>
      <c r="Y265" s="151">
        <f t="shared" si="1657"/>
        <v>0</v>
      </c>
      <c r="Z265" s="151">
        <f t="shared" si="1658"/>
        <v>0</v>
      </c>
      <c r="AA265" s="151">
        <f t="shared" si="1659"/>
        <v>0</v>
      </c>
      <c r="AB265" s="154">
        <f t="shared" ref="AB265:AB329" si="2077">AC265+AD265+AE265</f>
        <v>0</v>
      </c>
      <c r="AC265" s="3"/>
      <c r="AD265" s="3"/>
      <c r="AE265" s="3"/>
      <c r="AF265" s="154">
        <f t="shared" ref="AF265:AF329" si="2078">AG265+AH265+AI265</f>
        <v>0</v>
      </c>
      <c r="AG265" s="3"/>
      <c r="AH265" s="3"/>
      <c r="AI265" s="3"/>
      <c r="AJ265" s="154">
        <f t="shared" ref="AJ265:AJ329" si="2079">AK265+AL265+AM265</f>
        <v>0</v>
      </c>
      <c r="AK265" s="151">
        <f t="shared" si="1660"/>
        <v>0</v>
      </c>
      <c r="AL265" s="151">
        <f t="shared" si="1661"/>
        <v>0</v>
      </c>
      <c r="AM265" s="151">
        <f t="shared" si="1662"/>
        <v>0</v>
      </c>
      <c r="AN265" s="154">
        <f t="shared" ref="AN265:AN329" si="2080">AO265+AP265+AQ265</f>
        <v>0</v>
      </c>
      <c r="AO265" s="3"/>
      <c r="AP265" s="3"/>
      <c r="AQ265" s="3"/>
      <c r="AR265" s="151">
        <f t="shared" si="1663"/>
        <v>0</v>
      </c>
      <c r="AS265" s="151">
        <f t="shared" si="1664"/>
        <v>0</v>
      </c>
      <c r="AT265" s="151">
        <f t="shared" si="1665"/>
        <v>0</v>
      </c>
      <c r="AU265" s="151">
        <f t="shared" si="1666"/>
        <v>0</v>
      </c>
      <c r="AV265" s="154">
        <f t="shared" ref="AV265:AV329" si="2081">AW265+AX265+AY265</f>
        <v>0</v>
      </c>
      <c r="AW265" s="3"/>
      <c r="AX265" s="3"/>
      <c r="AY265" s="3"/>
      <c r="AZ265" s="151">
        <f t="shared" si="1667"/>
        <v>0</v>
      </c>
      <c r="BA265" s="151">
        <f t="shared" si="1668"/>
        <v>0</v>
      </c>
      <c r="BB265" s="151">
        <f t="shared" si="1669"/>
        <v>0</v>
      </c>
      <c r="BC265" s="151">
        <f t="shared" si="1670"/>
        <v>0</v>
      </c>
      <c r="BD265" s="154">
        <f t="shared" ref="BD265:BD329" si="2082">BE265+BF265+BG265</f>
        <v>0</v>
      </c>
      <c r="BE265" s="3"/>
      <c r="BF265" s="3"/>
      <c r="BG265" s="3"/>
      <c r="BH265" s="151">
        <f t="shared" si="1671"/>
        <v>0</v>
      </c>
      <c r="BI265" s="151">
        <f t="shared" si="1672"/>
        <v>0</v>
      </c>
      <c r="BJ265" s="151">
        <f t="shared" si="1673"/>
        <v>0</v>
      </c>
      <c r="BK265" s="151">
        <f t="shared" si="1674"/>
        <v>0</v>
      </c>
      <c r="BL265" s="154">
        <f t="shared" ref="BL265:BL329" si="2083">BM265+BN265+BO265</f>
        <v>0</v>
      </c>
      <c r="BM265" s="3"/>
      <c r="BN265" s="3"/>
      <c r="BO265" s="3"/>
      <c r="BP265" s="151">
        <f t="shared" si="1675"/>
        <v>0</v>
      </c>
      <c r="BQ265" s="151">
        <f t="shared" si="1676"/>
        <v>0</v>
      </c>
      <c r="BR265" s="151">
        <f t="shared" si="1677"/>
        <v>0</v>
      </c>
      <c r="BS265" s="151">
        <f t="shared" si="1678"/>
        <v>0</v>
      </c>
      <c r="BT265" s="154">
        <f t="shared" ref="BT265:BT329" si="2084">BU265+BV265+BW265</f>
        <v>0</v>
      </c>
      <c r="BU265" s="3"/>
      <c r="BV265" s="3"/>
      <c r="BW265" s="3"/>
      <c r="BX265" s="151">
        <f t="shared" si="1679"/>
        <v>0</v>
      </c>
      <c r="BY265" s="151">
        <f t="shared" si="1680"/>
        <v>0</v>
      </c>
      <c r="BZ265" s="151">
        <f t="shared" si="1681"/>
        <v>0</v>
      </c>
      <c r="CA265" s="151">
        <f t="shared" si="1682"/>
        <v>0</v>
      </c>
      <c r="CB265" s="154">
        <f t="shared" ref="CB265:CB329" si="2085">CC265+CD265+CE265</f>
        <v>0</v>
      </c>
      <c r="CC265" s="3"/>
      <c r="CD265" s="3"/>
      <c r="CE265" s="3"/>
      <c r="CF265" s="151">
        <f t="shared" si="1683"/>
        <v>0</v>
      </c>
      <c r="CG265" s="151">
        <f t="shared" si="1684"/>
        <v>0</v>
      </c>
      <c r="CH265" s="151">
        <f t="shared" si="1685"/>
        <v>0</v>
      </c>
      <c r="CI265" s="151">
        <f t="shared" si="1686"/>
        <v>0</v>
      </c>
      <c r="CJ265" s="154">
        <f t="shared" ref="CJ265:CJ329" si="2086">CK265+CL265+CM265</f>
        <v>0</v>
      </c>
      <c r="CK265" s="3"/>
      <c r="CL265" s="3"/>
      <c r="CM265" s="3"/>
      <c r="CN265" s="151">
        <f t="shared" si="1687"/>
        <v>0</v>
      </c>
      <c r="CO265" s="151">
        <f t="shared" si="1688"/>
        <v>0</v>
      </c>
      <c r="CP265" s="151">
        <f t="shared" si="1689"/>
        <v>0</v>
      </c>
      <c r="CQ265" s="151">
        <f t="shared" si="1690"/>
        <v>0</v>
      </c>
      <c r="CR265" s="154">
        <f t="shared" ref="CR265:CR329" si="2087">CS265+CT265+CU265</f>
        <v>0</v>
      </c>
      <c r="CS265" s="3"/>
      <c r="CT265" s="3"/>
      <c r="CU265" s="3"/>
      <c r="CV265" s="151">
        <f t="shared" si="1691"/>
        <v>0</v>
      </c>
      <c r="CW265" s="151">
        <f t="shared" si="1692"/>
        <v>0</v>
      </c>
      <c r="CX265" s="151">
        <f t="shared" si="1693"/>
        <v>0</v>
      </c>
      <c r="CY265" s="151">
        <f t="shared" si="1694"/>
        <v>0</v>
      </c>
      <c r="CZ265" s="151">
        <f t="shared" si="1695"/>
        <v>0</v>
      </c>
      <c r="DA265" s="151">
        <f t="shared" si="1696"/>
        <v>0</v>
      </c>
      <c r="DB265" s="151">
        <f t="shared" si="1697"/>
        <v>0</v>
      </c>
      <c r="DC265" s="151">
        <f t="shared" si="1698"/>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8">AJ265</f>
        <v>0</v>
      </c>
      <c r="FM265" s="151">
        <f t="shared" si="1885"/>
        <v>0</v>
      </c>
      <c r="FN265" s="151">
        <f t="shared" si="1886"/>
        <v>0</v>
      </c>
      <c r="FO265" s="151">
        <f t="shared" si="1887"/>
        <v>0</v>
      </c>
      <c r="FR265" s="5">
        <f t="shared" si="1976"/>
        <v>0</v>
      </c>
      <c r="FS265" s="5">
        <f t="shared" si="1977"/>
        <v>0</v>
      </c>
      <c r="FT265" s="5">
        <f t="shared" si="1978"/>
        <v>0</v>
      </c>
      <c r="FU265" s="5">
        <f t="shared" si="1979"/>
        <v>0</v>
      </c>
      <c r="FW265" s="233" t="e">
        <f t="shared" si="1980"/>
        <v>#DIV/0!</v>
      </c>
      <c r="FX265" s="233" t="e">
        <f t="shared" si="1981"/>
        <v>#DIV/0!</v>
      </c>
      <c r="FY265" s="233" t="e">
        <f t="shared" si="1982"/>
        <v>#DIV/0!</v>
      </c>
      <c r="FZ265" s="233" t="e">
        <f t="shared" si="1983"/>
        <v>#DIV/0!</v>
      </c>
      <c r="GA265" s="233"/>
      <c r="GB265" s="5">
        <f t="shared" si="1984"/>
        <v>0</v>
      </c>
      <c r="GC265" s="5">
        <f t="shared" si="1985"/>
        <v>0</v>
      </c>
      <c r="GD265" s="5">
        <f t="shared" si="1986"/>
        <v>0</v>
      </c>
      <c r="GE265" s="5">
        <f t="shared" si="1987"/>
        <v>0</v>
      </c>
    </row>
    <row r="266" spans="1:187" x14ac:dyDescent="0.2">
      <c r="B266" s="139">
        <f t="shared" si="2070"/>
        <v>2021</v>
      </c>
      <c r="C266" s="142" t="str">
        <f t="shared" si="2071"/>
        <v>Feb</v>
      </c>
      <c r="D266" s="154">
        <f t="shared" si="2072"/>
        <v>0</v>
      </c>
      <c r="E266" s="129"/>
      <c r="F266" s="129"/>
      <c r="G266" s="129"/>
      <c r="H266" s="154">
        <f t="shared" si="2073"/>
        <v>0</v>
      </c>
      <c r="I266" s="151">
        <f t="shared" si="1651"/>
        <v>0</v>
      </c>
      <c r="J266" s="151">
        <f t="shared" si="1652"/>
        <v>0</v>
      </c>
      <c r="K266" s="151">
        <f t="shared" si="1653"/>
        <v>0</v>
      </c>
      <c r="L266" s="154">
        <f t="shared" si="1788"/>
        <v>0</v>
      </c>
      <c r="M266" s="3"/>
      <c r="N266" s="3"/>
      <c r="O266" s="3"/>
      <c r="P266" s="154">
        <f t="shared" si="2074"/>
        <v>0</v>
      </c>
      <c r="Q266" s="3"/>
      <c r="R266" s="3"/>
      <c r="S266" s="3"/>
      <c r="T266" s="154">
        <f t="shared" si="2075"/>
        <v>0</v>
      </c>
      <c r="U266" s="151">
        <f t="shared" si="1654"/>
        <v>0</v>
      </c>
      <c r="V266" s="151">
        <f t="shared" si="1655"/>
        <v>0</v>
      </c>
      <c r="W266" s="151">
        <f t="shared" si="1656"/>
        <v>0</v>
      </c>
      <c r="X266" s="154">
        <f t="shared" si="2076"/>
        <v>0</v>
      </c>
      <c r="Y266" s="151">
        <f t="shared" si="1657"/>
        <v>0</v>
      </c>
      <c r="Z266" s="151">
        <f t="shared" si="1658"/>
        <v>0</v>
      </c>
      <c r="AA266" s="151">
        <f t="shared" si="1659"/>
        <v>0</v>
      </c>
      <c r="AB266" s="154">
        <f t="shared" si="2077"/>
        <v>0</v>
      </c>
      <c r="AC266" s="3"/>
      <c r="AD266" s="3"/>
      <c r="AE266" s="3"/>
      <c r="AF266" s="154">
        <f t="shared" si="2078"/>
        <v>0</v>
      </c>
      <c r="AG266" s="3"/>
      <c r="AH266" s="3"/>
      <c r="AI266" s="3"/>
      <c r="AJ266" s="154">
        <f t="shared" si="2079"/>
        <v>0</v>
      </c>
      <c r="AK266" s="151">
        <f t="shared" si="1660"/>
        <v>0</v>
      </c>
      <c r="AL266" s="151">
        <f t="shared" si="1661"/>
        <v>0</v>
      </c>
      <c r="AM266" s="151">
        <f t="shared" si="1662"/>
        <v>0</v>
      </c>
      <c r="AN266" s="154">
        <f t="shared" si="2080"/>
        <v>0</v>
      </c>
      <c r="AO266" s="3"/>
      <c r="AP266" s="3"/>
      <c r="AQ266" s="3"/>
      <c r="AR266" s="151">
        <f t="shared" si="1663"/>
        <v>0</v>
      </c>
      <c r="AS266" s="151">
        <f t="shared" si="1664"/>
        <v>0</v>
      </c>
      <c r="AT266" s="151">
        <f t="shared" si="1665"/>
        <v>0</v>
      </c>
      <c r="AU266" s="151">
        <f t="shared" si="1666"/>
        <v>0</v>
      </c>
      <c r="AV266" s="154">
        <f t="shared" si="2081"/>
        <v>0</v>
      </c>
      <c r="AW266" s="3"/>
      <c r="AX266" s="3"/>
      <c r="AY266" s="3"/>
      <c r="AZ266" s="151">
        <f t="shared" si="1667"/>
        <v>0</v>
      </c>
      <c r="BA266" s="151">
        <f t="shared" si="1668"/>
        <v>0</v>
      </c>
      <c r="BB266" s="151">
        <f t="shared" si="1669"/>
        <v>0</v>
      </c>
      <c r="BC266" s="151">
        <f t="shared" si="1670"/>
        <v>0</v>
      </c>
      <c r="BD266" s="154">
        <f t="shared" si="2082"/>
        <v>0</v>
      </c>
      <c r="BE266" s="3"/>
      <c r="BF266" s="3"/>
      <c r="BG266" s="3"/>
      <c r="BH266" s="151">
        <f t="shared" si="1671"/>
        <v>0</v>
      </c>
      <c r="BI266" s="151">
        <f t="shared" si="1672"/>
        <v>0</v>
      </c>
      <c r="BJ266" s="151">
        <f t="shared" si="1673"/>
        <v>0</v>
      </c>
      <c r="BK266" s="151">
        <f t="shared" si="1674"/>
        <v>0</v>
      </c>
      <c r="BL266" s="154">
        <f t="shared" si="2083"/>
        <v>0</v>
      </c>
      <c r="BM266" s="3"/>
      <c r="BN266" s="3"/>
      <c r="BO266" s="3"/>
      <c r="BP266" s="151">
        <f t="shared" si="1675"/>
        <v>0</v>
      </c>
      <c r="BQ266" s="151">
        <f t="shared" si="1676"/>
        <v>0</v>
      </c>
      <c r="BR266" s="151">
        <f t="shared" si="1677"/>
        <v>0</v>
      </c>
      <c r="BS266" s="151">
        <f t="shared" si="1678"/>
        <v>0</v>
      </c>
      <c r="BT266" s="154">
        <f t="shared" si="2084"/>
        <v>0</v>
      </c>
      <c r="BU266" s="3"/>
      <c r="BV266" s="3"/>
      <c r="BW266" s="3"/>
      <c r="BX266" s="151">
        <f t="shared" si="1679"/>
        <v>0</v>
      </c>
      <c r="BY266" s="151">
        <f t="shared" si="1680"/>
        <v>0</v>
      </c>
      <c r="BZ266" s="151">
        <f t="shared" si="1681"/>
        <v>0</v>
      </c>
      <c r="CA266" s="151">
        <f t="shared" si="1682"/>
        <v>0</v>
      </c>
      <c r="CB266" s="154">
        <f t="shared" si="2085"/>
        <v>0</v>
      </c>
      <c r="CC266" s="3"/>
      <c r="CD266" s="3"/>
      <c r="CE266" s="3"/>
      <c r="CF266" s="151">
        <f t="shared" si="1683"/>
        <v>0</v>
      </c>
      <c r="CG266" s="151">
        <f t="shared" si="1684"/>
        <v>0</v>
      </c>
      <c r="CH266" s="151">
        <f t="shared" si="1685"/>
        <v>0</v>
      </c>
      <c r="CI266" s="151">
        <f t="shared" si="1686"/>
        <v>0</v>
      </c>
      <c r="CJ266" s="154">
        <f t="shared" si="2086"/>
        <v>0</v>
      </c>
      <c r="CK266" s="3"/>
      <c r="CL266" s="3"/>
      <c r="CM266" s="3"/>
      <c r="CN266" s="151">
        <f t="shared" si="1687"/>
        <v>0</v>
      </c>
      <c r="CO266" s="151">
        <f t="shared" si="1688"/>
        <v>0</v>
      </c>
      <c r="CP266" s="151">
        <f t="shared" si="1689"/>
        <v>0</v>
      </c>
      <c r="CQ266" s="151">
        <f t="shared" si="1690"/>
        <v>0</v>
      </c>
      <c r="CR266" s="154">
        <f t="shared" si="2087"/>
        <v>0</v>
      </c>
      <c r="CS266" s="3"/>
      <c r="CT266" s="3"/>
      <c r="CU266" s="3"/>
      <c r="CV266" s="151">
        <f t="shared" si="1691"/>
        <v>0</v>
      </c>
      <c r="CW266" s="151">
        <f t="shared" si="1692"/>
        <v>0</v>
      </c>
      <c r="CX266" s="151">
        <f t="shared" si="1693"/>
        <v>0</v>
      </c>
      <c r="CY266" s="151">
        <f t="shared" si="1694"/>
        <v>0</v>
      </c>
      <c r="CZ266" s="151">
        <f t="shared" si="1695"/>
        <v>0</v>
      </c>
      <c r="DA266" s="151">
        <f t="shared" si="1696"/>
        <v>0</v>
      </c>
      <c r="DB266" s="151">
        <f t="shared" si="1697"/>
        <v>0</v>
      </c>
      <c r="DC266" s="151">
        <f t="shared" si="1698"/>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8"/>
        <v>0</v>
      </c>
      <c r="FM266" s="151">
        <f t="shared" si="1885"/>
        <v>0</v>
      </c>
      <c r="FN266" s="151">
        <f t="shared" si="1886"/>
        <v>0</v>
      </c>
      <c r="FO266" s="151">
        <f t="shared" si="1887"/>
        <v>0</v>
      </c>
      <c r="FR266" s="5">
        <f t="shared" si="1976"/>
        <v>0</v>
      </c>
      <c r="FS266" s="5">
        <f t="shared" si="1977"/>
        <v>0</v>
      </c>
      <c r="FT266" s="5">
        <f t="shared" si="1978"/>
        <v>0</v>
      </c>
      <c r="FU266" s="5">
        <f t="shared" si="1979"/>
        <v>0</v>
      </c>
      <c r="FW266" s="233" t="e">
        <f t="shared" si="1980"/>
        <v>#DIV/0!</v>
      </c>
      <c r="FX266" s="233" t="e">
        <f t="shared" si="1981"/>
        <v>#DIV/0!</v>
      </c>
      <c r="FY266" s="233" t="e">
        <f t="shared" si="1982"/>
        <v>#DIV/0!</v>
      </c>
      <c r="FZ266" s="233" t="e">
        <f t="shared" si="1983"/>
        <v>#DIV/0!</v>
      </c>
      <c r="GA266" s="233"/>
      <c r="GB266" s="5">
        <f t="shared" si="1984"/>
        <v>0</v>
      </c>
      <c r="GC266" s="5">
        <f t="shared" si="1985"/>
        <v>0</v>
      </c>
      <c r="GD266" s="5">
        <f t="shared" si="1986"/>
        <v>0</v>
      </c>
      <c r="GE266" s="5">
        <f t="shared" si="1987"/>
        <v>0</v>
      </c>
    </row>
    <row r="267" spans="1:187" x14ac:dyDescent="0.2">
      <c r="B267" s="139">
        <f t="shared" si="2070"/>
        <v>2021</v>
      </c>
      <c r="C267" s="142" t="str">
        <f t="shared" si="2071"/>
        <v>Mar</v>
      </c>
      <c r="D267" s="154">
        <f t="shared" si="2072"/>
        <v>0</v>
      </c>
      <c r="E267" s="129"/>
      <c r="F267" s="129"/>
      <c r="G267" s="129"/>
      <c r="H267" s="154">
        <f t="shared" si="2073"/>
        <v>0</v>
      </c>
      <c r="I267" s="151">
        <f t="shared" si="1651"/>
        <v>0</v>
      </c>
      <c r="J267" s="151">
        <f t="shared" si="1652"/>
        <v>0</v>
      </c>
      <c r="K267" s="151">
        <f t="shared" si="1653"/>
        <v>0</v>
      </c>
      <c r="L267" s="154">
        <f t="shared" si="1788"/>
        <v>0</v>
      </c>
      <c r="M267" s="3"/>
      <c r="N267" s="3"/>
      <c r="O267" s="3"/>
      <c r="P267" s="154">
        <f t="shared" si="2074"/>
        <v>0</v>
      </c>
      <c r="Q267" s="3"/>
      <c r="R267" s="3"/>
      <c r="S267" s="3"/>
      <c r="T267" s="154">
        <f t="shared" si="2075"/>
        <v>0</v>
      </c>
      <c r="U267" s="151">
        <f t="shared" si="1654"/>
        <v>0</v>
      </c>
      <c r="V267" s="151">
        <f t="shared" si="1655"/>
        <v>0</v>
      </c>
      <c r="W267" s="151">
        <f t="shared" si="1656"/>
        <v>0</v>
      </c>
      <c r="X267" s="154">
        <f t="shared" si="2076"/>
        <v>0</v>
      </c>
      <c r="Y267" s="151">
        <f t="shared" si="1657"/>
        <v>0</v>
      </c>
      <c r="Z267" s="151">
        <f t="shared" si="1658"/>
        <v>0</v>
      </c>
      <c r="AA267" s="151">
        <f t="shared" si="1659"/>
        <v>0</v>
      </c>
      <c r="AB267" s="154">
        <f t="shared" si="2077"/>
        <v>0</v>
      </c>
      <c r="AC267" s="3"/>
      <c r="AD267" s="3"/>
      <c r="AE267" s="3"/>
      <c r="AF267" s="154">
        <f t="shared" si="2078"/>
        <v>0</v>
      </c>
      <c r="AG267" s="3"/>
      <c r="AH267" s="3"/>
      <c r="AI267" s="3"/>
      <c r="AJ267" s="154">
        <f t="shared" si="2079"/>
        <v>0</v>
      </c>
      <c r="AK267" s="151">
        <f t="shared" si="1660"/>
        <v>0</v>
      </c>
      <c r="AL267" s="151">
        <f t="shared" si="1661"/>
        <v>0</v>
      </c>
      <c r="AM267" s="151">
        <f t="shared" si="1662"/>
        <v>0</v>
      </c>
      <c r="AN267" s="154">
        <f t="shared" si="2080"/>
        <v>0</v>
      </c>
      <c r="AO267" s="3"/>
      <c r="AP267" s="3"/>
      <c r="AQ267" s="3"/>
      <c r="AR267" s="151">
        <f t="shared" si="1663"/>
        <v>0</v>
      </c>
      <c r="AS267" s="151">
        <f t="shared" si="1664"/>
        <v>0</v>
      </c>
      <c r="AT267" s="151">
        <f t="shared" si="1665"/>
        <v>0</v>
      </c>
      <c r="AU267" s="151">
        <f t="shared" si="1666"/>
        <v>0</v>
      </c>
      <c r="AV267" s="154">
        <f t="shared" si="2081"/>
        <v>0</v>
      </c>
      <c r="AW267" s="3"/>
      <c r="AX267" s="3"/>
      <c r="AY267" s="3"/>
      <c r="AZ267" s="151">
        <f t="shared" si="1667"/>
        <v>0</v>
      </c>
      <c r="BA267" s="151">
        <f t="shared" si="1668"/>
        <v>0</v>
      </c>
      <c r="BB267" s="151">
        <f t="shared" si="1669"/>
        <v>0</v>
      </c>
      <c r="BC267" s="151">
        <f t="shared" si="1670"/>
        <v>0</v>
      </c>
      <c r="BD267" s="154">
        <f t="shared" si="2082"/>
        <v>0</v>
      </c>
      <c r="BE267" s="3"/>
      <c r="BF267" s="3"/>
      <c r="BG267" s="3"/>
      <c r="BH267" s="151">
        <f t="shared" si="1671"/>
        <v>0</v>
      </c>
      <c r="BI267" s="151">
        <f t="shared" si="1672"/>
        <v>0</v>
      </c>
      <c r="BJ267" s="151">
        <f t="shared" si="1673"/>
        <v>0</v>
      </c>
      <c r="BK267" s="151">
        <f t="shared" si="1674"/>
        <v>0</v>
      </c>
      <c r="BL267" s="154">
        <f t="shared" si="2083"/>
        <v>0</v>
      </c>
      <c r="BM267" s="3"/>
      <c r="BN267" s="3"/>
      <c r="BO267" s="3"/>
      <c r="BP267" s="151">
        <f t="shared" si="1675"/>
        <v>0</v>
      </c>
      <c r="BQ267" s="151">
        <f t="shared" si="1676"/>
        <v>0</v>
      </c>
      <c r="BR267" s="151">
        <f t="shared" si="1677"/>
        <v>0</v>
      </c>
      <c r="BS267" s="151">
        <f t="shared" si="1678"/>
        <v>0</v>
      </c>
      <c r="BT267" s="154">
        <f t="shared" si="2084"/>
        <v>0</v>
      </c>
      <c r="BU267" s="3"/>
      <c r="BV267" s="3"/>
      <c r="BW267" s="3"/>
      <c r="BX267" s="151">
        <f t="shared" si="1679"/>
        <v>0</v>
      </c>
      <c r="BY267" s="151">
        <f t="shared" si="1680"/>
        <v>0</v>
      </c>
      <c r="BZ267" s="151">
        <f t="shared" si="1681"/>
        <v>0</v>
      </c>
      <c r="CA267" s="151">
        <f t="shared" si="1682"/>
        <v>0</v>
      </c>
      <c r="CB267" s="154">
        <f t="shared" si="2085"/>
        <v>0</v>
      </c>
      <c r="CC267" s="3"/>
      <c r="CD267" s="3"/>
      <c r="CE267" s="3"/>
      <c r="CF267" s="151">
        <f t="shared" si="1683"/>
        <v>0</v>
      </c>
      <c r="CG267" s="151">
        <f t="shared" si="1684"/>
        <v>0</v>
      </c>
      <c r="CH267" s="151">
        <f t="shared" si="1685"/>
        <v>0</v>
      </c>
      <c r="CI267" s="151">
        <f t="shared" si="1686"/>
        <v>0</v>
      </c>
      <c r="CJ267" s="154">
        <f t="shared" si="2086"/>
        <v>0</v>
      </c>
      <c r="CK267" s="3"/>
      <c r="CL267" s="3"/>
      <c r="CM267" s="3"/>
      <c r="CN267" s="151">
        <f t="shared" si="1687"/>
        <v>0</v>
      </c>
      <c r="CO267" s="151">
        <f t="shared" si="1688"/>
        <v>0</v>
      </c>
      <c r="CP267" s="151">
        <f t="shared" si="1689"/>
        <v>0</v>
      </c>
      <c r="CQ267" s="151">
        <f t="shared" si="1690"/>
        <v>0</v>
      </c>
      <c r="CR267" s="154">
        <f t="shared" si="2087"/>
        <v>0</v>
      </c>
      <c r="CS267" s="3"/>
      <c r="CT267" s="3"/>
      <c r="CU267" s="3"/>
      <c r="CV267" s="151">
        <f t="shared" si="1691"/>
        <v>0</v>
      </c>
      <c r="CW267" s="151">
        <f t="shared" si="1692"/>
        <v>0</v>
      </c>
      <c r="CX267" s="151">
        <f t="shared" si="1693"/>
        <v>0</v>
      </c>
      <c r="CY267" s="151">
        <f t="shared" si="1694"/>
        <v>0</v>
      </c>
      <c r="CZ267" s="151">
        <f t="shared" si="1695"/>
        <v>0</v>
      </c>
      <c r="DA267" s="151">
        <f t="shared" si="1696"/>
        <v>0</v>
      </c>
      <c r="DB267" s="151">
        <f t="shared" si="1697"/>
        <v>0</v>
      </c>
      <c r="DC267" s="151">
        <f t="shared" si="1698"/>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441</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8"/>
        <v>0</v>
      </c>
      <c r="FM267" s="151">
        <f t="shared" si="1885"/>
        <v>0</v>
      </c>
      <c r="FN267" s="151">
        <f t="shared" si="1886"/>
        <v>0</v>
      </c>
      <c r="FO267" s="151">
        <f t="shared" si="1887"/>
        <v>0</v>
      </c>
      <c r="FR267" s="5">
        <f t="shared" si="1976"/>
        <v>0</v>
      </c>
      <c r="FS267" s="5">
        <f t="shared" si="1977"/>
        <v>0</v>
      </c>
      <c r="FT267" s="5">
        <f t="shared" si="1978"/>
        <v>0</v>
      </c>
      <c r="FU267" s="5">
        <f t="shared" si="1979"/>
        <v>0</v>
      </c>
      <c r="FW267" s="233" t="e">
        <f t="shared" si="1980"/>
        <v>#DIV/0!</v>
      </c>
      <c r="FX267" s="233" t="e">
        <f t="shared" si="1981"/>
        <v>#DIV/0!</v>
      </c>
      <c r="FY267" s="233" t="e">
        <f t="shared" si="1982"/>
        <v>#DIV/0!</v>
      </c>
      <c r="FZ267" s="233" t="e">
        <f t="shared" si="1983"/>
        <v>#DIV/0!</v>
      </c>
      <c r="GA267" s="233"/>
      <c r="GB267" s="5">
        <f t="shared" si="1984"/>
        <v>0</v>
      </c>
      <c r="GC267" s="5">
        <f t="shared" si="1985"/>
        <v>0</v>
      </c>
      <c r="GD267" s="5">
        <f t="shared" si="1986"/>
        <v>0</v>
      </c>
      <c r="GE267" s="5">
        <f t="shared" si="1987"/>
        <v>0</v>
      </c>
    </row>
    <row r="268" spans="1:187" x14ac:dyDescent="0.2">
      <c r="B268" s="139">
        <f t="shared" si="2070"/>
        <v>2021</v>
      </c>
      <c r="C268" s="142" t="str">
        <f t="shared" si="2071"/>
        <v>Apr</v>
      </c>
      <c r="D268" s="154">
        <f t="shared" si="2072"/>
        <v>0</v>
      </c>
      <c r="E268" s="129"/>
      <c r="F268" s="129"/>
      <c r="G268" s="129"/>
      <c r="H268" s="154">
        <f t="shared" si="2073"/>
        <v>0</v>
      </c>
      <c r="I268" s="151">
        <f t="shared" si="1651"/>
        <v>0</v>
      </c>
      <c r="J268" s="151">
        <f t="shared" si="1652"/>
        <v>0</v>
      </c>
      <c r="K268" s="151">
        <f t="shared" si="1653"/>
        <v>0</v>
      </c>
      <c r="L268" s="154">
        <f t="shared" si="1788"/>
        <v>0</v>
      </c>
      <c r="M268" s="3"/>
      <c r="N268" s="3"/>
      <c r="O268" s="3"/>
      <c r="P268" s="154">
        <f t="shared" si="2074"/>
        <v>0</v>
      </c>
      <c r="Q268" s="3"/>
      <c r="R268" s="3"/>
      <c r="S268" s="3"/>
      <c r="T268" s="154">
        <f t="shared" si="2075"/>
        <v>0</v>
      </c>
      <c r="U268" s="151">
        <f t="shared" si="1654"/>
        <v>0</v>
      </c>
      <c r="V268" s="151">
        <f t="shared" si="1655"/>
        <v>0</v>
      </c>
      <c r="W268" s="151">
        <f t="shared" si="1656"/>
        <v>0</v>
      </c>
      <c r="X268" s="154">
        <f t="shared" si="2076"/>
        <v>0</v>
      </c>
      <c r="Y268" s="151">
        <f t="shared" si="1657"/>
        <v>0</v>
      </c>
      <c r="Z268" s="151">
        <f t="shared" si="1658"/>
        <v>0</v>
      </c>
      <c r="AA268" s="151">
        <f t="shared" si="1659"/>
        <v>0</v>
      </c>
      <c r="AB268" s="154">
        <f t="shared" si="2077"/>
        <v>0</v>
      </c>
      <c r="AC268" s="3"/>
      <c r="AD268" s="3"/>
      <c r="AE268" s="3"/>
      <c r="AF268" s="154">
        <f t="shared" si="2078"/>
        <v>0</v>
      </c>
      <c r="AG268" s="3"/>
      <c r="AH268" s="3"/>
      <c r="AI268" s="3"/>
      <c r="AJ268" s="154">
        <f t="shared" si="2079"/>
        <v>0</v>
      </c>
      <c r="AK268" s="151">
        <f t="shared" si="1660"/>
        <v>0</v>
      </c>
      <c r="AL268" s="151">
        <f t="shared" si="1661"/>
        <v>0</v>
      </c>
      <c r="AM268" s="151">
        <f t="shared" si="1662"/>
        <v>0</v>
      </c>
      <c r="AN268" s="154">
        <f t="shared" si="2080"/>
        <v>0</v>
      </c>
      <c r="AO268" s="3"/>
      <c r="AP268" s="3"/>
      <c r="AQ268" s="3"/>
      <c r="AR268" s="151">
        <f t="shared" si="1663"/>
        <v>0</v>
      </c>
      <c r="AS268" s="151">
        <f t="shared" si="1664"/>
        <v>0</v>
      </c>
      <c r="AT268" s="151">
        <f t="shared" si="1665"/>
        <v>0</v>
      </c>
      <c r="AU268" s="151">
        <f t="shared" si="1666"/>
        <v>0</v>
      </c>
      <c r="AV268" s="154">
        <f t="shared" si="2081"/>
        <v>0</v>
      </c>
      <c r="AW268" s="3"/>
      <c r="AX268" s="3"/>
      <c r="AY268" s="3"/>
      <c r="AZ268" s="151">
        <f t="shared" si="1667"/>
        <v>0</v>
      </c>
      <c r="BA268" s="151">
        <f t="shared" si="1668"/>
        <v>0</v>
      </c>
      <c r="BB268" s="151">
        <f t="shared" si="1669"/>
        <v>0</v>
      </c>
      <c r="BC268" s="151">
        <f t="shared" si="1670"/>
        <v>0</v>
      </c>
      <c r="BD268" s="154">
        <f t="shared" si="2082"/>
        <v>0</v>
      </c>
      <c r="BE268" s="3"/>
      <c r="BF268" s="3"/>
      <c r="BG268" s="3"/>
      <c r="BH268" s="151">
        <f t="shared" si="1671"/>
        <v>0</v>
      </c>
      <c r="BI268" s="151">
        <f t="shared" si="1672"/>
        <v>0</v>
      </c>
      <c r="BJ268" s="151">
        <f t="shared" si="1673"/>
        <v>0</v>
      </c>
      <c r="BK268" s="151">
        <f t="shared" si="1674"/>
        <v>0</v>
      </c>
      <c r="BL268" s="154">
        <f t="shared" si="2083"/>
        <v>0</v>
      </c>
      <c r="BM268" s="3"/>
      <c r="BN268" s="3"/>
      <c r="BO268" s="3"/>
      <c r="BP268" s="151">
        <f t="shared" si="1675"/>
        <v>0</v>
      </c>
      <c r="BQ268" s="151">
        <f t="shared" si="1676"/>
        <v>0</v>
      </c>
      <c r="BR268" s="151">
        <f t="shared" si="1677"/>
        <v>0</v>
      </c>
      <c r="BS268" s="151">
        <f t="shared" si="1678"/>
        <v>0</v>
      </c>
      <c r="BT268" s="154">
        <f t="shared" si="2084"/>
        <v>0</v>
      </c>
      <c r="BU268" s="3"/>
      <c r="BV268" s="3"/>
      <c r="BW268" s="3"/>
      <c r="BX268" s="151">
        <f t="shared" si="1679"/>
        <v>0</v>
      </c>
      <c r="BY268" s="151">
        <f t="shared" si="1680"/>
        <v>0</v>
      </c>
      <c r="BZ268" s="151">
        <f t="shared" si="1681"/>
        <v>0</v>
      </c>
      <c r="CA268" s="151">
        <f t="shared" si="1682"/>
        <v>0</v>
      </c>
      <c r="CB268" s="154">
        <f t="shared" si="2085"/>
        <v>0</v>
      </c>
      <c r="CC268" s="3"/>
      <c r="CD268" s="3"/>
      <c r="CE268" s="3"/>
      <c r="CF268" s="151">
        <f t="shared" si="1683"/>
        <v>0</v>
      </c>
      <c r="CG268" s="151">
        <f t="shared" si="1684"/>
        <v>0</v>
      </c>
      <c r="CH268" s="151">
        <f t="shared" si="1685"/>
        <v>0</v>
      </c>
      <c r="CI268" s="151">
        <f t="shared" si="1686"/>
        <v>0</v>
      </c>
      <c r="CJ268" s="154">
        <f t="shared" si="2086"/>
        <v>0</v>
      </c>
      <c r="CK268" s="3"/>
      <c r="CL268" s="3"/>
      <c r="CM268" s="3"/>
      <c r="CN268" s="151">
        <f t="shared" si="1687"/>
        <v>0</v>
      </c>
      <c r="CO268" s="151">
        <f t="shared" si="1688"/>
        <v>0</v>
      </c>
      <c r="CP268" s="151">
        <f t="shared" si="1689"/>
        <v>0</v>
      </c>
      <c r="CQ268" s="151">
        <f t="shared" si="1690"/>
        <v>0</v>
      </c>
      <c r="CR268" s="154">
        <f t="shared" si="2087"/>
        <v>0</v>
      </c>
      <c r="CS268" s="3"/>
      <c r="CT268" s="3"/>
      <c r="CU268" s="3"/>
      <c r="CV268" s="151">
        <f t="shared" si="1691"/>
        <v>0</v>
      </c>
      <c r="CW268" s="151">
        <f t="shared" si="1692"/>
        <v>0</v>
      </c>
      <c r="CX268" s="151">
        <f t="shared" si="1693"/>
        <v>0</v>
      </c>
      <c r="CY268" s="151">
        <f t="shared" si="1694"/>
        <v>0</v>
      </c>
      <c r="CZ268" s="151">
        <f t="shared" si="1695"/>
        <v>0</v>
      </c>
      <c r="DA268" s="151">
        <f t="shared" si="1696"/>
        <v>0</v>
      </c>
      <c r="DB268" s="151">
        <f t="shared" si="1697"/>
        <v>0</v>
      </c>
      <c r="DC268" s="151">
        <f t="shared" si="1698"/>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8"/>
        <v>0</v>
      </c>
      <c r="FM268" s="151">
        <f t="shared" si="1885"/>
        <v>0</v>
      </c>
      <c r="FN268" s="151">
        <f t="shared" si="1886"/>
        <v>0</v>
      </c>
      <c r="FO268" s="151">
        <f t="shared" si="1887"/>
        <v>0</v>
      </c>
      <c r="FR268" s="5">
        <f t="shared" si="1976"/>
        <v>0</v>
      </c>
      <c r="FS268" s="5">
        <f t="shared" si="1977"/>
        <v>0</v>
      </c>
      <c r="FT268" s="5">
        <f t="shared" si="1978"/>
        <v>0</v>
      </c>
      <c r="FU268" s="5">
        <f t="shared" si="1979"/>
        <v>0</v>
      </c>
      <c r="FW268" s="233" t="e">
        <f t="shared" si="1980"/>
        <v>#DIV/0!</v>
      </c>
      <c r="FX268" s="233" t="e">
        <f t="shared" si="1981"/>
        <v>#DIV/0!</v>
      </c>
      <c r="FY268" s="233" t="e">
        <f t="shared" si="1982"/>
        <v>#DIV/0!</v>
      </c>
      <c r="FZ268" s="233" t="e">
        <f t="shared" si="1983"/>
        <v>#DIV/0!</v>
      </c>
      <c r="GA268" s="233"/>
      <c r="GB268" s="5">
        <f t="shared" si="1984"/>
        <v>0</v>
      </c>
      <c r="GC268" s="5">
        <f t="shared" si="1985"/>
        <v>0</v>
      </c>
      <c r="GD268" s="5">
        <f t="shared" si="1986"/>
        <v>0</v>
      </c>
      <c r="GE268" s="5">
        <f t="shared" si="1987"/>
        <v>0</v>
      </c>
    </row>
    <row r="269" spans="1:187" x14ac:dyDescent="0.2">
      <c r="B269" s="139">
        <f t="shared" si="2070"/>
        <v>2021</v>
      </c>
      <c r="C269" s="142" t="str">
        <f t="shared" si="2071"/>
        <v>Maj</v>
      </c>
      <c r="D269" s="154">
        <f t="shared" si="2072"/>
        <v>0</v>
      </c>
      <c r="E269" s="129"/>
      <c r="F269" s="129"/>
      <c r="G269" s="129"/>
      <c r="H269" s="154">
        <f t="shared" si="2073"/>
        <v>0</v>
      </c>
      <c r="I269" s="151">
        <f t="shared" si="1651"/>
        <v>0</v>
      </c>
      <c r="J269" s="151">
        <f t="shared" si="1652"/>
        <v>0</v>
      </c>
      <c r="K269" s="151">
        <f t="shared" si="1653"/>
        <v>0</v>
      </c>
      <c r="L269" s="154">
        <f t="shared" si="1788"/>
        <v>0</v>
      </c>
      <c r="M269" s="3"/>
      <c r="N269" s="3"/>
      <c r="O269" s="3"/>
      <c r="P269" s="154">
        <f t="shared" si="2074"/>
        <v>0</v>
      </c>
      <c r="Q269" s="3"/>
      <c r="R269" s="3"/>
      <c r="S269" s="3"/>
      <c r="T269" s="154">
        <f t="shared" si="2075"/>
        <v>0</v>
      </c>
      <c r="U269" s="151">
        <f t="shared" si="1654"/>
        <v>0</v>
      </c>
      <c r="V269" s="151">
        <f t="shared" si="1655"/>
        <v>0</v>
      </c>
      <c r="W269" s="151">
        <f t="shared" si="1656"/>
        <v>0</v>
      </c>
      <c r="X269" s="154">
        <f t="shared" si="2076"/>
        <v>0</v>
      </c>
      <c r="Y269" s="151">
        <f t="shared" si="1657"/>
        <v>0</v>
      </c>
      <c r="Z269" s="151">
        <f t="shared" si="1658"/>
        <v>0</v>
      </c>
      <c r="AA269" s="151">
        <f t="shared" si="1659"/>
        <v>0</v>
      </c>
      <c r="AB269" s="154">
        <f t="shared" si="2077"/>
        <v>0</v>
      </c>
      <c r="AC269" s="3"/>
      <c r="AD269" s="3"/>
      <c r="AE269" s="3"/>
      <c r="AF269" s="154">
        <f t="shared" si="2078"/>
        <v>0</v>
      </c>
      <c r="AG269" s="3"/>
      <c r="AH269" s="3"/>
      <c r="AI269" s="3"/>
      <c r="AJ269" s="154">
        <f t="shared" si="2079"/>
        <v>0</v>
      </c>
      <c r="AK269" s="151">
        <f t="shared" si="1660"/>
        <v>0</v>
      </c>
      <c r="AL269" s="151">
        <f t="shared" si="1661"/>
        <v>0</v>
      </c>
      <c r="AM269" s="151">
        <f t="shared" si="1662"/>
        <v>0</v>
      </c>
      <c r="AN269" s="154">
        <f t="shared" si="2080"/>
        <v>0</v>
      </c>
      <c r="AO269" s="3"/>
      <c r="AP269" s="3"/>
      <c r="AQ269" s="3"/>
      <c r="AR269" s="151">
        <f t="shared" si="1663"/>
        <v>0</v>
      </c>
      <c r="AS269" s="151">
        <f t="shared" si="1664"/>
        <v>0</v>
      </c>
      <c r="AT269" s="151">
        <f t="shared" si="1665"/>
        <v>0</v>
      </c>
      <c r="AU269" s="151">
        <f t="shared" si="1666"/>
        <v>0</v>
      </c>
      <c r="AV269" s="154">
        <f t="shared" si="2081"/>
        <v>0</v>
      </c>
      <c r="AW269" s="3"/>
      <c r="AX269" s="3"/>
      <c r="AY269" s="3"/>
      <c r="AZ269" s="151">
        <f t="shared" si="1667"/>
        <v>0</v>
      </c>
      <c r="BA269" s="151">
        <f t="shared" si="1668"/>
        <v>0</v>
      </c>
      <c r="BB269" s="151">
        <f t="shared" si="1669"/>
        <v>0</v>
      </c>
      <c r="BC269" s="151">
        <f t="shared" si="1670"/>
        <v>0</v>
      </c>
      <c r="BD269" s="154">
        <f t="shared" si="2082"/>
        <v>0</v>
      </c>
      <c r="BE269" s="3"/>
      <c r="BF269" s="3"/>
      <c r="BG269" s="3"/>
      <c r="BH269" s="151">
        <f t="shared" si="1671"/>
        <v>0</v>
      </c>
      <c r="BI269" s="151">
        <f t="shared" si="1672"/>
        <v>0</v>
      </c>
      <c r="BJ269" s="151">
        <f t="shared" si="1673"/>
        <v>0</v>
      </c>
      <c r="BK269" s="151">
        <f t="shared" si="1674"/>
        <v>0</v>
      </c>
      <c r="BL269" s="154">
        <f t="shared" si="2083"/>
        <v>0</v>
      </c>
      <c r="BM269" s="3"/>
      <c r="BN269" s="3"/>
      <c r="BO269" s="3"/>
      <c r="BP269" s="151">
        <f t="shared" si="1675"/>
        <v>0</v>
      </c>
      <c r="BQ269" s="151">
        <f t="shared" si="1676"/>
        <v>0</v>
      </c>
      <c r="BR269" s="151">
        <f t="shared" si="1677"/>
        <v>0</v>
      </c>
      <c r="BS269" s="151">
        <f t="shared" si="1678"/>
        <v>0</v>
      </c>
      <c r="BT269" s="154">
        <f t="shared" si="2084"/>
        <v>0</v>
      </c>
      <c r="BU269" s="3"/>
      <c r="BV269" s="3"/>
      <c r="BW269" s="3"/>
      <c r="BX269" s="151">
        <f t="shared" si="1679"/>
        <v>0</v>
      </c>
      <c r="BY269" s="151">
        <f t="shared" si="1680"/>
        <v>0</v>
      </c>
      <c r="BZ269" s="151">
        <f t="shared" si="1681"/>
        <v>0</v>
      </c>
      <c r="CA269" s="151">
        <f t="shared" si="1682"/>
        <v>0</v>
      </c>
      <c r="CB269" s="154">
        <f t="shared" si="2085"/>
        <v>0</v>
      </c>
      <c r="CC269" s="3"/>
      <c r="CD269" s="3"/>
      <c r="CE269" s="3"/>
      <c r="CF269" s="151">
        <f t="shared" si="1683"/>
        <v>0</v>
      </c>
      <c r="CG269" s="151">
        <f t="shared" si="1684"/>
        <v>0</v>
      </c>
      <c r="CH269" s="151">
        <f t="shared" si="1685"/>
        <v>0</v>
      </c>
      <c r="CI269" s="151">
        <f t="shared" si="1686"/>
        <v>0</v>
      </c>
      <c r="CJ269" s="154">
        <f t="shared" si="2086"/>
        <v>0</v>
      </c>
      <c r="CK269" s="3"/>
      <c r="CL269" s="3"/>
      <c r="CM269" s="3"/>
      <c r="CN269" s="151">
        <f t="shared" si="1687"/>
        <v>0</v>
      </c>
      <c r="CO269" s="151">
        <f t="shared" si="1688"/>
        <v>0</v>
      </c>
      <c r="CP269" s="151">
        <f t="shared" si="1689"/>
        <v>0</v>
      </c>
      <c r="CQ269" s="151">
        <f t="shared" si="1690"/>
        <v>0</v>
      </c>
      <c r="CR269" s="154">
        <f t="shared" si="2087"/>
        <v>0</v>
      </c>
      <c r="CS269" s="3"/>
      <c r="CT269" s="3"/>
      <c r="CU269" s="3"/>
      <c r="CV269" s="151">
        <f t="shared" si="1691"/>
        <v>0</v>
      </c>
      <c r="CW269" s="151">
        <f t="shared" si="1692"/>
        <v>0</v>
      </c>
      <c r="CX269" s="151">
        <f t="shared" si="1693"/>
        <v>0</v>
      </c>
      <c r="CY269" s="151">
        <f t="shared" si="1694"/>
        <v>0</v>
      </c>
      <c r="CZ269" s="151">
        <f t="shared" si="1695"/>
        <v>0</v>
      </c>
      <c r="DA269" s="151">
        <f t="shared" si="1696"/>
        <v>0</v>
      </c>
      <c r="DB269" s="151">
        <f t="shared" si="1697"/>
        <v>0</v>
      </c>
      <c r="DC269" s="151">
        <f t="shared" si="1698"/>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8"/>
        <v>0</v>
      </c>
      <c r="FM269" s="151">
        <f t="shared" si="1885"/>
        <v>0</v>
      </c>
      <c r="FN269" s="151">
        <f t="shared" si="1886"/>
        <v>0</v>
      </c>
      <c r="FO269" s="151">
        <f t="shared" si="1887"/>
        <v>0</v>
      </c>
      <c r="FR269" s="5">
        <f t="shared" si="1976"/>
        <v>0</v>
      </c>
      <c r="FS269" s="5">
        <f t="shared" si="1977"/>
        <v>0</v>
      </c>
      <c r="FT269" s="5">
        <f t="shared" si="1978"/>
        <v>0</v>
      </c>
      <c r="FU269" s="5">
        <f t="shared" si="1979"/>
        <v>0</v>
      </c>
      <c r="FW269" s="233" t="e">
        <f t="shared" si="1980"/>
        <v>#DIV/0!</v>
      </c>
      <c r="FX269" s="233" t="e">
        <f t="shared" si="1981"/>
        <v>#DIV/0!</v>
      </c>
      <c r="FY269" s="233" t="e">
        <f t="shared" si="1982"/>
        <v>#DIV/0!</v>
      </c>
      <c r="FZ269" s="233" t="e">
        <f t="shared" si="1983"/>
        <v>#DIV/0!</v>
      </c>
      <c r="GA269" s="233"/>
      <c r="GB269" s="5">
        <f t="shared" si="1984"/>
        <v>0</v>
      </c>
      <c r="GC269" s="5">
        <f t="shared" si="1985"/>
        <v>0</v>
      </c>
      <c r="GD269" s="5">
        <f t="shared" si="1986"/>
        <v>0</v>
      </c>
      <c r="GE269" s="5">
        <f t="shared" si="1987"/>
        <v>0</v>
      </c>
    </row>
    <row r="270" spans="1:187" x14ac:dyDescent="0.2">
      <c r="B270" s="139">
        <f t="shared" si="2070"/>
        <v>2021</v>
      </c>
      <c r="C270" s="142" t="str">
        <f t="shared" si="2071"/>
        <v>Jun</v>
      </c>
      <c r="D270" s="154">
        <f t="shared" si="2072"/>
        <v>0</v>
      </c>
      <c r="E270" s="129"/>
      <c r="F270" s="129"/>
      <c r="G270" s="129"/>
      <c r="H270" s="154">
        <f t="shared" si="2073"/>
        <v>0</v>
      </c>
      <c r="I270" s="151">
        <f t="shared" si="1651"/>
        <v>0</v>
      </c>
      <c r="J270" s="151">
        <f t="shared" si="1652"/>
        <v>0</v>
      </c>
      <c r="K270" s="151">
        <f t="shared" si="1653"/>
        <v>0</v>
      </c>
      <c r="L270" s="154">
        <f t="shared" si="1788"/>
        <v>0</v>
      </c>
      <c r="M270" s="3"/>
      <c r="N270" s="3"/>
      <c r="O270" s="3"/>
      <c r="P270" s="154">
        <f t="shared" si="2074"/>
        <v>0</v>
      </c>
      <c r="Q270" s="3"/>
      <c r="R270" s="3"/>
      <c r="S270" s="3"/>
      <c r="T270" s="154">
        <f t="shared" si="2075"/>
        <v>0</v>
      </c>
      <c r="U270" s="151">
        <f t="shared" si="1654"/>
        <v>0</v>
      </c>
      <c r="V270" s="151">
        <f t="shared" si="1655"/>
        <v>0</v>
      </c>
      <c r="W270" s="151">
        <f t="shared" si="1656"/>
        <v>0</v>
      </c>
      <c r="X270" s="154">
        <f t="shared" si="2076"/>
        <v>0</v>
      </c>
      <c r="Y270" s="151">
        <f t="shared" si="1657"/>
        <v>0</v>
      </c>
      <c r="Z270" s="151">
        <f t="shared" si="1658"/>
        <v>0</v>
      </c>
      <c r="AA270" s="151">
        <f t="shared" si="1659"/>
        <v>0</v>
      </c>
      <c r="AB270" s="154">
        <f t="shared" si="2077"/>
        <v>0</v>
      </c>
      <c r="AC270" s="3"/>
      <c r="AD270" s="3"/>
      <c r="AE270" s="3"/>
      <c r="AF270" s="154">
        <f t="shared" si="2078"/>
        <v>0</v>
      </c>
      <c r="AG270" s="3"/>
      <c r="AH270" s="3"/>
      <c r="AI270" s="3"/>
      <c r="AJ270" s="154">
        <f t="shared" si="2079"/>
        <v>0</v>
      </c>
      <c r="AK270" s="151">
        <f t="shared" si="1660"/>
        <v>0</v>
      </c>
      <c r="AL270" s="151">
        <f t="shared" si="1661"/>
        <v>0</v>
      </c>
      <c r="AM270" s="151">
        <f t="shared" si="1662"/>
        <v>0</v>
      </c>
      <c r="AN270" s="154">
        <f t="shared" si="2080"/>
        <v>0</v>
      </c>
      <c r="AO270" s="3"/>
      <c r="AP270" s="3"/>
      <c r="AQ270" s="3"/>
      <c r="AR270" s="151">
        <f t="shared" si="1663"/>
        <v>0</v>
      </c>
      <c r="AS270" s="151">
        <f t="shared" si="1664"/>
        <v>0</v>
      </c>
      <c r="AT270" s="151">
        <f t="shared" si="1665"/>
        <v>0</v>
      </c>
      <c r="AU270" s="151">
        <f t="shared" si="1666"/>
        <v>0</v>
      </c>
      <c r="AV270" s="154">
        <f t="shared" si="2081"/>
        <v>0</v>
      </c>
      <c r="AW270" s="3"/>
      <c r="AX270" s="3"/>
      <c r="AY270" s="3"/>
      <c r="AZ270" s="151">
        <f t="shared" si="1667"/>
        <v>0</v>
      </c>
      <c r="BA270" s="151">
        <f t="shared" si="1668"/>
        <v>0</v>
      </c>
      <c r="BB270" s="151">
        <f t="shared" si="1669"/>
        <v>0</v>
      </c>
      <c r="BC270" s="151">
        <f t="shared" si="1670"/>
        <v>0</v>
      </c>
      <c r="BD270" s="154">
        <f t="shared" si="2082"/>
        <v>0</v>
      </c>
      <c r="BE270" s="3"/>
      <c r="BF270" s="3"/>
      <c r="BG270" s="3"/>
      <c r="BH270" s="151">
        <f t="shared" si="1671"/>
        <v>0</v>
      </c>
      <c r="BI270" s="151">
        <f t="shared" si="1672"/>
        <v>0</v>
      </c>
      <c r="BJ270" s="151">
        <f t="shared" si="1673"/>
        <v>0</v>
      </c>
      <c r="BK270" s="151">
        <f t="shared" si="1674"/>
        <v>0</v>
      </c>
      <c r="BL270" s="154">
        <f t="shared" si="2083"/>
        <v>0</v>
      </c>
      <c r="BM270" s="3"/>
      <c r="BN270" s="3"/>
      <c r="BO270" s="3"/>
      <c r="BP270" s="151">
        <f t="shared" si="1675"/>
        <v>0</v>
      </c>
      <c r="BQ270" s="151">
        <f t="shared" si="1676"/>
        <v>0</v>
      </c>
      <c r="BR270" s="151">
        <f t="shared" si="1677"/>
        <v>0</v>
      </c>
      <c r="BS270" s="151">
        <f t="shared" si="1678"/>
        <v>0</v>
      </c>
      <c r="BT270" s="154">
        <f t="shared" si="2084"/>
        <v>0</v>
      </c>
      <c r="BU270" s="3"/>
      <c r="BV270" s="3"/>
      <c r="BW270" s="3"/>
      <c r="BX270" s="151">
        <f t="shared" si="1679"/>
        <v>0</v>
      </c>
      <c r="BY270" s="151">
        <f t="shared" si="1680"/>
        <v>0</v>
      </c>
      <c r="BZ270" s="151">
        <f t="shared" si="1681"/>
        <v>0</v>
      </c>
      <c r="CA270" s="151">
        <f t="shared" si="1682"/>
        <v>0</v>
      </c>
      <c r="CB270" s="154">
        <f t="shared" si="2085"/>
        <v>0</v>
      </c>
      <c r="CC270" s="3"/>
      <c r="CD270" s="3"/>
      <c r="CE270" s="3"/>
      <c r="CF270" s="151">
        <f t="shared" si="1683"/>
        <v>0</v>
      </c>
      <c r="CG270" s="151">
        <f t="shared" si="1684"/>
        <v>0</v>
      </c>
      <c r="CH270" s="151">
        <f t="shared" si="1685"/>
        <v>0</v>
      </c>
      <c r="CI270" s="151">
        <f t="shared" si="1686"/>
        <v>0</v>
      </c>
      <c r="CJ270" s="154">
        <f t="shared" si="2086"/>
        <v>0</v>
      </c>
      <c r="CK270" s="3"/>
      <c r="CL270" s="3"/>
      <c r="CM270" s="3"/>
      <c r="CN270" s="151">
        <f t="shared" si="1687"/>
        <v>0</v>
      </c>
      <c r="CO270" s="151">
        <f t="shared" si="1688"/>
        <v>0</v>
      </c>
      <c r="CP270" s="151">
        <f t="shared" si="1689"/>
        <v>0</v>
      </c>
      <c r="CQ270" s="151">
        <f t="shared" si="1690"/>
        <v>0</v>
      </c>
      <c r="CR270" s="154">
        <f t="shared" si="2087"/>
        <v>0</v>
      </c>
      <c r="CS270" s="3"/>
      <c r="CT270" s="3"/>
      <c r="CU270" s="3"/>
      <c r="CV270" s="151">
        <f t="shared" si="1691"/>
        <v>0</v>
      </c>
      <c r="CW270" s="151">
        <f t="shared" si="1692"/>
        <v>0</v>
      </c>
      <c r="CX270" s="151">
        <f t="shared" si="1693"/>
        <v>0</v>
      </c>
      <c r="CY270" s="151">
        <f t="shared" si="1694"/>
        <v>0</v>
      </c>
      <c r="CZ270" s="151">
        <f t="shared" si="1695"/>
        <v>0</v>
      </c>
      <c r="DA270" s="151">
        <f t="shared" si="1696"/>
        <v>0</v>
      </c>
      <c r="DB270" s="151">
        <f t="shared" si="1697"/>
        <v>0</v>
      </c>
      <c r="DC270" s="151">
        <f t="shared" si="1698"/>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443</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8"/>
        <v>0</v>
      </c>
      <c r="FM270" s="151">
        <f t="shared" ref="FM270:FM301" si="2089">IF(AJ270&gt;0,(AV270/AJ270)*100,0)</f>
        <v>0</v>
      </c>
      <c r="FN270" s="151">
        <f t="shared" ref="FN270:FN301" si="2090">IF(AJ270&gt;0,(BD270/AJ270)*100,0)</f>
        <v>0</v>
      </c>
      <c r="FO270" s="151">
        <f t="shared" ref="FO270:FO301" si="2091">IF(AJ270&gt;0,(BT270/AJ270)*100,0)</f>
        <v>0</v>
      </c>
      <c r="FR270" s="5">
        <f t="shared" si="1976"/>
        <v>0</v>
      </c>
      <c r="FS270" s="5">
        <f t="shared" si="1977"/>
        <v>0</v>
      </c>
      <c r="FT270" s="5">
        <f t="shared" si="1978"/>
        <v>0</v>
      </c>
      <c r="FU270" s="5">
        <f t="shared" si="1979"/>
        <v>0</v>
      </c>
      <c r="FW270" s="233" t="e">
        <f t="shared" si="1980"/>
        <v>#DIV/0!</v>
      </c>
      <c r="FX270" s="233" t="e">
        <f t="shared" si="1981"/>
        <v>#DIV/0!</v>
      </c>
      <c r="FY270" s="233" t="e">
        <f t="shared" si="1982"/>
        <v>#DIV/0!</v>
      </c>
      <c r="FZ270" s="233" t="e">
        <f t="shared" si="1983"/>
        <v>#DIV/0!</v>
      </c>
      <c r="GA270" s="233"/>
      <c r="GB270" s="5">
        <f t="shared" si="1984"/>
        <v>0</v>
      </c>
      <c r="GC270" s="5">
        <f t="shared" si="1985"/>
        <v>0</v>
      </c>
      <c r="GD270" s="5">
        <f t="shared" si="1986"/>
        <v>0</v>
      </c>
      <c r="GE270" s="5">
        <f t="shared" si="1987"/>
        <v>0</v>
      </c>
    </row>
    <row r="271" spans="1:187" x14ac:dyDescent="0.2">
      <c r="B271" s="139">
        <f t="shared" si="2070"/>
        <v>2021</v>
      </c>
      <c r="C271" s="142" t="str">
        <f t="shared" si="2071"/>
        <v>Jul</v>
      </c>
      <c r="D271" s="154">
        <f t="shared" si="2072"/>
        <v>0</v>
      </c>
      <c r="E271" s="129"/>
      <c r="F271" s="129"/>
      <c r="G271" s="129"/>
      <c r="H271" s="154">
        <f t="shared" si="2073"/>
        <v>0</v>
      </c>
      <c r="I271" s="151">
        <f t="shared" si="1651"/>
        <v>0</v>
      </c>
      <c r="J271" s="151">
        <f t="shared" si="1652"/>
        <v>0</v>
      </c>
      <c r="K271" s="151">
        <f t="shared" si="1653"/>
        <v>0</v>
      </c>
      <c r="L271" s="154">
        <f t="shared" si="1788"/>
        <v>0</v>
      </c>
      <c r="M271" s="3"/>
      <c r="N271" s="3"/>
      <c r="O271" s="3"/>
      <c r="P271" s="154">
        <f t="shared" si="2074"/>
        <v>0</v>
      </c>
      <c r="Q271" s="3"/>
      <c r="R271" s="3"/>
      <c r="S271" s="3"/>
      <c r="T271" s="154">
        <f t="shared" si="2075"/>
        <v>0</v>
      </c>
      <c r="U271" s="151">
        <f t="shared" si="1654"/>
        <v>0</v>
      </c>
      <c r="V271" s="151">
        <f t="shared" si="1655"/>
        <v>0</v>
      </c>
      <c r="W271" s="151">
        <f t="shared" si="1656"/>
        <v>0</v>
      </c>
      <c r="X271" s="154">
        <f t="shared" si="2076"/>
        <v>0</v>
      </c>
      <c r="Y271" s="151">
        <f t="shared" si="1657"/>
        <v>0</v>
      </c>
      <c r="Z271" s="151">
        <f t="shared" si="1658"/>
        <v>0</v>
      </c>
      <c r="AA271" s="151">
        <f t="shared" si="1659"/>
        <v>0</v>
      </c>
      <c r="AB271" s="154">
        <f t="shared" si="2077"/>
        <v>0</v>
      </c>
      <c r="AC271" s="3"/>
      <c r="AD271" s="3"/>
      <c r="AE271" s="3"/>
      <c r="AF271" s="154">
        <f t="shared" si="2078"/>
        <v>0</v>
      </c>
      <c r="AG271" s="3"/>
      <c r="AH271" s="3"/>
      <c r="AI271" s="3"/>
      <c r="AJ271" s="154">
        <f t="shared" si="2079"/>
        <v>0</v>
      </c>
      <c r="AK271" s="151">
        <f t="shared" si="1660"/>
        <v>0</v>
      </c>
      <c r="AL271" s="151">
        <f t="shared" si="1661"/>
        <v>0</v>
      </c>
      <c r="AM271" s="151">
        <f t="shared" si="1662"/>
        <v>0</v>
      </c>
      <c r="AN271" s="154">
        <f t="shared" si="2080"/>
        <v>0</v>
      </c>
      <c r="AO271" s="3"/>
      <c r="AP271" s="3"/>
      <c r="AQ271" s="3"/>
      <c r="AR271" s="151">
        <f t="shared" si="1663"/>
        <v>0</v>
      </c>
      <c r="AS271" s="151">
        <f t="shared" si="1664"/>
        <v>0</v>
      </c>
      <c r="AT271" s="151">
        <f t="shared" si="1665"/>
        <v>0</v>
      </c>
      <c r="AU271" s="151">
        <f t="shared" si="1666"/>
        <v>0</v>
      </c>
      <c r="AV271" s="154">
        <f t="shared" si="2081"/>
        <v>0</v>
      </c>
      <c r="AW271" s="3"/>
      <c r="AX271" s="3"/>
      <c r="AY271" s="3"/>
      <c r="AZ271" s="151">
        <f t="shared" si="1667"/>
        <v>0</v>
      </c>
      <c r="BA271" s="151">
        <f t="shared" si="1668"/>
        <v>0</v>
      </c>
      <c r="BB271" s="151">
        <f t="shared" si="1669"/>
        <v>0</v>
      </c>
      <c r="BC271" s="151">
        <f t="shared" si="1670"/>
        <v>0</v>
      </c>
      <c r="BD271" s="154">
        <f t="shared" si="2082"/>
        <v>0</v>
      </c>
      <c r="BE271" s="3"/>
      <c r="BF271" s="3"/>
      <c r="BG271" s="3"/>
      <c r="BH271" s="151">
        <f t="shared" si="1671"/>
        <v>0</v>
      </c>
      <c r="BI271" s="151">
        <f t="shared" si="1672"/>
        <v>0</v>
      </c>
      <c r="BJ271" s="151">
        <f t="shared" si="1673"/>
        <v>0</v>
      </c>
      <c r="BK271" s="151">
        <f t="shared" si="1674"/>
        <v>0</v>
      </c>
      <c r="BL271" s="154">
        <f t="shared" si="2083"/>
        <v>0</v>
      </c>
      <c r="BM271" s="3"/>
      <c r="BN271" s="3"/>
      <c r="BO271" s="3"/>
      <c r="BP271" s="151">
        <f t="shared" si="1675"/>
        <v>0</v>
      </c>
      <c r="BQ271" s="151">
        <f t="shared" si="1676"/>
        <v>0</v>
      </c>
      <c r="BR271" s="151">
        <f t="shared" si="1677"/>
        <v>0</v>
      </c>
      <c r="BS271" s="151">
        <f t="shared" si="1678"/>
        <v>0</v>
      </c>
      <c r="BT271" s="154">
        <f t="shared" si="2084"/>
        <v>0</v>
      </c>
      <c r="BU271" s="3"/>
      <c r="BV271" s="3"/>
      <c r="BW271" s="3"/>
      <c r="BX271" s="151">
        <f t="shared" si="1679"/>
        <v>0</v>
      </c>
      <c r="BY271" s="151">
        <f t="shared" si="1680"/>
        <v>0</v>
      </c>
      <c r="BZ271" s="151">
        <f t="shared" si="1681"/>
        <v>0</v>
      </c>
      <c r="CA271" s="151">
        <f t="shared" si="1682"/>
        <v>0</v>
      </c>
      <c r="CB271" s="154">
        <f t="shared" si="2085"/>
        <v>0</v>
      </c>
      <c r="CC271" s="3"/>
      <c r="CD271" s="3"/>
      <c r="CE271" s="3"/>
      <c r="CF271" s="151">
        <f t="shared" si="1683"/>
        <v>0</v>
      </c>
      <c r="CG271" s="151">
        <f t="shared" si="1684"/>
        <v>0</v>
      </c>
      <c r="CH271" s="151">
        <f t="shared" si="1685"/>
        <v>0</v>
      </c>
      <c r="CI271" s="151">
        <f t="shared" si="1686"/>
        <v>0</v>
      </c>
      <c r="CJ271" s="154">
        <f t="shared" si="2086"/>
        <v>0</v>
      </c>
      <c r="CK271" s="3"/>
      <c r="CL271" s="3"/>
      <c r="CM271" s="3"/>
      <c r="CN271" s="151">
        <f t="shared" si="1687"/>
        <v>0</v>
      </c>
      <c r="CO271" s="151">
        <f t="shared" si="1688"/>
        <v>0</v>
      </c>
      <c r="CP271" s="151">
        <f t="shared" si="1689"/>
        <v>0</v>
      </c>
      <c r="CQ271" s="151">
        <f t="shared" si="1690"/>
        <v>0</v>
      </c>
      <c r="CR271" s="154">
        <f t="shared" si="2087"/>
        <v>0</v>
      </c>
      <c r="CS271" s="3"/>
      <c r="CT271" s="3"/>
      <c r="CU271" s="3"/>
      <c r="CV271" s="151">
        <f t="shared" si="1691"/>
        <v>0</v>
      </c>
      <c r="CW271" s="151">
        <f t="shared" si="1692"/>
        <v>0</v>
      </c>
      <c r="CX271" s="151">
        <f t="shared" si="1693"/>
        <v>0</v>
      </c>
      <c r="CY271" s="151">
        <f t="shared" si="1694"/>
        <v>0</v>
      </c>
      <c r="CZ271" s="151">
        <f t="shared" si="1695"/>
        <v>0</v>
      </c>
      <c r="DA271" s="151">
        <f t="shared" si="1696"/>
        <v>0</v>
      </c>
      <c r="DB271" s="151">
        <f t="shared" si="1697"/>
        <v>0</v>
      </c>
      <c r="DC271" s="151">
        <f t="shared" si="1698"/>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8"/>
        <v>0</v>
      </c>
      <c r="FM271" s="151">
        <f t="shared" si="2089"/>
        <v>0</v>
      </c>
      <c r="FN271" s="151">
        <f t="shared" si="2090"/>
        <v>0</v>
      </c>
      <c r="FO271" s="151">
        <f t="shared" si="2091"/>
        <v>0</v>
      </c>
      <c r="FR271" s="5">
        <f t="shared" si="1976"/>
        <v>0</v>
      </c>
      <c r="FS271" s="5">
        <f t="shared" si="1977"/>
        <v>0</v>
      </c>
      <c r="FT271" s="5">
        <f t="shared" si="1978"/>
        <v>0</v>
      </c>
      <c r="FU271" s="5">
        <f t="shared" si="1979"/>
        <v>0</v>
      </c>
      <c r="FW271" s="233" t="e">
        <f t="shared" si="1980"/>
        <v>#DIV/0!</v>
      </c>
      <c r="FX271" s="233" t="e">
        <f t="shared" si="1981"/>
        <v>#DIV/0!</v>
      </c>
      <c r="FY271" s="233" t="e">
        <f t="shared" si="1982"/>
        <v>#DIV/0!</v>
      </c>
      <c r="FZ271" s="233" t="e">
        <f t="shared" si="1983"/>
        <v>#DIV/0!</v>
      </c>
      <c r="GA271" s="233"/>
      <c r="GB271" s="5">
        <f t="shared" si="1984"/>
        <v>0</v>
      </c>
      <c r="GC271" s="5">
        <f t="shared" si="1985"/>
        <v>0</v>
      </c>
      <c r="GD271" s="5">
        <f t="shared" si="1986"/>
        <v>0</v>
      </c>
      <c r="GE271" s="5">
        <f t="shared" si="1987"/>
        <v>0</v>
      </c>
    </row>
    <row r="272" spans="1:187" x14ac:dyDescent="0.2">
      <c r="B272" s="139">
        <f t="shared" si="2070"/>
        <v>2021</v>
      </c>
      <c r="C272" s="142" t="str">
        <f t="shared" si="2071"/>
        <v>Aug</v>
      </c>
      <c r="D272" s="154">
        <f t="shared" si="2072"/>
        <v>0</v>
      </c>
      <c r="E272" s="129"/>
      <c r="F272" s="129"/>
      <c r="G272" s="129"/>
      <c r="H272" s="154">
        <f t="shared" si="2073"/>
        <v>0</v>
      </c>
      <c r="I272" s="151">
        <f t="shared" si="1651"/>
        <v>0</v>
      </c>
      <c r="J272" s="151">
        <f t="shared" si="1652"/>
        <v>0</v>
      </c>
      <c r="K272" s="151">
        <f t="shared" si="1653"/>
        <v>0</v>
      </c>
      <c r="L272" s="154">
        <f t="shared" si="1788"/>
        <v>0</v>
      </c>
      <c r="M272" s="3"/>
      <c r="N272" s="3"/>
      <c r="O272" s="3"/>
      <c r="P272" s="154">
        <f t="shared" si="2074"/>
        <v>0</v>
      </c>
      <c r="Q272" s="3"/>
      <c r="R272" s="3"/>
      <c r="S272" s="3"/>
      <c r="T272" s="154">
        <f t="shared" si="2075"/>
        <v>0</v>
      </c>
      <c r="U272" s="151">
        <f t="shared" si="1654"/>
        <v>0</v>
      </c>
      <c r="V272" s="151">
        <f t="shared" si="1655"/>
        <v>0</v>
      </c>
      <c r="W272" s="151">
        <f t="shared" si="1656"/>
        <v>0</v>
      </c>
      <c r="X272" s="154">
        <f t="shared" si="2076"/>
        <v>0</v>
      </c>
      <c r="Y272" s="151">
        <f t="shared" si="1657"/>
        <v>0</v>
      </c>
      <c r="Z272" s="151">
        <f t="shared" si="1658"/>
        <v>0</v>
      </c>
      <c r="AA272" s="151">
        <f t="shared" si="1659"/>
        <v>0</v>
      </c>
      <c r="AB272" s="154">
        <f t="shared" si="2077"/>
        <v>0</v>
      </c>
      <c r="AC272" s="3"/>
      <c r="AD272" s="3"/>
      <c r="AE272" s="3"/>
      <c r="AF272" s="154">
        <f t="shared" si="2078"/>
        <v>0</v>
      </c>
      <c r="AG272" s="3"/>
      <c r="AH272" s="3"/>
      <c r="AI272" s="3"/>
      <c r="AJ272" s="154">
        <f t="shared" si="2079"/>
        <v>0</v>
      </c>
      <c r="AK272" s="151">
        <f t="shared" si="1660"/>
        <v>0</v>
      </c>
      <c r="AL272" s="151">
        <f t="shared" si="1661"/>
        <v>0</v>
      </c>
      <c r="AM272" s="151">
        <f t="shared" si="1662"/>
        <v>0</v>
      </c>
      <c r="AN272" s="154">
        <f t="shared" si="2080"/>
        <v>0</v>
      </c>
      <c r="AO272" s="3"/>
      <c r="AP272" s="3"/>
      <c r="AQ272" s="3"/>
      <c r="AR272" s="151">
        <f t="shared" si="1663"/>
        <v>0</v>
      </c>
      <c r="AS272" s="151">
        <f t="shared" si="1664"/>
        <v>0</v>
      </c>
      <c r="AT272" s="151">
        <f t="shared" si="1665"/>
        <v>0</v>
      </c>
      <c r="AU272" s="151">
        <f t="shared" si="1666"/>
        <v>0</v>
      </c>
      <c r="AV272" s="154">
        <f t="shared" si="2081"/>
        <v>0</v>
      </c>
      <c r="AW272" s="3"/>
      <c r="AX272" s="3"/>
      <c r="AY272" s="3"/>
      <c r="AZ272" s="151">
        <f t="shared" si="1667"/>
        <v>0</v>
      </c>
      <c r="BA272" s="151">
        <f t="shared" si="1668"/>
        <v>0</v>
      </c>
      <c r="BB272" s="151">
        <f t="shared" si="1669"/>
        <v>0</v>
      </c>
      <c r="BC272" s="151">
        <f t="shared" si="1670"/>
        <v>0</v>
      </c>
      <c r="BD272" s="154">
        <f t="shared" si="2082"/>
        <v>0</v>
      </c>
      <c r="BE272" s="3"/>
      <c r="BF272" s="3"/>
      <c r="BG272" s="3"/>
      <c r="BH272" s="151">
        <f t="shared" si="1671"/>
        <v>0</v>
      </c>
      <c r="BI272" s="151">
        <f t="shared" si="1672"/>
        <v>0</v>
      </c>
      <c r="BJ272" s="151">
        <f t="shared" si="1673"/>
        <v>0</v>
      </c>
      <c r="BK272" s="151">
        <f t="shared" si="1674"/>
        <v>0</v>
      </c>
      <c r="BL272" s="154">
        <f t="shared" si="2083"/>
        <v>0</v>
      </c>
      <c r="BM272" s="3"/>
      <c r="BN272" s="3"/>
      <c r="BO272" s="3"/>
      <c r="BP272" s="151">
        <f t="shared" si="1675"/>
        <v>0</v>
      </c>
      <c r="BQ272" s="151">
        <f t="shared" si="1676"/>
        <v>0</v>
      </c>
      <c r="BR272" s="151">
        <f t="shared" si="1677"/>
        <v>0</v>
      </c>
      <c r="BS272" s="151">
        <f t="shared" si="1678"/>
        <v>0</v>
      </c>
      <c r="BT272" s="154">
        <f t="shared" si="2084"/>
        <v>0</v>
      </c>
      <c r="BU272" s="3"/>
      <c r="BV272" s="3"/>
      <c r="BW272" s="3"/>
      <c r="BX272" s="151">
        <f t="shared" si="1679"/>
        <v>0</v>
      </c>
      <c r="BY272" s="151">
        <f t="shared" si="1680"/>
        <v>0</v>
      </c>
      <c r="BZ272" s="151">
        <f t="shared" si="1681"/>
        <v>0</v>
      </c>
      <c r="CA272" s="151">
        <f t="shared" si="1682"/>
        <v>0</v>
      </c>
      <c r="CB272" s="154">
        <f t="shared" si="2085"/>
        <v>0</v>
      </c>
      <c r="CC272" s="3"/>
      <c r="CD272" s="3"/>
      <c r="CE272" s="3"/>
      <c r="CF272" s="151">
        <f t="shared" si="1683"/>
        <v>0</v>
      </c>
      <c r="CG272" s="151">
        <f t="shared" si="1684"/>
        <v>0</v>
      </c>
      <c r="CH272" s="151">
        <f t="shared" si="1685"/>
        <v>0</v>
      </c>
      <c r="CI272" s="151">
        <f t="shared" si="1686"/>
        <v>0</v>
      </c>
      <c r="CJ272" s="154">
        <f t="shared" si="2086"/>
        <v>0</v>
      </c>
      <c r="CK272" s="3"/>
      <c r="CL272" s="3"/>
      <c r="CM272" s="3"/>
      <c r="CN272" s="151">
        <f t="shared" si="1687"/>
        <v>0</v>
      </c>
      <c r="CO272" s="151">
        <f t="shared" si="1688"/>
        <v>0</v>
      </c>
      <c r="CP272" s="151">
        <f t="shared" si="1689"/>
        <v>0</v>
      </c>
      <c r="CQ272" s="151">
        <f t="shared" si="1690"/>
        <v>0</v>
      </c>
      <c r="CR272" s="154">
        <f t="shared" si="2087"/>
        <v>0</v>
      </c>
      <c r="CS272" s="3"/>
      <c r="CT272" s="3"/>
      <c r="CU272" s="3"/>
      <c r="CV272" s="151">
        <f t="shared" si="1691"/>
        <v>0</v>
      </c>
      <c r="CW272" s="151">
        <f t="shared" si="1692"/>
        <v>0</v>
      </c>
      <c r="CX272" s="151">
        <f t="shared" si="1693"/>
        <v>0</v>
      </c>
      <c r="CY272" s="151">
        <f t="shared" si="1694"/>
        <v>0</v>
      </c>
      <c r="CZ272" s="151">
        <f t="shared" si="1695"/>
        <v>0</v>
      </c>
      <c r="DA272" s="151">
        <f t="shared" si="1696"/>
        <v>0</v>
      </c>
      <c r="DB272" s="151">
        <f t="shared" si="1697"/>
        <v>0</v>
      </c>
      <c r="DC272" s="151">
        <f t="shared" si="1698"/>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8"/>
        <v>0</v>
      </c>
      <c r="FM272" s="151">
        <f t="shared" si="2089"/>
        <v>0</v>
      </c>
      <c r="FN272" s="151">
        <f t="shared" si="2090"/>
        <v>0</v>
      </c>
      <c r="FO272" s="151">
        <f t="shared" si="2091"/>
        <v>0</v>
      </c>
      <c r="FR272" s="5">
        <f t="shared" si="1976"/>
        <v>0</v>
      </c>
      <c r="FS272" s="5">
        <f t="shared" si="1977"/>
        <v>0</v>
      </c>
      <c r="FT272" s="5">
        <f t="shared" si="1978"/>
        <v>0</v>
      </c>
      <c r="FU272" s="5">
        <f t="shared" si="1979"/>
        <v>0</v>
      </c>
      <c r="FW272" s="233" t="e">
        <f t="shared" si="1980"/>
        <v>#DIV/0!</v>
      </c>
      <c r="FX272" s="233" t="e">
        <f t="shared" si="1981"/>
        <v>#DIV/0!</v>
      </c>
      <c r="FY272" s="233" t="e">
        <f t="shared" si="1982"/>
        <v>#DIV/0!</v>
      </c>
      <c r="FZ272" s="233" t="e">
        <f t="shared" si="1983"/>
        <v>#DIV/0!</v>
      </c>
      <c r="GA272" s="233"/>
      <c r="GB272" s="5">
        <f t="shared" si="1984"/>
        <v>0</v>
      </c>
      <c r="GC272" s="5">
        <f t="shared" si="1985"/>
        <v>0</v>
      </c>
      <c r="GD272" s="5">
        <f t="shared" si="1986"/>
        <v>0</v>
      </c>
      <c r="GE272" s="5">
        <f t="shared" si="1987"/>
        <v>0</v>
      </c>
    </row>
    <row r="273" spans="1:187" x14ac:dyDescent="0.2">
      <c r="B273" s="139">
        <f t="shared" si="2070"/>
        <v>2021</v>
      </c>
      <c r="C273" s="142" t="str">
        <f t="shared" si="2071"/>
        <v>Sep</v>
      </c>
      <c r="D273" s="154">
        <f t="shared" si="2072"/>
        <v>0</v>
      </c>
      <c r="E273" s="129"/>
      <c r="F273" s="129"/>
      <c r="G273" s="129"/>
      <c r="H273" s="154">
        <f t="shared" si="2073"/>
        <v>0</v>
      </c>
      <c r="I273" s="151">
        <f t="shared" si="1651"/>
        <v>0</v>
      </c>
      <c r="J273" s="151">
        <f t="shared" si="1652"/>
        <v>0</v>
      </c>
      <c r="K273" s="151">
        <f t="shared" si="1653"/>
        <v>0</v>
      </c>
      <c r="L273" s="154">
        <f t="shared" si="1788"/>
        <v>0</v>
      </c>
      <c r="M273" s="3"/>
      <c r="N273" s="3"/>
      <c r="O273" s="3"/>
      <c r="P273" s="154">
        <f t="shared" si="2074"/>
        <v>0</v>
      </c>
      <c r="Q273" s="3"/>
      <c r="R273" s="3"/>
      <c r="S273" s="3"/>
      <c r="T273" s="154">
        <f t="shared" si="2075"/>
        <v>0</v>
      </c>
      <c r="U273" s="151">
        <f t="shared" si="1654"/>
        <v>0</v>
      </c>
      <c r="V273" s="151">
        <f t="shared" si="1655"/>
        <v>0</v>
      </c>
      <c r="W273" s="151">
        <f t="shared" si="1656"/>
        <v>0</v>
      </c>
      <c r="X273" s="154">
        <f t="shared" si="2076"/>
        <v>0</v>
      </c>
      <c r="Y273" s="151">
        <f t="shared" si="1657"/>
        <v>0</v>
      </c>
      <c r="Z273" s="151">
        <f t="shared" si="1658"/>
        <v>0</v>
      </c>
      <c r="AA273" s="151">
        <f t="shared" si="1659"/>
        <v>0</v>
      </c>
      <c r="AB273" s="154">
        <f t="shared" si="2077"/>
        <v>0</v>
      </c>
      <c r="AC273" s="3"/>
      <c r="AD273" s="3"/>
      <c r="AE273" s="3"/>
      <c r="AF273" s="154">
        <f t="shared" si="2078"/>
        <v>0</v>
      </c>
      <c r="AG273" s="3"/>
      <c r="AH273" s="3"/>
      <c r="AI273" s="3"/>
      <c r="AJ273" s="154">
        <f t="shared" si="2079"/>
        <v>0</v>
      </c>
      <c r="AK273" s="151">
        <f t="shared" si="1660"/>
        <v>0</v>
      </c>
      <c r="AL273" s="151">
        <f t="shared" si="1661"/>
        <v>0</v>
      </c>
      <c r="AM273" s="151">
        <f t="shared" si="1662"/>
        <v>0</v>
      </c>
      <c r="AN273" s="154">
        <f t="shared" si="2080"/>
        <v>0</v>
      </c>
      <c r="AO273" s="3"/>
      <c r="AP273" s="3"/>
      <c r="AQ273" s="3"/>
      <c r="AR273" s="151">
        <f t="shared" si="1663"/>
        <v>0</v>
      </c>
      <c r="AS273" s="151">
        <f t="shared" si="1664"/>
        <v>0</v>
      </c>
      <c r="AT273" s="151">
        <f t="shared" si="1665"/>
        <v>0</v>
      </c>
      <c r="AU273" s="151">
        <f t="shared" si="1666"/>
        <v>0</v>
      </c>
      <c r="AV273" s="154">
        <f t="shared" si="2081"/>
        <v>0</v>
      </c>
      <c r="AW273" s="3"/>
      <c r="AX273" s="3"/>
      <c r="AY273" s="3"/>
      <c r="AZ273" s="151">
        <f t="shared" si="1667"/>
        <v>0</v>
      </c>
      <c r="BA273" s="151">
        <f t="shared" si="1668"/>
        <v>0</v>
      </c>
      <c r="BB273" s="151">
        <f t="shared" si="1669"/>
        <v>0</v>
      </c>
      <c r="BC273" s="151">
        <f t="shared" si="1670"/>
        <v>0</v>
      </c>
      <c r="BD273" s="154">
        <f t="shared" si="2082"/>
        <v>0</v>
      </c>
      <c r="BE273" s="3"/>
      <c r="BF273" s="3"/>
      <c r="BG273" s="3"/>
      <c r="BH273" s="151">
        <f t="shared" si="1671"/>
        <v>0</v>
      </c>
      <c r="BI273" s="151">
        <f t="shared" si="1672"/>
        <v>0</v>
      </c>
      <c r="BJ273" s="151">
        <f t="shared" si="1673"/>
        <v>0</v>
      </c>
      <c r="BK273" s="151">
        <f t="shared" si="1674"/>
        <v>0</v>
      </c>
      <c r="BL273" s="154">
        <f t="shared" si="2083"/>
        <v>0</v>
      </c>
      <c r="BM273" s="3"/>
      <c r="BN273" s="3"/>
      <c r="BO273" s="3"/>
      <c r="BP273" s="151">
        <f t="shared" si="1675"/>
        <v>0</v>
      </c>
      <c r="BQ273" s="151">
        <f t="shared" si="1676"/>
        <v>0</v>
      </c>
      <c r="BR273" s="151">
        <f t="shared" si="1677"/>
        <v>0</v>
      </c>
      <c r="BS273" s="151">
        <f t="shared" si="1678"/>
        <v>0</v>
      </c>
      <c r="BT273" s="154">
        <f t="shared" si="2084"/>
        <v>0</v>
      </c>
      <c r="BU273" s="3"/>
      <c r="BV273" s="3"/>
      <c r="BW273" s="3"/>
      <c r="BX273" s="151">
        <f t="shared" si="1679"/>
        <v>0</v>
      </c>
      <c r="BY273" s="151">
        <f t="shared" si="1680"/>
        <v>0</v>
      </c>
      <c r="BZ273" s="151">
        <f t="shared" si="1681"/>
        <v>0</v>
      </c>
      <c r="CA273" s="151">
        <f t="shared" si="1682"/>
        <v>0</v>
      </c>
      <c r="CB273" s="154">
        <f t="shared" si="2085"/>
        <v>0</v>
      </c>
      <c r="CC273" s="3"/>
      <c r="CD273" s="3"/>
      <c r="CE273" s="3"/>
      <c r="CF273" s="151">
        <f t="shared" si="1683"/>
        <v>0</v>
      </c>
      <c r="CG273" s="151">
        <f t="shared" si="1684"/>
        <v>0</v>
      </c>
      <c r="CH273" s="151">
        <f t="shared" si="1685"/>
        <v>0</v>
      </c>
      <c r="CI273" s="151">
        <f t="shared" si="1686"/>
        <v>0</v>
      </c>
      <c r="CJ273" s="154">
        <f t="shared" si="2086"/>
        <v>0</v>
      </c>
      <c r="CK273" s="3"/>
      <c r="CL273" s="3"/>
      <c r="CM273" s="3"/>
      <c r="CN273" s="151">
        <f t="shared" si="1687"/>
        <v>0</v>
      </c>
      <c r="CO273" s="151">
        <f t="shared" si="1688"/>
        <v>0</v>
      </c>
      <c r="CP273" s="151">
        <f t="shared" si="1689"/>
        <v>0</v>
      </c>
      <c r="CQ273" s="151">
        <f t="shared" si="1690"/>
        <v>0</v>
      </c>
      <c r="CR273" s="154">
        <f t="shared" si="2087"/>
        <v>0</v>
      </c>
      <c r="CS273" s="3"/>
      <c r="CT273" s="3"/>
      <c r="CU273" s="3"/>
      <c r="CV273" s="151">
        <f t="shared" si="1691"/>
        <v>0</v>
      </c>
      <c r="CW273" s="151">
        <f t="shared" si="1692"/>
        <v>0</v>
      </c>
      <c r="CX273" s="151">
        <f t="shared" si="1693"/>
        <v>0</v>
      </c>
      <c r="CY273" s="151">
        <f t="shared" si="1694"/>
        <v>0</v>
      </c>
      <c r="CZ273" s="151">
        <f t="shared" si="1695"/>
        <v>0</v>
      </c>
      <c r="DA273" s="151">
        <f t="shared" si="1696"/>
        <v>0</v>
      </c>
      <c r="DB273" s="151">
        <f t="shared" si="1697"/>
        <v>0</v>
      </c>
      <c r="DC273" s="151">
        <f t="shared" si="1698"/>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444</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8"/>
        <v>0</v>
      </c>
      <c r="FM273" s="151">
        <f t="shared" si="2089"/>
        <v>0</v>
      </c>
      <c r="FN273" s="151">
        <f t="shared" si="2090"/>
        <v>0</v>
      </c>
      <c r="FO273" s="151">
        <f t="shared" si="2091"/>
        <v>0</v>
      </c>
      <c r="FR273" s="5">
        <f t="shared" si="1976"/>
        <v>0</v>
      </c>
      <c r="FS273" s="5">
        <f t="shared" si="1977"/>
        <v>0</v>
      </c>
      <c r="FT273" s="5">
        <f t="shared" si="1978"/>
        <v>0</v>
      </c>
      <c r="FU273" s="5">
        <f t="shared" si="1979"/>
        <v>0</v>
      </c>
      <c r="FW273" s="233" t="e">
        <f t="shared" si="1980"/>
        <v>#DIV/0!</v>
      </c>
      <c r="FX273" s="233" t="e">
        <f t="shared" si="1981"/>
        <v>#DIV/0!</v>
      </c>
      <c r="FY273" s="233" t="e">
        <f t="shared" si="1982"/>
        <v>#DIV/0!</v>
      </c>
      <c r="FZ273" s="233" t="e">
        <f t="shared" si="1983"/>
        <v>#DIV/0!</v>
      </c>
      <c r="GA273" s="233"/>
      <c r="GB273" s="5">
        <f t="shared" si="1984"/>
        <v>0</v>
      </c>
      <c r="GC273" s="5">
        <f t="shared" si="1985"/>
        <v>0</v>
      </c>
      <c r="GD273" s="5">
        <f t="shared" si="1986"/>
        <v>0</v>
      </c>
      <c r="GE273" s="5">
        <f t="shared" si="1987"/>
        <v>0</v>
      </c>
    </row>
    <row r="274" spans="1:187" x14ac:dyDescent="0.2">
      <c r="B274" s="139">
        <f t="shared" si="2070"/>
        <v>2021</v>
      </c>
      <c r="C274" s="142" t="str">
        <f t="shared" si="2071"/>
        <v>Okt</v>
      </c>
      <c r="D274" s="154">
        <f t="shared" si="2072"/>
        <v>0</v>
      </c>
      <c r="E274" s="129"/>
      <c r="F274" s="129"/>
      <c r="G274" s="129"/>
      <c r="H274" s="154">
        <f t="shared" si="2073"/>
        <v>0</v>
      </c>
      <c r="I274" s="151">
        <f t="shared" si="1651"/>
        <v>0</v>
      </c>
      <c r="J274" s="151">
        <f t="shared" si="1652"/>
        <v>0</v>
      </c>
      <c r="K274" s="151">
        <f t="shared" si="1653"/>
        <v>0</v>
      </c>
      <c r="L274" s="154">
        <f t="shared" si="1788"/>
        <v>0</v>
      </c>
      <c r="M274" s="3"/>
      <c r="N274" s="3"/>
      <c r="O274" s="3"/>
      <c r="P274" s="154">
        <f t="shared" si="2074"/>
        <v>0</v>
      </c>
      <c r="Q274" s="3"/>
      <c r="R274" s="3"/>
      <c r="S274" s="3"/>
      <c r="T274" s="154">
        <f t="shared" si="2075"/>
        <v>0</v>
      </c>
      <c r="U274" s="151">
        <f t="shared" si="1654"/>
        <v>0</v>
      </c>
      <c r="V274" s="151">
        <f t="shared" si="1655"/>
        <v>0</v>
      </c>
      <c r="W274" s="151">
        <f t="shared" si="1656"/>
        <v>0</v>
      </c>
      <c r="X274" s="154">
        <f t="shared" si="2076"/>
        <v>0</v>
      </c>
      <c r="Y274" s="151">
        <f t="shared" si="1657"/>
        <v>0</v>
      </c>
      <c r="Z274" s="151">
        <f t="shared" si="1658"/>
        <v>0</v>
      </c>
      <c r="AA274" s="151">
        <f t="shared" si="1659"/>
        <v>0</v>
      </c>
      <c r="AB274" s="154">
        <f t="shared" si="2077"/>
        <v>0</v>
      </c>
      <c r="AC274" s="3"/>
      <c r="AD274" s="3"/>
      <c r="AE274" s="3"/>
      <c r="AF274" s="154">
        <f t="shared" si="2078"/>
        <v>0</v>
      </c>
      <c r="AG274" s="3"/>
      <c r="AH274" s="3"/>
      <c r="AI274" s="3"/>
      <c r="AJ274" s="154">
        <f t="shared" si="2079"/>
        <v>0</v>
      </c>
      <c r="AK274" s="151">
        <f t="shared" si="1660"/>
        <v>0</v>
      </c>
      <c r="AL274" s="151">
        <f t="shared" si="1661"/>
        <v>0</v>
      </c>
      <c r="AM274" s="151">
        <f t="shared" si="1662"/>
        <v>0</v>
      </c>
      <c r="AN274" s="154">
        <f t="shared" si="2080"/>
        <v>0</v>
      </c>
      <c r="AO274" s="3"/>
      <c r="AP274" s="3"/>
      <c r="AQ274" s="3"/>
      <c r="AR274" s="151">
        <f t="shared" si="1663"/>
        <v>0</v>
      </c>
      <c r="AS274" s="151">
        <f t="shared" si="1664"/>
        <v>0</v>
      </c>
      <c r="AT274" s="151">
        <f t="shared" si="1665"/>
        <v>0</v>
      </c>
      <c r="AU274" s="151">
        <f t="shared" si="1666"/>
        <v>0</v>
      </c>
      <c r="AV274" s="154">
        <f t="shared" si="2081"/>
        <v>0</v>
      </c>
      <c r="AW274" s="3"/>
      <c r="AX274" s="3"/>
      <c r="AY274" s="3"/>
      <c r="AZ274" s="151">
        <f t="shared" si="1667"/>
        <v>0</v>
      </c>
      <c r="BA274" s="151">
        <f t="shared" si="1668"/>
        <v>0</v>
      </c>
      <c r="BB274" s="151">
        <f t="shared" si="1669"/>
        <v>0</v>
      </c>
      <c r="BC274" s="151">
        <f t="shared" si="1670"/>
        <v>0</v>
      </c>
      <c r="BD274" s="154">
        <f t="shared" si="2082"/>
        <v>0</v>
      </c>
      <c r="BE274" s="3"/>
      <c r="BF274" s="3"/>
      <c r="BG274" s="3"/>
      <c r="BH274" s="151">
        <f t="shared" si="1671"/>
        <v>0</v>
      </c>
      <c r="BI274" s="151">
        <f t="shared" si="1672"/>
        <v>0</v>
      </c>
      <c r="BJ274" s="151">
        <f t="shared" si="1673"/>
        <v>0</v>
      </c>
      <c r="BK274" s="151">
        <f t="shared" si="1674"/>
        <v>0</v>
      </c>
      <c r="BL274" s="154">
        <f t="shared" si="2083"/>
        <v>0</v>
      </c>
      <c r="BM274" s="3"/>
      <c r="BN274" s="3"/>
      <c r="BO274" s="3"/>
      <c r="BP274" s="151">
        <f t="shared" si="1675"/>
        <v>0</v>
      </c>
      <c r="BQ274" s="151">
        <f t="shared" si="1676"/>
        <v>0</v>
      </c>
      <c r="BR274" s="151">
        <f t="shared" si="1677"/>
        <v>0</v>
      </c>
      <c r="BS274" s="151">
        <f t="shared" si="1678"/>
        <v>0</v>
      </c>
      <c r="BT274" s="154">
        <f t="shared" si="2084"/>
        <v>0</v>
      </c>
      <c r="BU274" s="3"/>
      <c r="BV274" s="3"/>
      <c r="BW274" s="3"/>
      <c r="BX274" s="151">
        <f t="shared" si="1679"/>
        <v>0</v>
      </c>
      <c r="BY274" s="151">
        <f t="shared" si="1680"/>
        <v>0</v>
      </c>
      <c r="BZ274" s="151">
        <f t="shared" si="1681"/>
        <v>0</v>
      </c>
      <c r="CA274" s="151">
        <f t="shared" si="1682"/>
        <v>0</v>
      </c>
      <c r="CB274" s="154">
        <f t="shared" si="2085"/>
        <v>0</v>
      </c>
      <c r="CC274" s="3"/>
      <c r="CD274" s="3"/>
      <c r="CE274" s="3"/>
      <c r="CF274" s="151">
        <f t="shared" si="1683"/>
        <v>0</v>
      </c>
      <c r="CG274" s="151">
        <f t="shared" si="1684"/>
        <v>0</v>
      </c>
      <c r="CH274" s="151">
        <f t="shared" si="1685"/>
        <v>0</v>
      </c>
      <c r="CI274" s="151">
        <f t="shared" si="1686"/>
        <v>0</v>
      </c>
      <c r="CJ274" s="154">
        <f t="shared" si="2086"/>
        <v>0</v>
      </c>
      <c r="CK274" s="3"/>
      <c r="CL274" s="3"/>
      <c r="CM274" s="3"/>
      <c r="CN274" s="151">
        <f t="shared" si="1687"/>
        <v>0</v>
      </c>
      <c r="CO274" s="151">
        <f t="shared" si="1688"/>
        <v>0</v>
      </c>
      <c r="CP274" s="151">
        <f t="shared" si="1689"/>
        <v>0</v>
      </c>
      <c r="CQ274" s="151">
        <f t="shared" si="1690"/>
        <v>0</v>
      </c>
      <c r="CR274" s="154">
        <f t="shared" si="2087"/>
        <v>0</v>
      </c>
      <c r="CS274" s="3"/>
      <c r="CT274" s="3"/>
      <c r="CU274" s="3"/>
      <c r="CV274" s="151">
        <f t="shared" si="1691"/>
        <v>0</v>
      </c>
      <c r="CW274" s="151">
        <f t="shared" si="1692"/>
        <v>0</v>
      </c>
      <c r="CX274" s="151">
        <f t="shared" si="1693"/>
        <v>0</v>
      </c>
      <c r="CY274" s="151">
        <f t="shared" si="1694"/>
        <v>0</v>
      </c>
      <c r="CZ274" s="151">
        <f t="shared" si="1695"/>
        <v>0</v>
      </c>
      <c r="DA274" s="151">
        <f t="shared" si="1696"/>
        <v>0</v>
      </c>
      <c r="DB274" s="151">
        <f t="shared" si="1697"/>
        <v>0</v>
      </c>
      <c r="DC274" s="151">
        <f t="shared" si="1698"/>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8"/>
        <v>0</v>
      </c>
      <c r="FM274" s="151">
        <f t="shared" si="2089"/>
        <v>0</v>
      </c>
      <c r="FN274" s="151">
        <f t="shared" si="2090"/>
        <v>0</v>
      </c>
      <c r="FO274" s="151">
        <f t="shared" si="2091"/>
        <v>0</v>
      </c>
      <c r="FR274" s="5">
        <f t="shared" si="1976"/>
        <v>0</v>
      </c>
      <c r="FS274" s="5">
        <f t="shared" si="1977"/>
        <v>0</v>
      </c>
      <c r="FT274" s="5">
        <f t="shared" si="1978"/>
        <v>0</v>
      </c>
      <c r="FU274" s="5">
        <f t="shared" si="1979"/>
        <v>0</v>
      </c>
      <c r="FW274" s="233" t="e">
        <f t="shared" si="1980"/>
        <v>#DIV/0!</v>
      </c>
      <c r="FX274" s="233" t="e">
        <f t="shared" si="1981"/>
        <v>#DIV/0!</v>
      </c>
      <c r="FY274" s="233" t="e">
        <f t="shared" si="1982"/>
        <v>#DIV/0!</v>
      </c>
      <c r="FZ274" s="233" t="e">
        <f t="shared" si="1983"/>
        <v>#DIV/0!</v>
      </c>
      <c r="GA274" s="233"/>
      <c r="GB274" s="5">
        <f t="shared" si="1984"/>
        <v>0</v>
      </c>
      <c r="GC274" s="5">
        <f t="shared" si="1985"/>
        <v>0</v>
      </c>
      <c r="GD274" s="5">
        <f t="shared" si="1986"/>
        <v>0</v>
      </c>
      <c r="GE274" s="5">
        <f t="shared" si="1987"/>
        <v>0</v>
      </c>
    </row>
    <row r="275" spans="1:187" x14ac:dyDescent="0.2">
      <c r="B275" s="139">
        <f t="shared" si="2070"/>
        <v>2021</v>
      </c>
      <c r="C275" s="142" t="str">
        <f t="shared" si="2071"/>
        <v>Nov</v>
      </c>
      <c r="D275" s="154">
        <f t="shared" si="2072"/>
        <v>0</v>
      </c>
      <c r="E275" s="129"/>
      <c r="F275" s="129"/>
      <c r="G275" s="129"/>
      <c r="H275" s="154">
        <f t="shared" si="2073"/>
        <v>0</v>
      </c>
      <c r="I275" s="151">
        <f t="shared" si="1651"/>
        <v>0</v>
      </c>
      <c r="J275" s="151">
        <f t="shared" si="1652"/>
        <v>0</v>
      </c>
      <c r="K275" s="151">
        <f t="shared" si="1653"/>
        <v>0</v>
      </c>
      <c r="L275" s="154">
        <f t="shared" si="1788"/>
        <v>0</v>
      </c>
      <c r="M275" s="3"/>
      <c r="N275" s="3"/>
      <c r="O275" s="3"/>
      <c r="P275" s="154">
        <f t="shared" si="2074"/>
        <v>0</v>
      </c>
      <c r="Q275" s="3"/>
      <c r="R275" s="3"/>
      <c r="S275" s="3"/>
      <c r="T275" s="154">
        <f t="shared" si="2075"/>
        <v>0</v>
      </c>
      <c r="U275" s="151">
        <f t="shared" si="1654"/>
        <v>0</v>
      </c>
      <c r="V275" s="151">
        <f t="shared" si="1655"/>
        <v>0</v>
      </c>
      <c r="W275" s="151">
        <f t="shared" si="1656"/>
        <v>0</v>
      </c>
      <c r="X275" s="154">
        <f t="shared" si="2076"/>
        <v>0</v>
      </c>
      <c r="Y275" s="151">
        <f t="shared" si="1657"/>
        <v>0</v>
      </c>
      <c r="Z275" s="151">
        <f t="shared" si="1658"/>
        <v>0</v>
      </c>
      <c r="AA275" s="151">
        <f t="shared" si="1659"/>
        <v>0</v>
      </c>
      <c r="AB275" s="154">
        <f t="shared" si="2077"/>
        <v>0</v>
      </c>
      <c r="AC275" s="3"/>
      <c r="AD275" s="3"/>
      <c r="AE275" s="3"/>
      <c r="AF275" s="154">
        <f t="shared" si="2078"/>
        <v>0</v>
      </c>
      <c r="AG275" s="3"/>
      <c r="AH275" s="3"/>
      <c r="AI275" s="3"/>
      <c r="AJ275" s="154">
        <f t="shared" si="2079"/>
        <v>0</v>
      </c>
      <c r="AK275" s="151">
        <f t="shared" si="1660"/>
        <v>0</v>
      </c>
      <c r="AL275" s="151">
        <f t="shared" si="1661"/>
        <v>0</v>
      </c>
      <c r="AM275" s="151">
        <f t="shared" si="1662"/>
        <v>0</v>
      </c>
      <c r="AN275" s="154">
        <f t="shared" si="2080"/>
        <v>0</v>
      </c>
      <c r="AO275" s="3"/>
      <c r="AP275" s="3"/>
      <c r="AQ275" s="3"/>
      <c r="AR275" s="151">
        <f t="shared" si="1663"/>
        <v>0</v>
      </c>
      <c r="AS275" s="151">
        <f t="shared" si="1664"/>
        <v>0</v>
      </c>
      <c r="AT275" s="151">
        <f t="shared" si="1665"/>
        <v>0</v>
      </c>
      <c r="AU275" s="151">
        <f t="shared" si="1666"/>
        <v>0</v>
      </c>
      <c r="AV275" s="154">
        <f t="shared" si="2081"/>
        <v>0</v>
      </c>
      <c r="AW275" s="3"/>
      <c r="AX275" s="3"/>
      <c r="AY275" s="3"/>
      <c r="AZ275" s="151">
        <f t="shared" si="1667"/>
        <v>0</v>
      </c>
      <c r="BA275" s="151">
        <f t="shared" si="1668"/>
        <v>0</v>
      </c>
      <c r="BB275" s="151">
        <f t="shared" si="1669"/>
        <v>0</v>
      </c>
      <c r="BC275" s="151">
        <f t="shared" si="1670"/>
        <v>0</v>
      </c>
      <c r="BD275" s="154">
        <f t="shared" si="2082"/>
        <v>0</v>
      </c>
      <c r="BE275" s="3"/>
      <c r="BF275" s="3"/>
      <c r="BG275" s="3"/>
      <c r="BH275" s="151">
        <f t="shared" si="1671"/>
        <v>0</v>
      </c>
      <c r="BI275" s="151">
        <f t="shared" si="1672"/>
        <v>0</v>
      </c>
      <c r="BJ275" s="151">
        <f t="shared" si="1673"/>
        <v>0</v>
      </c>
      <c r="BK275" s="151">
        <f t="shared" si="1674"/>
        <v>0</v>
      </c>
      <c r="BL275" s="154">
        <f t="shared" si="2083"/>
        <v>0</v>
      </c>
      <c r="BM275" s="3"/>
      <c r="BN275" s="3"/>
      <c r="BO275" s="3"/>
      <c r="BP275" s="151">
        <f t="shared" si="1675"/>
        <v>0</v>
      </c>
      <c r="BQ275" s="151">
        <f t="shared" si="1676"/>
        <v>0</v>
      </c>
      <c r="BR275" s="151">
        <f t="shared" si="1677"/>
        <v>0</v>
      </c>
      <c r="BS275" s="151">
        <f t="shared" si="1678"/>
        <v>0</v>
      </c>
      <c r="BT275" s="154">
        <f t="shared" si="2084"/>
        <v>0</v>
      </c>
      <c r="BU275" s="3"/>
      <c r="BV275" s="3"/>
      <c r="BW275" s="3"/>
      <c r="BX275" s="151">
        <f t="shared" si="1679"/>
        <v>0</v>
      </c>
      <c r="BY275" s="151">
        <f t="shared" si="1680"/>
        <v>0</v>
      </c>
      <c r="BZ275" s="151">
        <f t="shared" si="1681"/>
        <v>0</v>
      </c>
      <c r="CA275" s="151">
        <f t="shared" si="1682"/>
        <v>0</v>
      </c>
      <c r="CB275" s="154">
        <f t="shared" si="2085"/>
        <v>0</v>
      </c>
      <c r="CC275" s="3"/>
      <c r="CD275" s="3"/>
      <c r="CE275" s="3"/>
      <c r="CF275" s="151">
        <f t="shared" si="1683"/>
        <v>0</v>
      </c>
      <c r="CG275" s="151">
        <f t="shared" si="1684"/>
        <v>0</v>
      </c>
      <c r="CH275" s="151">
        <f t="shared" si="1685"/>
        <v>0</v>
      </c>
      <c r="CI275" s="151">
        <f t="shared" si="1686"/>
        <v>0</v>
      </c>
      <c r="CJ275" s="154">
        <f t="shared" si="2086"/>
        <v>0</v>
      </c>
      <c r="CK275" s="3"/>
      <c r="CL275" s="3"/>
      <c r="CM275" s="3"/>
      <c r="CN275" s="151">
        <f t="shared" si="1687"/>
        <v>0</v>
      </c>
      <c r="CO275" s="151">
        <f t="shared" si="1688"/>
        <v>0</v>
      </c>
      <c r="CP275" s="151">
        <f t="shared" si="1689"/>
        <v>0</v>
      </c>
      <c r="CQ275" s="151">
        <f t="shared" si="1690"/>
        <v>0</v>
      </c>
      <c r="CR275" s="154">
        <f t="shared" si="2087"/>
        <v>0</v>
      </c>
      <c r="CS275" s="3"/>
      <c r="CT275" s="3"/>
      <c r="CU275" s="3"/>
      <c r="CV275" s="151">
        <f t="shared" si="1691"/>
        <v>0</v>
      </c>
      <c r="CW275" s="151">
        <f t="shared" si="1692"/>
        <v>0</v>
      </c>
      <c r="CX275" s="151">
        <f t="shared" si="1693"/>
        <v>0</v>
      </c>
      <c r="CY275" s="151">
        <f t="shared" si="1694"/>
        <v>0</v>
      </c>
      <c r="CZ275" s="151">
        <f t="shared" si="1695"/>
        <v>0</v>
      </c>
      <c r="DA275" s="151">
        <f t="shared" si="1696"/>
        <v>0</v>
      </c>
      <c r="DB275" s="151">
        <f t="shared" si="1697"/>
        <v>0</v>
      </c>
      <c r="DC275" s="151">
        <f t="shared" si="1698"/>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8"/>
        <v>0</v>
      </c>
      <c r="FM275" s="151">
        <f t="shared" si="2089"/>
        <v>0</v>
      </c>
      <c r="FN275" s="151">
        <f t="shared" si="2090"/>
        <v>0</v>
      </c>
      <c r="FO275" s="151">
        <f t="shared" si="2091"/>
        <v>0</v>
      </c>
      <c r="FR275" s="5">
        <f t="shared" si="1976"/>
        <v>0</v>
      </c>
      <c r="FS275" s="5">
        <f t="shared" si="1977"/>
        <v>0</v>
      </c>
      <c r="FT275" s="5">
        <f t="shared" si="1978"/>
        <v>0</v>
      </c>
      <c r="FU275" s="5">
        <f t="shared" si="1979"/>
        <v>0</v>
      </c>
      <c r="FW275" s="233" t="e">
        <f t="shared" si="1980"/>
        <v>#DIV/0!</v>
      </c>
      <c r="FX275" s="233" t="e">
        <f t="shared" si="1981"/>
        <v>#DIV/0!</v>
      </c>
      <c r="FY275" s="233" t="e">
        <f t="shared" si="1982"/>
        <v>#DIV/0!</v>
      </c>
      <c r="FZ275" s="233" t="e">
        <f t="shared" si="1983"/>
        <v>#DIV/0!</v>
      </c>
      <c r="GA275" s="233"/>
      <c r="GB275" s="5">
        <f t="shared" si="1984"/>
        <v>0</v>
      </c>
      <c r="GC275" s="5">
        <f t="shared" si="1985"/>
        <v>0</v>
      </c>
      <c r="GD275" s="5">
        <f t="shared" si="1986"/>
        <v>0</v>
      </c>
      <c r="GE275" s="5">
        <f t="shared" si="1987"/>
        <v>0</v>
      </c>
    </row>
    <row r="276" spans="1:187" ht="13.5" thickBot="1" x14ac:dyDescent="0.25">
      <c r="B276" s="139">
        <f t="shared" si="2070"/>
        <v>2021</v>
      </c>
      <c r="C276" s="142" t="str">
        <f t="shared" si="2071"/>
        <v>Dec</v>
      </c>
      <c r="D276" s="154">
        <f t="shared" si="2072"/>
        <v>0</v>
      </c>
      <c r="E276" s="129"/>
      <c r="F276" s="129"/>
      <c r="G276" s="129"/>
      <c r="H276" s="154">
        <f t="shared" si="2073"/>
        <v>0</v>
      </c>
      <c r="I276" s="151">
        <f t="shared" si="1651"/>
        <v>0</v>
      </c>
      <c r="J276" s="151">
        <f t="shared" si="1652"/>
        <v>0</v>
      </c>
      <c r="K276" s="151">
        <f t="shared" si="1653"/>
        <v>0</v>
      </c>
      <c r="L276" s="154">
        <f t="shared" si="1788"/>
        <v>0</v>
      </c>
      <c r="M276" s="3"/>
      <c r="N276" s="3"/>
      <c r="O276" s="3"/>
      <c r="P276" s="154">
        <f t="shared" si="2074"/>
        <v>0</v>
      </c>
      <c r="Q276" s="3"/>
      <c r="R276" s="3"/>
      <c r="S276" s="3"/>
      <c r="T276" s="154">
        <f t="shared" si="2075"/>
        <v>0</v>
      </c>
      <c r="U276" s="151">
        <f t="shared" si="1654"/>
        <v>0</v>
      </c>
      <c r="V276" s="151">
        <f t="shared" si="1655"/>
        <v>0</v>
      </c>
      <c r="W276" s="151">
        <f t="shared" si="1656"/>
        <v>0</v>
      </c>
      <c r="X276" s="154">
        <f t="shared" si="2076"/>
        <v>0</v>
      </c>
      <c r="Y276" s="151">
        <f t="shared" si="1657"/>
        <v>0</v>
      </c>
      <c r="Z276" s="151">
        <f t="shared" si="1658"/>
        <v>0</v>
      </c>
      <c r="AA276" s="151">
        <f t="shared" si="1659"/>
        <v>0</v>
      </c>
      <c r="AB276" s="154">
        <f t="shared" si="2077"/>
        <v>0</v>
      </c>
      <c r="AC276" s="3"/>
      <c r="AD276" s="3"/>
      <c r="AE276" s="3"/>
      <c r="AF276" s="154">
        <f t="shared" si="2078"/>
        <v>0</v>
      </c>
      <c r="AG276" s="3"/>
      <c r="AH276" s="3"/>
      <c r="AI276" s="3"/>
      <c r="AJ276" s="154">
        <f t="shared" si="2079"/>
        <v>0</v>
      </c>
      <c r="AK276" s="151">
        <f t="shared" si="1660"/>
        <v>0</v>
      </c>
      <c r="AL276" s="151">
        <f t="shared" si="1661"/>
        <v>0</v>
      </c>
      <c r="AM276" s="151">
        <f t="shared" si="1662"/>
        <v>0</v>
      </c>
      <c r="AN276" s="154">
        <f t="shared" si="2080"/>
        <v>0</v>
      </c>
      <c r="AO276" s="3"/>
      <c r="AP276" s="3"/>
      <c r="AQ276" s="3"/>
      <c r="AR276" s="151">
        <f t="shared" si="1663"/>
        <v>0</v>
      </c>
      <c r="AS276" s="151">
        <f t="shared" si="1664"/>
        <v>0</v>
      </c>
      <c r="AT276" s="151">
        <f t="shared" si="1665"/>
        <v>0</v>
      </c>
      <c r="AU276" s="151">
        <f t="shared" si="1666"/>
        <v>0</v>
      </c>
      <c r="AV276" s="154">
        <f t="shared" si="2081"/>
        <v>0</v>
      </c>
      <c r="AW276" s="3"/>
      <c r="AX276" s="3"/>
      <c r="AY276" s="3"/>
      <c r="AZ276" s="151">
        <f t="shared" si="1667"/>
        <v>0</v>
      </c>
      <c r="BA276" s="151">
        <f t="shared" si="1668"/>
        <v>0</v>
      </c>
      <c r="BB276" s="151">
        <f t="shared" si="1669"/>
        <v>0</v>
      </c>
      <c r="BC276" s="151">
        <f t="shared" si="1670"/>
        <v>0</v>
      </c>
      <c r="BD276" s="154">
        <f t="shared" si="2082"/>
        <v>0</v>
      </c>
      <c r="BE276" s="3"/>
      <c r="BF276" s="3"/>
      <c r="BG276" s="3"/>
      <c r="BH276" s="151">
        <f t="shared" si="1671"/>
        <v>0</v>
      </c>
      <c r="BI276" s="151">
        <f t="shared" si="1672"/>
        <v>0</v>
      </c>
      <c r="BJ276" s="151">
        <f t="shared" si="1673"/>
        <v>0</v>
      </c>
      <c r="BK276" s="151">
        <f t="shared" si="1674"/>
        <v>0</v>
      </c>
      <c r="BL276" s="154">
        <f t="shared" si="2083"/>
        <v>0</v>
      </c>
      <c r="BM276" s="3"/>
      <c r="BN276" s="3"/>
      <c r="BO276" s="3"/>
      <c r="BP276" s="151">
        <f t="shared" si="1675"/>
        <v>0</v>
      </c>
      <c r="BQ276" s="151">
        <f t="shared" si="1676"/>
        <v>0</v>
      </c>
      <c r="BR276" s="151">
        <f t="shared" si="1677"/>
        <v>0</v>
      </c>
      <c r="BS276" s="151">
        <f t="shared" si="1678"/>
        <v>0</v>
      </c>
      <c r="BT276" s="154">
        <f t="shared" si="2084"/>
        <v>0</v>
      </c>
      <c r="BU276" s="3"/>
      <c r="BV276" s="3"/>
      <c r="BW276" s="3"/>
      <c r="BX276" s="151">
        <f t="shared" si="1679"/>
        <v>0</v>
      </c>
      <c r="BY276" s="151">
        <f t="shared" si="1680"/>
        <v>0</v>
      </c>
      <c r="BZ276" s="151">
        <f t="shared" si="1681"/>
        <v>0</v>
      </c>
      <c r="CA276" s="151">
        <f t="shared" si="1682"/>
        <v>0</v>
      </c>
      <c r="CB276" s="154">
        <f t="shared" si="2085"/>
        <v>0</v>
      </c>
      <c r="CC276" s="3"/>
      <c r="CD276" s="3"/>
      <c r="CE276" s="3"/>
      <c r="CF276" s="151">
        <f t="shared" si="1683"/>
        <v>0</v>
      </c>
      <c r="CG276" s="151">
        <f t="shared" si="1684"/>
        <v>0</v>
      </c>
      <c r="CH276" s="151">
        <f t="shared" si="1685"/>
        <v>0</v>
      </c>
      <c r="CI276" s="151">
        <f t="shared" si="1686"/>
        <v>0</v>
      </c>
      <c r="CJ276" s="154">
        <f t="shared" si="2086"/>
        <v>0</v>
      </c>
      <c r="CK276" s="3"/>
      <c r="CL276" s="3"/>
      <c r="CM276" s="3"/>
      <c r="CN276" s="151">
        <f t="shared" si="1687"/>
        <v>0</v>
      </c>
      <c r="CO276" s="151">
        <f t="shared" si="1688"/>
        <v>0</v>
      </c>
      <c r="CP276" s="151">
        <f t="shared" si="1689"/>
        <v>0</v>
      </c>
      <c r="CQ276" s="151">
        <f t="shared" si="1690"/>
        <v>0</v>
      </c>
      <c r="CR276" s="154">
        <f t="shared" si="2087"/>
        <v>0</v>
      </c>
      <c r="CS276" s="3"/>
      <c r="CT276" s="3"/>
      <c r="CU276" s="3"/>
      <c r="CV276" s="151">
        <f t="shared" si="1691"/>
        <v>0</v>
      </c>
      <c r="CW276" s="151">
        <f t="shared" si="1692"/>
        <v>0</v>
      </c>
      <c r="CX276" s="151">
        <f t="shared" si="1693"/>
        <v>0</v>
      </c>
      <c r="CY276" s="151">
        <f t="shared" si="1694"/>
        <v>0</v>
      </c>
      <c r="CZ276" s="151">
        <f t="shared" si="1695"/>
        <v>0</v>
      </c>
      <c r="DA276" s="151">
        <f t="shared" si="1696"/>
        <v>0</v>
      </c>
      <c r="DB276" s="151">
        <f t="shared" si="1697"/>
        <v>0</v>
      </c>
      <c r="DC276" s="151">
        <f t="shared" si="1698"/>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445</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8"/>
        <v>0</v>
      </c>
      <c r="FM276" s="151">
        <f t="shared" si="2089"/>
        <v>0</v>
      </c>
      <c r="FN276" s="151">
        <f t="shared" si="2090"/>
        <v>0</v>
      </c>
      <c r="FO276" s="151">
        <f t="shared" si="2091"/>
        <v>0</v>
      </c>
      <c r="FR276" s="5">
        <f t="shared" si="1976"/>
        <v>0</v>
      </c>
      <c r="FS276" s="5">
        <f t="shared" si="1977"/>
        <v>0</v>
      </c>
      <c r="FT276" s="5">
        <f t="shared" si="1978"/>
        <v>0</v>
      </c>
      <c r="FU276" s="5">
        <f t="shared" si="1979"/>
        <v>0</v>
      </c>
      <c r="FW276" s="233" t="e">
        <f t="shared" si="1980"/>
        <v>#DIV/0!</v>
      </c>
      <c r="FX276" s="233" t="e">
        <f t="shared" si="1981"/>
        <v>#DIV/0!</v>
      </c>
      <c r="FY276" s="233" t="e">
        <f t="shared" si="1982"/>
        <v>#DIV/0!</v>
      </c>
      <c r="FZ276" s="233" t="e">
        <f t="shared" si="1983"/>
        <v>#DIV/0!</v>
      </c>
      <c r="GA276" s="233"/>
      <c r="GB276" s="5">
        <f t="shared" si="1984"/>
        <v>0</v>
      </c>
      <c r="GC276" s="5">
        <f t="shared" si="1985"/>
        <v>0</v>
      </c>
      <c r="GD276" s="5">
        <f t="shared" si="1986"/>
        <v>0</v>
      </c>
      <c r="GE276" s="5">
        <f t="shared" si="1987"/>
        <v>0</v>
      </c>
    </row>
    <row r="277" spans="1:187" ht="13.5" thickBot="1" x14ac:dyDescent="0.25">
      <c r="A277" s="217" t="s">
        <v>367</v>
      </c>
      <c r="B277" s="218"/>
      <c r="C277" s="219"/>
      <c r="D277" s="220">
        <f>SUM(D265:D276)</f>
        <v>0</v>
      </c>
      <c r="E277" s="220">
        <f t="shared" ref="E277" si="2092">SUM(E265:E276)</f>
        <v>0</v>
      </c>
      <c r="F277" s="220">
        <f t="shared" ref="F277" si="2093">SUM(F265:F276)</f>
        <v>0</v>
      </c>
      <c r="G277" s="220">
        <f t="shared" ref="G277" si="2094">SUM(G265:G276)</f>
        <v>0</v>
      </c>
      <c r="H277" s="220">
        <f t="shared" ref="H277" si="2095">SUM(H265:H276)</f>
        <v>0</v>
      </c>
      <c r="I277" s="220">
        <f t="shared" ref="I277" si="2096">SUM(I265:I276)</f>
        <v>0</v>
      </c>
      <c r="J277" s="220">
        <f t="shared" ref="J277" si="2097">SUM(J265:J276)</f>
        <v>0</v>
      </c>
      <c r="K277" s="220">
        <f t="shared" ref="K277" si="2098">SUM(K265:K276)</f>
        <v>0</v>
      </c>
      <c r="L277" s="220">
        <f t="shared" ref="L277" si="2099">SUM(L265:L276)</f>
        <v>0</v>
      </c>
      <c r="M277" s="220">
        <f t="shared" ref="M277" si="2100">SUM(M265:M276)</f>
        <v>0</v>
      </c>
      <c r="N277" s="220">
        <f t="shared" ref="N277" si="2101">SUM(N265:N276)</f>
        <v>0</v>
      </c>
      <c r="O277" s="220">
        <f t="shared" ref="O277" si="2102">SUM(O265:O276)</f>
        <v>0</v>
      </c>
      <c r="P277" s="220">
        <f t="shared" ref="P277" si="2103">SUM(P265:P276)</f>
        <v>0</v>
      </c>
      <c r="Q277" s="220">
        <f t="shared" ref="Q277" si="2104">SUM(Q265:Q276)</f>
        <v>0</v>
      </c>
      <c r="R277" s="220">
        <f t="shared" ref="R277" si="2105">SUM(R265:R276)</f>
        <v>0</v>
      </c>
      <c r="S277" s="220">
        <f t="shared" ref="S277" si="2106">SUM(S265:S276)</f>
        <v>0</v>
      </c>
      <c r="T277" s="220">
        <f t="shared" ref="T277" si="2107">SUM(T265:T276)</f>
        <v>0</v>
      </c>
      <c r="U277" s="220">
        <f t="shared" ref="U277" si="2108">SUM(U265:U276)</f>
        <v>0</v>
      </c>
      <c r="V277" s="220">
        <f t="shared" ref="V277" si="2109">SUM(V265:V276)</f>
        <v>0</v>
      </c>
      <c r="W277" s="220">
        <f t="shared" ref="W277" si="2110">SUM(W265:W276)</f>
        <v>0</v>
      </c>
      <c r="X277" s="220">
        <f t="shared" ref="X277" si="2111">SUM(X265:X276)</f>
        <v>0</v>
      </c>
      <c r="Y277" s="220">
        <f t="shared" ref="Y277" si="2112">SUM(Y265:Y276)</f>
        <v>0</v>
      </c>
      <c r="Z277" s="220">
        <f t="shared" ref="Z277" si="2113">SUM(Z265:Z276)</f>
        <v>0</v>
      </c>
      <c r="AA277" s="220">
        <f t="shared" ref="AA277" si="2114">SUM(AA265:AA276)</f>
        <v>0</v>
      </c>
      <c r="AB277" s="220">
        <f t="shared" ref="AB277" si="2115">SUM(AB265:AB276)</f>
        <v>0</v>
      </c>
      <c r="AC277" s="220">
        <f t="shared" ref="AC277" si="2116">SUM(AC265:AC276)</f>
        <v>0</v>
      </c>
      <c r="AD277" s="220">
        <f t="shared" ref="AD277" si="2117">SUM(AD265:AD276)</f>
        <v>0</v>
      </c>
      <c r="AE277" s="220">
        <f t="shared" ref="AE277" si="2118">SUM(AE265:AE276)</f>
        <v>0</v>
      </c>
      <c r="AF277" s="220">
        <f t="shared" ref="AF277" si="2119">SUM(AF265:AF276)</f>
        <v>0</v>
      </c>
      <c r="AG277" s="220">
        <f t="shared" ref="AG277" si="2120">SUM(AG265:AG276)</f>
        <v>0</v>
      </c>
      <c r="AH277" s="220">
        <f t="shared" ref="AH277" si="2121">SUM(AH265:AH276)</f>
        <v>0</v>
      </c>
      <c r="AI277" s="220">
        <f t="shared" ref="AI277" si="2122">SUM(AI265:AI276)</f>
        <v>0</v>
      </c>
      <c r="AJ277" s="220">
        <f t="shared" ref="AJ277" si="2123">SUM(AJ265:AJ276)</f>
        <v>0</v>
      </c>
      <c r="AK277" s="220">
        <f t="shared" ref="AK277" si="2124">SUM(AK265:AK276)</f>
        <v>0</v>
      </c>
      <c r="AL277" s="220">
        <f t="shared" ref="AL277" si="2125">SUM(AL265:AL276)</f>
        <v>0</v>
      </c>
      <c r="AM277" s="220">
        <f>SUM(AM265:AM276)</f>
        <v>0</v>
      </c>
      <c r="AN277" s="220">
        <f>SUM(AN265:AN276)</f>
        <v>0</v>
      </c>
      <c r="AO277" s="220">
        <f t="shared" ref="AO277" si="2126">SUM(AO265:AO276)</f>
        <v>0</v>
      </c>
      <c r="AP277" s="220">
        <f t="shared" ref="AP277" si="2127">SUM(AP265:AP276)</f>
        <v>0</v>
      </c>
      <c r="AQ277" s="220">
        <f t="shared" ref="AQ277" si="2128">SUM(AQ265:AQ276)</f>
        <v>0</v>
      </c>
      <c r="AR277" s="222">
        <f>IF(AN277&gt;0,(AN277/T277)*100,0)</f>
        <v>0</v>
      </c>
      <c r="AS277" s="222">
        <f t="shared" si="1664"/>
        <v>0</v>
      </c>
      <c r="AT277" s="222">
        <f t="shared" si="1665"/>
        <v>0</v>
      </c>
      <c r="AU277" s="222">
        <f t="shared" si="1666"/>
        <v>0</v>
      </c>
      <c r="AV277" s="220">
        <f>SUM(AV265:AV276)</f>
        <v>0</v>
      </c>
      <c r="AW277" s="220">
        <f t="shared" ref="AW277" si="2129">SUM(AW265:AW276)</f>
        <v>0</v>
      </c>
      <c r="AX277" s="220">
        <f t="shared" ref="AX277" si="2130">SUM(AX265:AX276)</f>
        <v>0</v>
      </c>
      <c r="AY277" s="220">
        <f t="shared" ref="AY277" si="2131">SUM(AY265:AY276)</f>
        <v>0</v>
      </c>
      <c r="AZ277" s="222">
        <f t="shared" si="1667"/>
        <v>0</v>
      </c>
      <c r="BA277" s="222">
        <f t="shared" si="1668"/>
        <v>0</v>
      </c>
      <c r="BB277" s="222">
        <f t="shared" si="1669"/>
        <v>0</v>
      </c>
      <c r="BC277" s="222">
        <f t="shared" si="1670"/>
        <v>0</v>
      </c>
      <c r="BD277" s="220">
        <f t="shared" ref="BD277" si="2132">SUM(BD265:BD276)</f>
        <v>0</v>
      </c>
      <c r="BE277" s="220">
        <f t="shared" ref="BE277" si="2133">SUM(BE265:BE276)</f>
        <v>0</v>
      </c>
      <c r="BF277" s="220">
        <f t="shared" ref="BF277" si="2134">SUM(BF265:BF276)</f>
        <v>0</v>
      </c>
      <c r="BG277" s="220">
        <f t="shared" ref="BG277" si="2135">SUM(BG265:BG276)</f>
        <v>0</v>
      </c>
      <c r="BH277" s="222">
        <f t="shared" si="1671"/>
        <v>0</v>
      </c>
      <c r="BI277" s="222">
        <f t="shared" si="1672"/>
        <v>0</v>
      </c>
      <c r="BJ277" s="222">
        <f t="shared" si="1673"/>
        <v>0</v>
      </c>
      <c r="BK277" s="222">
        <f t="shared" si="1674"/>
        <v>0</v>
      </c>
      <c r="BL277" s="220">
        <f t="shared" ref="BL277" si="2136">SUM(BL265:BL276)</f>
        <v>0</v>
      </c>
      <c r="BM277" s="220">
        <f t="shared" ref="BM277" si="2137">SUM(BM265:BM276)</f>
        <v>0</v>
      </c>
      <c r="BN277" s="220">
        <f t="shared" ref="BN277" si="2138">SUM(BN265:BN276)</f>
        <v>0</v>
      </c>
      <c r="BO277" s="220">
        <f t="shared" ref="BO277" si="2139">SUM(BO265:BO276)</f>
        <v>0</v>
      </c>
      <c r="BP277" s="222">
        <f t="shared" si="1675"/>
        <v>0</v>
      </c>
      <c r="BQ277" s="222">
        <f t="shared" si="1676"/>
        <v>0</v>
      </c>
      <c r="BR277" s="222">
        <f t="shared" si="1677"/>
        <v>0</v>
      </c>
      <c r="BS277" s="222">
        <f t="shared" si="1678"/>
        <v>0</v>
      </c>
      <c r="BT277" s="220">
        <f t="shared" ref="BT277" si="2140">SUM(BT265:BT276)</f>
        <v>0</v>
      </c>
      <c r="BU277" s="220">
        <f t="shared" ref="BU277" si="2141">SUM(BU265:BU276)</f>
        <v>0</v>
      </c>
      <c r="BV277" s="220">
        <f t="shared" ref="BV277" si="2142">SUM(BV265:BV276)</f>
        <v>0</v>
      </c>
      <c r="BW277" s="220">
        <f t="shared" ref="BW277" si="2143">SUM(BW265:BW276)</f>
        <v>0</v>
      </c>
      <c r="BX277" s="222">
        <f t="shared" si="1679"/>
        <v>0</v>
      </c>
      <c r="BY277" s="222">
        <f t="shared" si="1680"/>
        <v>0</v>
      </c>
      <c r="BZ277" s="222">
        <f t="shared" si="1681"/>
        <v>0</v>
      </c>
      <c r="CA277" s="222">
        <f t="shared" si="1682"/>
        <v>0</v>
      </c>
      <c r="CB277" s="220">
        <f t="shared" ref="CB277" si="2144">SUM(CB265:CB276)</f>
        <v>0</v>
      </c>
      <c r="CC277" s="220">
        <f t="shared" ref="CC277" si="2145">SUM(CC265:CC276)</f>
        <v>0</v>
      </c>
      <c r="CD277" s="220">
        <f t="shared" ref="CD277" si="2146">SUM(CD265:CD276)</f>
        <v>0</v>
      </c>
      <c r="CE277" s="220">
        <f t="shared" ref="CE277" si="2147">SUM(CE265:CE276)</f>
        <v>0</v>
      </c>
      <c r="CF277" s="222">
        <f t="shared" si="1683"/>
        <v>0</v>
      </c>
      <c r="CG277" s="222">
        <f t="shared" si="1684"/>
        <v>0</v>
      </c>
      <c r="CH277" s="222">
        <f t="shared" si="1685"/>
        <v>0</v>
      </c>
      <c r="CI277" s="222">
        <f t="shared" si="1686"/>
        <v>0</v>
      </c>
      <c r="CJ277" s="220">
        <f t="shared" ref="CJ277" si="2148">SUM(CJ265:CJ276)</f>
        <v>0</v>
      </c>
      <c r="CK277" s="220">
        <f t="shared" ref="CK277" si="2149">SUM(CK265:CK276)</f>
        <v>0</v>
      </c>
      <c r="CL277" s="220">
        <f t="shared" ref="CL277" si="2150">SUM(CL265:CL276)</f>
        <v>0</v>
      </c>
      <c r="CM277" s="220">
        <f t="shared" ref="CM277" si="2151">SUM(CM265:CM276)</f>
        <v>0</v>
      </c>
      <c r="CN277" s="222">
        <f t="shared" si="1687"/>
        <v>0</v>
      </c>
      <c r="CO277" s="222">
        <f t="shared" si="1688"/>
        <v>0</v>
      </c>
      <c r="CP277" s="222">
        <f t="shared" si="1689"/>
        <v>0</v>
      </c>
      <c r="CQ277" s="222">
        <f t="shared" si="1690"/>
        <v>0</v>
      </c>
      <c r="CR277" s="220">
        <f t="shared" ref="CR277" si="2152">SUM(CR265:CR276)</f>
        <v>0</v>
      </c>
      <c r="CS277" s="220">
        <f t="shared" ref="CS277" si="2153">SUM(CS265:CS276)</f>
        <v>0</v>
      </c>
      <c r="CT277" s="220">
        <f t="shared" ref="CT277" si="2154">SUM(CT265:CT276)</f>
        <v>0</v>
      </c>
      <c r="CU277" s="220">
        <f t="shared" ref="CU277" si="2155">SUM(CU265:CU276)</f>
        <v>0</v>
      </c>
      <c r="CV277" s="222">
        <f>IF(CR277&gt;0,(CR277/T277)*100,0)</f>
        <v>0</v>
      </c>
      <c r="CW277" s="222">
        <f t="shared" si="1692"/>
        <v>0</v>
      </c>
      <c r="CX277" s="222">
        <f t="shared" si="1693"/>
        <v>0</v>
      </c>
      <c r="CY277" s="222">
        <f t="shared" si="1694"/>
        <v>0</v>
      </c>
      <c r="CZ277" s="222">
        <f t="shared" si="1695"/>
        <v>0</v>
      </c>
      <c r="DA277" s="222">
        <f t="shared" si="1696"/>
        <v>0</v>
      </c>
      <c r="DB277" s="222">
        <f t="shared" si="1697"/>
        <v>0</v>
      </c>
      <c r="DC277" s="222">
        <f t="shared" si="1698"/>
        <v>0</v>
      </c>
      <c r="DD277" s="220">
        <f t="shared" ref="DD277" si="2156">SUM(DD265:DD276)</f>
        <v>0</v>
      </c>
      <c r="DE277" s="220">
        <f t="shared" ref="DE277" si="2157">SUM(DE265:DE276)</f>
        <v>0</v>
      </c>
      <c r="DF277" s="220">
        <f t="shared" ref="DF277" si="2158">SUM(DF265:DF276)</f>
        <v>0</v>
      </c>
      <c r="DG277" s="220">
        <f t="shared" ref="DG277" si="2159">SUM(DG265:DG276)</f>
        <v>0</v>
      </c>
      <c r="DH277" s="221">
        <f>IF(DD277&gt;0,(DD277*60)/T277,0)</f>
        <v>0</v>
      </c>
      <c r="DI277" s="221">
        <f t="shared" ref="DI277" si="2160">IF(DE277&gt;0,(DE277*60)/U277,0)</f>
        <v>0</v>
      </c>
      <c r="DJ277" s="221">
        <f t="shared" ref="DJ277" si="2161">IF(DF277&gt;0,(DF277*60)/V277,0)</f>
        <v>0</v>
      </c>
      <c r="DK277" s="221">
        <f t="shared" ref="DK277" si="2162">IF(DG277&gt;0,(DG277*60)/W277,0)</f>
        <v>0</v>
      </c>
      <c r="DL277" s="221">
        <f>IF(DD277&gt;0,(DD277*60)/(T277-AN277),0)</f>
        <v>0</v>
      </c>
      <c r="DM277" s="221">
        <f t="shared" ref="DM277" si="2163">IF(DE277&gt;0,(DE277*60)/(U277-AO277),0)</f>
        <v>0</v>
      </c>
      <c r="DN277" s="221">
        <f t="shared" ref="DN277" si="2164">IF(DF277&gt;0,(DF277*60)/(V277-AP277),0)</f>
        <v>0</v>
      </c>
      <c r="DO277" s="221">
        <f t="shared" ref="DO277" si="2165">IF(DG277&gt;0,(DG277*60)/(W277-AQ277),0)</f>
        <v>0</v>
      </c>
      <c r="DP277" s="221">
        <f>IF(DU277&gt;0,(DU277*60)/(T277-BD277),0)</f>
        <v>0</v>
      </c>
      <c r="DQ277" s="221">
        <f t="shared" ref="DQ277" si="2166">IF(DV277&gt;0,(DV277*60)/(U277-BE277),0)</f>
        <v>0</v>
      </c>
      <c r="DR277" s="221">
        <f t="shared" ref="DR277" si="2167">IF(DW277&gt;0,(DW277*60)/(V277-BF277),0)</f>
        <v>0</v>
      </c>
      <c r="DS277" s="221">
        <f t="shared" ref="DS277" si="2168">IF(DX277&gt;0,(DX277*60)/(W277-BG277),0)</f>
        <v>0</v>
      </c>
      <c r="DU277" s="220">
        <f t="shared" ref="DU277" si="2169">SUM(DU265:DU276)</f>
        <v>0</v>
      </c>
      <c r="DV277" s="220">
        <f t="shared" ref="DV277" si="2170">SUM(DV265:DV276)</f>
        <v>0</v>
      </c>
      <c r="DW277" s="220">
        <f t="shared" ref="DW277" si="2171">SUM(DW265:DW276)</f>
        <v>0</v>
      </c>
      <c r="DX277" s="220">
        <f t="shared" ref="DX277" si="2172">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73">SUM(FL265:FL276)</f>
        <v>0</v>
      </c>
      <c r="FM277" s="222">
        <f t="shared" si="2089"/>
        <v>0</v>
      </c>
      <c r="FN277" s="222">
        <f t="shared" si="2090"/>
        <v>0</v>
      </c>
      <c r="FO277" s="224">
        <f t="shared" si="2091"/>
        <v>0</v>
      </c>
      <c r="FR277" s="277">
        <f t="shared" si="1976"/>
        <v>0</v>
      </c>
      <c r="FS277" s="278">
        <f t="shared" si="1977"/>
        <v>0</v>
      </c>
      <c r="FT277" s="278">
        <f t="shared" si="1978"/>
        <v>0</v>
      </c>
      <c r="FU277" s="279">
        <f t="shared" si="1979"/>
        <v>0</v>
      </c>
      <c r="FV277" s="239"/>
      <c r="FW277" s="280" t="e">
        <f t="shared" si="1980"/>
        <v>#DIV/0!</v>
      </c>
      <c r="FX277" s="281" t="e">
        <f t="shared" si="1981"/>
        <v>#DIV/0!</v>
      </c>
      <c r="FY277" s="281" t="e">
        <f t="shared" si="1982"/>
        <v>#DIV/0!</v>
      </c>
      <c r="FZ277" s="282" t="e">
        <f t="shared" si="1983"/>
        <v>#DIV/0!</v>
      </c>
      <c r="GA277" s="283"/>
      <c r="GB277" s="277">
        <f t="shared" si="1984"/>
        <v>0</v>
      </c>
      <c r="GC277" s="278">
        <f t="shared" si="1985"/>
        <v>0</v>
      </c>
      <c r="GD277" s="278">
        <f t="shared" si="1986"/>
        <v>0</v>
      </c>
      <c r="GE277" s="279">
        <f t="shared" si="1987"/>
        <v>0</v>
      </c>
    </row>
    <row r="278" spans="1:187" x14ac:dyDescent="0.2">
      <c r="B278" s="139">
        <f t="shared" ref="B278:B289" si="2174">B265+1</f>
        <v>2022</v>
      </c>
      <c r="C278" s="142" t="str">
        <f t="shared" ref="C278:C289" si="2175">C265</f>
        <v>Jan</v>
      </c>
      <c r="D278" s="154">
        <f t="shared" si="2072"/>
        <v>0</v>
      </c>
      <c r="E278" s="129"/>
      <c r="F278" s="129"/>
      <c r="G278" s="129"/>
      <c r="H278" s="154">
        <f t="shared" si="2073"/>
        <v>0</v>
      </c>
      <c r="I278" s="151">
        <f t="shared" si="1651"/>
        <v>0</v>
      </c>
      <c r="J278" s="151">
        <f t="shared" si="1652"/>
        <v>0</v>
      </c>
      <c r="K278" s="151">
        <f t="shared" si="1653"/>
        <v>0</v>
      </c>
      <c r="L278" s="154">
        <f t="shared" si="1788"/>
        <v>0</v>
      </c>
      <c r="M278" s="3"/>
      <c r="N278" s="3"/>
      <c r="O278" s="3"/>
      <c r="P278" s="154">
        <f t="shared" si="2074"/>
        <v>0</v>
      </c>
      <c r="Q278" s="3"/>
      <c r="R278" s="3"/>
      <c r="S278" s="3"/>
      <c r="T278" s="154">
        <f t="shared" si="2075"/>
        <v>0</v>
      </c>
      <c r="U278" s="151">
        <f t="shared" si="1654"/>
        <v>0</v>
      </c>
      <c r="V278" s="151">
        <f t="shared" si="1655"/>
        <v>0</v>
      </c>
      <c r="W278" s="151">
        <f t="shared" si="1656"/>
        <v>0</v>
      </c>
      <c r="X278" s="154">
        <f t="shared" si="2076"/>
        <v>0</v>
      </c>
      <c r="Y278" s="151">
        <f t="shared" si="1657"/>
        <v>0</v>
      </c>
      <c r="Z278" s="151">
        <f t="shared" si="1658"/>
        <v>0</v>
      </c>
      <c r="AA278" s="151">
        <f t="shared" si="1659"/>
        <v>0</v>
      </c>
      <c r="AB278" s="154">
        <f t="shared" si="2077"/>
        <v>0</v>
      </c>
      <c r="AC278" s="3"/>
      <c r="AD278" s="3"/>
      <c r="AE278" s="3"/>
      <c r="AF278" s="154">
        <f t="shared" si="2078"/>
        <v>0</v>
      </c>
      <c r="AG278" s="3"/>
      <c r="AH278" s="3"/>
      <c r="AI278" s="3"/>
      <c r="AJ278" s="154">
        <f t="shared" si="2079"/>
        <v>0</v>
      </c>
      <c r="AK278" s="151">
        <f t="shared" si="1660"/>
        <v>0</v>
      </c>
      <c r="AL278" s="151">
        <f t="shared" si="1661"/>
        <v>0</v>
      </c>
      <c r="AM278" s="151">
        <f t="shared" si="1662"/>
        <v>0</v>
      </c>
      <c r="AN278" s="154">
        <f t="shared" si="2080"/>
        <v>0</v>
      </c>
      <c r="AO278" s="3"/>
      <c r="AP278" s="3"/>
      <c r="AQ278" s="3"/>
      <c r="AR278" s="151">
        <f t="shared" si="1663"/>
        <v>0</v>
      </c>
      <c r="AS278" s="151">
        <f t="shared" si="1664"/>
        <v>0</v>
      </c>
      <c r="AT278" s="151">
        <f t="shared" si="1665"/>
        <v>0</v>
      </c>
      <c r="AU278" s="151">
        <f t="shared" si="1666"/>
        <v>0</v>
      </c>
      <c r="AV278" s="154">
        <f t="shared" si="2081"/>
        <v>0</v>
      </c>
      <c r="AW278" s="3"/>
      <c r="AX278" s="3"/>
      <c r="AY278" s="3"/>
      <c r="AZ278" s="151">
        <f t="shared" si="1667"/>
        <v>0</v>
      </c>
      <c r="BA278" s="151">
        <f t="shared" si="1668"/>
        <v>0</v>
      </c>
      <c r="BB278" s="151">
        <f t="shared" si="1669"/>
        <v>0</v>
      </c>
      <c r="BC278" s="151">
        <f t="shared" si="1670"/>
        <v>0</v>
      </c>
      <c r="BD278" s="154">
        <f t="shared" si="2082"/>
        <v>0</v>
      </c>
      <c r="BE278" s="3"/>
      <c r="BF278" s="3"/>
      <c r="BG278" s="3"/>
      <c r="BH278" s="151">
        <f t="shared" si="1671"/>
        <v>0</v>
      </c>
      <c r="BI278" s="151">
        <f t="shared" si="1672"/>
        <v>0</v>
      </c>
      <c r="BJ278" s="151">
        <f t="shared" si="1673"/>
        <v>0</v>
      </c>
      <c r="BK278" s="151">
        <f t="shared" si="1674"/>
        <v>0</v>
      </c>
      <c r="BL278" s="154">
        <f t="shared" si="2083"/>
        <v>0</v>
      </c>
      <c r="BM278" s="3"/>
      <c r="BN278" s="3"/>
      <c r="BO278" s="3"/>
      <c r="BP278" s="151">
        <f t="shared" si="1675"/>
        <v>0</v>
      </c>
      <c r="BQ278" s="151">
        <f t="shared" si="1676"/>
        <v>0</v>
      </c>
      <c r="BR278" s="151">
        <f t="shared" si="1677"/>
        <v>0</v>
      </c>
      <c r="BS278" s="151">
        <f t="shared" si="1678"/>
        <v>0</v>
      </c>
      <c r="BT278" s="154">
        <f t="shared" si="2084"/>
        <v>0</v>
      </c>
      <c r="BU278" s="3"/>
      <c r="BV278" s="3"/>
      <c r="BW278" s="3"/>
      <c r="BX278" s="151">
        <f t="shared" si="1679"/>
        <v>0</v>
      </c>
      <c r="BY278" s="151">
        <f t="shared" si="1680"/>
        <v>0</v>
      </c>
      <c r="BZ278" s="151">
        <f t="shared" si="1681"/>
        <v>0</v>
      </c>
      <c r="CA278" s="151">
        <f t="shared" si="1682"/>
        <v>0</v>
      </c>
      <c r="CB278" s="154">
        <f t="shared" si="2085"/>
        <v>0</v>
      </c>
      <c r="CC278" s="3"/>
      <c r="CD278" s="3"/>
      <c r="CE278" s="3"/>
      <c r="CF278" s="151">
        <f t="shared" si="1683"/>
        <v>0</v>
      </c>
      <c r="CG278" s="151">
        <f t="shared" si="1684"/>
        <v>0</v>
      </c>
      <c r="CH278" s="151">
        <f t="shared" si="1685"/>
        <v>0</v>
      </c>
      <c r="CI278" s="151">
        <f t="shared" si="1686"/>
        <v>0</v>
      </c>
      <c r="CJ278" s="154">
        <f t="shared" si="2086"/>
        <v>0</v>
      </c>
      <c r="CK278" s="3"/>
      <c r="CL278" s="3"/>
      <c r="CM278" s="3"/>
      <c r="CN278" s="151">
        <f t="shared" si="1687"/>
        <v>0</v>
      </c>
      <c r="CO278" s="151">
        <f t="shared" si="1688"/>
        <v>0</v>
      </c>
      <c r="CP278" s="151">
        <f t="shared" si="1689"/>
        <v>0</v>
      </c>
      <c r="CQ278" s="151">
        <f t="shared" si="1690"/>
        <v>0</v>
      </c>
      <c r="CR278" s="154">
        <f t="shared" si="2087"/>
        <v>0</v>
      </c>
      <c r="CS278" s="3"/>
      <c r="CT278" s="3"/>
      <c r="CU278" s="3"/>
      <c r="CV278" s="151">
        <f t="shared" si="1691"/>
        <v>0</v>
      </c>
      <c r="CW278" s="151">
        <f t="shared" si="1692"/>
        <v>0</v>
      </c>
      <c r="CX278" s="151">
        <f t="shared" si="1693"/>
        <v>0</v>
      </c>
      <c r="CY278" s="151">
        <f t="shared" si="1694"/>
        <v>0</v>
      </c>
      <c r="CZ278" s="151">
        <f t="shared" si="1695"/>
        <v>0</v>
      </c>
      <c r="DA278" s="151">
        <f t="shared" si="1696"/>
        <v>0</v>
      </c>
      <c r="DB278" s="151">
        <f t="shared" si="1697"/>
        <v>0</v>
      </c>
      <c r="DC278" s="151">
        <f t="shared" si="1698"/>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6">AJ278</f>
        <v>0</v>
      </c>
      <c r="FM278" s="151">
        <f t="shared" si="2089"/>
        <v>0</v>
      </c>
      <c r="FN278" s="151">
        <f t="shared" si="2090"/>
        <v>0</v>
      </c>
      <c r="FO278" s="151">
        <f t="shared" si="2091"/>
        <v>0</v>
      </c>
      <c r="FR278" s="5">
        <f t="shared" si="1976"/>
        <v>0</v>
      </c>
      <c r="FS278" s="5">
        <f t="shared" si="1977"/>
        <v>0</v>
      </c>
      <c r="FT278" s="5">
        <f t="shared" si="1978"/>
        <v>0</v>
      </c>
      <c r="FU278" s="5">
        <f t="shared" si="1979"/>
        <v>0</v>
      </c>
      <c r="FW278" s="233" t="e">
        <f t="shared" si="1980"/>
        <v>#DIV/0!</v>
      </c>
      <c r="FX278" s="233" t="e">
        <f t="shared" si="1981"/>
        <v>#DIV/0!</v>
      </c>
      <c r="FY278" s="233" t="e">
        <f t="shared" si="1982"/>
        <v>#DIV/0!</v>
      </c>
      <c r="FZ278" s="233" t="e">
        <f t="shared" si="1983"/>
        <v>#DIV/0!</v>
      </c>
      <c r="GA278" s="233"/>
      <c r="GB278" s="5">
        <f t="shared" si="1984"/>
        <v>0</v>
      </c>
      <c r="GC278" s="5">
        <f t="shared" si="1985"/>
        <v>0</v>
      </c>
      <c r="GD278" s="5">
        <f t="shared" si="1986"/>
        <v>0</v>
      </c>
      <c r="GE278" s="5">
        <f t="shared" si="1987"/>
        <v>0</v>
      </c>
    </row>
    <row r="279" spans="1:187" x14ac:dyDescent="0.2">
      <c r="B279" s="139">
        <f t="shared" si="2174"/>
        <v>2022</v>
      </c>
      <c r="C279" s="142" t="str">
        <f t="shared" si="2175"/>
        <v>Feb</v>
      </c>
      <c r="D279" s="154">
        <f t="shared" si="2072"/>
        <v>0</v>
      </c>
      <c r="E279" s="129"/>
      <c r="F279" s="129"/>
      <c r="G279" s="129"/>
      <c r="H279" s="154">
        <f t="shared" si="2073"/>
        <v>0</v>
      </c>
      <c r="I279" s="151">
        <f t="shared" si="1651"/>
        <v>0</v>
      </c>
      <c r="J279" s="151">
        <f t="shared" si="1652"/>
        <v>0</v>
      </c>
      <c r="K279" s="151">
        <f t="shared" si="1653"/>
        <v>0</v>
      </c>
      <c r="L279" s="154">
        <f t="shared" si="1788"/>
        <v>0</v>
      </c>
      <c r="M279" s="3"/>
      <c r="N279" s="3"/>
      <c r="O279" s="3"/>
      <c r="P279" s="154">
        <f t="shared" si="2074"/>
        <v>0</v>
      </c>
      <c r="Q279" s="3"/>
      <c r="R279" s="3"/>
      <c r="S279" s="3"/>
      <c r="T279" s="154">
        <f t="shared" si="2075"/>
        <v>0</v>
      </c>
      <c r="U279" s="151">
        <f t="shared" si="1654"/>
        <v>0</v>
      </c>
      <c r="V279" s="151">
        <f t="shared" si="1655"/>
        <v>0</v>
      </c>
      <c r="W279" s="151">
        <f t="shared" si="1656"/>
        <v>0</v>
      </c>
      <c r="X279" s="154">
        <f t="shared" si="2076"/>
        <v>0</v>
      </c>
      <c r="Y279" s="151">
        <f t="shared" si="1657"/>
        <v>0</v>
      </c>
      <c r="Z279" s="151">
        <f t="shared" si="1658"/>
        <v>0</v>
      </c>
      <c r="AA279" s="151">
        <f t="shared" si="1659"/>
        <v>0</v>
      </c>
      <c r="AB279" s="154">
        <f t="shared" si="2077"/>
        <v>0</v>
      </c>
      <c r="AC279" s="3"/>
      <c r="AD279" s="3"/>
      <c r="AE279" s="3"/>
      <c r="AF279" s="154">
        <f t="shared" si="2078"/>
        <v>0</v>
      </c>
      <c r="AG279" s="3"/>
      <c r="AH279" s="3"/>
      <c r="AI279" s="3"/>
      <c r="AJ279" s="154">
        <f t="shared" si="2079"/>
        <v>0</v>
      </c>
      <c r="AK279" s="151">
        <f t="shared" si="1660"/>
        <v>0</v>
      </c>
      <c r="AL279" s="151">
        <f t="shared" si="1661"/>
        <v>0</v>
      </c>
      <c r="AM279" s="151">
        <f t="shared" si="1662"/>
        <v>0</v>
      </c>
      <c r="AN279" s="154">
        <f t="shared" si="2080"/>
        <v>0</v>
      </c>
      <c r="AO279" s="3"/>
      <c r="AP279" s="3"/>
      <c r="AQ279" s="3"/>
      <c r="AR279" s="151">
        <f t="shared" si="1663"/>
        <v>0</v>
      </c>
      <c r="AS279" s="151">
        <f t="shared" si="1664"/>
        <v>0</v>
      </c>
      <c r="AT279" s="151">
        <f t="shared" si="1665"/>
        <v>0</v>
      </c>
      <c r="AU279" s="151">
        <f t="shared" si="1666"/>
        <v>0</v>
      </c>
      <c r="AV279" s="154">
        <f t="shared" si="2081"/>
        <v>0</v>
      </c>
      <c r="AW279" s="3"/>
      <c r="AX279" s="3"/>
      <c r="AY279" s="3"/>
      <c r="AZ279" s="151">
        <f t="shared" si="1667"/>
        <v>0</v>
      </c>
      <c r="BA279" s="151">
        <f t="shared" si="1668"/>
        <v>0</v>
      </c>
      <c r="BB279" s="151">
        <f t="shared" si="1669"/>
        <v>0</v>
      </c>
      <c r="BC279" s="151">
        <f t="shared" si="1670"/>
        <v>0</v>
      </c>
      <c r="BD279" s="154">
        <f t="shared" si="2082"/>
        <v>0</v>
      </c>
      <c r="BE279" s="3"/>
      <c r="BF279" s="3"/>
      <c r="BG279" s="3"/>
      <c r="BH279" s="151">
        <f t="shared" si="1671"/>
        <v>0</v>
      </c>
      <c r="BI279" s="151">
        <f t="shared" si="1672"/>
        <v>0</v>
      </c>
      <c r="BJ279" s="151">
        <f t="shared" si="1673"/>
        <v>0</v>
      </c>
      <c r="BK279" s="151">
        <f t="shared" si="1674"/>
        <v>0</v>
      </c>
      <c r="BL279" s="154">
        <f t="shared" si="2083"/>
        <v>0</v>
      </c>
      <c r="BM279" s="3"/>
      <c r="BN279" s="3"/>
      <c r="BO279" s="3"/>
      <c r="BP279" s="151">
        <f t="shared" si="1675"/>
        <v>0</v>
      </c>
      <c r="BQ279" s="151">
        <f t="shared" si="1676"/>
        <v>0</v>
      </c>
      <c r="BR279" s="151">
        <f t="shared" si="1677"/>
        <v>0</v>
      </c>
      <c r="BS279" s="151">
        <f t="shared" si="1678"/>
        <v>0</v>
      </c>
      <c r="BT279" s="154">
        <f t="shared" si="2084"/>
        <v>0</v>
      </c>
      <c r="BU279" s="3"/>
      <c r="BV279" s="3"/>
      <c r="BW279" s="3"/>
      <c r="BX279" s="151">
        <f t="shared" si="1679"/>
        <v>0</v>
      </c>
      <c r="BY279" s="151">
        <f t="shared" si="1680"/>
        <v>0</v>
      </c>
      <c r="BZ279" s="151">
        <f t="shared" si="1681"/>
        <v>0</v>
      </c>
      <c r="CA279" s="151">
        <f t="shared" si="1682"/>
        <v>0</v>
      </c>
      <c r="CB279" s="154">
        <f t="shared" si="2085"/>
        <v>0</v>
      </c>
      <c r="CC279" s="3"/>
      <c r="CD279" s="3"/>
      <c r="CE279" s="3"/>
      <c r="CF279" s="151">
        <f t="shared" si="1683"/>
        <v>0</v>
      </c>
      <c r="CG279" s="151">
        <f t="shared" si="1684"/>
        <v>0</v>
      </c>
      <c r="CH279" s="151">
        <f t="shared" si="1685"/>
        <v>0</v>
      </c>
      <c r="CI279" s="151">
        <f t="shared" si="1686"/>
        <v>0</v>
      </c>
      <c r="CJ279" s="154">
        <f t="shared" si="2086"/>
        <v>0</v>
      </c>
      <c r="CK279" s="3"/>
      <c r="CL279" s="3"/>
      <c r="CM279" s="3"/>
      <c r="CN279" s="151">
        <f t="shared" si="1687"/>
        <v>0</v>
      </c>
      <c r="CO279" s="151">
        <f t="shared" si="1688"/>
        <v>0</v>
      </c>
      <c r="CP279" s="151">
        <f t="shared" si="1689"/>
        <v>0</v>
      </c>
      <c r="CQ279" s="151">
        <f t="shared" si="1690"/>
        <v>0</v>
      </c>
      <c r="CR279" s="154">
        <f t="shared" si="2087"/>
        <v>0</v>
      </c>
      <c r="CS279" s="3"/>
      <c r="CT279" s="3"/>
      <c r="CU279" s="3"/>
      <c r="CV279" s="151">
        <f t="shared" si="1691"/>
        <v>0</v>
      </c>
      <c r="CW279" s="151">
        <f t="shared" si="1692"/>
        <v>0</v>
      </c>
      <c r="CX279" s="151">
        <f t="shared" si="1693"/>
        <v>0</v>
      </c>
      <c r="CY279" s="151">
        <f t="shared" si="1694"/>
        <v>0</v>
      </c>
      <c r="CZ279" s="151">
        <f t="shared" si="1695"/>
        <v>0</v>
      </c>
      <c r="DA279" s="151">
        <f t="shared" si="1696"/>
        <v>0</v>
      </c>
      <c r="DB279" s="151">
        <f t="shared" si="1697"/>
        <v>0</v>
      </c>
      <c r="DC279" s="151">
        <f t="shared" si="1698"/>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6"/>
        <v>0</v>
      </c>
      <c r="FM279" s="151">
        <f t="shared" si="2089"/>
        <v>0</v>
      </c>
      <c r="FN279" s="151">
        <f t="shared" si="2090"/>
        <v>0</v>
      </c>
      <c r="FO279" s="151">
        <f t="shared" si="2091"/>
        <v>0</v>
      </c>
      <c r="FR279" s="5">
        <f t="shared" si="1976"/>
        <v>0</v>
      </c>
      <c r="FS279" s="5">
        <f t="shared" si="1977"/>
        <v>0</v>
      </c>
      <c r="FT279" s="5">
        <f t="shared" si="1978"/>
        <v>0</v>
      </c>
      <c r="FU279" s="5">
        <f t="shared" si="1979"/>
        <v>0</v>
      </c>
      <c r="FW279" s="233" t="e">
        <f t="shared" si="1980"/>
        <v>#DIV/0!</v>
      </c>
      <c r="FX279" s="233" t="e">
        <f t="shared" si="1981"/>
        <v>#DIV/0!</v>
      </c>
      <c r="FY279" s="233" t="e">
        <f t="shared" si="1982"/>
        <v>#DIV/0!</v>
      </c>
      <c r="FZ279" s="233" t="e">
        <f t="shared" si="1983"/>
        <v>#DIV/0!</v>
      </c>
      <c r="GA279" s="233"/>
      <c r="GB279" s="5">
        <f t="shared" si="1984"/>
        <v>0</v>
      </c>
      <c r="GC279" s="5">
        <f t="shared" si="1985"/>
        <v>0</v>
      </c>
      <c r="GD279" s="5">
        <f t="shared" si="1986"/>
        <v>0</v>
      </c>
      <c r="GE279" s="5">
        <f t="shared" si="1987"/>
        <v>0</v>
      </c>
    </row>
    <row r="280" spans="1:187" x14ac:dyDescent="0.2">
      <c r="B280" s="139">
        <f t="shared" si="2174"/>
        <v>2022</v>
      </c>
      <c r="C280" s="142" t="str">
        <f t="shared" si="2175"/>
        <v>Mar</v>
      </c>
      <c r="D280" s="154">
        <f t="shared" si="2072"/>
        <v>0</v>
      </c>
      <c r="E280" s="129"/>
      <c r="F280" s="129"/>
      <c r="G280" s="129"/>
      <c r="H280" s="154">
        <f t="shared" si="2073"/>
        <v>0</v>
      </c>
      <c r="I280" s="151">
        <f t="shared" si="1651"/>
        <v>0</v>
      </c>
      <c r="J280" s="151">
        <f t="shared" si="1652"/>
        <v>0</v>
      </c>
      <c r="K280" s="151">
        <f t="shared" si="1653"/>
        <v>0</v>
      </c>
      <c r="L280" s="154">
        <f t="shared" si="1788"/>
        <v>0</v>
      </c>
      <c r="M280" s="3"/>
      <c r="N280" s="3"/>
      <c r="O280" s="3"/>
      <c r="P280" s="154">
        <f t="shared" si="2074"/>
        <v>0</v>
      </c>
      <c r="Q280" s="3"/>
      <c r="R280" s="3"/>
      <c r="S280" s="3"/>
      <c r="T280" s="154">
        <f t="shared" si="2075"/>
        <v>0</v>
      </c>
      <c r="U280" s="151">
        <f t="shared" si="1654"/>
        <v>0</v>
      </c>
      <c r="V280" s="151">
        <f t="shared" si="1655"/>
        <v>0</v>
      </c>
      <c r="W280" s="151">
        <f t="shared" si="1656"/>
        <v>0</v>
      </c>
      <c r="X280" s="154">
        <f t="shared" si="2076"/>
        <v>0</v>
      </c>
      <c r="Y280" s="151">
        <f t="shared" si="1657"/>
        <v>0</v>
      </c>
      <c r="Z280" s="151">
        <f t="shared" si="1658"/>
        <v>0</v>
      </c>
      <c r="AA280" s="151">
        <f t="shared" si="1659"/>
        <v>0</v>
      </c>
      <c r="AB280" s="154">
        <f t="shared" si="2077"/>
        <v>0</v>
      </c>
      <c r="AC280" s="3"/>
      <c r="AD280" s="3"/>
      <c r="AE280" s="3"/>
      <c r="AF280" s="154">
        <f t="shared" si="2078"/>
        <v>0</v>
      </c>
      <c r="AG280" s="3"/>
      <c r="AH280" s="3"/>
      <c r="AI280" s="3"/>
      <c r="AJ280" s="154">
        <f t="shared" si="2079"/>
        <v>0</v>
      </c>
      <c r="AK280" s="151">
        <f t="shared" si="1660"/>
        <v>0</v>
      </c>
      <c r="AL280" s="151">
        <f t="shared" si="1661"/>
        <v>0</v>
      </c>
      <c r="AM280" s="151">
        <f t="shared" si="1662"/>
        <v>0</v>
      </c>
      <c r="AN280" s="154">
        <f t="shared" si="2080"/>
        <v>0</v>
      </c>
      <c r="AO280" s="3"/>
      <c r="AP280" s="3"/>
      <c r="AQ280" s="3"/>
      <c r="AR280" s="151">
        <f t="shared" si="1663"/>
        <v>0</v>
      </c>
      <c r="AS280" s="151">
        <f t="shared" si="1664"/>
        <v>0</v>
      </c>
      <c r="AT280" s="151">
        <f t="shared" si="1665"/>
        <v>0</v>
      </c>
      <c r="AU280" s="151">
        <f t="shared" si="1666"/>
        <v>0</v>
      </c>
      <c r="AV280" s="154">
        <f t="shared" si="2081"/>
        <v>0</v>
      </c>
      <c r="AW280" s="3"/>
      <c r="AX280" s="3"/>
      <c r="AY280" s="3"/>
      <c r="AZ280" s="151">
        <f t="shared" si="1667"/>
        <v>0</v>
      </c>
      <c r="BA280" s="151">
        <f t="shared" si="1668"/>
        <v>0</v>
      </c>
      <c r="BB280" s="151">
        <f t="shared" si="1669"/>
        <v>0</v>
      </c>
      <c r="BC280" s="151">
        <f t="shared" si="1670"/>
        <v>0</v>
      </c>
      <c r="BD280" s="154">
        <f t="shared" si="2082"/>
        <v>0</v>
      </c>
      <c r="BE280" s="3"/>
      <c r="BF280" s="3"/>
      <c r="BG280" s="3"/>
      <c r="BH280" s="151">
        <f t="shared" si="1671"/>
        <v>0</v>
      </c>
      <c r="BI280" s="151">
        <f t="shared" si="1672"/>
        <v>0</v>
      </c>
      <c r="BJ280" s="151">
        <f t="shared" si="1673"/>
        <v>0</v>
      </c>
      <c r="BK280" s="151">
        <f t="shared" si="1674"/>
        <v>0</v>
      </c>
      <c r="BL280" s="154">
        <f t="shared" si="2083"/>
        <v>0</v>
      </c>
      <c r="BM280" s="3"/>
      <c r="BN280" s="3"/>
      <c r="BO280" s="3"/>
      <c r="BP280" s="151">
        <f t="shared" si="1675"/>
        <v>0</v>
      </c>
      <c r="BQ280" s="151">
        <f t="shared" si="1676"/>
        <v>0</v>
      </c>
      <c r="BR280" s="151">
        <f t="shared" si="1677"/>
        <v>0</v>
      </c>
      <c r="BS280" s="151">
        <f t="shared" si="1678"/>
        <v>0</v>
      </c>
      <c r="BT280" s="154">
        <f t="shared" si="2084"/>
        <v>0</v>
      </c>
      <c r="BU280" s="3"/>
      <c r="BV280" s="3"/>
      <c r="BW280" s="3"/>
      <c r="BX280" s="151">
        <f t="shared" si="1679"/>
        <v>0</v>
      </c>
      <c r="BY280" s="151">
        <f t="shared" si="1680"/>
        <v>0</v>
      </c>
      <c r="BZ280" s="151">
        <f t="shared" si="1681"/>
        <v>0</v>
      </c>
      <c r="CA280" s="151">
        <f t="shared" si="1682"/>
        <v>0</v>
      </c>
      <c r="CB280" s="154">
        <f t="shared" si="2085"/>
        <v>0</v>
      </c>
      <c r="CC280" s="3"/>
      <c r="CD280" s="3"/>
      <c r="CE280" s="3"/>
      <c r="CF280" s="151">
        <f t="shared" si="1683"/>
        <v>0</v>
      </c>
      <c r="CG280" s="151">
        <f t="shared" si="1684"/>
        <v>0</v>
      </c>
      <c r="CH280" s="151">
        <f t="shared" si="1685"/>
        <v>0</v>
      </c>
      <c r="CI280" s="151">
        <f t="shared" si="1686"/>
        <v>0</v>
      </c>
      <c r="CJ280" s="154">
        <f t="shared" si="2086"/>
        <v>0</v>
      </c>
      <c r="CK280" s="3"/>
      <c r="CL280" s="3"/>
      <c r="CM280" s="3"/>
      <c r="CN280" s="151">
        <f t="shared" si="1687"/>
        <v>0</v>
      </c>
      <c r="CO280" s="151">
        <f t="shared" si="1688"/>
        <v>0</v>
      </c>
      <c r="CP280" s="151">
        <f t="shared" si="1689"/>
        <v>0</v>
      </c>
      <c r="CQ280" s="151">
        <f t="shared" si="1690"/>
        <v>0</v>
      </c>
      <c r="CR280" s="154">
        <f t="shared" si="2087"/>
        <v>0</v>
      </c>
      <c r="CS280" s="3"/>
      <c r="CT280" s="3"/>
      <c r="CU280" s="3"/>
      <c r="CV280" s="151">
        <f t="shared" si="1691"/>
        <v>0</v>
      </c>
      <c r="CW280" s="151">
        <f t="shared" si="1692"/>
        <v>0</v>
      </c>
      <c r="CX280" s="151">
        <f t="shared" si="1693"/>
        <v>0</v>
      </c>
      <c r="CY280" s="151">
        <f t="shared" si="1694"/>
        <v>0</v>
      </c>
      <c r="CZ280" s="151">
        <f t="shared" si="1695"/>
        <v>0</v>
      </c>
      <c r="DA280" s="151">
        <f t="shared" si="1696"/>
        <v>0</v>
      </c>
      <c r="DB280" s="151">
        <f t="shared" si="1697"/>
        <v>0</v>
      </c>
      <c r="DC280" s="151">
        <f t="shared" si="1698"/>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441</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6"/>
        <v>0</v>
      </c>
      <c r="FM280" s="151">
        <f t="shared" si="2089"/>
        <v>0</v>
      </c>
      <c r="FN280" s="151">
        <f t="shared" si="2090"/>
        <v>0</v>
      </c>
      <c r="FO280" s="151">
        <f t="shared" si="2091"/>
        <v>0</v>
      </c>
      <c r="FR280" s="5">
        <f t="shared" si="1976"/>
        <v>0</v>
      </c>
      <c r="FS280" s="5">
        <f t="shared" si="1977"/>
        <v>0</v>
      </c>
      <c r="FT280" s="5">
        <f t="shared" si="1978"/>
        <v>0</v>
      </c>
      <c r="FU280" s="5">
        <f t="shared" si="1979"/>
        <v>0</v>
      </c>
      <c r="FW280" s="233" t="e">
        <f t="shared" si="1980"/>
        <v>#DIV/0!</v>
      </c>
      <c r="FX280" s="233" t="e">
        <f t="shared" si="1981"/>
        <v>#DIV/0!</v>
      </c>
      <c r="FY280" s="233" t="e">
        <f t="shared" si="1982"/>
        <v>#DIV/0!</v>
      </c>
      <c r="FZ280" s="233" t="e">
        <f t="shared" si="1983"/>
        <v>#DIV/0!</v>
      </c>
      <c r="GA280" s="233"/>
      <c r="GB280" s="5">
        <f t="shared" si="1984"/>
        <v>0</v>
      </c>
      <c r="GC280" s="5">
        <f t="shared" si="1985"/>
        <v>0</v>
      </c>
      <c r="GD280" s="5">
        <f t="shared" si="1986"/>
        <v>0</v>
      </c>
      <c r="GE280" s="5">
        <f t="shared" si="1987"/>
        <v>0</v>
      </c>
    </row>
    <row r="281" spans="1:187" x14ac:dyDescent="0.2">
      <c r="B281" s="139">
        <f t="shared" si="2174"/>
        <v>2022</v>
      </c>
      <c r="C281" s="142" t="str">
        <f t="shared" si="2175"/>
        <v>Apr</v>
      </c>
      <c r="D281" s="154">
        <f t="shared" si="2072"/>
        <v>0</v>
      </c>
      <c r="E281" s="129"/>
      <c r="F281" s="129"/>
      <c r="G281" s="129"/>
      <c r="H281" s="154">
        <f t="shared" si="2073"/>
        <v>0</v>
      </c>
      <c r="I281" s="151">
        <f t="shared" si="1651"/>
        <v>0</v>
      </c>
      <c r="J281" s="151">
        <f t="shared" si="1652"/>
        <v>0</v>
      </c>
      <c r="K281" s="151">
        <f t="shared" si="1653"/>
        <v>0</v>
      </c>
      <c r="L281" s="154">
        <f t="shared" si="1788"/>
        <v>0</v>
      </c>
      <c r="M281" s="3"/>
      <c r="N281" s="3"/>
      <c r="O281" s="3"/>
      <c r="P281" s="154">
        <f t="shared" si="2074"/>
        <v>0</v>
      </c>
      <c r="Q281" s="3"/>
      <c r="R281" s="3"/>
      <c r="S281" s="3"/>
      <c r="T281" s="154">
        <f t="shared" si="2075"/>
        <v>0</v>
      </c>
      <c r="U281" s="151">
        <f t="shared" si="1654"/>
        <v>0</v>
      </c>
      <c r="V281" s="151">
        <f t="shared" si="1655"/>
        <v>0</v>
      </c>
      <c r="W281" s="151">
        <f t="shared" si="1656"/>
        <v>0</v>
      </c>
      <c r="X281" s="154">
        <f t="shared" si="2076"/>
        <v>0</v>
      </c>
      <c r="Y281" s="151">
        <f t="shared" si="1657"/>
        <v>0</v>
      </c>
      <c r="Z281" s="151">
        <f t="shared" si="1658"/>
        <v>0</v>
      </c>
      <c r="AA281" s="151">
        <f t="shared" si="1659"/>
        <v>0</v>
      </c>
      <c r="AB281" s="154">
        <f t="shared" si="2077"/>
        <v>0</v>
      </c>
      <c r="AC281" s="3"/>
      <c r="AD281" s="3"/>
      <c r="AE281" s="3"/>
      <c r="AF281" s="154">
        <f t="shared" si="2078"/>
        <v>0</v>
      </c>
      <c r="AG281" s="3"/>
      <c r="AH281" s="3"/>
      <c r="AI281" s="3"/>
      <c r="AJ281" s="154">
        <f t="shared" si="2079"/>
        <v>0</v>
      </c>
      <c r="AK281" s="151">
        <f t="shared" si="1660"/>
        <v>0</v>
      </c>
      <c r="AL281" s="151">
        <f t="shared" si="1661"/>
        <v>0</v>
      </c>
      <c r="AM281" s="151">
        <f t="shared" si="1662"/>
        <v>0</v>
      </c>
      <c r="AN281" s="154">
        <f t="shared" si="2080"/>
        <v>0</v>
      </c>
      <c r="AO281" s="3"/>
      <c r="AP281" s="3"/>
      <c r="AQ281" s="3"/>
      <c r="AR281" s="151">
        <f t="shared" si="1663"/>
        <v>0</v>
      </c>
      <c r="AS281" s="151">
        <f t="shared" si="1664"/>
        <v>0</v>
      </c>
      <c r="AT281" s="151">
        <f t="shared" si="1665"/>
        <v>0</v>
      </c>
      <c r="AU281" s="151">
        <f t="shared" si="1666"/>
        <v>0</v>
      </c>
      <c r="AV281" s="154">
        <f t="shared" si="2081"/>
        <v>0</v>
      </c>
      <c r="AW281" s="3"/>
      <c r="AX281" s="3"/>
      <c r="AY281" s="3"/>
      <c r="AZ281" s="151">
        <f t="shared" si="1667"/>
        <v>0</v>
      </c>
      <c r="BA281" s="151">
        <f t="shared" si="1668"/>
        <v>0</v>
      </c>
      <c r="BB281" s="151">
        <f t="shared" si="1669"/>
        <v>0</v>
      </c>
      <c r="BC281" s="151">
        <f t="shared" si="1670"/>
        <v>0</v>
      </c>
      <c r="BD281" s="154">
        <f t="shared" si="2082"/>
        <v>0</v>
      </c>
      <c r="BE281" s="3"/>
      <c r="BF281" s="3"/>
      <c r="BG281" s="3"/>
      <c r="BH281" s="151">
        <f t="shared" si="1671"/>
        <v>0</v>
      </c>
      <c r="BI281" s="151">
        <f t="shared" si="1672"/>
        <v>0</v>
      </c>
      <c r="BJ281" s="151">
        <f t="shared" si="1673"/>
        <v>0</v>
      </c>
      <c r="BK281" s="151">
        <f t="shared" si="1674"/>
        <v>0</v>
      </c>
      <c r="BL281" s="154">
        <f t="shared" si="2083"/>
        <v>0</v>
      </c>
      <c r="BM281" s="3"/>
      <c r="BN281" s="3"/>
      <c r="BO281" s="3"/>
      <c r="BP281" s="151">
        <f t="shared" si="1675"/>
        <v>0</v>
      </c>
      <c r="BQ281" s="151">
        <f t="shared" si="1676"/>
        <v>0</v>
      </c>
      <c r="BR281" s="151">
        <f t="shared" si="1677"/>
        <v>0</v>
      </c>
      <c r="BS281" s="151">
        <f t="shared" si="1678"/>
        <v>0</v>
      </c>
      <c r="BT281" s="154">
        <f t="shared" si="2084"/>
        <v>0</v>
      </c>
      <c r="BU281" s="3"/>
      <c r="BV281" s="3"/>
      <c r="BW281" s="3"/>
      <c r="BX281" s="151">
        <f t="shared" si="1679"/>
        <v>0</v>
      </c>
      <c r="BY281" s="151">
        <f t="shared" si="1680"/>
        <v>0</v>
      </c>
      <c r="BZ281" s="151">
        <f t="shared" si="1681"/>
        <v>0</v>
      </c>
      <c r="CA281" s="151">
        <f t="shared" si="1682"/>
        <v>0</v>
      </c>
      <c r="CB281" s="154">
        <f t="shared" si="2085"/>
        <v>0</v>
      </c>
      <c r="CC281" s="3"/>
      <c r="CD281" s="3"/>
      <c r="CE281" s="3"/>
      <c r="CF281" s="151">
        <f t="shared" si="1683"/>
        <v>0</v>
      </c>
      <c r="CG281" s="151">
        <f t="shared" si="1684"/>
        <v>0</v>
      </c>
      <c r="CH281" s="151">
        <f t="shared" si="1685"/>
        <v>0</v>
      </c>
      <c r="CI281" s="151">
        <f t="shared" si="1686"/>
        <v>0</v>
      </c>
      <c r="CJ281" s="154">
        <f t="shared" si="2086"/>
        <v>0</v>
      </c>
      <c r="CK281" s="3"/>
      <c r="CL281" s="3"/>
      <c r="CM281" s="3"/>
      <c r="CN281" s="151">
        <f t="shared" si="1687"/>
        <v>0</v>
      </c>
      <c r="CO281" s="151">
        <f t="shared" si="1688"/>
        <v>0</v>
      </c>
      <c r="CP281" s="151">
        <f t="shared" si="1689"/>
        <v>0</v>
      </c>
      <c r="CQ281" s="151">
        <f t="shared" si="1690"/>
        <v>0</v>
      </c>
      <c r="CR281" s="154">
        <f t="shared" si="2087"/>
        <v>0</v>
      </c>
      <c r="CS281" s="3"/>
      <c r="CT281" s="3"/>
      <c r="CU281" s="3"/>
      <c r="CV281" s="151">
        <f t="shared" si="1691"/>
        <v>0</v>
      </c>
      <c r="CW281" s="151">
        <f t="shared" si="1692"/>
        <v>0</v>
      </c>
      <c r="CX281" s="151">
        <f t="shared" si="1693"/>
        <v>0</v>
      </c>
      <c r="CY281" s="151">
        <f t="shared" si="1694"/>
        <v>0</v>
      </c>
      <c r="CZ281" s="151">
        <f t="shared" si="1695"/>
        <v>0</v>
      </c>
      <c r="DA281" s="151">
        <f t="shared" si="1696"/>
        <v>0</v>
      </c>
      <c r="DB281" s="151">
        <f t="shared" si="1697"/>
        <v>0</v>
      </c>
      <c r="DC281" s="151">
        <f t="shared" si="1698"/>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6"/>
        <v>0</v>
      </c>
      <c r="FM281" s="151">
        <f t="shared" si="2089"/>
        <v>0</v>
      </c>
      <c r="FN281" s="151">
        <f t="shared" si="2090"/>
        <v>0</v>
      </c>
      <c r="FO281" s="151">
        <f t="shared" si="2091"/>
        <v>0</v>
      </c>
      <c r="FR281" s="5">
        <f t="shared" si="1976"/>
        <v>0</v>
      </c>
      <c r="FS281" s="5">
        <f t="shared" si="1977"/>
        <v>0</v>
      </c>
      <c r="FT281" s="5">
        <f t="shared" si="1978"/>
        <v>0</v>
      </c>
      <c r="FU281" s="5">
        <f t="shared" si="1979"/>
        <v>0</v>
      </c>
      <c r="FW281" s="233" t="e">
        <f t="shared" si="1980"/>
        <v>#DIV/0!</v>
      </c>
      <c r="FX281" s="233" t="e">
        <f t="shared" si="1981"/>
        <v>#DIV/0!</v>
      </c>
      <c r="FY281" s="233" t="e">
        <f t="shared" si="1982"/>
        <v>#DIV/0!</v>
      </c>
      <c r="FZ281" s="233" t="e">
        <f t="shared" si="1983"/>
        <v>#DIV/0!</v>
      </c>
      <c r="GA281" s="233"/>
      <c r="GB281" s="5">
        <f t="shared" si="1984"/>
        <v>0</v>
      </c>
      <c r="GC281" s="5">
        <f t="shared" si="1985"/>
        <v>0</v>
      </c>
      <c r="GD281" s="5">
        <f t="shared" si="1986"/>
        <v>0</v>
      </c>
      <c r="GE281" s="5">
        <f t="shared" si="1987"/>
        <v>0</v>
      </c>
    </row>
    <row r="282" spans="1:187" x14ac:dyDescent="0.2">
      <c r="B282" s="139">
        <f t="shared" si="2174"/>
        <v>2022</v>
      </c>
      <c r="C282" s="142" t="str">
        <f t="shared" si="2175"/>
        <v>Maj</v>
      </c>
      <c r="D282" s="154">
        <f t="shared" si="2072"/>
        <v>0</v>
      </c>
      <c r="E282" s="129"/>
      <c r="F282" s="129"/>
      <c r="G282" s="129"/>
      <c r="H282" s="154">
        <f t="shared" si="2073"/>
        <v>0</v>
      </c>
      <c r="I282" s="151">
        <f t="shared" si="1651"/>
        <v>0</v>
      </c>
      <c r="J282" s="151">
        <f t="shared" si="1652"/>
        <v>0</v>
      </c>
      <c r="K282" s="151">
        <f t="shared" si="1653"/>
        <v>0</v>
      </c>
      <c r="L282" s="154">
        <f t="shared" si="1788"/>
        <v>0</v>
      </c>
      <c r="M282" s="3"/>
      <c r="N282" s="3"/>
      <c r="O282" s="3"/>
      <c r="P282" s="154">
        <f t="shared" si="2074"/>
        <v>0</v>
      </c>
      <c r="Q282" s="3"/>
      <c r="R282" s="3"/>
      <c r="S282" s="3"/>
      <c r="T282" s="154">
        <f t="shared" si="2075"/>
        <v>0</v>
      </c>
      <c r="U282" s="151">
        <f t="shared" si="1654"/>
        <v>0</v>
      </c>
      <c r="V282" s="151">
        <f t="shared" si="1655"/>
        <v>0</v>
      </c>
      <c r="W282" s="151">
        <f t="shared" si="1656"/>
        <v>0</v>
      </c>
      <c r="X282" s="154">
        <f t="shared" si="2076"/>
        <v>0</v>
      </c>
      <c r="Y282" s="151">
        <f t="shared" si="1657"/>
        <v>0</v>
      </c>
      <c r="Z282" s="151">
        <f t="shared" si="1658"/>
        <v>0</v>
      </c>
      <c r="AA282" s="151">
        <f t="shared" si="1659"/>
        <v>0</v>
      </c>
      <c r="AB282" s="154">
        <f t="shared" si="2077"/>
        <v>0</v>
      </c>
      <c r="AC282" s="3"/>
      <c r="AD282" s="3"/>
      <c r="AE282" s="3"/>
      <c r="AF282" s="154">
        <f t="shared" si="2078"/>
        <v>0</v>
      </c>
      <c r="AG282" s="3"/>
      <c r="AH282" s="3"/>
      <c r="AI282" s="3"/>
      <c r="AJ282" s="154">
        <f t="shared" si="2079"/>
        <v>0</v>
      </c>
      <c r="AK282" s="151">
        <f t="shared" si="1660"/>
        <v>0</v>
      </c>
      <c r="AL282" s="151">
        <f t="shared" si="1661"/>
        <v>0</v>
      </c>
      <c r="AM282" s="151">
        <f t="shared" si="1662"/>
        <v>0</v>
      </c>
      <c r="AN282" s="154">
        <f t="shared" si="2080"/>
        <v>0</v>
      </c>
      <c r="AO282" s="3"/>
      <c r="AP282" s="3"/>
      <c r="AQ282" s="3"/>
      <c r="AR282" s="151">
        <f t="shared" si="1663"/>
        <v>0</v>
      </c>
      <c r="AS282" s="151">
        <f t="shared" si="1664"/>
        <v>0</v>
      </c>
      <c r="AT282" s="151">
        <f t="shared" si="1665"/>
        <v>0</v>
      </c>
      <c r="AU282" s="151">
        <f t="shared" si="1666"/>
        <v>0</v>
      </c>
      <c r="AV282" s="154">
        <f t="shared" si="2081"/>
        <v>0</v>
      </c>
      <c r="AW282" s="3"/>
      <c r="AX282" s="3"/>
      <c r="AY282" s="3"/>
      <c r="AZ282" s="151">
        <f t="shared" si="1667"/>
        <v>0</v>
      </c>
      <c r="BA282" s="151">
        <f t="shared" si="1668"/>
        <v>0</v>
      </c>
      <c r="BB282" s="151">
        <f t="shared" si="1669"/>
        <v>0</v>
      </c>
      <c r="BC282" s="151">
        <f t="shared" si="1670"/>
        <v>0</v>
      </c>
      <c r="BD282" s="154">
        <f t="shared" si="2082"/>
        <v>0</v>
      </c>
      <c r="BE282" s="3"/>
      <c r="BF282" s="3"/>
      <c r="BG282" s="3"/>
      <c r="BH282" s="151">
        <f t="shared" si="1671"/>
        <v>0</v>
      </c>
      <c r="BI282" s="151">
        <f t="shared" si="1672"/>
        <v>0</v>
      </c>
      <c r="BJ282" s="151">
        <f t="shared" si="1673"/>
        <v>0</v>
      </c>
      <c r="BK282" s="151">
        <f t="shared" si="1674"/>
        <v>0</v>
      </c>
      <c r="BL282" s="154">
        <f t="shared" si="2083"/>
        <v>0</v>
      </c>
      <c r="BM282" s="3"/>
      <c r="BN282" s="3"/>
      <c r="BO282" s="3"/>
      <c r="BP282" s="151">
        <f t="shared" si="1675"/>
        <v>0</v>
      </c>
      <c r="BQ282" s="151">
        <f t="shared" si="1676"/>
        <v>0</v>
      </c>
      <c r="BR282" s="151">
        <f t="shared" si="1677"/>
        <v>0</v>
      </c>
      <c r="BS282" s="151">
        <f t="shared" si="1678"/>
        <v>0</v>
      </c>
      <c r="BT282" s="154">
        <f t="shared" si="2084"/>
        <v>0</v>
      </c>
      <c r="BU282" s="3"/>
      <c r="BV282" s="3"/>
      <c r="BW282" s="3"/>
      <c r="BX282" s="151">
        <f t="shared" si="1679"/>
        <v>0</v>
      </c>
      <c r="BY282" s="151">
        <f t="shared" si="1680"/>
        <v>0</v>
      </c>
      <c r="BZ282" s="151">
        <f t="shared" si="1681"/>
        <v>0</v>
      </c>
      <c r="CA282" s="151">
        <f t="shared" si="1682"/>
        <v>0</v>
      </c>
      <c r="CB282" s="154">
        <f t="shared" si="2085"/>
        <v>0</v>
      </c>
      <c r="CC282" s="3"/>
      <c r="CD282" s="3"/>
      <c r="CE282" s="3"/>
      <c r="CF282" s="151">
        <f t="shared" si="1683"/>
        <v>0</v>
      </c>
      <c r="CG282" s="151">
        <f t="shared" si="1684"/>
        <v>0</v>
      </c>
      <c r="CH282" s="151">
        <f t="shared" si="1685"/>
        <v>0</v>
      </c>
      <c r="CI282" s="151">
        <f t="shared" si="1686"/>
        <v>0</v>
      </c>
      <c r="CJ282" s="154">
        <f t="shared" si="2086"/>
        <v>0</v>
      </c>
      <c r="CK282" s="3"/>
      <c r="CL282" s="3"/>
      <c r="CM282" s="3"/>
      <c r="CN282" s="151">
        <f t="shared" si="1687"/>
        <v>0</v>
      </c>
      <c r="CO282" s="151">
        <f t="shared" si="1688"/>
        <v>0</v>
      </c>
      <c r="CP282" s="151">
        <f t="shared" si="1689"/>
        <v>0</v>
      </c>
      <c r="CQ282" s="151">
        <f t="shared" si="1690"/>
        <v>0</v>
      </c>
      <c r="CR282" s="154">
        <f t="shared" si="2087"/>
        <v>0</v>
      </c>
      <c r="CS282" s="3"/>
      <c r="CT282" s="3"/>
      <c r="CU282" s="3"/>
      <c r="CV282" s="151">
        <f t="shared" si="1691"/>
        <v>0</v>
      </c>
      <c r="CW282" s="151">
        <f t="shared" si="1692"/>
        <v>0</v>
      </c>
      <c r="CX282" s="151">
        <f t="shared" si="1693"/>
        <v>0</v>
      </c>
      <c r="CY282" s="151">
        <f t="shared" si="1694"/>
        <v>0</v>
      </c>
      <c r="CZ282" s="151">
        <f t="shared" si="1695"/>
        <v>0</v>
      </c>
      <c r="DA282" s="151">
        <f t="shared" si="1696"/>
        <v>0</v>
      </c>
      <c r="DB282" s="151">
        <f t="shared" si="1697"/>
        <v>0</v>
      </c>
      <c r="DC282" s="151">
        <f t="shared" si="1698"/>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6"/>
        <v>0</v>
      </c>
      <c r="FM282" s="151">
        <f t="shared" si="2089"/>
        <v>0</v>
      </c>
      <c r="FN282" s="151">
        <f t="shared" si="2090"/>
        <v>0</v>
      </c>
      <c r="FO282" s="151">
        <f t="shared" si="2091"/>
        <v>0</v>
      </c>
      <c r="FR282" s="5">
        <f t="shared" si="1976"/>
        <v>0</v>
      </c>
      <c r="FS282" s="5">
        <f t="shared" si="1977"/>
        <v>0</v>
      </c>
      <c r="FT282" s="5">
        <f t="shared" si="1978"/>
        <v>0</v>
      </c>
      <c r="FU282" s="5">
        <f t="shared" si="1979"/>
        <v>0</v>
      </c>
      <c r="FW282" s="233" t="e">
        <f t="shared" si="1980"/>
        <v>#DIV/0!</v>
      </c>
      <c r="FX282" s="233" t="e">
        <f t="shared" si="1981"/>
        <v>#DIV/0!</v>
      </c>
      <c r="FY282" s="233" t="e">
        <f t="shared" si="1982"/>
        <v>#DIV/0!</v>
      </c>
      <c r="FZ282" s="233" t="e">
        <f t="shared" si="1983"/>
        <v>#DIV/0!</v>
      </c>
      <c r="GA282" s="233"/>
      <c r="GB282" s="5">
        <f t="shared" si="1984"/>
        <v>0</v>
      </c>
      <c r="GC282" s="5">
        <f t="shared" si="1985"/>
        <v>0</v>
      </c>
      <c r="GD282" s="5">
        <f t="shared" si="1986"/>
        <v>0</v>
      </c>
      <c r="GE282" s="5">
        <f t="shared" si="1987"/>
        <v>0</v>
      </c>
    </row>
    <row r="283" spans="1:187" x14ac:dyDescent="0.2">
      <c r="B283" s="139">
        <f t="shared" si="2174"/>
        <v>2022</v>
      </c>
      <c r="C283" s="142" t="str">
        <f t="shared" si="2175"/>
        <v>Jun</v>
      </c>
      <c r="D283" s="154">
        <f t="shared" si="2072"/>
        <v>0</v>
      </c>
      <c r="E283" s="129"/>
      <c r="F283" s="129"/>
      <c r="G283" s="129"/>
      <c r="H283" s="154">
        <f t="shared" si="2073"/>
        <v>0</v>
      </c>
      <c r="I283" s="151">
        <f t="shared" ref="I283:I346" si="2177">M283+Q283</f>
        <v>0</v>
      </c>
      <c r="J283" s="151">
        <f t="shared" ref="J283:J346" si="2178">N283+R283</f>
        <v>0</v>
      </c>
      <c r="K283" s="151">
        <f t="shared" ref="K283:K346" si="2179">O283+S283</f>
        <v>0</v>
      </c>
      <c r="L283" s="154">
        <f t="shared" si="1788"/>
        <v>0</v>
      </c>
      <c r="M283" s="3"/>
      <c r="N283" s="3"/>
      <c r="O283" s="3"/>
      <c r="P283" s="154">
        <f t="shared" si="2074"/>
        <v>0</v>
      </c>
      <c r="Q283" s="3"/>
      <c r="R283" s="3"/>
      <c r="S283" s="3"/>
      <c r="T283" s="154">
        <f t="shared" si="2075"/>
        <v>0</v>
      </c>
      <c r="U283" s="151">
        <f t="shared" ref="U283:U346" si="2180">E283+I283</f>
        <v>0</v>
      </c>
      <c r="V283" s="151">
        <f t="shared" ref="V283:V346" si="2181">F283+J283</f>
        <v>0</v>
      </c>
      <c r="W283" s="151">
        <f t="shared" ref="W283:W346" si="2182">G283+K283</f>
        <v>0</v>
      </c>
      <c r="X283" s="154">
        <f t="shared" si="2076"/>
        <v>0</v>
      </c>
      <c r="Y283" s="151">
        <f t="shared" ref="Y283:Y346" si="2183">AC283+AG283</f>
        <v>0</v>
      </c>
      <c r="Z283" s="151">
        <f t="shared" ref="Z283:Z346" si="2184">AD283+AH283</f>
        <v>0</v>
      </c>
      <c r="AA283" s="151">
        <f t="shared" ref="AA283:AA346" si="2185">AE283+AI283</f>
        <v>0</v>
      </c>
      <c r="AB283" s="154">
        <f t="shared" si="2077"/>
        <v>0</v>
      </c>
      <c r="AC283" s="3"/>
      <c r="AD283" s="3"/>
      <c r="AE283" s="3"/>
      <c r="AF283" s="154">
        <f t="shared" si="2078"/>
        <v>0</v>
      </c>
      <c r="AG283" s="3"/>
      <c r="AH283" s="3"/>
      <c r="AI283" s="3"/>
      <c r="AJ283" s="154">
        <f t="shared" si="2079"/>
        <v>0</v>
      </c>
      <c r="AK283" s="151">
        <f t="shared" ref="AK283:AK346" si="2186">U283+Y283</f>
        <v>0</v>
      </c>
      <c r="AL283" s="151">
        <f t="shared" ref="AL283:AL346" si="2187">V283+Z283</f>
        <v>0</v>
      </c>
      <c r="AM283" s="151">
        <f t="shared" ref="AM283:AM346" si="2188">W283+AA283</f>
        <v>0</v>
      </c>
      <c r="AN283" s="154">
        <f t="shared" si="2080"/>
        <v>0</v>
      </c>
      <c r="AO283" s="3"/>
      <c r="AP283" s="3"/>
      <c r="AQ283" s="3"/>
      <c r="AR283" s="151">
        <f t="shared" ref="AR283:AR346" si="2189">IF(AN283&gt;0,(AN283/T283)*100,0)</f>
        <v>0</v>
      </c>
      <c r="AS283" s="151">
        <f t="shared" ref="AS283:AS346" si="2190">IF(AO283&gt;0,(AO283/U283)*100,0)</f>
        <v>0</v>
      </c>
      <c r="AT283" s="151">
        <f t="shared" ref="AT283:AT346" si="2191">IF(AP283&gt;0,(AP283/V283)*100,0)</f>
        <v>0</v>
      </c>
      <c r="AU283" s="151">
        <f t="shared" ref="AU283:AU346" si="2192">IF(AQ283&gt;0,(AQ283/W283)*100,0)</f>
        <v>0</v>
      </c>
      <c r="AV283" s="154">
        <f t="shared" si="2081"/>
        <v>0</v>
      </c>
      <c r="AW283" s="3"/>
      <c r="AX283" s="3"/>
      <c r="AY283" s="3"/>
      <c r="AZ283" s="151">
        <f t="shared" ref="AZ283:AZ346" si="2193">IF(AV283&gt;0,(AV283/T283)*100,0)</f>
        <v>0</v>
      </c>
      <c r="BA283" s="151">
        <f t="shared" ref="BA283:BA346" si="2194">IF(AW283&gt;0,(AW283/U283)*100,0)</f>
        <v>0</v>
      </c>
      <c r="BB283" s="151">
        <f t="shared" ref="BB283:BB346" si="2195">IF(AX283&gt;0,(AX283/V283)*100,0)</f>
        <v>0</v>
      </c>
      <c r="BC283" s="151">
        <f t="shared" ref="BC283:BC346" si="2196">IF(AY283&gt;0,(AY283/W283)*100,0)</f>
        <v>0</v>
      </c>
      <c r="BD283" s="154">
        <f t="shared" si="2082"/>
        <v>0</v>
      </c>
      <c r="BE283" s="3"/>
      <c r="BF283" s="3"/>
      <c r="BG283" s="3"/>
      <c r="BH283" s="151">
        <f t="shared" ref="BH283:BH346" si="2197">IF(BD283&gt;0,(BD283/T283)*100,0)</f>
        <v>0</v>
      </c>
      <c r="BI283" s="151">
        <f t="shared" ref="BI283:BI346" si="2198">IF(BE283&gt;0,(BE283/U283)*100,0)</f>
        <v>0</v>
      </c>
      <c r="BJ283" s="151">
        <f t="shared" ref="BJ283:BJ346" si="2199">IF(BF283&gt;0,(BF283/V283)*100,0)</f>
        <v>0</v>
      </c>
      <c r="BK283" s="151">
        <f t="shared" ref="BK283:BK346" si="2200">IF(BG283&gt;0,(BG283/W283)*100,0)</f>
        <v>0</v>
      </c>
      <c r="BL283" s="154">
        <f t="shared" si="2083"/>
        <v>0</v>
      </c>
      <c r="BM283" s="3"/>
      <c r="BN283" s="3"/>
      <c r="BO283" s="3"/>
      <c r="BP283" s="151">
        <f t="shared" ref="BP283:BP346" si="2201">IF(BL283&gt;0,(BL283/T283)*100,0)</f>
        <v>0</v>
      </c>
      <c r="BQ283" s="151">
        <f t="shared" ref="BQ283:BQ346" si="2202">IF(BM283&gt;0,(BM283/U283)*100,0)</f>
        <v>0</v>
      </c>
      <c r="BR283" s="151">
        <f t="shared" ref="BR283:BR346" si="2203">IF(BN283&gt;0,(BN283/V283)*100,0)</f>
        <v>0</v>
      </c>
      <c r="BS283" s="151">
        <f t="shared" ref="BS283:BS346" si="2204">IF(BO283&gt;0,(BO283/W283)*100,0)</f>
        <v>0</v>
      </c>
      <c r="BT283" s="154">
        <f t="shared" si="2084"/>
        <v>0</v>
      </c>
      <c r="BU283" s="3"/>
      <c r="BV283" s="3"/>
      <c r="BW283" s="3"/>
      <c r="BX283" s="151">
        <f t="shared" ref="BX283:BX346" si="2205">IF(BT283&gt;0,(BT283/T283)*100,0)</f>
        <v>0</v>
      </c>
      <c r="BY283" s="151">
        <f t="shared" ref="BY283:BY346" si="2206">IF(BU283&gt;0,(BU283/U283)*100,0)</f>
        <v>0</v>
      </c>
      <c r="BZ283" s="151">
        <f t="shared" ref="BZ283:BZ346" si="2207">IF(BV283&gt;0,(BV283/V283)*100,0)</f>
        <v>0</v>
      </c>
      <c r="CA283" s="151">
        <f t="shared" ref="CA283:CA346" si="2208">IF(BW283&gt;0,(BW283/W283)*100,0)</f>
        <v>0</v>
      </c>
      <c r="CB283" s="154">
        <f t="shared" si="2085"/>
        <v>0</v>
      </c>
      <c r="CC283" s="3"/>
      <c r="CD283" s="3"/>
      <c r="CE283" s="3"/>
      <c r="CF283" s="151">
        <f t="shared" ref="CF283:CF346" si="2209">IF(CB283&gt;0,(CB283/T283)*100,0)</f>
        <v>0</v>
      </c>
      <c r="CG283" s="151">
        <f t="shared" ref="CG283:CG346" si="2210">IF(CC283&gt;0,(CC283/U283)*100,0)</f>
        <v>0</v>
      </c>
      <c r="CH283" s="151">
        <f t="shared" ref="CH283:CH346" si="2211">IF(CD283&gt;0,(CD283/V283)*100,0)</f>
        <v>0</v>
      </c>
      <c r="CI283" s="151">
        <f t="shared" ref="CI283:CI346" si="2212">IF(CE283&gt;0,(CE283/W283)*100,0)</f>
        <v>0</v>
      </c>
      <c r="CJ283" s="154">
        <f t="shared" si="2086"/>
        <v>0</v>
      </c>
      <c r="CK283" s="3"/>
      <c r="CL283" s="3"/>
      <c r="CM283" s="3"/>
      <c r="CN283" s="151">
        <f t="shared" ref="CN283:CN346" si="2213">IF(CJ283&gt;0,(CJ283/T283)*100,0)</f>
        <v>0</v>
      </c>
      <c r="CO283" s="151">
        <f t="shared" ref="CO283:CO346" si="2214">IF(CK283&gt;0,(CK283/U283)*100,0)</f>
        <v>0</v>
      </c>
      <c r="CP283" s="151">
        <f t="shared" ref="CP283:CP346" si="2215">IF(CL283&gt;0,(CL283/V283)*100,0)</f>
        <v>0</v>
      </c>
      <c r="CQ283" s="151">
        <f t="shared" ref="CQ283:CQ346" si="2216">IF(CM283&gt;0,(CM283/W283)*100,0)</f>
        <v>0</v>
      </c>
      <c r="CR283" s="154">
        <f t="shared" si="2087"/>
        <v>0</v>
      </c>
      <c r="CS283" s="3"/>
      <c r="CT283" s="3"/>
      <c r="CU283" s="3"/>
      <c r="CV283" s="151">
        <f t="shared" ref="CV283:CV346" si="2217">IF(CR283&gt;0,(CR283/T283)*100,0)</f>
        <v>0</v>
      </c>
      <c r="CW283" s="151">
        <f t="shared" ref="CW283:CW346" si="2218">IF(CS283&gt;0,(CS283/U283)*100,0)</f>
        <v>0</v>
      </c>
      <c r="CX283" s="151">
        <f t="shared" ref="CX283:CX346" si="2219">IF(CT283&gt;0,(CT283/V283)*100,0)</f>
        <v>0</v>
      </c>
      <c r="CY283" s="151">
        <f t="shared" ref="CY283:CY346" si="2220">IF(CU283&gt;0,(CU283/W283)*100,0)</f>
        <v>0</v>
      </c>
      <c r="CZ283" s="151">
        <f t="shared" ref="CZ283:CZ346" si="2221">IF(AJ283&gt;0,(AJ283/T283)*100,0)</f>
        <v>0</v>
      </c>
      <c r="DA283" s="151">
        <f t="shared" ref="DA283:DA346" si="2222">IF(AK283&gt;0,(AK283/U283)*100,0)</f>
        <v>0</v>
      </c>
      <c r="DB283" s="151">
        <f t="shared" ref="DB283:DB346" si="2223">IF(AL283&gt;0,(AL283/V283)*100,0)</f>
        <v>0</v>
      </c>
      <c r="DC283" s="151">
        <f t="shared" ref="DC283:DC346" si="222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443</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6"/>
        <v>0</v>
      </c>
      <c r="FM283" s="151">
        <f t="shared" si="2089"/>
        <v>0</v>
      </c>
      <c r="FN283" s="151">
        <f t="shared" si="2090"/>
        <v>0</v>
      </c>
      <c r="FO283" s="151">
        <f t="shared" si="2091"/>
        <v>0</v>
      </c>
      <c r="FR283" s="5">
        <f t="shared" si="1976"/>
        <v>0</v>
      </c>
      <c r="FS283" s="5">
        <f t="shared" si="1977"/>
        <v>0</v>
      </c>
      <c r="FT283" s="5">
        <f t="shared" si="1978"/>
        <v>0</v>
      </c>
      <c r="FU283" s="5">
        <f t="shared" si="1979"/>
        <v>0</v>
      </c>
      <c r="FW283" s="233" t="e">
        <f t="shared" si="1980"/>
        <v>#DIV/0!</v>
      </c>
      <c r="FX283" s="233" t="e">
        <f t="shared" si="1981"/>
        <v>#DIV/0!</v>
      </c>
      <c r="FY283" s="233" t="e">
        <f t="shared" si="1982"/>
        <v>#DIV/0!</v>
      </c>
      <c r="FZ283" s="233" t="e">
        <f t="shared" si="1983"/>
        <v>#DIV/0!</v>
      </c>
      <c r="GA283" s="233"/>
      <c r="GB283" s="5">
        <f t="shared" si="1984"/>
        <v>0</v>
      </c>
      <c r="GC283" s="5">
        <f t="shared" si="1985"/>
        <v>0</v>
      </c>
      <c r="GD283" s="5">
        <f t="shared" si="1986"/>
        <v>0</v>
      </c>
      <c r="GE283" s="5">
        <f t="shared" si="1987"/>
        <v>0</v>
      </c>
    </row>
    <row r="284" spans="1:187" x14ac:dyDescent="0.2">
      <c r="B284" s="139">
        <f t="shared" si="2174"/>
        <v>2022</v>
      </c>
      <c r="C284" s="142" t="str">
        <f t="shared" si="2175"/>
        <v>Jul</v>
      </c>
      <c r="D284" s="154">
        <f t="shared" si="2072"/>
        <v>0</v>
      </c>
      <c r="E284" s="129"/>
      <c r="F284" s="129"/>
      <c r="G284" s="129"/>
      <c r="H284" s="154">
        <f t="shared" si="2073"/>
        <v>0</v>
      </c>
      <c r="I284" s="151">
        <f t="shared" si="2177"/>
        <v>0</v>
      </c>
      <c r="J284" s="151">
        <f t="shared" si="2178"/>
        <v>0</v>
      </c>
      <c r="K284" s="151">
        <f t="shared" si="2179"/>
        <v>0</v>
      </c>
      <c r="L284" s="154">
        <f t="shared" si="1788"/>
        <v>0</v>
      </c>
      <c r="M284" s="3"/>
      <c r="N284" s="3"/>
      <c r="O284" s="3"/>
      <c r="P284" s="154">
        <f t="shared" si="2074"/>
        <v>0</v>
      </c>
      <c r="Q284" s="3"/>
      <c r="R284" s="3"/>
      <c r="S284" s="3"/>
      <c r="T284" s="154">
        <f t="shared" si="2075"/>
        <v>0</v>
      </c>
      <c r="U284" s="151">
        <f t="shared" si="2180"/>
        <v>0</v>
      </c>
      <c r="V284" s="151">
        <f t="shared" si="2181"/>
        <v>0</v>
      </c>
      <c r="W284" s="151">
        <f t="shared" si="2182"/>
        <v>0</v>
      </c>
      <c r="X284" s="154">
        <f t="shared" si="2076"/>
        <v>0</v>
      </c>
      <c r="Y284" s="151">
        <f t="shared" si="2183"/>
        <v>0</v>
      </c>
      <c r="Z284" s="151">
        <f t="shared" si="2184"/>
        <v>0</v>
      </c>
      <c r="AA284" s="151">
        <f t="shared" si="2185"/>
        <v>0</v>
      </c>
      <c r="AB284" s="154">
        <f t="shared" si="2077"/>
        <v>0</v>
      </c>
      <c r="AC284" s="3"/>
      <c r="AD284" s="3"/>
      <c r="AE284" s="3"/>
      <c r="AF284" s="154">
        <f t="shared" si="2078"/>
        <v>0</v>
      </c>
      <c r="AG284" s="3"/>
      <c r="AH284" s="3"/>
      <c r="AI284" s="3"/>
      <c r="AJ284" s="154">
        <f t="shared" si="2079"/>
        <v>0</v>
      </c>
      <c r="AK284" s="151">
        <f t="shared" si="2186"/>
        <v>0</v>
      </c>
      <c r="AL284" s="151">
        <f t="shared" si="2187"/>
        <v>0</v>
      </c>
      <c r="AM284" s="151">
        <f t="shared" si="2188"/>
        <v>0</v>
      </c>
      <c r="AN284" s="154">
        <f t="shared" si="2080"/>
        <v>0</v>
      </c>
      <c r="AO284" s="3"/>
      <c r="AP284" s="3"/>
      <c r="AQ284" s="3"/>
      <c r="AR284" s="151">
        <f t="shared" si="2189"/>
        <v>0</v>
      </c>
      <c r="AS284" s="151">
        <f t="shared" si="2190"/>
        <v>0</v>
      </c>
      <c r="AT284" s="151">
        <f t="shared" si="2191"/>
        <v>0</v>
      </c>
      <c r="AU284" s="151">
        <f t="shared" si="2192"/>
        <v>0</v>
      </c>
      <c r="AV284" s="154">
        <f t="shared" si="2081"/>
        <v>0</v>
      </c>
      <c r="AW284" s="3"/>
      <c r="AX284" s="3"/>
      <c r="AY284" s="3"/>
      <c r="AZ284" s="151">
        <f t="shared" si="2193"/>
        <v>0</v>
      </c>
      <c r="BA284" s="151">
        <f t="shared" si="2194"/>
        <v>0</v>
      </c>
      <c r="BB284" s="151">
        <f t="shared" si="2195"/>
        <v>0</v>
      </c>
      <c r="BC284" s="151">
        <f t="shared" si="2196"/>
        <v>0</v>
      </c>
      <c r="BD284" s="154">
        <f t="shared" si="2082"/>
        <v>0</v>
      </c>
      <c r="BE284" s="3"/>
      <c r="BF284" s="3"/>
      <c r="BG284" s="3"/>
      <c r="BH284" s="151">
        <f t="shared" si="2197"/>
        <v>0</v>
      </c>
      <c r="BI284" s="151">
        <f t="shared" si="2198"/>
        <v>0</v>
      </c>
      <c r="BJ284" s="151">
        <f t="shared" si="2199"/>
        <v>0</v>
      </c>
      <c r="BK284" s="151">
        <f t="shared" si="2200"/>
        <v>0</v>
      </c>
      <c r="BL284" s="154">
        <f t="shared" si="2083"/>
        <v>0</v>
      </c>
      <c r="BM284" s="3"/>
      <c r="BN284" s="3"/>
      <c r="BO284" s="3"/>
      <c r="BP284" s="151">
        <f t="shared" si="2201"/>
        <v>0</v>
      </c>
      <c r="BQ284" s="151">
        <f t="shared" si="2202"/>
        <v>0</v>
      </c>
      <c r="BR284" s="151">
        <f t="shared" si="2203"/>
        <v>0</v>
      </c>
      <c r="BS284" s="151">
        <f t="shared" si="2204"/>
        <v>0</v>
      </c>
      <c r="BT284" s="154">
        <f t="shared" si="2084"/>
        <v>0</v>
      </c>
      <c r="BU284" s="3"/>
      <c r="BV284" s="3"/>
      <c r="BW284" s="3"/>
      <c r="BX284" s="151">
        <f t="shared" si="2205"/>
        <v>0</v>
      </c>
      <c r="BY284" s="151">
        <f t="shared" si="2206"/>
        <v>0</v>
      </c>
      <c r="BZ284" s="151">
        <f t="shared" si="2207"/>
        <v>0</v>
      </c>
      <c r="CA284" s="151">
        <f t="shared" si="2208"/>
        <v>0</v>
      </c>
      <c r="CB284" s="154">
        <f t="shared" si="2085"/>
        <v>0</v>
      </c>
      <c r="CC284" s="3"/>
      <c r="CD284" s="3"/>
      <c r="CE284" s="3"/>
      <c r="CF284" s="151">
        <f t="shared" si="2209"/>
        <v>0</v>
      </c>
      <c r="CG284" s="151">
        <f t="shared" si="2210"/>
        <v>0</v>
      </c>
      <c r="CH284" s="151">
        <f t="shared" si="2211"/>
        <v>0</v>
      </c>
      <c r="CI284" s="151">
        <f t="shared" si="2212"/>
        <v>0</v>
      </c>
      <c r="CJ284" s="154">
        <f t="shared" si="2086"/>
        <v>0</v>
      </c>
      <c r="CK284" s="3"/>
      <c r="CL284" s="3"/>
      <c r="CM284" s="3"/>
      <c r="CN284" s="151">
        <f t="shared" si="2213"/>
        <v>0</v>
      </c>
      <c r="CO284" s="151">
        <f t="shared" si="2214"/>
        <v>0</v>
      </c>
      <c r="CP284" s="151">
        <f t="shared" si="2215"/>
        <v>0</v>
      </c>
      <c r="CQ284" s="151">
        <f t="shared" si="2216"/>
        <v>0</v>
      </c>
      <c r="CR284" s="154">
        <f t="shared" si="2087"/>
        <v>0</v>
      </c>
      <c r="CS284" s="3"/>
      <c r="CT284" s="3"/>
      <c r="CU284" s="3"/>
      <c r="CV284" s="151">
        <f t="shared" si="2217"/>
        <v>0</v>
      </c>
      <c r="CW284" s="151">
        <f t="shared" si="2218"/>
        <v>0</v>
      </c>
      <c r="CX284" s="151">
        <f t="shared" si="2219"/>
        <v>0</v>
      </c>
      <c r="CY284" s="151">
        <f t="shared" si="2220"/>
        <v>0</v>
      </c>
      <c r="CZ284" s="151">
        <f t="shared" si="2221"/>
        <v>0</v>
      </c>
      <c r="DA284" s="151">
        <f t="shared" si="2222"/>
        <v>0</v>
      </c>
      <c r="DB284" s="151">
        <f t="shared" si="2223"/>
        <v>0</v>
      </c>
      <c r="DC284" s="151">
        <f t="shared" si="222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6"/>
        <v>0</v>
      </c>
      <c r="FM284" s="151">
        <f t="shared" si="2089"/>
        <v>0</v>
      </c>
      <c r="FN284" s="151">
        <f t="shared" si="2090"/>
        <v>0</v>
      </c>
      <c r="FO284" s="151">
        <f t="shared" si="2091"/>
        <v>0</v>
      </c>
      <c r="FR284" s="5">
        <f t="shared" si="1976"/>
        <v>0</v>
      </c>
      <c r="FS284" s="5">
        <f t="shared" si="1977"/>
        <v>0</v>
      </c>
      <c r="FT284" s="5">
        <f t="shared" si="1978"/>
        <v>0</v>
      </c>
      <c r="FU284" s="5">
        <f t="shared" si="1979"/>
        <v>0</v>
      </c>
      <c r="FW284" s="233" t="e">
        <f t="shared" si="1980"/>
        <v>#DIV/0!</v>
      </c>
      <c r="FX284" s="233" t="e">
        <f t="shared" si="1981"/>
        <v>#DIV/0!</v>
      </c>
      <c r="FY284" s="233" t="e">
        <f t="shared" si="1982"/>
        <v>#DIV/0!</v>
      </c>
      <c r="FZ284" s="233" t="e">
        <f t="shared" si="1983"/>
        <v>#DIV/0!</v>
      </c>
      <c r="GA284" s="233"/>
      <c r="GB284" s="5">
        <f t="shared" si="1984"/>
        <v>0</v>
      </c>
      <c r="GC284" s="5">
        <f t="shared" si="1985"/>
        <v>0</v>
      </c>
      <c r="GD284" s="5">
        <f t="shared" si="1986"/>
        <v>0</v>
      </c>
      <c r="GE284" s="5">
        <f t="shared" si="1987"/>
        <v>0</v>
      </c>
    </row>
    <row r="285" spans="1:187" x14ac:dyDescent="0.2">
      <c r="B285" s="139">
        <f t="shared" si="2174"/>
        <v>2022</v>
      </c>
      <c r="C285" s="142" t="str">
        <f t="shared" si="2175"/>
        <v>Aug</v>
      </c>
      <c r="D285" s="154">
        <f t="shared" si="2072"/>
        <v>0</v>
      </c>
      <c r="E285" s="129"/>
      <c r="F285" s="129"/>
      <c r="G285" s="129"/>
      <c r="H285" s="154">
        <f t="shared" si="2073"/>
        <v>0</v>
      </c>
      <c r="I285" s="151">
        <f t="shared" si="2177"/>
        <v>0</v>
      </c>
      <c r="J285" s="151">
        <f t="shared" si="2178"/>
        <v>0</v>
      </c>
      <c r="K285" s="151">
        <f t="shared" si="2179"/>
        <v>0</v>
      </c>
      <c r="L285" s="154">
        <f t="shared" si="1788"/>
        <v>0</v>
      </c>
      <c r="M285" s="3"/>
      <c r="N285" s="3"/>
      <c r="O285" s="3"/>
      <c r="P285" s="154">
        <f t="shared" si="2074"/>
        <v>0</v>
      </c>
      <c r="Q285" s="3"/>
      <c r="R285" s="3"/>
      <c r="S285" s="3"/>
      <c r="T285" s="154">
        <f t="shared" si="2075"/>
        <v>0</v>
      </c>
      <c r="U285" s="151">
        <f t="shared" si="2180"/>
        <v>0</v>
      </c>
      <c r="V285" s="151">
        <f t="shared" si="2181"/>
        <v>0</v>
      </c>
      <c r="W285" s="151">
        <f t="shared" si="2182"/>
        <v>0</v>
      </c>
      <c r="X285" s="154">
        <f t="shared" si="2076"/>
        <v>0</v>
      </c>
      <c r="Y285" s="151">
        <f t="shared" si="2183"/>
        <v>0</v>
      </c>
      <c r="Z285" s="151">
        <f t="shared" si="2184"/>
        <v>0</v>
      </c>
      <c r="AA285" s="151">
        <f t="shared" si="2185"/>
        <v>0</v>
      </c>
      <c r="AB285" s="154">
        <f t="shared" si="2077"/>
        <v>0</v>
      </c>
      <c r="AC285" s="3"/>
      <c r="AD285" s="3"/>
      <c r="AE285" s="3"/>
      <c r="AF285" s="154">
        <f t="shared" si="2078"/>
        <v>0</v>
      </c>
      <c r="AG285" s="3"/>
      <c r="AH285" s="3"/>
      <c r="AI285" s="3"/>
      <c r="AJ285" s="154">
        <f t="shared" si="2079"/>
        <v>0</v>
      </c>
      <c r="AK285" s="151">
        <f t="shared" si="2186"/>
        <v>0</v>
      </c>
      <c r="AL285" s="151">
        <f t="shared" si="2187"/>
        <v>0</v>
      </c>
      <c r="AM285" s="151">
        <f t="shared" si="2188"/>
        <v>0</v>
      </c>
      <c r="AN285" s="154">
        <f t="shared" si="2080"/>
        <v>0</v>
      </c>
      <c r="AO285" s="3"/>
      <c r="AP285" s="3"/>
      <c r="AQ285" s="3"/>
      <c r="AR285" s="151">
        <f t="shared" si="2189"/>
        <v>0</v>
      </c>
      <c r="AS285" s="151">
        <f t="shared" si="2190"/>
        <v>0</v>
      </c>
      <c r="AT285" s="151">
        <f t="shared" si="2191"/>
        <v>0</v>
      </c>
      <c r="AU285" s="151">
        <f t="shared" si="2192"/>
        <v>0</v>
      </c>
      <c r="AV285" s="154">
        <f t="shared" si="2081"/>
        <v>0</v>
      </c>
      <c r="AW285" s="3"/>
      <c r="AX285" s="3"/>
      <c r="AY285" s="3"/>
      <c r="AZ285" s="151">
        <f t="shared" si="2193"/>
        <v>0</v>
      </c>
      <c r="BA285" s="151">
        <f t="shared" si="2194"/>
        <v>0</v>
      </c>
      <c r="BB285" s="151">
        <f t="shared" si="2195"/>
        <v>0</v>
      </c>
      <c r="BC285" s="151">
        <f t="shared" si="2196"/>
        <v>0</v>
      </c>
      <c r="BD285" s="154">
        <f t="shared" si="2082"/>
        <v>0</v>
      </c>
      <c r="BE285" s="3"/>
      <c r="BF285" s="3"/>
      <c r="BG285" s="3"/>
      <c r="BH285" s="151">
        <f t="shared" si="2197"/>
        <v>0</v>
      </c>
      <c r="BI285" s="151">
        <f t="shared" si="2198"/>
        <v>0</v>
      </c>
      <c r="BJ285" s="151">
        <f t="shared" si="2199"/>
        <v>0</v>
      </c>
      <c r="BK285" s="151">
        <f t="shared" si="2200"/>
        <v>0</v>
      </c>
      <c r="BL285" s="154">
        <f t="shared" si="2083"/>
        <v>0</v>
      </c>
      <c r="BM285" s="3"/>
      <c r="BN285" s="3"/>
      <c r="BO285" s="3"/>
      <c r="BP285" s="151">
        <f t="shared" si="2201"/>
        <v>0</v>
      </c>
      <c r="BQ285" s="151">
        <f t="shared" si="2202"/>
        <v>0</v>
      </c>
      <c r="BR285" s="151">
        <f t="shared" si="2203"/>
        <v>0</v>
      </c>
      <c r="BS285" s="151">
        <f t="shared" si="2204"/>
        <v>0</v>
      </c>
      <c r="BT285" s="154">
        <f t="shared" si="2084"/>
        <v>0</v>
      </c>
      <c r="BU285" s="3"/>
      <c r="BV285" s="3"/>
      <c r="BW285" s="3"/>
      <c r="BX285" s="151">
        <f t="shared" si="2205"/>
        <v>0</v>
      </c>
      <c r="BY285" s="151">
        <f t="shared" si="2206"/>
        <v>0</v>
      </c>
      <c r="BZ285" s="151">
        <f t="shared" si="2207"/>
        <v>0</v>
      </c>
      <c r="CA285" s="151">
        <f t="shared" si="2208"/>
        <v>0</v>
      </c>
      <c r="CB285" s="154">
        <f t="shared" si="2085"/>
        <v>0</v>
      </c>
      <c r="CC285" s="3"/>
      <c r="CD285" s="3"/>
      <c r="CE285" s="3"/>
      <c r="CF285" s="151">
        <f t="shared" si="2209"/>
        <v>0</v>
      </c>
      <c r="CG285" s="151">
        <f t="shared" si="2210"/>
        <v>0</v>
      </c>
      <c r="CH285" s="151">
        <f t="shared" si="2211"/>
        <v>0</v>
      </c>
      <c r="CI285" s="151">
        <f t="shared" si="2212"/>
        <v>0</v>
      </c>
      <c r="CJ285" s="154">
        <f t="shared" si="2086"/>
        <v>0</v>
      </c>
      <c r="CK285" s="3"/>
      <c r="CL285" s="3"/>
      <c r="CM285" s="3"/>
      <c r="CN285" s="151">
        <f t="shared" si="2213"/>
        <v>0</v>
      </c>
      <c r="CO285" s="151">
        <f t="shared" si="2214"/>
        <v>0</v>
      </c>
      <c r="CP285" s="151">
        <f t="shared" si="2215"/>
        <v>0</v>
      </c>
      <c r="CQ285" s="151">
        <f t="shared" si="2216"/>
        <v>0</v>
      </c>
      <c r="CR285" s="154">
        <f t="shared" si="2087"/>
        <v>0</v>
      </c>
      <c r="CS285" s="3"/>
      <c r="CT285" s="3"/>
      <c r="CU285" s="3"/>
      <c r="CV285" s="151">
        <f t="shared" si="2217"/>
        <v>0</v>
      </c>
      <c r="CW285" s="151">
        <f t="shared" si="2218"/>
        <v>0</v>
      </c>
      <c r="CX285" s="151">
        <f t="shared" si="2219"/>
        <v>0</v>
      </c>
      <c r="CY285" s="151">
        <f t="shared" si="2220"/>
        <v>0</v>
      </c>
      <c r="CZ285" s="151">
        <f t="shared" si="2221"/>
        <v>0</v>
      </c>
      <c r="DA285" s="151">
        <f t="shared" si="2222"/>
        <v>0</v>
      </c>
      <c r="DB285" s="151">
        <f t="shared" si="2223"/>
        <v>0</v>
      </c>
      <c r="DC285" s="151">
        <f t="shared" si="222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6"/>
        <v>0</v>
      </c>
      <c r="FM285" s="151">
        <f t="shared" si="2089"/>
        <v>0</v>
      </c>
      <c r="FN285" s="151">
        <f t="shared" si="2090"/>
        <v>0</v>
      </c>
      <c r="FO285" s="151">
        <f t="shared" si="2091"/>
        <v>0</v>
      </c>
      <c r="FR285" s="5">
        <f t="shared" si="1976"/>
        <v>0</v>
      </c>
      <c r="FS285" s="5">
        <f t="shared" si="1977"/>
        <v>0</v>
      </c>
      <c r="FT285" s="5">
        <f t="shared" si="1978"/>
        <v>0</v>
      </c>
      <c r="FU285" s="5">
        <f t="shared" si="1979"/>
        <v>0</v>
      </c>
      <c r="FW285" s="233" t="e">
        <f t="shared" si="1980"/>
        <v>#DIV/0!</v>
      </c>
      <c r="FX285" s="233" t="e">
        <f t="shared" si="1981"/>
        <v>#DIV/0!</v>
      </c>
      <c r="FY285" s="233" t="e">
        <f t="shared" si="1982"/>
        <v>#DIV/0!</v>
      </c>
      <c r="FZ285" s="233" t="e">
        <f t="shared" si="1983"/>
        <v>#DIV/0!</v>
      </c>
      <c r="GA285" s="233"/>
      <c r="GB285" s="5">
        <f t="shared" si="1984"/>
        <v>0</v>
      </c>
      <c r="GC285" s="5">
        <f t="shared" si="1985"/>
        <v>0</v>
      </c>
      <c r="GD285" s="5">
        <f t="shared" si="1986"/>
        <v>0</v>
      </c>
      <c r="GE285" s="5">
        <f t="shared" si="1987"/>
        <v>0</v>
      </c>
    </row>
    <row r="286" spans="1:187" x14ac:dyDescent="0.2">
      <c r="B286" s="139">
        <f t="shared" si="2174"/>
        <v>2022</v>
      </c>
      <c r="C286" s="142" t="str">
        <f t="shared" si="2175"/>
        <v>Sep</v>
      </c>
      <c r="D286" s="154">
        <f t="shared" si="2072"/>
        <v>0</v>
      </c>
      <c r="E286" s="129"/>
      <c r="F286" s="129"/>
      <c r="G286" s="129"/>
      <c r="H286" s="154">
        <f t="shared" si="2073"/>
        <v>0</v>
      </c>
      <c r="I286" s="151">
        <f t="shared" si="2177"/>
        <v>0</v>
      </c>
      <c r="J286" s="151">
        <f t="shared" si="2178"/>
        <v>0</v>
      </c>
      <c r="K286" s="151">
        <f t="shared" si="2179"/>
        <v>0</v>
      </c>
      <c r="L286" s="154">
        <f t="shared" si="1788"/>
        <v>0</v>
      </c>
      <c r="M286" s="3"/>
      <c r="N286" s="3"/>
      <c r="O286" s="3"/>
      <c r="P286" s="154">
        <f t="shared" si="2074"/>
        <v>0</v>
      </c>
      <c r="Q286" s="3"/>
      <c r="R286" s="3"/>
      <c r="S286" s="3"/>
      <c r="T286" s="154">
        <f t="shared" si="2075"/>
        <v>0</v>
      </c>
      <c r="U286" s="151">
        <f t="shared" si="2180"/>
        <v>0</v>
      </c>
      <c r="V286" s="151">
        <f t="shared" si="2181"/>
        <v>0</v>
      </c>
      <c r="W286" s="151">
        <f t="shared" si="2182"/>
        <v>0</v>
      </c>
      <c r="X286" s="154">
        <f t="shared" si="2076"/>
        <v>0</v>
      </c>
      <c r="Y286" s="151">
        <f t="shared" si="2183"/>
        <v>0</v>
      </c>
      <c r="Z286" s="151">
        <f t="shared" si="2184"/>
        <v>0</v>
      </c>
      <c r="AA286" s="151">
        <f t="shared" si="2185"/>
        <v>0</v>
      </c>
      <c r="AB286" s="154">
        <f t="shared" si="2077"/>
        <v>0</v>
      </c>
      <c r="AC286" s="3"/>
      <c r="AD286" s="3"/>
      <c r="AE286" s="3"/>
      <c r="AF286" s="154">
        <f t="shared" si="2078"/>
        <v>0</v>
      </c>
      <c r="AG286" s="3"/>
      <c r="AH286" s="3"/>
      <c r="AI286" s="3"/>
      <c r="AJ286" s="154">
        <f t="shared" si="2079"/>
        <v>0</v>
      </c>
      <c r="AK286" s="151">
        <f t="shared" si="2186"/>
        <v>0</v>
      </c>
      <c r="AL286" s="151">
        <f t="shared" si="2187"/>
        <v>0</v>
      </c>
      <c r="AM286" s="151">
        <f t="shared" si="2188"/>
        <v>0</v>
      </c>
      <c r="AN286" s="154">
        <f t="shared" si="2080"/>
        <v>0</v>
      </c>
      <c r="AO286" s="3"/>
      <c r="AP286" s="3"/>
      <c r="AQ286" s="3"/>
      <c r="AR286" s="151">
        <f t="shared" si="2189"/>
        <v>0</v>
      </c>
      <c r="AS286" s="151">
        <f t="shared" si="2190"/>
        <v>0</v>
      </c>
      <c r="AT286" s="151">
        <f t="shared" si="2191"/>
        <v>0</v>
      </c>
      <c r="AU286" s="151">
        <f t="shared" si="2192"/>
        <v>0</v>
      </c>
      <c r="AV286" s="154">
        <f t="shared" si="2081"/>
        <v>0</v>
      </c>
      <c r="AW286" s="3"/>
      <c r="AX286" s="3"/>
      <c r="AY286" s="3"/>
      <c r="AZ286" s="151">
        <f t="shared" si="2193"/>
        <v>0</v>
      </c>
      <c r="BA286" s="151">
        <f t="shared" si="2194"/>
        <v>0</v>
      </c>
      <c r="BB286" s="151">
        <f t="shared" si="2195"/>
        <v>0</v>
      </c>
      <c r="BC286" s="151">
        <f t="shared" si="2196"/>
        <v>0</v>
      </c>
      <c r="BD286" s="154">
        <f t="shared" si="2082"/>
        <v>0</v>
      </c>
      <c r="BE286" s="3"/>
      <c r="BF286" s="3"/>
      <c r="BG286" s="3"/>
      <c r="BH286" s="151">
        <f t="shared" si="2197"/>
        <v>0</v>
      </c>
      <c r="BI286" s="151">
        <f t="shared" si="2198"/>
        <v>0</v>
      </c>
      <c r="BJ286" s="151">
        <f t="shared" si="2199"/>
        <v>0</v>
      </c>
      <c r="BK286" s="151">
        <f t="shared" si="2200"/>
        <v>0</v>
      </c>
      <c r="BL286" s="154">
        <f t="shared" si="2083"/>
        <v>0</v>
      </c>
      <c r="BM286" s="3"/>
      <c r="BN286" s="3"/>
      <c r="BO286" s="3"/>
      <c r="BP286" s="151">
        <f t="shared" si="2201"/>
        <v>0</v>
      </c>
      <c r="BQ286" s="151">
        <f t="shared" si="2202"/>
        <v>0</v>
      </c>
      <c r="BR286" s="151">
        <f t="shared" si="2203"/>
        <v>0</v>
      </c>
      <c r="BS286" s="151">
        <f t="shared" si="2204"/>
        <v>0</v>
      </c>
      <c r="BT286" s="154">
        <f t="shared" si="2084"/>
        <v>0</v>
      </c>
      <c r="BU286" s="3"/>
      <c r="BV286" s="3"/>
      <c r="BW286" s="3"/>
      <c r="BX286" s="151">
        <f t="shared" si="2205"/>
        <v>0</v>
      </c>
      <c r="BY286" s="151">
        <f t="shared" si="2206"/>
        <v>0</v>
      </c>
      <c r="BZ286" s="151">
        <f t="shared" si="2207"/>
        <v>0</v>
      </c>
      <c r="CA286" s="151">
        <f t="shared" si="2208"/>
        <v>0</v>
      </c>
      <c r="CB286" s="154">
        <f t="shared" si="2085"/>
        <v>0</v>
      </c>
      <c r="CC286" s="3"/>
      <c r="CD286" s="3"/>
      <c r="CE286" s="3"/>
      <c r="CF286" s="151">
        <f t="shared" si="2209"/>
        <v>0</v>
      </c>
      <c r="CG286" s="151">
        <f t="shared" si="2210"/>
        <v>0</v>
      </c>
      <c r="CH286" s="151">
        <f t="shared" si="2211"/>
        <v>0</v>
      </c>
      <c r="CI286" s="151">
        <f t="shared" si="2212"/>
        <v>0</v>
      </c>
      <c r="CJ286" s="154">
        <f t="shared" si="2086"/>
        <v>0</v>
      </c>
      <c r="CK286" s="3"/>
      <c r="CL286" s="3"/>
      <c r="CM286" s="3"/>
      <c r="CN286" s="151">
        <f t="shared" si="2213"/>
        <v>0</v>
      </c>
      <c r="CO286" s="151">
        <f t="shared" si="2214"/>
        <v>0</v>
      </c>
      <c r="CP286" s="151">
        <f t="shared" si="2215"/>
        <v>0</v>
      </c>
      <c r="CQ286" s="151">
        <f t="shared" si="2216"/>
        <v>0</v>
      </c>
      <c r="CR286" s="154">
        <f t="shared" si="2087"/>
        <v>0</v>
      </c>
      <c r="CS286" s="3"/>
      <c r="CT286" s="3"/>
      <c r="CU286" s="3"/>
      <c r="CV286" s="151">
        <f t="shared" si="2217"/>
        <v>0</v>
      </c>
      <c r="CW286" s="151">
        <f t="shared" si="2218"/>
        <v>0</v>
      </c>
      <c r="CX286" s="151">
        <f t="shared" si="2219"/>
        <v>0</v>
      </c>
      <c r="CY286" s="151">
        <f t="shared" si="2220"/>
        <v>0</v>
      </c>
      <c r="CZ286" s="151">
        <f t="shared" si="2221"/>
        <v>0</v>
      </c>
      <c r="DA286" s="151">
        <f t="shared" si="2222"/>
        <v>0</v>
      </c>
      <c r="DB286" s="151">
        <f t="shared" si="2223"/>
        <v>0</v>
      </c>
      <c r="DC286" s="151">
        <f t="shared" si="222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444</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6"/>
        <v>0</v>
      </c>
      <c r="FM286" s="151">
        <f t="shared" si="2089"/>
        <v>0</v>
      </c>
      <c r="FN286" s="151">
        <f t="shared" si="2090"/>
        <v>0</v>
      </c>
      <c r="FO286" s="151">
        <f t="shared" si="2091"/>
        <v>0</v>
      </c>
      <c r="FR286" s="5">
        <f t="shared" si="1976"/>
        <v>0</v>
      </c>
      <c r="FS286" s="5">
        <f t="shared" si="1977"/>
        <v>0</v>
      </c>
      <c r="FT286" s="5">
        <f t="shared" si="1978"/>
        <v>0</v>
      </c>
      <c r="FU286" s="5">
        <f t="shared" si="1979"/>
        <v>0</v>
      </c>
      <c r="FW286" s="233" t="e">
        <f t="shared" si="1980"/>
        <v>#DIV/0!</v>
      </c>
      <c r="FX286" s="233" t="e">
        <f t="shared" si="1981"/>
        <v>#DIV/0!</v>
      </c>
      <c r="FY286" s="233" t="e">
        <f t="shared" si="1982"/>
        <v>#DIV/0!</v>
      </c>
      <c r="FZ286" s="233" t="e">
        <f t="shared" si="1983"/>
        <v>#DIV/0!</v>
      </c>
      <c r="GA286" s="233"/>
      <c r="GB286" s="5">
        <f t="shared" si="1984"/>
        <v>0</v>
      </c>
      <c r="GC286" s="5">
        <f t="shared" si="1985"/>
        <v>0</v>
      </c>
      <c r="GD286" s="5">
        <f t="shared" si="1986"/>
        <v>0</v>
      </c>
      <c r="GE286" s="5">
        <f t="shared" si="1987"/>
        <v>0</v>
      </c>
    </row>
    <row r="287" spans="1:187" x14ac:dyDescent="0.2">
      <c r="B287" s="139">
        <f t="shared" si="2174"/>
        <v>2022</v>
      </c>
      <c r="C287" s="142" t="str">
        <f t="shared" si="2175"/>
        <v>Okt</v>
      </c>
      <c r="D287" s="154">
        <f t="shared" si="2072"/>
        <v>0</v>
      </c>
      <c r="E287" s="129"/>
      <c r="F287" s="129"/>
      <c r="G287" s="129"/>
      <c r="H287" s="154">
        <f t="shared" si="2073"/>
        <v>0</v>
      </c>
      <c r="I287" s="151">
        <f t="shared" si="2177"/>
        <v>0</v>
      </c>
      <c r="J287" s="151">
        <f t="shared" si="2178"/>
        <v>0</v>
      </c>
      <c r="K287" s="151">
        <f t="shared" si="2179"/>
        <v>0</v>
      </c>
      <c r="L287" s="154">
        <f t="shared" si="1788"/>
        <v>0</v>
      </c>
      <c r="M287" s="3"/>
      <c r="N287" s="3"/>
      <c r="O287" s="3"/>
      <c r="P287" s="154">
        <f t="shared" si="2074"/>
        <v>0</v>
      </c>
      <c r="Q287" s="3"/>
      <c r="R287" s="3"/>
      <c r="S287" s="3"/>
      <c r="T287" s="154">
        <f t="shared" si="2075"/>
        <v>0</v>
      </c>
      <c r="U287" s="151">
        <f t="shared" si="2180"/>
        <v>0</v>
      </c>
      <c r="V287" s="151">
        <f t="shared" si="2181"/>
        <v>0</v>
      </c>
      <c r="W287" s="151">
        <f t="shared" si="2182"/>
        <v>0</v>
      </c>
      <c r="X287" s="154">
        <f t="shared" si="2076"/>
        <v>0</v>
      </c>
      <c r="Y287" s="151">
        <f t="shared" si="2183"/>
        <v>0</v>
      </c>
      <c r="Z287" s="151">
        <f t="shared" si="2184"/>
        <v>0</v>
      </c>
      <c r="AA287" s="151">
        <f t="shared" si="2185"/>
        <v>0</v>
      </c>
      <c r="AB287" s="154">
        <f t="shared" si="2077"/>
        <v>0</v>
      </c>
      <c r="AC287" s="3"/>
      <c r="AD287" s="3"/>
      <c r="AE287" s="3"/>
      <c r="AF287" s="154">
        <f t="shared" si="2078"/>
        <v>0</v>
      </c>
      <c r="AG287" s="3"/>
      <c r="AH287" s="3"/>
      <c r="AI287" s="3"/>
      <c r="AJ287" s="154">
        <f t="shared" si="2079"/>
        <v>0</v>
      </c>
      <c r="AK287" s="151">
        <f t="shared" si="2186"/>
        <v>0</v>
      </c>
      <c r="AL287" s="151">
        <f t="shared" si="2187"/>
        <v>0</v>
      </c>
      <c r="AM287" s="151">
        <f t="shared" si="2188"/>
        <v>0</v>
      </c>
      <c r="AN287" s="154">
        <f t="shared" si="2080"/>
        <v>0</v>
      </c>
      <c r="AO287" s="3"/>
      <c r="AP287" s="3"/>
      <c r="AQ287" s="3"/>
      <c r="AR287" s="151">
        <f t="shared" si="2189"/>
        <v>0</v>
      </c>
      <c r="AS287" s="151">
        <f t="shared" si="2190"/>
        <v>0</v>
      </c>
      <c r="AT287" s="151">
        <f t="shared" si="2191"/>
        <v>0</v>
      </c>
      <c r="AU287" s="151">
        <f t="shared" si="2192"/>
        <v>0</v>
      </c>
      <c r="AV287" s="154">
        <f t="shared" si="2081"/>
        <v>0</v>
      </c>
      <c r="AW287" s="3"/>
      <c r="AX287" s="3"/>
      <c r="AY287" s="3"/>
      <c r="AZ287" s="151">
        <f t="shared" si="2193"/>
        <v>0</v>
      </c>
      <c r="BA287" s="151">
        <f t="shared" si="2194"/>
        <v>0</v>
      </c>
      <c r="BB287" s="151">
        <f t="shared" si="2195"/>
        <v>0</v>
      </c>
      <c r="BC287" s="151">
        <f t="shared" si="2196"/>
        <v>0</v>
      </c>
      <c r="BD287" s="154">
        <f t="shared" si="2082"/>
        <v>0</v>
      </c>
      <c r="BE287" s="3"/>
      <c r="BF287" s="3"/>
      <c r="BG287" s="3"/>
      <c r="BH287" s="151">
        <f t="shared" si="2197"/>
        <v>0</v>
      </c>
      <c r="BI287" s="151">
        <f t="shared" si="2198"/>
        <v>0</v>
      </c>
      <c r="BJ287" s="151">
        <f t="shared" si="2199"/>
        <v>0</v>
      </c>
      <c r="BK287" s="151">
        <f t="shared" si="2200"/>
        <v>0</v>
      </c>
      <c r="BL287" s="154">
        <f t="shared" si="2083"/>
        <v>0</v>
      </c>
      <c r="BM287" s="3"/>
      <c r="BN287" s="3"/>
      <c r="BO287" s="3"/>
      <c r="BP287" s="151">
        <f t="shared" si="2201"/>
        <v>0</v>
      </c>
      <c r="BQ287" s="151">
        <f t="shared" si="2202"/>
        <v>0</v>
      </c>
      <c r="BR287" s="151">
        <f t="shared" si="2203"/>
        <v>0</v>
      </c>
      <c r="BS287" s="151">
        <f t="shared" si="2204"/>
        <v>0</v>
      </c>
      <c r="BT287" s="154">
        <f t="shared" si="2084"/>
        <v>0</v>
      </c>
      <c r="BU287" s="3"/>
      <c r="BV287" s="3"/>
      <c r="BW287" s="3"/>
      <c r="BX287" s="151">
        <f t="shared" si="2205"/>
        <v>0</v>
      </c>
      <c r="BY287" s="151">
        <f t="shared" si="2206"/>
        <v>0</v>
      </c>
      <c r="BZ287" s="151">
        <f t="shared" si="2207"/>
        <v>0</v>
      </c>
      <c r="CA287" s="151">
        <f t="shared" si="2208"/>
        <v>0</v>
      </c>
      <c r="CB287" s="154">
        <f t="shared" si="2085"/>
        <v>0</v>
      </c>
      <c r="CC287" s="3"/>
      <c r="CD287" s="3"/>
      <c r="CE287" s="3"/>
      <c r="CF287" s="151">
        <f t="shared" si="2209"/>
        <v>0</v>
      </c>
      <c r="CG287" s="151">
        <f t="shared" si="2210"/>
        <v>0</v>
      </c>
      <c r="CH287" s="151">
        <f t="shared" si="2211"/>
        <v>0</v>
      </c>
      <c r="CI287" s="151">
        <f t="shared" si="2212"/>
        <v>0</v>
      </c>
      <c r="CJ287" s="154">
        <f t="shared" si="2086"/>
        <v>0</v>
      </c>
      <c r="CK287" s="3"/>
      <c r="CL287" s="3"/>
      <c r="CM287" s="3"/>
      <c r="CN287" s="151">
        <f t="shared" si="2213"/>
        <v>0</v>
      </c>
      <c r="CO287" s="151">
        <f t="shared" si="2214"/>
        <v>0</v>
      </c>
      <c r="CP287" s="151">
        <f t="shared" si="2215"/>
        <v>0</v>
      </c>
      <c r="CQ287" s="151">
        <f t="shared" si="2216"/>
        <v>0</v>
      </c>
      <c r="CR287" s="154">
        <f t="shared" si="2087"/>
        <v>0</v>
      </c>
      <c r="CS287" s="3"/>
      <c r="CT287" s="3"/>
      <c r="CU287" s="3"/>
      <c r="CV287" s="151">
        <f t="shared" si="2217"/>
        <v>0</v>
      </c>
      <c r="CW287" s="151">
        <f t="shared" si="2218"/>
        <v>0</v>
      </c>
      <c r="CX287" s="151">
        <f t="shared" si="2219"/>
        <v>0</v>
      </c>
      <c r="CY287" s="151">
        <f t="shared" si="2220"/>
        <v>0</v>
      </c>
      <c r="CZ287" s="151">
        <f t="shared" si="2221"/>
        <v>0</v>
      </c>
      <c r="DA287" s="151">
        <f t="shared" si="2222"/>
        <v>0</v>
      </c>
      <c r="DB287" s="151">
        <f t="shared" si="2223"/>
        <v>0</v>
      </c>
      <c r="DC287" s="151">
        <f t="shared" si="222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6"/>
        <v>0</v>
      </c>
      <c r="FM287" s="151">
        <f t="shared" si="2089"/>
        <v>0</v>
      </c>
      <c r="FN287" s="151">
        <f t="shared" si="2090"/>
        <v>0</v>
      </c>
      <c r="FO287" s="151">
        <f t="shared" si="2091"/>
        <v>0</v>
      </c>
      <c r="FR287" s="5">
        <f t="shared" si="1976"/>
        <v>0</v>
      </c>
      <c r="FS287" s="5">
        <f t="shared" si="1977"/>
        <v>0</v>
      </c>
      <c r="FT287" s="5">
        <f t="shared" si="1978"/>
        <v>0</v>
      </c>
      <c r="FU287" s="5">
        <f t="shared" si="1979"/>
        <v>0</v>
      </c>
      <c r="FW287" s="233" t="e">
        <f t="shared" si="1980"/>
        <v>#DIV/0!</v>
      </c>
      <c r="FX287" s="233" t="e">
        <f t="shared" si="1981"/>
        <v>#DIV/0!</v>
      </c>
      <c r="FY287" s="233" t="e">
        <f t="shared" si="1982"/>
        <v>#DIV/0!</v>
      </c>
      <c r="FZ287" s="233" t="e">
        <f t="shared" si="1983"/>
        <v>#DIV/0!</v>
      </c>
      <c r="GA287" s="233"/>
      <c r="GB287" s="5">
        <f t="shared" si="1984"/>
        <v>0</v>
      </c>
      <c r="GC287" s="5">
        <f t="shared" si="1985"/>
        <v>0</v>
      </c>
      <c r="GD287" s="5">
        <f t="shared" si="1986"/>
        <v>0</v>
      </c>
      <c r="GE287" s="5">
        <f t="shared" si="1987"/>
        <v>0</v>
      </c>
    </row>
    <row r="288" spans="1:187" x14ac:dyDescent="0.2">
      <c r="B288" s="139">
        <f t="shared" si="2174"/>
        <v>2022</v>
      </c>
      <c r="C288" s="142" t="str">
        <f t="shared" si="2175"/>
        <v>Nov</v>
      </c>
      <c r="D288" s="154">
        <f t="shared" si="2072"/>
        <v>0</v>
      </c>
      <c r="E288" s="129"/>
      <c r="F288" s="129"/>
      <c r="G288" s="129"/>
      <c r="H288" s="154">
        <f t="shared" si="2073"/>
        <v>0</v>
      </c>
      <c r="I288" s="151">
        <f t="shared" si="2177"/>
        <v>0</v>
      </c>
      <c r="J288" s="151">
        <f t="shared" si="2178"/>
        <v>0</v>
      </c>
      <c r="K288" s="151">
        <f t="shared" si="2179"/>
        <v>0</v>
      </c>
      <c r="L288" s="154">
        <f t="shared" si="1788"/>
        <v>0</v>
      </c>
      <c r="M288" s="3"/>
      <c r="N288" s="3"/>
      <c r="O288" s="3"/>
      <c r="P288" s="154">
        <f t="shared" si="2074"/>
        <v>0</v>
      </c>
      <c r="Q288" s="3"/>
      <c r="R288" s="3"/>
      <c r="S288" s="3"/>
      <c r="T288" s="154">
        <f t="shared" si="2075"/>
        <v>0</v>
      </c>
      <c r="U288" s="151">
        <f t="shared" si="2180"/>
        <v>0</v>
      </c>
      <c r="V288" s="151">
        <f t="shared" si="2181"/>
        <v>0</v>
      </c>
      <c r="W288" s="151">
        <f t="shared" si="2182"/>
        <v>0</v>
      </c>
      <c r="X288" s="154">
        <f t="shared" si="2076"/>
        <v>0</v>
      </c>
      <c r="Y288" s="151">
        <f t="shared" si="2183"/>
        <v>0</v>
      </c>
      <c r="Z288" s="151">
        <f t="shared" si="2184"/>
        <v>0</v>
      </c>
      <c r="AA288" s="151">
        <f t="shared" si="2185"/>
        <v>0</v>
      </c>
      <c r="AB288" s="154">
        <f t="shared" si="2077"/>
        <v>0</v>
      </c>
      <c r="AC288" s="3"/>
      <c r="AD288" s="3"/>
      <c r="AE288" s="3"/>
      <c r="AF288" s="154">
        <f t="shared" si="2078"/>
        <v>0</v>
      </c>
      <c r="AG288" s="3"/>
      <c r="AH288" s="3"/>
      <c r="AI288" s="3"/>
      <c r="AJ288" s="154">
        <f t="shared" si="2079"/>
        <v>0</v>
      </c>
      <c r="AK288" s="151">
        <f t="shared" si="2186"/>
        <v>0</v>
      </c>
      <c r="AL288" s="151">
        <f t="shared" si="2187"/>
        <v>0</v>
      </c>
      <c r="AM288" s="151">
        <f t="shared" si="2188"/>
        <v>0</v>
      </c>
      <c r="AN288" s="154">
        <f t="shared" si="2080"/>
        <v>0</v>
      </c>
      <c r="AO288" s="3"/>
      <c r="AP288" s="3"/>
      <c r="AQ288" s="3"/>
      <c r="AR288" s="151">
        <f t="shared" si="2189"/>
        <v>0</v>
      </c>
      <c r="AS288" s="151">
        <f t="shared" si="2190"/>
        <v>0</v>
      </c>
      <c r="AT288" s="151">
        <f t="shared" si="2191"/>
        <v>0</v>
      </c>
      <c r="AU288" s="151">
        <f t="shared" si="2192"/>
        <v>0</v>
      </c>
      <c r="AV288" s="154">
        <f t="shared" si="2081"/>
        <v>0</v>
      </c>
      <c r="AW288" s="3"/>
      <c r="AX288" s="3"/>
      <c r="AY288" s="3"/>
      <c r="AZ288" s="151">
        <f t="shared" si="2193"/>
        <v>0</v>
      </c>
      <c r="BA288" s="151">
        <f t="shared" si="2194"/>
        <v>0</v>
      </c>
      <c r="BB288" s="151">
        <f t="shared" si="2195"/>
        <v>0</v>
      </c>
      <c r="BC288" s="151">
        <f t="shared" si="2196"/>
        <v>0</v>
      </c>
      <c r="BD288" s="154">
        <f t="shared" si="2082"/>
        <v>0</v>
      </c>
      <c r="BE288" s="3"/>
      <c r="BF288" s="3"/>
      <c r="BG288" s="3"/>
      <c r="BH288" s="151">
        <f t="shared" si="2197"/>
        <v>0</v>
      </c>
      <c r="BI288" s="151">
        <f t="shared" si="2198"/>
        <v>0</v>
      </c>
      <c r="BJ288" s="151">
        <f t="shared" si="2199"/>
        <v>0</v>
      </c>
      <c r="BK288" s="151">
        <f t="shared" si="2200"/>
        <v>0</v>
      </c>
      <c r="BL288" s="154">
        <f t="shared" si="2083"/>
        <v>0</v>
      </c>
      <c r="BM288" s="3"/>
      <c r="BN288" s="3"/>
      <c r="BO288" s="3"/>
      <c r="BP288" s="151">
        <f t="shared" si="2201"/>
        <v>0</v>
      </c>
      <c r="BQ288" s="151">
        <f t="shared" si="2202"/>
        <v>0</v>
      </c>
      <c r="BR288" s="151">
        <f t="shared" si="2203"/>
        <v>0</v>
      </c>
      <c r="BS288" s="151">
        <f t="shared" si="2204"/>
        <v>0</v>
      </c>
      <c r="BT288" s="154">
        <f t="shared" si="2084"/>
        <v>0</v>
      </c>
      <c r="BU288" s="3"/>
      <c r="BV288" s="3"/>
      <c r="BW288" s="3"/>
      <c r="BX288" s="151">
        <f t="shared" si="2205"/>
        <v>0</v>
      </c>
      <c r="BY288" s="151">
        <f t="shared" si="2206"/>
        <v>0</v>
      </c>
      <c r="BZ288" s="151">
        <f t="shared" si="2207"/>
        <v>0</v>
      </c>
      <c r="CA288" s="151">
        <f t="shared" si="2208"/>
        <v>0</v>
      </c>
      <c r="CB288" s="154">
        <f t="shared" si="2085"/>
        <v>0</v>
      </c>
      <c r="CC288" s="3"/>
      <c r="CD288" s="3"/>
      <c r="CE288" s="3"/>
      <c r="CF288" s="151">
        <f t="shared" si="2209"/>
        <v>0</v>
      </c>
      <c r="CG288" s="151">
        <f t="shared" si="2210"/>
        <v>0</v>
      </c>
      <c r="CH288" s="151">
        <f t="shared" si="2211"/>
        <v>0</v>
      </c>
      <c r="CI288" s="151">
        <f t="shared" si="2212"/>
        <v>0</v>
      </c>
      <c r="CJ288" s="154">
        <f t="shared" si="2086"/>
        <v>0</v>
      </c>
      <c r="CK288" s="3"/>
      <c r="CL288" s="3"/>
      <c r="CM288" s="3"/>
      <c r="CN288" s="151">
        <f t="shared" si="2213"/>
        <v>0</v>
      </c>
      <c r="CO288" s="151">
        <f t="shared" si="2214"/>
        <v>0</v>
      </c>
      <c r="CP288" s="151">
        <f t="shared" si="2215"/>
        <v>0</v>
      </c>
      <c r="CQ288" s="151">
        <f t="shared" si="2216"/>
        <v>0</v>
      </c>
      <c r="CR288" s="154">
        <f t="shared" si="2087"/>
        <v>0</v>
      </c>
      <c r="CS288" s="3"/>
      <c r="CT288" s="3"/>
      <c r="CU288" s="3"/>
      <c r="CV288" s="151">
        <f t="shared" si="2217"/>
        <v>0</v>
      </c>
      <c r="CW288" s="151">
        <f t="shared" si="2218"/>
        <v>0</v>
      </c>
      <c r="CX288" s="151">
        <f t="shared" si="2219"/>
        <v>0</v>
      </c>
      <c r="CY288" s="151">
        <f t="shared" si="2220"/>
        <v>0</v>
      </c>
      <c r="CZ288" s="151">
        <f t="shared" si="2221"/>
        <v>0</v>
      </c>
      <c r="DA288" s="151">
        <f t="shared" si="2222"/>
        <v>0</v>
      </c>
      <c r="DB288" s="151">
        <f t="shared" si="2223"/>
        <v>0</v>
      </c>
      <c r="DC288" s="151">
        <f t="shared" si="222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6"/>
        <v>0</v>
      </c>
      <c r="FM288" s="151">
        <f t="shared" si="2089"/>
        <v>0</v>
      </c>
      <c r="FN288" s="151">
        <f t="shared" si="2090"/>
        <v>0</v>
      </c>
      <c r="FO288" s="151">
        <f t="shared" si="2091"/>
        <v>0</v>
      </c>
      <c r="FR288" s="5">
        <f t="shared" si="1976"/>
        <v>0</v>
      </c>
      <c r="FS288" s="5">
        <f t="shared" si="1977"/>
        <v>0</v>
      </c>
      <c r="FT288" s="5">
        <f t="shared" si="1978"/>
        <v>0</v>
      </c>
      <c r="FU288" s="5">
        <f t="shared" si="1979"/>
        <v>0</v>
      </c>
      <c r="FW288" s="233" t="e">
        <f t="shared" si="1980"/>
        <v>#DIV/0!</v>
      </c>
      <c r="FX288" s="233" t="e">
        <f t="shared" si="1981"/>
        <v>#DIV/0!</v>
      </c>
      <c r="FY288" s="233" t="e">
        <f t="shared" si="1982"/>
        <v>#DIV/0!</v>
      </c>
      <c r="FZ288" s="233" t="e">
        <f t="shared" si="1983"/>
        <v>#DIV/0!</v>
      </c>
      <c r="GA288" s="233"/>
      <c r="GB288" s="5">
        <f t="shared" si="1984"/>
        <v>0</v>
      </c>
      <c r="GC288" s="5">
        <f t="shared" si="1985"/>
        <v>0</v>
      </c>
      <c r="GD288" s="5">
        <f t="shared" si="1986"/>
        <v>0</v>
      </c>
      <c r="GE288" s="5">
        <f t="shared" si="1987"/>
        <v>0</v>
      </c>
    </row>
    <row r="289" spans="2:187" x14ac:dyDescent="0.2">
      <c r="B289" s="139">
        <f t="shared" si="2174"/>
        <v>2022</v>
      </c>
      <c r="C289" s="142" t="str">
        <f t="shared" si="2175"/>
        <v>Dec</v>
      </c>
      <c r="D289" s="154">
        <f t="shared" si="2072"/>
        <v>0</v>
      </c>
      <c r="E289" s="129"/>
      <c r="F289" s="129"/>
      <c r="G289" s="129"/>
      <c r="H289" s="154">
        <f t="shared" si="2073"/>
        <v>0</v>
      </c>
      <c r="I289" s="151">
        <f t="shared" si="2177"/>
        <v>0</v>
      </c>
      <c r="J289" s="151">
        <f t="shared" si="2178"/>
        <v>0</v>
      </c>
      <c r="K289" s="151">
        <f t="shared" si="2179"/>
        <v>0</v>
      </c>
      <c r="L289" s="154">
        <f t="shared" si="1788"/>
        <v>0</v>
      </c>
      <c r="M289" s="3"/>
      <c r="N289" s="3"/>
      <c r="O289" s="3"/>
      <c r="P289" s="154">
        <f t="shared" si="2074"/>
        <v>0</v>
      </c>
      <c r="Q289" s="3"/>
      <c r="R289" s="3"/>
      <c r="S289" s="3"/>
      <c r="T289" s="154">
        <f t="shared" si="2075"/>
        <v>0</v>
      </c>
      <c r="U289" s="151">
        <f t="shared" si="2180"/>
        <v>0</v>
      </c>
      <c r="V289" s="151">
        <f t="shared" si="2181"/>
        <v>0</v>
      </c>
      <c r="W289" s="151">
        <f t="shared" si="2182"/>
        <v>0</v>
      </c>
      <c r="X289" s="154">
        <f t="shared" si="2076"/>
        <v>0</v>
      </c>
      <c r="Y289" s="151">
        <f t="shared" si="2183"/>
        <v>0</v>
      </c>
      <c r="Z289" s="151">
        <f t="shared" si="2184"/>
        <v>0</v>
      </c>
      <c r="AA289" s="151">
        <f t="shared" si="2185"/>
        <v>0</v>
      </c>
      <c r="AB289" s="154">
        <f t="shared" si="2077"/>
        <v>0</v>
      </c>
      <c r="AC289" s="3"/>
      <c r="AD289" s="3"/>
      <c r="AE289" s="3"/>
      <c r="AF289" s="154">
        <f t="shared" si="2078"/>
        <v>0</v>
      </c>
      <c r="AG289" s="3"/>
      <c r="AH289" s="3"/>
      <c r="AI289" s="3"/>
      <c r="AJ289" s="154">
        <f t="shared" si="2079"/>
        <v>0</v>
      </c>
      <c r="AK289" s="151">
        <f t="shared" si="2186"/>
        <v>0</v>
      </c>
      <c r="AL289" s="151">
        <f t="shared" si="2187"/>
        <v>0</v>
      </c>
      <c r="AM289" s="151">
        <f t="shared" si="2188"/>
        <v>0</v>
      </c>
      <c r="AN289" s="154">
        <f t="shared" si="2080"/>
        <v>0</v>
      </c>
      <c r="AO289" s="3"/>
      <c r="AP289" s="3"/>
      <c r="AQ289" s="3"/>
      <c r="AR289" s="151">
        <f t="shared" si="2189"/>
        <v>0</v>
      </c>
      <c r="AS289" s="151">
        <f t="shared" si="2190"/>
        <v>0</v>
      </c>
      <c r="AT289" s="151">
        <f t="shared" si="2191"/>
        <v>0</v>
      </c>
      <c r="AU289" s="151">
        <f t="shared" si="2192"/>
        <v>0</v>
      </c>
      <c r="AV289" s="154">
        <f t="shared" si="2081"/>
        <v>0</v>
      </c>
      <c r="AW289" s="3"/>
      <c r="AX289" s="3"/>
      <c r="AY289" s="3"/>
      <c r="AZ289" s="151">
        <f t="shared" si="2193"/>
        <v>0</v>
      </c>
      <c r="BA289" s="151">
        <f t="shared" si="2194"/>
        <v>0</v>
      </c>
      <c r="BB289" s="151">
        <f t="shared" si="2195"/>
        <v>0</v>
      </c>
      <c r="BC289" s="151">
        <f t="shared" si="2196"/>
        <v>0</v>
      </c>
      <c r="BD289" s="154">
        <f t="shared" si="2082"/>
        <v>0</v>
      </c>
      <c r="BE289" s="3"/>
      <c r="BF289" s="3"/>
      <c r="BG289" s="3"/>
      <c r="BH289" s="151">
        <f t="shared" si="2197"/>
        <v>0</v>
      </c>
      <c r="BI289" s="151">
        <f t="shared" si="2198"/>
        <v>0</v>
      </c>
      <c r="BJ289" s="151">
        <f t="shared" si="2199"/>
        <v>0</v>
      </c>
      <c r="BK289" s="151">
        <f t="shared" si="2200"/>
        <v>0</v>
      </c>
      <c r="BL289" s="154">
        <f t="shared" si="2083"/>
        <v>0</v>
      </c>
      <c r="BM289" s="3"/>
      <c r="BN289" s="3"/>
      <c r="BO289" s="3"/>
      <c r="BP289" s="151">
        <f t="shared" si="2201"/>
        <v>0</v>
      </c>
      <c r="BQ289" s="151">
        <f t="shared" si="2202"/>
        <v>0</v>
      </c>
      <c r="BR289" s="151">
        <f t="shared" si="2203"/>
        <v>0</v>
      </c>
      <c r="BS289" s="151">
        <f t="shared" si="2204"/>
        <v>0</v>
      </c>
      <c r="BT289" s="154">
        <f t="shared" si="2084"/>
        <v>0</v>
      </c>
      <c r="BU289" s="3"/>
      <c r="BV289" s="3"/>
      <c r="BW289" s="3"/>
      <c r="BX289" s="151">
        <f t="shared" si="2205"/>
        <v>0</v>
      </c>
      <c r="BY289" s="151">
        <f t="shared" si="2206"/>
        <v>0</v>
      </c>
      <c r="BZ289" s="151">
        <f t="shared" si="2207"/>
        <v>0</v>
      </c>
      <c r="CA289" s="151">
        <f t="shared" si="2208"/>
        <v>0</v>
      </c>
      <c r="CB289" s="154">
        <f t="shared" si="2085"/>
        <v>0</v>
      </c>
      <c r="CC289" s="3"/>
      <c r="CD289" s="3"/>
      <c r="CE289" s="3"/>
      <c r="CF289" s="151">
        <f t="shared" si="2209"/>
        <v>0</v>
      </c>
      <c r="CG289" s="151">
        <f t="shared" si="2210"/>
        <v>0</v>
      </c>
      <c r="CH289" s="151">
        <f t="shared" si="2211"/>
        <v>0</v>
      </c>
      <c r="CI289" s="151">
        <f t="shared" si="2212"/>
        <v>0</v>
      </c>
      <c r="CJ289" s="154">
        <f t="shared" si="2086"/>
        <v>0</v>
      </c>
      <c r="CK289" s="3"/>
      <c r="CL289" s="3"/>
      <c r="CM289" s="3"/>
      <c r="CN289" s="151">
        <f t="shared" si="2213"/>
        <v>0</v>
      </c>
      <c r="CO289" s="151">
        <f t="shared" si="2214"/>
        <v>0</v>
      </c>
      <c r="CP289" s="151">
        <f t="shared" si="2215"/>
        <v>0</v>
      </c>
      <c r="CQ289" s="151">
        <f t="shared" si="2216"/>
        <v>0</v>
      </c>
      <c r="CR289" s="154">
        <f t="shared" si="2087"/>
        <v>0</v>
      </c>
      <c r="CS289" s="3"/>
      <c r="CT289" s="3"/>
      <c r="CU289" s="3"/>
      <c r="CV289" s="151">
        <f t="shared" si="2217"/>
        <v>0</v>
      </c>
      <c r="CW289" s="151">
        <f t="shared" si="2218"/>
        <v>0</v>
      </c>
      <c r="CX289" s="151">
        <f t="shared" si="2219"/>
        <v>0</v>
      </c>
      <c r="CY289" s="151">
        <f t="shared" si="2220"/>
        <v>0</v>
      </c>
      <c r="CZ289" s="151">
        <f t="shared" si="2221"/>
        <v>0</v>
      </c>
      <c r="DA289" s="151">
        <f t="shared" si="2222"/>
        <v>0</v>
      </c>
      <c r="DB289" s="151">
        <f t="shared" si="2223"/>
        <v>0</v>
      </c>
      <c r="DC289" s="151">
        <f t="shared" si="222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445</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6"/>
        <v>0</v>
      </c>
      <c r="FM289" s="151">
        <f t="shared" si="2089"/>
        <v>0</v>
      </c>
      <c r="FN289" s="151">
        <f t="shared" si="2090"/>
        <v>0</v>
      </c>
      <c r="FO289" s="151">
        <f t="shared" si="2091"/>
        <v>0</v>
      </c>
      <c r="FR289" s="5">
        <f t="shared" si="1976"/>
        <v>0</v>
      </c>
      <c r="FS289" s="5">
        <f t="shared" si="1977"/>
        <v>0</v>
      </c>
      <c r="FT289" s="5">
        <f t="shared" si="1978"/>
        <v>0</v>
      </c>
      <c r="FU289" s="5">
        <f t="shared" si="1979"/>
        <v>0</v>
      </c>
      <c r="FW289" s="233" t="e">
        <f t="shared" si="1980"/>
        <v>#DIV/0!</v>
      </c>
      <c r="FX289" s="233" t="e">
        <f t="shared" si="1981"/>
        <v>#DIV/0!</v>
      </c>
      <c r="FY289" s="233" t="e">
        <f t="shared" si="1982"/>
        <v>#DIV/0!</v>
      </c>
      <c r="FZ289" s="233" t="e">
        <f t="shared" si="1983"/>
        <v>#DIV/0!</v>
      </c>
      <c r="GA289" s="233"/>
      <c r="GB289" s="5">
        <f t="shared" si="1984"/>
        <v>0</v>
      </c>
      <c r="GC289" s="5">
        <f t="shared" si="1985"/>
        <v>0</v>
      </c>
      <c r="GD289" s="5">
        <f t="shared" si="1986"/>
        <v>0</v>
      </c>
      <c r="GE289" s="5">
        <f t="shared" si="1987"/>
        <v>0</v>
      </c>
    </row>
    <row r="290" spans="2:187" x14ac:dyDescent="0.2">
      <c r="B290" s="139">
        <f t="shared" ref="B290:B294" si="2225">B278+1</f>
        <v>2023</v>
      </c>
      <c r="C290" s="142" t="str">
        <f t="shared" ref="C290:C305" si="2226">C278</f>
        <v>Jan</v>
      </c>
      <c r="D290" s="154">
        <f t="shared" si="2072"/>
        <v>0</v>
      </c>
      <c r="E290" s="129"/>
      <c r="F290" s="129"/>
      <c r="G290" s="129"/>
      <c r="H290" s="154">
        <f t="shared" si="2073"/>
        <v>0</v>
      </c>
      <c r="I290" s="151">
        <f t="shared" si="2177"/>
        <v>0</v>
      </c>
      <c r="J290" s="151">
        <f t="shared" si="2178"/>
        <v>0</v>
      </c>
      <c r="K290" s="151">
        <f t="shared" si="2179"/>
        <v>0</v>
      </c>
      <c r="L290" s="154">
        <f t="shared" si="1788"/>
        <v>0</v>
      </c>
      <c r="M290" s="3"/>
      <c r="N290" s="3"/>
      <c r="O290" s="3"/>
      <c r="P290" s="154">
        <f t="shared" si="2074"/>
        <v>0</v>
      </c>
      <c r="Q290" s="3"/>
      <c r="R290" s="3"/>
      <c r="S290" s="3"/>
      <c r="T290" s="154">
        <f t="shared" si="2075"/>
        <v>0</v>
      </c>
      <c r="U290" s="151">
        <f t="shared" si="2180"/>
        <v>0</v>
      </c>
      <c r="V290" s="151">
        <f t="shared" si="2181"/>
        <v>0</v>
      </c>
      <c r="W290" s="151">
        <f t="shared" si="2182"/>
        <v>0</v>
      </c>
      <c r="X290" s="154">
        <f t="shared" si="2076"/>
        <v>0</v>
      </c>
      <c r="Y290" s="151">
        <f t="shared" si="2183"/>
        <v>0</v>
      </c>
      <c r="Z290" s="151">
        <f t="shared" si="2184"/>
        <v>0</v>
      </c>
      <c r="AA290" s="151">
        <f t="shared" si="2185"/>
        <v>0</v>
      </c>
      <c r="AB290" s="154">
        <f t="shared" si="2077"/>
        <v>0</v>
      </c>
      <c r="AC290" s="3"/>
      <c r="AD290" s="3"/>
      <c r="AE290" s="3"/>
      <c r="AF290" s="154">
        <f t="shared" si="2078"/>
        <v>0</v>
      </c>
      <c r="AG290" s="3"/>
      <c r="AH290" s="3"/>
      <c r="AI290" s="3"/>
      <c r="AJ290" s="154">
        <f t="shared" si="2079"/>
        <v>0</v>
      </c>
      <c r="AK290" s="151">
        <f t="shared" si="2186"/>
        <v>0</v>
      </c>
      <c r="AL290" s="151">
        <f t="shared" si="2187"/>
        <v>0</v>
      </c>
      <c r="AM290" s="151">
        <f t="shared" si="2188"/>
        <v>0</v>
      </c>
      <c r="AN290" s="154">
        <f t="shared" si="2080"/>
        <v>0</v>
      </c>
      <c r="AO290" s="3"/>
      <c r="AP290" s="3"/>
      <c r="AQ290" s="3"/>
      <c r="AR290" s="151">
        <f t="shared" si="2189"/>
        <v>0</v>
      </c>
      <c r="AS290" s="151">
        <f t="shared" si="2190"/>
        <v>0</v>
      </c>
      <c r="AT290" s="151">
        <f t="shared" si="2191"/>
        <v>0</v>
      </c>
      <c r="AU290" s="151">
        <f t="shared" si="2192"/>
        <v>0</v>
      </c>
      <c r="AV290" s="154">
        <f t="shared" si="2081"/>
        <v>0</v>
      </c>
      <c r="AW290" s="3"/>
      <c r="AX290" s="3"/>
      <c r="AY290" s="3"/>
      <c r="AZ290" s="151">
        <f t="shared" si="2193"/>
        <v>0</v>
      </c>
      <c r="BA290" s="151">
        <f t="shared" si="2194"/>
        <v>0</v>
      </c>
      <c r="BB290" s="151">
        <f t="shared" si="2195"/>
        <v>0</v>
      </c>
      <c r="BC290" s="151">
        <f t="shared" si="2196"/>
        <v>0</v>
      </c>
      <c r="BD290" s="154">
        <f t="shared" si="2082"/>
        <v>0</v>
      </c>
      <c r="BE290" s="3"/>
      <c r="BF290" s="3"/>
      <c r="BG290" s="3"/>
      <c r="BH290" s="151">
        <f t="shared" si="2197"/>
        <v>0</v>
      </c>
      <c r="BI290" s="151">
        <f t="shared" si="2198"/>
        <v>0</v>
      </c>
      <c r="BJ290" s="151">
        <f t="shared" si="2199"/>
        <v>0</v>
      </c>
      <c r="BK290" s="151">
        <f t="shared" si="2200"/>
        <v>0</v>
      </c>
      <c r="BL290" s="154">
        <f t="shared" si="2083"/>
        <v>0</v>
      </c>
      <c r="BM290" s="3"/>
      <c r="BN290" s="3"/>
      <c r="BO290" s="3"/>
      <c r="BP290" s="151">
        <f t="shared" si="2201"/>
        <v>0</v>
      </c>
      <c r="BQ290" s="151">
        <f t="shared" si="2202"/>
        <v>0</v>
      </c>
      <c r="BR290" s="151">
        <f t="shared" si="2203"/>
        <v>0</v>
      </c>
      <c r="BS290" s="151">
        <f t="shared" si="2204"/>
        <v>0</v>
      </c>
      <c r="BT290" s="154">
        <f t="shared" si="2084"/>
        <v>0</v>
      </c>
      <c r="BU290" s="3"/>
      <c r="BV290" s="3"/>
      <c r="BW290" s="3"/>
      <c r="BX290" s="151">
        <f t="shared" si="2205"/>
        <v>0</v>
      </c>
      <c r="BY290" s="151">
        <f t="shared" si="2206"/>
        <v>0</v>
      </c>
      <c r="BZ290" s="151">
        <f t="shared" si="2207"/>
        <v>0</v>
      </c>
      <c r="CA290" s="151">
        <f t="shared" si="2208"/>
        <v>0</v>
      </c>
      <c r="CB290" s="154">
        <f t="shared" si="2085"/>
        <v>0</v>
      </c>
      <c r="CC290" s="3"/>
      <c r="CD290" s="3"/>
      <c r="CE290" s="3"/>
      <c r="CF290" s="151">
        <f t="shared" si="2209"/>
        <v>0</v>
      </c>
      <c r="CG290" s="151">
        <f t="shared" si="2210"/>
        <v>0</v>
      </c>
      <c r="CH290" s="151">
        <f t="shared" si="2211"/>
        <v>0</v>
      </c>
      <c r="CI290" s="151">
        <f t="shared" si="2212"/>
        <v>0</v>
      </c>
      <c r="CJ290" s="154">
        <f t="shared" si="2086"/>
        <v>0</v>
      </c>
      <c r="CK290" s="3"/>
      <c r="CL290" s="3"/>
      <c r="CM290" s="3"/>
      <c r="CN290" s="151">
        <f t="shared" si="2213"/>
        <v>0</v>
      </c>
      <c r="CO290" s="151">
        <f t="shared" si="2214"/>
        <v>0</v>
      </c>
      <c r="CP290" s="151">
        <f t="shared" si="2215"/>
        <v>0</v>
      </c>
      <c r="CQ290" s="151">
        <f t="shared" si="2216"/>
        <v>0</v>
      </c>
      <c r="CR290" s="154">
        <f t="shared" si="2087"/>
        <v>0</v>
      </c>
      <c r="CS290" s="3"/>
      <c r="CT290" s="3"/>
      <c r="CU290" s="3"/>
      <c r="CV290" s="151">
        <f t="shared" si="2217"/>
        <v>0</v>
      </c>
      <c r="CW290" s="151">
        <f t="shared" si="2218"/>
        <v>0</v>
      </c>
      <c r="CX290" s="151">
        <f t="shared" si="2219"/>
        <v>0</v>
      </c>
      <c r="CY290" s="151">
        <f t="shared" si="2220"/>
        <v>0</v>
      </c>
      <c r="CZ290" s="151">
        <f t="shared" si="2221"/>
        <v>0</v>
      </c>
      <c r="DA290" s="151">
        <f t="shared" si="2222"/>
        <v>0</v>
      </c>
      <c r="DB290" s="151">
        <f t="shared" si="2223"/>
        <v>0</v>
      </c>
      <c r="DC290" s="151">
        <f t="shared" si="222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6"/>
        <v>0</v>
      </c>
      <c r="FM290" s="151">
        <f t="shared" si="2089"/>
        <v>0</v>
      </c>
      <c r="FN290" s="151">
        <f t="shared" si="2090"/>
        <v>0</v>
      </c>
      <c r="FO290" s="151">
        <f t="shared" si="2091"/>
        <v>0</v>
      </c>
      <c r="FR290" s="5">
        <f t="shared" si="1976"/>
        <v>0</v>
      </c>
      <c r="FS290" s="5">
        <f t="shared" si="1977"/>
        <v>0</v>
      </c>
      <c r="FT290" s="5">
        <f t="shared" si="1978"/>
        <v>0</v>
      </c>
      <c r="FU290" s="5">
        <f t="shared" si="1979"/>
        <v>0</v>
      </c>
      <c r="FW290" s="233" t="e">
        <f t="shared" si="1980"/>
        <v>#DIV/0!</v>
      </c>
      <c r="FX290" s="233" t="e">
        <f t="shared" si="1981"/>
        <v>#DIV/0!</v>
      </c>
      <c r="FY290" s="233" t="e">
        <f t="shared" si="1982"/>
        <v>#DIV/0!</v>
      </c>
      <c r="FZ290" s="233" t="e">
        <f t="shared" si="1983"/>
        <v>#DIV/0!</v>
      </c>
      <c r="GA290" s="233"/>
      <c r="GB290" s="5">
        <f t="shared" si="1984"/>
        <v>0</v>
      </c>
      <c r="GC290" s="5">
        <f t="shared" si="1985"/>
        <v>0</v>
      </c>
      <c r="GD290" s="5">
        <f t="shared" si="1986"/>
        <v>0</v>
      </c>
      <c r="GE290" s="5">
        <f t="shared" si="1987"/>
        <v>0</v>
      </c>
    </row>
    <row r="291" spans="2:187" x14ac:dyDescent="0.2">
      <c r="B291" s="139">
        <f t="shared" si="2225"/>
        <v>2023</v>
      </c>
      <c r="C291" s="142" t="str">
        <f t="shared" si="2226"/>
        <v>Feb</v>
      </c>
      <c r="D291" s="154">
        <f t="shared" si="2072"/>
        <v>0</v>
      </c>
      <c r="E291" s="129"/>
      <c r="F291" s="129"/>
      <c r="G291" s="129"/>
      <c r="H291" s="154">
        <f t="shared" si="2073"/>
        <v>0</v>
      </c>
      <c r="I291" s="151">
        <f t="shared" si="2177"/>
        <v>0</v>
      </c>
      <c r="J291" s="151">
        <f t="shared" si="2178"/>
        <v>0</v>
      </c>
      <c r="K291" s="151">
        <f t="shared" si="2179"/>
        <v>0</v>
      </c>
      <c r="L291" s="154">
        <f t="shared" si="1788"/>
        <v>0</v>
      </c>
      <c r="M291" s="3"/>
      <c r="N291" s="3"/>
      <c r="O291" s="3"/>
      <c r="P291" s="154">
        <f t="shared" si="2074"/>
        <v>0</v>
      </c>
      <c r="Q291" s="3"/>
      <c r="R291" s="3"/>
      <c r="S291" s="3"/>
      <c r="T291" s="154">
        <f t="shared" si="2075"/>
        <v>0</v>
      </c>
      <c r="U291" s="151">
        <f t="shared" si="2180"/>
        <v>0</v>
      </c>
      <c r="V291" s="151">
        <f t="shared" si="2181"/>
        <v>0</v>
      </c>
      <c r="W291" s="151">
        <f t="shared" si="2182"/>
        <v>0</v>
      </c>
      <c r="X291" s="154">
        <f t="shared" si="2076"/>
        <v>0</v>
      </c>
      <c r="Y291" s="151">
        <f t="shared" si="2183"/>
        <v>0</v>
      </c>
      <c r="Z291" s="151">
        <f t="shared" si="2184"/>
        <v>0</v>
      </c>
      <c r="AA291" s="151">
        <f t="shared" si="2185"/>
        <v>0</v>
      </c>
      <c r="AB291" s="154">
        <f t="shared" si="2077"/>
        <v>0</v>
      </c>
      <c r="AC291" s="3"/>
      <c r="AD291" s="3"/>
      <c r="AE291" s="3"/>
      <c r="AF291" s="154">
        <f t="shared" si="2078"/>
        <v>0</v>
      </c>
      <c r="AG291" s="3"/>
      <c r="AH291" s="3"/>
      <c r="AI291" s="3"/>
      <c r="AJ291" s="154">
        <f t="shared" si="2079"/>
        <v>0</v>
      </c>
      <c r="AK291" s="151">
        <f t="shared" si="2186"/>
        <v>0</v>
      </c>
      <c r="AL291" s="151">
        <f t="shared" si="2187"/>
        <v>0</v>
      </c>
      <c r="AM291" s="151">
        <f t="shared" si="2188"/>
        <v>0</v>
      </c>
      <c r="AN291" s="154">
        <f t="shared" si="2080"/>
        <v>0</v>
      </c>
      <c r="AO291" s="3"/>
      <c r="AP291" s="3"/>
      <c r="AQ291" s="3"/>
      <c r="AR291" s="151">
        <f t="shared" si="2189"/>
        <v>0</v>
      </c>
      <c r="AS291" s="151">
        <f t="shared" si="2190"/>
        <v>0</v>
      </c>
      <c r="AT291" s="151">
        <f t="shared" si="2191"/>
        <v>0</v>
      </c>
      <c r="AU291" s="151">
        <f t="shared" si="2192"/>
        <v>0</v>
      </c>
      <c r="AV291" s="154">
        <f t="shared" si="2081"/>
        <v>0</v>
      </c>
      <c r="AW291" s="3"/>
      <c r="AX291" s="3"/>
      <c r="AY291" s="3"/>
      <c r="AZ291" s="151">
        <f t="shared" si="2193"/>
        <v>0</v>
      </c>
      <c r="BA291" s="151">
        <f t="shared" si="2194"/>
        <v>0</v>
      </c>
      <c r="BB291" s="151">
        <f t="shared" si="2195"/>
        <v>0</v>
      </c>
      <c r="BC291" s="151">
        <f t="shared" si="2196"/>
        <v>0</v>
      </c>
      <c r="BD291" s="154">
        <f t="shared" si="2082"/>
        <v>0</v>
      </c>
      <c r="BE291" s="3"/>
      <c r="BF291" s="3"/>
      <c r="BG291" s="3"/>
      <c r="BH291" s="151">
        <f t="shared" si="2197"/>
        <v>0</v>
      </c>
      <c r="BI291" s="151">
        <f t="shared" si="2198"/>
        <v>0</v>
      </c>
      <c r="BJ291" s="151">
        <f t="shared" si="2199"/>
        <v>0</v>
      </c>
      <c r="BK291" s="151">
        <f t="shared" si="2200"/>
        <v>0</v>
      </c>
      <c r="BL291" s="154">
        <f t="shared" si="2083"/>
        <v>0</v>
      </c>
      <c r="BM291" s="3"/>
      <c r="BN291" s="3"/>
      <c r="BO291" s="3"/>
      <c r="BP291" s="151">
        <f t="shared" si="2201"/>
        <v>0</v>
      </c>
      <c r="BQ291" s="151">
        <f t="shared" si="2202"/>
        <v>0</v>
      </c>
      <c r="BR291" s="151">
        <f t="shared" si="2203"/>
        <v>0</v>
      </c>
      <c r="BS291" s="151">
        <f t="shared" si="2204"/>
        <v>0</v>
      </c>
      <c r="BT291" s="154">
        <f t="shared" si="2084"/>
        <v>0</v>
      </c>
      <c r="BU291" s="3"/>
      <c r="BV291" s="3"/>
      <c r="BW291" s="3"/>
      <c r="BX291" s="151">
        <f t="shared" si="2205"/>
        <v>0</v>
      </c>
      <c r="BY291" s="151">
        <f t="shared" si="2206"/>
        <v>0</v>
      </c>
      <c r="BZ291" s="151">
        <f t="shared" si="2207"/>
        <v>0</v>
      </c>
      <c r="CA291" s="151">
        <f t="shared" si="2208"/>
        <v>0</v>
      </c>
      <c r="CB291" s="154">
        <f t="shared" si="2085"/>
        <v>0</v>
      </c>
      <c r="CC291" s="3"/>
      <c r="CD291" s="3"/>
      <c r="CE291" s="3"/>
      <c r="CF291" s="151">
        <f t="shared" si="2209"/>
        <v>0</v>
      </c>
      <c r="CG291" s="151">
        <f t="shared" si="2210"/>
        <v>0</v>
      </c>
      <c r="CH291" s="151">
        <f t="shared" si="2211"/>
        <v>0</v>
      </c>
      <c r="CI291" s="151">
        <f t="shared" si="2212"/>
        <v>0</v>
      </c>
      <c r="CJ291" s="154">
        <f t="shared" si="2086"/>
        <v>0</v>
      </c>
      <c r="CK291" s="3"/>
      <c r="CL291" s="3"/>
      <c r="CM291" s="3"/>
      <c r="CN291" s="151">
        <f t="shared" si="2213"/>
        <v>0</v>
      </c>
      <c r="CO291" s="151">
        <f t="shared" si="2214"/>
        <v>0</v>
      </c>
      <c r="CP291" s="151">
        <f t="shared" si="2215"/>
        <v>0</v>
      </c>
      <c r="CQ291" s="151">
        <f t="shared" si="2216"/>
        <v>0</v>
      </c>
      <c r="CR291" s="154">
        <f t="shared" si="2087"/>
        <v>0</v>
      </c>
      <c r="CS291" s="3"/>
      <c r="CT291" s="3"/>
      <c r="CU291" s="3"/>
      <c r="CV291" s="151">
        <f t="shared" si="2217"/>
        <v>0</v>
      </c>
      <c r="CW291" s="151">
        <f t="shared" si="2218"/>
        <v>0</v>
      </c>
      <c r="CX291" s="151">
        <f t="shared" si="2219"/>
        <v>0</v>
      </c>
      <c r="CY291" s="151">
        <f t="shared" si="2220"/>
        <v>0</v>
      </c>
      <c r="CZ291" s="151">
        <f t="shared" si="2221"/>
        <v>0</v>
      </c>
      <c r="DA291" s="151">
        <f t="shared" si="2222"/>
        <v>0</v>
      </c>
      <c r="DB291" s="151">
        <f t="shared" si="2223"/>
        <v>0</v>
      </c>
      <c r="DC291" s="151">
        <f t="shared" si="222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6"/>
        <v>0</v>
      </c>
      <c r="FM291" s="151">
        <f t="shared" si="2089"/>
        <v>0</v>
      </c>
      <c r="FN291" s="151">
        <f t="shared" si="2090"/>
        <v>0</v>
      </c>
      <c r="FO291" s="151">
        <f t="shared" si="2091"/>
        <v>0</v>
      </c>
      <c r="FR291" s="5">
        <f t="shared" si="1976"/>
        <v>0</v>
      </c>
      <c r="FS291" s="5">
        <f t="shared" si="1977"/>
        <v>0</v>
      </c>
      <c r="FT291" s="5">
        <f t="shared" si="1978"/>
        <v>0</v>
      </c>
      <c r="FU291" s="5">
        <f t="shared" si="1979"/>
        <v>0</v>
      </c>
      <c r="FW291" s="233" t="e">
        <f t="shared" si="1980"/>
        <v>#DIV/0!</v>
      </c>
      <c r="FX291" s="233" t="e">
        <f t="shared" si="1981"/>
        <v>#DIV/0!</v>
      </c>
      <c r="FY291" s="233" t="e">
        <f t="shared" si="1982"/>
        <v>#DIV/0!</v>
      </c>
      <c r="FZ291" s="233" t="e">
        <f t="shared" si="1983"/>
        <v>#DIV/0!</v>
      </c>
      <c r="GA291" s="233"/>
      <c r="GB291" s="5">
        <f t="shared" si="1984"/>
        <v>0</v>
      </c>
      <c r="GC291" s="5">
        <f t="shared" si="1985"/>
        <v>0</v>
      </c>
      <c r="GD291" s="5">
        <f t="shared" si="1986"/>
        <v>0</v>
      </c>
      <c r="GE291" s="5">
        <f t="shared" si="1987"/>
        <v>0</v>
      </c>
    </row>
    <row r="292" spans="2:187" x14ac:dyDescent="0.2">
      <c r="B292" s="139">
        <f t="shared" si="2225"/>
        <v>2023</v>
      </c>
      <c r="C292" s="142" t="str">
        <f t="shared" si="2226"/>
        <v>Mar</v>
      </c>
      <c r="D292" s="154">
        <f t="shared" si="2072"/>
        <v>0</v>
      </c>
      <c r="E292" s="129"/>
      <c r="F292" s="129"/>
      <c r="G292" s="129"/>
      <c r="H292" s="154">
        <f t="shared" si="2073"/>
        <v>0</v>
      </c>
      <c r="I292" s="151">
        <f t="shared" si="2177"/>
        <v>0</v>
      </c>
      <c r="J292" s="151">
        <f t="shared" si="2178"/>
        <v>0</v>
      </c>
      <c r="K292" s="151">
        <f t="shared" si="2179"/>
        <v>0</v>
      </c>
      <c r="L292" s="154">
        <f t="shared" si="1788"/>
        <v>0</v>
      </c>
      <c r="M292" s="3"/>
      <c r="N292" s="3"/>
      <c r="O292" s="3"/>
      <c r="P292" s="154">
        <f t="shared" si="2074"/>
        <v>0</v>
      </c>
      <c r="Q292" s="3"/>
      <c r="R292" s="3"/>
      <c r="S292" s="3"/>
      <c r="T292" s="154">
        <f t="shared" si="2075"/>
        <v>0</v>
      </c>
      <c r="U292" s="151">
        <f t="shared" si="2180"/>
        <v>0</v>
      </c>
      <c r="V292" s="151">
        <f t="shared" si="2181"/>
        <v>0</v>
      </c>
      <c r="W292" s="151">
        <f t="shared" si="2182"/>
        <v>0</v>
      </c>
      <c r="X292" s="154">
        <f t="shared" si="2076"/>
        <v>0</v>
      </c>
      <c r="Y292" s="151">
        <f t="shared" si="2183"/>
        <v>0</v>
      </c>
      <c r="Z292" s="151">
        <f t="shared" si="2184"/>
        <v>0</v>
      </c>
      <c r="AA292" s="151">
        <f t="shared" si="2185"/>
        <v>0</v>
      </c>
      <c r="AB292" s="154">
        <f t="shared" si="2077"/>
        <v>0</v>
      </c>
      <c r="AC292" s="3"/>
      <c r="AD292" s="3"/>
      <c r="AE292" s="3"/>
      <c r="AF292" s="154">
        <f t="shared" si="2078"/>
        <v>0</v>
      </c>
      <c r="AG292" s="3"/>
      <c r="AH292" s="3"/>
      <c r="AI292" s="3"/>
      <c r="AJ292" s="154">
        <f t="shared" si="2079"/>
        <v>0</v>
      </c>
      <c r="AK292" s="151">
        <f t="shared" si="2186"/>
        <v>0</v>
      </c>
      <c r="AL292" s="151">
        <f t="shared" si="2187"/>
        <v>0</v>
      </c>
      <c r="AM292" s="151">
        <f t="shared" si="2188"/>
        <v>0</v>
      </c>
      <c r="AN292" s="154">
        <f t="shared" si="2080"/>
        <v>0</v>
      </c>
      <c r="AO292" s="3"/>
      <c r="AP292" s="3"/>
      <c r="AQ292" s="3"/>
      <c r="AR292" s="151">
        <f t="shared" si="2189"/>
        <v>0</v>
      </c>
      <c r="AS292" s="151">
        <f t="shared" si="2190"/>
        <v>0</v>
      </c>
      <c r="AT292" s="151">
        <f t="shared" si="2191"/>
        <v>0</v>
      </c>
      <c r="AU292" s="151">
        <f t="shared" si="2192"/>
        <v>0</v>
      </c>
      <c r="AV292" s="154">
        <f t="shared" si="2081"/>
        <v>0</v>
      </c>
      <c r="AW292" s="3"/>
      <c r="AX292" s="3"/>
      <c r="AY292" s="3"/>
      <c r="AZ292" s="151">
        <f t="shared" si="2193"/>
        <v>0</v>
      </c>
      <c r="BA292" s="151">
        <f t="shared" si="2194"/>
        <v>0</v>
      </c>
      <c r="BB292" s="151">
        <f t="shared" si="2195"/>
        <v>0</v>
      </c>
      <c r="BC292" s="151">
        <f t="shared" si="2196"/>
        <v>0</v>
      </c>
      <c r="BD292" s="154">
        <f t="shared" si="2082"/>
        <v>0</v>
      </c>
      <c r="BE292" s="3"/>
      <c r="BF292" s="3"/>
      <c r="BG292" s="3"/>
      <c r="BH292" s="151">
        <f t="shared" si="2197"/>
        <v>0</v>
      </c>
      <c r="BI292" s="151">
        <f t="shared" si="2198"/>
        <v>0</v>
      </c>
      <c r="BJ292" s="151">
        <f t="shared" si="2199"/>
        <v>0</v>
      </c>
      <c r="BK292" s="151">
        <f t="shared" si="2200"/>
        <v>0</v>
      </c>
      <c r="BL292" s="154">
        <f t="shared" si="2083"/>
        <v>0</v>
      </c>
      <c r="BM292" s="3"/>
      <c r="BN292" s="3"/>
      <c r="BO292" s="3"/>
      <c r="BP292" s="151">
        <f t="shared" si="2201"/>
        <v>0</v>
      </c>
      <c r="BQ292" s="151">
        <f t="shared" si="2202"/>
        <v>0</v>
      </c>
      <c r="BR292" s="151">
        <f t="shared" si="2203"/>
        <v>0</v>
      </c>
      <c r="BS292" s="151">
        <f t="shared" si="2204"/>
        <v>0</v>
      </c>
      <c r="BT292" s="154">
        <f t="shared" si="2084"/>
        <v>0</v>
      </c>
      <c r="BU292" s="3"/>
      <c r="BV292" s="3"/>
      <c r="BW292" s="3"/>
      <c r="BX292" s="151">
        <f t="shared" si="2205"/>
        <v>0</v>
      </c>
      <c r="BY292" s="151">
        <f t="shared" si="2206"/>
        <v>0</v>
      </c>
      <c r="BZ292" s="151">
        <f t="shared" si="2207"/>
        <v>0</v>
      </c>
      <c r="CA292" s="151">
        <f t="shared" si="2208"/>
        <v>0</v>
      </c>
      <c r="CB292" s="154">
        <f t="shared" si="2085"/>
        <v>0</v>
      </c>
      <c r="CC292" s="3"/>
      <c r="CD292" s="3"/>
      <c r="CE292" s="3"/>
      <c r="CF292" s="151">
        <f t="shared" si="2209"/>
        <v>0</v>
      </c>
      <c r="CG292" s="151">
        <f t="shared" si="2210"/>
        <v>0</v>
      </c>
      <c r="CH292" s="151">
        <f t="shared" si="2211"/>
        <v>0</v>
      </c>
      <c r="CI292" s="151">
        <f t="shared" si="2212"/>
        <v>0</v>
      </c>
      <c r="CJ292" s="154">
        <f t="shared" si="2086"/>
        <v>0</v>
      </c>
      <c r="CK292" s="3"/>
      <c r="CL292" s="3"/>
      <c r="CM292" s="3"/>
      <c r="CN292" s="151">
        <f t="shared" si="2213"/>
        <v>0</v>
      </c>
      <c r="CO292" s="151">
        <f t="shared" si="2214"/>
        <v>0</v>
      </c>
      <c r="CP292" s="151">
        <f t="shared" si="2215"/>
        <v>0</v>
      </c>
      <c r="CQ292" s="151">
        <f t="shared" si="2216"/>
        <v>0</v>
      </c>
      <c r="CR292" s="154">
        <f t="shared" si="2087"/>
        <v>0</v>
      </c>
      <c r="CS292" s="3"/>
      <c r="CT292" s="3"/>
      <c r="CU292" s="3"/>
      <c r="CV292" s="151">
        <f t="shared" si="2217"/>
        <v>0</v>
      </c>
      <c r="CW292" s="151">
        <f t="shared" si="2218"/>
        <v>0</v>
      </c>
      <c r="CX292" s="151">
        <f t="shared" si="2219"/>
        <v>0</v>
      </c>
      <c r="CY292" s="151">
        <f t="shared" si="2220"/>
        <v>0</v>
      </c>
      <c r="CZ292" s="151">
        <f t="shared" si="2221"/>
        <v>0</v>
      </c>
      <c r="DA292" s="151">
        <f t="shared" si="2222"/>
        <v>0</v>
      </c>
      <c r="DB292" s="151">
        <f t="shared" si="2223"/>
        <v>0</v>
      </c>
      <c r="DC292" s="151">
        <f t="shared" si="222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6"/>
        <v>0</v>
      </c>
      <c r="FM292" s="151">
        <f t="shared" si="2089"/>
        <v>0</v>
      </c>
      <c r="FN292" s="151">
        <f t="shared" si="2090"/>
        <v>0</v>
      </c>
      <c r="FO292" s="151">
        <f t="shared" si="2091"/>
        <v>0</v>
      </c>
      <c r="FR292" s="5">
        <f t="shared" si="1976"/>
        <v>0</v>
      </c>
      <c r="FS292" s="5">
        <f t="shared" si="1977"/>
        <v>0</v>
      </c>
      <c r="FT292" s="5">
        <f t="shared" si="1978"/>
        <v>0</v>
      </c>
      <c r="FU292" s="5">
        <f t="shared" si="1979"/>
        <v>0</v>
      </c>
      <c r="FW292" s="233" t="e">
        <f t="shared" si="1980"/>
        <v>#DIV/0!</v>
      </c>
      <c r="FX292" s="233" t="e">
        <f t="shared" si="1981"/>
        <v>#DIV/0!</v>
      </c>
      <c r="FY292" s="233" t="e">
        <f t="shared" si="1982"/>
        <v>#DIV/0!</v>
      </c>
      <c r="FZ292" s="233" t="e">
        <f t="shared" si="1983"/>
        <v>#DIV/0!</v>
      </c>
      <c r="GA292" s="233"/>
      <c r="GB292" s="5">
        <f t="shared" si="1984"/>
        <v>0</v>
      </c>
      <c r="GC292" s="5">
        <f t="shared" si="1985"/>
        <v>0</v>
      </c>
      <c r="GD292" s="5">
        <f t="shared" si="1986"/>
        <v>0</v>
      </c>
      <c r="GE292" s="5">
        <f t="shared" si="1987"/>
        <v>0</v>
      </c>
    </row>
    <row r="293" spans="2:187" x14ac:dyDescent="0.2">
      <c r="B293" s="139">
        <f t="shared" si="2225"/>
        <v>2023</v>
      </c>
      <c r="C293" s="142" t="str">
        <f t="shared" si="2226"/>
        <v>Apr</v>
      </c>
      <c r="D293" s="154">
        <f t="shared" si="2072"/>
        <v>0</v>
      </c>
      <c r="E293" s="129"/>
      <c r="F293" s="129"/>
      <c r="G293" s="129"/>
      <c r="H293" s="154">
        <f t="shared" si="2073"/>
        <v>0</v>
      </c>
      <c r="I293" s="151">
        <f t="shared" si="2177"/>
        <v>0</v>
      </c>
      <c r="J293" s="151">
        <f t="shared" si="2178"/>
        <v>0</v>
      </c>
      <c r="K293" s="151">
        <f t="shared" si="2179"/>
        <v>0</v>
      </c>
      <c r="L293" s="154">
        <f t="shared" si="1788"/>
        <v>0</v>
      </c>
      <c r="M293" s="3"/>
      <c r="N293" s="3"/>
      <c r="O293" s="3"/>
      <c r="P293" s="154">
        <f t="shared" si="2074"/>
        <v>0</v>
      </c>
      <c r="Q293" s="3"/>
      <c r="R293" s="3"/>
      <c r="S293" s="3"/>
      <c r="T293" s="154">
        <f t="shared" si="2075"/>
        <v>0</v>
      </c>
      <c r="U293" s="151">
        <f t="shared" si="2180"/>
        <v>0</v>
      </c>
      <c r="V293" s="151">
        <f t="shared" si="2181"/>
        <v>0</v>
      </c>
      <c r="W293" s="151">
        <f t="shared" si="2182"/>
        <v>0</v>
      </c>
      <c r="X293" s="154">
        <f t="shared" si="2076"/>
        <v>0</v>
      </c>
      <c r="Y293" s="151">
        <f t="shared" si="2183"/>
        <v>0</v>
      </c>
      <c r="Z293" s="151">
        <f t="shared" si="2184"/>
        <v>0</v>
      </c>
      <c r="AA293" s="151">
        <f t="shared" si="2185"/>
        <v>0</v>
      </c>
      <c r="AB293" s="154">
        <f t="shared" si="2077"/>
        <v>0</v>
      </c>
      <c r="AC293" s="3"/>
      <c r="AD293" s="3"/>
      <c r="AE293" s="3"/>
      <c r="AF293" s="154">
        <f t="shared" si="2078"/>
        <v>0</v>
      </c>
      <c r="AG293" s="3"/>
      <c r="AH293" s="3"/>
      <c r="AI293" s="3"/>
      <c r="AJ293" s="154">
        <f t="shared" si="2079"/>
        <v>0</v>
      </c>
      <c r="AK293" s="151">
        <f t="shared" si="2186"/>
        <v>0</v>
      </c>
      <c r="AL293" s="151">
        <f t="shared" si="2187"/>
        <v>0</v>
      </c>
      <c r="AM293" s="151">
        <f t="shared" si="2188"/>
        <v>0</v>
      </c>
      <c r="AN293" s="154">
        <f t="shared" si="2080"/>
        <v>0</v>
      </c>
      <c r="AO293" s="3"/>
      <c r="AP293" s="3"/>
      <c r="AQ293" s="3"/>
      <c r="AR293" s="151">
        <f t="shared" si="2189"/>
        <v>0</v>
      </c>
      <c r="AS293" s="151">
        <f t="shared" si="2190"/>
        <v>0</v>
      </c>
      <c r="AT293" s="151">
        <f t="shared" si="2191"/>
        <v>0</v>
      </c>
      <c r="AU293" s="151">
        <f t="shared" si="2192"/>
        <v>0</v>
      </c>
      <c r="AV293" s="154">
        <f t="shared" si="2081"/>
        <v>0</v>
      </c>
      <c r="AW293" s="3"/>
      <c r="AX293" s="3"/>
      <c r="AY293" s="3"/>
      <c r="AZ293" s="151">
        <f t="shared" si="2193"/>
        <v>0</v>
      </c>
      <c r="BA293" s="151">
        <f t="shared" si="2194"/>
        <v>0</v>
      </c>
      <c r="BB293" s="151">
        <f t="shared" si="2195"/>
        <v>0</v>
      </c>
      <c r="BC293" s="151">
        <f t="shared" si="2196"/>
        <v>0</v>
      </c>
      <c r="BD293" s="154">
        <f t="shared" si="2082"/>
        <v>0</v>
      </c>
      <c r="BE293" s="3"/>
      <c r="BF293" s="3"/>
      <c r="BG293" s="3"/>
      <c r="BH293" s="151">
        <f t="shared" si="2197"/>
        <v>0</v>
      </c>
      <c r="BI293" s="151">
        <f t="shared" si="2198"/>
        <v>0</v>
      </c>
      <c r="BJ293" s="151">
        <f t="shared" si="2199"/>
        <v>0</v>
      </c>
      <c r="BK293" s="151">
        <f t="shared" si="2200"/>
        <v>0</v>
      </c>
      <c r="BL293" s="154">
        <f t="shared" si="2083"/>
        <v>0</v>
      </c>
      <c r="BM293" s="3"/>
      <c r="BN293" s="3"/>
      <c r="BO293" s="3"/>
      <c r="BP293" s="151">
        <f t="shared" si="2201"/>
        <v>0</v>
      </c>
      <c r="BQ293" s="151">
        <f t="shared" si="2202"/>
        <v>0</v>
      </c>
      <c r="BR293" s="151">
        <f t="shared" si="2203"/>
        <v>0</v>
      </c>
      <c r="BS293" s="151">
        <f t="shared" si="2204"/>
        <v>0</v>
      </c>
      <c r="BT293" s="154">
        <f t="shared" si="2084"/>
        <v>0</v>
      </c>
      <c r="BU293" s="3"/>
      <c r="BV293" s="3"/>
      <c r="BW293" s="3"/>
      <c r="BX293" s="151">
        <f t="shared" si="2205"/>
        <v>0</v>
      </c>
      <c r="BY293" s="151">
        <f t="shared" si="2206"/>
        <v>0</v>
      </c>
      <c r="BZ293" s="151">
        <f t="shared" si="2207"/>
        <v>0</v>
      </c>
      <c r="CA293" s="151">
        <f t="shared" si="2208"/>
        <v>0</v>
      </c>
      <c r="CB293" s="154">
        <f t="shared" si="2085"/>
        <v>0</v>
      </c>
      <c r="CC293" s="3"/>
      <c r="CD293" s="3"/>
      <c r="CE293" s="3"/>
      <c r="CF293" s="151">
        <f t="shared" si="2209"/>
        <v>0</v>
      </c>
      <c r="CG293" s="151">
        <f t="shared" si="2210"/>
        <v>0</v>
      </c>
      <c r="CH293" s="151">
        <f t="shared" si="2211"/>
        <v>0</v>
      </c>
      <c r="CI293" s="151">
        <f t="shared" si="2212"/>
        <v>0</v>
      </c>
      <c r="CJ293" s="154">
        <f t="shared" si="2086"/>
        <v>0</v>
      </c>
      <c r="CK293" s="3"/>
      <c r="CL293" s="3"/>
      <c r="CM293" s="3"/>
      <c r="CN293" s="151">
        <f t="shared" si="2213"/>
        <v>0</v>
      </c>
      <c r="CO293" s="151">
        <f t="shared" si="2214"/>
        <v>0</v>
      </c>
      <c r="CP293" s="151">
        <f t="shared" si="2215"/>
        <v>0</v>
      </c>
      <c r="CQ293" s="151">
        <f t="shared" si="2216"/>
        <v>0</v>
      </c>
      <c r="CR293" s="154">
        <f t="shared" si="2087"/>
        <v>0</v>
      </c>
      <c r="CS293" s="3"/>
      <c r="CT293" s="3"/>
      <c r="CU293" s="3"/>
      <c r="CV293" s="151">
        <f t="shared" si="2217"/>
        <v>0</v>
      </c>
      <c r="CW293" s="151">
        <f t="shared" si="2218"/>
        <v>0</v>
      </c>
      <c r="CX293" s="151">
        <f t="shared" si="2219"/>
        <v>0</v>
      </c>
      <c r="CY293" s="151">
        <f t="shared" si="2220"/>
        <v>0</v>
      </c>
      <c r="CZ293" s="151">
        <f t="shared" si="2221"/>
        <v>0</v>
      </c>
      <c r="DA293" s="151">
        <f t="shared" si="2222"/>
        <v>0</v>
      </c>
      <c r="DB293" s="151">
        <f t="shared" si="2223"/>
        <v>0</v>
      </c>
      <c r="DC293" s="151">
        <f t="shared" si="222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6"/>
        <v>0</v>
      </c>
      <c r="FM293" s="151">
        <f t="shared" si="2089"/>
        <v>0</v>
      </c>
      <c r="FN293" s="151">
        <f t="shared" si="2090"/>
        <v>0</v>
      </c>
      <c r="FO293" s="151">
        <f t="shared" si="2091"/>
        <v>0</v>
      </c>
      <c r="FR293" s="5">
        <f t="shared" si="1976"/>
        <v>0</v>
      </c>
      <c r="FS293" s="5">
        <f t="shared" si="1977"/>
        <v>0</v>
      </c>
      <c r="FT293" s="5">
        <f t="shared" si="1978"/>
        <v>0</v>
      </c>
      <c r="FU293" s="5">
        <f t="shared" si="1979"/>
        <v>0</v>
      </c>
      <c r="FW293" s="233" t="e">
        <f t="shared" si="1980"/>
        <v>#DIV/0!</v>
      </c>
      <c r="FX293" s="233" t="e">
        <f t="shared" si="1981"/>
        <v>#DIV/0!</v>
      </c>
      <c r="FY293" s="233" t="e">
        <f t="shared" si="1982"/>
        <v>#DIV/0!</v>
      </c>
      <c r="FZ293" s="233" t="e">
        <f t="shared" si="1983"/>
        <v>#DIV/0!</v>
      </c>
      <c r="GA293" s="233"/>
      <c r="GB293" s="5">
        <f t="shared" si="1984"/>
        <v>0</v>
      </c>
      <c r="GC293" s="5">
        <f t="shared" si="1985"/>
        <v>0</v>
      </c>
      <c r="GD293" s="5">
        <f t="shared" si="1986"/>
        <v>0</v>
      </c>
      <c r="GE293" s="5">
        <f t="shared" si="1987"/>
        <v>0</v>
      </c>
    </row>
    <row r="294" spans="2:187" x14ac:dyDescent="0.2">
      <c r="B294" s="139">
        <f t="shared" si="2225"/>
        <v>2023</v>
      </c>
      <c r="C294" s="142" t="str">
        <f t="shared" si="2226"/>
        <v>Maj</v>
      </c>
      <c r="D294" s="154">
        <f t="shared" si="2072"/>
        <v>0</v>
      </c>
      <c r="E294" s="129"/>
      <c r="F294" s="129"/>
      <c r="G294" s="129"/>
      <c r="H294" s="154">
        <f t="shared" si="2073"/>
        <v>0</v>
      </c>
      <c r="I294" s="151">
        <f t="shared" si="2177"/>
        <v>0</v>
      </c>
      <c r="J294" s="151">
        <f t="shared" si="2178"/>
        <v>0</v>
      </c>
      <c r="K294" s="151">
        <f t="shared" si="2179"/>
        <v>0</v>
      </c>
      <c r="L294" s="154">
        <f t="shared" si="1788"/>
        <v>0</v>
      </c>
      <c r="M294" s="3"/>
      <c r="N294" s="3"/>
      <c r="O294" s="3"/>
      <c r="P294" s="154">
        <f t="shared" si="2074"/>
        <v>0</v>
      </c>
      <c r="Q294" s="3"/>
      <c r="R294" s="3"/>
      <c r="S294" s="3"/>
      <c r="T294" s="154">
        <f t="shared" si="2075"/>
        <v>0</v>
      </c>
      <c r="U294" s="151">
        <f t="shared" si="2180"/>
        <v>0</v>
      </c>
      <c r="V294" s="151">
        <f t="shared" si="2181"/>
        <v>0</v>
      </c>
      <c r="W294" s="151">
        <f t="shared" si="2182"/>
        <v>0</v>
      </c>
      <c r="X294" s="154">
        <f t="shared" si="2076"/>
        <v>0</v>
      </c>
      <c r="Y294" s="151">
        <f t="shared" si="2183"/>
        <v>0</v>
      </c>
      <c r="Z294" s="151">
        <f t="shared" si="2184"/>
        <v>0</v>
      </c>
      <c r="AA294" s="151">
        <f t="shared" si="2185"/>
        <v>0</v>
      </c>
      <c r="AB294" s="154">
        <f t="shared" si="2077"/>
        <v>0</v>
      </c>
      <c r="AC294" s="3"/>
      <c r="AD294" s="3"/>
      <c r="AE294" s="3"/>
      <c r="AF294" s="154">
        <f t="shared" si="2078"/>
        <v>0</v>
      </c>
      <c r="AG294" s="3"/>
      <c r="AH294" s="3"/>
      <c r="AI294" s="3"/>
      <c r="AJ294" s="154">
        <f t="shared" si="2079"/>
        <v>0</v>
      </c>
      <c r="AK294" s="151">
        <f t="shared" si="2186"/>
        <v>0</v>
      </c>
      <c r="AL294" s="151">
        <f t="shared" si="2187"/>
        <v>0</v>
      </c>
      <c r="AM294" s="151">
        <f t="shared" si="2188"/>
        <v>0</v>
      </c>
      <c r="AN294" s="154">
        <f t="shared" si="2080"/>
        <v>0</v>
      </c>
      <c r="AO294" s="3"/>
      <c r="AP294" s="3"/>
      <c r="AQ294" s="3"/>
      <c r="AR294" s="151">
        <f t="shared" si="2189"/>
        <v>0</v>
      </c>
      <c r="AS294" s="151">
        <f t="shared" si="2190"/>
        <v>0</v>
      </c>
      <c r="AT294" s="151">
        <f t="shared" si="2191"/>
        <v>0</v>
      </c>
      <c r="AU294" s="151">
        <f t="shared" si="2192"/>
        <v>0</v>
      </c>
      <c r="AV294" s="154">
        <f t="shared" si="2081"/>
        <v>0</v>
      </c>
      <c r="AW294" s="3"/>
      <c r="AX294" s="3"/>
      <c r="AY294" s="3"/>
      <c r="AZ294" s="151">
        <f t="shared" si="2193"/>
        <v>0</v>
      </c>
      <c r="BA294" s="151">
        <f t="shared" si="2194"/>
        <v>0</v>
      </c>
      <c r="BB294" s="151">
        <f t="shared" si="2195"/>
        <v>0</v>
      </c>
      <c r="BC294" s="151">
        <f t="shared" si="2196"/>
        <v>0</v>
      </c>
      <c r="BD294" s="154">
        <f t="shared" si="2082"/>
        <v>0</v>
      </c>
      <c r="BE294" s="3"/>
      <c r="BF294" s="3"/>
      <c r="BG294" s="3"/>
      <c r="BH294" s="151">
        <f t="shared" si="2197"/>
        <v>0</v>
      </c>
      <c r="BI294" s="151">
        <f t="shared" si="2198"/>
        <v>0</v>
      </c>
      <c r="BJ294" s="151">
        <f t="shared" si="2199"/>
        <v>0</v>
      </c>
      <c r="BK294" s="151">
        <f t="shared" si="2200"/>
        <v>0</v>
      </c>
      <c r="BL294" s="154">
        <f t="shared" si="2083"/>
        <v>0</v>
      </c>
      <c r="BM294" s="3"/>
      <c r="BN294" s="3"/>
      <c r="BO294" s="3"/>
      <c r="BP294" s="151">
        <f t="shared" si="2201"/>
        <v>0</v>
      </c>
      <c r="BQ294" s="151">
        <f t="shared" si="2202"/>
        <v>0</v>
      </c>
      <c r="BR294" s="151">
        <f t="shared" si="2203"/>
        <v>0</v>
      </c>
      <c r="BS294" s="151">
        <f t="shared" si="2204"/>
        <v>0</v>
      </c>
      <c r="BT294" s="154">
        <f t="shared" si="2084"/>
        <v>0</v>
      </c>
      <c r="BU294" s="3"/>
      <c r="BV294" s="3"/>
      <c r="BW294" s="3"/>
      <c r="BX294" s="151">
        <f t="shared" si="2205"/>
        <v>0</v>
      </c>
      <c r="BY294" s="151">
        <f t="shared" si="2206"/>
        <v>0</v>
      </c>
      <c r="BZ294" s="151">
        <f t="shared" si="2207"/>
        <v>0</v>
      </c>
      <c r="CA294" s="151">
        <f t="shared" si="2208"/>
        <v>0</v>
      </c>
      <c r="CB294" s="154">
        <f t="shared" si="2085"/>
        <v>0</v>
      </c>
      <c r="CC294" s="3"/>
      <c r="CD294" s="3"/>
      <c r="CE294" s="3"/>
      <c r="CF294" s="151">
        <f t="shared" si="2209"/>
        <v>0</v>
      </c>
      <c r="CG294" s="151">
        <f t="shared" si="2210"/>
        <v>0</v>
      </c>
      <c r="CH294" s="151">
        <f t="shared" si="2211"/>
        <v>0</v>
      </c>
      <c r="CI294" s="151">
        <f t="shared" si="2212"/>
        <v>0</v>
      </c>
      <c r="CJ294" s="154">
        <f t="shared" si="2086"/>
        <v>0</v>
      </c>
      <c r="CK294" s="3"/>
      <c r="CL294" s="3"/>
      <c r="CM294" s="3"/>
      <c r="CN294" s="151">
        <f t="shared" si="2213"/>
        <v>0</v>
      </c>
      <c r="CO294" s="151">
        <f t="shared" si="2214"/>
        <v>0</v>
      </c>
      <c r="CP294" s="151">
        <f t="shared" si="2215"/>
        <v>0</v>
      </c>
      <c r="CQ294" s="151">
        <f t="shared" si="2216"/>
        <v>0</v>
      </c>
      <c r="CR294" s="154">
        <f t="shared" si="2087"/>
        <v>0</v>
      </c>
      <c r="CS294" s="3"/>
      <c r="CT294" s="3"/>
      <c r="CU294" s="3"/>
      <c r="CV294" s="151">
        <f t="shared" si="2217"/>
        <v>0</v>
      </c>
      <c r="CW294" s="151">
        <f t="shared" si="2218"/>
        <v>0</v>
      </c>
      <c r="CX294" s="151">
        <f t="shared" si="2219"/>
        <v>0</v>
      </c>
      <c r="CY294" s="151">
        <f t="shared" si="2220"/>
        <v>0</v>
      </c>
      <c r="CZ294" s="151">
        <f t="shared" si="2221"/>
        <v>0</v>
      </c>
      <c r="DA294" s="151">
        <f t="shared" si="2222"/>
        <v>0</v>
      </c>
      <c r="DB294" s="151">
        <f t="shared" si="2223"/>
        <v>0</v>
      </c>
      <c r="DC294" s="151">
        <f t="shared" si="222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6"/>
        <v>0</v>
      </c>
      <c r="FM294" s="151">
        <f t="shared" si="2089"/>
        <v>0</v>
      </c>
      <c r="FN294" s="151">
        <f t="shared" si="2090"/>
        <v>0</v>
      </c>
      <c r="FO294" s="151">
        <f t="shared" si="2091"/>
        <v>0</v>
      </c>
      <c r="FR294" s="5">
        <f t="shared" si="1976"/>
        <v>0</v>
      </c>
      <c r="FS294" s="5">
        <f t="shared" si="1977"/>
        <v>0</v>
      </c>
      <c r="FT294" s="5">
        <f t="shared" si="1978"/>
        <v>0</v>
      </c>
      <c r="FU294" s="5">
        <f t="shared" si="1979"/>
        <v>0</v>
      </c>
      <c r="FW294" s="233" t="e">
        <f t="shared" si="1980"/>
        <v>#DIV/0!</v>
      </c>
      <c r="FX294" s="233" t="e">
        <f t="shared" si="1981"/>
        <v>#DIV/0!</v>
      </c>
      <c r="FY294" s="233" t="e">
        <f t="shared" si="1982"/>
        <v>#DIV/0!</v>
      </c>
      <c r="FZ294" s="233" t="e">
        <f t="shared" si="1983"/>
        <v>#DIV/0!</v>
      </c>
      <c r="GA294" s="233"/>
      <c r="GB294" s="5">
        <f t="shared" si="1984"/>
        <v>0</v>
      </c>
      <c r="GC294" s="5">
        <f t="shared" si="1985"/>
        <v>0</v>
      </c>
      <c r="GD294" s="5">
        <f t="shared" si="1986"/>
        <v>0</v>
      </c>
      <c r="GE294" s="5">
        <f t="shared" si="1987"/>
        <v>0</v>
      </c>
    </row>
    <row r="295" spans="2:187" x14ac:dyDescent="0.2">
      <c r="B295" s="139">
        <f t="shared" ref="B295:B358" si="2227">B283+1</f>
        <v>2023</v>
      </c>
      <c r="C295" s="142" t="str">
        <f t="shared" si="2226"/>
        <v>Jun</v>
      </c>
      <c r="D295" s="154">
        <f t="shared" si="2072"/>
        <v>0</v>
      </c>
      <c r="E295" s="129"/>
      <c r="F295" s="129"/>
      <c r="G295" s="129"/>
      <c r="H295" s="154">
        <f t="shared" si="2073"/>
        <v>0</v>
      </c>
      <c r="I295" s="151">
        <f t="shared" si="2177"/>
        <v>0</v>
      </c>
      <c r="J295" s="151">
        <f t="shared" si="2178"/>
        <v>0</v>
      </c>
      <c r="K295" s="151">
        <f t="shared" si="2179"/>
        <v>0</v>
      </c>
      <c r="L295" s="154">
        <f t="shared" si="1788"/>
        <v>0</v>
      </c>
      <c r="M295" s="3"/>
      <c r="N295" s="3"/>
      <c r="O295" s="3"/>
      <c r="P295" s="154">
        <f t="shared" si="2074"/>
        <v>0</v>
      </c>
      <c r="Q295" s="3"/>
      <c r="R295" s="3"/>
      <c r="S295" s="3"/>
      <c r="T295" s="154">
        <f t="shared" si="2075"/>
        <v>0</v>
      </c>
      <c r="U295" s="151">
        <f t="shared" si="2180"/>
        <v>0</v>
      </c>
      <c r="V295" s="151">
        <f t="shared" si="2181"/>
        <v>0</v>
      </c>
      <c r="W295" s="151">
        <f t="shared" si="2182"/>
        <v>0</v>
      </c>
      <c r="X295" s="154">
        <f t="shared" si="2076"/>
        <v>0</v>
      </c>
      <c r="Y295" s="151">
        <f t="shared" si="2183"/>
        <v>0</v>
      </c>
      <c r="Z295" s="151">
        <f t="shared" si="2184"/>
        <v>0</v>
      </c>
      <c r="AA295" s="151">
        <f t="shared" si="2185"/>
        <v>0</v>
      </c>
      <c r="AB295" s="154">
        <f t="shared" si="2077"/>
        <v>0</v>
      </c>
      <c r="AC295" s="3"/>
      <c r="AD295" s="3"/>
      <c r="AE295" s="3"/>
      <c r="AF295" s="154">
        <f t="shared" si="2078"/>
        <v>0</v>
      </c>
      <c r="AG295" s="3"/>
      <c r="AH295" s="3"/>
      <c r="AI295" s="3"/>
      <c r="AJ295" s="154">
        <f t="shared" si="2079"/>
        <v>0</v>
      </c>
      <c r="AK295" s="151">
        <f t="shared" si="2186"/>
        <v>0</v>
      </c>
      <c r="AL295" s="151">
        <f t="shared" si="2187"/>
        <v>0</v>
      </c>
      <c r="AM295" s="151">
        <f t="shared" si="2188"/>
        <v>0</v>
      </c>
      <c r="AN295" s="154">
        <f t="shared" si="2080"/>
        <v>0</v>
      </c>
      <c r="AO295" s="3"/>
      <c r="AP295" s="3"/>
      <c r="AQ295" s="3"/>
      <c r="AR295" s="151">
        <f t="shared" si="2189"/>
        <v>0</v>
      </c>
      <c r="AS295" s="151">
        <f t="shared" si="2190"/>
        <v>0</v>
      </c>
      <c r="AT295" s="151">
        <f t="shared" si="2191"/>
        <v>0</v>
      </c>
      <c r="AU295" s="151">
        <f t="shared" si="2192"/>
        <v>0</v>
      </c>
      <c r="AV295" s="154">
        <f t="shared" si="2081"/>
        <v>0</v>
      </c>
      <c r="AW295" s="3"/>
      <c r="AX295" s="3"/>
      <c r="AY295" s="3"/>
      <c r="AZ295" s="151">
        <f t="shared" si="2193"/>
        <v>0</v>
      </c>
      <c r="BA295" s="151">
        <f t="shared" si="2194"/>
        <v>0</v>
      </c>
      <c r="BB295" s="151">
        <f t="shared" si="2195"/>
        <v>0</v>
      </c>
      <c r="BC295" s="151">
        <f t="shared" si="2196"/>
        <v>0</v>
      </c>
      <c r="BD295" s="154">
        <f t="shared" si="2082"/>
        <v>0</v>
      </c>
      <c r="BE295" s="3"/>
      <c r="BF295" s="3"/>
      <c r="BG295" s="3"/>
      <c r="BH295" s="151">
        <f t="shared" si="2197"/>
        <v>0</v>
      </c>
      <c r="BI295" s="151">
        <f t="shared" si="2198"/>
        <v>0</v>
      </c>
      <c r="BJ295" s="151">
        <f t="shared" si="2199"/>
        <v>0</v>
      </c>
      <c r="BK295" s="151">
        <f t="shared" si="2200"/>
        <v>0</v>
      </c>
      <c r="BL295" s="154">
        <f t="shared" si="2083"/>
        <v>0</v>
      </c>
      <c r="BM295" s="3"/>
      <c r="BN295" s="3"/>
      <c r="BO295" s="3"/>
      <c r="BP295" s="151">
        <f t="shared" si="2201"/>
        <v>0</v>
      </c>
      <c r="BQ295" s="151">
        <f t="shared" si="2202"/>
        <v>0</v>
      </c>
      <c r="BR295" s="151">
        <f t="shared" si="2203"/>
        <v>0</v>
      </c>
      <c r="BS295" s="151">
        <f t="shared" si="2204"/>
        <v>0</v>
      </c>
      <c r="BT295" s="154">
        <f t="shared" si="2084"/>
        <v>0</v>
      </c>
      <c r="BU295" s="3"/>
      <c r="BV295" s="3"/>
      <c r="BW295" s="3"/>
      <c r="BX295" s="151">
        <f t="shared" si="2205"/>
        <v>0</v>
      </c>
      <c r="BY295" s="151">
        <f t="shared" si="2206"/>
        <v>0</v>
      </c>
      <c r="BZ295" s="151">
        <f t="shared" si="2207"/>
        <v>0</v>
      </c>
      <c r="CA295" s="151">
        <f t="shared" si="2208"/>
        <v>0</v>
      </c>
      <c r="CB295" s="154">
        <f t="shared" si="2085"/>
        <v>0</v>
      </c>
      <c r="CC295" s="3"/>
      <c r="CD295" s="3"/>
      <c r="CE295" s="3"/>
      <c r="CF295" s="151">
        <f t="shared" si="2209"/>
        <v>0</v>
      </c>
      <c r="CG295" s="151">
        <f t="shared" si="2210"/>
        <v>0</v>
      </c>
      <c r="CH295" s="151">
        <f t="shared" si="2211"/>
        <v>0</v>
      </c>
      <c r="CI295" s="151">
        <f t="shared" si="2212"/>
        <v>0</v>
      </c>
      <c r="CJ295" s="154">
        <f t="shared" si="2086"/>
        <v>0</v>
      </c>
      <c r="CK295" s="3"/>
      <c r="CL295" s="3"/>
      <c r="CM295" s="3"/>
      <c r="CN295" s="151">
        <f t="shared" si="2213"/>
        <v>0</v>
      </c>
      <c r="CO295" s="151">
        <f t="shared" si="2214"/>
        <v>0</v>
      </c>
      <c r="CP295" s="151">
        <f t="shared" si="2215"/>
        <v>0</v>
      </c>
      <c r="CQ295" s="151">
        <f t="shared" si="2216"/>
        <v>0</v>
      </c>
      <c r="CR295" s="154">
        <f t="shared" si="2087"/>
        <v>0</v>
      </c>
      <c r="CS295" s="3"/>
      <c r="CT295" s="3"/>
      <c r="CU295" s="3"/>
      <c r="CV295" s="151">
        <f t="shared" si="2217"/>
        <v>0</v>
      </c>
      <c r="CW295" s="151">
        <f t="shared" si="2218"/>
        <v>0</v>
      </c>
      <c r="CX295" s="151">
        <f t="shared" si="2219"/>
        <v>0</v>
      </c>
      <c r="CY295" s="151">
        <f t="shared" si="2220"/>
        <v>0</v>
      </c>
      <c r="CZ295" s="151">
        <f t="shared" si="2221"/>
        <v>0</v>
      </c>
      <c r="DA295" s="151">
        <f t="shared" si="2222"/>
        <v>0</v>
      </c>
      <c r="DB295" s="151">
        <f t="shared" si="2223"/>
        <v>0</v>
      </c>
      <c r="DC295" s="151">
        <f t="shared" si="222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6"/>
        <v>0</v>
      </c>
      <c r="FM295" s="151">
        <f t="shared" si="2089"/>
        <v>0</v>
      </c>
      <c r="FN295" s="151">
        <f t="shared" si="2090"/>
        <v>0</v>
      </c>
      <c r="FO295" s="151">
        <f t="shared" si="2091"/>
        <v>0</v>
      </c>
      <c r="FR295" s="5">
        <f t="shared" si="1976"/>
        <v>0</v>
      </c>
      <c r="FS295" s="5">
        <f t="shared" si="1977"/>
        <v>0</v>
      </c>
      <c r="FT295" s="5">
        <f t="shared" si="1978"/>
        <v>0</v>
      </c>
      <c r="FU295" s="5">
        <f t="shared" si="1979"/>
        <v>0</v>
      </c>
      <c r="FW295" s="233" t="e">
        <f t="shared" si="1980"/>
        <v>#DIV/0!</v>
      </c>
      <c r="FX295" s="233" t="e">
        <f t="shared" si="1981"/>
        <v>#DIV/0!</v>
      </c>
      <c r="FY295" s="233" t="e">
        <f t="shared" si="1982"/>
        <v>#DIV/0!</v>
      </c>
      <c r="FZ295" s="233" t="e">
        <f t="shared" si="1983"/>
        <v>#DIV/0!</v>
      </c>
      <c r="GA295" s="233"/>
      <c r="GB295" s="5">
        <f t="shared" si="1984"/>
        <v>0</v>
      </c>
      <c r="GC295" s="5">
        <f t="shared" si="1985"/>
        <v>0</v>
      </c>
      <c r="GD295" s="5">
        <f t="shared" si="1986"/>
        <v>0</v>
      </c>
      <c r="GE295" s="5">
        <f t="shared" si="1987"/>
        <v>0</v>
      </c>
    </row>
    <row r="296" spans="2:187" x14ac:dyDescent="0.2">
      <c r="B296" s="139">
        <f t="shared" si="2227"/>
        <v>2023</v>
      </c>
      <c r="C296" s="142" t="str">
        <f t="shared" si="2226"/>
        <v>Jul</v>
      </c>
      <c r="D296" s="154">
        <f t="shared" si="2072"/>
        <v>0</v>
      </c>
      <c r="E296" s="129"/>
      <c r="F296" s="129"/>
      <c r="G296" s="129"/>
      <c r="H296" s="154">
        <f t="shared" si="2073"/>
        <v>0</v>
      </c>
      <c r="I296" s="151">
        <f t="shared" si="2177"/>
        <v>0</v>
      </c>
      <c r="J296" s="151">
        <f t="shared" si="2178"/>
        <v>0</v>
      </c>
      <c r="K296" s="151">
        <f t="shared" si="2179"/>
        <v>0</v>
      </c>
      <c r="L296" s="154">
        <f t="shared" si="1788"/>
        <v>0</v>
      </c>
      <c r="M296" s="3"/>
      <c r="N296" s="3"/>
      <c r="O296" s="3"/>
      <c r="P296" s="154">
        <f t="shared" si="2074"/>
        <v>0</v>
      </c>
      <c r="Q296" s="3"/>
      <c r="R296" s="3"/>
      <c r="S296" s="3"/>
      <c r="T296" s="154">
        <f t="shared" si="2075"/>
        <v>0</v>
      </c>
      <c r="U296" s="151">
        <f t="shared" si="2180"/>
        <v>0</v>
      </c>
      <c r="V296" s="151">
        <f t="shared" si="2181"/>
        <v>0</v>
      </c>
      <c r="W296" s="151">
        <f t="shared" si="2182"/>
        <v>0</v>
      </c>
      <c r="X296" s="154">
        <f t="shared" si="2076"/>
        <v>0</v>
      </c>
      <c r="Y296" s="151">
        <f t="shared" si="2183"/>
        <v>0</v>
      </c>
      <c r="Z296" s="151">
        <f t="shared" si="2184"/>
        <v>0</v>
      </c>
      <c r="AA296" s="151">
        <f t="shared" si="2185"/>
        <v>0</v>
      </c>
      <c r="AB296" s="154">
        <f t="shared" si="2077"/>
        <v>0</v>
      </c>
      <c r="AC296" s="3"/>
      <c r="AD296" s="3"/>
      <c r="AE296" s="3"/>
      <c r="AF296" s="154">
        <f t="shared" si="2078"/>
        <v>0</v>
      </c>
      <c r="AG296" s="3"/>
      <c r="AH296" s="3"/>
      <c r="AI296" s="3"/>
      <c r="AJ296" s="154">
        <f t="shared" si="2079"/>
        <v>0</v>
      </c>
      <c r="AK296" s="151">
        <f t="shared" si="2186"/>
        <v>0</v>
      </c>
      <c r="AL296" s="151">
        <f t="shared" si="2187"/>
        <v>0</v>
      </c>
      <c r="AM296" s="151">
        <f t="shared" si="2188"/>
        <v>0</v>
      </c>
      <c r="AN296" s="154">
        <f t="shared" si="2080"/>
        <v>0</v>
      </c>
      <c r="AO296" s="3"/>
      <c r="AP296" s="3"/>
      <c r="AQ296" s="3"/>
      <c r="AR296" s="151">
        <f t="shared" si="2189"/>
        <v>0</v>
      </c>
      <c r="AS296" s="151">
        <f t="shared" si="2190"/>
        <v>0</v>
      </c>
      <c r="AT296" s="151">
        <f t="shared" si="2191"/>
        <v>0</v>
      </c>
      <c r="AU296" s="151">
        <f t="shared" si="2192"/>
        <v>0</v>
      </c>
      <c r="AV296" s="154">
        <f t="shared" si="2081"/>
        <v>0</v>
      </c>
      <c r="AW296" s="3"/>
      <c r="AX296" s="3"/>
      <c r="AY296" s="3"/>
      <c r="AZ296" s="151">
        <f t="shared" si="2193"/>
        <v>0</v>
      </c>
      <c r="BA296" s="151">
        <f t="shared" si="2194"/>
        <v>0</v>
      </c>
      <c r="BB296" s="151">
        <f t="shared" si="2195"/>
        <v>0</v>
      </c>
      <c r="BC296" s="151">
        <f t="shared" si="2196"/>
        <v>0</v>
      </c>
      <c r="BD296" s="154">
        <f t="shared" si="2082"/>
        <v>0</v>
      </c>
      <c r="BE296" s="3"/>
      <c r="BF296" s="3"/>
      <c r="BG296" s="3"/>
      <c r="BH296" s="151">
        <f t="shared" si="2197"/>
        <v>0</v>
      </c>
      <c r="BI296" s="151">
        <f t="shared" si="2198"/>
        <v>0</v>
      </c>
      <c r="BJ296" s="151">
        <f t="shared" si="2199"/>
        <v>0</v>
      </c>
      <c r="BK296" s="151">
        <f t="shared" si="2200"/>
        <v>0</v>
      </c>
      <c r="BL296" s="154">
        <f t="shared" si="2083"/>
        <v>0</v>
      </c>
      <c r="BM296" s="3"/>
      <c r="BN296" s="3"/>
      <c r="BO296" s="3"/>
      <c r="BP296" s="151">
        <f t="shared" si="2201"/>
        <v>0</v>
      </c>
      <c r="BQ296" s="151">
        <f t="shared" si="2202"/>
        <v>0</v>
      </c>
      <c r="BR296" s="151">
        <f t="shared" si="2203"/>
        <v>0</v>
      </c>
      <c r="BS296" s="151">
        <f t="shared" si="2204"/>
        <v>0</v>
      </c>
      <c r="BT296" s="154">
        <f t="shared" si="2084"/>
        <v>0</v>
      </c>
      <c r="BU296" s="3"/>
      <c r="BV296" s="3"/>
      <c r="BW296" s="3"/>
      <c r="BX296" s="151">
        <f t="shared" si="2205"/>
        <v>0</v>
      </c>
      <c r="BY296" s="151">
        <f t="shared" si="2206"/>
        <v>0</v>
      </c>
      <c r="BZ296" s="151">
        <f t="shared" si="2207"/>
        <v>0</v>
      </c>
      <c r="CA296" s="151">
        <f t="shared" si="2208"/>
        <v>0</v>
      </c>
      <c r="CB296" s="154">
        <f t="shared" si="2085"/>
        <v>0</v>
      </c>
      <c r="CC296" s="3"/>
      <c r="CD296" s="3"/>
      <c r="CE296" s="3"/>
      <c r="CF296" s="151">
        <f t="shared" si="2209"/>
        <v>0</v>
      </c>
      <c r="CG296" s="151">
        <f t="shared" si="2210"/>
        <v>0</v>
      </c>
      <c r="CH296" s="151">
        <f t="shared" si="2211"/>
        <v>0</v>
      </c>
      <c r="CI296" s="151">
        <f t="shared" si="2212"/>
        <v>0</v>
      </c>
      <c r="CJ296" s="154">
        <f t="shared" si="2086"/>
        <v>0</v>
      </c>
      <c r="CK296" s="3"/>
      <c r="CL296" s="3"/>
      <c r="CM296" s="3"/>
      <c r="CN296" s="151">
        <f t="shared" si="2213"/>
        <v>0</v>
      </c>
      <c r="CO296" s="151">
        <f t="shared" si="2214"/>
        <v>0</v>
      </c>
      <c r="CP296" s="151">
        <f t="shared" si="2215"/>
        <v>0</v>
      </c>
      <c r="CQ296" s="151">
        <f t="shared" si="2216"/>
        <v>0</v>
      </c>
      <c r="CR296" s="154">
        <f t="shared" si="2087"/>
        <v>0</v>
      </c>
      <c r="CS296" s="3"/>
      <c r="CT296" s="3"/>
      <c r="CU296" s="3"/>
      <c r="CV296" s="151">
        <f t="shared" si="2217"/>
        <v>0</v>
      </c>
      <c r="CW296" s="151">
        <f t="shared" si="2218"/>
        <v>0</v>
      </c>
      <c r="CX296" s="151">
        <f t="shared" si="2219"/>
        <v>0</v>
      </c>
      <c r="CY296" s="151">
        <f t="shared" si="2220"/>
        <v>0</v>
      </c>
      <c r="CZ296" s="151">
        <f t="shared" si="2221"/>
        <v>0</v>
      </c>
      <c r="DA296" s="151">
        <f t="shared" si="2222"/>
        <v>0</v>
      </c>
      <c r="DB296" s="151">
        <f t="shared" si="2223"/>
        <v>0</v>
      </c>
      <c r="DC296" s="151">
        <f t="shared" si="222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6"/>
        <v>0</v>
      </c>
      <c r="FM296" s="151">
        <f t="shared" si="2089"/>
        <v>0</v>
      </c>
      <c r="FN296" s="151">
        <f t="shared" si="2090"/>
        <v>0</v>
      </c>
      <c r="FO296" s="151">
        <f t="shared" si="2091"/>
        <v>0</v>
      </c>
      <c r="FR296" s="5">
        <f t="shared" si="1976"/>
        <v>0</v>
      </c>
      <c r="FS296" s="5">
        <f t="shared" si="1977"/>
        <v>0</v>
      </c>
      <c r="FT296" s="5">
        <f t="shared" si="1978"/>
        <v>0</v>
      </c>
      <c r="FU296" s="5">
        <f t="shared" si="1979"/>
        <v>0</v>
      </c>
      <c r="FW296" s="233" t="e">
        <f t="shared" si="1980"/>
        <v>#DIV/0!</v>
      </c>
      <c r="FX296" s="233" t="e">
        <f t="shared" si="1981"/>
        <v>#DIV/0!</v>
      </c>
      <c r="FY296" s="233" t="e">
        <f t="shared" si="1982"/>
        <v>#DIV/0!</v>
      </c>
      <c r="FZ296" s="233" t="e">
        <f t="shared" si="1983"/>
        <v>#DIV/0!</v>
      </c>
      <c r="GA296" s="233"/>
      <c r="GB296" s="5">
        <f t="shared" si="1984"/>
        <v>0</v>
      </c>
      <c r="GC296" s="5">
        <f t="shared" si="1985"/>
        <v>0</v>
      </c>
      <c r="GD296" s="5">
        <f t="shared" si="1986"/>
        <v>0</v>
      </c>
      <c r="GE296" s="5">
        <f t="shared" si="1987"/>
        <v>0</v>
      </c>
    </row>
    <row r="297" spans="2:187" x14ac:dyDescent="0.2">
      <c r="B297" s="139">
        <f t="shared" si="2227"/>
        <v>2023</v>
      </c>
      <c r="C297" s="142" t="str">
        <f t="shared" si="2226"/>
        <v>Aug</v>
      </c>
      <c r="D297" s="154">
        <f t="shared" si="2072"/>
        <v>0</v>
      </c>
      <c r="E297" s="129"/>
      <c r="F297" s="129"/>
      <c r="G297" s="129"/>
      <c r="H297" s="154">
        <f t="shared" si="2073"/>
        <v>0</v>
      </c>
      <c r="I297" s="151">
        <f t="shared" si="2177"/>
        <v>0</v>
      </c>
      <c r="J297" s="151">
        <f t="shared" si="2178"/>
        <v>0</v>
      </c>
      <c r="K297" s="151">
        <f t="shared" si="2179"/>
        <v>0</v>
      </c>
      <c r="L297" s="154">
        <f t="shared" ref="L297:L360" si="2228">M297+N297+O297</f>
        <v>0</v>
      </c>
      <c r="M297" s="3"/>
      <c r="N297" s="3"/>
      <c r="O297" s="3"/>
      <c r="P297" s="154">
        <f t="shared" si="2074"/>
        <v>0</v>
      </c>
      <c r="Q297" s="3"/>
      <c r="R297" s="3"/>
      <c r="S297" s="3"/>
      <c r="T297" s="154">
        <f t="shared" si="2075"/>
        <v>0</v>
      </c>
      <c r="U297" s="151">
        <f t="shared" si="2180"/>
        <v>0</v>
      </c>
      <c r="V297" s="151">
        <f t="shared" si="2181"/>
        <v>0</v>
      </c>
      <c r="W297" s="151">
        <f t="shared" si="2182"/>
        <v>0</v>
      </c>
      <c r="X297" s="154">
        <f t="shared" si="2076"/>
        <v>0</v>
      </c>
      <c r="Y297" s="151">
        <f t="shared" si="2183"/>
        <v>0</v>
      </c>
      <c r="Z297" s="151">
        <f t="shared" si="2184"/>
        <v>0</v>
      </c>
      <c r="AA297" s="151">
        <f t="shared" si="2185"/>
        <v>0</v>
      </c>
      <c r="AB297" s="154">
        <f t="shared" si="2077"/>
        <v>0</v>
      </c>
      <c r="AC297" s="3"/>
      <c r="AD297" s="3"/>
      <c r="AE297" s="3"/>
      <c r="AF297" s="154">
        <f t="shared" si="2078"/>
        <v>0</v>
      </c>
      <c r="AG297" s="3"/>
      <c r="AH297" s="3"/>
      <c r="AI297" s="3"/>
      <c r="AJ297" s="154">
        <f t="shared" si="2079"/>
        <v>0</v>
      </c>
      <c r="AK297" s="151">
        <f t="shared" si="2186"/>
        <v>0</v>
      </c>
      <c r="AL297" s="151">
        <f t="shared" si="2187"/>
        <v>0</v>
      </c>
      <c r="AM297" s="151">
        <f t="shared" si="2188"/>
        <v>0</v>
      </c>
      <c r="AN297" s="154">
        <f t="shared" si="2080"/>
        <v>0</v>
      </c>
      <c r="AO297" s="3"/>
      <c r="AP297" s="3"/>
      <c r="AQ297" s="3"/>
      <c r="AR297" s="151">
        <f t="shared" si="2189"/>
        <v>0</v>
      </c>
      <c r="AS297" s="151">
        <f t="shared" si="2190"/>
        <v>0</v>
      </c>
      <c r="AT297" s="151">
        <f t="shared" si="2191"/>
        <v>0</v>
      </c>
      <c r="AU297" s="151">
        <f t="shared" si="2192"/>
        <v>0</v>
      </c>
      <c r="AV297" s="154">
        <f t="shared" si="2081"/>
        <v>0</v>
      </c>
      <c r="AW297" s="3"/>
      <c r="AX297" s="3"/>
      <c r="AY297" s="3"/>
      <c r="AZ297" s="151">
        <f t="shared" si="2193"/>
        <v>0</v>
      </c>
      <c r="BA297" s="151">
        <f t="shared" si="2194"/>
        <v>0</v>
      </c>
      <c r="BB297" s="151">
        <f t="shared" si="2195"/>
        <v>0</v>
      </c>
      <c r="BC297" s="151">
        <f t="shared" si="2196"/>
        <v>0</v>
      </c>
      <c r="BD297" s="154">
        <f t="shared" si="2082"/>
        <v>0</v>
      </c>
      <c r="BE297" s="3"/>
      <c r="BF297" s="3"/>
      <c r="BG297" s="3"/>
      <c r="BH297" s="151">
        <f t="shared" si="2197"/>
        <v>0</v>
      </c>
      <c r="BI297" s="151">
        <f t="shared" si="2198"/>
        <v>0</v>
      </c>
      <c r="BJ297" s="151">
        <f t="shared" si="2199"/>
        <v>0</v>
      </c>
      <c r="BK297" s="151">
        <f t="shared" si="2200"/>
        <v>0</v>
      </c>
      <c r="BL297" s="154">
        <f t="shared" si="2083"/>
        <v>0</v>
      </c>
      <c r="BM297" s="3"/>
      <c r="BN297" s="3"/>
      <c r="BO297" s="3"/>
      <c r="BP297" s="151">
        <f t="shared" si="2201"/>
        <v>0</v>
      </c>
      <c r="BQ297" s="151">
        <f t="shared" si="2202"/>
        <v>0</v>
      </c>
      <c r="BR297" s="151">
        <f t="shared" si="2203"/>
        <v>0</v>
      </c>
      <c r="BS297" s="151">
        <f t="shared" si="2204"/>
        <v>0</v>
      </c>
      <c r="BT297" s="154">
        <f t="shared" si="2084"/>
        <v>0</v>
      </c>
      <c r="BU297" s="3"/>
      <c r="BV297" s="3"/>
      <c r="BW297" s="3"/>
      <c r="BX297" s="151">
        <f t="shared" si="2205"/>
        <v>0</v>
      </c>
      <c r="BY297" s="151">
        <f t="shared" si="2206"/>
        <v>0</v>
      </c>
      <c r="BZ297" s="151">
        <f t="shared" si="2207"/>
        <v>0</v>
      </c>
      <c r="CA297" s="151">
        <f t="shared" si="2208"/>
        <v>0</v>
      </c>
      <c r="CB297" s="154">
        <f t="shared" si="2085"/>
        <v>0</v>
      </c>
      <c r="CC297" s="3"/>
      <c r="CD297" s="3"/>
      <c r="CE297" s="3"/>
      <c r="CF297" s="151">
        <f t="shared" si="2209"/>
        <v>0</v>
      </c>
      <c r="CG297" s="151">
        <f t="shared" si="2210"/>
        <v>0</v>
      </c>
      <c r="CH297" s="151">
        <f t="shared" si="2211"/>
        <v>0</v>
      </c>
      <c r="CI297" s="151">
        <f t="shared" si="2212"/>
        <v>0</v>
      </c>
      <c r="CJ297" s="154">
        <f t="shared" si="2086"/>
        <v>0</v>
      </c>
      <c r="CK297" s="3"/>
      <c r="CL297" s="3"/>
      <c r="CM297" s="3"/>
      <c r="CN297" s="151">
        <f t="shared" si="2213"/>
        <v>0</v>
      </c>
      <c r="CO297" s="151">
        <f t="shared" si="2214"/>
        <v>0</v>
      </c>
      <c r="CP297" s="151">
        <f t="shared" si="2215"/>
        <v>0</v>
      </c>
      <c r="CQ297" s="151">
        <f t="shared" si="2216"/>
        <v>0</v>
      </c>
      <c r="CR297" s="154">
        <f t="shared" si="2087"/>
        <v>0</v>
      </c>
      <c r="CS297" s="3"/>
      <c r="CT297" s="3"/>
      <c r="CU297" s="3"/>
      <c r="CV297" s="151">
        <f t="shared" si="2217"/>
        <v>0</v>
      </c>
      <c r="CW297" s="151">
        <f t="shared" si="2218"/>
        <v>0</v>
      </c>
      <c r="CX297" s="151">
        <f t="shared" si="2219"/>
        <v>0</v>
      </c>
      <c r="CY297" s="151">
        <f t="shared" si="2220"/>
        <v>0</v>
      </c>
      <c r="CZ297" s="151">
        <f t="shared" si="2221"/>
        <v>0</v>
      </c>
      <c r="DA297" s="151">
        <f t="shared" si="2222"/>
        <v>0</v>
      </c>
      <c r="DB297" s="151">
        <f t="shared" si="2223"/>
        <v>0</v>
      </c>
      <c r="DC297" s="151">
        <f t="shared" si="222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6"/>
        <v>0</v>
      </c>
      <c r="FM297" s="151">
        <f t="shared" si="2089"/>
        <v>0</v>
      </c>
      <c r="FN297" s="151">
        <f t="shared" si="2090"/>
        <v>0</v>
      </c>
      <c r="FO297" s="151">
        <f t="shared" si="2091"/>
        <v>0</v>
      </c>
      <c r="FR297" s="5">
        <f t="shared" si="1976"/>
        <v>0</v>
      </c>
      <c r="FS297" s="5">
        <f t="shared" si="1977"/>
        <v>0</v>
      </c>
      <c r="FT297" s="5">
        <f t="shared" si="1978"/>
        <v>0</v>
      </c>
      <c r="FU297" s="5">
        <f t="shared" si="1979"/>
        <v>0</v>
      </c>
      <c r="FW297" s="233" t="e">
        <f t="shared" si="1980"/>
        <v>#DIV/0!</v>
      </c>
      <c r="FX297" s="233" t="e">
        <f t="shared" si="1981"/>
        <v>#DIV/0!</v>
      </c>
      <c r="FY297" s="233" t="e">
        <f t="shared" si="1982"/>
        <v>#DIV/0!</v>
      </c>
      <c r="FZ297" s="233" t="e">
        <f t="shared" si="1983"/>
        <v>#DIV/0!</v>
      </c>
      <c r="GA297" s="233"/>
      <c r="GB297" s="5">
        <f t="shared" si="1984"/>
        <v>0</v>
      </c>
      <c r="GC297" s="5">
        <f t="shared" si="1985"/>
        <v>0</v>
      </c>
      <c r="GD297" s="5">
        <f t="shared" si="1986"/>
        <v>0</v>
      </c>
      <c r="GE297" s="5">
        <f t="shared" si="1987"/>
        <v>0</v>
      </c>
    </row>
    <row r="298" spans="2:187" x14ac:dyDescent="0.2">
      <c r="B298" s="139">
        <f t="shared" si="2227"/>
        <v>2023</v>
      </c>
      <c r="C298" s="142" t="str">
        <f t="shared" si="2226"/>
        <v>Sep</v>
      </c>
      <c r="D298" s="154">
        <f t="shared" si="2072"/>
        <v>0</v>
      </c>
      <c r="E298" s="129"/>
      <c r="F298" s="129"/>
      <c r="G298" s="129"/>
      <c r="H298" s="154">
        <f t="shared" si="2073"/>
        <v>0</v>
      </c>
      <c r="I298" s="151">
        <f t="shared" si="2177"/>
        <v>0</v>
      </c>
      <c r="J298" s="151">
        <f t="shared" si="2178"/>
        <v>0</v>
      </c>
      <c r="K298" s="151">
        <f t="shared" si="2179"/>
        <v>0</v>
      </c>
      <c r="L298" s="154">
        <f t="shared" si="2228"/>
        <v>0</v>
      </c>
      <c r="M298" s="3"/>
      <c r="N298" s="3"/>
      <c r="O298" s="3"/>
      <c r="P298" s="154">
        <f t="shared" si="2074"/>
        <v>0</v>
      </c>
      <c r="Q298" s="3"/>
      <c r="R298" s="3"/>
      <c r="S298" s="3"/>
      <c r="T298" s="154">
        <f t="shared" si="2075"/>
        <v>0</v>
      </c>
      <c r="U298" s="151">
        <f t="shared" si="2180"/>
        <v>0</v>
      </c>
      <c r="V298" s="151">
        <f t="shared" si="2181"/>
        <v>0</v>
      </c>
      <c r="W298" s="151">
        <f t="shared" si="2182"/>
        <v>0</v>
      </c>
      <c r="X298" s="154">
        <f t="shared" si="2076"/>
        <v>0</v>
      </c>
      <c r="Y298" s="151">
        <f t="shared" si="2183"/>
        <v>0</v>
      </c>
      <c r="Z298" s="151">
        <f t="shared" si="2184"/>
        <v>0</v>
      </c>
      <c r="AA298" s="151">
        <f t="shared" si="2185"/>
        <v>0</v>
      </c>
      <c r="AB298" s="154">
        <f t="shared" si="2077"/>
        <v>0</v>
      </c>
      <c r="AC298" s="3"/>
      <c r="AD298" s="3"/>
      <c r="AE298" s="3"/>
      <c r="AF298" s="154">
        <f t="shared" si="2078"/>
        <v>0</v>
      </c>
      <c r="AG298" s="3"/>
      <c r="AH298" s="3"/>
      <c r="AI298" s="3"/>
      <c r="AJ298" s="154">
        <f t="shared" si="2079"/>
        <v>0</v>
      </c>
      <c r="AK298" s="151">
        <f t="shared" si="2186"/>
        <v>0</v>
      </c>
      <c r="AL298" s="151">
        <f t="shared" si="2187"/>
        <v>0</v>
      </c>
      <c r="AM298" s="151">
        <f t="shared" si="2188"/>
        <v>0</v>
      </c>
      <c r="AN298" s="154">
        <f t="shared" si="2080"/>
        <v>0</v>
      </c>
      <c r="AO298" s="3"/>
      <c r="AP298" s="3"/>
      <c r="AQ298" s="3"/>
      <c r="AR298" s="151">
        <f t="shared" si="2189"/>
        <v>0</v>
      </c>
      <c r="AS298" s="151">
        <f t="shared" si="2190"/>
        <v>0</v>
      </c>
      <c r="AT298" s="151">
        <f t="shared" si="2191"/>
        <v>0</v>
      </c>
      <c r="AU298" s="151">
        <f t="shared" si="2192"/>
        <v>0</v>
      </c>
      <c r="AV298" s="154">
        <f t="shared" si="2081"/>
        <v>0</v>
      </c>
      <c r="AW298" s="3"/>
      <c r="AX298" s="3"/>
      <c r="AY298" s="3"/>
      <c r="AZ298" s="151">
        <f t="shared" si="2193"/>
        <v>0</v>
      </c>
      <c r="BA298" s="151">
        <f t="shared" si="2194"/>
        <v>0</v>
      </c>
      <c r="BB298" s="151">
        <f t="shared" si="2195"/>
        <v>0</v>
      </c>
      <c r="BC298" s="151">
        <f t="shared" si="2196"/>
        <v>0</v>
      </c>
      <c r="BD298" s="154">
        <f t="shared" si="2082"/>
        <v>0</v>
      </c>
      <c r="BE298" s="3"/>
      <c r="BF298" s="3"/>
      <c r="BG298" s="3"/>
      <c r="BH298" s="151">
        <f t="shared" si="2197"/>
        <v>0</v>
      </c>
      <c r="BI298" s="151">
        <f t="shared" si="2198"/>
        <v>0</v>
      </c>
      <c r="BJ298" s="151">
        <f t="shared" si="2199"/>
        <v>0</v>
      </c>
      <c r="BK298" s="151">
        <f t="shared" si="2200"/>
        <v>0</v>
      </c>
      <c r="BL298" s="154">
        <f t="shared" si="2083"/>
        <v>0</v>
      </c>
      <c r="BM298" s="3"/>
      <c r="BN298" s="3"/>
      <c r="BO298" s="3"/>
      <c r="BP298" s="151">
        <f t="shared" si="2201"/>
        <v>0</v>
      </c>
      <c r="BQ298" s="151">
        <f t="shared" si="2202"/>
        <v>0</v>
      </c>
      <c r="BR298" s="151">
        <f t="shared" si="2203"/>
        <v>0</v>
      </c>
      <c r="BS298" s="151">
        <f t="shared" si="2204"/>
        <v>0</v>
      </c>
      <c r="BT298" s="154">
        <f t="shared" si="2084"/>
        <v>0</v>
      </c>
      <c r="BU298" s="3"/>
      <c r="BV298" s="3"/>
      <c r="BW298" s="3"/>
      <c r="BX298" s="151">
        <f t="shared" si="2205"/>
        <v>0</v>
      </c>
      <c r="BY298" s="151">
        <f t="shared" si="2206"/>
        <v>0</v>
      </c>
      <c r="BZ298" s="151">
        <f t="shared" si="2207"/>
        <v>0</v>
      </c>
      <c r="CA298" s="151">
        <f t="shared" si="2208"/>
        <v>0</v>
      </c>
      <c r="CB298" s="154">
        <f t="shared" si="2085"/>
        <v>0</v>
      </c>
      <c r="CC298" s="3"/>
      <c r="CD298" s="3"/>
      <c r="CE298" s="3"/>
      <c r="CF298" s="151">
        <f t="shared" si="2209"/>
        <v>0</v>
      </c>
      <c r="CG298" s="151">
        <f t="shared" si="2210"/>
        <v>0</v>
      </c>
      <c r="CH298" s="151">
        <f t="shared" si="2211"/>
        <v>0</v>
      </c>
      <c r="CI298" s="151">
        <f t="shared" si="2212"/>
        <v>0</v>
      </c>
      <c r="CJ298" s="154">
        <f t="shared" si="2086"/>
        <v>0</v>
      </c>
      <c r="CK298" s="3"/>
      <c r="CL298" s="3"/>
      <c r="CM298" s="3"/>
      <c r="CN298" s="151">
        <f t="shared" si="2213"/>
        <v>0</v>
      </c>
      <c r="CO298" s="151">
        <f t="shared" si="2214"/>
        <v>0</v>
      </c>
      <c r="CP298" s="151">
        <f t="shared" si="2215"/>
        <v>0</v>
      </c>
      <c r="CQ298" s="151">
        <f t="shared" si="2216"/>
        <v>0</v>
      </c>
      <c r="CR298" s="154">
        <f t="shared" si="2087"/>
        <v>0</v>
      </c>
      <c r="CS298" s="3"/>
      <c r="CT298" s="3"/>
      <c r="CU298" s="3"/>
      <c r="CV298" s="151">
        <f t="shared" si="2217"/>
        <v>0</v>
      </c>
      <c r="CW298" s="151">
        <f t="shared" si="2218"/>
        <v>0</v>
      </c>
      <c r="CX298" s="151">
        <f t="shared" si="2219"/>
        <v>0</v>
      </c>
      <c r="CY298" s="151">
        <f t="shared" si="2220"/>
        <v>0</v>
      </c>
      <c r="CZ298" s="151">
        <f t="shared" si="2221"/>
        <v>0</v>
      </c>
      <c r="DA298" s="151">
        <f t="shared" si="2222"/>
        <v>0</v>
      </c>
      <c r="DB298" s="151">
        <f t="shared" si="2223"/>
        <v>0</v>
      </c>
      <c r="DC298" s="151">
        <f t="shared" si="222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6"/>
        <v>0</v>
      </c>
      <c r="FM298" s="151">
        <f t="shared" si="2089"/>
        <v>0</v>
      </c>
      <c r="FN298" s="151">
        <f t="shared" si="2090"/>
        <v>0</v>
      </c>
      <c r="FO298" s="151">
        <f t="shared" si="2091"/>
        <v>0</v>
      </c>
      <c r="FR298" s="5">
        <f t="shared" si="1976"/>
        <v>0</v>
      </c>
      <c r="FS298" s="5">
        <f t="shared" si="1977"/>
        <v>0</v>
      </c>
      <c r="FT298" s="5">
        <f t="shared" si="1978"/>
        <v>0</v>
      </c>
      <c r="FU298" s="5">
        <f t="shared" si="1979"/>
        <v>0</v>
      </c>
      <c r="FW298" s="233" t="e">
        <f t="shared" si="1980"/>
        <v>#DIV/0!</v>
      </c>
      <c r="FX298" s="233" t="e">
        <f t="shared" si="1981"/>
        <v>#DIV/0!</v>
      </c>
      <c r="FY298" s="233" t="e">
        <f t="shared" si="1982"/>
        <v>#DIV/0!</v>
      </c>
      <c r="FZ298" s="233" t="e">
        <f t="shared" si="1983"/>
        <v>#DIV/0!</v>
      </c>
      <c r="GA298" s="233"/>
      <c r="GB298" s="5">
        <f t="shared" si="1984"/>
        <v>0</v>
      </c>
      <c r="GC298" s="5">
        <f t="shared" si="1985"/>
        <v>0</v>
      </c>
      <c r="GD298" s="5">
        <f t="shared" si="1986"/>
        <v>0</v>
      </c>
      <c r="GE298" s="5">
        <f t="shared" si="1987"/>
        <v>0</v>
      </c>
    </row>
    <row r="299" spans="2:187" x14ac:dyDescent="0.2">
      <c r="B299" s="139">
        <f t="shared" si="2227"/>
        <v>2023</v>
      </c>
      <c r="C299" s="142" t="str">
        <f t="shared" si="2226"/>
        <v>Okt</v>
      </c>
      <c r="D299" s="154">
        <f t="shared" si="2072"/>
        <v>0</v>
      </c>
      <c r="E299" s="129"/>
      <c r="F299" s="129"/>
      <c r="G299" s="129"/>
      <c r="H299" s="154">
        <f t="shared" si="2073"/>
        <v>0</v>
      </c>
      <c r="I299" s="151">
        <f t="shared" si="2177"/>
        <v>0</v>
      </c>
      <c r="J299" s="151">
        <f t="shared" si="2178"/>
        <v>0</v>
      </c>
      <c r="K299" s="151">
        <f t="shared" si="2179"/>
        <v>0</v>
      </c>
      <c r="L299" s="154">
        <f t="shared" si="2228"/>
        <v>0</v>
      </c>
      <c r="M299" s="3"/>
      <c r="N299" s="3"/>
      <c r="O299" s="3"/>
      <c r="P299" s="154">
        <f t="shared" si="2074"/>
        <v>0</v>
      </c>
      <c r="Q299" s="3"/>
      <c r="R299" s="3"/>
      <c r="S299" s="3"/>
      <c r="T299" s="154">
        <f t="shared" si="2075"/>
        <v>0</v>
      </c>
      <c r="U299" s="151">
        <f t="shared" si="2180"/>
        <v>0</v>
      </c>
      <c r="V299" s="151">
        <f t="shared" si="2181"/>
        <v>0</v>
      </c>
      <c r="W299" s="151">
        <f t="shared" si="2182"/>
        <v>0</v>
      </c>
      <c r="X299" s="154">
        <f t="shared" si="2076"/>
        <v>0</v>
      </c>
      <c r="Y299" s="151">
        <f t="shared" si="2183"/>
        <v>0</v>
      </c>
      <c r="Z299" s="151">
        <f t="shared" si="2184"/>
        <v>0</v>
      </c>
      <c r="AA299" s="151">
        <f t="shared" si="2185"/>
        <v>0</v>
      </c>
      <c r="AB299" s="154">
        <f t="shared" si="2077"/>
        <v>0</v>
      </c>
      <c r="AC299" s="3"/>
      <c r="AD299" s="3"/>
      <c r="AE299" s="3"/>
      <c r="AF299" s="154">
        <f t="shared" si="2078"/>
        <v>0</v>
      </c>
      <c r="AG299" s="3"/>
      <c r="AH299" s="3"/>
      <c r="AI299" s="3"/>
      <c r="AJ299" s="154">
        <f t="shared" si="2079"/>
        <v>0</v>
      </c>
      <c r="AK299" s="151">
        <f t="shared" si="2186"/>
        <v>0</v>
      </c>
      <c r="AL299" s="151">
        <f t="shared" si="2187"/>
        <v>0</v>
      </c>
      <c r="AM299" s="151">
        <f t="shared" si="2188"/>
        <v>0</v>
      </c>
      <c r="AN299" s="154">
        <f t="shared" si="2080"/>
        <v>0</v>
      </c>
      <c r="AO299" s="3"/>
      <c r="AP299" s="3"/>
      <c r="AQ299" s="3"/>
      <c r="AR299" s="151">
        <f t="shared" si="2189"/>
        <v>0</v>
      </c>
      <c r="AS299" s="151">
        <f t="shared" si="2190"/>
        <v>0</v>
      </c>
      <c r="AT299" s="151">
        <f t="shared" si="2191"/>
        <v>0</v>
      </c>
      <c r="AU299" s="151">
        <f t="shared" si="2192"/>
        <v>0</v>
      </c>
      <c r="AV299" s="154">
        <f t="shared" si="2081"/>
        <v>0</v>
      </c>
      <c r="AW299" s="3"/>
      <c r="AX299" s="3"/>
      <c r="AY299" s="3"/>
      <c r="AZ299" s="151">
        <f t="shared" si="2193"/>
        <v>0</v>
      </c>
      <c r="BA299" s="151">
        <f t="shared" si="2194"/>
        <v>0</v>
      </c>
      <c r="BB299" s="151">
        <f t="shared" si="2195"/>
        <v>0</v>
      </c>
      <c r="BC299" s="151">
        <f t="shared" si="2196"/>
        <v>0</v>
      </c>
      <c r="BD299" s="154">
        <f t="shared" si="2082"/>
        <v>0</v>
      </c>
      <c r="BE299" s="3"/>
      <c r="BF299" s="3"/>
      <c r="BG299" s="3"/>
      <c r="BH299" s="151">
        <f t="shared" si="2197"/>
        <v>0</v>
      </c>
      <c r="BI299" s="151">
        <f t="shared" si="2198"/>
        <v>0</v>
      </c>
      <c r="BJ299" s="151">
        <f t="shared" si="2199"/>
        <v>0</v>
      </c>
      <c r="BK299" s="151">
        <f t="shared" si="2200"/>
        <v>0</v>
      </c>
      <c r="BL299" s="154">
        <f t="shared" si="2083"/>
        <v>0</v>
      </c>
      <c r="BM299" s="3"/>
      <c r="BN299" s="3"/>
      <c r="BO299" s="3"/>
      <c r="BP299" s="151">
        <f t="shared" si="2201"/>
        <v>0</v>
      </c>
      <c r="BQ299" s="151">
        <f t="shared" si="2202"/>
        <v>0</v>
      </c>
      <c r="BR299" s="151">
        <f t="shared" si="2203"/>
        <v>0</v>
      </c>
      <c r="BS299" s="151">
        <f t="shared" si="2204"/>
        <v>0</v>
      </c>
      <c r="BT299" s="154">
        <f t="shared" si="2084"/>
        <v>0</v>
      </c>
      <c r="BU299" s="3"/>
      <c r="BV299" s="3"/>
      <c r="BW299" s="3"/>
      <c r="BX299" s="151">
        <f t="shared" si="2205"/>
        <v>0</v>
      </c>
      <c r="BY299" s="151">
        <f t="shared" si="2206"/>
        <v>0</v>
      </c>
      <c r="BZ299" s="151">
        <f t="shared" si="2207"/>
        <v>0</v>
      </c>
      <c r="CA299" s="151">
        <f t="shared" si="2208"/>
        <v>0</v>
      </c>
      <c r="CB299" s="154">
        <f t="shared" si="2085"/>
        <v>0</v>
      </c>
      <c r="CC299" s="3"/>
      <c r="CD299" s="3"/>
      <c r="CE299" s="3"/>
      <c r="CF299" s="151">
        <f t="shared" si="2209"/>
        <v>0</v>
      </c>
      <c r="CG299" s="151">
        <f t="shared" si="2210"/>
        <v>0</v>
      </c>
      <c r="CH299" s="151">
        <f t="shared" si="2211"/>
        <v>0</v>
      </c>
      <c r="CI299" s="151">
        <f t="shared" si="2212"/>
        <v>0</v>
      </c>
      <c r="CJ299" s="154">
        <f t="shared" si="2086"/>
        <v>0</v>
      </c>
      <c r="CK299" s="3"/>
      <c r="CL299" s="3"/>
      <c r="CM299" s="3"/>
      <c r="CN299" s="151">
        <f t="shared" si="2213"/>
        <v>0</v>
      </c>
      <c r="CO299" s="151">
        <f t="shared" si="2214"/>
        <v>0</v>
      </c>
      <c r="CP299" s="151">
        <f t="shared" si="2215"/>
        <v>0</v>
      </c>
      <c r="CQ299" s="151">
        <f t="shared" si="2216"/>
        <v>0</v>
      </c>
      <c r="CR299" s="154">
        <f t="shared" si="2087"/>
        <v>0</v>
      </c>
      <c r="CS299" s="3"/>
      <c r="CT299" s="3"/>
      <c r="CU299" s="3"/>
      <c r="CV299" s="151">
        <f t="shared" si="2217"/>
        <v>0</v>
      </c>
      <c r="CW299" s="151">
        <f t="shared" si="2218"/>
        <v>0</v>
      </c>
      <c r="CX299" s="151">
        <f t="shared" si="2219"/>
        <v>0</v>
      </c>
      <c r="CY299" s="151">
        <f t="shared" si="2220"/>
        <v>0</v>
      </c>
      <c r="CZ299" s="151">
        <f t="shared" si="2221"/>
        <v>0</v>
      </c>
      <c r="DA299" s="151">
        <f t="shared" si="2222"/>
        <v>0</v>
      </c>
      <c r="DB299" s="151">
        <f t="shared" si="2223"/>
        <v>0</v>
      </c>
      <c r="DC299" s="151">
        <f t="shared" si="222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6"/>
        <v>0</v>
      </c>
      <c r="FM299" s="151">
        <f t="shared" si="2089"/>
        <v>0</v>
      </c>
      <c r="FN299" s="151">
        <f t="shared" si="2090"/>
        <v>0</v>
      </c>
      <c r="FO299" s="151">
        <f t="shared" si="2091"/>
        <v>0</v>
      </c>
      <c r="FR299" s="5">
        <f t="shared" si="1976"/>
        <v>0</v>
      </c>
      <c r="FS299" s="5">
        <f t="shared" si="1977"/>
        <v>0</v>
      </c>
      <c r="FT299" s="5">
        <f t="shared" si="1978"/>
        <v>0</v>
      </c>
      <c r="FU299" s="5">
        <f t="shared" si="1979"/>
        <v>0</v>
      </c>
      <c r="FW299" s="233" t="e">
        <f t="shared" si="1980"/>
        <v>#DIV/0!</v>
      </c>
      <c r="FX299" s="233" t="e">
        <f t="shared" si="1981"/>
        <v>#DIV/0!</v>
      </c>
      <c r="FY299" s="233" t="e">
        <f t="shared" si="1982"/>
        <v>#DIV/0!</v>
      </c>
      <c r="FZ299" s="233" t="e">
        <f t="shared" si="1983"/>
        <v>#DIV/0!</v>
      </c>
      <c r="GA299" s="233"/>
      <c r="GB299" s="5">
        <f t="shared" si="1984"/>
        <v>0</v>
      </c>
      <c r="GC299" s="5">
        <f t="shared" si="1985"/>
        <v>0</v>
      </c>
      <c r="GD299" s="5">
        <f t="shared" si="1986"/>
        <v>0</v>
      </c>
      <c r="GE299" s="5">
        <f t="shared" si="1987"/>
        <v>0</v>
      </c>
    </row>
    <row r="300" spans="2:187" x14ac:dyDescent="0.2">
      <c r="B300" s="139">
        <f t="shared" si="2227"/>
        <v>2023</v>
      </c>
      <c r="C300" s="142" t="str">
        <f t="shared" si="2226"/>
        <v>Nov</v>
      </c>
      <c r="D300" s="154">
        <f t="shared" si="2072"/>
        <v>0</v>
      </c>
      <c r="E300" s="129"/>
      <c r="F300" s="129"/>
      <c r="G300" s="129"/>
      <c r="H300" s="154">
        <f t="shared" si="2073"/>
        <v>0</v>
      </c>
      <c r="I300" s="151">
        <f t="shared" si="2177"/>
        <v>0</v>
      </c>
      <c r="J300" s="151">
        <f t="shared" si="2178"/>
        <v>0</v>
      </c>
      <c r="K300" s="151">
        <f t="shared" si="2179"/>
        <v>0</v>
      </c>
      <c r="L300" s="154">
        <f t="shared" si="2228"/>
        <v>0</v>
      </c>
      <c r="M300" s="3"/>
      <c r="N300" s="3"/>
      <c r="O300" s="3"/>
      <c r="P300" s="154">
        <f t="shared" si="2074"/>
        <v>0</v>
      </c>
      <c r="Q300" s="3"/>
      <c r="R300" s="3"/>
      <c r="S300" s="3"/>
      <c r="T300" s="154">
        <f t="shared" si="2075"/>
        <v>0</v>
      </c>
      <c r="U300" s="151">
        <f t="shared" si="2180"/>
        <v>0</v>
      </c>
      <c r="V300" s="151">
        <f t="shared" si="2181"/>
        <v>0</v>
      </c>
      <c r="W300" s="151">
        <f t="shared" si="2182"/>
        <v>0</v>
      </c>
      <c r="X300" s="154">
        <f t="shared" si="2076"/>
        <v>0</v>
      </c>
      <c r="Y300" s="151">
        <f t="shared" si="2183"/>
        <v>0</v>
      </c>
      <c r="Z300" s="151">
        <f t="shared" si="2184"/>
        <v>0</v>
      </c>
      <c r="AA300" s="151">
        <f t="shared" si="2185"/>
        <v>0</v>
      </c>
      <c r="AB300" s="154">
        <f t="shared" si="2077"/>
        <v>0</v>
      </c>
      <c r="AC300" s="3"/>
      <c r="AD300" s="3"/>
      <c r="AE300" s="3"/>
      <c r="AF300" s="154">
        <f t="shared" si="2078"/>
        <v>0</v>
      </c>
      <c r="AG300" s="3"/>
      <c r="AH300" s="3"/>
      <c r="AI300" s="3"/>
      <c r="AJ300" s="154">
        <f t="shared" si="2079"/>
        <v>0</v>
      </c>
      <c r="AK300" s="151">
        <f t="shared" si="2186"/>
        <v>0</v>
      </c>
      <c r="AL300" s="151">
        <f t="shared" si="2187"/>
        <v>0</v>
      </c>
      <c r="AM300" s="151">
        <f t="shared" si="2188"/>
        <v>0</v>
      </c>
      <c r="AN300" s="154">
        <f t="shared" si="2080"/>
        <v>0</v>
      </c>
      <c r="AO300" s="3"/>
      <c r="AP300" s="3"/>
      <c r="AQ300" s="3"/>
      <c r="AR300" s="151">
        <f t="shared" si="2189"/>
        <v>0</v>
      </c>
      <c r="AS300" s="151">
        <f t="shared" si="2190"/>
        <v>0</v>
      </c>
      <c r="AT300" s="151">
        <f t="shared" si="2191"/>
        <v>0</v>
      </c>
      <c r="AU300" s="151">
        <f t="shared" si="2192"/>
        <v>0</v>
      </c>
      <c r="AV300" s="154">
        <f t="shared" si="2081"/>
        <v>0</v>
      </c>
      <c r="AW300" s="3"/>
      <c r="AX300" s="3"/>
      <c r="AY300" s="3"/>
      <c r="AZ300" s="151">
        <f t="shared" si="2193"/>
        <v>0</v>
      </c>
      <c r="BA300" s="151">
        <f t="shared" si="2194"/>
        <v>0</v>
      </c>
      <c r="BB300" s="151">
        <f t="shared" si="2195"/>
        <v>0</v>
      </c>
      <c r="BC300" s="151">
        <f t="shared" si="2196"/>
        <v>0</v>
      </c>
      <c r="BD300" s="154">
        <f t="shared" si="2082"/>
        <v>0</v>
      </c>
      <c r="BE300" s="3"/>
      <c r="BF300" s="3"/>
      <c r="BG300" s="3"/>
      <c r="BH300" s="151">
        <f t="shared" si="2197"/>
        <v>0</v>
      </c>
      <c r="BI300" s="151">
        <f t="shared" si="2198"/>
        <v>0</v>
      </c>
      <c r="BJ300" s="151">
        <f t="shared" si="2199"/>
        <v>0</v>
      </c>
      <c r="BK300" s="151">
        <f t="shared" si="2200"/>
        <v>0</v>
      </c>
      <c r="BL300" s="154">
        <f t="shared" si="2083"/>
        <v>0</v>
      </c>
      <c r="BM300" s="3"/>
      <c r="BN300" s="3"/>
      <c r="BO300" s="3"/>
      <c r="BP300" s="151">
        <f t="shared" si="2201"/>
        <v>0</v>
      </c>
      <c r="BQ300" s="151">
        <f t="shared" si="2202"/>
        <v>0</v>
      </c>
      <c r="BR300" s="151">
        <f t="shared" si="2203"/>
        <v>0</v>
      </c>
      <c r="BS300" s="151">
        <f t="shared" si="2204"/>
        <v>0</v>
      </c>
      <c r="BT300" s="154">
        <f t="shared" si="2084"/>
        <v>0</v>
      </c>
      <c r="BU300" s="3"/>
      <c r="BV300" s="3"/>
      <c r="BW300" s="3"/>
      <c r="BX300" s="151">
        <f t="shared" si="2205"/>
        <v>0</v>
      </c>
      <c r="BY300" s="151">
        <f t="shared" si="2206"/>
        <v>0</v>
      </c>
      <c r="BZ300" s="151">
        <f t="shared" si="2207"/>
        <v>0</v>
      </c>
      <c r="CA300" s="151">
        <f t="shared" si="2208"/>
        <v>0</v>
      </c>
      <c r="CB300" s="154">
        <f t="shared" si="2085"/>
        <v>0</v>
      </c>
      <c r="CC300" s="3"/>
      <c r="CD300" s="3"/>
      <c r="CE300" s="3"/>
      <c r="CF300" s="151">
        <f t="shared" si="2209"/>
        <v>0</v>
      </c>
      <c r="CG300" s="151">
        <f t="shared" si="2210"/>
        <v>0</v>
      </c>
      <c r="CH300" s="151">
        <f t="shared" si="2211"/>
        <v>0</v>
      </c>
      <c r="CI300" s="151">
        <f t="shared" si="2212"/>
        <v>0</v>
      </c>
      <c r="CJ300" s="154">
        <f t="shared" si="2086"/>
        <v>0</v>
      </c>
      <c r="CK300" s="3"/>
      <c r="CL300" s="3"/>
      <c r="CM300" s="3"/>
      <c r="CN300" s="151">
        <f t="shared" si="2213"/>
        <v>0</v>
      </c>
      <c r="CO300" s="151">
        <f t="shared" si="2214"/>
        <v>0</v>
      </c>
      <c r="CP300" s="151">
        <f t="shared" si="2215"/>
        <v>0</v>
      </c>
      <c r="CQ300" s="151">
        <f t="shared" si="2216"/>
        <v>0</v>
      </c>
      <c r="CR300" s="154">
        <f t="shared" si="2087"/>
        <v>0</v>
      </c>
      <c r="CS300" s="3"/>
      <c r="CT300" s="3"/>
      <c r="CU300" s="3"/>
      <c r="CV300" s="151">
        <f t="shared" si="2217"/>
        <v>0</v>
      </c>
      <c r="CW300" s="151">
        <f t="shared" si="2218"/>
        <v>0</v>
      </c>
      <c r="CX300" s="151">
        <f t="shared" si="2219"/>
        <v>0</v>
      </c>
      <c r="CY300" s="151">
        <f t="shared" si="2220"/>
        <v>0</v>
      </c>
      <c r="CZ300" s="151">
        <f t="shared" si="2221"/>
        <v>0</v>
      </c>
      <c r="DA300" s="151">
        <f t="shared" si="2222"/>
        <v>0</v>
      </c>
      <c r="DB300" s="151">
        <f t="shared" si="2223"/>
        <v>0</v>
      </c>
      <c r="DC300" s="151">
        <f t="shared" si="222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6"/>
        <v>0</v>
      </c>
      <c r="FM300" s="151">
        <f t="shared" si="2089"/>
        <v>0</v>
      </c>
      <c r="FN300" s="151">
        <f t="shared" si="2090"/>
        <v>0</v>
      </c>
      <c r="FO300" s="151">
        <f t="shared" si="2091"/>
        <v>0</v>
      </c>
      <c r="FR300" s="5">
        <f t="shared" si="1976"/>
        <v>0</v>
      </c>
      <c r="FS300" s="5">
        <f t="shared" si="1977"/>
        <v>0</v>
      </c>
      <c r="FT300" s="5">
        <f t="shared" si="1978"/>
        <v>0</v>
      </c>
      <c r="FU300" s="5">
        <f t="shared" si="1979"/>
        <v>0</v>
      </c>
      <c r="FW300" s="233" t="e">
        <f t="shared" si="1980"/>
        <v>#DIV/0!</v>
      </c>
      <c r="FX300" s="233" t="e">
        <f t="shared" si="1981"/>
        <v>#DIV/0!</v>
      </c>
      <c r="FY300" s="233" t="e">
        <f t="shared" si="1982"/>
        <v>#DIV/0!</v>
      </c>
      <c r="FZ300" s="233" t="e">
        <f t="shared" si="1983"/>
        <v>#DIV/0!</v>
      </c>
      <c r="GA300" s="233"/>
      <c r="GB300" s="5">
        <f t="shared" si="1984"/>
        <v>0</v>
      </c>
      <c r="GC300" s="5">
        <f t="shared" si="1985"/>
        <v>0</v>
      </c>
      <c r="GD300" s="5">
        <f t="shared" si="1986"/>
        <v>0</v>
      </c>
      <c r="GE300" s="5">
        <f t="shared" si="1987"/>
        <v>0</v>
      </c>
    </row>
    <row r="301" spans="2:187" x14ac:dyDescent="0.2">
      <c r="B301" s="139">
        <f t="shared" si="2227"/>
        <v>2023</v>
      </c>
      <c r="C301" s="142" t="str">
        <f t="shared" si="2226"/>
        <v>Dec</v>
      </c>
      <c r="D301" s="154">
        <f t="shared" si="2072"/>
        <v>0</v>
      </c>
      <c r="E301" s="129"/>
      <c r="F301" s="129"/>
      <c r="G301" s="129"/>
      <c r="H301" s="154">
        <f t="shared" si="2073"/>
        <v>0</v>
      </c>
      <c r="I301" s="151">
        <f t="shared" si="2177"/>
        <v>0</v>
      </c>
      <c r="J301" s="151">
        <f t="shared" si="2178"/>
        <v>0</v>
      </c>
      <c r="K301" s="151">
        <f t="shared" si="2179"/>
        <v>0</v>
      </c>
      <c r="L301" s="154">
        <f t="shared" si="2228"/>
        <v>0</v>
      </c>
      <c r="M301" s="3"/>
      <c r="N301" s="3"/>
      <c r="O301" s="3"/>
      <c r="P301" s="154">
        <f t="shared" si="2074"/>
        <v>0</v>
      </c>
      <c r="Q301" s="3"/>
      <c r="R301" s="3"/>
      <c r="S301" s="3"/>
      <c r="T301" s="154">
        <f t="shared" si="2075"/>
        <v>0</v>
      </c>
      <c r="U301" s="151">
        <f t="shared" si="2180"/>
        <v>0</v>
      </c>
      <c r="V301" s="151">
        <f t="shared" si="2181"/>
        <v>0</v>
      </c>
      <c r="W301" s="151">
        <f t="shared" si="2182"/>
        <v>0</v>
      </c>
      <c r="X301" s="154">
        <f t="shared" si="2076"/>
        <v>0</v>
      </c>
      <c r="Y301" s="151">
        <f t="shared" si="2183"/>
        <v>0</v>
      </c>
      <c r="Z301" s="151">
        <f t="shared" si="2184"/>
        <v>0</v>
      </c>
      <c r="AA301" s="151">
        <f t="shared" si="2185"/>
        <v>0</v>
      </c>
      <c r="AB301" s="154">
        <f t="shared" si="2077"/>
        <v>0</v>
      </c>
      <c r="AC301" s="3"/>
      <c r="AD301" s="3"/>
      <c r="AE301" s="3"/>
      <c r="AF301" s="154">
        <f t="shared" si="2078"/>
        <v>0</v>
      </c>
      <c r="AG301" s="3"/>
      <c r="AH301" s="3"/>
      <c r="AI301" s="3"/>
      <c r="AJ301" s="154">
        <f t="shared" si="2079"/>
        <v>0</v>
      </c>
      <c r="AK301" s="151">
        <f t="shared" si="2186"/>
        <v>0</v>
      </c>
      <c r="AL301" s="151">
        <f t="shared" si="2187"/>
        <v>0</v>
      </c>
      <c r="AM301" s="151">
        <f t="shared" si="2188"/>
        <v>0</v>
      </c>
      <c r="AN301" s="154">
        <f t="shared" si="2080"/>
        <v>0</v>
      </c>
      <c r="AO301" s="3"/>
      <c r="AP301" s="3"/>
      <c r="AQ301" s="3"/>
      <c r="AR301" s="151">
        <f t="shared" si="2189"/>
        <v>0</v>
      </c>
      <c r="AS301" s="151">
        <f t="shared" si="2190"/>
        <v>0</v>
      </c>
      <c r="AT301" s="151">
        <f t="shared" si="2191"/>
        <v>0</v>
      </c>
      <c r="AU301" s="151">
        <f t="shared" si="2192"/>
        <v>0</v>
      </c>
      <c r="AV301" s="154">
        <f t="shared" si="2081"/>
        <v>0</v>
      </c>
      <c r="AW301" s="3"/>
      <c r="AX301" s="3"/>
      <c r="AY301" s="3"/>
      <c r="AZ301" s="151">
        <f t="shared" si="2193"/>
        <v>0</v>
      </c>
      <c r="BA301" s="151">
        <f t="shared" si="2194"/>
        <v>0</v>
      </c>
      <c r="BB301" s="151">
        <f t="shared" si="2195"/>
        <v>0</v>
      </c>
      <c r="BC301" s="151">
        <f t="shared" si="2196"/>
        <v>0</v>
      </c>
      <c r="BD301" s="154">
        <f t="shared" si="2082"/>
        <v>0</v>
      </c>
      <c r="BE301" s="3"/>
      <c r="BF301" s="3"/>
      <c r="BG301" s="3"/>
      <c r="BH301" s="151">
        <f t="shared" si="2197"/>
        <v>0</v>
      </c>
      <c r="BI301" s="151">
        <f t="shared" si="2198"/>
        <v>0</v>
      </c>
      <c r="BJ301" s="151">
        <f t="shared" si="2199"/>
        <v>0</v>
      </c>
      <c r="BK301" s="151">
        <f t="shared" si="2200"/>
        <v>0</v>
      </c>
      <c r="BL301" s="154">
        <f t="shared" si="2083"/>
        <v>0</v>
      </c>
      <c r="BM301" s="3"/>
      <c r="BN301" s="3"/>
      <c r="BO301" s="3"/>
      <c r="BP301" s="151">
        <f t="shared" si="2201"/>
        <v>0</v>
      </c>
      <c r="BQ301" s="151">
        <f t="shared" si="2202"/>
        <v>0</v>
      </c>
      <c r="BR301" s="151">
        <f t="shared" si="2203"/>
        <v>0</v>
      </c>
      <c r="BS301" s="151">
        <f t="shared" si="2204"/>
        <v>0</v>
      </c>
      <c r="BT301" s="154">
        <f t="shared" si="2084"/>
        <v>0</v>
      </c>
      <c r="BU301" s="3"/>
      <c r="BV301" s="3"/>
      <c r="BW301" s="3"/>
      <c r="BX301" s="151">
        <f t="shared" si="2205"/>
        <v>0</v>
      </c>
      <c r="BY301" s="151">
        <f t="shared" si="2206"/>
        <v>0</v>
      </c>
      <c r="BZ301" s="151">
        <f t="shared" si="2207"/>
        <v>0</v>
      </c>
      <c r="CA301" s="151">
        <f t="shared" si="2208"/>
        <v>0</v>
      </c>
      <c r="CB301" s="154">
        <f t="shared" si="2085"/>
        <v>0</v>
      </c>
      <c r="CC301" s="3"/>
      <c r="CD301" s="3"/>
      <c r="CE301" s="3"/>
      <c r="CF301" s="151">
        <f t="shared" si="2209"/>
        <v>0</v>
      </c>
      <c r="CG301" s="151">
        <f t="shared" si="2210"/>
        <v>0</v>
      </c>
      <c r="CH301" s="151">
        <f t="shared" si="2211"/>
        <v>0</v>
      </c>
      <c r="CI301" s="151">
        <f t="shared" si="2212"/>
        <v>0</v>
      </c>
      <c r="CJ301" s="154">
        <f t="shared" si="2086"/>
        <v>0</v>
      </c>
      <c r="CK301" s="3"/>
      <c r="CL301" s="3"/>
      <c r="CM301" s="3"/>
      <c r="CN301" s="151">
        <f t="shared" si="2213"/>
        <v>0</v>
      </c>
      <c r="CO301" s="151">
        <f t="shared" si="2214"/>
        <v>0</v>
      </c>
      <c r="CP301" s="151">
        <f t="shared" si="2215"/>
        <v>0</v>
      </c>
      <c r="CQ301" s="151">
        <f t="shared" si="2216"/>
        <v>0</v>
      </c>
      <c r="CR301" s="154">
        <f t="shared" si="2087"/>
        <v>0</v>
      </c>
      <c r="CS301" s="3"/>
      <c r="CT301" s="3"/>
      <c r="CU301" s="3"/>
      <c r="CV301" s="151">
        <f t="shared" si="2217"/>
        <v>0</v>
      </c>
      <c r="CW301" s="151">
        <f t="shared" si="2218"/>
        <v>0</v>
      </c>
      <c r="CX301" s="151">
        <f t="shared" si="2219"/>
        <v>0</v>
      </c>
      <c r="CY301" s="151">
        <f t="shared" si="2220"/>
        <v>0</v>
      </c>
      <c r="CZ301" s="151">
        <f t="shared" si="2221"/>
        <v>0</v>
      </c>
      <c r="DA301" s="151">
        <f t="shared" si="2222"/>
        <v>0</v>
      </c>
      <c r="DB301" s="151">
        <f t="shared" si="2223"/>
        <v>0</v>
      </c>
      <c r="DC301" s="151">
        <f t="shared" si="222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6"/>
        <v>0</v>
      </c>
      <c r="FM301" s="151">
        <f t="shared" si="2089"/>
        <v>0</v>
      </c>
      <c r="FN301" s="151">
        <f t="shared" si="2090"/>
        <v>0</v>
      </c>
      <c r="FO301" s="151">
        <f t="shared" si="2091"/>
        <v>0</v>
      </c>
      <c r="FR301" s="5">
        <f t="shared" si="1976"/>
        <v>0</v>
      </c>
      <c r="FS301" s="5">
        <f t="shared" si="1977"/>
        <v>0</v>
      </c>
      <c r="FT301" s="5">
        <f t="shared" si="1978"/>
        <v>0</v>
      </c>
      <c r="FU301" s="5">
        <f t="shared" si="1979"/>
        <v>0</v>
      </c>
      <c r="FW301" s="233" t="e">
        <f t="shared" si="1980"/>
        <v>#DIV/0!</v>
      </c>
      <c r="FX301" s="233" t="e">
        <f t="shared" si="1981"/>
        <v>#DIV/0!</v>
      </c>
      <c r="FY301" s="233" t="e">
        <f t="shared" si="1982"/>
        <v>#DIV/0!</v>
      </c>
      <c r="FZ301" s="233" t="e">
        <f t="shared" si="1983"/>
        <v>#DIV/0!</v>
      </c>
      <c r="GA301" s="233"/>
      <c r="GB301" s="5">
        <f t="shared" si="1984"/>
        <v>0</v>
      </c>
      <c r="GC301" s="5">
        <f t="shared" si="1985"/>
        <v>0</v>
      </c>
      <c r="GD301" s="5">
        <f t="shared" si="1986"/>
        <v>0</v>
      </c>
      <c r="GE301" s="5">
        <f t="shared" si="1987"/>
        <v>0</v>
      </c>
    </row>
    <row r="302" spans="2:187" x14ac:dyDescent="0.2">
      <c r="B302" s="139">
        <f t="shared" si="2227"/>
        <v>2024</v>
      </c>
      <c r="C302" s="142" t="str">
        <f t="shared" si="2226"/>
        <v>Jan</v>
      </c>
      <c r="D302" s="154">
        <f t="shared" si="2072"/>
        <v>0</v>
      </c>
      <c r="E302" s="129"/>
      <c r="F302" s="129"/>
      <c r="G302" s="129"/>
      <c r="H302" s="154">
        <f t="shared" si="2073"/>
        <v>0</v>
      </c>
      <c r="I302" s="151">
        <f t="shared" si="2177"/>
        <v>0</v>
      </c>
      <c r="J302" s="151">
        <f t="shared" si="2178"/>
        <v>0</v>
      </c>
      <c r="K302" s="151">
        <f t="shared" si="2179"/>
        <v>0</v>
      </c>
      <c r="L302" s="154">
        <f t="shared" si="2228"/>
        <v>0</v>
      </c>
      <c r="M302" s="3"/>
      <c r="N302" s="3"/>
      <c r="O302" s="3"/>
      <c r="P302" s="154">
        <f t="shared" si="2074"/>
        <v>0</v>
      </c>
      <c r="Q302" s="3"/>
      <c r="R302" s="3"/>
      <c r="S302" s="3"/>
      <c r="T302" s="154">
        <f t="shared" si="2075"/>
        <v>0</v>
      </c>
      <c r="U302" s="151">
        <f t="shared" si="2180"/>
        <v>0</v>
      </c>
      <c r="V302" s="151">
        <f t="shared" si="2181"/>
        <v>0</v>
      </c>
      <c r="W302" s="151">
        <f t="shared" si="2182"/>
        <v>0</v>
      </c>
      <c r="X302" s="154">
        <f t="shared" si="2076"/>
        <v>0</v>
      </c>
      <c r="Y302" s="151">
        <f t="shared" si="2183"/>
        <v>0</v>
      </c>
      <c r="Z302" s="151">
        <f t="shared" si="2184"/>
        <v>0</v>
      </c>
      <c r="AA302" s="151">
        <f t="shared" si="2185"/>
        <v>0</v>
      </c>
      <c r="AB302" s="154">
        <f t="shared" si="2077"/>
        <v>0</v>
      </c>
      <c r="AC302" s="3"/>
      <c r="AD302" s="3"/>
      <c r="AE302" s="3"/>
      <c r="AF302" s="154">
        <f t="shared" si="2078"/>
        <v>0</v>
      </c>
      <c r="AG302" s="3"/>
      <c r="AH302" s="3"/>
      <c r="AI302" s="3"/>
      <c r="AJ302" s="154">
        <f t="shared" si="2079"/>
        <v>0</v>
      </c>
      <c r="AK302" s="151">
        <f t="shared" si="2186"/>
        <v>0</v>
      </c>
      <c r="AL302" s="151">
        <f t="shared" si="2187"/>
        <v>0</v>
      </c>
      <c r="AM302" s="151">
        <f t="shared" si="2188"/>
        <v>0</v>
      </c>
      <c r="AN302" s="154">
        <f t="shared" si="2080"/>
        <v>0</v>
      </c>
      <c r="AO302" s="3"/>
      <c r="AP302" s="3"/>
      <c r="AQ302" s="3"/>
      <c r="AR302" s="151">
        <f t="shared" si="2189"/>
        <v>0</v>
      </c>
      <c r="AS302" s="151">
        <f t="shared" si="2190"/>
        <v>0</v>
      </c>
      <c r="AT302" s="151">
        <f t="shared" si="2191"/>
        <v>0</v>
      </c>
      <c r="AU302" s="151">
        <f t="shared" si="2192"/>
        <v>0</v>
      </c>
      <c r="AV302" s="154">
        <f t="shared" si="2081"/>
        <v>0</v>
      </c>
      <c r="AW302" s="3"/>
      <c r="AX302" s="3"/>
      <c r="AY302" s="3"/>
      <c r="AZ302" s="151">
        <f t="shared" si="2193"/>
        <v>0</v>
      </c>
      <c r="BA302" s="151">
        <f t="shared" si="2194"/>
        <v>0</v>
      </c>
      <c r="BB302" s="151">
        <f t="shared" si="2195"/>
        <v>0</v>
      </c>
      <c r="BC302" s="151">
        <f t="shared" si="2196"/>
        <v>0</v>
      </c>
      <c r="BD302" s="154">
        <f t="shared" si="2082"/>
        <v>0</v>
      </c>
      <c r="BE302" s="3"/>
      <c r="BF302" s="3"/>
      <c r="BG302" s="3"/>
      <c r="BH302" s="151">
        <f t="shared" si="2197"/>
        <v>0</v>
      </c>
      <c r="BI302" s="151">
        <f t="shared" si="2198"/>
        <v>0</v>
      </c>
      <c r="BJ302" s="151">
        <f t="shared" si="2199"/>
        <v>0</v>
      </c>
      <c r="BK302" s="151">
        <f t="shared" si="2200"/>
        <v>0</v>
      </c>
      <c r="BL302" s="154">
        <f t="shared" si="2083"/>
        <v>0</v>
      </c>
      <c r="BM302" s="3"/>
      <c r="BN302" s="3"/>
      <c r="BO302" s="3"/>
      <c r="BP302" s="151">
        <f t="shared" si="2201"/>
        <v>0</v>
      </c>
      <c r="BQ302" s="151">
        <f t="shared" si="2202"/>
        <v>0</v>
      </c>
      <c r="BR302" s="151">
        <f t="shared" si="2203"/>
        <v>0</v>
      </c>
      <c r="BS302" s="151">
        <f t="shared" si="2204"/>
        <v>0</v>
      </c>
      <c r="BT302" s="154">
        <f t="shared" si="2084"/>
        <v>0</v>
      </c>
      <c r="BU302" s="3"/>
      <c r="BV302" s="3"/>
      <c r="BW302" s="3"/>
      <c r="BX302" s="151">
        <f t="shared" si="2205"/>
        <v>0</v>
      </c>
      <c r="BY302" s="151">
        <f t="shared" si="2206"/>
        <v>0</v>
      </c>
      <c r="BZ302" s="151">
        <f t="shared" si="2207"/>
        <v>0</v>
      </c>
      <c r="CA302" s="151">
        <f t="shared" si="2208"/>
        <v>0</v>
      </c>
      <c r="CB302" s="154">
        <f t="shared" si="2085"/>
        <v>0</v>
      </c>
      <c r="CC302" s="3"/>
      <c r="CD302" s="3"/>
      <c r="CE302" s="3"/>
      <c r="CF302" s="151">
        <f t="shared" si="2209"/>
        <v>0</v>
      </c>
      <c r="CG302" s="151">
        <f t="shared" si="2210"/>
        <v>0</v>
      </c>
      <c r="CH302" s="151">
        <f t="shared" si="2211"/>
        <v>0</v>
      </c>
      <c r="CI302" s="151">
        <f t="shared" si="2212"/>
        <v>0</v>
      </c>
      <c r="CJ302" s="154">
        <f t="shared" si="2086"/>
        <v>0</v>
      </c>
      <c r="CK302" s="3"/>
      <c r="CL302" s="3"/>
      <c r="CM302" s="3"/>
      <c r="CN302" s="151">
        <f t="shared" si="2213"/>
        <v>0</v>
      </c>
      <c r="CO302" s="151">
        <f t="shared" si="2214"/>
        <v>0</v>
      </c>
      <c r="CP302" s="151">
        <f t="shared" si="2215"/>
        <v>0</v>
      </c>
      <c r="CQ302" s="151">
        <f t="shared" si="2216"/>
        <v>0</v>
      </c>
      <c r="CR302" s="154">
        <f t="shared" si="2087"/>
        <v>0</v>
      </c>
      <c r="CS302" s="3"/>
      <c r="CT302" s="3"/>
      <c r="CU302" s="3"/>
      <c r="CV302" s="151">
        <f t="shared" si="2217"/>
        <v>0</v>
      </c>
      <c r="CW302" s="151">
        <f t="shared" si="2218"/>
        <v>0</v>
      </c>
      <c r="CX302" s="151">
        <f t="shared" si="2219"/>
        <v>0</v>
      </c>
      <c r="CY302" s="151">
        <f t="shared" si="2220"/>
        <v>0</v>
      </c>
      <c r="CZ302" s="151">
        <f t="shared" si="2221"/>
        <v>0</v>
      </c>
      <c r="DA302" s="151">
        <f t="shared" si="2222"/>
        <v>0</v>
      </c>
      <c r="DB302" s="151">
        <f t="shared" si="2223"/>
        <v>0</v>
      </c>
      <c r="DC302" s="151">
        <f t="shared" si="222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6"/>
        <v>0</v>
      </c>
      <c r="FM302" s="151">
        <f t="shared" ref="FM302:FM333" si="2229">IF(AJ302&gt;0,(AV302/AJ302)*100,0)</f>
        <v>0</v>
      </c>
      <c r="FN302" s="151">
        <f t="shared" ref="FN302:FN333" si="2230">IF(AJ302&gt;0,(BD302/AJ302)*100,0)</f>
        <v>0</v>
      </c>
      <c r="FO302" s="151">
        <f t="shared" ref="FO302:FO333" si="2231">IF(AJ302&gt;0,(BT302/AJ302)*100,0)</f>
        <v>0</v>
      </c>
      <c r="FR302" s="5">
        <f t="shared" si="1976"/>
        <v>0</v>
      </c>
      <c r="FS302" s="5">
        <f t="shared" si="1977"/>
        <v>0</v>
      </c>
      <c r="FT302" s="5">
        <f t="shared" si="1978"/>
        <v>0</v>
      </c>
      <c r="FU302" s="5">
        <f t="shared" si="1979"/>
        <v>0</v>
      </c>
      <c r="FW302" s="233" t="e">
        <f t="shared" si="1980"/>
        <v>#DIV/0!</v>
      </c>
      <c r="FX302" s="233" t="e">
        <f t="shared" si="1981"/>
        <v>#DIV/0!</v>
      </c>
      <c r="FY302" s="233" t="e">
        <f t="shared" si="1982"/>
        <v>#DIV/0!</v>
      </c>
      <c r="FZ302" s="233" t="e">
        <f t="shared" si="1983"/>
        <v>#DIV/0!</v>
      </c>
      <c r="GA302" s="233"/>
      <c r="GB302" s="5">
        <f t="shared" si="1984"/>
        <v>0</v>
      </c>
      <c r="GC302" s="5">
        <f t="shared" si="1985"/>
        <v>0</v>
      </c>
      <c r="GD302" s="5">
        <f t="shared" si="1986"/>
        <v>0</v>
      </c>
      <c r="GE302" s="5">
        <f t="shared" si="1987"/>
        <v>0</v>
      </c>
    </row>
    <row r="303" spans="2:187" x14ac:dyDescent="0.2">
      <c r="B303" s="139">
        <f t="shared" si="2227"/>
        <v>2024</v>
      </c>
      <c r="C303" s="142" t="str">
        <f t="shared" si="2226"/>
        <v>Feb</v>
      </c>
      <c r="D303" s="154">
        <f t="shared" si="2072"/>
        <v>0</v>
      </c>
      <c r="E303" s="129"/>
      <c r="F303" s="129"/>
      <c r="G303" s="129"/>
      <c r="H303" s="154">
        <f t="shared" si="2073"/>
        <v>0</v>
      </c>
      <c r="I303" s="151">
        <f t="shared" si="2177"/>
        <v>0</v>
      </c>
      <c r="J303" s="151">
        <f t="shared" si="2178"/>
        <v>0</v>
      </c>
      <c r="K303" s="151">
        <f t="shared" si="2179"/>
        <v>0</v>
      </c>
      <c r="L303" s="154">
        <f t="shared" si="2228"/>
        <v>0</v>
      </c>
      <c r="M303" s="3"/>
      <c r="N303" s="3"/>
      <c r="O303" s="3"/>
      <c r="P303" s="154">
        <f t="shared" si="2074"/>
        <v>0</v>
      </c>
      <c r="Q303" s="3"/>
      <c r="R303" s="3"/>
      <c r="S303" s="3"/>
      <c r="T303" s="154">
        <f t="shared" si="2075"/>
        <v>0</v>
      </c>
      <c r="U303" s="151">
        <f t="shared" si="2180"/>
        <v>0</v>
      </c>
      <c r="V303" s="151">
        <f t="shared" si="2181"/>
        <v>0</v>
      </c>
      <c r="W303" s="151">
        <f t="shared" si="2182"/>
        <v>0</v>
      </c>
      <c r="X303" s="154">
        <f t="shared" si="2076"/>
        <v>0</v>
      </c>
      <c r="Y303" s="151">
        <f t="shared" si="2183"/>
        <v>0</v>
      </c>
      <c r="Z303" s="151">
        <f t="shared" si="2184"/>
        <v>0</v>
      </c>
      <c r="AA303" s="151">
        <f t="shared" si="2185"/>
        <v>0</v>
      </c>
      <c r="AB303" s="154">
        <f t="shared" si="2077"/>
        <v>0</v>
      </c>
      <c r="AC303" s="3"/>
      <c r="AD303" s="3"/>
      <c r="AE303" s="3"/>
      <c r="AF303" s="154">
        <f t="shared" si="2078"/>
        <v>0</v>
      </c>
      <c r="AG303" s="3"/>
      <c r="AH303" s="3"/>
      <c r="AI303" s="3"/>
      <c r="AJ303" s="154">
        <f t="shared" si="2079"/>
        <v>0</v>
      </c>
      <c r="AK303" s="151">
        <f t="shared" si="2186"/>
        <v>0</v>
      </c>
      <c r="AL303" s="151">
        <f t="shared" si="2187"/>
        <v>0</v>
      </c>
      <c r="AM303" s="151">
        <f t="shared" si="2188"/>
        <v>0</v>
      </c>
      <c r="AN303" s="154">
        <f t="shared" si="2080"/>
        <v>0</v>
      </c>
      <c r="AO303" s="3"/>
      <c r="AP303" s="3"/>
      <c r="AQ303" s="3"/>
      <c r="AR303" s="151">
        <f t="shared" si="2189"/>
        <v>0</v>
      </c>
      <c r="AS303" s="151">
        <f t="shared" si="2190"/>
        <v>0</v>
      </c>
      <c r="AT303" s="151">
        <f t="shared" si="2191"/>
        <v>0</v>
      </c>
      <c r="AU303" s="151">
        <f t="shared" si="2192"/>
        <v>0</v>
      </c>
      <c r="AV303" s="154">
        <f t="shared" si="2081"/>
        <v>0</v>
      </c>
      <c r="AW303" s="3"/>
      <c r="AX303" s="3"/>
      <c r="AY303" s="3"/>
      <c r="AZ303" s="151">
        <f t="shared" si="2193"/>
        <v>0</v>
      </c>
      <c r="BA303" s="151">
        <f t="shared" si="2194"/>
        <v>0</v>
      </c>
      <c r="BB303" s="151">
        <f t="shared" si="2195"/>
        <v>0</v>
      </c>
      <c r="BC303" s="151">
        <f t="shared" si="2196"/>
        <v>0</v>
      </c>
      <c r="BD303" s="154">
        <f t="shared" si="2082"/>
        <v>0</v>
      </c>
      <c r="BE303" s="3"/>
      <c r="BF303" s="3"/>
      <c r="BG303" s="3"/>
      <c r="BH303" s="151">
        <f t="shared" si="2197"/>
        <v>0</v>
      </c>
      <c r="BI303" s="151">
        <f t="shared" si="2198"/>
        <v>0</v>
      </c>
      <c r="BJ303" s="151">
        <f t="shared" si="2199"/>
        <v>0</v>
      </c>
      <c r="BK303" s="151">
        <f t="shared" si="2200"/>
        <v>0</v>
      </c>
      <c r="BL303" s="154">
        <f t="shared" si="2083"/>
        <v>0</v>
      </c>
      <c r="BM303" s="3"/>
      <c r="BN303" s="3"/>
      <c r="BO303" s="3"/>
      <c r="BP303" s="151">
        <f t="shared" si="2201"/>
        <v>0</v>
      </c>
      <c r="BQ303" s="151">
        <f t="shared" si="2202"/>
        <v>0</v>
      </c>
      <c r="BR303" s="151">
        <f t="shared" si="2203"/>
        <v>0</v>
      </c>
      <c r="BS303" s="151">
        <f t="shared" si="2204"/>
        <v>0</v>
      </c>
      <c r="BT303" s="154">
        <f t="shared" si="2084"/>
        <v>0</v>
      </c>
      <c r="BU303" s="3"/>
      <c r="BV303" s="3"/>
      <c r="BW303" s="3"/>
      <c r="BX303" s="151">
        <f t="shared" si="2205"/>
        <v>0</v>
      </c>
      <c r="BY303" s="151">
        <f t="shared" si="2206"/>
        <v>0</v>
      </c>
      <c r="BZ303" s="151">
        <f t="shared" si="2207"/>
        <v>0</v>
      </c>
      <c r="CA303" s="151">
        <f t="shared" si="2208"/>
        <v>0</v>
      </c>
      <c r="CB303" s="154">
        <f t="shared" si="2085"/>
        <v>0</v>
      </c>
      <c r="CC303" s="3"/>
      <c r="CD303" s="3"/>
      <c r="CE303" s="3"/>
      <c r="CF303" s="151">
        <f t="shared" si="2209"/>
        <v>0</v>
      </c>
      <c r="CG303" s="151">
        <f t="shared" si="2210"/>
        <v>0</v>
      </c>
      <c r="CH303" s="151">
        <f t="shared" si="2211"/>
        <v>0</v>
      </c>
      <c r="CI303" s="151">
        <f t="shared" si="2212"/>
        <v>0</v>
      </c>
      <c r="CJ303" s="154">
        <f t="shared" si="2086"/>
        <v>0</v>
      </c>
      <c r="CK303" s="3"/>
      <c r="CL303" s="3"/>
      <c r="CM303" s="3"/>
      <c r="CN303" s="151">
        <f t="shared" si="2213"/>
        <v>0</v>
      </c>
      <c r="CO303" s="151">
        <f t="shared" si="2214"/>
        <v>0</v>
      </c>
      <c r="CP303" s="151">
        <f t="shared" si="2215"/>
        <v>0</v>
      </c>
      <c r="CQ303" s="151">
        <f t="shared" si="2216"/>
        <v>0</v>
      </c>
      <c r="CR303" s="154">
        <f t="shared" si="2087"/>
        <v>0</v>
      </c>
      <c r="CS303" s="3"/>
      <c r="CT303" s="3"/>
      <c r="CU303" s="3"/>
      <c r="CV303" s="151">
        <f t="shared" si="2217"/>
        <v>0</v>
      </c>
      <c r="CW303" s="151">
        <f t="shared" si="2218"/>
        <v>0</v>
      </c>
      <c r="CX303" s="151">
        <f t="shared" si="2219"/>
        <v>0</v>
      </c>
      <c r="CY303" s="151">
        <f t="shared" si="2220"/>
        <v>0</v>
      </c>
      <c r="CZ303" s="151">
        <f t="shared" si="2221"/>
        <v>0</v>
      </c>
      <c r="DA303" s="151">
        <f t="shared" si="2222"/>
        <v>0</v>
      </c>
      <c r="DB303" s="151">
        <f t="shared" si="2223"/>
        <v>0</v>
      </c>
      <c r="DC303" s="151">
        <f t="shared" si="222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6"/>
        <v>0</v>
      </c>
      <c r="FM303" s="151">
        <f t="shared" si="2229"/>
        <v>0</v>
      </c>
      <c r="FN303" s="151">
        <f t="shared" si="2230"/>
        <v>0</v>
      </c>
      <c r="FO303" s="151">
        <f t="shared" si="2231"/>
        <v>0</v>
      </c>
      <c r="FR303" s="5">
        <f t="shared" si="1976"/>
        <v>0</v>
      </c>
      <c r="FS303" s="5">
        <f t="shared" si="1977"/>
        <v>0</v>
      </c>
      <c r="FT303" s="5">
        <f t="shared" si="1978"/>
        <v>0</v>
      </c>
      <c r="FU303" s="5">
        <f t="shared" si="1979"/>
        <v>0</v>
      </c>
      <c r="FW303" s="233" t="e">
        <f t="shared" si="1980"/>
        <v>#DIV/0!</v>
      </c>
      <c r="FX303" s="233" t="e">
        <f t="shared" si="1981"/>
        <v>#DIV/0!</v>
      </c>
      <c r="FY303" s="233" t="e">
        <f t="shared" si="1982"/>
        <v>#DIV/0!</v>
      </c>
      <c r="FZ303" s="233" t="e">
        <f t="shared" si="1983"/>
        <v>#DIV/0!</v>
      </c>
      <c r="GA303" s="233"/>
      <c r="GB303" s="5">
        <f t="shared" si="1984"/>
        <v>0</v>
      </c>
      <c r="GC303" s="5">
        <f t="shared" si="1985"/>
        <v>0</v>
      </c>
      <c r="GD303" s="5">
        <f t="shared" si="1986"/>
        <v>0</v>
      </c>
      <c r="GE303" s="5">
        <f t="shared" si="1987"/>
        <v>0</v>
      </c>
    </row>
    <row r="304" spans="2:187" x14ac:dyDescent="0.2">
      <c r="B304" s="139">
        <f t="shared" si="2227"/>
        <v>2024</v>
      </c>
      <c r="C304" s="142" t="str">
        <f t="shared" si="2226"/>
        <v>Mar</v>
      </c>
      <c r="D304" s="154">
        <f t="shared" si="2072"/>
        <v>0</v>
      </c>
      <c r="E304" s="129"/>
      <c r="F304" s="129"/>
      <c r="G304" s="129"/>
      <c r="H304" s="154">
        <f t="shared" si="2073"/>
        <v>0</v>
      </c>
      <c r="I304" s="151">
        <f t="shared" si="2177"/>
        <v>0</v>
      </c>
      <c r="J304" s="151">
        <f t="shared" si="2178"/>
        <v>0</v>
      </c>
      <c r="K304" s="151">
        <f t="shared" si="2179"/>
        <v>0</v>
      </c>
      <c r="L304" s="154">
        <f t="shared" si="2228"/>
        <v>0</v>
      </c>
      <c r="M304" s="3"/>
      <c r="N304" s="3"/>
      <c r="O304" s="3"/>
      <c r="P304" s="154">
        <f t="shared" si="2074"/>
        <v>0</v>
      </c>
      <c r="Q304" s="3"/>
      <c r="R304" s="3"/>
      <c r="S304" s="3"/>
      <c r="T304" s="154">
        <f t="shared" si="2075"/>
        <v>0</v>
      </c>
      <c r="U304" s="151">
        <f t="shared" si="2180"/>
        <v>0</v>
      </c>
      <c r="V304" s="151">
        <f t="shared" si="2181"/>
        <v>0</v>
      </c>
      <c r="W304" s="151">
        <f t="shared" si="2182"/>
        <v>0</v>
      </c>
      <c r="X304" s="154">
        <f t="shared" si="2076"/>
        <v>0</v>
      </c>
      <c r="Y304" s="151">
        <f t="shared" si="2183"/>
        <v>0</v>
      </c>
      <c r="Z304" s="151">
        <f t="shared" si="2184"/>
        <v>0</v>
      </c>
      <c r="AA304" s="151">
        <f t="shared" si="2185"/>
        <v>0</v>
      </c>
      <c r="AB304" s="154">
        <f t="shared" si="2077"/>
        <v>0</v>
      </c>
      <c r="AC304" s="3"/>
      <c r="AD304" s="3"/>
      <c r="AE304" s="3"/>
      <c r="AF304" s="154">
        <f t="shared" si="2078"/>
        <v>0</v>
      </c>
      <c r="AG304" s="3"/>
      <c r="AH304" s="3"/>
      <c r="AI304" s="3"/>
      <c r="AJ304" s="154">
        <f t="shared" si="2079"/>
        <v>0</v>
      </c>
      <c r="AK304" s="151">
        <f t="shared" si="2186"/>
        <v>0</v>
      </c>
      <c r="AL304" s="151">
        <f t="shared" si="2187"/>
        <v>0</v>
      </c>
      <c r="AM304" s="151">
        <f t="shared" si="2188"/>
        <v>0</v>
      </c>
      <c r="AN304" s="154">
        <f t="shared" si="2080"/>
        <v>0</v>
      </c>
      <c r="AO304" s="3"/>
      <c r="AP304" s="3"/>
      <c r="AQ304" s="3"/>
      <c r="AR304" s="151">
        <f t="shared" si="2189"/>
        <v>0</v>
      </c>
      <c r="AS304" s="151">
        <f t="shared" si="2190"/>
        <v>0</v>
      </c>
      <c r="AT304" s="151">
        <f t="shared" si="2191"/>
        <v>0</v>
      </c>
      <c r="AU304" s="151">
        <f t="shared" si="2192"/>
        <v>0</v>
      </c>
      <c r="AV304" s="154">
        <f t="shared" si="2081"/>
        <v>0</v>
      </c>
      <c r="AW304" s="3"/>
      <c r="AX304" s="3"/>
      <c r="AY304" s="3"/>
      <c r="AZ304" s="151">
        <f t="shared" si="2193"/>
        <v>0</v>
      </c>
      <c r="BA304" s="151">
        <f t="shared" si="2194"/>
        <v>0</v>
      </c>
      <c r="BB304" s="151">
        <f t="shared" si="2195"/>
        <v>0</v>
      </c>
      <c r="BC304" s="151">
        <f t="shared" si="2196"/>
        <v>0</v>
      </c>
      <c r="BD304" s="154">
        <f t="shared" si="2082"/>
        <v>0</v>
      </c>
      <c r="BE304" s="3"/>
      <c r="BF304" s="3"/>
      <c r="BG304" s="3"/>
      <c r="BH304" s="151">
        <f t="shared" si="2197"/>
        <v>0</v>
      </c>
      <c r="BI304" s="151">
        <f t="shared" si="2198"/>
        <v>0</v>
      </c>
      <c r="BJ304" s="151">
        <f t="shared" si="2199"/>
        <v>0</v>
      </c>
      <c r="BK304" s="151">
        <f t="shared" si="2200"/>
        <v>0</v>
      </c>
      <c r="BL304" s="154">
        <f t="shared" si="2083"/>
        <v>0</v>
      </c>
      <c r="BM304" s="3"/>
      <c r="BN304" s="3"/>
      <c r="BO304" s="3"/>
      <c r="BP304" s="151">
        <f t="shared" si="2201"/>
        <v>0</v>
      </c>
      <c r="BQ304" s="151">
        <f t="shared" si="2202"/>
        <v>0</v>
      </c>
      <c r="BR304" s="151">
        <f t="shared" si="2203"/>
        <v>0</v>
      </c>
      <c r="BS304" s="151">
        <f t="shared" si="2204"/>
        <v>0</v>
      </c>
      <c r="BT304" s="154">
        <f t="shared" si="2084"/>
        <v>0</v>
      </c>
      <c r="BU304" s="3"/>
      <c r="BV304" s="3"/>
      <c r="BW304" s="3"/>
      <c r="BX304" s="151">
        <f t="shared" si="2205"/>
        <v>0</v>
      </c>
      <c r="BY304" s="151">
        <f t="shared" si="2206"/>
        <v>0</v>
      </c>
      <c r="BZ304" s="151">
        <f t="shared" si="2207"/>
        <v>0</v>
      </c>
      <c r="CA304" s="151">
        <f t="shared" si="2208"/>
        <v>0</v>
      </c>
      <c r="CB304" s="154">
        <f t="shared" si="2085"/>
        <v>0</v>
      </c>
      <c r="CC304" s="3"/>
      <c r="CD304" s="3"/>
      <c r="CE304" s="3"/>
      <c r="CF304" s="151">
        <f t="shared" si="2209"/>
        <v>0</v>
      </c>
      <c r="CG304" s="151">
        <f t="shared" si="2210"/>
        <v>0</v>
      </c>
      <c r="CH304" s="151">
        <f t="shared" si="2211"/>
        <v>0</v>
      </c>
      <c r="CI304" s="151">
        <f t="shared" si="2212"/>
        <v>0</v>
      </c>
      <c r="CJ304" s="154">
        <f t="shared" si="2086"/>
        <v>0</v>
      </c>
      <c r="CK304" s="3"/>
      <c r="CL304" s="3"/>
      <c r="CM304" s="3"/>
      <c r="CN304" s="151">
        <f t="shared" si="2213"/>
        <v>0</v>
      </c>
      <c r="CO304" s="151">
        <f t="shared" si="2214"/>
        <v>0</v>
      </c>
      <c r="CP304" s="151">
        <f t="shared" si="2215"/>
        <v>0</v>
      </c>
      <c r="CQ304" s="151">
        <f t="shared" si="2216"/>
        <v>0</v>
      </c>
      <c r="CR304" s="154">
        <f t="shared" si="2087"/>
        <v>0</v>
      </c>
      <c r="CS304" s="3"/>
      <c r="CT304" s="3"/>
      <c r="CU304" s="3"/>
      <c r="CV304" s="151">
        <f t="shared" si="2217"/>
        <v>0</v>
      </c>
      <c r="CW304" s="151">
        <f t="shared" si="2218"/>
        <v>0</v>
      </c>
      <c r="CX304" s="151">
        <f t="shared" si="2219"/>
        <v>0</v>
      </c>
      <c r="CY304" s="151">
        <f t="shared" si="2220"/>
        <v>0</v>
      </c>
      <c r="CZ304" s="151">
        <f t="shared" si="2221"/>
        <v>0</v>
      </c>
      <c r="DA304" s="151">
        <f t="shared" si="2222"/>
        <v>0</v>
      </c>
      <c r="DB304" s="151">
        <f t="shared" si="2223"/>
        <v>0</v>
      </c>
      <c r="DC304" s="151">
        <f t="shared" si="222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6"/>
        <v>0</v>
      </c>
      <c r="FM304" s="151">
        <f t="shared" si="2229"/>
        <v>0</v>
      </c>
      <c r="FN304" s="151">
        <f t="shared" si="2230"/>
        <v>0</v>
      </c>
      <c r="FO304" s="151">
        <f t="shared" si="2231"/>
        <v>0</v>
      </c>
      <c r="FR304" s="5">
        <f t="shared" si="1976"/>
        <v>0</v>
      </c>
      <c r="FS304" s="5">
        <f t="shared" si="1977"/>
        <v>0</v>
      </c>
      <c r="FT304" s="5">
        <f t="shared" si="1978"/>
        <v>0</v>
      </c>
      <c r="FU304" s="5">
        <f t="shared" si="1979"/>
        <v>0</v>
      </c>
      <c r="FW304" s="233" t="e">
        <f t="shared" si="1980"/>
        <v>#DIV/0!</v>
      </c>
      <c r="FX304" s="233" t="e">
        <f t="shared" si="1981"/>
        <v>#DIV/0!</v>
      </c>
      <c r="FY304" s="233" t="e">
        <f t="shared" si="1982"/>
        <v>#DIV/0!</v>
      </c>
      <c r="FZ304" s="233" t="e">
        <f t="shared" si="1983"/>
        <v>#DIV/0!</v>
      </c>
      <c r="GA304" s="233"/>
      <c r="GB304" s="5">
        <f t="shared" si="1984"/>
        <v>0</v>
      </c>
      <c r="GC304" s="5">
        <f t="shared" si="1985"/>
        <v>0</v>
      </c>
      <c r="GD304" s="5">
        <f t="shared" si="1986"/>
        <v>0</v>
      </c>
      <c r="GE304" s="5">
        <f t="shared" si="1987"/>
        <v>0</v>
      </c>
    </row>
    <row r="305" spans="2:187" x14ac:dyDescent="0.2">
      <c r="B305" s="139">
        <f t="shared" si="2227"/>
        <v>2024</v>
      </c>
      <c r="C305" s="142" t="str">
        <f t="shared" si="2226"/>
        <v>Apr</v>
      </c>
      <c r="D305" s="154">
        <f t="shared" si="2072"/>
        <v>0</v>
      </c>
      <c r="E305" s="129"/>
      <c r="F305" s="129"/>
      <c r="G305" s="129"/>
      <c r="H305" s="154">
        <f t="shared" si="2073"/>
        <v>0</v>
      </c>
      <c r="I305" s="151">
        <f t="shared" si="2177"/>
        <v>0</v>
      </c>
      <c r="J305" s="151">
        <f t="shared" si="2178"/>
        <v>0</v>
      </c>
      <c r="K305" s="151">
        <f t="shared" si="2179"/>
        <v>0</v>
      </c>
      <c r="L305" s="154">
        <f t="shared" si="2228"/>
        <v>0</v>
      </c>
      <c r="M305" s="3"/>
      <c r="N305" s="3"/>
      <c r="O305" s="3"/>
      <c r="P305" s="154">
        <f t="shared" si="2074"/>
        <v>0</v>
      </c>
      <c r="Q305" s="3"/>
      <c r="R305" s="3"/>
      <c r="S305" s="3"/>
      <c r="T305" s="154">
        <f t="shared" si="2075"/>
        <v>0</v>
      </c>
      <c r="U305" s="151">
        <f t="shared" si="2180"/>
        <v>0</v>
      </c>
      <c r="V305" s="151">
        <f t="shared" si="2181"/>
        <v>0</v>
      </c>
      <c r="W305" s="151">
        <f t="shared" si="2182"/>
        <v>0</v>
      </c>
      <c r="X305" s="154">
        <f t="shared" si="2076"/>
        <v>0</v>
      </c>
      <c r="Y305" s="151">
        <f t="shared" si="2183"/>
        <v>0</v>
      </c>
      <c r="Z305" s="151">
        <f t="shared" si="2184"/>
        <v>0</v>
      </c>
      <c r="AA305" s="151">
        <f t="shared" si="2185"/>
        <v>0</v>
      </c>
      <c r="AB305" s="154">
        <f t="shared" si="2077"/>
        <v>0</v>
      </c>
      <c r="AC305" s="3"/>
      <c r="AD305" s="3"/>
      <c r="AE305" s="3"/>
      <c r="AF305" s="154">
        <f t="shared" si="2078"/>
        <v>0</v>
      </c>
      <c r="AG305" s="3"/>
      <c r="AH305" s="3"/>
      <c r="AI305" s="3"/>
      <c r="AJ305" s="154">
        <f t="shared" si="2079"/>
        <v>0</v>
      </c>
      <c r="AK305" s="151">
        <f t="shared" si="2186"/>
        <v>0</v>
      </c>
      <c r="AL305" s="151">
        <f t="shared" si="2187"/>
        <v>0</v>
      </c>
      <c r="AM305" s="151">
        <f t="shared" si="2188"/>
        <v>0</v>
      </c>
      <c r="AN305" s="154">
        <f t="shared" si="2080"/>
        <v>0</v>
      </c>
      <c r="AO305" s="3"/>
      <c r="AP305" s="3"/>
      <c r="AQ305" s="3"/>
      <c r="AR305" s="151">
        <f t="shared" si="2189"/>
        <v>0</v>
      </c>
      <c r="AS305" s="151">
        <f t="shared" si="2190"/>
        <v>0</v>
      </c>
      <c r="AT305" s="151">
        <f t="shared" si="2191"/>
        <v>0</v>
      </c>
      <c r="AU305" s="151">
        <f t="shared" si="2192"/>
        <v>0</v>
      </c>
      <c r="AV305" s="154">
        <f t="shared" si="2081"/>
        <v>0</v>
      </c>
      <c r="AW305" s="3"/>
      <c r="AX305" s="3"/>
      <c r="AY305" s="3"/>
      <c r="AZ305" s="151">
        <f t="shared" si="2193"/>
        <v>0</v>
      </c>
      <c r="BA305" s="151">
        <f t="shared" si="2194"/>
        <v>0</v>
      </c>
      <c r="BB305" s="151">
        <f t="shared" si="2195"/>
        <v>0</v>
      </c>
      <c r="BC305" s="151">
        <f t="shared" si="2196"/>
        <v>0</v>
      </c>
      <c r="BD305" s="154">
        <f t="shared" si="2082"/>
        <v>0</v>
      </c>
      <c r="BE305" s="3"/>
      <c r="BF305" s="3"/>
      <c r="BG305" s="3"/>
      <c r="BH305" s="151">
        <f t="shared" si="2197"/>
        <v>0</v>
      </c>
      <c r="BI305" s="151">
        <f t="shared" si="2198"/>
        <v>0</v>
      </c>
      <c r="BJ305" s="151">
        <f t="shared" si="2199"/>
        <v>0</v>
      </c>
      <c r="BK305" s="151">
        <f t="shared" si="2200"/>
        <v>0</v>
      </c>
      <c r="BL305" s="154">
        <f t="shared" si="2083"/>
        <v>0</v>
      </c>
      <c r="BM305" s="3"/>
      <c r="BN305" s="3"/>
      <c r="BO305" s="3"/>
      <c r="BP305" s="151">
        <f t="shared" si="2201"/>
        <v>0</v>
      </c>
      <c r="BQ305" s="151">
        <f t="shared" si="2202"/>
        <v>0</v>
      </c>
      <c r="BR305" s="151">
        <f t="shared" si="2203"/>
        <v>0</v>
      </c>
      <c r="BS305" s="151">
        <f t="shared" si="2204"/>
        <v>0</v>
      </c>
      <c r="BT305" s="154">
        <f t="shared" si="2084"/>
        <v>0</v>
      </c>
      <c r="BU305" s="3"/>
      <c r="BV305" s="3"/>
      <c r="BW305" s="3"/>
      <c r="BX305" s="151">
        <f t="shared" si="2205"/>
        <v>0</v>
      </c>
      <c r="BY305" s="151">
        <f t="shared" si="2206"/>
        <v>0</v>
      </c>
      <c r="BZ305" s="151">
        <f t="shared" si="2207"/>
        <v>0</v>
      </c>
      <c r="CA305" s="151">
        <f t="shared" si="2208"/>
        <v>0</v>
      </c>
      <c r="CB305" s="154">
        <f t="shared" si="2085"/>
        <v>0</v>
      </c>
      <c r="CC305" s="3"/>
      <c r="CD305" s="3"/>
      <c r="CE305" s="3"/>
      <c r="CF305" s="151">
        <f t="shared" si="2209"/>
        <v>0</v>
      </c>
      <c r="CG305" s="151">
        <f t="shared" si="2210"/>
        <v>0</v>
      </c>
      <c r="CH305" s="151">
        <f t="shared" si="2211"/>
        <v>0</v>
      </c>
      <c r="CI305" s="151">
        <f t="shared" si="2212"/>
        <v>0</v>
      </c>
      <c r="CJ305" s="154">
        <f t="shared" si="2086"/>
        <v>0</v>
      </c>
      <c r="CK305" s="3"/>
      <c r="CL305" s="3"/>
      <c r="CM305" s="3"/>
      <c r="CN305" s="151">
        <f t="shared" si="2213"/>
        <v>0</v>
      </c>
      <c r="CO305" s="151">
        <f t="shared" si="2214"/>
        <v>0</v>
      </c>
      <c r="CP305" s="151">
        <f t="shared" si="2215"/>
        <v>0</v>
      </c>
      <c r="CQ305" s="151">
        <f t="shared" si="2216"/>
        <v>0</v>
      </c>
      <c r="CR305" s="154">
        <f t="shared" si="2087"/>
        <v>0</v>
      </c>
      <c r="CS305" s="3"/>
      <c r="CT305" s="3"/>
      <c r="CU305" s="3"/>
      <c r="CV305" s="151">
        <f t="shared" si="2217"/>
        <v>0</v>
      </c>
      <c r="CW305" s="151">
        <f t="shared" si="2218"/>
        <v>0</v>
      </c>
      <c r="CX305" s="151">
        <f t="shared" si="2219"/>
        <v>0</v>
      </c>
      <c r="CY305" s="151">
        <f t="shared" si="2220"/>
        <v>0</v>
      </c>
      <c r="CZ305" s="151">
        <f t="shared" si="2221"/>
        <v>0</v>
      </c>
      <c r="DA305" s="151">
        <f t="shared" si="2222"/>
        <v>0</v>
      </c>
      <c r="DB305" s="151">
        <f t="shared" si="2223"/>
        <v>0</v>
      </c>
      <c r="DC305" s="151">
        <f t="shared" si="222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6"/>
        <v>0</v>
      </c>
      <c r="FM305" s="151">
        <f t="shared" si="2229"/>
        <v>0</v>
      </c>
      <c r="FN305" s="151">
        <f t="shared" si="2230"/>
        <v>0</v>
      </c>
      <c r="FO305" s="151">
        <f t="shared" si="2231"/>
        <v>0</v>
      </c>
      <c r="FR305" s="5">
        <f t="shared" si="1976"/>
        <v>0</v>
      </c>
      <c r="FS305" s="5">
        <f t="shared" si="1977"/>
        <v>0</v>
      </c>
      <c r="FT305" s="5">
        <f t="shared" si="1978"/>
        <v>0</v>
      </c>
      <c r="FU305" s="5">
        <f t="shared" si="1979"/>
        <v>0</v>
      </c>
      <c r="FW305" s="233" t="e">
        <f t="shared" si="1980"/>
        <v>#DIV/0!</v>
      </c>
      <c r="FX305" s="233" t="e">
        <f t="shared" si="1981"/>
        <v>#DIV/0!</v>
      </c>
      <c r="FY305" s="233" t="e">
        <f t="shared" si="1982"/>
        <v>#DIV/0!</v>
      </c>
      <c r="FZ305" s="233" t="e">
        <f t="shared" si="1983"/>
        <v>#DIV/0!</v>
      </c>
      <c r="GA305" s="233"/>
      <c r="GB305" s="5">
        <f t="shared" si="1984"/>
        <v>0</v>
      </c>
      <c r="GC305" s="5">
        <f t="shared" si="1985"/>
        <v>0</v>
      </c>
      <c r="GD305" s="5">
        <f t="shared" si="1986"/>
        <v>0</v>
      </c>
      <c r="GE305" s="5">
        <f t="shared" si="1987"/>
        <v>0</v>
      </c>
    </row>
    <row r="306" spans="2:187" x14ac:dyDescent="0.2">
      <c r="B306" s="139">
        <f t="shared" si="2227"/>
        <v>2024</v>
      </c>
      <c r="C306" s="142" t="str">
        <f t="shared" ref="C306:C369" si="2232">C294</f>
        <v>Maj</v>
      </c>
      <c r="D306" s="154">
        <f t="shared" si="2072"/>
        <v>0</v>
      </c>
      <c r="E306" s="129"/>
      <c r="F306" s="129"/>
      <c r="G306" s="129"/>
      <c r="H306" s="154">
        <f t="shared" si="2073"/>
        <v>0</v>
      </c>
      <c r="I306" s="151">
        <f t="shared" si="2177"/>
        <v>0</v>
      </c>
      <c r="J306" s="151">
        <f t="shared" si="2178"/>
        <v>0</v>
      </c>
      <c r="K306" s="151">
        <f t="shared" si="2179"/>
        <v>0</v>
      </c>
      <c r="L306" s="154">
        <f t="shared" si="2228"/>
        <v>0</v>
      </c>
      <c r="M306" s="3"/>
      <c r="N306" s="3"/>
      <c r="O306" s="3"/>
      <c r="P306" s="154">
        <f t="shared" si="2074"/>
        <v>0</v>
      </c>
      <c r="Q306" s="3"/>
      <c r="R306" s="3"/>
      <c r="S306" s="3"/>
      <c r="T306" s="154">
        <f t="shared" si="2075"/>
        <v>0</v>
      </c>
      <c r="U306" s="151">
        <f t="shared" si="2180"/>
        <v>0</v>
      </c>
      <c r="V306" s="151">
        <f t="shared" si="2181"/>
        <v>0</v>
      </c>
      <c r="W306" s="151">
        <f t="shared" si="2182"/>
        <v>0</v>
      </c>
      <c r="X306" s="154">
        <f t="shared" si="2076"/>
        <v>0</v>
      </c>
      <c r="Y306" s="151">
        <f t="shared" si="2183"/>
        <v>0</v>
      </c>
      <c r="Z306" s="151">
        <f t="shared" si="2184"/>
        <v>0</v>
      </c>
      <c r="AA306" s="151">
        <f t="shared" si="2185"/>
        <v>0</v>
      </c>
      <c r="AB306" s="154">
        <f t="shared" si="2077"/>
        <v>0</v>
      </c>
      <c r="AC306" s="3"/>
      <c r="AD306" s="3"/>
      <c r="AE306" s="3"/>
      <c r="AF306" s="154">
        <f t="shared" si="2078"/>
        <v>0</v>
      </c>
      <c r="AG306" s="3"/>
      <c r="AH306" s="3"/>
      <c r="AI306" s="3"/>
      <c r="AJ306" s="154">
        <f t="shared" si="2079"/>
        <v>0</v>
      </c>
      <c r="AK306" s="151">
        <f t="shared" si="2186"/>
        <v>0</v>
      </c>
      <c r="AL306" s="151">
        <f t="shared" si="2187"/>
        <v>0</v>
      </c>
      <c r="AM306" s="151">
        <f t="shared" si="2188"/>
        <v>0</v>
      </c>
      <c r="AN306" s="154">
        <f t="shared" si="2080"/>
        <v>0</v>
      </c>
      <c r="AO306" s="3"/>
      <c r="AP306" s="3"/>
      <c r="AQ306" s="3"/>
      <c r="AR306" s="151">
        <f t="shared" si="2189"/>
        <v>0</v>
      </c>
      <c r="AS306" s="151">
        <f t="shared" si="2190"/>
        <v>0</v>
      </c>
      <c r="AT306" s="151">
        <f t="shared" si="2191"/>
        <v>0</v>
      </c>
      <c r="AU306" s="151">
        <f t="shared" si="2192"/>
        <v>0</v>
      </c>
      <c r="AV306" s="154">
        <f t="shared" si="2081"/>
        <v>0</v>
      </c>
      <c r="AW306" s="3"/>
      <c r="AX306" s="3"/>
      <c r="AY306" s="3"/>
      <c r="AZ306" s="151">
        <f t="shared" si="2193"/>
        <v>0</v>
      </c>
      <c r="BA306" s="151">
        <f t="shared" si="2194"/>
        <v>0</v>
      </c>
      <c r="BB306" s="151">
        <f t="shared" si="2195"/>
        <v>0</v>
      </c>
      <c r="BC306" s="151">
        <f t="shared" si="2196"/>
        <v>0</v>
      </c>
      <c r="BD306" s="154">
        <f t="shared" si="2082"/>
        <v>0</v>
      </c>
      <c r="BE306" s="3"/>
      <c r="BF306" s="3"/>
      <c r="BG306" s="3"/>
      <c r="BH306" s="151">
        <f t="shared" si="2197"/>
        <v>0</v>
      </c>
      <c r="BI306" s="151">
        <f t="shared" si="2198"/>
        <v>0</v>
      </c>
      <c r="BJ306" s="151">
        <f t="shared" si="2199"/>
        <v>0</v>
      </c>
      <c r="BK306" s="151">
        <f t="shared" si="2200"/>
        <v>0</v>
      </c>
      <c r="BL306" s="154">
        <f t="shared" si="2083"/>
        <v>0</v>
      </c>
      <c r="BM306" s="3"/>
      <c r="BN306" s="3"/>
      <c r="BO306" s="3"/>
      <c r="BP306" s="151">
        <f t="shared" si="2201"/>
        <v>0</v>
      </c>
      <c r="BQ306" s="151">
        <f t="shared" si="2202"/>
        <v>0</v>
      </c>
      <c r="BR306" s="151">
        <f t="shared" si="2203"/>
        <v>0</v>
      </c>
      <c r="BS306" s="151">
        <f t="shared" si="2204"/>
        <v>0</v>
      </c>
      <c r="BT306" s="154">
        <f t="shared" si="2084"/>
        <v>0</v>
      </c>
      <c r="BU306" s="3"/>
      <c r="BV306" s="3"/>
      <c r="BW306" s="3"/>
      <c r="BX306" s="151">
        <f t="shared" si="2205"/>
        <v>0</v>
      </c>
      <c r="BY306" s="151">
        <f t="shared" si="2206"/>
        <v>0</v>
      </c>
      <c r="BZ306" s="151">
        <f t="shared" si="2207"/>
        <v>0</v>
      </c>
      <c r="CA306" s="151">
        <f t="shared" si="2208"/>
        <v>0</v>
      </c>
      <c r="CB306" s="154">
        <f t="shared" si="2085"/>
        <v>0</v>
      </c>
      <c r="CC306" s="3"/>
      <c r="CD306" s="3"/>
      <c r="CE306" s="3"/>
      <c r="CF306" s="151">
        <f t="shared" si="2209"/>
        <v>0</v>
      </c>
      <c r="CG306" s="151">
        <f t="shared" si="2210"/>
        <v>0</v>
      </c>
      <c r="CH306" s="151">
        <f t="shared" si="2211"/>
        <v>0</v>
      </c>
      <c r="CI306" s="151">
        <f t="shared" si="2212"/>
        <v>0</v>
      </c>
      <c r="CJ306" s="154">
        <f t="shared" si="2086"/>
        <v>0</v>
      </c>
      <c r="CK306" s="3"/>
      <c r="CL306" s="3"/>
      <c r="CM306" s="3"/>
      <c r="CN306" s="151">
        <f t="shared" si="2213"/>
        <v>0</v>
      </c>
      <c r="CO306" s="151">
        <f t="shared" si="2214"/>
        <v>0</v>
      </c>
      <c r="CP306" s="151">
        <f t="shared" si="2215"/>
        <v>0</v>
      </c>
      <c r="CQ306" s="151">
        <f t="shared" si="2216"/>
        <v>0</v>
      </c>
      <c r="CR306" s="154">
        <f t="shared" si="2087"/>
        <v>0</v>
      </c>
      <c r="CS306" s="3"/>
      <c r="CT306" s="3"/>
      <c r="CU306" s="3"/>
      <c r="CV306" s="151">
        <f t="shared" si="2217"/>
        <v>0</v>
      </c>
      <c r="CW306" s="151">
        <f t="shared" si="2218"/>
        <v>0</v>
      </c>
      <c r="CX306" s="151">
        <f t="shared" si="2219"/>
        <v>0</v>
      </c>
      <c r="CY306" s="151">
        <f t="shared" si="2220"/>
        <v>0</v>
      </c>
      <c r="CZ306" s="151">
        <f t="shared" si="2221"/>
        <v>0</v>
      </c>
      <c r="DA306" s="151">
        <f t="shared" si="2222"/>
        <v>0</v>
      </c>
      <c r="DB306" s="151">
        <f t="shared" si="2223"/>
        <v>0</v>
      </c>
      <c r="DC306" s="151">
        <f t="shared" si="222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6"/>
        <v>0</v>
      </c>
      <c r="FM306" s="151">
        <f t="shared" si="2229"/>
        <v>0</v>
      </c>
      <c r="FN306" s="151">
        <f t="shared" si="2230"/>
        <v>0</v>
      </c>
      <c r="FO306" s="151">
        <f t="shared" si="2231"/>
        <v>0</v>
      </c>
      <c r="FR306" s="5">
        <f t="shared" si="1976"/>
        <v>0</v>
      </c>
      <c r="FS306" s="5">
        <f t="shared" si="1977"/>
        <v>0</v>
      </c>
      <c r="FT306" s="5">
        <f t="shared" si="1978"/>
        <v>0</v>
      </c>
      <c r="FU306" s="5">
        <f t="shared" si="1979"/>
        <v>0</v>
      </c>
      <c r="FW306" s="233" t="e">
        <f t="shared" si="1980"/>
        <v>#DIV/0!</v>
      </c>
      <c r="FX306" s="233" t="e">
        <f t="shared" si="1981"/>
        <v>#DIV/0!</v>
      </c>
      <c r="FY306" s="233" t="e">
        <f t="shared" si="1982"/>
        <v>#DIV/0!</v>
      </c>
      <c r="FZ306" s="233" t="e">
        <f t="shared" si="1983"/>
        <v>#DIV/0!</v>
      </c>
      <c r="GA306" s="233"/>
      <c r="GB306" s="5">
        <f t="shared" si="1984"/>
        <v>0</v>
      </c>
      <c r="GC306" s="5">
        <f t="shared" si="1985"/>
        <v>0</v>
      </c>
      <c r="GD306" s="5">
        <f t="shared" si="1986"/>
        <v>0</v>
      </c>
      <c r="GE306" s="5">
        <f t="shared" si="1987"/>
        <v>0</v>
      </c>
    </row>
    <row r="307" spans="2:187" x14ac:dyDescent="0.2">
      <c r="B307" s="139">
        <f t="shared" si="2227"/>
        <v>2024</v>
      </c>
      <c r="C307" s="142" t="str">
        <f t="shared" si="2232"/>
        <v>Jun</v>
      </c>
      <c r="D307" s="154">
        <f t="shared" si="2072"/>
        <v>0</v>
      </c>
      <c r="E307" s="129"/>
      <c r="F307" s="129"/>
      <c r="G307" s="129"/>
      <c r="H307" s="154">
        <f t="shared" si="2073"/>
        <v>0</v>
      </c>
      <c r="I307" s="151">
        <f t="shared" si="2177"/>
        <v>0</v>
      </c>
      <c r="J307" s="151">
        <f t="shared" si="2178"/>
        <v>0</v>
      </c>
      <c r="K307" s="151">
        <f t="shared" si="2179"/>
        <v>0</v>
      </c>
      <c r="L307" s="154">
        <f t="shared" si="2228"/>
        <v>0</v>
      </c>
      <c r="M307" s="3"/>
      <c r="N307" s="3"/>
      <c r="O307" s="3"/>
      <c r="P307" s="154">
        <f t="shared" si="2074"/>
        <v>0</v>
      </c>
      <c r="Q307" s="3"/>
      <c r="R307" s="3"/>
      <c r="S307" s="3"/>
      <c r="T307" s="154">
        <f t="shared" si="2075"/>
        <v>0</v>
      </c>
      <c r="U307" s="151">
        <f t="shared" si="2180"/>
        <v>0</v>
      </c>
      <c r="V307" s="151">
        <f t="shared" si="2181"/>
        <v>0</v>
      </c>
      <c r="W307" s="151">
        <f t="shared" si="2182"/>
        <v>0</v>
      </c>
      <c r="X307" s="154">
        <f t="shared" si="2076"/>
        <v>0</v>
      </c>
      <c r="Y307" s="151">
        <f t="shared" si="2183"/>
        <v>0</v>
      </c>
      <c r="Z307" s="151">
        <f t="shared" si="2184"/>
        <v>0</v>
      </c>
      <c r="AA307" s="151">
        <f t="shared" si="2185"/>
        <v>0</v>
      </c>
      <c r="AB307" s="154">
        <f t="shared" si="2077"/>
        <v>0</v>
      </c>
      <c r="AC307" s="3"/>
      <c r="AD307" s="3"/>
      <c r="AE307" s="3"/>
      <c r="AF307" s="154">
        <f t="shared" si="2078"/>
        <v>0</v>
      </c>
      <c r="AG307" s="3"/>
      <c r="AH307" s="3"/>
      <c r="AI307" s="3"/>
      <c r="AJ307" s="154">
        <f t="shared" si="2079"/>
        <v>0</v>
      </c>
      <c r="AK307" s="151">
        <f t="shared" si="2186"/>
        <v>0</v>
      </c>
      <c r="AL307" s="151">
        <f t="shared" si="2187"/>
        <v>0</v>
      </c>
      <c r="AM307" s="151">
        <f t="shared" si="2188"/>
        <v>0</v>
      </c>
      <c r="AN307" s="154">
        <f t="shared" si="2080"/>
        <v>0</v>
      </c>
      <c r="AO307" s="3"/>
      <c r="AP307" s="3"/>
      <c r="AQ307" s="3"/>
      <c r="AR307" s="151">
        <f t="shared" si="2189"/>
        <v>0</v>
      </c>
      <c r="AS307" s="151">
        <f t="shared" si="2190"/>
        <v>0</v>
      </c>
      <c r="AT307" s="151">
        <f t="shared" si="2191"/>
        <v>0</v>
      </c>
      <c r="AU307" s="151">
        <f t="shared" si="2192"/>
        <v>0</v>
      </c>
      <c r="AV307" s="154">
        <f t="shared" si="2081"/>
        <v>0</v>
      </c>
      <c r="AW307" s="3"/>
      <c r="AX307" s="3"/>
      <c r="AY307" s="3"/>
      <c r="AZ307" s="151">
        <f t="shared" si="2193"/>
        <v>0</v>
      </c>
      <c r="BA307" s="151">
        <f t="shared" si="2194"/>
        <v>0</v>
      </c>
      <c r="BB307" s="151">
        <f t="shared" si="2195"/>
        <v>0</v>
      </c>
      <c r="BC307" s="151">
        <f t="shared" si="2196"/>
        <v>0</v>
      </c>
      <c r="BD307" s="154">
        <f t="shared" si="2082"/>
        <v>0</v>
      </c>
      <c r="BE307" s="3"/>
      <c r="BF307" s="3"/>
      <c r="BG307" s="3"/>
      <c r="BH307" s="151">
        <f t="shared" si="2197"/>
        <v>0</v>
      </c>
      <c r="BI307" s="151">
        <f t="shared" si="2198"/>
        <v>0</v>
      </c>
      <c r="BJ307" s="151">
        <f t="shared" si="2199"/>
        <v>0</v>
      </c>
      <c r="BK307" s="151">
        <f t="shared" si="2200"/>
        <v>0</v>
      </c>
      <c r="BL307" s="154">
        <f t="shared" si="2083"/>
        <v>0</v>
      </c>
      <c r="BM307" s="3"/>
      <c r="BN307" s="3"/>
      <c r="BO307" s="3"/>
      <c r="BP307" s="151">
        <f t="shared" si="2201"/>
        <v>0</v>
      </c>
      <c r="BQ307" s="151">
        <f t="shared" si="2202"/>
        <v>0</v>
      </c>
      <c r="BR307" s="151">
        <f t="shared" si="2203"/>
        <v>0</v>
      </c>
      <c r="BS307" s="151">
        <f t="shared" si="2204"/>
        <v>0</v>
      </c>
      <c r="BT307" s="154">
        <f t="shared" si="2084"/>
        <v>0</v>
      </c>
      <c r="BU307" s="3"/>
      <c r="BV307" s="3"/>
      <c r="BW307" s="3"/>
      <c r="BX307" s="151">
        <f t="shared" si="2205"/>
        <v>0</v>
      </c>
      <c r="BY307" s="151">
        <f t="shared" si="2206"/>
        <v>0</v>
      </c>
      <c r="BZ307" s="151">
        <f t="shared" si="2207"/>
        <v>0</v>
      </c>
      <c r="CA307" s="151">
        <f t="shared" si="2208"/>
        <v>0</v>
      </c>
      <c r="CB307" s="154">
        <f t="shared" si="2085"/>
        <v>0</v>
      </c>
      <c r="CC307" s="3"/>
      <c r="CD307" s="3"/>
      <c r="CE307" s="3"/>
      <c r="CF307" s="151">
        <f t="shared" si="2209"/>
        <v>0</v>
      </c>
      <c r="CG307" s="151">
        <f t="shared" si="2210"/>
        <v>0</v>
      </c>
      <c r="CH307" s="151">
        <f t="shared" si="2211"/>
        <v>0</v>
      </c>
      <c r="CI307" s="151">
        <f t="shared" si="2212"/>
        <v>0</v>
      </c>
      <c r="CJ307" s="154">
        <f t="shared" si="2086"/>
        <v>0</v>
      </c>
      <c r="CK307" s="3"/>
      <c r="CL307" s="3"/>
      <c r="CM307" s="3"/>
      <c r="CN307" s="151">
        <f t="shared" si="2213"/>
        <v>0</v>
      </c>
      <c r="CO307" s="151">
        <f t="shared" si="2214"/>
        <v>0</v>
      </c>
      <c r="CP307" s="151">
        <f t="shared" si="2215"/>
        <v>0</v>
      </c>
      <c r="CQ307" s="151">
        <f t="shared" si="2216"/>
        <v>0</v>
      </c>
      <c r="CR307" s="154">
        <f t="shared" si="2087"/>
        <v>0</v>
      </c>
      <c r="CS307" s="3"/>
      <c r="CT307" s="3"/>
      <c r="CU307" s="3"/>
      <c r="CV307" s="151">
        <f t="shared" si="2217"/>
        <v>0</v>
      </c>
      <c r="CW307" s="151">
        <f t="shared" si="2218"/>
        <v>0</v>
      </c>
      <c r="CX307" s="151">
        <f t="shared" si="2219"/>
        <v>0</v>
      </c>
      <c r="CY307" s="151">
        <f t="shared" si="2220"/>
        <v>0</v>
      </c>
      <c r="CZ307" s="151">
        <f t="shared" si="2221"/>
        <v>0</v>
      </c>
      <c r="DA307" s="151">
        <f t="shared" si="2222"/>
        <v>0</v>
      </c>
      <c r="DB307" s="151">
        <f t="shared" si="2223"/>
        <v>0</v>
      </c>
      <c r="DC307" s="151">
        <f t="shared" si="222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6"/>
        <v>0</v>
      </c>
      <c r="FM307" s="151">
        <f t="shared" si="2229"/>
        <v>0</v>
      </c>
      <c r="FN307" s="151">
        <f t="shared" si="2230"/>
        <v>0</v>
      </c>
      <c r="FO307" s="151">
        <f t="shared" si="2231"/>
        <v>0</v>
      </c>
      <c r="FR307" s="5">
        <f t="shared" si="1976"/>
        <v>0</v>
      </c>
      <c r="FS307" s="5">
        <f t="shared" si="1977"/>
        <v>0</v>
      </c>
      <c r="FT307" s="5">
        <f t="shared" si="1978"/>
        <v>0</v>
      </c>
      <c r="FU307" s="5">
        <f t="shared" si="1979"/>
        <v>0</v>
      </c>
      <c r="FW307" s="233" t="e">
        <f t="shared" si="1980"/>
        <v>#DIV/0!</v>
      </c>
      <c r="FX307" s="233" t="e">
        <f t="shared" si="1981"/>
        <v>#DIV/0!</v>
      </c>
      <c r="FY307" s="233" t="e">
        <f t="shared" si="1982"/>
        <v>#DIV/0!</v>
      </c>
      <c r="FZ307" s="233" t="e">
        <f t="shared" si="1983"/>
        <v>#DIV/0!</v>
      </c>
      <c r="GA307" s="233"/>
      <c r="GB307" s="5">
        <f t="shared" si="1984"/>
        <v>0</v>
      </c>
      <c r="GC307" s="5">
        <f t="shared" si="1985"/>
        <v>0</v>
      </c>
      <c r="GD307" s="5">
        <f t="shared" si="1986"/>
        <v>0</v>
      </c>
      <c r="GE307" s="5">
        <f t="shared" si="1987"/>
        <v>0</v>
      </c>
    </row>
    <row r="308" spans="2:187" x14ac:dyDescent="0.2">
      <c r="B308" s="139">
        <f t="shared" si="2227"/>
        <v>2024</v>
      </c>
      <c r="C308" s="142" t="str">
        <f t="shared" si="2232"/>
        <v>Jul</v>
      </c>
      <c r="D308" s="154">
        <f t="shared" si="2072"/>
        <v>0</v>
      </c>
      <c r="E308" s="129"/>
      <c r="F308" s="129"/>
      <c r="G308" s="129"/>
      <c r="H308" s="154">
        <f t="shared" si="2073"/>
        <v>0</v>
      </c>
      <c r="I308" s="151">
        <f t="shared" si="2177"/>
        <v>0</v>
      </c>
      <c r="J308" s="151">
        <f t="shared" si="2178"/>
        <v>0</v>
      </c>
      <c r="K308" s="151">
        <f t="shared" si="2179"/>
        <v>0</v>
      </c>
      <c r="L308" s="154">
        <f t="shared" si="2228"/>
        <v>0</v>
      </c>
      <c r="M308" s="3"/>
      <c r="N308" s="3"/>
      <c r="O308" s="3"/>
      <c r="P308" s="154">
        <f t="shared" si="2074"/>
        <v>0</v>
      </c>
      <c r="Q308" s="3"/>
      <c r="R308" s="3"/>
      <c r="S308" s="3"/>
      <c r="T308" s="154">
        <f t="shared" si="2075"/>
        <v>0</v>
      </c>
      <c r="U308" s="151">
        <f t="shared" si="2180"/>
        <v>0</v>
      </c>
      <c r="V308" s="151">
        <f t="shared" si="2181"/>
        <v>0</v>
      </c>
      <c r="W308" s="151">
        <f t="shared" si="2182"/>
        <v>0</v>
      </c>
      <c r="X308" s="154">
        <f t="shared" si="2076"/>
        <v>0</v>
      </c>
      <c r="Y308" s="151">
        <f t="shared" si="2183"/>
        <v>0</v>
      </c>
      <c r="Z308" s="151">
        <f t="shared" si="2184"/>
        <v>0</v>
      </c>
      <c r="AA308" s="151">
        <f t="shared" si="2185"/>
        <v>0</v>
      </c>
      <c r="AB308" s="154">
        <f t="shared" si="2077"/>
        <v>0</v>
      </c>
      <c r="AC308" s="3"/>
      <c r="AD308" s="3"/>
      <c r="AE308" s="3"/>
      <c r="AF308" s="154">
        <f t="shared" si="2078"/>
        <v>0</v>
      </c>
      <c r="AG308" s="3"/>
      <c r="AH308" s="3"/>
      <c r="AI308" s="3"/>
      <c r="AJ308" s="154">
        <f t="shared" si="2079"/>
        <v>0</v>
      </c>
      <c r="AK308" s="151">
        <f t="shared" si="2186"/>
        <v>0</v>
      </c>
      <c r="AL308" s="151">
        <f t="shared" si="2187"/>
        <v>0</v>
      </c>
      <c r="AM308" s="151">
        <f t="shared" si="2188"/>
        <v>0</v>
      </c>
      <c r="AN308" s="154">
        <f t="shared" si="2080"/>
        <v>0</v>
      </c>
      <c r="AO308" s="3"/>
      <c r="AP308" s="3"/>
      <c r="AQ308" s="3"/>
      <c r="AR308" s="151">
        <f t="shared" si="2189"/>
        <v>0</v>
      </c>
      <c r="AS308" s="151">
        <f t="shared" si="2190"/>
        <v>0</v>
      </c>
      <c r="AT308" s="151">
        <f t="shared" si="2191"/>
        <v>0</v>
      </c>
      <c r="AU308" s="151">
        <f t="shared" si="2192"/>
        <v>0</v>
      </c>
      <c r="AV308" s="154">
        <f t="shared" si="2081"/>
        <v>0</v>
      </c>
      <c r="AW308" s="3"/>
      <c r="AX308" s="3"/>
      <c r="AY308" s="3"/>
      <c r="AZ308" s="151">
        <f t="shared" si="2193"/>
        <v>0</v>
      </c>
      <c r="BA308" s="151">
        <f t="shared" si="2194"/>
        <v>0</v>
      </c>
      <c r="BB308" s="151">
        <f t="shared" si="2195"/>
        <v>0</v>
      </c>
      <c r="BC308" s="151">
        <f t="shared" si="2196"/>
        <v>0</v>
      </c>
      <c r="BD308" s="154">
        <f t="shared" si="2082"/>
        <v>0</v>
      </c>
      <c r="BE308" s="3"/>
      <c r="BF308" s="3"/>
      <c r="BG308" s="3"/>
      <c r="BH308" s="151">
        <f t="shared" si="2197"/>
        <v>0</v>
      </c>
      <c r="BI308" s="151">
        <f t="shared" si="2198"/>
        <v>0</v>
      </c>
      <c r="BJ308" s="151">
        <f t="shared" si="2199"/>
        <v>0</v>
      </c>
      <c r="BK308" s="151">
        <f t="shared" si="2200"/>
        <v>0</v>
      </c>
      <c r="BL308" s="154">
        <f t="shared" si="2083"/>
        <v>0</v>
      </c>
      <c r="BM308" s="3"/>
      <c r="BN308" s="3"/>
      <c r="BO308" s="3"/>
      <c r="BP308" s="151">
        <f t="shared" si="2201"/>
        <v>0</v>
      </c>
      <c r="BQ308" s="151">
        <f t="shared" si="2202"/>
        <v>0</v>
      </c>
      <c r="BR308" s="151">
        <f t="shared" si="2203"/>
        <v>0</v>
      </c>
      <c r="BS308" s="151">
        <f t="shared" si="2204"/>
        <v>0</v>
      </c>
      <c r="BT308" s="154">
        <f t="shared" si="2084"/>
        <v>0</v>
      </c>
      <c r="BU308" s="3"/>
      <c r="BV308" s="3"/>
      <c r="BW308" s="3"/>
      <c r="BX308" s="151">
        <f t="shared" si="2205"/>
        <v>0</v>
      </c>
      <c r="BY308" s="151">
        <f t="shared" si="2206"/>
        <v>0</v>
      </c>
      <c r="BZ308" s="151">
        <f t="shared" si="2207"/>
        <v>0</v>
      </c>
      <c r="CA308" s="151">
        <f t="shared" si="2208"/>
        <v>0</v>
      </c>
      <c r="CB308" s="154">
        <f t="shared" si="2085"/>
        <v>0</v>
      </c>
      <c r="CC308" s="3"/>
      <c r="CD308" s="3"/>
      <c r="CE308" s="3"/>
      <c r="CF308" s="151">
        <f t="shared" si="2209"/>
        <v>0</v>
      </c>
      <c r="CG308" s="151">
        <f t="shared" si="2210"/>
        <v>0</v>
      </c>
      <c r="CH308" s="151">
        <f t="shared" si="2211"/>
        <v>0</v>
      </c>
      <c r="CI308" s="151">
        <f t="shared" si="2212"/>
        <v>0</v>
      </c>
      <c r="CJ308" s="154">
        <f t="shared" si="2086"/>
        <v>0</v>
      </c>
      <c r="CK308" s="3"/>
      <c r="CL308" s="3"/>
      <c r="CM308" s="3"/>
      <c r="CN308" s="151">
        <f t="shared" si="2213"/>
        <v>0</v>
      </c>
      <c r="CO308" s="151">
        <f t="shared" si="2214"/>
        <v>0</v>
      </c>
      <c r="CP308" s="151">
        <f t="shared" si="2215"/>
        <v>0</v>
      </c>
      <c r="CQ308" s="151">
        <f t="shared" si="2216"/>
        <v>0</v>
      </c>
      <c r="CR308" s="154">
        <f t="shared" si="2087"/>
        <v>0</v>
      </c>
      <c r="CS308" s="3"/>
      <c r="CT308" s="3"/>
      <c r="CU308" s="3"/>
      <c r="CV308" s="151">
        <f t="shared" si="2217"/>
        <v>0</v>
      </c>
      <c r="CW308" s="151">
        <f t="shared" si="2218"/>
        <v>0</v>
      </c>
      <c r="CX308" s="151">
        <f t="shared" si="2219"/>
        <v>0</v>
      </c>
      <c r="CY308" s="151">
        <f t="shared" si="2220"/>
        <v>0</v>
      </c>
      <c r="CZ308" s="151">
        <f t="shared" si="2221"/>
        <v>0</v>
      </c>
      <c r="DA308" s="151">
        <f t="shared" si="2222"/>
        <v>0</v>
      </c>
      <c r="DB308" s="151">
        <f t="shared" si="2223"/>
        <v>0</v>
      </c>
      <c r="DC308" s="151">
        <f t="shared" si="222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6"/>
        <v>0</v>
      </c>
      <c r="FM308" s="151">
        <f t="shared" si="2229"/>
        <v>0</v>
      </c>
      <c r="FN308" s="151">
        <f t="shared" si="2230"/>
        <v>0</v>
      </c>
      <c r="FO308" s="151">
        <f t="shared" si="2231"/>
        <v>0</v>
      </c>
      <c r="FR308" s="5">
        <f t="shared" si="1976"/>
        <v>0</v>
      </c>
      <c r="FS308" s="5">
        <f t="shared" si="1977"/>
        <v>0</v>
      </c>
      <c r="FT308" s="5">
        <f t="shared" si="1978"/>
        <v>0</v>
      </c>
      <c r="FU308" s="5">
        <f t="shared" si="1979"/>
        <v>0</v>
      </c>
      <c r="FW308" s="233" t="e">
        <f t="shared" si="1980"/>
        <v>#DIV/0!</v>
      </c>
      <c r="FX308" s="233" t="e">
        <f t="shared" si="1981"/>
        <v>#DIV/0!</v>
      </c>
      <c r="FY308" s="233" t="e">
        <f t="shared" si="1982"/>
        <v>#DIV/0!</v>
      </c>
      <c r="FZ308" s="233" t="e">
        <f t="shared" si="1983"/>
        <v>#DIV/0!</v>
      </c>
      <c r="GA308" s="233"/>
      <c r="GB308" s="5">
        <f t="shared" si="1984"/>
        <v>0</v>
      </c>
      <c r="GC308" s="5">
        <f t="shared" si="1985"/>
        <v>0</v>
      </c>
      <c r="GD308" s="5">
        <f t="shared" si="1986"/>
        <v>0</v>
      </c>
      <c r="GE308" s="5">
        <f t="shared" si="1987"/>
        <v>0</v>
      </c>
    </row>
    <row r="309" spans="2:187" x14ac:dyDescent="0.2">
      <c r="B309" s="139">
        <f t="shared" si="2227"/>
        <v>2024</v>
      </c>
      <c r="C309" s="142" t="str">
        <f t="shared" si="2232"/>
        <v>Aug</v>
      </c>
      <c r="D309" s="154">
        <f t="shared" si="2072"/>
        <v>0</v>
      </c>
      <c r="E309" s="129"/>
      <c r="F309" s="129"/>
      <c r="G309" s="129"/>
      <c r="H309" s="154">
        <f t="shared" si="2073"/>
        <v>0</v>
      </c>
      <c r="I309" s="151">
        <f t="shared" si="2177"/>
        <v>0</v>
      </c>
      <c r="J309" s="151">
        <f t="shared" si="2178"/>
        <v>0</v>
      </c>
      <c r="K309" s="151">
        <f t="shared" si="2179"/>
        <v>0</v>
      </c>
      <c r="L309" s="154">
        <f t="shared" si="2228"/>
        <v>0</v>
      </c>
      <c r="M309" s="3"/>
      <c r="N309" s="3"/>
      <c r="O309" s="3"/>
      <c r="P309" s="154">
        <f t="shared" si="2074"/>
        <v>0</v>
      </c>
      <c r="Q309" s="3"/>
      <c r="R309" s="3"/>
      <c r="S309" s="3"/>
      <c r="T309" s="154">
        <f t="shared" si="2075"/>
        <v>0</v>
      </c>
      <c r="U309" s="151">
        <f t="shared" si="2180"/>
        <v>0</v>
      </c>
      <c r="V309" s="151">
        <f t="shared" si="2181"/>
        <v>0</v>
      </c>
      <c r="W309" s="151">
        <f t="shared" si="2182"/>
        <v>0</v>
      </c>
      <c r="X309" s="154">
        <f t="shared" si="2076"/>
        <v>0</v>
      </c>
      <c r="Y309" s="151">
        <f t="shared" si="2183"/>
        <v>0</v>
      </c>
      <c r="Z309" s="151">
        <f t="shared" si="2184"/>
        <v>0</v>
      </c>
      <c r="AA309" s="151">
        <f t="shared" si="2185"/>
        <v>0</v>
      </c>
      <c r="AB309" s="154">
        <f t="shared" si="2077"/>
        <v>0</v>
      </c>
      <c r="AC309" s="3"/>
      <c r="AD309" s="3"/>
      <c r="AE309" s="3"/>
      <c r="AF309" s="154">
        <f t="shared" si="2078"/>
        <v>0</v>
      </c>
      <c r="AG309" s="3"/>
      <c r="AH309" s="3"/>
      <c r="AI309" s="3"/>
      <c r="AJ309" s="154">
        <f t="shared" si="2079"/>
        <v>0</v>
      </c>
      <c r="AK309" s="151">
        <f t="shared" si="2186"/>
        <v>0</v>
      </c>
      <c r="AL309" s="151">
        <f t="shared" si="2187"/>
        <v>0</v>
      </c>
      <c r="AM309" s="151">
        <f t="shared" si="2188"/>
        <v>0</v>
      </c>
      <c r="AN309" s="154">
        <f t="shared" si="2080"/>
        <v>0</v>
      </c>
      <c r="AO309" s="3"/>
      <c r="AP309" s="3"/>
      <c r="AQ309" s="3"/>
      <c r="AR309" s="151">
        <f t="shared" si="2189"/>
        <v>0</v>
      </c>
      <c r="AS309" s="151">
        <f t="shared" si="2190"/>
        <v>0</v>
      </c>
      <c r="AT309" s="151">
        <f t="shared" si="2191"/>
        <v>0</v>
      </c>
      <c r="AU309" s="151">
        <f t="shared" si="2192"/>
        <v>0</v>
      </c>
      <c r="AV309" s="154">
        <f t="shared" si="2081"/>
        <v>0</v>
      </c>
      <c r="AW309" s="3"/>
      <c r="AX309" s="3"/>
      <c r="AY309" s="3"/>
      <c r="AZ309" s="151">
        <f t="shared" si="2193"/>
        <v>0</v>
      </c>
      <c r="BA309" s="151">
        <f t="shared" si="2194"/>
        <v>0</v>
      </c>
      <c r="BB309" s="151">
        <f t="shared" si="2195"/>
        <v>0</v>
      </c>
      <c r="BC309" s="151">
        <f t="shared" si="2196"/>
        <v>0</v>
      </c>
      <c r="BD309" s="154">
        <f t="shared" si="2082"/>
        <v>0</v>
      </c>
      <c r="BE309" s="3"/>
      <c r="BF309" s="3"/>
      <c r="BG309" s="3"/>
      <c r="BH309" s="151">
        <f t="shared" si="2197"/>
        <v>0</v>
      </c>
      <c r="BI309" s="151">
        <f t="shared" si="2198"/>
        <v>0</v>
      </c>
      <c r="BJ309" s="151">
        <f t="shared" si="2199"/>
        <v>0</v>
      </c>
      <c r="BK309" s="151">
        <f t="shared" si="2200"/>
        <v>0</v>
      </c>
      <c r="BL309" s="154">
        <f t="shared" si="2083"/>
        <v>0</v>
      </c>
      <c r="BM309" s="3"/>
      <c r="BN309" s="3"/>
      <c r="BO309" s="3"/>
      <c r="BP309" s="151">
        <f t="shared" si="2201"/>
        <v>0</v>
      </c>
      <c r="BQ309" s="151">
        <f t="shared" si="2202"/>
        <v>0</v>
      </c>
      <c r="BR309" s="151">
        <f t="shared" si="2203"/>
        <v>0</v>
      </c>
      <c r="BS309" s="151">
        <f t="shared" si="2204"/>
        <v>0</v>
      </c>
      <c r="BT309" s="154">
        <f t="shared" si="2084"/>
        <v>0</v>
      </c>
      <c r="BU309" s="3"/>
      <c r="BV309" s="3"/>
      <c r="BW309" s="3"/>
      <c r="BX309" s="151">
        <f t="shared" si="2205"/>
        <v>0</v>
      </c>
      <c r="BY309" s="151">
        <f t="shared" si="2206"/>
        <v>0</v>
      </c>
      <c r="BZ309" s="151">
        <f t="shared" si="2207"/>
        <v>0</v>
      </c>
      <c r="CA309" s="151">
        <f t="shared" si="2208"/>
        <v>0</v>
      </c>
      <c r="CB309" s="154">
        <f t="shared" si="2085"/>
        <v>0</v>
      </c>
      <c r="CC309" s="3"/>
      <c r="CD309" s="3"/>
      <c r="CE309" s="3"/>
      <c r="CF309" s="151">
        <f t="shared" si="2209"/>
        <v>0</v>
      </c>
      <c r="CG309" s="151">
        <f t="shared" si="2210"/>
        <v>0</v>
      </c>
      <c r="CH309" s="151">
        <f t="shared" si="2211"/>
        <v>0</v>
      </c>
      <c r="CI309" s="151">
        <f t="shared" si="2212"/>
        <v>0</v>
      </c>
      <c r="CJ309" s="154">
        <f t="shared" si="2086"/>
        <v>0</v>
      </c>
      <c r="CK309" s="3"/>
      <c r="CL309" s="3"/>
      <c r="CM309" s="3"/>
      <c r="CN309" s="151">
        <f t="shared" si="2213"/>
        <v>0</v>
      </c>
      <c r="CO309" s="151">
        <f t="shared" si="2214"/>
        <v>0</v>
      </c>
      <c r="CP309" s="151">
        <f t="shared" si="2215"/>
        <v>0</v>
      </c>
      <c r="CQ309" s="151">
        <f t="shared" si="2216"/>
        <v>0</v>
      </c>
      <c r="CR309" s="154">
        <f t="shared" si="2087"/>
        <v>0</v>
      </c>
      <c r="CS309" s="3"/>
      <c r="CT309" s="3"/>
      <c r="CU309" s="3"/>
      <c r="CV309" s="151">
        <f t="shared" si="2217"/>
        <v>0</v>
      </c>
      <c r="CW309" s="151">
        <f t="shared" si="2218"/>
        <v>0</v>
      </c>
      <c r="CX309" s="151">
        <f t="shared" si="2219"/>
        <v>0</v>
      </c>
      <c r="CY309" s="151">
        <f t="shared" si="2220"/>
        <v>0</v>
      </c>
      <c r="CZ309" s="151">
        <f t="shared" si="2221"/>
        <v>0</v>
      </c>
      <c r="DA309" s="151">
        <f t="shared" si="2222"/>
        <v>0</v>
      </c>
      <c r="DB309" s="151">
        <f t="shared" si="2223"/>
        <v>0</v>
      </c>
      <c r="DC309" s="151">
        <f t="shared" si="222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6"/>
        <v>0</v>
      </c>
      <c r="FM309" s="151">
        <f t="shared" si="2229"/>
        <v>0</v>
      </c>
      <c r="FN309" s="151">
        <f t="shared" si="2230"/>
        <v>0</v>
      </c>
      <c r="FO309" s="151">
        <f t="shared" si="2231"/>
        <v>0</v>
      </c>
      <c r="FR309" s="5">
        <f t="shared" si="1976"/>
        <v>0</v>
      </c>
      <c r="FS309" s="5">
        <f t="shared" si="1977"/>
        <v>0</v>
      </c>
      <c r="FT309" s="5">
        <f t="shared" si="1978"/>
        <v>0</v>
      </c>
      <c r="FU309" s="5">
        <f t="shared" si="1979"/>
        <v>0</v>
      </c>
      <c r="FW309" s="233" t="e">
        <f t="shared" si="1980"/>
        <v>#DIV/0!</v>
      </c>
      <c r="FX309" s="233" t="e">
        <f t="shared" si="1981"/>
        <v>#DIV/0!</v>
      </c>
      <c r="FY309" s="233" t="e">
        <f t="shared" si="1982"/>
        <v>#DIV/0!</v>
      </c>
      <c r="FZ309" s="233" t="e">
        <f t="shared" si="1983"/>
        <v>#DIV/0!</v>
      </c>
      <c r="GA309" s="233"/>
      <c r="GB309" s="5">
        <f t="shared" si="1984"/>
        <v>0</v>
      </c>
      <c r="GC309" s="5">
        <f t="shared" si="1985"/>
        <v>0</v>
      </c>
      <c r="GD309" s="5">
        <f t="shared" si="1986"/>
        <v>0</v>
      </c>
      <c r="GE309" s="5">
        <f t="shared" si="1987"/>
        <v>0</v>
      </c>
    </row>
    <row r="310" spans="2:187" x14ac:dyDescent="0.2">
      <c r="B310" s="139">
        <f t="shared" si="2227"/>
        <v>2024</v>
      </c>
      <c r="C310" s="142" t="str">
        <f t="shared" si="2232"/>
        <v>Sep</v>
      </c>
      <c r="D310" s="154">
        <f t="shared" si="2072"/>
        <v>0</v>
      </c>
      <c r="E310" s="129"/>
      <c r="F310" s="129"/>
      <c r="G310" s="129"/>
      <c r="H310" s="154">
        <f t="shared" si="2073"/>
        <v>0</v>
      </c>
      <c r="I310" s="151">
        <f t="shared" si="2177"/>
        <v>0</v>
      </c>
      <c r="J310" s="151">
        <f t="shared" si="2178"/>
        <v>0</v>
      </c>
      <c r="K310" s="151">
        <f t="shared" si="2179"/>
        <v>0</v>
      </c>
      <c r="L310" s="154">
        <f t="shared" si="2228"/>
        <v>0</v>
      </c>
      <c r="M310" s="3"/>
      <c r="N310" s="3"/>
      <c r="O310" s="3"/>
      <c r="P310" s="154">
        <f t="shared" si="2074"/>
        <v>0</v>
      </c>
      <c r="Q310" s="3"/>
      <c r="R310" s="3"/>
      <c r="S310" s="3"/>
      <c r="T310" s="154">
        <f t="shared" si="2075"/>
        <v>0</v>
      </c>
      <c r="U310" s="151">
        <f t="shared" si="2180"/>
        <v>0</v>
      </c>
      <c r="V310" s="151">
        <f t="shared" si="2181"/>
        <v>0</v>
      </c>
      <c r="W310" s="151">
        <f t="shared" si="2182"/>
        <v>0</v>
      </c>
      <c r="X310" s="154">
        <f t="shared" si="2076"/>
        <v>0</v>
      </c>
      <c r="Y310" s="151">
        <f t="shared" si="2183"/>
        <v>0</v>
      </c>
      <c r="Z310" s="151">
        <f t="shared" si="2184"/>
        <v>0</v>
      </c>
      <c r="AA310" s="151">
        <f t="shared" si="2185"/>
        <v>0</v>
      </c>
      <c r="AB310" s="154">
        <f t="shared" si="2077"/>
        <v>0</v>
      </c>
      <c r="AC310" s="3"/>
      <c r="AD310" s="3"/>
      <c r="AE310" s="3"/>
      <c r="AF310" s="154">
        <f t="shared" si="2078"/>
        <v>0</v>
      </c>
      <c r="AG310" s="3"/>
      <c r="AH310" s="3"/>
      <c r="AI310" s="3"/>
      <c r="AJ310" s="154">
        <f t="shared" si="2079"/>
        <v>0</v>
      </c>
      <c r="AK310" s="151">
        <f t="shared" si="2186"/>
        <v>0</v>
      </c>
      <c r="AL310" s="151">
        <f t="shared" si="2187"/>
        <v>0</v>
      </c>
      <c r="AM310" s="151">
        <f t="shared" si="2188"/>
        <v>0</v>
      </c>
      <c r="AN310" s="154">
        <f t="shared" si="2080"/>
        <v>0</v>
      </c>
      <c r="AO310" s="3"/>
      <c r="AP310" s="3"/>
      <c r="AQ310" s="3"/>
      <c r="AR310" s="151">
        <f t="shared" si="2189"/>
        <v>0</v>
      </c>
      <c r="AS310" s="151">
        <f t="shared" si="2190"/>
        <v>0</v>
      </c>
      <c r="AT310" s="151">
        <f t="shared" si="2191"/>
        <v>0</v>
      </c>
      <c r="AU310" s="151">
        <f t="shared" si="2192"/>
        <v>0</v>
      </c>
      <c r="AV310" s="154">
        <f t="shared" si="2081"/>
        <v>0</v>
      </c>
      <c r="AW310" s="3"/>
      <c r="AX310" s="3"/>
      <c r="AY310" s="3"/>
      <c r="AZ310" s="151">
        <f t="shared" si="2193"/>
        <v>0</v>
      </c>
      <c r="BA310" s="151">
        <f t="shared" si="2194"/>
        <v>0</v>
      </c>
      <c r="BB310" s="151">
        <f t="shared" si="2195"/>
        <v>0</v>
      </c>
      <c r="BC310" s="151">
        <f t="shared" si="2196"/>
        <v>0</v>
      </c>
      <c r="BD310" s="154">
        <f t="shared" si="2082"/>
        <v>0</v>
      </c>
      <c r="BE310" s="3"/>
      <c r="BF310" s="3"/>
      <c r="BG310" s="3"/>
      <c r="BH310" s="151">
        <f t="shared" si="2197"/>
        <v>0</v>
      </c>
      <c r="BI310" s="151">
        <f t="shared" si="2198"/>
        <v>0</v>
      </c>
      <c r="BJ310" s="151">
        <f t="shared" si="2199"/>
        <v>0</v>
      </c>
      <c r="BK310" s="151">
        <f t="shared" si="2200"/>
        <v>0</v>
      </c>
      <c r="BL310" s="154">
        <f t="shared" si="2083"/>
        <v>0</v>
      </c>
      <c r="BM310" s="3"/>
      <c r="BN310" s="3"/>
      <c r="BO310" s="3"/>
      <c r="BP310" s="151">
        <f t="shared" si="2201"/>
        <v>0</v>
      </c>
      <c r="BQ310" s="151">
        <f t="shared" si="2202"/>
        <v>0</v>
      </c>
      <c r="BR310" s="151">
        <f t="shared" si="2203"/>
        <v>0</v>
      </c>
      <c r="BS310" s="151">
        <f t="shared" si="2204"/>
        <v>0</v>
      </c>
      <c r="BT310" s="154">
        <f t="shared" si="2084"/>
        <v>0</v>
      </c>
      <c r="BU310" s="3"/>
      <c r="BV310" s="3"/>
      <c r="BW310" s="3"/>
      <c r="BX310" s="151">
        <f t="shared" si="2205"/>
        <v>0</v>
      </c>
      <c r="BY310" s="151">
        <f t="shared" si="2206"/>
        <v>0</v>
      </c>
      <c r="BZ310" s="151">
        <f t="shared" si="2207"/>
        <v>0</v>
      </c>
      <c r="CA310" s="151">
        <f t="shared" si="2208"/>
        <v>0</v>
      </c>
      <c r="CB310" s="154">
        <f t="shared" si="2085"/>
        <v>0</v>
      </c>
      <c r="CC310" s="3"/>
      <c r="CD310" s="3"/>
      <c r="CE310" s="3"/>
      <c r="CF310" s="151">
        <f t="shared" si="2209"/>
        <v>0</v>
      </c>
      <c r="CG310" s="151">
        <f t="shared" si="2210"/>
        <v>0</v>
      </c>
      <c r="CH310" s="151">
        <f t="shared" si="2211"/>
        <v>0</v>
      </c>
      <c r="CI310" s="151">
        <f t="shared" si="2212"/>
        <v>0</v>
      </c>
      <c r="CJ310" s="154">
        <f t="shared" si="2086"/>
        <v>0</v>
      </c>
      <c r="CK310" s="3"/>
      <c r="CL310" s="3"/>
      <c r="CM310" s="3"/>
      <c r="CN310" s="151">
        <f t="shared" si="2213"/>
        <v>0</v>
      </c>
      <c r="CO310" s="151">
        <f t="shared" si="2214"/>
        <v>0</v>
      </c>
      <c r="CP310" s="151">
        <f t="shared" si="2215"/>
        <v>0</v>
      </c>
      <c r="CQ310" s="151">
        <f t="shared" si="2216"/>
        <v>0</v>
      </c>
      <c r="CR310" s="154">
        <f t="shared" si="2087"/>
        <v>0</v>
      </c>
      <c r="CS310" s="3"/>
      <c r="CT310" s="3"/>
      <c r="CU310" s="3"/>
      <c r="CV310" s="151">
        <f t="shared" si="2217"/>
        <v>0</v>
      </c>
      <c r="CW310" s="151">
        <f t="shared" si="2218"/>
        <v>0</v>
      </c>
      <c r="CX310" s="151">
        <f t="shared" si="2219"/>
        <v>0</v>
      </c>
      <c r="CY310" s="151">
        <f t="shared" si="2220"/>
        <v>0</v>
      </c>
      <c r="CZ310" s="151">
        <f t="shared" si="2221"/>
        <v>0</v>
      </c>
      <c r="DA310" s="151">
        <f t="shared" si="2222"/>
        <v>0</v>
      </c>
      <c r="DB310" s="151">
        <f t="shared" si="2223"/>
        <v>0</v>
      </c>
      <c r="DC310" s="151">
        <f t="shared" si="222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33">AJ310</f>
        <v>0</v>
      </c>
      <c r="FM310" s="151">
        <f t="shared" si="2229"/>
        <v>0</v>
      </c>
      <c r="FN310" s="151">
        <f t="shared" si="2230"/>
        <v>0</v>
      </c>
      <c r="FO310" s="151">
        <f t="shared" si="2231"/>
        <v>0</v>
      </c>
      <c r="FR310" s="5">
        <f t="shared" si="1976"/>
        <v>0</v>
      </c>
      <c r="FS310" s="5">
        <f t="shared" si="1977"/>
        <v>0</v>
      </c>
      <c r="FT310" s="5">
        <f t="shared" si="1978"/>
        <v>0</v>
      </c>
      <c r="FU310" s="5">
        <f t="shared" si="1979"/>
        <v>0</v>
      </c>
      <c r="FW310" s="233" t="e">
        <f t="shared" si="1980"/>
        <v>#DIV/0!</v>
      </c>
      <c r="FX310" s="233" t="e">
        <f t="shared" si="1981"/>
        <v>#DIV/0!</v>
      </c>
      <c r="FY310" s="233" t="e">
        <f t="shared" si="1982"/>
        <v>#DIV/0!</v>
      </c>
      <c r="FZ310" s="233" t="e">
        <f t="shared" si="1983"/>
        <v>#DIV/0!</v>
      </c>
      <c r="GA310" s="233"/>
      <c r="GB310" s="5">
        <f t="shared" si="1984"/>
        <v>0</v>
      </c>
      <c r="GC310" s="5">
        <f t="shared" si="1985"/>
        <v>0</v>
      </c>
      <c r="GD310" s="5">
        <f t="shared" si="1986"/>
        <v>0</v>
      </c>
      <c r="GE310" s="5">
        <f t="shared" si="1987"/>
        <v>0</v>
      </c>
    </row>
    <row r="311" spans="2:187" x14ac:dyDescent="0.2">
      <c r="B311" s="139">
        <f t="shared" si="2227"/>
        <v>2024</v>
      </c>
      <c r="C311" s="142" t="str">
        <f t="shared" si="2232"/>
        <v>Okt</v>
      </c>
      <c r="D311" s="154">
        <f t="shared" si="2072"/>
        <v>0</v>
      </c>
      <c r="E311" s="129"/>
      <c r="F311" s="129"/>
      <c r="G311" s="129"/>
      <c r="H311" s="154">
        <f t="shared" si="2073"/>
        <v>0</v>
      </c>
      <c r="I311" s="151">
        <f t="shared" si="2177"/>
        <v>0</v>
      </c>
      <c r="J311" s="151">
        <f t="shared" si="2178"/>
        <v>0</v>
      </c>
      <c r="K311" s="151">
        <f t="shared" si="2179"/>
        <v>0</v>
      </c>
      <c r="L311" s="154">
        <f t="shared" si="2228"/>
        <v>0</v>
      </c>
      <c r="M311" s="3"/>
      <c r="N311" s="3"/>
      <c r="O311" s="3"/>
      <c r="P311" s="154">
        <f t="shared" si="2074"/>
        <v>0</v>
      </c>
      <c r="Q311" s="3"/>
      <c r="R311" s="3"/>
      <c r="S311" s="3"/>
      <c r="T311" s="154">
        <f t="shared" si="2075"/>
        <v>0</v>
      </c>
      <c r="U311" s="151">
        <f t="shared" si="2180"/>
        <v>0</v>
      </c>
      <c r="V311" s="151">
        <f t="shared" si="2181"/>
        <v>0</v>
      </c>
      <c r="W311" s="151">
        <f t="shared" si="2182"/>
        <v>0</v>
      </c>
      <c r="X311" s="154">
        <f t="shared" si="2076"/>
        <v>0</v>
      </c>
      <c r="Y311" s="151">
        <f t="shared" si="2183"/>
        <v>0</v>
      </c>
      <c r="Z311" s="151">
        <f t="shared" si="2184"/>
        <v>0</v>
      </c>
      <c r="AA311" s="151">
        <f t="shared" si="2185"/>
        <v>0</v>
      </c>
      <c r="AB311" s="154">
        <f t="shared" si="2077"/>
        <v>0</v>
      </c>
      <c r="AC311" s="3"/>
      <c r="AD311" s="3"/>
      <c r="AE311" s="3"/>
      <c r="AF311" s="154">
        <f t="shared" si="2078"/>
        <v>0</v>
      </c>
      <c r="AG311" s="3"/>
      <c r="AH311" s="3"/>
      <c r="AI311" s="3"/>
      <c r="AJ311" s="154">
        <f t="shared" si="2079"/>
        <v>0</v>
      </c>
      <c r="AK311" s="151">
        <f t="shared" si="2186"/>
        <v>0</v>
      </c>
      <c r="AL311" s="151">
        <f t="shared" si="2187"/>
        <v>0</v>
      </c>
      <c r="AM311" s="151">
        <f t="shared" si="2188"/>
        <v>0</v>
      </c>
      <c r="AN311" s="154">
        <f t="shared" si="2080"/>
        <v>0</v>
      </c>
      <c r="AO311" s="3"/>
      <c r="AP311" s="3"/>
      <c r="AQ311" s="3"/>
      <c r="AR311" s="151">
        <f t="shared" si="2189"/>
        <v>0</v>
      </c>
      <c r="AS311" s="151">
        <f t="shared" si="2190"/>
        <v>0</v>
      </c>
      <c r="AT311" s="151">
        <f t="shared" si="2191"/>
        <v>0</v>
      </c>
      <c r="AU311" s="151">
        <f t="shared" si="2192"/>
        <v>0</v>
      </c>
      <c r="AV311" s="154">
        <f t="shared" si="2081"/>
        <v>0</v>
      </c>
      <c r="AW311" s="3"/>
      <c r="AX311" s="3"/>
      <c r="AY311" s="3"/>
      <c r="AZ311" s="151">
        <f t="shared" si="2193"/>
        <v>0</v>
      </c>
      <c r="BA311" s="151">
        <f t="shared" si="2194"/>
        <v>0</v>
      </c>
      <c r="BB311" s="151">
        <f t="shared" si="2195"/>
        <v>0</v>
      </c>
      <c r="BC311" s="151">
        <f t="shared" si="2196"/>
        <v>0</v>
      </c>
      <c r="BD311" s="154">
        <f t="shared" si="2082"/>
        <v>0</v>
      </c>
      <c r="BE311" s="3"/>
      <c r="BF311" s="3"/>
      <c r="BG311" s="3"/>
      <c r="BH311" s="151">
        <f t="shared" si="2197"/>
        <v>0</v>
      </c>
      <c r="BI311" s="151">
        <f t="shared" si="2198"/>
        <v>0</v>
      </c>
      <c r="BJ311" s="151">
        <f t="shared" si="2199"/>
        <v>0</v>
      </c>
      <c r="BK311" s="151">
        <f t="shared" si="2200"/>
        <v>0</v>
      </c>
      <c r="BL311" s="154">
        <f t="shared" si="2083"/>
        <v>0</v>
      </c>
      <c r="BM311" s="3"/>
      <c r="BN311" s="3"/>
      <c r="BO311" s="3"/>
      <c r="BP311" s="151">
        <f t="shared" si="2201"/>
        <v>0</v>
      </c>
      <c r="BQ311" s="151">
        <f t="shared" si="2202"/>
        <v>0</v>
      </c>
      <c r="BR311" s="151">
        <f t="shared" si="2203"/>
        <v>0</v>
      </c>
      <c r="BS311" s="151">
        <f t="shared" si="2204"/>
        <v>0</v>
      </c>
      <c r="BT311" s="154">
        <f t="shared" si="2084"/>
        <v>0</v>
      </c>
      <c r="BU311" s="3"/>
      <c r="BV311" s="3"/>
      <c r="BW311" s="3"/>
      <c r="BX311" s="151">
        <f t="shared" si="2205"/>
        <v>0</v>
      </c>
      <c r="BY311" s="151">
        <f t="shared" si="2206"/>
        <v>0</v>
      </c>
      <c r="BZ311" s="151">
        <f t="shared" si="2207"/>
        <v>0</v>
      </c>
      <c r="CA311" s="151">
        <f t="shared" si="2208"/>
        <v>0</v>
      </c>
      <c r="CB311" s="154">
        <f t="shared" si="2085"/>
        <v>0</v>
      </c>
      <c r="CC311" s="3"/>
      <c r="CD311" s="3"/>
      <c r="CE311" s="3"/>
      <c r="CF311" s="151">
        <f t="shared" si="2209"/>
        <v>0</v>
      </c>
      <c r="CG311" s="151">
        <f t="shared" si="2210"/>
        <v>0</v>
      </c>
      <c r="CH311" s="151">
        <f t="shared" si="2211"/>
        <v>0</v>
      </c>
      <c r="CI311" s="151">
        <f t="shared" si="2212"/>
        <v>0</v>
      </c>
      <c r="CJ311" s="154">
        <f t="shared" si="2086"/>
        <v>0</v>
      </c>
      <c r="CK311" s="3"/>
      <c r="CL311" s="3"/>
      <c r="CM311" s="3"/>
      <c r="CN311" s="151">
        <f t="shared" si="2213"/>
        <v>0</v>
      </c>
      <c r="CO311" s="151">
        <f t="shared" si="2214"/>
        <v>0</v>
      </c>
      <c r="CP311" s="151">
        <f t="shared" si="2215"/>
        <v>0</v>
      </c>
      <c r="CQ311" s="151">
        <f t="shared" si="2216"/>
        <v>0</v>
      </c>
      <c r="CR311" s="154">
        <f t="shared" si="2087"/>
        <v>0</v>
      </c>
      <c r="CS311" s="3"/>
      <c r="CT311" s="3"/>
      <c r="CU311" s="3"/>
      <c r="CV311" s="151">
        <f t="shared" si="2217"/>
        <v>0</v>
      </c>
      <c r="CW311" s="151">
        <f t="shared" si="2218"/>
        <v>0</v>
      </c>
      <c r="CX311" s="151">
        <f t="shared" si="2219"/>
        <v>0</v>
      </c>
      <c r="CY311" s="151">
        <f t="shared" si="2220"/>
        <v>0</v>
      </c>
      <c r="CZ311" s="151">
        <f t="shared" si="2221"/>
        <v>0</v>
      </c>
      <c r="DA311" s="151">
        <f t="shared" si="2222"/>
        <v>0</v>
      </c>
      <c r="DB311" s="151">
        <f t="shared" si="2223"/>
        <v>0</v>
      </c>
      <c r="DC311" s="151">
        <f t="shared" si="222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33"/>
        <v>0</v>
      </c>
      <c r="FM311" s="151">
        <f t="shared" si="2229"/>
        <v>0</v>
      </c>
      <c r="FN311" s="151">
        <f t="shared" si="2230"/>
        <v>0</v>
      </c>
      <c r="FO311" s="151">
        <f t="shared" si="2231"/>
        <v>0</v>
      </c>
      <c r="FR311" s="5">
        <f t="shared" si="1976"/>
        <v>0</v>
      </c>
      <c r="FS311" s="5">
        <f t="shared" si="1977"/>
        <v>0</v>
      </c>
      <c r="FT311" s="5">
        <f t="shared" si="1978"/>
        <v>0</v>
      </c>
      <c r="FU311" s="5">
        <f t="shared" si="1979"/>
        <v>0</v>
      </c>
      <c r="FW311" s="233" t="e">
        <f t="shared" si="1980"/>
        <v>#DIV/0!</v>
      </c>
      <c r="FX311" s="233" t="e">
        <f t="shared" si="1981"/>
        <v>#DIV/0!</v>
      </c>
      <c r="FY311" s="233" t="e">
        <f t="shared" si="1982"/>
        <v>#DIV/0!</v>
      </c>
      <c r="FZ311" s="233" t="e">
        <f t="shared" si="1983"/>
        <v>#DIV/0!</v>
      </c>
      <c r="GA311" s="233"/>
      <c r="GB311" s="5">
        <f t="shared" si="1984"/>
        <v>0</v>
      </c>
      <c r="GC311" s="5">
        <f t="shared" si="1985"/>
        <v>0</v>
      </c>
      <c r="GD311" s="5">
        <f t="shared" si="1986"/>
        <v>0</v>
      </c>
      <c r="GE311" s="5">
        <f t="shared" si="1987"/>
        <v>0</v>
      </c>
    </row>
    <row r="312" spans="2:187" x14ac:dyDescent="0.2">
      <c r="B312" s="139">
        <f t="shared" si="2227"/>
        <v>2024</v>
      </c>
      <c r="C312" s="142" t="str">
        <f t="shared" si="2232"/>
        <v>Nov</v>
      </c>
      <c r="D312" s="154">
        <f t="shared" si="2072"/>
        <v>0</v>
      </c>
      <c r="E312" s="129"/>
      <c r="F312" s="129"/>
      <c r="G312" s="129"/>
      <c r="H312" s="154">
        <f t="shared" si="2073"/>
        <v>0</v>
      </c>
      <c r="I312" s="151">
        <f t="shared" si="2177"/>
        <v>0</v>
      </c>
      <c r="J312" s="151">
        <f t="shared" si="2178"/>
        <v>0</v>
      </c>
      <c r="K312" s="151">
        <f t="shared" si="2179"/>
        <v>0</v>
      </c>
      <c r="L312" s="154">
        <f t="shared" si="2228"/>
        <v>0</v>
      </c>
      <c r="M312" s="3"/>
      <c r="N312" s="3"/>
      <c r="O312" s="3"/>
      <c r="P312" s="154">
        <f t="shared" si="2074"/>
        <v>0</v>
      </c>
      <c r="Q312" s="3"/>
      <c r="R312" s="3"/>
      <c r="S312" s="3"/>
      <c r="T312" s="154">
        <f t="shared" si="2075"/>
        <v>0</v>
      </c>
      <c r="U312" s="151">
        <f t="shared" si="2180"/>
        <v>0</v>
      </c>
      <c r="V312" s="151">
        <f t="shared" si="2181"/>
        <v>0</v>
      </c>
      <c r="W312" s="151">
        <f t="shared" si="2182"/>
        <v>0</v>
      </c>
      <c r="X312" s="154">
        <f t="shared" si="2076"/>
        <v>0</v>
      </c>
      <c r="Y312" s="151">
        <f t="shared" si="2183"/>
        <v>0</v>
      </c>
      <c r="Z312" s="151">
        <f t="shared" si="2184"/>
        <v>0</v>
      </c>
      <c r="AA312" s="151">
        <f t="shared" si="2185"/>
        <v>0</v>
      </c>
      <c r="AB312" s="154">
        <f t="shared" si="2077"/>
        <v>0</v>
      </c>
      <c r="AC312" s="3"/>
      <c r="AD312" s="3"/>
      <c r="AE312" s="3"/>
      <c r="AF312" s="154">
        <f t="shared" si="2078"/>
        <v>0</v>
      </c>
      <c r="AG312" s="3"/>
      <c r="AH312" s="3"/>
      <c r="AI312" s="3"/>
      <c r="AJ312" s="154">
        <f t="shared" si="2079"/>
        <v>0</v>
      </c>
      <c r="AK312" s="151">
        <f t="shared" si="2186"/>
        <v>0</v>
      </c>
      <c r="AL312" s="151">
        <f t="shared" si="2187"/>
        <v>0</v>
      </c>
      <c r="AM312" s="151">
        <f t="shared" si="2188"/>
        <v>0</v>
      </c>
      <c r="AN312" s="154">
        <f t="shared" si="2080"/>
        <v>0</v>
      </c>
      <c r="AO312" s="3"/>
      <c r="AP312" s="3"/>
      <c r="AQ312" s="3"/>
      <c r="AR312" s="151">
        <f t="shared" si="2189"/>
        <v>0</v>
      </c>
      <c r="AS312" s="151">
        <f t="shared" si="2190"/>
        <v>0</v>
      </c>
      <c r="AT312" s="151">
        <f t="shared" si="2191"/>
        <v>0</v>
      </c>
      <c r="AU312" s="151">
        <f t="shared" si="2192"/>
        <v>0</v>
      </c>
      <c r="AV312" s="154">
        <f t="shared" si="2081"/>
        <v>0</v>
      </c>
      <c r="AW312" s="3"/>
      <c r="AX312" s="3"/>
      <c r="AY312" s="3"/>
      <c r="AZ312" s="151">
        <f t="shared" si="2193"/>
        <v>0</v>
      </c>
      <c r="BA312" s="151">
        <f t="shared" si="2194"/>
        <v>0</v>
      </c>
      <c r="BB312" s="151">
        <f t="shared" si="2195"/>
        <v>0</v>
      </c>
      <c r="BC312" s="151">
        <f t="shared" si="2196"/>
        <v>0</v>
      </c>
      <c r="BD312" s="154">
        <f t="shared" si="2082"/>
        <v>0</v>
      </c>
      <c r="BE312" s="3"/>
      <c r="BF312" s="3"/>
      <c r="BG312" s="3"/>
      <c r="BH312" s="151">
        <f t="shared" si="2197"/>
        <v>0</v>
      </c>
      <c r="BI312" s="151">
        <f t="shared" si="2198"/>
        <v>0</v>
      </c>
      <c r="BJ312" s="151">
        <f t="shared" si="2199"/>
        <v>0</v>
      </c>
      <c r="BK312" s="151">
        <f t="shared" si="2200"/>
        <v>0</v>
      </c>
      <c r="BL312" s="154">
        <f t="shared" si="2083"/>
        <v>0</v>
      </c>
      <c r="BM312" s="3"/>
      <c r="BN312" s="3"/>
      <c r="BO312" s="3"/>
      <c r="BP312" s="151">
        <f t="shared" si="2201"/>
        <v>0</v>
      </c>
      <c r="BQ312" s="151">
        <f t="shared" si="2202"/>
        <v>0</v>
      </c>
      <c r="BR312" s="151">
        <f t="shared" si="2203"/>
        <v>0</v>
      </c>
      <c r="BS312" s="151">
        <f t="shared" si="2204"/>
        <v>0</v>
      </c>
      <c r="BT312" s="154">
        <f t="shared" si="2084"/>
        <v>0</v>
      </c>
      <c r="BU312" s="3"/>
      <c r="BV312" s="3"/>
      <c r="BW312" s="3"/>
      <c r="BX312" s="151">
        <f t="shared" si="2205"/>
        <v>0</v>
      </c>
      <c r="BY312" s="151">
        <f t="shared" si="2206"/>
        <v>0</v>
      </c>
      <c r="BZ312" s="151">
        <f t="shared" si="2207"/>
        <v>0</v>
      </c>
      <c r="CA312" s="151">
        <f t="shared" si="2208"/>
        <v>0</v>
      </c>
      <c r="CB312" s="154">
        <f t="shared" si="2085"/>
        <v>0</v>
      </c>
      <c r="CC312" s="3"/>
      <c r="CD312" s="3"/>
      <c r="CE312" s="3"/>
      <c r="CF312" s="151">
        <f t="shared" si="2209"/>
        <v>0</v>
      </c>
      <c r="CG312" s="151">
        <f t="shared" si="2210"/>
        <v>0</v>
      </c>
      <c r="CH312" s="151">
        <f t="shared" si="2211"/>
        <v>0</v>
      </c>
      <c r="CI312" s="151">
        <f t="shared" si="2212"/>
        <v>0</v>
      </c>
      <c r="CJ312" s="154">
        <f t="shared" si="2086"/>
        <v>0</v>
      </c>
      <c r="CK312" s="3"/>
      <c r="CL312" s="3"/>
      <c r="CM312" s="3"/>
      <c r="CN312" s="151">
        <f t="shared" si="2213"/>
        <v>0</v>
      </c>
      <c r="CO312" s="151">
        <f t="shared" si="2214"/>
        <v>0</v>
      </c>
      <c r="CP312" s="151">
        <f t="shared" si="2215"/>
        <v>0</v>
      </c>
      <c r="CQ312" s="151">
        <f t="shared" si="2216"/>
        <v>0</v>
      </c>
      <c r="CR312" s="154">
        <f t="shared" si="2087"/>
        <v>0</v>
      </c>
      <c r="CS312" s="3"/>
      <c r="CT312" s="3"/>
      <c r="CU312" s="3"/>
      <c r="CV312" s="151">
        <f t="shared" si="2217"/>
        <v>0</v>
      </c>
      <c r="CW312" s="151">
        <f t="shared" si="2218"/>
        <v>0</v>
      </c>
      <c r="CX312" s="151">
        <f t="shared" si="2219"/>
        <v>0</v>
      </c>
      <c r="CY312" s="151">
        <f t="shared" si="2220"/>
        <v>0</v>
      </c>
      <c r="CZ312" s="151">
        <f t="shared" si="2221"/>
        <v>0</v>
      </c>
      <c r="DA312" s="151">
        <f t="shared" si="2222"/>
        <v>0</v>
      </c>
      <c r="DB312" s="151">
        <f t="shared" si="2223"/>
        <v>0</v>
      </c>
      <c r="DC312" s="151">
        <f t="shared" si="222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33"/>
        <v>0</v>
      </c>
      <c r="FM312" s="151">
        <f t="shared" si="2229"/>
        <v>0</v>
      </c>
      <c r="FN312" s="151">
        <f t="shared" si="2230"/>
        <v>0</v>
      </c>
      <c r="FO312" s="151">
        <f t="shared" si="2231"/>
        <v>0</v>
      </c>
      <c r="FR312" s="5">
        <f t="shared" si="1976"/>
        <v>0</v>
      </c>
      <c r="FS312" s="5">
        <f t="shared" si="1977"/>
        <v>0</v>
      </c>
      <c r="FT312" s="5">
        <f t="shared" si="1978"/>
        <v>0</v>
      </c>
      <c r="FU312" s="5">
        <f t="shared" si="1979"/>
        <v>0</v>
      </c>
      <c r="FW312" s="233" t="e">
        <f t="shared" si="1980"/>
        <v>#DIV/0!</v>
      </c>
      <c r="FX312" s="233" t="e">
        <f t="shared" si="1981"/>
        <v>#DIV/0!</v>
      </c>
      <c r="FY312" s="233" t="e">
        <f t="shared" si="1982"/>
        <v>#DIV/0!</v>
      </c>
      <c r="FZ312" s="233" t="e">
        <f t="shared" si="1983"/>
        <v>#DIV/0!</v>
      </c>
      <c r="GA312" s="233"/>
      <c r="GB312" s="5">
        <f t="shared" si="1984"/>
        <v>0</v>
      </c>
      <c r="GC312" s="5">
        <f t="shared" si="1985"/>
        <v>0</v>
      </c>
      <c r="GD312" s="5">
        <f t="shared" si="1986"/>
        <v>0</v>
      </c>
      <c r="GE312" s="5">
        <f t="shared" si="1987"/>
        <v>0</v>
      </c>
    </row>
    <row r="313" spans="2:187" x14ac:dyDescent="0.2">
      <c r="B313" s="139">
        <f t="shared" si="2227"/>
        <v>2024</v>
      </c>
      <c r="C313" s="142" t="str">
        <f t="shared" si="2232"/>
        <v>Dec</v>
      </c>
      <c r="D313" s="154">
        <f t="shared" si="2072"/>
        <v>0</v>
      </c>
      <c r="E313" s="129"/>
      <c r="F313" s="129"/>
      <c r="G313" s="129"/>
      <c r="H313" s="154">
        <f t="shared" si="2073"/>
        <v>0</v>
      </c>
      <c r="I313" s="151">
        <f t="shared" si="2177"/>
        <v>0</v>
      </c>
      <c r="J313" s="151">
        <f t="shared" si="2178"/>
        <v>0</v>
      </c>
      <c r="K313" s="151">
        <f t="shared" si="2179"/>
        <v>0</v>
      </c>
      <c r="L313" s="154">
        <f t="shared" si="2228"/>
        <v>0</v>
      </c>
      <c r="M313" s="3"/>
      <c r="N313" s="3"/>
      <c r="O313" s="3"/>
      <c r="P313" s="154">
        <f t="shared" si="2074"/>
        <v>0</v>
      </c>
      <c r="Q313" s="3"/>
      <c r="R313" s="3"/>
      <c r="S313" s="3"/>
      <c r="T313" s="154">
        <f t="shared" si="2075"/>
        <v>0</v>
      </c>
      <c r="U313" s="151">
        <f t="shared" si="2180"/>
        <v>0</v>
      </c>
      <c r="V313" s="151">
        <f t="shared" si="2181"/>
        <v>0</v>
      </c>
      <c r="W313" s="151">
        <f t="shared" si="2182"/>
        <v>0</v>
      </c>
      <c r="X313" s="154">
        <f t="shared" si="2076"/>
        <v>0</v>
      </c>
      <c r="Y313" s="151">
        <f t="shared" si="2183"/>
        <v>0</v>
      </c>
      <c r="Z313" s="151">
        <f t="shared" si="2184"/>
        <v>0</v>
      </c>
      <c r="AA313" s="151">
        <f t="shared" si="2185"/>
        <v>0</v>
      </c>
      <c r="AB313" s="154">
        <f t="shared" si="2077"/>
        <v>0</v>
      </c>
      <c r="AC313" s="3"/>
      <c r="AD313" s="3"/>
      <c r="AE313" s="3"/>
      <c r="AF313" s="154">
        <f t="shared" si="2078"/>
        <v>0</v>
      </c>
      <c r="AG313" s="3"/>
      <c r="AH313" s="3"/>
      <c r="AI313" s="3"/>
      <c r="AJ313" s="154">
        <f t="shared" si="2079"/>
        <v>0</v>
      </c>
      <c r="AK313" s="151">
        <f t="shared" si="2186"/>
        <v>0</v>
      </c>
      <c r="AL313" s="151">
        <f t="shared" si="2187"/>
        <v>0</v>
      </c>
      <c r="AM313" s="151">
        <f t="shared" si="2188"/>
        <v>0</v>
      </c>
      <c r="AN313" s="154">
        <f t="shared" si="2080"/>
        <v>0</v>
      </c>
      <c r="AO313" s="3"/>
      <c r="AP313" s="3"/>
      <c r="AQ313" s="3"/>
      <c r="AR313" s="151">
        <f t="shared" si="2189"/>
        <v>0</v>
      </c>
      <c r="AS313" s="151">
        <f t="shared" si="2190"/>
        <v>0</v>
      </c>
      <c r="AT313" s="151">
        <f t="shared" si="2191"/>
        <v>0</v>
      </c>
      <c r="AU313" s="151">
        <f t="shared" si="2192"/>
        <v>0</v>
      </c>
      <c r="AV313" s="154">
        <f t="shared" si="2081"/>
        <v>0</v>
      </c>
      <c r="AW313" s="3"/>
      <c r="AX313" s="3"/>
      <c r="AY313" s="3"/>
      <c r="AZ313" s="151">
        <f t="shared" si="2193"/>
        <v>0</v>
      </c>
      <c r="BA313" s="151">
        <f t="shared" si="2194"/>
        <v>0</v>
      </c>
      <c r="BB313" s="151">
        <f t="shared" si="2195"/>
        <v>0</v>
      </c>
      <c r="BC313" s="151">
        <f t="shared" si="2196"/>
        <v>0</v>
      </c>
      <c r="BD313" s="154">
        <f t="shared" si="2082"/>
        <v>0</v>
      </c>
      <c r="BE313" s="3"/>
      <c r="BF313" s="3"/>
      <c r="BG313" s="3"/>
      <c r="BH313" s="151">
        <f t="shared" si="2197"/>
        <v>0</v>
      </c>
      <c r="BI313" s="151">
        <f t="shared" si="2198"/>
        <v>0</v>
      </c>
      <c r="BJ313" s="151">
        <f t="shared" si="2199"/>
        <v>0</v>
      </c>
      <c r="BK313" s="151">
        <f t="shared" si="2200"/>
        <v>0</v>
      </c>
      <c r="BL313" s="154">
        <f t="shared" si="2083"/>
        <v>0</v>
      </c>
      <c r="BM313" s="3"/>
      <c r="BN313" s="3"/>
      <c r="BO313" s="3"/>
      <c r="BP313" s="151">
        <f t="shared" si="2201"/>
        <v>0</v>
      </c>
      <c r="BQ313" s="151">
        <f t="shared" si="2202"/>
        <v>0</v>
      </c>
      <c r="BR313" s="151">
        <f t="shared" si="2203"/>
        <v>0</v>
      </c>
      <c r="BS313" s="151">
        <f t="shared" si="2204"/>
        <v>0</v>
      </c>
      <c r="BT313" s="154">
        <f t="shared" si="2084"/>
        <v>0</v>
      </c>
      <c r="BU313" s="3"/>
      <c r="BV313" s="3"/>
      <c r="BW313" s="3"/>
      <c r="BX313" s="151">
        <f t="shared" si="2205"/>
        <v>0</v>
      </c>
      <c r="BY313" s="151">
        <f t="shared" si="2206"/>
        <v>0</v>
      </c>
      <c r="BZ313" s="151">
        <f t="shared" si="2207"/>
        <v>0</v>
      </c>
      <c r="CA313" s="151">
        <f t="shared" si="2208"/>
        <v>0</v>
      </c>
      <c r="CB313" s="154">
        <f t="shared" si="2085"/>
        <v>0</v>
      </c>
      <c r="CC313" s="3"/>
      <c r="CD313" s="3"/>
      <c r="CE313" s="3"/>
      <c r="CF313" s="151">
        <f t="shared" si="2209"/>
        <v>0</v>
      </c>
      <c r="CG313" s="151">
        <f t="shared" si="2210"/>
        <v>0</v>
      </c>
      <c r="CH313" s="151">
        <f t="shared" si="2211"/>
        <v>0</v>
      </c>
      <c r="CI313" s="151">
        <f t="shared" si="2212"/>
        <v>0</v>
      </c>
      <c r="CJ313" s="154">
        <f t="shared" si="2086"/>
        <v>0</v>
      </c>
      <c r="CK313" s="3"/>
      <c r="CL313" s="3"/>
      <c r="CM313" s="3"/>
      <c r="CN313" s="151">
        <f t="shared" si="2213"/>
        <v>0</v>
      </c>
      <c r="CO313" s="151">
        <f t="shared" si="2214"/>
        <v>0</v>
      </c>
      <c r="CP313" s="151">
        <f t="shared" si="2215"/>
        <v>0</v>
      </c>
      <c r="CQ313" s="151">
        <f t="shared" si="2216"/>
        <v>0</v>
      </c>
      <c r="CR313" s="154">
        <f t="shared" si="2087"/>
        <v>0</v>
      </c>
      <c r="CS313" s="3"/>
      <c r="CT313" s="3"/>
      <c r="CU313" s="3"/>
      <c r="CV313" s="151">
        <f t="shared" si="2217"/>
        <v>0</v>
      </c>
      <c r="CW313" s="151">
        <f t="shared" si="2218"/>
        <v>0</v>
      </c>
      <c r="CX313" s="151">
        <f t="shared" si="2219"/>
        <v>0</v>
      </c>
      <c r="CY313" s="151">
        <f t="shared" si="2220"/>
        <v>0</v>
      </c>
      <c r="CZ313" s="151">
        <f t="shared" si="2221"/>
        <v>0</v>
      </c>
      <c r="DA313" s="151">
        <f t="shared" si="2222"/>
        <v>0</v>
      </c>
      <c r="DB313" s="151">
        <f t="shared" si="2223"/>
        <v>0</v>
      </c>
      <c r="DC313" s="151">
        <f t="shared" si="222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33"/>
        <v>0</v>
      </c>
      <c r="FM313" s="151">
        <f t="shared" si="2229"/>
        <v>0</v>
      </c>
      <c r="FN313" s="151">
        <f t="shared" si="2230"/>
        <v>0</v>
      </c>
      <c r="FO313" s="151">
        <f t="shared" si="2231"/>
        <v>0</v>
      </c>
      <c r="FR313" s="5">
        <f t="shared" si="1976"/>
        <v>0</v>
      </c>
      <c r="FS313" s="5">
        <f t="shared" si="1977"/>
        <v>0</v>
      </c>
      <c r="FT313" s="5">
        <f t="shared" si="1978"/>
        <v>0</v>
      </c>
      <c r="FU313" s="5">
        <f t="shared" si="1979"/>
        <v>0</v>
      </c>
      <c r="FW313" s="233" t="e">
        <f t="shared" si="1980"/>
        <v>#DIV/0!</v>
      </c>
      <c r="FX313" s="233" t="e">
        <f t="shared" si="1981"/>
        <v>#DIV/0!</v>
      </c>
      <c r="FY313" s="233" t="e">
        <f t="shared" si="1982"/>
        <v>#DIV/0!</v>
      </c>
      <c r="FZ313" s="233" t="e">
        <f t="shared" si="1983"/>
        <v>#DIV/0!</v>
      </c>
      <c r="GA313" s="233"/>
      <c r="GB313" s="5">
        <f t="shared" si="1984"/>
        <v>0</v>
      </c>
      <c r="GC313" s="5">
        <f t="shared" si="1985"/>
        <v>0</v>
      </c>
      <c r="GD313" s="5">
        <f t="shared" si="1986"/>
        <v>0</v>
      </c>
      <c r="GE313" s="5">
        <f t="shared" si="1987"/>
        <v>0</v>
      </c>
    </row>
    <row r="314" spans="2:187" x14ac:dyDescent="0.2">
      <c r="B314" s="139">
        <f t="shared" si="2227"/>
        <v>2025</v>
      </c>
      <c r="C314" s="142" t="str">
        <f t="shared" si="2232"/>
        <v>Jan</v>
      </c>
      <c r="D314" s="154">
        <f t="shared" si="2072"/>
        <v>0</v>
      </c>
      <c r="E314" s="129"/>
      <c r="F314" s="129"/>
      <c r="G314" s="129"/>
      <c r="H314" s="154">
        <f t="shared" si="2073"/>
        <v>0</v>
      </c>
      <c r="I314" s="151">
        <f t="shared" si="2177"/>
        <v>0</v>
      </c>
      <c r="J314" s="151">
        <f t="shared" si="2178"/>
        <v>0</v>
      </c>
      <c r="K314" s="151">
        <f t="shared" si="2179"/>
        <v>0</v>
      </c>
      <c r="L314" s="154">
        <f t="shared" si="2228"/>
        <v>0</v>
      </c>
      <c r="M314" s="3"/>
      <c r="N314" s="3"/>
      <c r="O314" s="3"/>
      <c r="P314" s="154">
        <f t="shared" si="2074"/>
        <v>0</v>
      </c>
      <c r="Q314" s="3"/>
      <c r="R314" s="3"/>
      <c r="S314" s="3"/>
      <c r="T314" s="154">
        <f t="shared" si="2075"/>
        <v>0</v>
      </c>
      <c r="U314" s="151">
        <f t="shared" si="2180"/>
        <v>0</v>
      </c>
      <c r="V314" s="151">
        <f t="shared" si="2181"/>
        <v>0</v>
      </c>
      <c r="W314" s="151">
        <f t="shared" si="2182"/>
        <v>0</v>
      </c>
      <c r="X314" s="154">
        <f t="shared" si="2076"/>
        <v>0</v>
      </c>
      <c r="Y314" s="151">
        <f t="shared" si="2183"/>
        <v>0</v>
      </c>
      <c r="Z314" s="151">
        <f t="shared" si="2184"/>
        <v>0</v>
      </c>
      <c r="AA314" s="151">
        <f t="shared" si="2185"/>
        <v>0</v>
      </c>
      <c r="AB314" s="154">
        <f t="shared" si="2077"/>
        <v>0</v>
      </c>
      <c r="AC314" s="3"/>
      <c r="AD314" s="3"/>
      <c r="AE314" s="3"/>
      <c r="AF314" s="154">
        <f t="shared" si="2078"/>
        <v>0</v>
      </c>
      <c r="AG314" s="3"/>
      <c r="AH314" s="3"/>
      <c r="AI314" s="3"/>
      <c r="AJ314" s="154">
        <f t="shared" si="2079"/>
        <v>0</v>
      </c>
      <c r="AK314" s="151">
        <f t="shared" si="2186"/>
        <v>0</v>
      </c>
      <c r="AL314" s="151">
        <f t="shared" si="2187"/>
        <v>0</v>
      </c>
      <c r="AM314" s="151">
        <f t="shared" si="2188"/>
        <v>0</v>
      </c>
      <c r="AN314" s="154">
        <f t="shared" si="2080"/>
        <v>0</v>
      </c>
      <c r="AO314" s="3"/>
      <c r="AP314" s="3"/>
      <c r="AQ314" s="3"/>
      <c r="AR314" s="151">
        <f t="shared" si="2189"/>
        <v>0</v>
      </c>
      <c r="AS314" s="151">
        <f t="shared" si="2190"/>
        <v>0</v>
      </c>
      <c r="AT314" s="151">
        <f t="shared" si="2191"/>
        <v>0</v>
      </c>
      <c r="AU314" s="151">
        <f t="shared" si="2192"/>
        <v>0</v>
      </c>
      <c r="AV314" s="154">
        <f t="shared" si="2081"/>
        <v>0</v>
      </c>
      <c r="AW314" s="3"/>
      <c r="AX314" s="3"/>
      <c r="AY314" s="3"/>
      <c r="AZ314" s="151">
        <f t="shared" si="2193"/>
        <v>0</v>
      </c>
      <c r="BA314" s="151">
        <f t="shared" si="2194"/>
        <v>0</v>
      </c>
      <c r="BB314" s="151">
        <f t="shared" si="2195"/>
        <v>0</v>
      </c>
      <c r="BC314" s="151">
        <f t="shared" si="2196"/>
        <v>0</v>
      </c>
      <c r="BD314" s="154">
        <f t="shared" si="2082"/>
        <v>0</v>
      </c>
      <c r="BE314" s="3"/>
      <c r="BF314" s="3"/>
      <c r="BG314" s="3"/>
      <c r="BH314" s="151">
        <f t="shared" si="2197"/>
        <v>0</v>
      </c>
      <c r="BI314" s="151">
        <f t="shared" si="2198"/>
        <v>0</v>
      </c>
      <c r="BJ314" s="151">
        <f t="shared" si="2199"/>
        <v>0</v>
      </c>
      <c r="BK314" s="151">
        <f t="shared" si="2200"/>
        <v>0</v>
      </c>
      <c r="BL314" s="154">
        <f t="shared" si="2083"/>
        <v>0</v>
      </c>
      <c r="BM314" s="3"/>
      <c r="BN314" s="3"/>
      <c r="BO314" s="3"/>
      <c r="BP314" s="151">
        <f t="shared" si="2201"/>
        <v>0</v>
      </c>
      <c r="BQ314" s="151">
        <f t="shared" si="2202"/>
        <v>0</v>
      </c>
      <c r="BR314" s="151">
        <f t="shared" si="2203"/>
        <v>0</v>
      </c>
      <c r="BS314" s="151">
        <f t="shared" si="2204"/>
        <v>0</v>
      </c>
      <c r="BT314" s="154">
        <f t="shared" si="2084"/>
        <v>0</v>
      </c>
      <c r="BU314" s="3"/>
      <c r="BV314" s="3"/>
      <c r="BW314" s="3"/>
      <c r="BX314" s="151">
        <f t="shared" si="2205"/>
        <v>0</v>
      </c>
      <c r="BY314" s="151">
        <f t="shared" si="2206"/>
        <v>0</v>
      </c>
      <c r="BZ314" s="151">
        <f t="shared" si="2207"/>
        <v>0</v>
      </c>
      <c r="CA314" s="151">
        <f t="shared" si="2208"/>
        <v>0</v>
      </c>
      <c r="CB314" s="154">
        <f t="shared" si="2085"/>
        <v>0</v>
      </c>
      <c r="CC314" s="3"/>
      <c r="CD314" s="3"/>
      <c r="CE314" s="3"/>
      <c r="CF314" s="151">
        <f t="shared" si="2209"/>
        <v>0</v>
      </c>
      <c r="CG314" s="151">
        <f t="shared" si="2210"/>
        <v>0</v>
      </c>
      <c r="CH314" s="151">
        <f t="shared" si="2211"/>
        <v>0</v>
      </c>
      <c r="CI314" s="151">
        <f t="shared" si="2212"/>
        <v>0</v>
      </c>
      <c r="CJ314" s="154">
        <f t="shared" si="2086"/>
        <v>0</v>
      </c>
      <c r="CK314" s="3"/>
      <c r="CL314" s="3"/>
      <c r="CM314" s="3"/>
      <c r="CN314" s="151">
        <f t="shared" si="2213"/>
        <v>0</v>
      </c>
      <c r="CO314" s="151">
        <f t="shared" si="2214"/>
        <v>0</v>
      </c>
      <c r="CP314" s="151">
        <f t="shared" si="2215"/>
        <v>0</v>
      </c>
      <c r="CQ314" s="151">
        <f t="shared" si="2216"/>
        <v>0</v>
      </c>
      <c r="CR314" s="154">
        <f t="shared" si="2087"/>
        <v>0</v>
      </c>
      <c r="CS314" s="3"/>
      <c r="CT314" s="3"/>
      <c r="CU314" s="3"/>
      <c r="CV314" s="151">
        <f t="shared" si="2217"/>
        <v>0</v>
      </c>
      <c r="CW314" s="151">
        <f t="shared" si="2218"/>
        <v>0</v>
      </c>
      <c r="CX314" s="151">
        <f t="shared" si="2219"/>
        <v>0</v>
      </c>
      <c r="CY314" s="151">
        <f t="shared" si="2220"/>
        <v>0</v>
      </c>
      <c r="CZ314" s="151">
        <f t="shared" si="2221"/>
        <v>0</v>
      </c>
      <c r="DA314" s="151">
        <f t="shared" si="2222"/>
        <v>0</v>
      </c>
      <c r="DB314" s="151">
        <f t="shared" si="2223"/>
        <v>0</v>
      </c>
      <c r="DC314" s="151">
        <f t="shared" si="222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33"/>
        <v>0</v>
      </c>
      <c r="FM314" s="151">
        <f t="shared" si="2229"/>
        <v>0</v>
      </c>
      <c r="FN314" s="151">
        <f t="shared" si="2230"/>
        <v>0</v>
      </c>
      <c r="FO314" s="151">
        <f t="shared" si="2231"/>
        <v>0</v>
      </c>
      <c r="FR314" s="5">
        <f t="shared" si="1976"/>
        <v>0</v>
      </c>
      <c r="FS314" s="5">
        <f t="shared" si="1977"/>
        <v>0</v>
      </c>
      <c r="FT314" s="5">
        <f t="shared" si="1978"/>
        <v>0</v>
      </c>
      <c r="FU314" s="5">
        <f t="shared" si="1979"/>
        <v>0</v>
      </c>
      <c r="FW314" s="233" t="e">
        <f t="shared" si="1980"/>
        <v>#DIV/0!</v>
      </c>
      <c r="FX314" s="233" t="e">
        <f t="shared" si="1981"/>
        <v>#DIV/0!</v>
      </c>
      <c r="FY314" s="233" t="e">
        <f t="shared" si="1982"/>
        <v>#DIV/0!</v>
      </c>
      <c r="FZ314" s="233" t="e">
        <f t="shared" si="1983"/>
        <v>#DIV/0!</v>
      </c>
      <c r="GA314" s="233"/>
      <c r="GB314" s="5">
        <f t="shared" si="1984"/>
        <v>0</v>
      </c>
      <c r="GC314" s="5">
        <f t="shared" si="1985"/>
        <v>0</v>
      </c>
      <c r="GD314" s="5">
        <f t="shared" si="1986"/>
        <v>0</v>
      </c>
      <c r="GE314" s="5">
        <f t="shared" si="1987"/>
        <v>0</v>
      </c>
    </row>
    <row r="315" spans="2:187" x14ac:dyDescent="0.2">
      <c r="B315" s="139">
        <f t="shared" si="2227"/>
        <v>2025</v>
      </c>
      <c r="C315" s="142" t="str">
        <f t="shared" si="2232"/>
        <v>Feb</v>
      </c>
      <c r="D315" s="154">
        <f t="shared" si="2072"/>
        <v>0</v>
      </c>
      <c r="E315" s="129"/>
      <c r="F315" s="129"/>
      <c r="G315" s="129"/>
      <c r="H315" s="154">
        <f t="shared" si="2073"/>
        <v>0</v>
      </c>
      <c r="I315" s="151">
        <f t="shared" si="2177"/>
        <v>0</v>
      </c>
      <c r="J315" s="151">
        <f t="shared" si="2178"/>
        <v>0</v>
      </c>
      <c r="K315" s="151">
        <f t="shared" si="2179"/>
        <v>0</v>
      </c>
      <c r="L315" s="154">
        <f t="shared" si="2228"/>
        <v>0</v>
      </c>
      <c r="M315" s="3"/>
      <c r="N315" s="3"/>
      <c r="O315" s="3"/>
      <c r="P315" s="154">
        <f t="shared" si="2074"/>
        <v>0</v>
      </c>
      <c r="Q315" s="3"/>
      <c r="R315" s="3"/>
      <c r="S315" s="3"/>
      <c r="T315" s="154">
        <f t="shared" si="2075"/>
        <v>0</v>
      </c>
      <c r="U315" s="151">
        <f t="shared" si="2180"/>
        <v>0</v>
      </c>
      <c r="V315" s="151">
        <f t="shared" si="2181"/>
        <v>0</v>
      </c>
      <c r="W315" s="151">
        <f t="shared" si="2182"/>
        <v>0</v>
      </c>
      <c r="X315" s="154">
        <f t="shared" si="2076"/>
        <v>0</v>
      </c>
      <c r="Y315" s="151">
        <f t="shared" si="2183"/>
        <v>0</v>
      </c>
      <c r="Z315" s="151">
        <f t="shared" si="2184"/>
        <v>0</v>
      </c>
      <c r="AA315" s="151">
        <f t="shared" si="2185"/>
        <v>0</v>
      </c>
      <c r="AB315" s="154">
        <f t="shared" si="2077"/>
        <v>0</v>
      </c>
      <c r="AC315" s="3"/>
      <c r="AD315" s="3"/>
      <c r="AE315" s="3"/>
      <c r="AF315" s="154">
        <f t="shared" si="2078"/>
        <v>0</v>
      </c>
      <c r="AG315" s="3"/>
      <c r="AH315" s="3"/>
      <c r="AI315" s="3"/>
      <c r="AJ315" s="154">
        <f t="shared" si="2079"/>
        <v>0</v>
      </c>
      <c r="AK315" s="151">
        <f t="shared" si="2186"/>
        <v>0</v>
      </c>
      <c r="AL315" s="151">
        <f t="shared" si="2187"/>
        <v>0</v>
      </c>
      <c r="AM315" s="151">
        <f t="shared" si="2188"/>
        <v>0</v>
      </c>
      <c r="AN315" s="154">
        <f t="shared" si="2080"/>
        <v>0</v>
      </c>
      <c r="AO315" s="3"/>
      <c r="AP315" s="3"/>
      <c r="AQ315" s="3"/>
      <c r="AR315" s="151">
        <f t="shared" si="2189"/>
        <v>0</v>
      </c>
      <c r="AS315" s="151">
        <f t="shared" si="2190"/>
        <v>0</v>
      </c>
      <c r="AT315" s="151">
        <f t="shared" si="2191"/>
        <v>0</v>
      </c>
      <c r="AU315" s="151">
        <f t="shared" si="2192"/>
        <v>0</v>
      </c>
      <c r="AV315" s="154">
        <f t="shared" si="2081"/>
        <v>0</v>
      </c>
      <c r="AW315" s="3"/>
      <c r="AX315" s="3"/>
      <c r="AY315" s="3"/>
      <c r="AZ315" s="151">
        <f t="shared" si="2193"/>
        <v>0</v>
      </c>
      <c r="BA315" s="151">
        <f t="shared" si="2194"/>
        <v>0</v>
      </c>
      <c r="BB315" s="151">
        <f t="shared" si="2195"/>
        <v>0</v>
      </c>
      <c r="BC315" s="151">
        <f t="shared" si="2196"/>
        <v>0</v>
      </c>
      <c r="BD315" s="154">
        <f t="shared" si="2082"/>
        <v>0</v>
      </c>
      <c r="BE315" s="3"/>
      <c r="BF315" s="3"/>
      <c r="BG315" s="3"/>
      <c r="BH315" s="151">
        <f t="shared" si="2197"/>
        <v>0</v>
      </c>
      <c r="BI315" s="151">
        <f t="shared" si="2198"/>
        <v>0</v>
      </c>
      <c r="BJ315" s="151">
        <f t="shared" si="2199"/>
        <v>0</v>
      </c>
      <c r="BK315" s="151">
        <f t="shared" si="2200"/>
        <v>0</v>
      </c>
      <c r="BL315" s="154">
        <f t="shared" si="2083"/>
        <v>0</v>
      </c>
      <c r="BM315" s="3"/>
      <c r="BN315" s="3"/>
      <c r="BO315" s="3"/>
      <c r="BP315" s="151">
        <f t="shared" si="2201"/>
        <v>0</v>
      </c>
      <c r="BQ315" s="151">
        <f t="shared" si="2202"/>
        <v>0</v>
      </c>
      <c r="BR315" s="151">
        <f t="shared" si="2203"/>
        <v>0</v>
      </c>
      <c r="BS315" s="151">
        <f t="shared" si="2204"/>
        <v>0</v>
      </c>
      <c r="BT315" s="154">
        <f t="shared" si="2084"/>
        <v>0</v>
      </c>
      <c r="BU315" s="3"/>
      <c r="BV315" s="3"/>
      <c r="BW315" s="3"/>
      <c r="BX315" s="151">
        <f t="shared" si="2205"/>
        <v>0</v>
      </c>
      <c r="BY315" s="151">
        <f t="shared" si="2206"/>
        <v>0</v>
      </c>
      <c r="BZ315" s="151">
        <f t="shared" si="2207"/>
        <v>0</v>
      </c>
      <c r="CA315" s="151">
        <f t="shared" si="2208"/>
        <v>0</v>
      </c>
      <c r="CB315" s="154">
        <f t="shared" si="2085"/>
        <v>0</v>
      </c>
      <c r="CC315" s="3"/>
      <c r="CD315" s="3"/>
      <c r="CE315" s="3"/>
      <c r="CF315" s="151">
        <f t="shared" si="2209"/>
        <v>0</v>
      </c>
      <c r="CG315" s="151">
        <f t="shared" si="2210"/>
        <v>0</v>
      </c>
      <c r="CH315" s="151">
        <f t="shared" si="2211"/>
        <v>0</v>
      </c>
      <c r="CI315" s="151">
        <f t="shared" si="2212"/>
        <v>0</v>
      </c>
      <c r="CJ315" s="154">
        <f t="shared" si="2086"/>
        <v>0</v>
      </c>
      <c r="CK315" s="3"/>
      <c r="CL315" s="3"/>
      <c r="CM315" s="3"/>
      <c r="CN315" s="151">
        <f t="shared" si="2213"/>
        <v>0</v>
      </c>
      <c r="CO315" s="151">
        <f t="shared" si="2214"/>
        <v>0</v>
      </c>
      <c r="CP315" s="151">
        <f t="shared" si="2215"/>
        <v>0</v>
      </c>
      <c r="CQ315" s="151">
        <f t="shared" si="2216"/>
        <v>0</v>
      </c>
      <c r="CR315" s="154">
        <f t="shared" si="2087"/>
        <v>0</v>
      </c>
      <c r="CS315" s="3"/>
      <c r="CT315" s="3"/>
      <c r="CU315" s="3"/>
      <c r="CV315" s="151">
        <f t="shared" si="2217"/>
        <v>0</v>
      </c>
      <c r="CW315" s="151">
        <f t="shared" si="2218"/>
        <v>0</v>
      </c>
      <c r="CX315" s="151">
        <f t="shared" si="2219"/>
        <v>0</v>
      </c>
      <c r="CY315" s="151">
        <f t="shared" si="2220"/>
        <v>0</v>
      </c>
      <c r="CZ315" s="151">
        <f t="shared" si="2221"/>
        <v>0</v>
      </c>
      <c r="DA315" s="151">
        <f t="shared" si="2222"/>
        <v>0</v>
      </c>
      <c r="DB315" s="151">
        <f t="shared" si="2223"/>
        <v>0</v>
      </c>
      <c r="DC315" s="151">
        <f t="shared" si="222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33"/>
        <v>0</v>
      </c>
      <c r="FM315" s="151">
        <f t="shared" si="2229"/>
        <v>0</v>
      </c>
      <c r="FN315" s="151">
        <f t="shared" si="2230"/>
        <v>0</v>
      </c>
      <c r="FO315" s="151">
        <f t="shared" si="2231"/>
        <v>0</v>
      </c>
      <c r="FR315" s="5">
        <f t="shared" si="1976"/>
        <v>0</v>
      </c>
      <c r="FS315" s="5">
        <f t="shared" si="1977"/>
        <v>0</v>
      </c>
      <c r="FT315" s="5">
        <f t="shared" si="1978"/>
        <v>0</v>
      </c>
      <c r="FU315" s="5">
        <f t="shared" si="1979"/>
        <v>0</v>
      </c>
      <c r="FW315" s="233" t="e">
        <f t="shared" si="1980"/>
        <v>#DIV/0!</v>
      </c>
      <c r="FX315" s="233" t="e">
        <f t="shared" si="1981"/>
        <v>#DIV/0!</v>
      </c>
      <c r="FY315" s="233" t="e">
        <f t="shared" si="1982"/>
        <v>#DIV/0!</v>
      </c>
      <c r="FZ315" s="233" t="e">
        <f t="shared" si="1983"/>
        <v>#DIV/0!</v>
      </c>
      <c r="GA315" s="233"/>
      <c r="GB315" s="5">
        <f t="shared" si="1984"/>
        <v>0</v>
      </c>
      <c r="GC315" s="5">
        <f t="shared" si="1985"/>
        <v>0</v>
      </c>
      <c r="GD315" s="5">
        <f t="shared" si="1986"/>
        <v>0</v>
      </c>
      <c r="GE315" s="5">
        <f t="shared" si="1987"/>
        <v>0</v>
      </c>
    </row>
    <row r="316" spans="2:187" x14ac:dyDescent="0.2">
      <c r="B316" s="139">
        <f t="shared" si="2227"/>
        <v>2025</v>
      </c>
      <c r="C316" s="142" t="str">
        <f t="shared" si="2232"/>
        <v>Mar</v>
      </c>
      <c r="D316" s="154">
        <f t="shared" si="2072"/>
        <v>0</v>
      </c>
      <c r="E316" s="129"/>
      <c r="F316" s="129"/>
      <c r="G316" s="129"/>
      <c r="H316" s="154">
        <f t="shared" si="2073"/>
        <v>0</v>
      </c>
      <c r="I316" s="151">
        <f t="shared" si="2177"/>
        <v>0</v>
      </c>
      <c r="J316" s="151">
        <f t="shared" si="2178"/>
        <v>0</v>
      </c>
      <c r="K316" s="151">
        <f t="shared" si="2179"/>
        <v>0</v>
      </c>
      <c r="L316" s="154">
        <f t="shared" si="2228"/>
        <v>0</v>
      </c>
      <c r="M316" s="3"/>
      <c r="N316" s="3"/>
      <c r="O316" s="3"/>
      <c r="P316" s="154">
        <f t="shared" si="2074"/>
        <v>0</v>
      </c>
      <c r="Q316" s="3"/>
      <c r="R316" s="3"/>
      <c r="S316" s="3"/>
      <c r="T316" s="154">
        <f t="shared" si="2075"/>
        <v>0</v>
      </c>
      <c r="U316" s="151">
        <f t="shared" si="2180"/>
        <v>0</v>
      </c>
      <c r="V316" s="151">
        <f t="shared" si="2181"/>
        <v>0</v>
      </c>
      <c r="W316" s="151">
        <f t="shared" si="2182"/>
        <v>0</v>
      </c>
      <c r="X316" s="154">
        <f t="shared" si="2076"/>
        <v>0</v>
      </c>
      <c r="Y316" s="151">
        <f t="shared" si="2183"/>
        <v>0</v>
      </c>
      <c r="Z316" s="151">
        <f t="shared" si="2184"/>
        <v>0</v>
      </c>
      <c r="AA316" s="151">
        <f t="shared" si="2185"/>
        <v>0</v>
      </c>
      <c r="AB316" s="154">
        <f t="shared" si="2077"/>
        <v>0</v>
      </c>
      <c r="AC316" s="3"/>
      <c r="AD316" s="3"/>
      <c r="AE316" s="3"/>
      <c r="AF316" s="154">
        <f t="shared" si="2078"/>
        <v>0</v>
      </c>
      <c r="AG316" s="3"/>
      <c r="AH316" s="3"/>
      <c r="AI316" s="3"/>
      <c r="AJ316" s="154">
        <f t="shared" si="2079"/>
        <v>0</v>
      </c>
      <c r="AK316" s="151">
        <f t="shared" si="2186"/>
        <v>0</v>
      </c>
      <c r="AL316" s="151">
        <f t="shared" si="2187"/>
        <v>0</v>
      </c>
      <c r="AM316" s="151">
        <f t="shared" si="2188"/>
        <v>0</v>
      </c>
      <c r="AN316" s="154">
        <f t="shared" si="2080"/>
        <v>0</v>
      </c>
      <c r="AO316" s="3"/>
      <c r="AP316" s="3"/>
      <c r="AQ316" s="3"/>
      <c r="AR316" s="151">
        <f t="shared" si="2189"/>
        <v>0</v>
      </c>
      <c r="AS316" s="151">
        <f t="shared" si="2190"/>
        <v>0</v>
      </c>
      <c r="AT316" s="151">
        <f t="shared" si="2191"/>
        <v>0</v>
      </c>
      <c r="AU316" s="151">
        <f t="shared" si="2192"/>
        <v>0</v>
      </c>
      <c r="AV316" s="154">
        <f t="shared" si="2081"/>
        <v>0</v>
      </c>
      <c r="AW316" s="3"/>
      <c r="AX316" s="3"/>
      <c r="AY316" s="3"/>
      <c r="AZ316" s="151">
        <f t="shared" si="2193"/>
        <v>0</v>
      </c>
      <c r="BA316" s="151">
        <f t="shared" si="2194"/>
        <v>0</v>
      </c>
      <c r="BB316" s="151">
        <f t="shared" si="2195"/>
        <v>0</v>
      </c>
      <c r="BC316" s="151">
        <f t="shared" si="2196"/>
        <v>0</v>
      </c>
      <c r="BD316" s="154">
        <f t="shared" si="2082"/>
        <v>0</v>
      </c>
      <c r="BE316" s="3"/>
      <c r="BF316" s="3"/>
      <c r="BG316" s="3"/>
      <c r="BH316" s="151">
        <f t="shared" si="2197"/>
        <v>0</v>
      </c>
      <c r="BI316" s="151">
        <f t="shared" si="2198"/>
        <v>0</v>
      </c>
      <c r="BJ316" s="151">
        <f t="shared" si="2199"/>
        <v>0</v>
      </c>
      <c r="BK316" s="151">
        <f t="shared" si="2200"/>
        <v>0</v>
      </c>
      <c r="BL316" s="154">
        <f t="shared" si="2083"/>
        <v>0</v>
      </c>
      <c r="BM316" s="3"/>
      <c r="BN316" s="3"/>
      <c r="BO316" s="3"/>
      <c r="BP316" s="151">
        <f t="shared" si="2201"/>
        <v>0</v>
      </c>
      <c r="BQ316" s="151">
        <f t="shared" si="2202"/>
        <v>0</v>
      </c>
      <c r="BR316" s="151">
        <f t="shared" si="2203"/>
        <v>0</v>
      </c>
      <c r="BS316" s="151">
        <f t="shared" si="2204"/>
        <v>0</v>
      </c>
      <c r="BT316" s="154">
        <f t="shared" si="2084"/>
        <v>0</v>
      </c>
      <c r="BU316" s="3"/>
      <c r="BV316" s="3"/>
      <c r="BW316" s="3"/>
      <c r="BX316" s="151">
        <f t="shared" si="2205"/>
        <v>0</v>
      </c>
      <c r="BY316" s="151">
        <f t="shared" si="2206"/>
        <v>0</v>
      </c>
      <c r="BZ316" s="151">
        <f t="shared" si="2207"/>
        <v>0</v>
      </c>
      <c r="CA316" s="151">
        <f t="shared" si="2208"/>
        <v>0</v>
      </c>
      <c r="CB316" s="154">
        <f t="shared" si="2085"/>
        <v>0</v>
      </c>
      <c r="CC316" s="3"/>
      <c r="CD316" s="3"/>
      <c r="CE316" s="3"/>
      <c r="CF316" s="151">
        <f t="shared" si="2209"/>
        <v>0</v>
      </c>
      <c r="CG316" s="151">
        <f t="shared" si="2210"/>
        <v>0</v>
      </c>
      <c r="CH316" s="151">
        <f t="shared" si="2211"/>
        <v>0</v>
      </c>
      <c r="CI316" s="151">
        <f t="shared" si="2212"/>
        <v>0</v>
      </c>
      <c r="CJ316" s="154">
        <f t="shared" si="2086"/>
        <v>0</v>
      </c>
      <c r="CK316" s="3"/>
      <c r="CL316" s="3"/>
      <c r="CM316" s="3"/>
      <c r="CN316" s="151">
        <f t="shared" si="2213"/>
        <v>0</v>
      </c>
      <c r="CO316" s="151">
        <f t="shared" si="2214"/>
        <v>0</v>
      </c>
      <c r="CP316" s="151">
        <f t="shared" si="2215"/>
        <v>0</v>
      </c>
      <c r="CQ316" s="151">
        <f t="shared" si="2216"/>
        <v>0</v>
      </c>
      <c r="CR316" s="154">
        <f t="shared" si="2087"/>
        <v>0</v>
      </c>
      <c r="CS316" s="3"/>
      <c r="CT316" s="3"/>
      <c r="CU316" s="3"/>
      <c r="CV316" s="151">
        <f t="shared" si="2217"/>
        <v>0</v>
      </c>
      <c r="CW316" s="151">
        <f t="shared" si="2218"/>
        <v>0</v>
      </c>
      <c r="CX316" s="151">
        <f t="shared" si="2219"/>
        <v>0</v>
      </c>
      <c r="CY316" s="151">
        <f t="shared" si="2220"/>
        <v>0</v>
      </c>
      <c r="CZ316" s="151">
        <f t="shared" si="2221"/>
        <v>0</v>
      </c>
      <c r="DA316" s="151">
        <f t="shared" si="2222"/>
        <v>0</v>
      </c>
      <c r="DB316" s="151">
        <f t="shared" si="2223"/>
        <v>0</v>
      </c>
      <c r="DC316" s="151">
        <f t="shared" si="222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33"/>
        <v>0</v>
      </c>
      <c r="FM316" s="151">
        <f t="shared" si="2229"/>
        <v>0</v>
      </c>
      <c r="FN316" s="151">
        <f t="shared" si="2230"/>
        <v>0</v>
      </c>
      <c r="FO316" s="151">
        <f t="shared" si="2231"/>
        <v>0</v>
      </c>
      <c r="FR316" s="5">
        <f t="shared" si="1976"/>
        <v>0</v>
      </c>
      <c r="FS316" s="5">
        <f t="shared" si="1977"/>
        <v>0</v>
      </c>
      <c r="FT316" s="5">
        <f t="shared" si="1978"/>
        <v>0</v>
      </c>
      <c r="FU316" s="5">
        <f t="shared" si="1979"/>
        <v>0</v>
      </c>
      <c r="FW316" s="233" t="e">
        <f t="shared" si="1980"/>
        <v>#DIV/0!</v>
      </c>
      <c r="FX316" s="233" t="e">
        <f t="shared" si="1981"/>
        <v>#DIV/0!</v>
      </c>
      <c r="FY316" s="233" t="e">
        <f t="shared" si="1982"/>
        <v>#DIV/0!</v>
      </c>
      <c r="FZ316" s="233" t="e">
        <f t="shared" si="1983"/>
        <v>#DIV/0!</v>
      </c>
      <c r="GA316" s="233"/>
      <c r="GB316" s="5">
        <f t="shared" si="1984"/>
        <v>0</v>
      </c>
      <c r="GC316" s="5">
        <f t="shared" si="1985"/>
        <v>0</v>
      </c>
      <c r="GD316" s="5">
        <f t="shared" si="1986"/>
        <v>0</v>
      </c>
      <c r="GE316" s="5">
        <f t="shared" si="1987"/>
        <v>0</v>
      </c>
    </row>
    <row r="317" spans="2:187" x14ac:dyDescent="0.2">
      <c r="B317" s="139">
        <f t="shared" si="2227"/>
        <v>2025</v>
      </c>
      <c r="C317" s="142" t="str">
        <f t="shared" si="2232"/>
        <v>Apr</v>
      </c>
      <c r="D317" s="154">
        <f t="shared" si="2072"/>
        <v>0</v>
      </c>
      <c r="E317" s="129"/>
      <c r="F317" s="129"/>
      <c r="G317" s="129"/>
      <c r="H317" s="154">
        <f t="shared" si="2073"/>
        <v>0</v>
      </c>
      <c r="I317" s="151">
        <f t="shared" si="2177"/>
        <v>0</v>
      </c>
      <c r="J317" s="151">
        <f t="shared" si="2178"/>
        <v>0</v>
      </c>
      <c r="K317" s="151">
        <f t="shared" si="2179"/>
        <v>0</v>
      </c>
      <c r="L317" s="154">
        <f t="shared" si="2228"/>
        <v>0</v>
      </c>
      <c r="M317" s="3"/>
      <c r="N317" s="3"/>
      <c r="O317" s="3"/>
      <c r="P317" s="154">
        <f t="shared" si="2074"/>
        <v>0</v>
      </c>
      <c r="Q317" s="3"/>
      <c r="R317" s="3"/>
      <c r="S317" s="3"/>
      <c r="T317" s="154">
        <f t="shared" si="2075"/>
        <v>0</v>
      </c>
      <c r="U317" s="151">
        <f t="shared" si="2180"/>
        <v>0</v>
      </c>
      <c r="V317" s="151">
        <f t="shared" si="2181"/>
        <v>0</v>
      </c>
      <c r="W317" s="151">
        <f t="shared" si="2182"/>
        <v>0</v>
      </c>
      <c r="X317" s="154">
        <f t="shared" si="2076"/>
        <v>0</v>
      </c>
      <c r="Y317" s="151">
        <f t="shared" si="2183"/>
        <v>0</v>
      </c>
      <c r="Z317" s="151">
        <f t="shared" si="2184"/>
        <v>0</v>
      </c>
      <c r="AA317" s="151">
        <f t="shared" si="2185"/>
        <v>0</v>
      </c>
      <c r="AB317" s="154">
        <f t="shared" si="2077"/>
        <v>0</v>
      </c>
      <c r="AC317" s="3"/>
      <c r="AD317" s="3"/>
      <c r="AE317" s="3"/>
      <c r="AF317" s="154">
        <f t="shared" si="2078"/>
        <v>0</v>
      </c>
      <c r="AG317" s="3"/>
      <c r="AH317" s="3"/>
      <c r="AI317" s="3"/>
      <c r="AJ317" s="154">
        <f t="shared" si="2079"/>
        <v>0</v>
      </c>
      <c r="AK317" s="151">
        <f t="shared" si="2186"/>
        <v>0</v>
      </c>
      <c r="AL317" s="151">
        <f t="shared" si="2187"/>
        <v>0</v>
      </c>
      <c r="AM317" s="151">
        <f t="shared" si="2188"/>
        <v>0</v>
      </c>
      <c r="AN317" s="154">
        <f t="shared" si="2080"/>
        <v>0</v>
      </c>
      <c r="AO317" s="3"/>
      <c r="AP317" s="3"/>
      <c r="AQ317" s="3"/>
      <c r="AR317" s="151">
        <f t="shared" si="2189"/>
        <v>0</v>
      </c>
      <c r="AS317" s="151">
        <f t="shared" si="2190"/>
        <v>0</v>
      </c>
      <c r="AT317" s="151">
        <f t="shared" si="2191"/>
        <v>0</v>
      </c>
      <c r="AU317" s="151">
        <f t="shared" si="2192"/>
        <v>0</v>
      </c>
      <c r="AV317" s="154">
        <f t="shared" si="2081"/>
        <v>0</v>
      </c>
      <c r="AW317" s="3"/>
      <c r="AX317" s="3"/>
      <c r="AY317" s="3"/>
      <c r="AZ317" s="151">
        <f t="shared" si="2193"/>
        <v>0</v>
      </c>
      <c r="BA317" s="151">
        <f t="shared" si="2194"/>
        <v>0</v>
      </c>
      <c r="BB317" s="151">
        <f t="shared" si="2195"/>
        <v>0</v>
      </c>
      <c r="BC317" s="151">
        <f t="shared" si="2196"/>
        <v>0</v>
      </c>
      <c r="BD317" s="154">
        <f t="shared" si="2082"/>
        <v>0</v>
      </c>
      <c r="BE317" s="3"/>
      <c r="BF317" s="3"/>
      <c r="BG317" s="3"/>
      <c r="BH317" s="151">
        <f t="shared" si="2197"/>
        <v>0</v>
      </c>
      <c r="BI317" s="151">
        <f t="shared" si="2198"/>
        <v>0</v>
      </c>
      <c r="BJ317" s="151">
        <f t="shared" si="2199"/>
        <v>0</v>
      </c>
      <c r="BK317" s="151">
        <f t="shared" si="2200"/>
        <v>0</v>
      </c>
      <c r="BL317" s="154">
        <f t="shared" si="2083"/>
        <v>0</v>
      </c>
      <c r="BM317" s="3"/>
      <c r="BN317" s="3"/>
      <c r="BO317" s="3"/>
      <c r="BP317" s="151">
        <f t="shared" si="2201"/>
        <v>0</v>
      </c>
      <c r="BQ317" s="151">
        <f t="shared" si="2202"/>
        <v>0</v>
      </c>
      <c r="BR317" s="151">
        <f t="shared" si="2203"/>
        <v>0</v>
      </c>
      <c r="BS317" s="151">
        <f t="shared" si="2204"/>
        <v>0</v>
      </c>
      <c r="BT317" s="154">
        <f t="shared" si="2084"/>
        <v>0</v>
      </c>
      <c r="BU317" s="3"/>
      <c r="BV317" s="3"/>
      <c r="BW317" s="3"/>
      <c r="BX317" s="151">
        <f t="shared" si="2205"/>
        <v>0</v>
      </c>
      <c r="BY317" s="151">
        <f t="shared" si="2206"/>
        <v>0</v>
      </c>
      <c r="BZ317" s="151">
        <f t="shared" si="2207"/>
        <v>0</v>
      </c>
      <c r="CA317" s="151">
        <f t="shared" si="2208"/>
        <v>0</v>
      </c>
      <c r="CB317" s="154">
        <f t="shared" si="2085"/>
        <v>0</v>
      </c>
      <c r="CC317" s="3"/>
      <c r="CD317" s="3"/>
      <c r="CE317" s="3"/>
      <c r="CF317" s="151">
        <f t="shared" si="2209"/>
        <v>0</v>
      </c>
      <c r="CG317" s="151">
        <f t="shared" si="2210"/>
        <v>0</v>
      </c>
      <c r="CH317" s="151">
        <f t="shared" si="2211"/>
        <v>0</v>
      </c>
      <c r="CI317" s="151">
        <f t="shared" si="2212"/>
        <v>0</v>
      </c>
      <c r="CJ317" s="154">
        <f t="shared" si="2086"/>
        <v>0</v>
      </c>
      <c r="CK317" s="3"/>
      <c r="CL317" s="3"/>
      <c r="CM317" s="3"/>
      <c r="CN317" s="151">
        <f t="shared" si="2213"/>
        <v>0</v>
      </c>
      <c r="CO317" s="151">
        <f t="shared" si="2214"/>
        <v>0</v>
      </c>
      <c r="CP317" s="151">
        <f t="shared" si="2215"/>
        <v>0</v>
      </c>
      <c r="CQ317" s="151">
        <f t="shared" si="2216"/>
        <v>0</v>
      </c>
      <c r="CR317" s="154">
        <f t="shared" si="2087"/>
        <v>0</v>
      </c>
      <c r="CS317" s="3"/>
      <c r="CT317" s="3"/>
      <c r="CU317" s="3"/>
      <c r="CV317" s="151">
        <f t="shared" si="2217"/>
        <v>0</v>
      </c>
      <c r="CW317" s="151">
        <f t="shared" si="2218"/>
        <v>0</v>
      </c>
      <c r="CX317" s="151">
        <f t="shared" si="2219"/>
        <v>0</v>
      </c>
      <c r="CY317" s="151">
        <f t="shared" si="2220"/>
        <v>0</v>
      </c>
      <c r="CZ317" s="151">
        <f t="shared" si="2221"/>
        <v>0</v>
      </c>
      <c r="DA317" s="151">
        <f t="shared" si="2222"/>
        <v>0</v>
      </c>
      <c r="DB317" s="151">
        <f t="shared" si="2223"/>
        <v>0</v>
      </c>
      <c r="DC317" s="151">
        <f t="shared" si="222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33"/>
        <v>0</v>
      </c>
      <c r="FM317" s="151">
        <f t="shared" si="2229"/>
        <v>0</v>
      </c>
      <c r="FN317" s="151">
        <f t="shared" si="2230"/>
        <v>0</v>
      </c>
      <c r="FO317" s="151">
        <f t="shared" si="2231"/>
        <v>0</v>
      </c>
      <c r="FR317" s="5">
        <f t="shared" si="1976"/>
        <v>0</v>
      </c>
      <c r="FS317" s="5">
        <f t="shared" si="1977"/>
        <v>0</v>
      </c>
      <c r="FT317" s="5">
        <f t="shared" si="1978"/>
        <v>0</v>
      </c>
      <c r="FU317" s="5">
        <f t="shared" si="1979"/>
        <v>0</v>
      </c>
      <c r="FW317" s="233" t="e">
        <f t="shared" si="1980"/>
        <v>#DIV/0!</v>
      </c>
      <c r="FX317" s="233" t="e">
        <f t="shared" si="1981"/>
        <v>#DIV/0!</v>
      </c>
      <c r="FY317" s="233" t="e">
        <f t="shared" si="1982"/>
        <v>#DIV/0!</v>
      </c>
      <c r="FZ317" s="233" t="e">
        <f t="shared" si="1983"/>
        <v>#DIV/0!</v>
      </c>
      <c r="GA317" s="233"/>
      <c r="GB317" s="5">
        <f t="shared" si="1984"/>
        <v>0</v>
      </c>
      <c r="GC317" s="5">
        <f t="shared" si="1985"/>
        <v>0</v>
      </c>
      <c r="GD317" s="5">
        <f t="shared" si="1986"/>
        <v>0</v>
      </c>
      <c r="GE317" s="5">
        <f t="shared" si="1987"/>
        <v>0</v>
      </c>
    </row>
    <row r="318" spans="2:187" x14ac:dyDescent="0.2">
      <c r="B318" s="139">
        <f t="shared" si="2227"/>
        <v>2025</v>
      </c>
      <c r="C318" s="142" t="str">
        <f t="shared" si="2232"/>
        <v>Maj</v>
      </c>
      <c r="D318" s="154">
        <f t="shared" si="2072"/>
        <v>0</v>
      </c>
      <c r="E318" s="129"/>
      <c r="F318" s="129"/>
      <c r="G318" s="129"/>
      <c r="H318" s="154">
        <f t="shared" si="2073"/>
        <v>0</v>
      </c>
      <c r="I318" s="151">
        <f t="shared" si="2177"/>
        <v>0</v>
      </c>
      <c r="J318" s="151">
        <f t="shared" si="2178"/>
        <v>0</v>
      </c>
      <c r="K318" s="151">
        <f t="shared" si="2179"/>
        <v>0</v>
      </c>
      <c r="L318" s="154">
        <f t="shared" si="2228"/>
        <v>0</v>
      </c>
      <c r="M318" s="3"/>
      <c r="N318" s="3"/>
      <c r="O318" s="3"/>
      <c r="P318" s="154">
        <f t="shared" si="2074"/>
        <v>0</v>
      </c>
      <c r="Q318" s="3"/>
      <c r="R318" s="3"/>
      <c r="S318" s="3"/>
      <c r="T318" s="154">
        <f t="shared" si="2075"/>
        <v>0</v>
      </c>
      <c r="U318" s="151">
        <f t="shared" si="2180"/>
        <v>0</v>
      </c>
      <c r="V318" s="151">
        <f t="shared" si="2181"/>
        <v>0</v>
      </c>
      <c r="W318" s="151">
        <f t="shared" si="2182"/>
        <v>0</v>
      </c>
      <c r="X318" s="154">
        <f t="shared" si="2076"/>
        <v>0</v>
      </c>
      <c r="Y318" s="151">
        <f t="shared" si="2183"/>
        <v>0</v>
      </c>
      <c r="Z318" s="151">
        <f t="shared" si="2184"/>
        <v>0</v>
      </c>
      <c r="AA318" s="151">
        <f t="shared" si="2185"/>
        <v>0</v>
      </c>
      <c r="AB318" s="154">
        <f t="shared" si="2077"/>
        <v>0</v>
      </c>
      <c r="AC318" s="3"/>
      <c r="AD318" s="3"/>
      <c r="AE318" s="3"/>
      <c r="AF318" s="154">
        <f t="shared" si="2078"/>
        <v>0</v>
      </c>
      <c r="AG318" s="3"/>
      <c r="AH318" s="3"/>
      <c r="AI318" s="3"/>
      <c r="AJ318" s="154">
        <f t="shared" si="2079"/>
        <v>0</v>
      </c>
      <c r="AK318" s="151">
        <f t="shared" si="2186"/>
        <v>0</v>
      </c>
      <c r="AL318" s="151">
        <f t="shared" si="2187"/>
        <v>0</v>
      </c>
      <c r="AM318" s="151">
        <f t="shared" si="2188"/>
        <v>0</v>
      </c>
      <c r="AN318" s="154">
        <f t="shared" si="2080"/>
        <v>0</v>
      </c>
      <c r="AO318" s="3"/>
      <c r="AP318" s="3"/>
      <c r="AQ318" s="3"/>
      <c r="AR318" s="151">
        <f t="shared" si="2189"/>
        <v>0</v>
      </c>
      <c r="AS318" s="151">
        <f t="shared" si="2190"/>
        <v>0</v>
      </c>
      <c r="AT318" s="151">
        <f t="shared" si="2191"/>
        <v>0</v>
      </c>
      <c r="AU318" s="151">
        <f t="shared" si="2192"/>
        <v>0</v>
      </c>
      <c r="AV318" s="154">
        <f t="shared" si="2081"/>
        <v>0</v>
      </c>
      <c r="AW318" s="3"/>
      <c r="AX318" s="3"/>
      <c r="AY318" s="3"/>
      <c r="AZ318" s="151">
        <f t="shared" si="2193"/>
        <v>0</v>
      </c>
      <c r="BA318" s="151">
        <f t="shared" si="2194"/>
        <v>0</v>
      </c>
      <c r="BB318" s="151">
        <f t="shared" si="2195"/>
        <v>0</v>
      </c>
      <c r="BC318" s="151">
        <f t="shared" si="2196"/>
        <v>0</v>
      </c>
      <c r="BD318" s="154">
        <f t="shared" si="2082"/>
        <v>0</v>
      </c>
      <c r="BE318" s="3"/>
      <c r="BF318" s="3"/>
      <c r="BG318" s="3"/>
      <c r="BH318" s="151">
        <f t="shared" si="2197"/>
        <v>0</v>
      </c>
      <c r="BI318" s="151">
        <f t="shared" si="2198"/>
        <v>0</v>
      </c>
      <c r="BJ318" s="151">
        <f t="shared" si="2199"/>
        <v>0</v>
      </c>
      <c r="BK318" s="151">
        <f t="shared" si="2200"/>
        <v>0</v>
      </c>
      <c r="BL318" s="154">
        <f t="shared" si="2083"/>
        <v>0</v>
      </c>
      <c r="BM318" s="3"/>
      <c r="BN318" s="3"/>
      <c r="BO318" s="3"/>
      <c r="BP318" s="151">
        <f t="shared" si="2201"/>
        <v>0</v>
      </c>
      <c r="BQ318" s="151">
        <f t="shared" si="2202"/>
        <v>0</v>
      </c>
      <c r="BR318" s="151">
        <f t="shared" si="2203"/>
        <v>0</v>
      </c>
      <c r="BS318" s="151">
        <f t="shared" si="2204"/>
        <v>0</v>
      </c>
      <c r="BT318" s="154">
        <f t="shared" si="2084"/>
        <v>0</v>
      </c>
      <c r="BU318" s="3"/>
      <c r="BV318" s="3"/>
      <c r="BW318" s="3"/>
      <c r="BX318" s="151">
        <f t="shared" si="2205"/>
        <v>0</v>
      </c>
      <c r="BY318" s="151">
        <f t="shared" si="2206"/>
        <v>0</v>
      </c>
      <c r="BZ318" s="151">
        <f t="shared" si="2207"/>
        <v>0</v>
      </c>
      <c r="CA318" s="151">
        <f t="shared" si="2208"/>
        <v>0</v>
      </c>
      <c r="CB318" s="154">
        <f t="shared" si="2085"/>
        <v>0</v>
      </c>
      <c r="CC318" s="3"/>
      <c r="CD318" s="3"/>
      <c r="CE318" s="3"/>
      <c r="CF318" s="151">
        <f t="shared" si="2209"/>
        <v>0</v>
      </c>
      <c r="CG318" s="151">
        <f t="shared" si="2210"/>
        <v>0</v>
      </c>
      <c r="CH318" s="151">
        <f t="shared" si="2211"/>
        <v>0</v>
      </c>
      <c r="CI318" s="151">
        <f t="shared" si="2212"/>
        <v>0</v>
      </c>
      <c r="CJ318" s="154">
        <f t="shared" si="2086"/>
        <v>0</v>
      </c>
      <c r="CK318" s="3"/>
      <c r="CL318" s="3"/>
      <c r="CM318" s="3"/>
      <c r="CN318" s="151">
        <f t="shared" si="2213"/>
        <v>0</v>
      </c>
      <c r="CO318" s="151">
        <f t="shared" si="2214"/>
        <v>0</v>
      </c>
      <c r="CP318" s="151">
        <f t="shared" si="2215"/>
        <v>0</v>
      </c>
      <c r="CQ318" s="151">
        <f t="shared" si="2216"/>
        <v>0</v>
      </c>
      <c r="CR318" s="154">
        <f t="shared" si="2087"/>
        <v>0</v>
      </c>
      <c r="CS318" s="3"/>
      <c r="CT318" s="3"/>
      <c r="CU318" s="3"/>
      <c r="CV318" s="151">
        <f t="shared" si="2217"/>
        <v>0</v>
      </c>
      <c r="CW318" s="151">
        <f t="shared" si="2218"/>
        <v>0</v>
      </c>
      <c r="CX318" s="151">
        <f t="shared" si="2219"/>
        <v>0</v>
      </c>
      <c r="CY318" s="151">
        <f t="shared" si="2220"/>
        <v>0</v>
      </c>
      <c r="CZ318" s="151">
        <f t="shared" si="2221"/>
        <v>0</v>
      </c>
      <c r="DA318" s="151">
        <f t="shared" si="2222"/>
        <v>0</v>
      </c>
      <c r="DB318" s="151">
        <f t="shared" si="2223"/>
        <v>0</v>
      </c>
      <c r="DC318" s="151">
        <f t="shared" si="222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33"/>
        <v>0</v>
      </c>
      <c r="FM318" s="151">
        <f t="shared" si="2229"/>
        <v>0</v>
      </c>
      <c r="FN318" s="151">
        <f t="shared" si="2230"/>
        <v>0</v>
      </c>
      <c r="FO318" s="151">
        <f t="shared" si="2231"/>
        <v>0</v>
      </c>
      <c r="FR318" s="5">
        <f t="shared" si="1976"/>
        <v>0</v>
      </c>
      <c r="FS318" s="5">
        <f t="shared" si="1977"/>
        <v>0</v>
      </c>
      <c r="FT318" s="5">
        <f t="shared" si="1978"/>
        <v>0</v>
      </c>
      <c r="FU318" s="5">
        <f t="shared" si="1979"/>
        <v>0</v>
      </c>
      <c r="FW318" s="233" t="e">
        <f t="shared" si="1980"/>
        <v>#DIV/0!</v>
      </c>
      <c r="FX318" s="233" t="e">
        <f t="shared" si="1981"/>
        <v>#DIV/0!</v>
      </c>
      <c r="FY318" s="233" t="e">
        <f t="shared" si="1982"/>
        <v>#DIV/0!</v>
      </c>
      <c r="FZ318" s="233" t="e">
        <f t="shared" si="1983"/>
        <v>#DIV/0!</v>
      </c>
      <c r="GA318" s="233"/>
      <c r="GB318" s="5">
        <f t="shared" si="1984"/>
        <v>0</v>
      </c>
      <c r="GC318" s="5">
        <f t="shared" si="1985"/>
        <v>0</v>
      </c>
      <c r="GD318" s="5">
        <f t="shared" si="1986"/>
        <v>0</v>
      </c>
      <c r="GE318" s="5">
        <f t="shared" si="1987"/>
        <v>0</v>
      </c>
    </row>
    <row r="319" spans="2:187" x14ac:dyDescent="0.2">
      <c r="B319" s="139">
        <f t="shared" si="2227"/>
        <v>2025</v>
      </c>
      <c r="C319" s="142" t="str">
        <f t="shared" si="2232"/>
        <v>Jun</v>
      </c>
      <c r="D319" s="154">
        <f t="shared" si="2072"/>
        <v>0</v>
      </c>
      <c r="E319" s="129"/>
      <c r="F319" s="129"/>
      <c r="G319" s="129"/>
      <c r="H319" s="154">
        <f t="shared" si="2073"/>
        <v>0</v>
      </c>
      <c r="I319" s="151">
        <f t="shared" si="2177"/>
        <v>0</v>
      </c>
      <c r="J319" s="151">
        <f t="shared" si="2178"/>
        <v>0</v>
      </c>
      <c r="K319" s="151">
        <f t="shared" si="2179"/>
        <v>0</v>
      </c>
      <c r="L319" s="154">
        <f t="shared" si="2228"/>
        <v>0</v>
      </c>
      <c r="M319" s="3"/>
      <c r="N319" s="3"/>
      <c r="O319" s="3"/>
      <c r="P319" s="154">
        <f t="shared" si="2074"/>
        <v>0</v>
      </c>
      <c r="Q319" s="3"/>
      <c r="R319" s="3"/>
      <c r="S319" s="3"/>
      <c r="T319" s="154">
        <f t="shared" si="2075"/>
        <v>0</v>
      </c>
      <c r="U319" s="151">
        <f t="shared" si="2180"/>
        <v>0</v>
      </c>
      <c r="V319" s="151">
        <f t="shared" si="2181"/>
        <v>0</v>
      </c>
      <c r="W319" s="151">
        <f t="shared" si="2182"/>
        <v>0</v>
      </c>
      <c r="X319" s="154">
        <f t="shared" si="2076"/>
        <v>0</v>
      </c>
      <c r="Y319" s="151">
        <f t="shared" si="2183"/>
        <v>0</v>
      </c>
      <c r="Z319" s="151">
        <f t="shared" si="2184"/>
        <v>0</v>
      </c>
      <c r="AA319" s="151">
        <f t="shared" si="2185"/>
        <v>0</v>
      </c>
      <c r="AB319" s="154">
        <f t="shared" si="2077"/>
        <v>0</v>
      </c>
      <c r="AC319" s="3"/>
      <c r="AD319" s="3"/>
      <c r="AE319" s="3"/>
      <c r="AF319" s="154">
        <f t="shared" si="2078"/>
        <v>0</v>
      </c>
      <c r="AG319" s="3"/>
      <c r="AH319" s="3"/>
      <c r="AI319" s="3"/>
      <c r="AJ319" s="154">
        <f t="shared" si="2079"/>
        <v>0</v>
      </c>
      <c r="AK319" s="151">
        <f t="shared" si="2186"/>
        <v>0</v>
      </c>
      <c r="AL319" s="151">
        <f t="shared" si="2187"/>
        <v>0</v>
      </c>
      <c r="AM319" s="151">
        <f t="shared" si="2188"/>
        <v>0</v>
      </c>
      <c r="AN319" s="154">
        <f t="shared" si="2080"/>
        <v>0</v>
      </c>
      <c r="AO319" s="3"/>
      <c r="AP319" s="3"/>
      <c r="AQ319" s="3"/>
      <c r="AR319" s="151">
        <f t="shared" si="2189"/>
        <v>0</v>
      </c>
      <c r="AS319" s="151">
        <f t="shared" si="2190"/>
        <v>0</v>
      </c>
      <c r="AT319" s="151">
        <f t="shared" si="2191"/>
        <v>0</v>
      </c>
      <c r="AU319" s="151">
        <f t="shared" si="2192"/>
        <v>0</v>
      </c>
      <c r="AV319" s="154">
        <f t="shared" si="2081"/>
        <v>0</v>
      </c>
      <c r="AW319" s="3"/>
      <c r="AX319" s="3"/>
      <c r="AY319" s="3"/>
      <c r="AZ319" s="151">
        <f t="shared" si="2193"/>
        <v>0</v>
      </c>
      <c r="BA319" s="151">
        <f t="shared" si="2194"/>
        <v>0</v>
      </c>
      <c r="BB319" s="151">
        <f t="shared" si="2195"/>
        <v>0</v>
      </c>
      <c r="BC319" s="151">
        <f t="shared" si="2196"/>
        <v>0</v>
      </c>
      <c r="BD319" s="154">
        <f t="shared" si="2082"/>
        <v>0</v>
      </c>
      <c r="BE319" s="3"/>
      <c r="BF319" s="3"/>
      <c r="BG319" s="3"/>
      <c r="BH319" s="151">
        <f t="shared" si="2197"/>
        <v>0</v>
      </c>
      <c r="BI319" s="151">
        <f t="shared" si="2198"/>
        <v>0</v>
      </c>
      <c r="BJ319" s="151">
        <f t="shared" si="2199"/>
        <v>0</v>
      </c>
      <c r="BK319" s="151">
        <f t="shared" si="2200"/>
        <v>0</v>
      </c>
      <c r="BL319" s="154">
        <f t="shared" si="2083"/>
        <v>0</v>
      </c>
      <c r="BM319" s="3"/>
      <c r="BN319" s="3"/>
      <c r="BO319" s="3"/>
      <c r="BP319" s="151">
        <f t="shared" si="2201"/>
        <v>0</v>
      </c>
      <c r="BQ319" s="151">
        <f t="shared" si="2202"/>
        <v>0</v>
      </c>
      <c r="BR319" s="151">
        <f t="shared" si="2203"/>
        <v>0</v>
      </c>
      <c r="BS319" s="151">
        <f t="shared" si="2204"/>
        <v>0</v>
      </c>
      <c r="BT319" s="154">
        <f t="shared" si="2084"/>
        <v>0</v>
      </c>
      <c r="BU319" s="3"/>
      <c r="BV319" s="3"/>
      <c r="BW319" s="3"/>
      <c r="BX319" s="151">
        <f t="shared" si="2205"/>
        <v>0</v>
      </c>
      <c r="BY319" s="151">
        <f t="shared" si="2206"/>
        <v>0</v>
      </c>
      <c r="BZ319" s="151">
        <f t="shared" si="2207"/>
        <v>0</v>
      </c>
      <c r="CA319" s="151">
        <f t="shared" si="2208"/>
        <v>0</v>
      </c>
      <c r="CB319" s="154">
        <f t="shared" si="2085"/>
        <v>0</v>
      </c>
      <c r="CC319" s="3"/>
      <c r="CD319" s="3"/>
      <c r="CE319" s="3"/>
      <c r="CF319" s="151">
        <f t="shared" si="2209"/>
        <v>0</v>
      </c>
      <c r="CG319" s="151">
        <f t="shared" si="2210"/>
        <v>0</v>
      </c>
      <c r="CH319" s="151">
        <f t="shared" si="2211"/>
        <v>0</v>
      </c>
      <c r="CI319" s="151">
        <f t="shared" si="2212"/>
        <v>0</v>
      </c>
      <c r="CJ319" s="154">
        <f t="shared" si="2086"/>
        <v>0</v>
      </c>
      <c r="CK319" s="3"/>
      <c r="CL319" s="3"/>
      <c r="CM319" s="3"/>
      <c r="CN319" s="151">
        <f t="shared" si="2213"/>
        <v>0</v>
      </c>
      <c r="CO319" s="151">
        <f t="shared" si="2214"/>
        <v>0</v>
      </c>
      <c r="CP319" s="151">
        <f t="shared" si="2215"/>
        <v>0</v>
      </c>
      <c r="CQ319" s="151">
        <f t="shared" si="2216"/>
        <v>0</v>
      </c>
      <c r="CR319" s="154">
        <f t="shared" si="2087"/>
        <v>0</v>
      </c>
      <c r="CS319" s="3"/>
      <c r="CT319" s="3"/>
      <c r="CU319" s="3"/>
      <c r="CV319" s="151">
        <f t="shared" si="2217"/>
        <v>0</v>
      </c>
      <c r="CW319" s="151">
        <f t="shared" si="2218"/>
        <v>0</v>
      </c>
      <c r="CX319" s="151">
        <f t="shared" si="2219"/>
        <v>0</v>
      </c>
      <c r="CY319" s="151">
        <f t="shared" si="2220"/>
        <v>0</v>
      </c>
      <c r="CZ319" s="151">
        <f t="shared" si="2221"/>
        <v>0</v>
      </c>
      <c r="DA319" s="151">
        <f t="shared" si="2222"/>
        <v>0</v>
      </c>
      <c r="DB319" s="151">
        <f t="shared" si="2223"/>
        <v>0</v>
      </c>
      <c r="DC319" s="151">
        <f t="shared" si="222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33"/>
        <v>0</v>
      </c>
      <c r="FM319" s="151">
        <f t="shared" si="2229"/>
        <v>0</v>
      </c>
      <c r="FN319" s="151">
        <f t="shared" si="2230"/>
        <v>0</v>
      </c>
      <c r="FO319" s="151">
        <f t="shared" si="2231"/>
        <v>0</v>
      </c>
      <c r="FR319" s="5">
        <f t="shared" si="1976"/>
        <v>0</v>
      </c>
      <c r="FS319" s="5">
        <f t="shared" si="1977"/>
        <v>0</v>
      </c>
      <c r="FT319" s="5">
        <f t="shared" si="1978"/>
        <v>0</v>
      </c>
      <c r="FU319" s="5">
        <f t="shared" si="1979"/>
        <v>0</v>
      </c>
      <c r="FW319" s="233" t="e">
        <f t="shared" si="1980"/>
        <v>#DIV/0!</v>
      </c>
      <c r="FX319" s="233" t="e">
        <f t="shared" si="1981"/>
        <v>#DIV/0!</v>
      </c>
      <c r="FY319" s="233" t="e">
        <f t="shared" si="1982"/>
        <v>#DIV/0!</v>
      </c>
      <c r="FZ319" s="233" t="e">
        <f t="shared" si="1983"/>
        <v>#DIV/0!</v>
      </c>
      <c r="GA319" s="233"/>
      <c r="GB319" s="5">
        <f t="shared" si="1984"/>
        <v>0</v>
      </c>
      <c r="GC319" s="5">
        <f t="shared" si="1985"/>
        <v>0</v>
      </c>
      <c r="GD319" s="5">
        <f t="shared" si="1986"/>
        <v>0</v>
      </c>
      <c r="GE319" s="5">
        <f t="shared" si="1987"/>
        <v>0</v>
      </c>
    </row>
    <row r="320" spans="2:187" x14ac:dyDescent="0.2">
      <c r="B320" s="139">
        <f t="shared" si="2227"/>
        <v>2025</v>
      </c>
      <c r="C320" s="142" t="str">
        <f t="shared" si="2232"/>
        <v>Jul</v>
      </c>
      <c r="D320" s="154">
        <f t="shared" si="2072"/>
        <v>0</v>
      </c>
      <c r="E320" s="129"/>
      <c r="F320" s="129"/>
      <c r="G320" s="129"/>
      <c r="H320" s="154">
        <f t="shared" si="2073"/>
        <v>0</v>
      </c>
      <c r="I320" s="151">
        <f t="shared" si="2177"/>
        <v>0</v>
      </c>
      <c r="J320" s="151">
        <f t="shared" si="2178"/>
        <v>0</v>
      </c>
      <c r="K320" s="151">
        <f t="shared" si="2179"/>
        <v>0</v>
      </c>
      <c r="L320" s="154">
        <f t="shared" si="2228"/>
        <v>0</v>
      </c>
      <c r="M320" s="3"/>
      <c r="N320" s="3"/>
      <c r="O320" s="3"/>
      <c r="P320" s="154">
        <f t="shared" si="2074"/>
        <v>0</v>
      </c>
      <c r="Q320" s="3"/>
      <c r="R320" s="3"/>
      <c r="S320" s="3"/>
      <c r="T320" s="154">
        <f t="shared" si="2075"/>
        <v>0</v>
      </c>
      <c r="U320" s="151">
        <f t="shared" si="2180"/>
        <v>0</v>
      </c>
      <c r="V320" s="151">
        <f t="shared" si="2181"/>
        <v>0</v>
      </c>
      <c r="W320" s="151">
        <f t="shared" si="2182"/>
        <v>0</v>
      </c>
      <c r="X320" s="154">
        <f t="shared" si="2076"/>
        <v>0</v>
      </c>
      <c r="Y320" s="151">
        <f t="shared" si="2183"/>
        <v>0</v>
      </c>
      <c r="Z320" s="151">
        <f t="shared" si="2184"/>
        <v>0</v>
      </c>
      <c r="AA320" s="151">
        <f t="shared" si="2185"/>
        <v>0</v>
      </c>
      <c r="AB320" s="154">
        <f t="shared" si="2077"/>
        <v>0</v>
      </c>
      <c r="AC320" s="3"/>
      <c r="AD320" s="3"/>
      <c r="AE320" s="3"/>
      <c r="AF320" s="154">
        <f t="shared" si="2078"/>
        <v>0</v>
      </c>
      <c r="AG320" s="3"/>
      <c r="AH320" s="3"/>
      <c r="AI320" s="3"/>
      <c r="AJ320" s="154">
        <f t="shared" si="2079"/>
        <v>0</v>
      </c>
      <c r="AK320" s="151">
        <f t="shared" si="2186"/>
        <v>0</v>
      </c>
      <c r="AL320" s="151">
        <f t="shared" si="2187"/>
        <v>0</v>
      </c>
      <c r="AM320" s="151">
        <f t="shared" si="2188"/>
        <v>0</v>
      </c>
      <c r="AN320" s="154">
        <f t="shared" si="2080"/>
        <v>0</v>
      </c>
      <c r="AO320" s="3"/>
      <c r="AP320" s="3"/>
      <c r="AQ320" s="3"/>
      <c r="AR320" s="151">
        <f t="shared" si="2189"/>
        <v>0</v>
      </c>
      <c r="AS320" s="151">
        <f t="shared" si="2190"/>
        <v>0</v>
      </c>
      <c r="AT320" s="151">
        <f t="shared" si="2191"/>
        <v>0</v>
      </c>
      <c r="AU320" s="151">
        <f t="shared" si="2192"/>
        <v>0</v>
      </c>
      <c r="AV320" s="154">
        <f t="shared" si="2081"/>
        <v>0</v>
      </c>
      <c r="AW320" s="3"/>
      <c r="AX320" s="3"/>
      <c r="AY320" s="3"/>
      <c r="AZ320" s="151">
        <f t="shared" si="2193"/>
        <v>0</v>
      </c>
      <c r="BA320" s="151">
        <f t="shared" si="2194"/>
        <v>0</v>
      </c>
      <c r="BB320" s="151">
        <f t="shared" si="2195"/>
        <v>0</v>
      </c>
      <c r="BC320" s="151">
        <f t="shared" si="2196"/>
        <v>0</v>
      </c>
      <c r="BD320" s="154">
        <f t="shared" si="2082"/>
        <v>0</v>
      </c>
      <c r="BE320" s="3"/>
      <c r="BF320" s="3"/>
      <c r="BG320" s="3"/>
      <c r="BH320" s="151">
        <f t="shared" si="2197"/>
        <v>0</v>
      </c>
      <c r="BI320" s="151">
        <f t="shared" si="2198"/>
        <v>0</v>
      </c>
      <c r="BJ320" s="151">
        <f t="shared" si="2199"/>
        <v>0</v>
      </c>
      <c r="BK320" s="151">
        <f t="shared" si="2200"/>
        <v>0</v>
      </c>
      <c r="BL320" s="154">
        <f t="shared" si="2083"/>
        <v>0</v>
      </c>
      <c r="BM320" s="3"/>
      <c r="BN320" s="3"/>
      <c r="BO320" s="3"/>
      <c r="BP320" s="151">
        <f t="shared" si="2201"/>
        <v>0</v>
      </c>
      <c r="BQ320" s="151">
        <f t="shared" si="2202"/>
        <v>0</v>
      </c>
      <c r="BR320" s="151">
        <f t="shared" si="2203"/>
        <v>0</v>
      </c>
      <c r="BS320" s="151">
        <f t="shared" si="2204"/>
        <v>0</v>
      </c>
      <c r="BT320" s="154">
        <f t="shared" si="2084"/>
        <v>0</v>
      </c>
      <c r="BU320" s="3"/>
      <c r="BV320" s="3"/>
      <c r="BW320" s="3"/>
      <c r="BX320" s="151">
        <f t="shared" si="2205"/>
        <v>0</v>
      </c>
      <c r="BY320" s="151">
        <f t="shared" si="2206"/>
        <v>0</v>
      </c>
      <c r="BZ320" s="151">
        <f t="shared" si="2207"/>
        <v>0</v>
      </c>
      <c r="CA320" s="151">
        <f t="shared" si="2208"/>
        <v>0</v>
      </c>
      <c r="CB320" s="154">
        <f t="shared" si="2085"/>
        <v>0</v>
      </c>
      <c r="CC320" s="3"/>
      <c r="CD320" s="3"/>
      <c r="CE320" s="3"/>
      <c r="CF320" s="151">
        <f t="shared" si="2209"/>
        <v>0</v>
      </c>
      <c r="CG320" s="151">
        <f t="shared" si="2210"/>
        <v>0</v>
      </c>
      <c r="CH320" s="151">
        <f t="shared" si="2211"/>
        <v>0</v>
      </c>
      <c r="CI320" s="151">
        <f t="shared" si="2212"/>
        <v>0</v>
      </c>
      <c r="CJ320" s="154">
        <f t="shared" si="2086"/>
        <v>0</v>
      </c>
      <c r="CK320" s="3"/>
      <c r="CL320" s="3"/>
      <c r="CM320" s="3"/>
      <c r="CN320" s="151">
        <f t="shared" si="2213"/>
        <v>0</v>
      </c>
      <c r="CO320" s="151">
        <f t="shared" si="2214"/>
        <v>0</v>
      </c>
      <c r="CP320" s="151">
        <f t="shared" si="2215"/>
        <v>0</v>
      </c>
      <c r="CQ320" s="151">
        <f t="shared" si="2216"/>
        <v>0</v>
      </c>
      <c r="CR320" s="154">
        <f t="shared" si="2087"/>
        <v>0</v>
      </c>
      <c r="CS320" s="3"/>
      <c r="CT320" s="3"/>
      <c r="CU320" s="3"/>
      <c r="CV320" s="151">
        <f t="shared" si="2217"/>
        <v>0</v>
      </c>
      <c r="CW320" s="151">
        <f t="shared" si="2218"/>
        <v>0</v>
      </c>
      <c r="CX320" s="151">
        <f t="shared" si="2219"/>
        <v>0</v>
      </c>
      <c r="CY320" s="151">
        <f t="shared" si="2220"/>
        <v>0</v>
      </c>
      <c r="CZ320" s="151">
        <f t="shared" si="2221"/>
        <v>0</v>
      </c>
      <c r="DA320" s="151">
        <f t="shared" si="2222"/>
        <v>0</v>
      </c>
      <c r="DB320" s="151">
        <f t="shared" si="2223"/>
        <v>0</v>
      </c>
      <c r="DC320" s="151">
        <f t="shared" si="222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33"/>
        <v>0</v>
      </c>
      <c r="FM320" s="151">
        <f t="shared" si="2229"/>
        <v>0</v>
      </c>
      <c r="FN320" s="151">
        <f t="shared" si="2230"/>
        <v>0</v>
      </c>
      <c r="FO320" s="151">
        <f t="shared" si="2231"/>
        <v>0</v>
      </c>
      <c r="FR320" s="5">
        <f t="shared" si="1976"/>
        <v>0</v>
      </c>
      <c r="FS320" s="5">
        <f t="shared" si="1977"/>
        <v>0</v>
      </c>
      <c r="FT320" s="5">
        <f t="shared" si="1978"/>
        <v>0</v>
      </c>
      <c r="FU320" s="5">
        <f t="shared" si="1979"/>
        <v>0</v>
      </c>
      <c r="FW320" s="233" t="e">
        <f t="shared" si="1980"/>
        <v>#DIV/0!</v>
      </c>
      <c r="FX320" s="233" t="e">
        <f t="shared" si="1981"/>
        <v>#DIV/0!</v>
      </c>
      <c r="FY320" s="233" t="e">
        <f t="shared" si="1982"/>
        <v>#DIV/0!</v>
      </c>
      <c r="FZ320" s="233" t="e">
        <f t="shared" si="1983"/>
        <v>#DIV/0!</v>
      </c>
      <c r="GA320" s="233"/>
      <c r="GB320" s="5">
        <f t="shared" si="1984"/>
        <v>0</v>
      </c>
      <c r="GC320" s="5">
        <f t="shared" si="1985"/>
        <v>0</v>
      </c>
      <c r="GD320" s="5">
        <f t="shared" si="1986"/>
        <v>0</v>
      </c>
      <c r="GE320" s="5">
        <f t="shared" si="1987"/>
        <v>0</v>
      </c>
    </row>
    <row r="321" spans="2:187" x14ac:dyDescent="0.2">
      <c r="B321" s="139">
        <f t="shared" si="2227"/>
        <v>2025</v>
      </c>
      <c r="C321" s="142" t="str">
        <f t="shared" si="2232"/>
        <v>Aug</v>
      </c>
      <c r="D321" s="154">
        <f t="shared" si="2072"/>
        <v>0</v>
      </c>
      <c r="E321" s="129"/>
      <c r="F321" s="129"/>
      <c r="G321" s="129"/>
      <c r="H321" s="154">
        <f t="shared" si="2073"/>
        <v>0</v>
      </c>
      <c r="I321" s="151">
        <f t="shared" si="2177"/>
        <v>0</v>
      </c>
      <c r="J321" s="151">
        <f t="shared" si="2178"/>
        <v>0</v>
      </c>
      <c r="K321" s="151">
        <f t="shared" si="2179"/>
        <v>0</v>
      </c>
      <c r="L321" s="154">
        <f t="shared" si="2228"/>
        <v>0</v>
      </c>
      <c r="M321" s="3"/>
      <c r="N321" s="3"/>
      <c r="O321" s="3"/>
      <c r="P321" s="154">
        <f t="shared" si="2074"/>
        <v>0</v>
      </c>
      <c r="Q321" s="3"/>
      <c r="R321" s="3"/>
      <c r="S321" s="3"/>
      <c r="T321" s="154">
        <f t="shared" si="2075"/>
        <v>0</v>
      </c>
      <c r="U321" s="151">
        <f t="shared" si="2180"/>
        <v>0</v>
      </c>
      <c r="V321" s="151">
        <f t="shared" si="2181"/>
        <v>0</v>
      </c>
      <c r="W321" s="151">
        <f t="shared" si="2182"/>
        <v>0</v>
      </c>
      <c r="X321" s="154">
        <f t="shared" si="2076"/>
        <v>0</v>
      </c>
      <c r="Y321" s="151">
        <f t="shared" si="2183"/>
        <v>0</v>
      </c>
      <c r="Z321" s="151">
        <f t="shared" si="2184"/>
        <v>0</v>
      </c>
      <c r="AA321" s="151">
        <f t="shared" si="2185"/>
        <v>0</v>
      </c>
      <c r="AB321" s="154">
        <f t="shared" si="2077"/>
        <v>0</v>
      </c>
      <c r="AC321" s="3"/>
      <c r="AD321" s="3"/>
      <c r="AE321" s="3"/>
      <c r="AF321" s="154">
        <f t="shared" si="2078"/>
        <v>0</v>
      </c>
      <c r="AG321" s="3"/>
      <c r="AH321" s="3"/>
      <c r="AI321" s="3"/>
      <c r="AJ321" s="154">
        <f t="shared" si="2079"/>
        <v>0</v>
      </c>
      <c r="AK321" s="151">
        <f t="shared" si="2186"/>
        <v>0</v>
      </c>
      <c r="AL321" s="151">
        <f t="shared" si="2187"/>
        <v>0</v>
      </c>
      <c r="AM321" s="151">
        <f t="shared" si="2188"/>
        <v>0</v>
      </c>
      <c r="AN321" s="154">
        <f t="shared" si="2080"/>
        <v>0</v>
      </c>
      <c r="AO321" s="3"/>
      <c r="AP321" s="3"/>
      <c r="AQ321" s="3"/>
      <c r="AR321" s="151">
        <f t="shared" si="2189"/>
        <v>0</v>
      </c>
      <c r="AS321" s="151">
        <f t="shared" si="2190"/>
        <v>0</v>
      </c>
      <c r="AT321" s="151">
        <f t="shared" si="2191"/>
        <v>0</v>
      </c>
      <c r="AU321" s="151">
        <f t="shared" si="2192"/>
        <v>0</v>
      </c>
      <c r="AV321" s="154">
        <f t="shared" si="2081"/>
        <v>0</v>
      </c>
      <c r="AW321" s="3"/>
      <c r="AX321" s="3"/>
      <c r="AY321" s="3"/>
      <c r="AZ321" s="151">
        <f t="shared" si="2193"/>
        <v>0</v>
      </c>
      <c r="BA321" s="151">
        <f t="shared" si="2194"/>
        <v>0</v>
      </c>
      <c r="BB321" s="151">
        <f t="shared" si="2195"/>
        <v>0</v>
      </c>
      <c r="BC321" s="151">
        <f t="shared" si="2196"/>
        <v>0</v>
      </c>
      <c r="BD321" s="154">
        <f t="shared" si="2082"/>
        <v>0</v>
      </c>
      <c r="BE321" s="3"/>
      <c r="BF321" s="3"/>
      <c r="BG321" s="3"/>
      <c r="BH321" s="151">
        <f t="shared" si="2197"/>
        <v>0</v>
      </c>
      <c r="BI321" s="151">
        <f t="shared" si="2198"/>
        <v>0</v>
      </c>
      <c r="BJ321" s="151">
        <f t="shared" si="2199"/>
        <v>0</v>
      </c>
      <c r="BK321" s="151">
        <f t="shared" si="2200"/>
        <v>0</v>
      </c>
      <c r="BL321" s="154">
        <f t="shared" si="2083"/>
        <v>0</v>
      </c>
      <c r="BM321" s="3"/>
      <c r="BN321" s="3"/>
      <c r="BO321" s="3"/>
      <c r="BP321" s="151">
        <f t="shared" si="2201"/>
        <v>0</v>
      </c>
      <c r="BQ321" s="151">
        <f t="shared" si="2202"/>
        <v>0</v>
      </c>
      <c r="BR321" s="151">
        <f t="shared" si="2203"/>
        <v>0</v>
      </c>
      <c r="BS321" s="151">
        <f t="shared" si="2204"/>
        <v>0</v>
      </c>
      <c r="BT321" s="154">
        <f t="shared" si="2084"/>
        <v>0</v>
      </c>
      <c r="BU321" s="3"/>
      <c r="BV321" s="3"/>
      <c r="BW321" s="3"/>
      <c r="BX321" s="151">
        <f t="shared" si="2205"/>
        <v>0</v>
      </c>
      <c r="BY321" s="151">
        <f t="shared" si="2206"/>
        <v>0</v>
      </c>
      <c r="BZ321" s="151">
        <f t="shared" si="2207"/>
        <v>0</v>
      </c>
      <c r="CA321" s="151">
        <f t="shared" si="2208"/>
        <v>0</v>
      </c>
      <c r="CB321" s="154">
        <f t="shared" si="2085"/>
        <v>0</v>
      </c>
      <c r="CC321" s="3"/>
      <c r="CD321" s="3"/>
      <c r="CE321" s="3"/>
      <c r="CF321" s="151">
        <f t="shared" si="2209"/>
        <v>0</v>
      </c>
      <c r="CG321" s="151">
        <f t="shared" si="2210"/>
        <v>0</v>
      </c>
      <c r="CH321" s="151">
        <f t="shared" si="2211"/>
        <v>0</v>
      </c>
      <c r="CI321" s="151">
        <f t="shared" si="2212"/>
        <v>0</v>
      </c>
      <c r="CJ321" s="154">
        <f t="shared" si="2086"/>
        <v>0</v>
      </c>
      <c r="CK321" s="3"/>
      <c r="CL321" s="3"/>
      <c r="CM321" s="3"/>
      <c r="CN321" s="151">
        <f t="shared" si="2213"/>
        <v>0</v>
      </c>
      <c r="CO321" s="151">
        <f t="shared" si="2214"/>
        <v>0</v>
      </c>
      <c r="CP321" s="151">
        <f t="shared" si="2215"/>
        <v>0</v>
      </c>
      <c r="CQ321" s="151">
        <f t="shared" si="2216"/>
        <v>0</v>
      </c>
      <c r="CR321" s="154">
        <f t="shared" si="2087"/>
        <v>0</v>
      </c>
      <c r="CS321" s="3"/>
      <c r="CT321" s="3"/>
      <c r="CU321" s="3"/>
      <c r="CV321" s="151">
        <f t="shared" si="2217"/>
        <v>0</v>
      </c>
      <c r="CW321" s="151">
        <f t="shared" si="2218"/>
        <v>0</v>
      </c>
      <c r="CX321" s="151">
        <f t="shared" si="2219"/>
        <v>0</v>
      </c>
      <c r="CY321" s="151">
        <f t="shared" si="2220"/>
        <v>0</v>
      </c>
      <c r="CZ321" s="151">
        <f t="shared" si="2221"/>
        <v>0</v>
      </c>
      <c r="DA321" s="151">
        <f t="shared" si="2222"/>
        <v>0</v>
      </c>
      <c r="DB321" s="151">
        <f t="shared" si="2223"/>
        <v>0</v>
      </c>
      <c r="DC321" s="151">
        <f t="shared" si="222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33"/>
        <v>0</v>
      </c>
      <c r="FM321" s="151">
        <f t="shared" si="2229"/>
        <v>0</v>
      </c>
      <c r="FN321" s="151">
        <f t="shared" si="2230"/>
        <v>0</v>
      </c>
      <c r="FO321" s="151">
        <f t="shared" si="2231"/>
        <v>0</v>
      </c>
      <c r="FR321" s="5">
        <f t="shared" si="1976"/>
        <v>0</v>
      </c>
      <c r="FS321" s="5">
        <f t="shared" si="1977"/>
        <v>0</v>
      </c>
      <c r="FT321" s="5">
        <f t="shared" si="1978"/>
        <v>0</v>
      </c>
      <c r="FU321" s="5">
        <f t="shared" si="1979"/>
        <v>0</v>
      </c>
      <c r="FW321" s="233" t="e">
        <f t="shared" si="1980"/>
        <v>#DIV/0!</v>
      </c>
      <c r="FX321" s="233" t="e">
        <f t="shared" si="1981"/>
        <v>#DIV/0!</v>
      </c>
      <c r="FY321" s="233" t="e">
        <f t="shared" si="1982"/>
        <v>#DIV/0!</v>
      </c>
      <c r="FZ321" s="233" t="e">
        <f t="shared" si="1983"/>
        <v>#DIV/0!</v>
      </c>
      <c r="GA321" s="233"/>
      <c r="GB321" s="5">
        <f t="shared" si="1984"/>
        <v>0</v>
      </c>
      <c r="GC321" s="5">
        <f t="shared" si="1985"/>
        <v>0</v>
      </c>
      <c r="GD321" s="5">
        <f t="shared" si="1986"/>
        <v>0</v>
      </c>
      <c r="GE321" s="5">
        <f t="shared" si="1987"/>
        <v>0</v>
      </c>
    </row>
    <row r="322" spans="2:187" x14ac:dyDescent="0.2">
      <c r="B322" s="139">
        <f t="shared" si="2227"/>
        <v>2025</v>
      </c>
      <c r="C322" s="142" t="str">
        <f t="shared" si="2232"/>
        <v>Sep</v>
      </c>
      <c r="D322" s="154">
        <f t="shared" si="2072"/>
        <v>0</v>
      </c>
      <c r="E322" s="129"/>
      <c r="F322" s="129"/>
      <c r="G322" s="129"/>
      <c r="H322" s="154">
        <f t="shared" si="2073"/>
        <v>0</v>
      </c>
      <c r="I322" s="151">
        <f t="shared" si="2177"/>
        <v>0</v>
      </c>
      <c r="J322" s="151">
        <f t="shared" si="2178"/>
        <v>0</v>
      </c>
      <c r="K322" s="151">
        <f t="shared" si="2179"/>
        <v>0</v>
      </c>
      <c r="L322" s="154">
        <f t="shared" si="2228"/>
        <v>0</v>
      </c>
      <c r="M322" s="3"/>
      <c r="N322" s="3"/>
      <c r="O322" s="3"/>
      <c r="P322" s="154">
        <f t="shared" si="2074"/>
        <v>0</v>
      </c>
      <c r="Q322" s="3"/>
      <c r="R322" s="3"/>
      <c r="S322" s="3"/>
      <c r="T322" s="154">
        <f t="shared" si="2075"/>
        <v>0</v>
      </c>
      <c r="U322" s="151">
        <f t="shared" si="2180"/>
        <v>0</v>
      </c>
      <c r="V322" s="151">
        <f t="shared" si="2181"/>
        <v>0</v>
      </c>
      <c r="W322" s="151">
        <f t="shared" si="2182"/>
        <v>0</v>
      </c>
      <c r="X322" s="154">
        <f t="shared" si="2076"/>
        <v>0</v>
      </c>
      <c r="Y322" s="151">
        <f t="shared" si="2183"/>
        <v>0</v>
      </c>
      <c r="Z322" s="151">
        <f t="shared" si="2184"/>
        <v>0</v>
      </c>
      <c r="AA322" s="151">
        <f t="shared" si="2185"/>
        <v>0</v>
      </c>
      <c r="AB322" s="154">
        <f t="shared" si="2077"/>
        <v>0</v>
      </c>
      <c r="AC322" s="3"/>
      <c r="AD322" s="3"/>
      <c r="AE322" s="3"/>
      <c r="AF322" s="154">
        <f t="shared" si="2078"/>
        <v>0</v>
      </c>
      <c r="AG322" s="3"/>
      <c r="AH322" s="3"/>
      <c r="AI322" s="3"/>
      <c r="AJ322" s="154">
        <f t="shared" si="2079"/>
        <v>0</v>
      </c>
      <c r="AK322" s="151">
        <f t="shared" si="2186"/>
        <v>0</v>
      </c>
      <c r="AL322" s="151">
        <f t="shared" si="2187"/>
        <v>0</v>
      </c>
      <c r="AM322" s="151">
        <f t="shared" si="2188"/>
        <v>0</v>
      </c>
      <c r="AN322" s="154">
        <f t="shared" si="2080"/>
        <v>0</v>
      </c>
      <c r="AO322" s="3"/>
      <c r="AP322" s="3"/>
      <c r="AQ322" s="3"/>
      <c r="AR322" s="151">
        <f t="shared" si="2189"/>
        <v>0</v>
      </c>
      <c r="AS322" s="151">
        <f t="shared" si="2190"/>
        <v>0</v>
      </c>
      <c r="AT322" s="151">
        <f t="shared" si="2191"/>
        <v>0</v>
      </c>
      <c r="AU322" s="151">
        <f t="shared" si="2192"/>
        <v>0</v>
      </c>
      <c r="AV322" s="154">
        <f t="shared" si="2081"/>
        <v>0</v>
      </c>
      <c r="AW322" s="3"/>
      <c r="AX322" s="3"/>
      <c r="AY322" s="3"/>
      <c r="AZ322" s="151">
        <f t="shared" si="2193"/>
        <v>0</v>
      </c>
      <c r="BA322" s="151">
        <f t="shared" si="2194"/>
        <v>0</v>
      </c>
      <c r="BB322" s="151">
        <f t="shared" si="2195"/>
        <v>0</v>
      </c>
      <c r="BC322" s="151">
        <f t="shared" si="2196"/>
        <v>0</v>
      </c>
      <c r="BD322" s="154">
        <f t="shared" si="2082"/>
        <v>0</v>
      </c>
      <c r="BE322" s="3"/>
      <c r="BF322" s="3"/>
      <c r="BG322" s="3"/>
      <c r="BH322" s="151">
        <f t="shared" si="2197"/>
        <v>0</v>
      </c>
      <c r="BI322" s="151">
        <f t="shared" si="2198"/>
        <v>0</v>
      </c>
      <c r="BJ322" s="151">
        <f t="shared" si="2199"/>
        <v>0</v>
      </c>
      <c r="BK322" s="151">
        <f t="shared" si="2200"/>
        <v>0</v>
      </c>
      <c r="BL322" s="154">
        <f t="shared" si="2083"/>
        <v>0</v>
      </c>
      <c r="BM322" s="3"/>
      <c r="BN322" s="3"/>
      <c r="BO322" s="3"/>
      <c r="BP322" s="151">
        <f t="shared" si="2201"/>
        <v>0</v>
      </c>
      <c r="BQ322" s="151">
        <f t="shared" si="2202"/>
        <v>0</v>
      </c>
      <c r="BR322" s="151">
        <f t="shared" si="2203"/>
        <v>0</v>
      </c>
      <c r="BS322" s="151">
        <f t="shared" si="2204"/>
        <v>0</v>
      </c>
      <c r="BT322" s="154">
        <f t="shared" si="2084"/>
        <v>0</v>
      </c>
      <c r="BU322" s="3"/>
      <c r="BV322" s="3"/>
      <c r="BW322" s="3"/>
      <c r="BX322" s="151">
        <f t="shared" si="2205"/>
        <v>0</v>
      </c>
      <c r="BY322" s="151">
        <f t="shared" si="2206"/>
        <v>0</v>
      </c>
      <c r="BZ322" s="151">
        <f t="shared" si="2207"/>
        <v>0</v>
      </c>
      <c r="CA322" s="151">
        <f t="shared" si="2208"/>
        <v>0</v>
      </c>
      <c r="CB322" s="154">
        <f t="shared" si="2085"/>
        <v>0</v>
      </c>
      <c r="CC322" s="3"/>
      <c r="CD322" s="3"/>
      <c r="CE322" s="3"/>
      <c r="CF322" s="151">
        <f t="shared" si="2209"/>
        <v>0</v>
      </c>
      <c r="CG322" s="151">
        <f t="shared" si="2210"/>
        <v>0</v>
      </c>
      <c r="CH322" s="151">
        <f t="shared" si="2211"/>
        <v>0</v>
      </c>
      <c r="CI322" s="151">
        <f t="shared" si="2212"/>
        <v>0</v>
      </c>
      <c r="CJ322" s="154">
        <f t="shared" si="2086"/>
        <v>0</v>
      </c>
      <c r="CK322" s="3"/>
      <c r="CL322" s="3"/>
      <c r="CM322" s="3"/>
      <c r="CN322" s="151">
        <f t="shared" si="2213"/>
        <v>0</v>
      </c>
      <c r="CO322" s="151">
        <f t="shared" si="2214"/>
        <v>0</v>
      </c>
      <c r="CP322" s="151">
        <f t="shared" si="2215"/>
        <v>0</v>
      </c>
      <c r="CQ322" s="151">
        <f t="shared" si="2216"/>
        <v>0</v>
      </c>
      <c r="CR322" s="154">
        <f t="shared" si="2087"/>
        <v>0</v>
      </c>
      <c r="CS322" s="3"/>
      <c r="CT322" s="3"/>
      <c r="CU322" s="3"/>
      <c r="CV322" s="151">
        <f t="shared" si="2217"/>
        <v>0</v>
      </c>
      <c r="CW322" s="151">
        <f t="shared" si="2218"/>
        <v>0</v>
      </c>
      <c r="CX322" s="151">
        <f t="shared" si="2219"/>
        <v>0</v>
      </c>
      <c r="CY322" s="151">
        <f t="shared" si="2220"/>
        <v>0</v>
      </c>
      <c r="CZ322" s="151">
        <f t="shared" si="2221"/>
        <v>0</v>
      </c>
      <c r="DA322" s="151">
        <f t="shared" si="2222"/>
        <v>0</v>
      </c>
      <c r="DB322" s="151">
        <f t="shared" si="2223"/>
        <v>0</v>
      </c>
      <c r="DC322" s="151">
        <f t="shared" si="222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33"/>
        <v>0</v>
      </c>
      <c r="FM322" s="151">
        <f t="shared" si="2229"/>
        <v>0</v>
      </c>
      <c r="FN322" s="151">
        <f t="shared" si="2230"/>
        <v>0</v>
      </c>
      <c r="FO322" s="151">
        <f t="shared" si="2231"/>
        <v>0</v>
      </c>
      <c r="FR322" s="5">
        <f t="shared" si="1976"/>
        <v>0</v>
      </c>
      <c r="FS322" s="5">
        <f t="shared" si="1977"/>
        <v>0</v>
      </c>
      <c r="FT322" s="5">
        <f t="shared" si="1978"/>
        <v>0</v>
      </c>
      <c r="FU322" s="5">
        <f t="shared" si="1979"/>
        <v>0</v>
      </c>
      <c r="FW322" s="233" t="e">
        <f t="shared" si="1980"/>
        <v>#DIV/0!</v>
      </c>
      <c r="FX322" s="233" t="e">
        <f t="shared" si="1981"/>
        <v>#DIV/0!</v>
      </c>
      <c r="FY322" s="233" t="e">
        <f t="shared" si="1982"/>
        <v>#DIV/0!</v>
      </c>
      <c r="FZ322" s="233" t="e">
        <f t="shared" si="1983"/>
        <v>#DIV/0!</v>
      </c>
      <c r="GA322" s="233"/>
      <c r="GB322" s="5">
        <f t="shared" si="1984"/>
        <v>0</v>
      </c>
      <c r="GC322" s="5">
        <f t="shared" si="1985"/>
        <v>0</v>
      </c>
      <c r="GD322" s="5">
        <f t="shared" si="1986"/>
        <v>0</v>
      </c>
      <c r="GE322" s="5">
        <f t="shared" si="1987"/>
        <v>0</v>
      </c>
    </row>
    <row r="323" spans="2:187" x14ac:dyDescent="0.2">
      <c r="B323" s="139">
        <f t="shared" si="2227"/>
        <v>2025</v>
      </c>
      <c r="C323" s="142" t="str">
        <f t="shared" si="2232"/>
        <v>Okt</v>
      </c>
      <c r="D323" s="154">
        <f t="shared" si="2072"/>
        <v>0</v>
      </c>
      <c r="E323" s="129"/>
      <c r="F323" s="129"/>
      <c r="G323" s="129"/>
      <c r="H323" s="154">
        <f t="shared" si="2073"/>
        <v>0</v>
      </c>
      <c r="I323" s="151">
        <f t="shared" si="2177"/>
        <v>0</v>
      </c>
      <c r="J323" s="151">
        <f t="shared" si="2178"/>
        <v>0</v>
      </c>
      <c r="K323" s="151">
        <f t="shared" si="2179"/>
        <v>0</v>
      </c>
      <c r="L323" s="154">
        <f t="shared" si="2228"/>
        <v>0</v>
      </c>
      <c r="M323" s="3"/>
      <c r="N323" s="3"/>
      <c r="O323" s="3"/>
      <c r="P323" s="154">
        <f t="shared" si="2074"/>
        <v>0</v>
      </c>
      <c r="Q323" s="3"/>
      <c r="R323" s="3"/>
      <c r="S323" s="3"/>
      <c r="T323" s="154">
        <f t="shared" si="2075"/>
        <v>0</v>
      </c>
      <c r="U323" s="151">
        <f t="shared" si="2180"/>
        <v>0</v>
      </c>
      <c r="V323" s="151">
        <f t="shared" si="2181"/>
        <v>0</v>
      </c>
      <c r="W323" s="151">
        <f t="shared" si="2182"/>
        <v>0</v>
      </c>
      <c r="X323" s="154">
        <f t="shared" si="2076"/>
        <v>0</v>
      </c>
      <c r="Y323" s="151">
        <f t="shared" si="2183"/>
        <v>0</v>
      </c>
      <c r="Z323" s="151">
        <f t="shared" si="2184"/>
        <v>0</v>
      </c>
      <c r="AA323" s="151">
        <f t="shared" si="2185"/>
        <v>0</v>
      </c>
      <c r="AB323" s="154">
        <f t="shared" si="2077"/>
        <v>0</v>
      </c>
      <c r="AC323" s="3"/>
      <c r="AD323" s="3"/>
      <c r="AE323" s="3"/>
      <c r="AF323" s="154">
        <f t="shared" si="2078"/>
        <v>0</v>
      </c>
      <c r="AG323" s="3"/>
      <c r="AH323" s="3"/>
      <c r="AI323" s="3"/>
      <c r="AJ323" s="154">
        <f t="shared" si="2079"/>
        <v>0</v>
      </c>
      <c r="AK323" s="151">
        <f t="shared" si="2186"/>
        <v>0</v>
      </c>
      <c r="AL323" s="151">
        <f t="shared" si="2187"/>
        <v>0</v>
      </c>
      <c r="AM323" s="151">
        <f t="shared" si="2188"/>
        <v>0</v>
      </c>
      <c r="AN323" s="154">
        <f t="shared" si="2080"/>
        <v>0</v>
      </c>
      <c r="AO323" s="3"/>
      <c r="AP323" s="3"/>
      <c r="AQ323" s="3"/>
      <c r="AR323" s="151">
        <f t="shared" si="2189"/>
        <v>0</v>
      </c>
      <c r="AS323" s="151">
        <f t="shared" si="2190"/>
        <v>0</v>
      </c>
      <c r="AT323" s="151">
        <f t="shared" si="2191"/>
        <v>0</v>
      </c>
      <c r="AU323" s="151">
        <f t="shared" si="2192"/>
        <v>0</v>
      </c>
      <c r="AV323" s="154">
        <f t="shared" si="2081"/>
        <v>0</v>
      </c>
      <c r="AW323" s="3"/>
      <c r="AX323" s="3"/>
      <c r="AY323" s="3"/>
      <c r="AZ323" s="151">
        <f t="shared" si="2193"/>
        <v>0</v>
      </c>
      <c r="BA323" s="151">
        <f t="shared" si="2194"/>
        <v>0</v>
      </c>
      <c r="BB323" s="151">
        <f t="shared" si="2195"/>
        <v>0</v>
      </c>
      <c r="BC323" s="151">
        <f t="shared" si="2196"/>
        <v>0</v>
      </c>
      <c r="BD323" s="154">
        <f t="shared" si="2082"/>
        <v>0</v>
      </c>
      <c r="BE323" s="3"/>
      <c r="BF323" s="3"/>
      <c r="BG323" s="3"/>
      <c r="BH323" s="151">
        <f t="shared" si="2197"/>
        <v>0</v>
      </c>
      <c r="BI323" s="151">
        <f t="shared" si="2198"/>
        <v>0</v>
      </c>
      <c r="BJ323" s="151">
        <f t="shared" si="2199"/>
        <v>0</v>
      </c>
      <c r="BK323" s="151">
        <f t="shared" si="2200"/>
        <v>0</v>
      </c>
      <c r="BL323" s="154">
        <f t="shared" si="2083"/>
        <v>0</v>
      </c>
      <c r="BM323" s="3"/>
      <c r="BN323" s="3"/>
      <c r="BO323" s="3"/>
      <c r="BP323" s="151">
        <f t="shared" si="2201"/>
        <v>0</v>
      </c>
      <c r="BQ323" s="151">
        <f t="shared" si="2202"/>
        <v>0</v>
      </c>
      <c r="BR323" s="151">
        <f t="shared" si="2203"/>
        <v>0</v>
      </c>
      <c r="BS323" s="151">
        <f t="shared" si="2204"/>
        <v>0</v>
      </c>
      <c r="BT323" s="154">
        <f t="shared" si="2084"/>
        <v>0</v>
      </c>
      <c r="BU323" s="3"/>
      <c r="BV323" s="3"/>
      <c r="BW323" s="3"/>
      <c r="BX323" s="151">
        <f t="shared" si="2205"/>
        <v>0</v>
      </c>
      <c r="BY323" s="151">
        <f t="shared" si="2206"/>
        <v>0</v>
      </c>
      <c r="BZ323" s="151">
        <f t="shared" si="2207"/>
        <v>0</v>
      </c>
      <c r="CA323" s="151">
        <f t="shared" si="2208"/>
        <v>0</v>
      </c>
      <c r="CB323" s="154">
        <f t="shared" si="2085"/>
        <v>0</v>
      </c>
      <c r="CC323" s="3"/>
      <c r="CD323" s="3"/>
      <c r="CE323" s="3"/>
      <c r="CF323" s="151">
        <f t="shared" si="2209"/>
        <v>0</v>
      </c>
      <c r="CG323" s="151">
        <f t="shared" si="2210"/>
        <v>0</v>
      </c>
      <c r="CH323" s="151">
        <f t="shared" si="2211"/>
        <v>0</v>
      </c>
      <c r="CI323" s="151">
        <f t="shared" si="2212"/>
        <v>0</v>
      </c>
      <c r="CJ323" s="154">
        <f t="shared" si="2086"/>
        <v>0</v>
      </c>
      <c r="CK323" s="3"/>
      <c r="CL323" s="3"/>
      <c r="CM323" s="3"/>
      <c r="CN323" s="151">
        <f t="shared" si="2213"/>
        <v>0</v>
      </c>
      <c r="CO323" s="151">
        <f t="shared" si="2214"/>
        <v>0</v>
      </c>
      <c r="CP323" s="151">
        <f t="shared" si="2215"/>
        <v>0</v>
      </c>
      <c r="CQ323" s="151">
        <f t="shared" si="2216"/>
        <v>0</v>
      </c>
      <c r="CR323" s="154">
        <f t="shared" si="2087"/>
        <v>0</v>
      </c>
      <c r="CS323" s="3"/>
      <c r="CT323" s="3"/>
      <c r="CU323" s="3"/>
      <c r="CV323" s="151">
        <f t="shared" si="2217"/>
        <v>0</v>
      </c>
      <c r="CW323" s="151">
        <f t="shared" si="2218"/>
        <v>0</v>
      </c>
      <c r="CX323" s="151">
        <f t="shared" si="2219"/>
        <v>0</v>
      </c>
      <c r="CY323" s="151">
        <f t="shared" si="2220"/>
        <v>0</v>
      </c>
      <c r="CZ323" s="151">
        <f t="shared" si="2221"/>
        <v>0</v>
      </c>
      <c r="DA323" s="151">
        <f t="shared" si="2222"/>
        <v>0</v>
      </c>
      <c r="DB323" s="151">
        <f t="shared" si="2223"/>
        <v>0</v>
      </c>
      <c r="DC323" s="151">
        <f t="shared" si="222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33"/>
        <v>0</v>
      </c>
      <c r="FM323" s="151">
        <f t="shared" si="2229"/>
        <v>0</v>
      </c>
      <c r="FN323" s="151">
        <f t="shared" si="2230"/>
        <v>0</v>
      </c>
      <c r="FO323" s="151">
        <f t="shared" si="2231"/>
        <v>0</v>
      </c>
      <c r="FR323" s="5">
        <f t="shared" si="1976"/>
        <v>0</v>
      </c>
      <c r="FS323" s="5">
        <f t="shared" si="1977"/>
        <v>0</v>
      </c>
      <c r="FT323" s="5">
        <f t="shared" si="1978"/>
        <v>0</v>
      </c>
      <c r="FU323" s="5">
        <f t="shared" si="1979"/>
        <v>0</v>
      </c>
      <c r="FW323" s="233" t="e">
        <f t="shared" si="1980"/>
        <v>#DIV/0!</v>
      </c>
      <c r="FX323" s="233" t="e">
        <f t="shared" si="1981"/>
        <v>#DIV/0!</v>
      </c>
      <c r="FY323" s="233" t="e">
        <f t="shared" si="1982"/>
        <v>#DIV/0!</v>
      </c>
      <c r="FZ323" s="233" t="e">
        <f t="shared" si="1983"/>
        <v>#DIV/0!</v>
      </c>
      <c r="GA323" s="233"/>
      <c r="GB323" s="5">
        <f t="shared" si="1984"/>
        <v>0</v>
      </c>
      <c r="GC323" s="5">
        <f t="shared" si="1985"/>
        <v>0</v>
      </c>
      <c r="GD323" s="5">
        <f t="shared" si="1986"/>
        <v>0</v>
      </c>
      <c r="GE323" s="5">
        <f t="shared" si="1987"/>
        <v>0</v>
      </c>
    </row>
    <row r="324" spans="2:187" x14ac:dyDescent="0.2">
      <c r="B324" s="139">
        <f t="shared" si="2227"/>
        <v>2025</v>
      </c>
      <c r="C324" s="142" t="str">
        <f t="shared" si="2232"/>
        <v>Nov</v>
      </c>
      <c r="D324" s="154">
        <f t="shared" si="2072"/>
        <v>0</v>
      </c>
      <c r="E324" s="129"/>
      <c r="F324" s="129"/>
      <c r="G324" s="129"/>
      <c r="H324" s="154">
        <f t="shared" si="2073"/>
        <v>0</v>
      </c>
      <c r="I324" s="151">
        <f t="shared" si="2177"/>
        <v>0</v>
      </c>
      <c r="J324" s="151">
        <f t="shared" si="2178"/>
        <v>0</v>
      </c>
      <c r="K324" s="151">
        <f t="shared" si="2179"/>
        <v>0</v>
      </c>
      <c r="L324" s="154">
        <f t="shared" si="2228"/>
        <v>0</v>
      </c>
      <c r="M324" s="3"/>
      <c r="N324" s="3"/>
      <c r="O324" s="3"/>
      <c r="P324" s="154">
        <f t="shared" si="2074"/>
        <v>0</v>
      </c>
      <c r="Q324" s="3"/>
      <c r="R324" s="3"/>
      <c r="S324" s="3"/>
      <c r="T324" s="154">
        <f t="shared" si="2075"/>
        <v>0</v>
      </c>
      <c r="U324" s="151">
        <f t="shared" si="2180"/>
        <v>0</v>
      </c>
      <c r="V324" s="151">
        <f t="shared" si="2181"/>
        <v>0</v>
      </c>
      <c r="W324" s="151">
        <f t="shared" si="2182"/>
        <v>0</v>
      </c>
      <c r="X324" s="154">
        <f t="shared" si="2076"/>
        <v>0</v>
      </c>
      <c r="Y324" s="151">
        <f t="shared" si="2183"/>
        <v>0</v>
      </c>
      <c r="Z324" s="151">
        <f t="shared" si="2184"/>
        <v>0</v>
      </c>
      <c r="AA324" s="151">
        <f t="shared" si="2185"/>
        <v>0</v>
      </c>
      <c r="AB324" s="154">
        <f t="shared" si="2077"/>
        <v>0</v>
      </c>
      <c r="AC324" s="3"/>
      <c r="AD324" s="3"/>
      <c r="AE324" s="3"/>
      <c r="AF324" s="154">
        <f t="shared" si="2078"/>
        <v>0</v>
      </c>
      <c r="AG324" s="3"/>
      <c r="AH324" s="3"/>
      <c r="AI324" s="3"/>
      <c r="AJ324" s="154">
        <f t="shared" si="2079"/>
        <v>0</v>
      </c>
      <c r="AK324" s="151">
        <f t="shared" si="2186"/>
        <v>0</v>
      </c>
      <c r="AL324" s="151">
        <f t="shared" si="2187"/>
        <v>0</v>
      </c>
      <c r="AM324" s="151">
        <f t="shared" si="2188"/>
        <v>0</v>
      </c>
      <c r="AN324" s="154">
        <f t="shared" si="2080"/>
        <v>0</v>
      </c>
      <c r="AO324" s="3"/>
      <c r="AP324" s="3"/>
      <c r="AQ324" s="3"/>
      <c r="AR324" s="151">
        <f t="shared" si="2189"/>
        <v>0</v>
      </c>
      <c r="AS324" s="151">
        <f t="shared" si="2190"/>
        <v>0</v>
      </c>
      <c r="AT324" s="151">
        <f t="shared" si="2191"/>
        <v>0</v>
      </c>
      <c r="AU324" s="151">
        <f t="shared" si="2192"/>
        <v>0</v>
      </c>
      <c r="AV324" s="154">
        <f t="shared" si="2081"/>
        <v>0</v>
      </c>
      <c r="AW324" s="3"/>
      <c r="AX324" s="3"/>
      <c r="AY324" s="3"/>
      <c r="AZ324" s="151">
        <f t="shared" si="2193"/>
        <v>0</v>
      </c>
      <c r="BA324" s="151">
        <f t="shared" si="2194"/>
        <v>0</v>
      </c>
      <c r="BB324" s="151">
        <f t="shared" si="2195"/>
        <v>0</v>
      </c>
      <c r="BC324" s="151">
        <f t="shared" si="2196"/>
        <v>0</v>
      </c>
      <c r="BD324" s="154">
        <f t="shared" si="2082"/>
        <v>0</v>
      </c>
      <c r="BE324" s="3"/>
      <c r="BF324" s="3"/>
      <c r="BG324" s="3"/>
      <c r="BH324" s="151">
        <f t="shared" si="2197"/>
        <v>0</v>
      </c>
      <c r="BI324" s="151">
        <f t="shared" si="2198"/>
        <v>0</v>
      </c>
      <c r="BJ324" s="151">
        <f t="shared" si="2199"/>
        <v>0</v>
      </c>
      <c r="BK324" s="151">
        <f t="shared" si="2200"/>
        <v>0</v>
      </c>
      <c r="BL324" s="154">
        <f t="shared" si="2083"/>
        <v>0</v>
      </c>
      <c r="BM324" s="3"/>
      <c r="BN324" s="3"/>
      <c r="BO324" s="3"/>
      <c r="BP324" s="151">
        <f t="shared" si="2201"/>
        <v>0</v>
      </c>
      <c r="BQ324" s="151">
        <f t="shared" si="2202"/>
        <v>0</v>
      </c>
      <c r="BR324" s="151">
        <f t="shared" si="2203"/>
        <v>0</v>
      </c>
      <c r="BS324" s="151">
        <f t="shared" si="2204"/>
        <v>0</v>
      </c>
      <c r="BT324" s="154">
        <f t="shared" si="2084"/>
        <v>0</v>
      </c>
      <c r="BU324" s="3"/>
      <c r="BV324" s="3"/>
      <c r="BW324" s="3"/>
      <c r="BX324" s="151">
        <f t="shared" si="2205"/>
        <v>0</v>
      </c>
      <c r="BY324" s="151">
        <f t="shared" si="2206"/>
        <v>0</v>
      </c>
      <c r="BZ324" s="151">
        <f t="shared" si="2207"/>
        <v>0</v>
      </c>
      <c r="CA324" s="151">
        <f t="shared" si="2208"/>
        <v>0</v>
      </c>
      <c r="CB324" s="154">
        <f t="shared" si="2085"/>
        <v>0</v>
      </c>
      <c r="CC324" s="3"/>
      <c r="CD324" s="3"/>
      <c r="CE324" s="3"/>
      <c r="CF324" s="151">
        <f t="shared" si="2209"/>
        <v>0</v>
      </c>
      <c r="CG324" s="151">
        <f t="shared" si="2210"/>
        <v>0</v>
      </c>
      <c r="CH324" s="151">
        <f t="shared" si="2211"/>
        <v>0</v>
      </c>
      <c r="CI324" s="151">
        <f t="shared" si="2212"/>
        <v>0</v>
      </c>
      <c r="CJ324" s="154">
        <f t="shared" si="2086"/>
        <v>0</v>
      </c>
      <c r="CK324" s="3"/>
      <c r="CL324" s="3"/>
      <c r="CM324" s="3"/>
      <c r="CN324" s="151">
        <f t="shared" si="2213"/>
        <v>0</v>
      </c>
      <c r="CO324" s="151">
        <f t="shared" si="2214"/>
        <v>0</v>
      </c>
      <c r="CP324" s="151">
        <f t="shared" si="2215"/>
        <v>0</v>
      </c>
      <c r="CQ324" s="151">
        <f t="shared" si="2216"/>
        <v>0</v>
      </c>
      <c r="CR324" s="154">
        <f t="shared" si="2087"/>
        <v>0</v>
      </c>
      <c r="CS324" s="3"/>
      <c r="CT324" s="3"/>
      <c r="CU324" s="3"/>
      <c r="CV324" s="151">
        <f t="shared" si="2217"/>
        <v>0</v>
      </c>
      <c r="CW324" s="151">
        <f t="shared" si="2218"/>
        <v>0</v>
      </c>
      <c r="CX324" s="151">
        <f t="shared" si="2219"/>
        <v>0</v>
      </c>
      <c r="CY324" s="151">
        <f t="shared" si="2220"/>
        <v>0</v>
      </c>
      <c r="CZ324" s="151">
        <f t="shared" si="2221"/>
        <v>0</v>
      </c>
      <c r="DA324" s="151">
        <f t="shared" si="2222"/>
        <v>0</v>
      </c>
      <c r="DB324" s="151">
        <f t="shared" si="2223"/>
        <v>0</v>
      </c>
      <c r="DC324" s="151">
        <f t="shared" si="222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33"/>
        <v>0</v>
      </c>
      <c r="FM324" s="151">
        <f t="shared" si="2229"/>
        <v>0</v>
      </c>
      <c r="FN324" s="151">
        <f t="shared" si="2230"/>
        <v>0</v>
      </c>
      <c r="FO324" s="151">
        <f t="shared" si="2231"/>
        <v>0</v>
      </c>
      <c r="FR324" s="5">
        <f t="shared" si="1976"/>
        <v>0</v>
      </c>
      <c r="FS324" s="5">
        <f t="shared" si="1977"/>
        <v>0</v>
      </c>
      <c r="FT324" s="5">
        <f t="shared" si="1978"/>
        <v>0</v>
      </c>
      <c r="FU324" s="5">
        <f t="shared" si="1979"/>
        <v>0</v>
      </c>
      <c r="FW324" s="233" t="e">
        <f t="shared" si="1980"/>
        <v>#DIV/0!</v>
      </c>
      <c r="FX324" s="233" t="e">
        <f t="shared" si="1981"/>
        <v>#DIV/0!</v>
      </c>
      <c r="FY324" s="233" t="e">
        <f t="shared" si="1982"/>
        <v>#DIV/0!</v>
      </c>
      <c r="FZ324" s="233" t="e">
        <f t="shared" si="1983"/>
        <v>#DIV/0!</v>
      </c>
      <c r="GA324" s="233"/>
      <c r="GB324" s="5">
        <f t="shared" si="1984"/>
        <v>0</v>
      </c>
      <c r="GC324" s="5">
        <f t="shared" si="1985"/>
        <v>0</v>
      </c>
      <c r="GD324" s="5">
        <f t="shared" si="1986"/>
        <v>0</v>
      </c>
      <c r="GE324" s="5">
        <f t="shared" si="1987"/>
        <v>0</v>
      </c>
    </row>
    <row r="325" spans="2:187" x14ac:dyDescent="0.2">
      <c r="B325" s="139">
        <f t="shared" si="2227"/>
        <v>2025</v>
      </c>
      <c r="C325" s="142" t="str">
        <f t="shared" si="2232"/>
        <v>Dec</v>
      </c>
      <c r="D325" s="154">
        <f t="shared" si="2072"/>
        <v>0</v>
      </c>
      <c r="E325" s="129"/>
      <c r="F325" s="129"/>
      <c r="G325" s="129"/>
      <c r="H325" s="154">
        <f t="shared" si="2073"/>
        <v>0</v>
      </c>
      <c r="I325" s="151">
        <f t="shared" si="2177"/>
        <v>0</v>
      </c>
      <c r="J325" s="151">
        <f t="shared" si="2178"/>
        <v>0</v>
      </c>
      <c r="K325" s="151">
        <f t="shared" si="2179"/>
        <v>0</v>
      </c>
      <c r="L325" s="154">
        <f t="shared" si="2228"/>
        <v>0</v>
      </c>
      <c r="M325" s="3"/>
      <c r="N325" s="3"/>
      <c r="O325" s="3"/>
      <c r="P325" s="154">
        <f t="shared" si="2074"/>
        <v>0</v>
      </c>
      <c r="Q325" s="3"/>
      <c r="R325" s="3"/>
      <c r="S325" s="3"/>
      <c r="T325" s="154">
        <f t="shared" si="2075"/>
        <v>0</v>
      </c>
      <c r="U325" s="151">
        <f t="shared" si="2180"/>
        <v>0</v>
      </c>
      <c r="V325" s="151">
        <f t="shared" si="2181"/>
        <v>0</v>
      </c>
      <c r="W325" s="151">
        <f t="shared" si="2182"/>
        <v>0</v>
      </c>
      <c r="X325" s="154">
        <f t="shared" si="2076"/>
        <v>0</v>
      </c>
      <c r="Y325" s="151">
        <f t="shared" si="2183"/>
        <v>0</v>
      </c>
      <c r="Z325" s="151">
        <f t="shared" si="2184"/>
        <v>0</v>
      </c>
      <c r="AA325" s="151">
        <f t="shared" si="2185"/>
        <v>0</v>
      </c>
      <c r="AB325" s="154">
        <f t="shared" si="2077"/>
        <v>0</v>
      </c>
      <c r="AC325" s="3"/>
      <c r="AD325" s="3"/>
      <c r="AE325" s="3"/>
      <c r="AF325" s="154">
        <f t="shared" si="2078"/>
        <v>0</v>
      </c>
      <c r="AG325" s="3"/>
      <c r="AH325" s="3"/>
      <c r="AI325" s="3"/>
      <c r="AJ325" s="154">
        <f t="shared" si="2079"/>
        <v>0</v>
      </c>
      <c r="AK325" s="151">
        <f t="shared" si="2186"/>
        <v>0</v>
      </c>
      <c r="AL325" s="151">
        <f t="shared" si="2187"/>
        <v>0</v>
      </c>
      <c r="AM325" s="151">
        <f t="shared" si="2188"/>
        <v>0</v>
      </c>
      <c r="AN325" s="154">
        <f t="shared" si="2080"/>
        <v>0</v>
      </c>
      <c r="AO325" s="3"/>
      <c r="AP325" s="3"/>
      <c r="AQ325" s="3"/>
      <c r="AR325" s="151">
        <f t="shared" si="2189"/>
        <v>0</v>
      </c>
      <c r="AS325" s="151">
        <f t="shared" si="2190"/>
        <v>0</v>
      </c>
      <c r="AT325" s="151">
        <f t="shared" si="2191"/>
        <v>0</v>
      </c>
      <c r="AU325" s="151">
        <f t="shared" si="2192"/>
        <v>0</v>
      </c>
      <c r="AV325" s="154">
        <f t="shared" si="2081"/>
        <v>0</v>
      </c>
      <c r="AW325" s="3"/>
      <c r="AX325" s="3"/>
      <c r="AY325" s="3"/>
      <c r="AZ325" s="151">
        <f t="shared" si="2193"/>
        <v>0</v>
      </c>
      <c r="BA325" s="151">
        <f t="shared" si="2194"/>
        <v>0</v>
      </c>
      <c r="BB325" s="151">
        <f t="shared" si="2195"/>
        <v>0</v>
      </c>
      <c r="BC325" s="151">
        <f t="shared" si="2196"/>
        <v>0</v>
      </c>
      <c r="BD325" s="154">
        <f t="shared" si="2082"/>
        <v>0</v>
      </c>
      <c r="BE325" s="3"/>
      <c r="BF325" s="3"/>
      <c r="BG325" s="3"/>
      <c r="BH325" s="151">
        <f t="shared" si="2197"/>
        <v>0</v>
      </c>
      <c r="BI325" s="151">
        <f t="shared" si="2198"/>
        <v>0</v>
      </c>
      <c r="BJ325" s="151">
        <f t="shared" si="2199"/>
        <v>0</v>
      </c>
      <c r="BK325" s="151">
        <f t="shared" si="2200"/>
        <v>0</v>
      </c>
      <c r="BL325" s="154">
        <f t="shared" si="2083"/>
        <v>0</v>
      </c>
      <c r="BM325" s="3"/>
      <c r="BN325" s="3"/>
      <c r="BO325" s="3"/>
      <c r="BP325" s="151">
        <f t="shared" si="2201"/>
        <v>0</v>
      </c>
      <c r="BQ325" s="151">
        <f t="shared" si="2202"/>
        <v>0</v>
      </c>
      <c r="BR325" s="151">
        <f t="shared" si="2203"/>
        <v>0</v>
      </c>
      <c r="BS325" s="151">
        <f t="shared" si="2204"/>
        <v>0</v>
      </c>
      <c r="BT325" s="154">
        <f t="shared" si="2084"/>
        <v>0</v>
      </c>
      <c r="BU325" s="3"/>
      <c r="BV325" s="3"/>
      <c r="BW325" s="3"/>
      <c r="BX325" s="151">
        <f t="shared" si="2205"/>
        <v>0</v>
      </c>
      <c r="BY325" s="151">
        <f t="shared" si="2206"/>
        <v>0</v>
      </c>
      <c r="BZ325" s="151">
        <f t="shared" si="2207"/>
        <v>0</v>
      </c>
      <c r="CA325" s="151">
        <f t="shared" si="2208"/>
        <v>0</v>
      </c>
      <c r="CB325" s="154">
        <f t="shared" si="2085"/>
        <v>0</v>
      </c>
      <c r="CC325" s="3"/>
      <c r="CD325" s="3"/>
      <c r="CE325" s="3"/>
      <c r="CF325" s="151">
        <f t="shared" si="2209"/>
        <v>0</v>
      </c>
      <c r="CG325" s="151">
        <f t="shared" si="2210"/>
        <v>0</v>
      </c>
      <c r="CH325" s="151">
        <f t="shared" si="2211"/>
        <v>0</v>
      </c>
      <c r="CI325" s="151">
        <f t="shared" si="2212"/>
        <v>0</v>
      </c>
      <c r="CJ325" s="154">
        <f t="shared" si="2086"/>
        <v>0</v>
      </c>
      <c r="CK325" s="3"/>
      <c r="CL325" s="3"/>
      <c r="CM325" s="3"/>
      <c r="CN325" s="151">
        <f t="shared" si="2213"/>
        <v>0</v>
      </c>
      <c r="CO325" s="151">
        <f t="shared" si="2214"/>
        <v>0</v>
      </c>
      <c r="CP325" s="151">
        <f t="shared" si="2215"/>
        <v>0</v>
      </c>
      <c r="CQ325" s="151">
        <f t="shared" si="2216"/>
        <v>0</v>
      </c>
      <c r="CR325" s="154">
        <f t="shared" si="2087"/>
        <v>0</v>
      </c>
      <c r="CS325" s="3"/>
      <c r="CT325" s="3"/>
      <c r="CU325" s="3"/>
      <c r="CV325" s="151">
        <f t="shared" si="2217"/>
        <v>0</v>
      </c>
      <c r="CW325" s="151">
        <f t="shared" si="2218"/>
        <v>0</v>
      </c>
      <c r="CX325" s="151">
        <f t="shared" si="2219"/>
        <v>0</v>
      </c>
      <c r="CY325" s="151">
        <f t="shared" si="2220"/>
        <v>0</v>
      </c>
      <c r="CZ325" s="151">
        <f t="shared" si="2221"/>
        <v>0</v>
      </c>
      <c r="DA325" s="151">
        <f t="shared" si="2222"/>
        <v>0</v>
      </c>
      <c r="DB325" s="151">
        <f t="shared" si="2223"/>
        <v>0</v>
      </c>
      <c r="DC325" s="151">
        <f t="shared" si="222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33"/>
        <v>0</v>
      </c>
      <c r="FM325" s="151">
        <f t="shared" si="2229"/>
        <v>0</v>
      </c>
      <c r="FN325" s="151">
        <f t="shared" si="2230"/>
        <v>0</v>
      </c>
      <c r="FO325" s="151">
        <f t="shared" si="2231"/>
        <v>0</v>
      </c>
      <c r="FR325" s="5">
        <f t="shared" ref="FR325:FR385" si="2234">AN325</f>
        <v>0</v>
      </c>
      <c r="FS325" s="5">
        <f t="shared" ref="FS325:FS385" si="2235">BD325-AN325</f>
        <v>0</v>
      </c>
      <c r="FT325" s="5">
        <f t="shared" ref="FT325:FT385" si="2236">T325-FU325-FS325-FR325</f>
        <v>0</v>
      </c>
      <c r="FU325" s="5">
        <f t="shared" ref="FU325:FU366" si="2237">ABS(X325)</f>
        <v>0</v>
      </c>
      <c r="FW325" s="233" t="e">
        <f t="shared" ref="FW325:FW385" si="2238">(FR325/T325)</f>
        <v>#DIV/0!</v>
      </c>
      <c r="FX325" s="233" t="e">
        <f t="shared" ref="FX325:FX385" si="2239">(FS325/T325)</f>
        <v>#DIV/0!</v>
      </c>
      <c r="FY325" s="233" t="e">
        <f t="shared" ref="FY325:FY385" si="2240">(FT325/T325)</f>
        <v>#DIV/0!</v>
      </c>
      <c r="FZ325" s="233" t="e">
        <f t="shared" ref="FZ325:FZ385" si="2241">(FU325/T325)</f>
        <v>#DIV/0!</v>
      </c>
      <c r="GA325" s="233"/>
      <c r="GB325" s="5">
        <f t="shared" si="1984"/>
        <v>0</v>
      </c>
      <c r="GC325" s="5">
        <f t="shared" si="1985"/>
        <v>0</v>
      </c>
      <c r="GD325" s="5">
        <f t="shared" si="1986"/>
        <v>0</v>
      </c>
      <c r="GE325" s="5">
        <f t="shared" si="1987"/>
        <v>0</v>
      </c>
    </row>
    <row r="326" spans="2:187" x14ac:dyDescent="0.2">
      <c r="B326" s="139">
        <f t="shared" si="2227"/>
        <v>2026</v>
      </c>
      <c r="C326" s="142" t="str">
        <f t="shared" si="2232"/>
        <v>Jan</v>
      </c>
      <c r="D326" s="154">
        <f t="shared" si="2072"/>
        <v>0</v>
      </c>
      <c r="E326" s="129"/>
      <c r="F326" s="129"/>
      <c r="G326" s="129"/>
      <c r="H326" s="154">
        <f t="shared" si="2073"/>
        <v>0</v>
      </c>
      <c r="I326" s="151">
        <f t="shared" si="2177"/>
        <v>0</v>
      </c>
      <c r="J326" s="151">
        <f t="shared" si="2178"/>
        <v>0</v>
      </c>
      <c r="K326" s="151">
        <f t="shared" si="2179"/>
        <v>0</v>
      </c>
      <c r="L326" s="154">
        <f t="shared" si="2228"/>
        <v>0</v>
      </c>
      <c r="M326" s="3"/>
      <c r="N326" s="3"/>
      <c r="O326" s="3"/>
      <c r="P326" s="154">
        <f t="shared" si="2074"/>
        <v>0</v>
      </c>
      <c r="Q326" s="3"/>
      <c r="R326" s="3"/>
      <c r="S326" s="3"/>
      <c r="T326" s="154">
        <f t="shared" si="2075"/>
        <v>0</v>
      </c>
      <c r="U326" s="151">
        <f t="shared" si="2180"/>
        <v>0</v>
      </c>
      <c r="V326" s="151">
        <f t="shared" si="2181"/>
        <v>0</v>
      </c>
      <c r="W326" s="151">
        <f t="shared" si="2182"/>
        <v>0</v>
      </c>
      <c r="X326" s="154">
        <f t="shared" si="2076"/>
        <v>0</v>
      </c>
      <c r="Y326" s="151">
        <f t="shared" si="2183"/>
        <v>0</v>
      </c>
      <c r="Z326" s="151">
        <f t="shared" si="2184"/>
        <v>0</v>
      </c>
      <c r="AA326" s="151">
        <f t="shared" si="2185"/>
        <v>0</v>
      </c>
      <c r="AB326" s="154">
        <f t="shared" si="2077"/>
        <v>0</v>
      </c>
      <c r="AC326" s="3"/>
      <c r="AD326" s="3"/>
      <c r="AE326" s="3"/>
      <c r="AF326" s="154">
        <f t="shared" si="2078"/>
        <v>0</v>
      </c>
      <c r="AG326" s="3"/>
      <c r="AH326" s="3"/>
      <c r="AI326" s="3"/>
      <c r="AJ326" s="154">
        <f t="shared" si="2079"/>
        <v>0</v>
      </c>
      <c r="AK326" s="151">
        <f t="shared" si="2186"/>
        <v>0</v>
      </c>
      <c r="AL326" s="151">
        <f t="shared" si="2187"/>
        <v>0</v>
      </c>
      <c r="AM326" s="151">
        <f t="shared" si="2188"/>
        <v>0</v>
      </c>
      <c r="AN326" s="154">
        <f t="shared" si="2080"/>
        <v>0</v>
      </c>
      <c r="AO326" s="3"/>
      <c r="AP326" s="3"/>
      <c r="AQ326" s="3"/>
      <c r="AR326" s="151">
        <f t="shared" si="2189"/>
        <v>0</v>
      </c>
      <c r="AS326" s="151">
        <f t="shared" si="2190"/>
        <v>0</v>
      </c>
      <c r="AT326" s="151">
        <f t="shared" si="2191"/>
        <v>0</v>
      </c>
      <c r="AU326" s="151">
        <f t="shared" si="2192"/>
        <v>0</v>
      </c>
      <c r="AV326" s="154">
        <f t="shared" si="2081"/>
        <v>0</v>
      </c>
      <c r="AW326" s="3"/>
      <c r="AX326" s="3"/>
      <c r="AY326" s="3"/>
      <c r="AZ326" s="151">
        <f t="shared" si="2193"/>
        <v>0</v>
      </c>
      <c r="BA326" s="151">
        <f t="shared" si="2194"/>
        <v>0</v>
      </c>
      <c r="BB326" s="151">
        <f t="shared" si="2195"/>
        <v>0</v>
      </c>
      <c r="BC326" s="151">
        <f t="shared" si="2196"/>
        <v>0</v>
      </c>
      <c r="BD326" s="154">
        <f t="shared" si="2082"/>
        <v>0</v>
      </c>
      <c r="BE326" s="3"/>
      <c r="BF326" s="3"/>
      <c r="BG326" s="3"/>
      <c r="BH326" s="151">
        <f t="shared" si="2197"/>
        <v>0</v>
      </c>
      <c r="BI326" s="151">
        <f t="shared" si="2198"/>
        <v>0</v>
      </c>
      <c r="BJ326" s="151">
        <f t="shared" si="2199"/>
        <v>0</v>
      </c>
      <c r="BK326" s="151">
        <f t="shared" si="2200"/>
        <v>0</v>
      </c>
      <c r="BL326" s="154">
        <f t="shared" si="2083"/>
        <v>0</v>
      </c>
      <c r="BM326" s="3"/>
      <c r="BN326" s="3"/>
      <c r="BO326" s="3"/>
      <c r="BP326" s="151">
        <f t="shared" si="2201"/>
        <v>0</v>
      </c>
      <c r="BQ326" s="151">
        <f t="shared" si="2202"/>
        <v>0</v>
      </c>
      <c r="BR326" s="151">
        <f t="shared" si="2203"/>
        <v>0</v>
      </c>
      <c r="BS326" s="151">
        <f t="shared" si="2204"/>
        <v>0</v>
      </c>
      <c r="BT326" s="154">
        <f t="shared" si="2084"/>
        <v>0</v>
      </c>
      <c r="BU326" s="3"/>
      <c r="BV326" s="3"/>
      <c r="BW326" s="3"/>
      <c r="BX326" s="151">
        <f t="shared" si="2205"/>
        <v>0</v>
      </c>
      <c r="BY326" s="151">
        <f t="shared" si="2206"/>
        <v>0</v>
      </c>
      <c r="BZ326" s="151">
        <f t="shared" si="2207"/>
        <v>0</v>
      </c>
      <c r="CA326" s="151">
        <f t="shared" si="2208"/>
        <v>0</v>
      </c>
      <c r="CB326" s="154">
        <f t="shared" si="2085"/>
        <v>0</v>
      </c>
      <c r="CC326" s="3"/>
      <c r="CD326" s="3"/>
      <c r="CE326" s="3"/>
      <c r="CF326" s="151">
        <f t="shared" si="2209"/>
        <v>0</v>
      </c>
      <c r="CG326" s="151">
        <f t="shared" si="2210"/>
        <v>0</v>
      </c>
      <c r="CH326" s="151">
        <f t="shared" si="2211"/>
        <v>0</v>
      </c>
      <c r="CI326" s="151">
        <f t="shared" si="2212"/>
        <v>0</v>
      </c>
      <c r="CJ326" s="154">
        <f t="shared" si="2086"/>
        <v>0</v>
      </c>
      <c r="CK326" s="3"/>
      <c r="CL326" s="3"/>
      <c r="CM326" s="3"/>
      <c r="CN326" s="151">
        <f t="shared" si="2213"/>
        <v>0</v>
      </c>
      <c r="CO326" s="151">
        <f t="shared" si="2214"/>
        <v>0</v>
      </c>
      <c r="CP326" s="151">
        <f t="shared" si="2215"/>
        <v>0</v>
      </c>
      <c r="CQ326" s="151">
        <f t="shared" si="2216"/>
        <v>0</v>
      </c>
      <c r="CR326" s="154">
        <f t="shared" si="2087"/>
        <v>0</v>
      </c>
      <c r="CS326" s="3"/>
      <c r="CT326" s="3"/>
      <c r="CU326" s="3"/>
      <c r="CV326" s="151">
        <f t="shared" si="2217"/>
        <v>0</v>
      </c>
      <c r="CW326" s="151">
        <f t="shared" si="2218"/>
        <v>0</v>
      </c>
      <c r="CX326" s="151">
        <f t="shared" si="2219"/>
        <v>0</v>
      </c>
      <c r="CY326" s="151">
        <f t="shared" si="2220"/>
        <v>0</v>
      </c>
      <c r="CZ326" s="151">
        <f t="shared" si="2221"/>
        <v>0</v>
      </c>
      <c r="DA326" s="151">
        <f t="shared" si="2222"/>
        <v>0</v>
      </c>
      <c r="DB326" s="151">
        <f t="shared" si="2223"/>
        <v>0</v>
      </c>
      <c r="DC326" s="151">
        <f t="shared" si="222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33"/>
        <v>0</v>
      </c>
      <c r="FM326" s="151">
        <f t="shared" si="2229"/>
        <v>0</v>
      </c>
      <c r="FN326" s="151">
        <f t="shared" si="2230"/>
        <v>0</v>
      </c>
      <c r="FO326" s="151">
        <f t="shared" si="2231"/>
        <v>0</v>
      </c>
      <c r="FR326" s="5">
        <f t="shared" si="2234"/>
        <v>0</v>
      </c>
      <c r="FS326" s="5">
        <f t="shared" si="2235"/>
        <v>0</v>
      </c>
      <c r="FT326" s="5">
        <f t="shared" si="2236"/>
        <v>0</v>
      </c>
      <c r="FU326" s="5">
        <f t="shared" si="2237"/>
        <v>0</v>
      </c>
      <c r="FW326" s="233" t="e">
        <f t="shared" si="2238"/>
        <v>#DIV/0!</v>
      </c>
      <c r="FX326" s="233" t="e">
        <f t="shared" si="2239"/>
        <v>#DIV/0!</v>
      </c>
      <c r="FY326" s="233" t="e">
        <f t="shared" si="2240"/>
        <v>#DIV/0!</v>
      </c>
      <c r="FZ326" s="233" t="e">
        <f t="shared" si="2241"/>
        <v>#DIV/0!</v>
      </c>
      <c r="GA326" s="233"/>
      <c r="GB326" s="5">
        <f t="shared" ref="GB326:GB385" si="2242">BH326/100</f>
        <v>0</v>
      </c>
      <c r="GC326" s="5">
        <f t="shared" ref="GC326:GC385" si="2243">BI326/100</f>
        <v>0</v>
      </c>
      <c r="GD326" s="5">
        <f t="shared" ref="GD326:GD385" si="2244">BJ326/100</f>
        <v>0</v>
      </c>
      <c r="GE326" s="5">
        <f t="shared" ref="GE326:GE385" si="2245">BK326/100</f>
        <v>0</v>
      </c>
    </row>
    <row r="327" spans="2:187" x14ac:dyDescent="0.2">
      <c r="B327" s="139">
        <f t="shared" si="2227"/>
        <v>2026</v>
      </c>
      <c r="C327" s="142" t="str">
        <f t="shared" si="2232"/>
        <v>Feb</v>
      </c>
      <c r="D327" s="154">
        <f t="shared" si="2072"/>
        <v>0</v>
      </c>
      <c r="E327" s="129"/>
      <c r="F327" s="129"/>
      <c r="G327" s="129"/>
      <c r="H327" s="154">
        <f t="shared" si="2073"/>
        <v>0</v>
      </c>
      <c r="I327" s="151">
        <f t="shared" si="2177"/>
        <v>0</v>
      </c>
      <c r="J327" s="151">
        <f t="shared" si="2178"/>
        <v>0</v>
      </c>
      <c r="K327" s="151">
        <f t="shared" si="2179"/>
        <v>0</v>
      </c>
      <c r="L327" s="154">
        <f t="shared" si="2228"/>
        <v>0</v>
      </c>
      <c r="M327" s="3"/>
      <c r="N327" s="3"/>
      <c r="O327" s="3"/>
      <c r="P327" s="154">
        <f t="shared" si="2074"/>
        <v>0</v>
      </c>
      <c r="Q327" s="3"/>
      <c r="R327" s="3"/>
      <c r="S327" s="3"/>
      <c r="T327" s="154">
        <f t="shared" si="2075"/>
        <v>0</v>
      </c>
      <c r="U327" s="151">
        <f t="shared" si="2180"/>
        <v>0</v>
      </c>
      <c r="V327" s="151">
        <f t="shared" si="2181"/>
        <v>0</v>
      </c>
      <c r="W327" s="151">
        <f t="shared" si="2182"/>
        <v>0</v>
      </c>
      <c r="X327" s="154">
        <f t="shared" si="2076"/>
        <v>0</v>
      </c>
      <c r="Y327" s="151">
        <f t="shared" si="2183"/>
        <v>0</v>
      </c>
      <c r="Z327" s="151">
        <f t="shared" si="2184"/>
        <v>0</v>
      </c>
      <c r="AA327" s="151">
        <f t="shared" si="2185"/>
        <v>0</v>
      </c>
      <c r="AB327" s="154">
        <f t="shared" si="2077"/>
        <v>0</v>
      </c>
      <c r="AC327" s="3"/>
      <c r="AD327" s="3"/>
      <c r="AE327" s="3"/>
      <c r="AF327" s="154">
        <f t="shared" si="2078"/>
        <v>0</v>
      </c>
      <c r="AG327" s="3"/>
      <c r="AH327" s="3"/>
      <c r="AI327" s="3"/>
      <c r="AJ327" s="154">
        <f t="shared" si="2079"/>
        <v>0</v>
      </c>
      <c r="AK327" s="151">
        <f t="shared" si="2186"/>
        <v>0</v>
      </c>
      <c r="AL327" s="151">
        <f t="shared" si="2187"/>
        <v>0</v>
      </c>
      <c r="AM327" s="151">
        <f t="shared" si="2188"/>
        <v>0</v>
      </c>
      <c r="AN327" s="154">
        <f t="shared" si="2080"/>
        <v>0</v>
      </c>
      <c r="AO327" s="3"/>
      <c r="AP327" s="3"/>
      <c r="AQ327" s="3"/>
      <c r="AR327" s="151">
        <f t="shared" si="2189"/>
        <v>0</v>
      </c>
      <c r="AS327" s="151">
        <f t="shared" si="2190"/>
        <v>0</v>
      </c>
      <c r="AT327" s="151">
        <f t="shared" si="2191"/>
        <v>0</v>
      </c>
      <c r="AU327" s="151">
        <f t="shared" si="2192"/>
        <v>0</v>
      </c>
      <c r="AV327" s="154">
        <f t="shared" si="2081"/>
        <v>0</v>
      </c>
      <c r="AW327" s="3"/>
      <c r="AX327" s="3"/>
      <c r="AY327" s="3"/>
      <c r="AZ327" s="151">
        <f t="shared" si="2193"/>
        <v>0</v>
      </c>
      <c r="BA327" s="151">
        <f t="shared" si="2194"/>
        <v>0</v>
      </c>
      <c r="BB327" s="151">
        <f t="shared" si="2195"/>
        <v>0</v>
      </c>
      <c r="BC327" s="151">
        <f t="shared" si="2196"/>
        <v>0</v>
      </c>
      <c r="BD327" s="154">
        <f t="shared" si="2082"/>
        <v>0</v>
      </c>
      <c r="BE327" s="3"/>
      <c r="BF327" s="3"/>
      <c r="BG327" s="3"/>
      <c r="BH327" s="151">
        <f t="shared" si="2197"/>
        <v>0</v>
      </c>
      <c r="BI327" s="151">
        <f t="shared" si="2198"/>
        <v>0</v>
      </c>
      <c r="BJ327" s="151">
        <f t="shared" si="2199"/>
        <v>0</v>
      </c>
      <c r="BK327" s="151">
        <f t="shared" si="2200"/>
        <v>0</v>
      </c>
      <c r="BL327" s="154">
        <f t="shared" si="2083"/>
        <v>0</v>
      </c>
      <c r="BM327" s="3"/>
      <c r="BN327" s="3"/>
      <c r="BO327" s="3"/>
      <c r="BP327" s="151">
        <f t="shared" si="2201"/>
        <v>0</v>
      </c>
      <c r="BQ327" s="151">
        <f t="shared" si="2202"/>
        <v>0</v>
      </c>
      <c r="BR327" s="151">
        <f t="shared" si="2203"/>
        <v>0</v>
      </c>
      <c r="BS327" s="151">
        <f t="shared" si="2204"/>
        <v>0</v>
      </c>
      <c r="BT327" s="154">
        <f t="shared" si="2084"/>
        <v>0</v>
      </c>
      <c r="BU327" s="3"/>
      <c r="BV327" s="3"/>
      <c r="BW327" s="3"/>
      <c r="BX327" s="151">
        <f t="shared" si="2205"/>
        <v>0</v>
      </c>
      <c r="BY327" s="151">
        <f t="shared" si="2206"/>
        <v>0</v>
      </c>
      <c r="BZ327" s="151">
        <f t="shared" si="2207"/>
        <v>0</v>
      </c>
      <c r="CA327" s="151">
        <f t="shared" si="2208"/>
        <v>0</v>
      </c>
      <c r="CB327" s="154">
        <f t="shared" si="2085"/>
        <v>0</v>
      </c>
      <c r="CC327" s="3"/>
      <c r="CD327" s="3"/>
      <c r="CE327" s="3"/>
      <c r="CF327" s="151">
        <f t="shared" si="2209"/>
        <v>0</v>
      </c>
      <c r="CG327" s="151">
        <f t="shared" si="2210"/>
        <v>0</v>
      </c>
      <c r="CH327" s="151">
        <f t="shared" si="2211"/>
        <v>0</v>
      </c>
      <c r="CI327" s="151">
        <f t="shared" si="2212"/>
        <v>0</v>
      </c>
      <c r="CJ327" s="154">
        <f t="shared" si="2086"/>
        <v>0</v>
      </c>
      <c r="CK327" s="3"/>
      <c r="CL327" s="3"/>
      <c r="CM327" s="3"/>
      <c r="CN327" s="151">
        <f t="shared" si="2213"/>
        <v>0</v>
      </c>
      <c r="CO327" s="151">
        <f t="shared" si="2214"/>
        <v>0</v>
      </c>
      <c r="CP327" s="151">
        <f t="shared" si="2215"/>
        <v>0</v>
      </c>
      <c r="CQ327" s="151">
        <f t="shared" si="2216"/>
        <v>0</v>
      </c>
      <c r="CR327" s="154">
        <f t="shared" si="2087"/>
        <v>0</v>
      </c>
      <c r="CS327" s="3"/>
      <c r="CT327" s="3"/>
      <c r="CU327" s="3"/>
      <c r="CV327" s="151">
        <f t="shared" si="2217"/>
        <v>0</v>
      </c>
      <c r="CW327" s="151">
        <f t="shared" si="2218"/>
        <v>0</v>
      </c>
      <c r="CX327" s="151">
        <f t="shared" si="2219"/>
        <v>0</v>
      </c>
      <c r="CY327" s="151">
        <f t="shared" si="2220"/>
        <v>0</v>
      </c>
      <c r="CZ327" s="151">
        <f t="shared" si="2221"/>
        <v>0</v>
      </c>
      <c r="DA327" s="151">
        <f t="shared" si="2222"/>
        <v>0</v>
      </c>
      <c r="DB327" s="151">
        <f t="shared" si="2223"/>
        <v>0</v>
      </c>
      <c r="DC327" s="151">
        <f t="shared" si="222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33"/>
        <v>0</v>
      </c>
      <c r="FM327" s="151">
        <f t="shared" si="2229"/>
        <v>0</v>
      </c>
      <c r="FN327" s="151">
        <f t="shared" si="2230"/>
        <v>0</v>
      </c>
      <c r="FO327" s="151">
        <f t="shared" si="2231"/>
        <v>0</v>
      </c>
      <c r="FR327" s="5">
        <f t="shared" si="2234"/>
        <v>0</v>
      </c>
      <c r="FS327" s="5">
        <f t="shared" si="2235"/>
        <v>0</v>
      </c>
      <c r="FT327" s="5">
        <f t="shared" si="2236"/>
        <v>0</v>
      </c>
      <c r="FU327" s="5">
        <f t="shared" si="2237"/>
        <v>0</v>
      </c>
      <c r="FW327" s="233" t="e">
        <f t="shared" si="2238"/>
        <v>#DIV/0!</v>
      </c>
      <c r="FX327" s="233" t="e">
        <f t="shared" si="2239"/>
        <v>#DIV/0!</v>
      </c>
      <c r="FY327" s="233" t="e">
        <f t="shared" si="2240"/>
        <v>#DIV/0!</v>
      </c>
      <c r="FZ327" s="233" t="e">
        <f t="shared" si="2241"/>
        <v>#DIV/0!</v>
      </c>
      <c r="GA327" s="233"/>
      <c r="GB327" s="5">
        <f t="shared" si="2242"/>
        <v>0</v>
      </c>
      <c r="GC327" s="5">
        <f t="shared" si="2243"/>
        <v>0</v>
      </c>
      <c r="GD327" s="5">
        <f t="shared" si="2244"/>
        <v>0</v>
      </c>
      <c r="GE327" s="5">
        <f t="shared" si="2245"/>
        <v>0</v>
      </c>
    </row>
    <row r="328" spans="2:187" x14ac:dyDescent="0.2">
      <c r="B328" s="139">
        <f t="shared" si="2227"/>
        <v>2026</v>
      </c>
      <c r="C328" s="142" t="str">
        <f t="shared" si="2232"/>
        <v>Mar</v>
      </c>
      <c r="D328" s="154">
        <f t="shared" si="2072"/>
        <v>0</v>
      </c>
      <c r="E328" s="129"/>
      <c r="F328" s="129"/>
      <c r="G328" s="129"/>
      <c r="H328" s="154">
        <f t="shared" si="2073"/>
        <v>0</v>
      </c>
      <c r="I328" s="151">
        <f t="shared" si="2177"/>
        <v>0</v>
      </c>
      <c r="J328" s="151">
        <f t="shared" si="2178"/>
        <v>0</v>
      </c>
      <c r="K328" s="151">
        <f t="shared" si="2179"/>
        <v>0</v>
      </c>
      <c r="L328" s="154">
        <f t="shared" si="2228"/>
        <v>0</v>
      </c>
      <c r="M328" s="3"/>
      <c r="N328" s="3"/>
      <c r="O328" s="3"/>
      <c r="P328" s="154">
        <f t="shared" si="2074"/>
        <v>0</v>
      </c>
      <c r="Q328" s="3"/>
      <c r="R328" s="3"/>
      <c r="S328" s="3"/>
      <c r="T328" s="154">
        <f t="shared" si="2075"/>
        <v>0</v>
      </c>
      <c r="U328" s="151">
        <f t="shared" si="2180"/>
        <v>0</v>
      </c>
      <c r="V328" s="151">
        <f t="shared" si="2181"/>
        <v>0</v>
      </c>
      <c r="W328" s="151">
        <f t="shared" si="2182"/>
        <v>0</v>
      </c>
      <c r="X328" s="154">
        <f t="shared" si="2076"/>
        <v>0</v>
      </c>
      <c r="Y328" s="151">
        <f t="shared" si="2183"/>
        <v>0</v>
      </c>
      <c r="Z328" s="151">
        <f t="shared" si="2184"/>
        <v>0</v>
      </c>
      <c r="AA328" s="151">
        <f t="shared" si="2185"/>
        <v>0</v>
      </c>
      <c r="AB328" s="154">
        <f t="shared" si="2077"/>
        <v>0</v>
      </c>
      <c r="AC328" s="3"/>
      <c r="AD328" s="3"/>
      <c r="AE328" s="3"/>
      <c r="AF328" s="154">
        <f t="shared" si="2078"/>
        <v>0</v>
      </c>
      <c r="AG328" s="3"/>
      <c r="AH328" s="3"/>
      <c r="AI328" s="3"/>
      <c r="AJ328" s="154">
        <f t="shared" si="2079"/>
        <v>0</v>
      </c>
      <c r="AK328" s="151">
        <f t="shared" si="2186"/>
        <v>0</v>
      </c>
      <c r="AL328" s="151">
        <f t="shared" si="2187"/>
        <v>0</v>
      </c>
      <c r="AM328" s="151">
        <f t="shared" si="2188"/>
        <v>0</v>
      </c>
      <c r="AN328" s="154">
        <f t="shared" si="2080"/>
        <v>0</v>
      </c>
      <c r="AO328" s="3"/>
      <c r="AP328" s="3"/>
      <c r="AQ328" s="3"/>
      <c r="AR328" s="151">
        <f t="shared" si="2189"/>
        <v>0</v>
      </c>
      <c r="AS328" s="151">
        <f t="shared" si="2190"/>
        <v>0</v>
      </c>
      <c r="AT328" s="151">
        <f t="shared" si="2191"/>
        <v>0</v>
      </c>
      <c r="AU328" s="151">
        <f t="shared" si="2192"/>
        <v>0</v>
      </c>
      <c r="AV328" s="154">
        <f t="shared" si="2081"/>
        <v>0</v>
      </c>
      <c r="AW328" s="3"/>
      <c r="AX328" s="3"/>
      <c r="AY328" s="3"/>
      <c r="AZ328" s="151">
        <f t="shared" si="2193"/>
        <v>0</v>
      </c>
      <c r="BA328" s="151">
        <f t="shared" si="2194"/>
        <v>0</v>
      </c>
      <c r="BB328" s="151">
        <f t="shared" si="2195"/>
        <v>0</v>
      </c>
      <c r="BC328" s="151">
        <f t="shared" si="2196"/>
        <v>0</v>
      </c>
      <c r="BD328" s="154">
        <f t="shared" si="2082"/>
        <v>0</v>
      </c>
      <c r="BE328" s="3"/>
      <c r="BF328" s="3"/>
      <c r="BG328" s="3"/>
      <c r="BH328" s="151">
        <f t="shared" si="2197"/>
        <v>0</v>
      </c>
      <c r="BI328" s="151">
        <f t="shared" si="2198"/>
        <v>0</v>
      </c>
      <c r="BJ328" s="151">
        <f t="shared" si="2199"/>
        <v>0</v>
      </c>
      <c r="BK328" s="151">
        <f t="shared" si="2200"/>
        <v>0</v>
      </c>
      <c r="BL328" s="154">
        <f t="shared" si="2083"/>
        <v>0</v>
      </c>
      <c r="BM328" s="3"/>
      <c r="BN328" s="3"/>
      <c r="BO328" s="3"/>
      <c r="BP328" s="151">
        <f t="shared" si="2201"/>
        <v>0</v>
      </c>
      <c r="BQ328" s="151">
        <f t="shared" si="2202"/>
        <v>0</v>
      </c>
      <c r="BR328" s="151">
        <f t="shared" si="2203"/>
        <v>0</v>
      </c>
      <c r="BS328" s="151">
        <f t="shared" si="2204"/>
        <v>0</v>
      </c>
      <c r="BT328" s="154">
        <f t="shared" si="2084"/>
        <v>0</v>
      </c>
      <c r="BU328" s="3"/>
      <c r="BV328" s="3"/>
      <c r="BW328" s="3"/>
      <c r="BX328" s="151">
        <f t="shared" si="2205"/>
        <v>0</v>
      </c>
      <c r="BY328" s="151">
        <f t="shared" si="2206"/>
        <v>0</v>
      </c>
      <c r="BZ328" s="151">
        <f t="shared" si="2207"/>
        <v>0</v>
      </c>
      <c r="CA328" s="151">
        <f t="shared" si="2208"/>
        <v>0</v>
      </c>
      <c r="CB328" s="154">
        <f t="shared" si="2085"/>
        <v>0</v>
      </c>
      <c r="CC328" s="3"/>
      <c r="CD328" s="3"/>
      <c r="CE328" s="3"/>
      <c r="CF328" s="151">
        <f t="shared" si="2209"/>
        <v>0</v>
      </c>
      <c r="CG328" s="151">
        <f t="shared" si="2210"/>
        <v>0</v>
      </c>
      <c r="CH328" s="151">
        <f t="shared" si="2211"/>
        <v>0</v>
      </c>
      <c r="CI328" s="151">
        <f t="shared" si="2212"/>
        <v>0</v>
      </c>
      <c r="CJ328" s="154">
        <f t="shared" si="2086"/>
        <v>0</v>
      </c>
      <c r="CK328" s="3"/>
      <c r="CL328" s="3"/>
      <c r="CM328" s="3"/>
      <c r="CN328" s="151">
        <f t="shared" si="2213"/>
        <v>0</v>
      </c>
      <c r="CO328" s="151">
        <f t="shared" si="2214"/>
        <v>0</v>
      </c>
      <c r="CP328" s="151">
        <f t="shared" si="2215"/>
        <v>0</v>
      </c>
      <c r="CQ328" s="151">
        <f t="shared" si="2216"/>
        <v>0</v>
      </c>
      <c r="CR328" s="154">
        <f t="shared" si="2087"/>
        <v>0</v>
      </c>
      <c r="CS328" s="3"/>
      <c r="CT328" s="3"/>
      <c r="CU328" s="3"/>
      <c r="CV328" s="151">
        <f t="shared" si="2217"/>
        <v>0</v>
      </c>
      <c r="CW328" s="151">
        <f t="shared" si="2218"/>
        <v>0</v>
      </c>
      <c r="CX328" s="151">
        <f t="shared" si="2219"/>
        <v>0</v>
      </c>
      <c r="CY328" s="151">
        <f t="shared" si="2220"/>
        <v>0</v>
      </c>
      <c r="CZ328" s="151">
        <f t="shared" si="2221"/>
        <v>0</v>
      </c>
      <c r="DA328" s="151">
        <f t="shared" si="2222"/>
        <v>0</v>
      </c>
      <c r="DB328" s="151">
        <f t="shared" si="2223"/>
        <v>0</v>
      </c>
      <c r="DC328" s="151">
        <f t="shared" si="222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33"/>
        <v>0</v>
      </c>
      <c r="FM328" s="151">
        <f t="shared" si="2229"/>
        <v>0</v>
      </c>
      <c r="FN328" s="151">
        <f t="shared" si="2230"/>
        <v>0</v>
      </c>
      <c r="FO328" s="151">
        <f t="shared" si="2231"/>
        <v>0</v>
      </c>
      <c r="FR328" s="5">
        <f t="shared" si="2234"/>
        <v>0</v>
      </c>
      <c r="FS328" s="5">
        <f t="shared" si="2235"/>
        <v>0</v>
      </c>
      <c r="FT328" s="5">
        <f t="shared" si="2236"/>
        <v>0</v>
      </c>
      <c r="FU328" s="5">
        <f t="shared" si="2237"/>
        <v>0</v>
      </c>
      <c r="FW328" s="233" t="e">
        <f t="shared" si="2238"/>
        <v>#DIV/0!</v>
      </c>
      <c r="FX328" s="233" t="e">
        <f t="shared" si="2239"/>
        <v>#DIV/0!</v>
      </c>
      <c r="FY328" s="233" t="e">
        <f t="shared" si="2240"/>
        <v>#DIV/0!</v>
      </c>
      <c r="FZ328" s="233" t="e">
        <f t="shared" si="2241"/>
        <v>#DIV/0!</v>
      </c>
      <c r="GA328" s="233"/>
      <c r="GB328" s="5">
        <f t="shared" si="2242"/>
        <v>0</v>
      </c>
      <c r="GC328" s="5">
        <f t="shared" si="2243"/>
        <v>0</v>
      </c>
      <c r="GD328" s="5">
        <f t="shared" si="2244"/>
        <v>0</v>
      </c>
      <c r="GE328" s="5">
        <f t="shared" si="2245"/>
        <v>0</v>
      </c>
    </row>
    <row r="329" spans="2:187" x14ac:dyDescent="0.2">
      <c r="B329" s="139">
        <f t="shared" si="2227"/>
        <v>2026</v>
      </c>
      <c r="C329" s="142" t="str">
        <f t="shared" si="2232"/>
        <v>Apr</v>
      </c>
      <c r="D329" s="154">
        <f t="shared" si="2072"/>
        <v>0</v>
      </c>
      <c r="E329" s="129"/>
      <c r="F329" s="129"/>
      <c r="G329" s="129"/>
      <c r="H329" s="154">
        <f t="shared" si="2073"/>
        <v>0</v>
      </c>
      <c r="I329" s="151">
        <f t="shared" si="2177"/>
        <v>0</v>
      </c>
      <c r="J329" s="151">
        <f t="shared" si="2178"/>
        <v>0</v>
      </c>
      <c r="K329" s="151">
        <f t="shared" si="2179"/>
        <v>0</v>
      </c>
      <c r="L329" s="154">
        <f t="shared" si="2228"/>
        <v>0</v>
      </c>
      <c r="M329" s="3"/>
      <c r="N329" s="3"/>
      <c r="O329" s="3"/>
      <c r="P329" s="154">
        <f t="shared" si="2074"/>
        <v>0</v>
      </c>
      <c r="Q329" s="3"/>
      <c r="R329" s="3"/>
      <c r="S329" s="3"/>
      <c r="T329" s="154">
        <f t="shared" si="2075"/>
        <v>0</v>
      </c>
      <c r="U329" s="151">
        <f t="shared" si="2180"/>
        <v>0</v>
      </c>
      <c r="V329" s="151">
        <f t="shared" si="2181"/>
        <v>0</v>
      </c>
      <c r="W329" s="151">
        <f t="shared" si="2182"/>
        <v>0</v>
      </c>
      <c r="X329" s="154">
        <f t="shared" si="2076"/>
        <v>0</v>
      </c>
      <c r="Y329" s="151">
        <f t="shared" si="2183"/>
        <v>0</v>
      </c>
      <c r="Z329" s="151">
        <f t="shared" si="2184"/>
        <v>0</v>
      </c>
      <c r="AA329" s="151">
        <f t="shared" si="2185"/>
        <v>0</v>
      </c>
      <c r="AB329" s="154">
        <f t="shared" si="2077"/>
        <v>0</v>
      </c>
      <c r="AC329" s="3"/>
      <c r="AD329" s="3"/>
      <c r="AE329" s="3"/>
      <c r="AF329" s="154">
        <f t="shared" si="2078"/>
        <v>0</v>
      </c>
      <c r="AG329" s="3"/>
      <c r="AH329" s="3"/>
      <c r="AI329" s="3"/>
      <c r="AJ329" s="154">
        <f t="shared" si="2079"/>
        <v>0</v>
      </c>
      <c r="AK329" s="151">
        <f t="shared" si="2186"/>
        <v>0</v>
      </c>
      <c r="AL329" s="151">
        <f t="shared" si="2187"/>
        <v>0</v>
      </c>
      <c r="AM329" s="151">
        <f t="shared" si="2188"/>
        <v>0</v>
      </c>
      <c r="AN329" s="154">
        <f t="shared" si="2080"/>
        <v>0</v>
      </c>
      <c r="AO329" s="3"/>
      <c r="AP329" s="3"/>
      <c r="AQ329" s="3"/>
      <c r="AR329" s="151">
        <f t="shared" si="2189"/>
        <v>0</v>
      </c>
      <c r="AS329" s="151">
        <f t="shared" si="2190"/>
        <v>0</v>
      </c>
      <c r="AT329" s="151">
        <f t="shared" si="2191"/>
        <v>0</v>
      </c>
      <c r="AU329" s="151">
        <f t="shared" si="2192"/>
        <v>0</v>
      </c>
      <c r="AV329" s="154">
        <f t="shared" si="2081"/>
        <v>0</v>
      </c>
      <c r="AW329" s="3"/>
      <c r="AX329" s="3"/>
      <c r="AY329" s="3"/>
      <c r="AZ329" s="151">
        <f t="shared" si="2193"/>
        <v>0</v>
      </c>
      <c r="BA329" s="151">
        <f t="shared" si="2194"/>
        <v>0</v>
      </c>
      <c r="BB329" s="151">
        <f t="shared" si="2195"/>
        <v>0</v>
      </c>
      <c r="BC329" s="151">
        <f t="shared" si="2196"/>
        <v>0</v>
      </c>
      <c r="BD329" s="154">
        <f t="shared" si="2082"/>
        <v>0</v>
      </c>
      <c r="BE329" s="3"/>
      <c r="BF329" s="3"/>
      <c r="BG329" s="3"/>
      <c r="BH329" s="151">
        <f t="shared" si="2197"/>
        <v>0</v>
      </c>
      <c r="BI329" s="151">
        <f t="shared" si="2198"/>
        <v>0</v>
      </c>
      <c r="BJ329" s="151">
        <f t="shared" si="2199"/>
        <v>0</v>
      </c>
      <c r="BK329" s="151">
        <f t="shared" si="2200"/>
        <v>0</v>
      </c>
      <c r="BL329" s="154">
        <f t="shared" si="2083"/>
        <v>0</v>
      </c>
      <c r="BM329" s="3"/>
      <c r="BN329" s="3"/>
      <c r="BO329" s="3"/>
      <c r="BP329" s="151">
        <f t="shared" si="2201"/>
        <v>0</v>
      </c>
      <c r="BQ329" s="151">
        <f t="shared" si="2202"/>
        <v>0</v>
      </c>
      <c r="BR329" s="151">
        <f t="shared" si="2203"/>
        <v>0</v>
      </c>
      <c r="BS329" s="151">
        <f t="shared" si="2204"/>
        <v>0</v>
      </c>
      <c r="BT329" s="154">
        <f t="shared" si="2084"/>
        <v>0</v>
      </c>
      <c r="BU329" s="3"/>
      <c r="BV329" s="3"/>
      <c r="BW329" s="3"/>
      <c r="BX329" s="151">
        <f t="shared" si="2205"/>
        <v>0</v>
      </c>
      <c r="BY329" s="151">
        <f t="shared" si="2206"/>
        <v>0</v>
      </c>
      <c r="BZ329" s="151">
        <f t="shared" si="2207"/>
        <v>0</v>
      </c>
      <c r="CA329" s="151">
        <f t="shared" si="2208"/>
        <v>0</v>
      </c>
      <c r="CB329" s="154">
        <f t="shared" si="2085"/>
        <v>0</v>
      </c>
      <c r="CC329" s="3"/>
      <c r="CD329" s="3"/>
      <c r="CE329" s="3"/>
      <c r="CF329" s="151">
        <f t="shared" si="2209"/>
        <v>0</v>
      </c>
      <c r="CG329" s="151">
        <f t="shared" si="2210"/>
        <v>0</v>
      </c>
      <c r="CH329" s="151">
        <f t="shared" si="2211"/>
        <v>0</v>
      </c>
      <c r="CI329" s="151">
        <f t="shared" si="2212"/>
        <v>0</v>
      </c>
      <c r="CJ329" s="154">
        <f t="shared" si="2086"/>
        <v>0</v>
      </c>
      <c r="CK329" s="3"/>
      <c r="CL329" s="3"/>
      <c r="CM329" s="3"/>
      <c r="CN329" s="151">
        <f t="shared" si="2213"/>
        <v>0</v>
      </c>
      <c r="CO329" s="151">
        <f t="shared" si="2214"/>
        <v>0</v>
      </c>
      <c r="CP329" s="151">
        <f t="shared" si="2215"/>
        <v>0</v>
      </c>
      <c r="CQ329" s="151">
        <f t="shared" si="2216"/>
        <v>0</v>
      </c>
      <c r="CR329" s="154">
        <f t="shared" si="2087"/>
        <v>0</v>
      </c>
      <c r="CS329" s="3"/>
      <c r="CT329" s="3"/>
      <c r="CU329" s="3"/>
      <c r="CV329" s="151">
        <f t="shared" si="2217"/>
        <v>0</v>
      </c>
      <c r="CW329" s="151">
        <f t="shared" si="2218"/>
        <v>0</v>
      </c>
      <c r="CX329" s="151">
        <f t="shared" si="2219"/>
        <v>0</v>
      </c>
      <c r="CY329" s="151">
        <f t="shared" si="2220"/>
        <v>0</v>
      </c>
      <c r="CZ329" s="151">
        <f t="shared" si="2221"/>
        <v>0</v>
      </c>
      <c r="DA329" s="151">
        <f t="shared" si="2222"/>
        <v>0</v>
      </c>
      <c r="DB329" s="151">
        <f t="shared" si="2223"/>
        <v>0</v>
      </c>
      <c r="DC329" s="151">
        <f t="shared" si="222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33"/>
        <v>0</v>
      </c>
      <c r="FM329" s="151">
        <f t="shared" si="2229"/>
        <v>0</v>
      </c>
      <c r="FN329" s="151">
        <f t="shared" si="2230"/>
        <v>0</v>
      </c>
      <c r="FO329" s="151">
        <f t="shared" si="2231"/>
        <v>0</v>
      </c>
      <c r="FR329" s="5">
        <f t="shared" si="2234"/>
        <v>0</v>
      </c>
      <c r="FS329" s="5">
        <f t="shared" si="2235"/>
        <v>0</v>
      </c>
      <c r="FT329" s="5">
        <f t="shared" si="2236"/>
        <v>0</v>
      </c>
      <c r="FU329" s="5">
        <f t="shared" si="2237"/>
        <v>0</v>
      </c>
      <c r="FW329" s="233" t="e">
        <f t="shared" si="2238"/>
        <v>#DIV/0!</v>
      </c>
      <c r="FX329" s="233" t="e">
        <f t="shared" si="2239"/>
        <v>#DIV/0!</v>
      </c>
      <c r="FY329" s="233" t="e">
        <f t="shared" si="2240"/>
        <v>#DIV/0!</v>
      </c>
      <c r="FZ329" s="233" t="e">
        <f t="shared" si="2241"/>
        <v>#DIV/0!</v>
      </c>
      <c r="GA329" s="233"/>
      <c r="GB329" s="5">
        <f t="shared" si="2242"/>
        <v>0</v>
      </c>
      <c r="GC329" s="5">
        <f t="shared" si="2243"/>
        <v>0</v>
      </c>
      <c r="GD329" s="5">
        <f t="shared" si="2244"/>
        <v>0</v>
      </c>
      <c r="GE329" s="5">
        <f t="shared" si="2245"/>
        <v>0</v>
      </c>
    </row>
    <row r="330" spans="2:187" x14ac:dyDescent="0.2">
      <c r="B330" s="139">
        <f t="shared" si="2227"/>
        <v>2026</v>
      </c>
      <c r="C330" s="142" t="str">
        <f t="shared" si="2232"/>
        <v>Maj</v>
      </c>
      <c r="D330" s="154">
        <f t="shared" ref="D330:D385" si="2246">E330+F330+G330</f>
        <v>0</v>
      </c>
      <c r="E330" s="129"/>
      <c r="F330" s="129"/>
      <c r="G330" s="129"/>
      <c r="H330" s="154">
        <f t="shared" ref="H330:H385" si="2247">I330+J330+K330</f>
        <v>0</v>
      </c>
      <c r="I330" s="151">
        <f t="shared" si="2177"/>
        <v>0</v>
      </c>
      <c r="J330" s="151">
        <f t="shared" si="2178"/>
        <v>0</v>
      </c>
      <c r="K330" s="151">
        <f t="shared" si="2179"/>
        <v>0</v>
      </c>
      <c r="L330" s="154">
        <f t="shared" si="2228"/>
        <v>0</v>
      </c>
      <c r="M330" s="3"/>
      <c r="N330" s="3"/>
      <c r="O330" s="3"/>
      <c r="P330" s="154">
        <f t="shared" ref="P330:P385" si="2248">Q330+R330+S330</f>
        <v>0</v>
      </c>
      <c r="Q330" s="3"/>
      <c r="R330" s="3"/>
      <c r="S330" s="3"/>
      <c r="T330" s="154">
        <f t="shared" ref="T330:T385" si="2249">U330+V330+W330</f>
        <v>0</v>
      </c>
      <c r="U330" s="151">
        <f t="shared" si="2180"/>
        <v>0</v>
      </c>
      <c r="V330" s="151">
        <f t="shared" si="2181"/>
        <v>0</v>
      </c>
      <c r="W330" s="151">
        <f t="shared" si="2182"/>
        <v>0</v>
      </c>
      <c r="X330" s="154">
        <f t="shared" ref="X330:X385" si="2250">Y330+Z330+AA330</f>
        <v>0</v>
      </c>
      <c r="Y330" s="151">
        <f t="shared" si="2183"/>
        <v>0</v>
      </c>
      <c r="Z330" s="151">
        <f t="shared" si="2184"/>
        <v>0</v>
      </c>
      <c r="AA330" s="151">
        <f t="shared" si="2185"/>
        <v>0</v>
      </c>
      <c r="AB330" s="154">
        <f t="shared" ref="AB330:AB385" si="2251">AC330+AD330+AE330</f>
        <v>0</v>
      </c>
      <c r="AC330" s="3"/>
      <c r="AD330" s="3"/>
      <c r="AE330" s="3"/>
      <c r="AF330" s="154">
        <f t="shared" ref="AF330:AF385" si="2252">AG330+AH330+AI330</f>
        <v>0</v>
      </c>
      <c r="AG330" s="3"/>
      <c r="AH330" s="3"/>
      <c r="AI330" s="3"/>
      <c r="AJ330" s="154">
        <f t="shared" ref="AJ330:AJ385" si="2253">AK330+AL330+AM330</f>
        <v>0</v>
      </c>
      <c r="AK330" s="151">
        <f t="shared" si="2186"/>
        <v>0</v>
      </c>
      <c r="AL330" s="151">
        <f t="shared" si="2187"/>
        <v>0</v>
      </c>
      <c r="AM330" s="151">
        <f t="shared" si="2188"/>
        <v>0</v>
      </c>
      <c r="AN330" s="154">
        <f t="shared" ref="AN330:AN385" si="2254">AO330+AP330+AQ330</f>
        <v>0</v>
      </c>
      <c r="AO330" s="3"/>
      <c r="AP330" s="3"/>
      <c r="AQ330" s="3"/>
      <c r="AR330" s="151">
        <f t="shared" si="2189"/>
        <v>0</v>
      </c>
      <c r="AS330" s="151">
        <f t="shared" si="2190"/>
        <v>0</v>
      </c>
      <c r="AT330" s="151">
        <f t="shared" si="2191"/>
        <v>0</v>
      </c>
      <c r="AU330" s="151">
        <f t="shared" si="2192"/>
        <v>0</v>
      </c>
      <c r="AV330" s="154">
        <f t="shared" ref="AV330:AV385" si="2255">AW330+AX330+AY330</f>
        <v>0</v>
      </c>
      <c r="AW330" s="3"/>
      <c r="AX330" s="3"/>
      <c r="AY330" s="3"/>
      <c r="AZ330" s="151">
        <f t="shared" si="2193"/>
        <v>0</v>
      </c>
      <c r="BA330" s="151">
        <f t="shared" si="2194"/>
        <v>0</v>
      </c>
      <c r="BB330" s="151">
        <f t="shared" si="2195"/>
        <v>0</v>
      </c>
      <c r="BC330" s="151">
        <f t="shared" si="2196"/>
        <v>0</v>
      </c>
      <c r="BD330" s="154">
        <f t="shared" ref="BD330:BD385" si="2256">BE330+BF330+BG330</f>
        <v>0</v>
      </c>
      <c r="BE330" s="3"/>
      <c r="BF330" s="3"/>
      <c r="BG330" s="3"/>
      <c r="BH330" s="151">
        <f t="shared" si="2197"/>
        <v>0</v>
      </c>
      <c r="BI330" s="151">
        <f t="shared" si="2198"/>
        <v>0</v>
      </c>
      <c r="BJ330" s="151">
        <f t="shared" si="2199"/>
        <v>0</v>
      </c>
      <c r="BK330" s="151">
        <f t="shared" si="2200"/>
        <v>0</v>
      </c>
      <c r="BL330" s="154">
        <f t="shared" ref="BL330:BL385" si="2257">BM330+BN330+BO330</f>
        <v>0</v>
      </c>
      <c r="BM330" s="3"/>
      <c r="BN330" s="3"/>
      <c r="BO330" s="3"/>
      <c r="BP330" s="151">
        <f t="shared" si="2201"/>
        <v>0</v>
      </c>
      <c r="BQ330" s="151">
        <f t="shared" si="2202"/>
        <v>0</v>
      </c>
      <c r="BR330" s="151">
        <f t="shared" si="2203"/>
        <v>0</v>
      </c>
      <c r="BS330" s="151">
        <f t="shared" si="2204"/>
        <v>0</v>
      </c>
      <c r="BT330" s="154">
        <f t="shared" ref="BT330:BT385" si="2258">BU330+BV330+BW330</f>
        <v>0</v>
      </c>
      <c r="BU330" s="3"/>
      <c r="BV330" s="3"/>
      <c r="BW330" s="3"/>
      <c r="BX330" s="151">
        <f t="shared" si="2205"/>
        <v>0</v>
      </c>
      <c r="BY330" s="151">
        <f t="shared" si="2206"/>
        <v>0</v>
      </c>
      <c r="BZ330" s="151">
        <f t="shared" si="2207"/>
        <v>0</v>
      </c>
      <c r="CA330" s="151">
        <f t="shared" si="2208"/>
        <v>0</v>
      </c>
      <c r="CB330" s="154">
        <f t="shared" ref="CB330:CB385" si="2259">CC330+CD330+CE330</f>
        <v>0</v>
      </c>
      <c r="CC330" s="3"/>
      <c r="CD330" s="3"/>
      <c r="CE330" s="3"/>
      <c r="CF330" s="151">
        <f t="shared" si="2209"/>
        <v>0</v>
      </c>
      <c r="CG330" s="151">
        <f t="shared" si="2210"/>
        <v>0</v>
      </c>
      <c r="CH330" s="151">
        <f t="shared" si="2211"/>
        <v>0</v>
      </c>
      <c r="CI330" s="151">
        <f t="shared" si="2212"/>
        <v>0</v>
      </c>
      <c r="CJ330" s="154">
        <f t="shared" ref="CJ330:CJ385" si="2260">CK330+CL330+CM330</f>
        <v>0</v>
      </c>
      <c r="CK330" s="3"/>
      <c r="CL330" s="3"/>
      <c r="CM330" s="3"/>
      <c r="CN330" s="151">
        <f t="shared" si="2213"/>
        <v>0</v>
      </c>
      <c r="CO330" s="151">
        <f t="shared" si="2214"/>
        <v>0</v>
      </c>
      <c r="CP330" s="151">
        <f t="shared" si="2215"/>
        <v>0</v>
      </c>
      <c r="CQ330" s="151">
        <f t="shared" si="2216"/>
        <v>0</v>
      </c>
      <c r="CR330" s="154">
        <f t="shared" ref="CR330:CR385" si="2261">CS330+CT330+CU330</f>
        <v>0</v>
      </c>
      <c r="CS330" s="3"/>
      <c r="CT330" s="3"/>
      <c r="CU330" s="3"/>
      <c r="CV330" s="151">
        <f t="shared" si="2217"/>
        <v>0</v>
      </c>
      <c r="CW330" s="151">
        <f t="shared" si="2218"/>
        <v>0</v>
      </c>
      <c r="CX330" s="151">
        <f t="shared" si="2219"/>
        <v>0</v>
      </c>
      <c r="CY330" s="151">
        <f t="shared" si="2220"/>
        <v>0</v>
      </c>
      <c r="CZ330" s="151">
        <f t="shared" si="2221"/>
        <v>0</v>
      </c>
      <c r="DA330" s="151">
        <f t="shared" si="2222"/>
        <v>0</v>
      </c>
      <c r="DB330" s="151">
        <f t="shared" si="2223"/>
        <v>0</v>
      </c>
      <c r="DC330" s="151">
        <f t="shared" si="222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33"/>
        <v>0</v>
      </c>
      <c r="FM330" s="151">
        <f t="shared" si="2229"/>
        <v>0</v>
      </c>
      <c r="FN330" s="151">
        <f t="shared" si="2230"/>
        <v>0</v>
      </c>
      <c r="FO330" s="151">
        <f t="shared" si="2231"/>
        <v>0</v>
      </c>
      <c r="FR330" s="5">
        <f t="shared" si="2234"/>
        <v>0</v>
      </c>
      <c r="FS330" s="5">
        <f t="shared" si="2235"/>
        <v>0</v>
      </c>
      <c r="FT330" s="5">
        <f t="shared" si="2236"/>
        <v>0</v>
      </c>
      <c r="FU330" s="5">
        <f t="shared" si="2237"/>
        <v>0</v>
      </c>
      <c r="FW330" s="233" t="e">
        <f t="shared" si="2238"/>
        <v>#DIV/0!</v>
      </c>
      <c r="FX330" s="233" t="e">
        <f t="shared" si="2239"/>
        <v>#DIV/0!</v>
      </c>
      <c r="FY330" s="233" t="e">
        <f t="shared" si="2240"/>
        <v>#DIV/0!</v>
      </c>
      <c r="FZ330" s="233" t="e">
        <f t="shared" si="2241"/>
        <v>#DIV/0!</v>
      </c>
      <c r="GA330" s="233"/>
      <c r="GB330" s="5">
        <f t="shared" si="2242"/>
        <v>0</v>
      </c>
      <c r="GC330" s="5">
        <f t="shared" si="2243"/>
        <v>0</v>
      </c>
      <c r="GD330" s="5">
        <f t="shared" si="2244"/>
        <v>0</v>
      </c>
      <c r="GE330" s="5">
        <f t="shared" si="2245"/>
        <v>0</v>
      </c>
    </row>
    <row r="331" spans="2:187" x14ac:dyDescent="0.2">
      <c r="B331" s="139">
        <f t="shared" si="2227"/>
        <v>2026</v>
      </c>
      <c r="C331" s="142" t="str">
        <f t="shared" si="2232"/>
        <v>Jun</v>
      </c>
      <c r="D331" s="154">
        <f t="shared" si="2246"/>
        <v>0</v>
      </c>
      <c r="E331" s="129"/>
      <c r="F331" s="129"/>
      <c r="G331" s="129"/>
      <c r="H331" s="154">
        <f t="shared" si="2247"/>
        <v>0</v>
      </c>
      <c r="I331" s="151">
        <f t="shared" si="2177"/>
        <v>0</v>
      </c>
      <c r="J331" s="151">
        <f t="shared" si="2178"/>
        <v>0</v>
      </c>
      <c r="K331" s="151">
        <f t="shared" si="2179"/>
        <v>0</v>
      </c>
      <c r="L331" s="154">
        <f t="shared" si="2228"/>
        <v>0</v>
      </c>
      <c r="M331" s="3"/>
      <c r="N331" s="3"/>
      <c r="O331" s="3"/>
      <c r="P331" s="154">
        <f t="shared" si="2248"/>
        <v>0</v>
      </c>
      <c r="Q331" s="3"/>
      <c r="R331" s="3"/>
      <c r="S331" s="3"/>
      <c r="T331" s="154">
        <f t="shared" si="2249"/>
        <v>0</v>
      </c>
      <c r="U331" s="151">
        <f t="shared" si="2180"/>
        <v>0</v>
      </c>
      <c r="V331" s="151">
        <f t="shared" si="2181"/>
        <v>0</v>
      </c>
      <c r="W331" s="151">
        <f t="shared" si="2182"/>
        <v>0</v>
      </c>
      <c r="X331" s="154">
        <f t="shared" si="2250"/>
        <v>0</v>
      </c>
      <c r="Y331" s="151">
        <f t="shared" si="2183"/>
        <v>0</v>
      </c>
      <c r="Z331" s="151">
        <f t="shared" si="2184"/>
        <v>0</v>
      </c>
      <c r="AA331" s="151">
        <f t="shared" si="2185"/>
        <v>0</v>
      </c>
      <c r="AB331" s="154">
        <f t="shared" si="2251"/>
        <v>0</v>
      </c>
      <c r="AC331" s="3"/>
      <c r="AD331" s="3"/>
      <c r="AE331" s="3"/>
      <c r="AF331" s="154">
        <f t="shared" si="2252"/>
        <v>0</v>
      </c>
      <c r="AG331" s="3"/>
      <c r="AH331" s="3"/>
      <c r="AI331" s="3"/>
      <c r="AJ331" s="154">
        <f t="shared" si="2253"/>
        <v>0</v>
      </c>
      <c r="AK331" s="151">
        <f t="shared" si="2186"/>
        <v>0</v>
      </c>
      <c r="AL331" s="151">
        <f t="shared" si="2187"/>
        <v>0</v>
      </c>
      <c r="AM331" s="151">
        <f t="shared" si="2188"/>
        <v>0</v>
      </c>
      <c r="AN331" s="154">
        <f t="shared" si="2254"/>
        <v>0</v>
      </c>
      <c r="AO331" s="3"/>
      <c r="AP331" s="3"/>
      <c r="AQ331" s="3"/>
      <c r="AR331" s="151">
        <f t="shared" si="2189"/>
        <v>0</v>
      </c>
      <c r="AS331" s="151">
        <f t="shared" si="2190"/>
        <v>0</v>
      </c>
      <c r="AT331" s="151">
        <f t="shared" si="2191"/>
        <v>0</v>
      </c>
      <c r="AU331" s="151">
        <f t="shared" si="2192"/>
        <v>0</v>
      </c>
      <c r="AV331" s="154">
        <f t="shared" si="2255"/>
        <v>0</v>
      </c>
      <c r="AW331" s="3"/>
      <c r="AX331" s="3"/>
      <c r="AY331" s="3"/>
      <c r="AZ331" s="151">
        <f t="shared" si="2193"/>
        <v>0</v>
      </c>
      <c r="BA331" s="151">
        <f t="shared" si="2194"/>
        <v>0</v>
      </c>
      <c r="BB331" s="151">
        <f t="shared" si="2195"/>
        <v>0</v>
      </c>
      <c r="BC331" s="151">
        <f t="shared" si="2196"/>
        <v>0</v>
      </c>
      <c r="BD331" s="154">
        <f t="shared" si="2256"/>
        <v>0</v>
      </c>
      <c r="BE331" s="3"/>
      <c r="BF331" s="3"/>
      <c r="BG331" s="3"/>
      <c r="BH331" s="151">
        <f t="shared" si="2197"/>
        <v>0</v>
      </c>
      <c r="BI331" s="151">
        <f t="shared" si="2198"/>
        <v>0</v>
      </c>
      <c r="BJ331" s="151">
        <f t="shared" si="2199"/>
        <v>0</v>
      </c>
      <c r="BK331" s="151">
        <f t="shared" si="2200"/>
        <v>0</v>
      </c>
      <c r="BL331" s="154">
        <f t="shared" si="2257"/>
        <v>0</v>
      </c>
      <c r="BM331" s="3"/>
      <c r="BN331" s="3"/>
      <c r="BO331" s="3"/>
      <c r="BP331" s="151">
        <f t="shared" si="2201"/>
        <v>0</v>
      </c>
      <c r="BQ331" s="151">
        <f t="shared" si="2202"/>
        <v>0</v>
      </c>
      <c r="BR331" s="151">
        <f t="shared" si="2203"/>
        <v>0</v>
      </c>
      <c r="BS331" s="151">
        <f t="shared" si="2204"/>
        <v>0</v>
      </c>
      <c r="BT331" s="154">
        <f t="shared" si="2258"/>
        <v>0</v>
      </c>
      <c r="BU331" s="3"/>
      <c r="BV331" s="3"/>
      <c r="BW331" s="3"/>
      <c r="BX331" s="151">
        <f t="shared" si="2205"/>
        <v>0</v>
      </c>
      <c r="BY331" s="151">
        <f t="shared" si="2206"/>
        <v>0</v>
      </c>
      <c r="BZ331" s="151">
        <f t="shared" si="2207"/>
        <v>0</v>
      </c>
      <c r="CA331" s="151">
        <f t="shared" si="2208"/>
        <v>0</v>
      </c>
      <c r="CB331" s="154">
        <f t="shared" si="2259"/>
        <v>0</v>
      </c>
      <c r="CC331" s="3"/>
      <c r="CD331" s="3"/>
      <c r="CE331" s="3"/>
      <c r="CF331" s="151">
        <f t="shared" si="2209"/>
        <v>0</v>
      </c>
      <c r="CG331" s="151">
        <f t="shared" si="2210"/>
        <v>0</v>
      </c>
      <c r="CH331" s="151">
        <f t="shared" si="2211"/>
        <v>0</v>
      </c>
      <c r="CI331" s="151">
        <f t="shared" si="2212"/>
        <v>0</v>
      </c>
      <c r="CJ331" s="154">
        <f t="shared" si="2260"/>
        <v>0</v>
      </c>
      <c r="CK331" s="3"/>
      <c r="CL331" s="3"/>
      <c r="CM331" s="3"/>
      <c r="CN331" s="151">
        <f t="shared" si="2213"/>
        <v>0</v>
      </c>
      <c r="CO331" s="151">
        <f t="shared" si="2214"/>
        <v>0</v>
      </c>
      <c r="CP331" s="151">
        <f t="shared" si="2215"/>
        <v>0</v>
      </c>
      <c r="CQ331" s="151">
        <f t="shared" si="2216"/>
        <v>0</v>
      </c>
      <c r="CR331" s="154">
        <f t="shared" si="2261"/>
        <v>0</v>
      </c>
      <c r="CS331" s="3"/>
      <c r="CT331" s="3"/>
      <c r="CU331" s="3"/>
      <c r="CV331" s="151">
        <f t="shared" si="2217"/>
        <v>0</v>
      </c>
      <c r="CW331" s="151">
        <f t="shared" si="2218"/>
        <v>0</v>
      </c>
      <c r="CX331" s="151">
        <f t="shared" si="2219"/>
        <v>0</v>
      </c>
      <c r="CY331" s="151">
        <f t="shared" si="2220"/>
        <v>0</v>
      </c>
      <c r="CZ331" s="151">
        <f t="shared" si="2221"/>
        <v>0</v>
      </c>
      <c r="DA331" s="151">
        <f t="shared" si="2222"/>
        <v>0</v>
      </c>
      <c r="DB331" s="151">
        <f t="shared" si="2223"/>
        <v>0</v>
      </c>
      <c r="DC331" s="151">
        <f t="shared" si="222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33"/>
        <v>0</v>
      </c>
      <c r="FM331" s="151">
        <f t="shared" si="2229"/>
        <v>0</v>
      </c>
      <c r="FN331" s="151">
        <f t="shared" si="2230"/>
        <v>0</v>
      </c>
      <c r="FO331" s="151">
        <f t="shared" si="2231"/>
        <v>0</v>
      </c>
      <c r="FR331" s="5">
        <f t="shared" si="2234"/>
        <v>0</v>
      </c>
      <c r="FS331" s="5">
        <f t="shared" si="2235"/>
        <v>0</v>
      </c>
      <c r="FT331" s="5">
        <f t="shared" si="2236"/>
        <v>0</v>
      </c>
      <c r="FU331" s="5">
        <f t="shared" si="2237"/>
        <v>0</v>
      </c>
      <c r="FW331" s="233" t="e">
        <f t="shared" si="2238"/>
        <v>#DIV/0!</v>
      </c>
      <c r="FX331" s="233" t="e">
        <f t="shared" si="2239"/>
        <v>#DIV/0!</v>
      </c>
      <c r="FY331" s="233" t="e">
        <f t="shared" si="2240"/>
        <v>#DIV/0!</v>
      </c>
      <c r="FZ331" s="233" t="e">
        <f t="shared" si="2241"/>
        <v>#DIV/0!</v>
      </c>
      <c r="GA331" s="233"/>
      <c r="GB331" s="5">
        <f t="shared" si="2242"/>
        <v>0</v>
      </c>
      <c r="GC331" s="5">
        <f t="shared" si="2243"/>
        <v>0</v>
      </c>
      <c r="GD331" s="5">
        <f t="shared" si="2244"/>
        <v>0</v>
      </c>
      <c r="GE331" s="5">
        <f t="shared" si="2245"/>
        <v>0</v>
      </c>
    </row>
    <row r="332" spans="2:187" x14ac:dyDescent="0.2">
      <c r="B332" s="139">
        <f t="shared" si="2227"/>
        <v>2026</v>
      </c>
      <c r="C332" s="142" t="str">
        <f t="shared" si="2232"/>
        <v>Jul</v>
      </c>
      <c r="D332" s="154">
        <f t="shared" si="2246"/>
        <v>0</v>
      </c>
      <c r="E332" s="129"/>
      <c r="F332" s="129"/>
      <c r="G332" s="129"/>
      <c r="H332" s="154">
        <f t="shared" si="2247"/>
        <v>0</v>
      </c>
      <c r="I332" s="151">
        <f t="shared" si="2177"/>
        <v>0</v>
      </c>
      <c r="J332" s="151">
        <f t="shared" si="2178"/>
        <v>0</v>
      </c>
      <c r="K332" s="151">
        <f t="shared" si="2179"/>
        <v>0</v>
      </c>
      <c r="L332" s="154">
        <f t="shared" si="2228"/>
        <v>0</v>
      </c>
      <c r="M332" s="3"/>
      <c r="N332" s="3"/>
      <c r="O332" s="3"/>
      <c r="P332" s="154">
        <f t="shared" si="2248"/>
        <v>0</v>
      </c>
      <c r="Q332" s="3"/>
      <c r="R332" s="3"/>
      <c r="S332" s="3"/>
      <c r="T332" s="154">
        <f t="shared" si="2249"/>
        <v>0</v>
      </c>
      <c r="U332" s="151">
        <f t="shared" si="2180"/>
        <v>0</v>
      </c>
      <c r="V332" s="151">
        <f t="shared" si="2181"/>
        <v>0</v>
      </c>
      <c r="W332" s="151">
        <f t="shared" si="2182"/>
        <v>0</v>
      </c>
      <c r="X332" s="154">
        <f t="shared" si="2250"/>
        <v>0</v>
      </c>
      <c r="Y332" s="151">
        <f t="shared" si="2183"/>
        <v>0</v>
      </c>
      <c r="Z332" s="151">
        <f t="shared" si="2184"/>
        <v>0</v>
      </c>
      <c r="AA332" s="151">
        <f t="shared" si="2185"/>
        <v>0</v>
      </c>
      <c r="AB332" s="154">
        <f t="shared" si="2251"/>
        <v>0</v>
      </c>
      <c r="AC332" s="3"/>
      <c r="AD332" s="3"/>
      <c r="AE332" s="3"/>
      <c r="AF332" s="154">
        <f t="shared" si="2252"/>
        <v>0</v>
      </c>
      <c r="AG332" s="3"/>
      <c r="AH332" s="3"/>
      <c r="AI332" s="3"/>
      <c r="AJ332" s="154">
        <f t="shared" si="2253"/>
        <v>0</v>
      </c>
      <c r="AK332" s="151">
        <f t="shared" si="2186"/>
        <v>0</v>
      </c>
      <c r="AL332" s="151">
        <f t="shared" si="2187"/>
        <v>0</v>
      </c>
      <c r="AM332" s="151">
        <f t="shared" si="2188"/>
        <v>0</v>
      </c>
      <c r="AN332" s="154">
        <f t="shared" si="2254"/>
        <v>0</v>
      </c>
      <c r="AO332" s="3"/>
      <c r="AP332" s="3"/>
      <c r="AQ332" s="3"/>
      <c r="AR332" s="151">
        <f t="shared" si="2189"/>
        <v>0</v>
      </c>
      <c r="AS332" s="151">
        <f t="shared" si="2190"/>
        <v>0</v>
      </c>
      <c r="AT332" s="151">
        <f t="shared" si="2191"/>
        <v>0</v>
      </c>
      <c r="AU332" s="151">
        <f t="shared" si="2192"/>
        <v>0</v>
      </c>
      <c r="AV332" s="154">
        <f t="shared" si="2255"/>
        <v>0</v>
      </c>
      <c r="AW332" s="3"/>
      <c r="AX332" s="3"/>
      <c r="AY332" s="3"/>
      <c r="AZ332" s="151">
        <f t="shared" si="2193"/>
        <v>0</v>
      </c>
      <c r="BA332" s="151">
        <f t="shared" si="2194"/>
        <v>0</v>
      </c>
      <c r="BB332" s="151">
        <f t="shared" si="2195"/>
        <v>0</v>
      </c>
      <c r="BC332" s="151">
        <f t="shared" si="2196"/>
        <v>0</v>
      </c>
      <c r="BD332" s="154">
        <f t="shared" si="2256"/>
        <v>0</v>
      </c>
      <c r="BE332" s="3"/>
      <c r="BF332" s="3"/>
      <c r="BG332" s="3"/>
      <c r="BH332" s="151">
        <f t="shared" si="2197"/>
        <v>0</v>
      </c>
      <c r="BI332" s="151">
        <f t="shared" si="2198"/>
        <v>0</v>
      </c>
      <c r="BJ332" s="151">
        <f t="shared" si="2199"/>
        <v>0</v>
      </c>
      <c r="BK332" s="151">
        <f t="shared" si="2200"/>
        <v>0</v>
      </c>
      <c r="BL332" s="154">
        <f t="shared" si="2257"/>
        <v>0</v>
      </c>
      <c r="BM332" s="3"/>
      <c r="BN332" s="3"/>
      <c r="BO332" s="3"/>
      <c r="BP332" s="151">
        <f t="shared" si="2201"/>
        <v>0</v>
      </c>
      <c r="BQ332" s="151">
        <f t="shared" si="2202"/>
        <v>0</v>
      </c>
      <c r="BR332" s="151">
        <f t="shared" si="2203"/>
        <v>0</v>
      </c>
      <c r="BS332" s="151">
        <f t="shared" si="2204"/>
        <v>0</v>
      </c>
      <c r="BT332" s="154">
        <f t="shared" si="2258"/>
        <v>0</v>
      </c>
      <c r="BU332" s="3"/>
      <c r="BV332" s="3"/>
      <c r="BW332" s="3"/>
      <c r="BX332" s="151">
        <f t="shared" si="2205"/>
        <v>0</v>
      </c>
      <c r="BY332" s="151">
        <f t="shared" si="2206"/>
        <v>0</v>
      </c>
      <c r="BZ332" s="151">
        <f t="shared" si="2207"/>
        <v>0</v>
      </c>
      <c r="CA332" s="151">
        <f t="shared" si="2208"/>
        <v>0</v>
      </c>
      <c r="CB332" s="154">
        <f t="shared" si="2259"/>
        <v>0</v>
      </c>
      <c r="CC332" s="3"/>
      <c r="CD332" s="3"/>
      <c r="CE332" s="3"/>
      <c r="CF332" s="151">
        <f t="shared" si="2209"/>
        <v>0</v>
      </c>
      <c r="CG332" s="151">
        <f t="shared" si="2210"/>
        <v>0</v>
      </c>
      <c r="CH332" s="151">
        <f t="shared" si="2211"/>
        <v>0</v>
      </c>
      <c r="CI332" s="151">
        <f t="shared" si="2212"/>
        <v>0</v>
      </c>
      <c r="CJ332" s="154">
        <f t="shared" si="2260"/>
        <v>0</v>
      </c>
      <c r="CK332" s="3"/>
      <c r="CL332" s="3"/>
      <c r="CM332" s="3"/>
      <c r="CN332" s="151">
        <f t="shared" si="2213"/>
        <v>0</v>
      </c>
      <c r="CO332" s="151">
        <f t="shared" si="2214"/>
        <v>0</v>
      </c>
      <c r="CP332" s="151">
        <f t="shared" si="2215"/>
        <v>0</v>
      </c>
      <c r="CQ332" s="151">
        <f t="shared" si="2216"/>
        <v>0</v>
      </c>
      <c r="CR332" s="154">
        <f t="shared" si="2261"/>
        <v>0</v>
      </c>
      <c r="CS332" s="3"/>
      <c r="CT332" s="3"/>
      <c r="CU332" s="3"/>
      <c r="CV332" s="151">
        <f t="shared" si="2217"/>
        <v>0</v>
      </c>
      <c r="CW332" s="151">
        <f t="shared" si="2218"/>
        <v>0</v>
      </c>
      <c r="CX332" s="151">
        <f t="shared" si="2219"/>
        <v>0</v>
      </c>
      <c r="CY332" s="151">
        <f t="shared" si="2220"/>
        <v>0</v>
      </c>
      <c r="CZ332" s="151">
        <f t="shared" si="2221"/>
        <v>0</v>
      </c>
      <c r="DA332" s="151">
        <f t="shared" si="2222"/>
        <v>0</v>
      </c>
      <c r="DB332" s="151">
        <f t="shared" si="2223"/>
        <v>0</v>
      </c>
      <c r="DC332" s="151">
        <f t="shared" si="222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33"/>
        <v>0</v>
      </c>
      <c r="FM332" s="151">
        <f t="shared" si="2229"/>
        <v>0</v>
      </c>
      <c r="FN332" s="151">
        <f t="shared" si="2230"/>
        <v>0</v>
      </c>
      <c r="FO332" s="151">
        <f t="shared" si="2231"/>
        <v>0</v>
      </c>
      <c r="FR332" s="5">
        <f t="shared" si="2234"/>
        <v>0</v>
      </c>
      <c r="FS332" s="5">
        <f t="shared" si="2235"/>
        <v>0</v>
      </c>
      <c r="FT332" s="5">
        <f t="shared" si="2236"/>
        <v>0</v>
      </c>
      <c r="FU332" s="5">
        <f t="shared" si="2237"/>
        <v>0</v>
      </c>
      <c r="FW332" s="233" t="e">
        <f t="shared" si="2238"/>
        <v>#DIV/0!</v>
      </c>
      <c r="FX332" s="233" t="e">
        <f t="shared" si="2239"/>
        <v>#DIV/0!</v>
      </c>
      <c r="FY332" s="233" t="e">
        <f t="shared" si="2240"/>
        <v>#DIV/0!</v>
      </c>
      <c r="FZ332" s="233" t="e">
        <f t="shared" si="2241"/>
        <v>#DIV/0!</v>
      </c>
      <c r="GA332" s="233"/>
      <c r="GB332" s="5">
        <f t="shared" si="2242"/>
        <v>0</v>
      </c>
      <c r="GC332" s="5">
        <f t="shared" si="2243"/>
        <v>0</v>
      </c>
      <c r="GD332" s="5">
        <f t="shared" si="2244"/>
        <v>0</v>
      </c>
      <c r="GE332" s="5">
        <f t="shared" si="2245"/>
        <v>0</v>
      </c>
    </row>
    <row r="333" spans="2:187" x14ac:dyDescent="0.2">
      <c r="B333" s="139">
        <f t="shared" si="2227"/>
        <v>2026</v>
      </c>
      <c r="C333" s="142" t="str">
        <f t="shared" si="2232"/>
        <v>Aug</v>
      </c>
      <c r="D333" s="154">
        <f t="shared" si="2246"/>
        <v>0</v>
      </c>
      <c r="E333" s="129"/>
      <c r="F333" s="129"/>
      <c r="G333" s="129"/>
      <c r="H333" s="154">
        <f t="shared" si="2247"/>
        <v>0</v>
      </c>
      <c r="I333" s="151">
        <f t="shared" si="2177"/>
        <v>0</v>
      </c>
      <c r="J333" s="151">
        <f t="shared" si="2178"/>
        <v>0</v>
      </c>
      <c r="K333" s="151">
        <f t="shared" si="2179"/>
        <v>0</v>
      </c>
      <c r="L333" s="154">
        <f t="shared" si="2228"/>
        <v>0</v>
      </c>
      <c r="M333" s="3"/>
      <c r="N333" s="3"/>
      <c r="O333" s="3"/>
      <c r="P333" s="154">
        <f t="shared" si="2248"/>
        <v>0</v>
      </c>
      <c r="Q333" s="3"/>
      <c r="R333" s="3"/>
      <c r="S333" s="3"/>
      <c r="T333" s="154">
        <f t="shared" si="2249"/>
        <v>0</v>
      </c>
      <c r="U333" s="151">
        <f t="shared" si="2180"/>
        <v>0</v>
      </c>
      <c r="V333" s="151">
        <f t="shared" si="2181"/>
        <v>0</v>
      </c>
      <c r="W333" s="151">
        <f t="shared" si="2182"/>
        <v>0</v>
      </c>
      <c r="X333" s="154">
        <f t="shared" si="2250"/>
        <v>0</v>
      </c>
      <c r="Y333" s="151">
        <f t="shared" si="2183"/>
        <v>0</v>
      </c>
      <c r="Z333" s="151">
        <f t="shared" si="2184"/>
        <v>0</v>
      </c>
      <c r="AA333" s="151">
        <f t="shared" si="2185"/>
        <v>0</v>
      </c>
      <c r="AB333" s="154">
        <f t="shared" si="2251"/>
        <v>0</v>
      </c>
      <c r="AC333" s="3"/>
      <c r="AD333" s="3"/>
      <c r="AE333" s="3"/>
      <c r="AF333" s="154">
        <f t="shared" si="2252"/>
        <v>0</v>
      </c>
      <c r="AG333" s="3"/>
      <c r="AH333" s="3"/>
      <c r="AI333" s="3"/>
      <c r="AJ333" s="154">
        <f t="shared" si="2253"/>
        <v>0</v>
      </c>
      <c r="AK333" s="151">
        <f t="shared" si="2186"/>
        <v>0</v>
      </c>
      <c r="AL333" s="151">
        <f t="shared" si="2187"/>
        <v>0</v>
      </c>
      <c r="AM333" s="151">
        <f t="shared" si="2188"/>
        <v>0</v>
      </c>
      <c r="AN333" s="154">
        <f t="shared" si="2254"/>
        <v>0</v>
      </c>
      <c r="AO333" s="3"/>
      <c r="AP333" s="3"/>
      <c r="AQ333" s="3"/>
      <c r="AR333" s="151">
        <f t="shared" si="2189"/>
        <v>0</v>
      </c>
      <c r="AS333" s="151">
        <f t="shared" si="2190"/>
        <v>0</v>
      </c>
      <c r="AT333" s="151">
        <f t="shared" si="2191"/>
        <v>0</v>
      </c>
      <c r="AU333" s="151">
        <f t="shared" si="2192"/>
        <v>0</v>
      </c>
      <c r="AV333" s="154">
        <f t="shared" si="2255"/>
        <v>0</v>
      </c>
      <c r="AW333" s="3"/>
      <c r="AX333" s="3"/>
      <c r="AY333" s="3"/>
      <c r="AZ333" s="151">
        <f t="shared" si="2193"/>
        <v>0</v>
      </c>
      <c r="BA333" s="151">
        <f t="shared" si="2194"/>
        <v>0</v>
      </c>
      <c r="BB333" s="151">
        <f t="shared" si="2195"/>
        <v>0</v>
      </c>
      <c r="BC333" s="151">
        <f t="shared" si="2196"/>
        <v>0</v>
      </c>
      <c r="BD333" s="154">
        <f t="shared" si="2256"/>
        <v>0</v>
      </c>
      <c r="BE333" s="3"/>
      <c r="BF333" s="3"/>
      <c r="BG333" s="3"/>
      <c r="BH333" s="151">
        <f t="shared" si="2197"/>
        <v>0</v>
      </c>
      <c r="BI333" s="151">
        <f t="shared" si="2198"/>
        <v>0</v>
      </c>
      <c r="BJ333" s="151">
        <f t="shared" si="2199"/>
        <v>0</v>
      </c>
      <c r="BK333" s="151">
        <f t="shared" si="2200"/>
        <v>0</v>
      </c>
      <c r="BL333" s="154">
        <f t="shared" si="2257"/>
        <v>0</v>
      </c>
      <c r="BM333" s="3"/>
      <c r="BN333" s="3"/>
      <c r="BO333" s="3"/>
      <c r="BP333" s="151">
        <f t="shared" si="2201"/>
        <v>0</v>
      </c>
      <c r="BQ333" s="151">
        <f t="shared" si="2202"/>
        <v>0</v>
      </c>
      <c r="BR333" s="151">
        <f t="shared" si="2203"/>
        <v>0</v>
      </c>
      <c r="BS333" s="151">
        <f t="shared" si="2204"/>
        <v>0</v>
      </c>
      <c r="BT333" s="154">
        <f t="shared" si="2258"/>
        <v>0</v>
      </c>
      <c r="BU333" s="3"/>
      <c r="BV333" s="3"/>
      <c r="BW333" s="3"/>
      <c r="BX333" s="151">
        <f t="shared" si="2205"/>
        <v>0</v>
      </c>
      <c r="BY333" s="151">
        <f t="shared" si="2206"/>
        <v>0</v>
      </c>
      <c r="BZ333" s="151">
        <f t="shared" si="2207"/>
        <v>0</v>
      </c>
      <c r="CA333" s="151">
        <f t="shared" si="2208"/>
        <v>0</v>
      </c>
      <c r="CB333" s="154">
        <f t="shared" si="2259"/>
        <v>0</v>
      </c>
      <c r="CC333" s="3"/>
      <c r="CD333" s="3"/>
      <c r="CE333" s="3"/>
      <c r="CF333" s="151">
        <f t="shared" si="2209"/>
        <v>0</v>
      </c>
      <c r="CG333" s="151">
        <f t="shared" si="2210"/>
        <v>0</v>
      </c>
      <c r="CH333" s="151">
        <f t="shared" si="2211"/>
        <v>0</v>
      </c>
      <c r="CI333" s="151">
        <f t="shared" si="2212"/>
        <v>0</v>
      </c>
      <c r="CJ333" s="154">
        <f t="shared" si="2260"/>
        <v>0</v>
      </c>
      <c r="CK333" s="3"/>
      <c r="CL333" s="3"/>
      <c r="CM333" s="3"/>
      <c r="CN333" s="151">
        <f t="shared" si="2213"/>
        <v>0</v>
      </c>
      <c r="CO333" s="151">
        <f t="shared" si="2214"/>
        <v>0</v>
      </c>
      <c r="CP333" s="151">
        <f t="shared" si="2215"/>
        <v>0</v>
      </c>
      <c r="CQ333" s="151">
        <f t="shared" si="2216"/>
        <v>0</v>
      </c>
      <c r="CR333" s="154">
        <f t="shared" si="2261"/>
        <v>0</v>
      </c>
      <c r="CS333" s="3"/>
      <c r="CT333" s="3"/>
      <c r="CU333" s="3"/>
      <c r="CV333" s="151">
        <f t="shared" si="2217"/>
        <v>0</v>
      </c>
      <c r="CW333" s="151">
        <f t="shared" si="2218"/>
        <v>0</v>
      </c>
      <c r="CX333" s="151">
        <f t="shared" si="2219"/>
        <v>0</v>
      </c>
      <c r="CY333" s="151">
        <f t="shared" si="2220"/>
        <v>0</v>
      </c>
      <c r="CZ333" s="151">
        <f t="shared" si="2221"/>
        <v>0</v>
      </c>
      <c r="DA333" s="151">
        <f t="shared" si="2222"/>
        <v>0</v>
      </c>
      <c r="DB333" s="151">
        <f t="shared" si="2223"/>
        <v>0</v>
      </c>
      <c r="DC333" s="151">
        <f t="shared" si="222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33"/>
        <v>0</v>
      </c>
      <c r="FM333" s="151">
        <f t="shared" si="2229"/>
        <v>0</v>
      </c>
      <c r="FN333" s="151">
        <f t="shared" si="2230"/>
        <v>0</v>
      </c>
      <c r="FO333" s="151">
        <f t="shared" si="2231"/>
        <v>0</v>
      </c>
      <c r="FR333" s="5">
        <f t="shared" si="2234"/>
        <v>0</v>
      </c>
      <c r="FS333" s="5">
        <f t="shared" si="2235"/>
        <v>0</v>
      </c>
      <c r="FT333" s="5">
        <f t="shared" si="2236"/>
        <v>0</v>
      </c>
      <c r="FU333" s="5">
        <f t="shared" si="2237"/>
        <v>0</v>
      </c>
      <c r="FW333" s="233" t="e">
        <f t="shared" si="2238"/>
        <v>#DIV/0!</v>
      </c>
      <c r="FX333" s="233" t="e">
        <f t="shared" si="2239"/>
        <v>#DIV/0!</v>
      </c>
      <c r="FY333" s="233" t="e">
        <f t="shared" si="2240"/>
        <v>#DIV/0!</v>
      </c>
      <c r="FZ333" s="233" t="e">
        <f t="shared" si="2241"/>
        <v>#DIV/0!</v>
      </c>
      <c r="GA333" s="233"/>
      <c r="GB333" s="5">
        <f t="shared" si="2242"/>
        <v>0</v>
      </c>
      <c r="GC333" s="5">
        <f t="shared" si="2243"/>
        <v>0</v>
      </c>
      <c r="GD333" s="5">
        <f t="shared" si="2244"/>
        <v>0</v>
      </c>
      <c r="GE333" s="5">
        <f t="shared" si="2245"/>
        <v>0</v>
      </c>
    </row>
    <row r="334" spans="2:187" x14ac:dyDescent="0.2">
      <c r="B334" s="139">
        <f t="shared" si="2227"/>
        <v>2026</v>
      </c>
      <c r="C334" s="142" t="str">
        <f t="shared" si="2232"/>
        <v>Sep</v>
      </c>
      <c r="D334" s="154">
        <f t="shared" si="2246"/>
        <v>0</v>
      </c>
      <c r="E334" s="129"/>
      <c r="F334" s="129"/>
      <c r="G334" s="129"/>
      <c r="H334" s="154">
        <f t="shared" si="2247"/>
        <v>0</v>
      </c>
      <c r="I334" s="151">
        <f t="shared" si="2177"/>
        <v>0</v>
      </c>
      <c r="J334" s="151">
        <f t="shared" si="2178"/>
        <v>0</v>
      </c>
      <c r="K334" s="151">
        <f t="shared" si="2179"/>
        <v>0</v>
      </c>
      <c r="L334" s="154">
        <f t="shared" si="2228"/>
        <v>0</v>
      </c>
      <c r="M334" s="3"/>
      <c r="N334" s="3"/>
      <c r="O334" s="3"/>
      <c r="P334" s="154">
        <f t="shared" si="2248"/>
        <v>0</v>
      </c>
      <c r="Q334" s="3"/>
      <c r="R334" s="3"/>
      <c r="S334" s="3"/>
      <c r="T334" s="154">
        <f t="shared" si="2249"/>
        <v>0</v>
      </c>
      <c r="U334" s="151">
        <f t="shared" si="2180"/>
        <v>0</v>
      </c>
      <c r="V334" s="151">
        <f t="shared" si="2181"/>
        <v>0</v>
      </c>
      <c r="W334" s="151">
        <f t="shared" si="2182"/>
        <v>0</v>
      </c>
      <c r="X334" s="154">
        <f t="shared" si="2250"/>
        <v>0</v>
      </c>
      <c r="Y334" s="151">
        <f t="shared" si="2183"/>
        <v>0</v>
      </c>
      <c r="Z334" s="151">
        <f t="shared" si="2184"/>
        <v>0</v>
      </c>
      <c r="AA334" s="151">
        <f t="shared" si="2185"/>
        <v>0</v>
      </c>
      <c r="AB334" s="154">
        <f t="shared" si="2251"/>
        <v>0</v>
      </c>
      <c r="AC334" s="3"/>
      <c r="AD334" s="3"/>
      <c r="AE334" s="3"/>
      <c r="AF334" s="154">
        <f t="shared" si="2252"/>
        <v>0</v>
      </c>
      <c r="AG334" s="3"/>
      <c r="AH334" s="3"/>
      <c r="AI334" s="3"/>
      <c r="AJ334" s="154">
        <f t="shared" si="2253"/>
        <v>0</v>
      </c>
      <c r="AK334" s="151">
        <f t="shared" si="2186"/>
        <v>0</v>
      </c>
      <c r="AL334" s="151">
        <f t="shared" si="2187"/>
        <v>0</v>
      </c>
      <c r="AM334" s="151">
        <f t="shared" si="2188"/>
        <v>0</v>
      </c>
      <c r="AN334" s="154">
        <f t="shared" si="2254"/>
        <v>0</v>
      </c>
      <c r="AO334" s="3"/>
      <c r="AP334" s="3"/>
      <c r="AQ334" s="3"/>
      <c r="AR334" s="151">
        <f t="shared" si="2189"/>
        <v>0</v>
      </c>
      <c r="AS334" s="151">
        <f t="shared" si="2190"/>
        <v>0</v>
      </c>
      <c r="AT334" s="151">
        <f t="shared" si="2191"/>
        <v>0</v>
      </c>
      <c r="AU334" s="151">
        <f t="shared" si="2192"/>
        <v>0</v>
      </c>
      <c r="AV334" s="154">
        <f t="shared" si="2255"/>
        <v>0</v>
      </c>
      <c r="AW334" s="3"/>
      <c r="AX334" s="3"/>
      <c r="AY334" s="3"/>
      <c r="AZ334" s="151">
        <f t="shared" si="2193"/>
        <v>0</v>
      </c>
      <c r="BA334" s="151">
        <f t="shared" si="2194"/>
        <v>0</v>
      </c>
      <c r="BB334" s="151">
        <f t="shared" si="2195"/>
        <v>0</v>
      </c>
      <c r="BC334" s="151">
        <f t="shared" si="2196"/>
        <v>0</v>
      </c>
      <c r="BD334" s="154">
        <f t="shared" si="2256"/>
        <v>0</v>
      </c>
      <c r="BE334" s="3"/>
      <c r="BF334" s="3"/>
      <c r="BG334" s="3"/>
      <c r="BH334" s="151">
        <f t="shared" si="2197"/>
        <v>0</v>
      </c>
      <c r="BI334" s="151">
        <f t="shared" si="2198"/>
        <v>0</v>
      </c>
      <c r="BJ334" s="151">
        <f t="shared" si="2199"/>
        <v>0</v>
      </c>
      <c r="BK334" s="151">
        <f t="shared" si="2200"/>
        <v>0</v>
      </c>
      <c r="BL334" s="154">
        <f t="shared" si="2257"/>
        <v>0</v>
      </c>
      <c r="BM334" s="3"/>
      <c r="BN334" s="3"/>
      <c r="BO334" s="3"/>
      <c r="BP334" s="151">
        <f t="shared" si="2201"/>
        <v>0</v>
      </c>
      <c r="BQ334" s="151">
        <f t="shared" si="2202"/>
        <v>0</v>
      </c>
      <c r="BR334" s="151">
        <f t="shared" si="2203"/>
        <v>0</v>
      </c>
      <c r="BS334" s="151">
        <f t="shared" si="2204"/>
        <v>0</v>
      </c>
      <c r="BT334" s="154">
        <f t="shared" si="2258"/>
        <v>0</v>
      </c>
      <c r="BU334" s="3"/>
      <c r="BV334" s="3"/>
      <c r="BW334" s="3"/>
      <c r="BX334" s="151">
        <f t="shared" si="2205"/>
        <v>0</v>
      </c>
      <c r="BY334" s="151">
        <f t="shared" si="2206"/>
        <v>0</v>
      </c>
      <c r="BZ334" s="151">
        <f t="shared" si="2207"/>
        <v>0</v>
      </c>
      <c r="CA334" s="151">
        <f t="shared" si="2208"/>
        <v>0</v>
      </c>
      <c r="CB334" s="154">
        <f t="shared" si="2259"/>
        <v>0</v>
      </c>
      <c r="CC334" s="3"/>
      <c r="CD334" s="3"/>
      <c r="CE334" s="3"/>
      <c r="CF334" s="151">
        <f t="shared" si="2209"/>
        <v>0</v>
      </c>
      <c r="CG334" s="151">
        <f t="shared" si="2210"/>
        <v>0</v>
      </c>
      <c r="CH334" s="151">
        <f t="shared" si="2211"/>
        <v>0</v>
      </c>
      <c r="CI334" s="151">
        <f t="shared" si="2212"/>
        <v>0</v>
      </c>
      <c r="CJ334" s="154">
        <f t="shared" si="2260"/>
        <v>0</v>
      </c>
      <c r="CK334" s="3"/>
      <c r="CL334" s="3"/>
      <c r="CM334" s="3"/>
      <c r="CN334" s="151">
        <f t="shared" si="2213"/>
        <v>0</v>
      </c>
      <c r="CO334" s="151">
        <f t="shared" si="2214"/>
        <v>0</v>
      </c>
      <c r="CP334" s="151">
        <f t="shared" si="2215"/>
        <v>0</v>
      </c>
      <c r="CQ334" s="151">
        <f t="shared" si="2216"/>
        <v>0</v>
      </c>
      <c r="CR334" s="154">
        <f t="shared" si="2261"/>
        <v>0</v>
      </c>
      <c r="CS334" s="3"/>
      <c r="CT334" s="3"/>
      <c r="CU334" s="3"/>
      <c r="CV334" s="151">
        <f t="shared" si="2217"/>
        <v>0</v>
      </c>
      <c r="CW334" s="151">
        <f t="shared" si="2218"/>
        <v>0</v>
      </c>
      <c r="CX334" s="151">
        <f t="shared" si="2219"/>
        <v>0</v>
      </c>
      <c r="CY334" s="151">
        <f t="shared" si="2220"/>
        <v>0</v>
      </c>
      <c r="CZ334" s="151">
        <f t="shared" si="2221"/>
        <v>0</v>
      </c>
      <c r="DA334" s="151">
        <f t="shared" si="2222"/>
        <v>0</v>
      </c>
      <c r="DB334" s="151">
        <f t="shared" si="2223"/>
        <v>0</v>
      </c>
      <c r="DC334" s="151">
        <f t="shared" si="222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33"/>
        <v>0</v>
      </c>
      <c r="FM334" s="151">
        <f t="shared" ref="FM334:FM346" si="2262">IF(AJ334&gt;0,(AV334/AJ334)*100,0)</f>
        <v>0</v>
      </c>
      <c r="FN334" s="151">
        <f t="shared" ref="FN334:FN346" si="2263">IF(AJ334&gt;0,(BD334/AJ334)*100,0)</f>
        <v>0</v>
      </c>
      <c r="FO334" s="151">
        <f t="shared" ref="FO334:FO346" si="2264">IF(AJ334&gt;0,(BT334/AJ334)*100,0)</f>
        <v>0</v>
      </c>
      <c r="FR334" s="5">
        <f t="shared" si="2234"/>
        <v>0</v>
      </c>
      <c r="FS334" s="5">
        <f t="shared" si="2235"/>
        <v>0</v>
      </c>
      <c r="FT334" s="5">
        <f t="shared" si="2236"/>
        <v>0</v>
      </c>
      <c r="FU334" s="5">
        <f t="shared" si="2237"/>
        <v>0</v>
      </c>
      <c r="FW334" s="233" t="e">
        <f t="shared" si="2238"/>
        <v>#DIV/0!</v>
      </c>
      <c r="FX334" s="233" t="e">
        <f t="shared" si="2239"/>
        <v>#DIV/0!</v>
      </c>
      <c r="FY334" s="233" t="e">
        <f t="shared" si="2240"/>
        <v>#DIV/0!</v>
      </c>
      <c r="FZ334" s="233" t="e">
        <f t="shared" si="2241"/>
        <v>#DIV/0!</v>
      </c>
      <c r="GA334" s="233"/>
      <c r="GB334" s="5">
        <f t="shared" si="2242"/>
        <v>0</v>
      </c>
      <c r="GC334" s="5">
        <f t="shared" si="2243"/>
        <v>0</v>
      </c>
      <c r="GD334" s="5">
        <f t="shared" si="2244"/>
        <v>0</v>
      </c>
      <c r="GE334" s="5">
        <f t="shared" si="2245"/>
        <v>0</v>
      </c>
    </row>
    <row r="335" spans="2:187" x14ac:dyDescent="0.2">
      <c r="B335" s="139">
        <f t="shared" si="2227"/>
        <v>2026</v>
      </c>
      <c r="C335" s="142" t="str">
        <f t="shared" si="2232"/>
        <v>Okt</v>
      </c>
      <c r="D335" s="154">
        <f t="shared" si="2246"/>
        <v>0</v>
      </c>
      <c r="E335" s="129"/>
      <c r="F335" s="129"/>
      <c r="G335" s="129"/>
      <c r="H335" s="154">
        <f t="shared" si="2247"/>
        <v>0</v>
      </c>
      <c r="I335" s="151">
        <f t="shared" si="2177"/>
        <v>0</v>
      </c>
      <c r="J335" s="151">
        <f t="shared" si="2178"/>
        <v>0</v>
      </c>
      <c r="K335" s="151">
        <f t="shared" si="2179"/>
        <v>0</v>
      </c>
      <c r="L335" s="154">
        <f t="shared" si="2228"/>
        <v>0</v>
      </c>
      <c r="M335" s="3"/>
      <c r="N335" s="3"/>
      <c r="O335" s="3"/>
      <c r="P335" s="154">
        <f t="shared" si="2248"/>
        <v>0</v>
      </c>
      <c r="Q335" s="3"/>
      <c r="R335" s="3"/>
      <c r="S335" s="3"/>
      <c r="T335" s="154">
        <f t="shared" si="2249"/>
        <v>0</v>
      </c>
      <c r="U335" s="151">
        <f t="shared" si="2180"/>
        <v>0</v>
      </c>
      <c r="V335" s="151">
        <f t="shared" si="2181"/>
        <v>0</v>
      </c>
      <c r="W335" s="151">
        <f t="shared" si="2182"/>
        <v>0</v>
      </c>
      <c r="X335" s="154">
        <f t="shared" si="2250"/>
        <v>0</v>
      </c>
      <c r="Y335" s="151">
        <f t="shared" si="2183"/>
        <v>0</v>
      </c>
      <c r="Z335" s="151">
        <f t="shared" si="2184"/>
        <v>0</v>
      </c>
      <c r="AA335" s="151">
        <f t="shared" si="2185"/>
        <v>0</v>
      </c>
      <c r="AB335" s="154">
        <f t="shared" si="2251"/>
        <v>0</v>
      </c>
      <c r="AC335" s="3"/>
      <c r="AD335" s="3"/>
      <c r="AE335" s="3"/>
      <c r="AF335" s="154">
        <f t="shared" si="2252"/>
        <v>0</v>
      </c>
      <c r="AG335" s="3"/>
      <c r="AH335" s="3"/>
      <c r="AI335" s="3"/>
      <c r="AJ335" s="154">
        <f t="shared" si="2253"/>
        <v>0</v>
      </c>
      <c r="AK335" s="151">
        <f t="shared" si="2186"/>
        <v>0</v>
      </c>
      <c r="AL335" s="151">
        <f t="shared" si="2187"/>
        <v>0</v>
      </c>
      <c r="AM335" s="151">
        <f t="shared" si="2188"/>
        <v>0</v>
      </c>
      <c r="AN335" s="154">
        <f t="shared" si="2254"/>
        <v>0</v>
      </c>
      <c r="AO335" s="3"/>
      <c r="AP335" s="3"/>
      <c r="AQ335" s="3"/>
      <c r="AR335" s="151">
        <f t="shared" si="2189"/>
        <v>0</v>
      </c>
      <c r="AS335" s="151">
        <f t="shared" si="2190"/>
        <v>0</v>
      </c>
      <c r="AT335" s="151">
        <f t="shared" si="2191"/>
        <v>0</v>
      </c>
      <c r="AU335" s="151">
        <f t="shared" si="2192"/>
        <v>0</v>
      </c>
      <c r="AV335" s="154">
        <f t="shared" si="2255"/>
        <v>0</v>
      </c>
      <c r="AW335" s="3"/>
      <c r="AX335" s="3"/>
      <c r="AY335" s="3"/>
      <c r="AZ335" s="151">
        <f t="shared" si="2193"/>
        <v>0</v>
      </c>
      <c r="BA335" s="151">
        <f t="shared" si="2194"/>
        <v>0</v>
      </c>
      <c r="BB335" s="151">
        <f t="shared" si="2195"/>
        <v>0</v>
      </c>
      <c r="BC335" s="151">
        <f t="shared" si="2196"/>
        <v>0</v>
      </c>
      <c r="BD335" s="154">
        <f t="shared" si="2256"/>
        <v>0</v>
      </c>
      <c r="BE335" s="3"/>
      <c r="BF335" s="3"/>
      <c r="BG335" s="3"/>
      <c r="BH335" s="151">
        <f t="shared" si="2197"/>
        <v>0</v>
      </c>
      <c r="BI335" s="151">
        <f t="shared" si="2198"/>
        <v>0</v>
      </c>
      <c r="BJ335" s="151">
        <f t="shared" si="2199"/>
        <v>0</v>
      </c>
      <c r="BK335" s="151">
        <f t="shared" si="2200"/>
        <v>0</v>
      </c>
      <c r="BL335" s="154">
        <f t="shared" si="2257"/>
        <v>0</v>
      </c>
      <c r="BM335" s="3"/>
      <c r="BN335" s="3"/>
      <c r="BO335" s="3"/>
      <c r="BP335" s="151">
        <f t="shared" si="2201"/>
        <v>0</v>
      </c>
      <c r="BQ335" s="151">
        <f t="shared" si="2202"/>
        <v>0</v>
      </c>
      <c r="BR335" s="151">
        <f t="shared" si="2203"/>
        <v>0</v>
      </c>
      <c r="BS335" s="151">
        <f t="shared" si="2204"/>
        <v>0</v>
      </c>
      <c r="BT335" s="154">
        <f t="shared" si="2258"/>
        <v>0</v>
      </c>
      <c r="BU335" s="3"/>
      <c r="BV335" s="3"/>
      <c r="BW335" s="3"/>
      <c r="BX335" s="151">
        <f t="shared" si="2205"/>
        <v>0</v>
      </c>
      <c r="BY335" s="151">
        <f t="shared" si="2206"/>
        <v>0</v>
      </c>
      <c r="BZ335" s="151">
        <f t="shared" si="2207"/>
        <v>0</v>
      </c>
      <c r="CA335" s="151">
        <f t="shared" si="2208"/>
        <v>0</v>
      </c>
      <c r="CB335" s="154">
        <f t="shared" si="2259"/>
        <v>0</v>
      </c>
      <c r="CC335" s="3"/>
      <c r="CD335" s="3"/>
      <c r="CE335" s="3"/>
      <c r="CF335" s="151">
        <f t="shared" si="2209"/>
        <v>0</v>
      </c>
      <c r="CG335" s="151">
        <f t="shared" si="2210"/>
        <v>0</v>
      </c>
      <c r="CH335" s="151">
        <f t="shared" si="2211"/>
        <v>0</v>
      </c>
      <c r="CI335" s="151">
        <f t="shared" si="2212"/>
        <v>0</v>
      </c>
      <c r="CJ335" s="154">
        <f t="shared" si="2260"/>
        <v>0</v>
      </c>
      <c r="CK335" s="3"/>
      <c r="CL335" s="3"/>
      <c r="CM335" s="3"/>
      <c r="CN335" s="151">
        <f t="shared" si="2213"/>
        <v>0</v>
      </c>
      <c r="CO335" s="151">
        <f t="shared" si="2214"/>
        <v>0</v>
      </c>
      <c r="CP335" s="151">
        <f t="shared" si="2215"/>
        <v>0</v>
      </c>
      <c r="CQ335" s="151">
        <f t="shared" si="2216"/>
        <v>0</v>
      </c>
      <c r="CR335" s="154">
        <f t="shared" si="2261"/>
        <v>0</v>
      </c>
      <c r="CS335" s="3"/>
      <c r="CT335" s="3"/>
      <c r="CU335" s="3"/>
      <c r="CV335" s="151">
        <f t="shared" si="2217"/>
        <v>0</v>
      </c>
      <c r="CW335" s="151">
        <f t="shared" si="2218"/>
        <v>0</v>
      </c>
      <c r="CX335" s="151">
        <f t="shared" si="2219"/>
        <v>0</v>
      </c>
      <c r="CY335" s="151">
        <f t="shared" si="2220"/>
        <v>0</v>
      </c>
      <c r="CZ335" s="151">
        <f t="shared" si="2221"/>
        <v>0</v>
      </c>
      <c r="DA335" s="151">
        <f t="shared" si="2222"/>
        <v>0</v>
      </c>
      <c r="DB335" s="151">
        <f t="shared" si="2223"/>
        <v>0</v>
      </c>
      <c r="DC335" s="151">
        <f t="shared" si="222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33"/>
        <v>0</v>
      </c>
      <c r="FM335" s="151">
        <f t="shared" si="2262"/>
        <v>0</v>
      </c>
      <c r="FN335" s="151">
        <f t="shared" si="2263"/>
        <v>0</v>
      </c>
      <c r="FO335" s="151">
        <f t="shared" si="2264"/>
        <v>0</v>
      </c>
      <c r="FR335" s="5">
        <f t="shared" si="2234"/>
        <v>0</v>
      </c>
      <c r="FS335" s="5">
        <f t="shared" si="2235"/>
        <v>0</v>
      </c>
      <c r="FT335" s="5">
        <f t="shared" si="2236"/>
        <v>0</v>
      </c>
      <c r="FU335" s="5">
        <f t="shared" si="2237"/>
        <v>0</v>
      </c>
      <c r="FW335" s="233" t="e">
        <f t="shared" si="2238"/>
        <v>#DIV/0!</v>
      </c>
      <c r="FX335" s="233" t="e">
        <f t="shared" si="2239"/>
        <v>#DIV/0!</v>
      </c>
      <c r="FY335" s="233" t="e">
        <f t="shared" si="2240"/>
        <v>#DIV/0!</v>
      </c>
      <c r="FZ335" s="233" t="e">
        <f t="shared" si="2241"/>
        <v>#DIV/0!</v>
      </c>
      <c r="GA335" s="233"/>
      <c r="GB335" s="5">
        <f t="shared" si="2242"/>
        <v>0</v>
      </c>
      <c r="GC335" s="5">
        <f t="shared" si="2243"/>
        <v>0</v>
      </c>
      <c r="GD335" s="5">
        <f t="shared" si="2244"/>
        <v>0</v>
      </c>
      <c r="GE335" s="5">
        <f t="shared" si="2245"/>
        <v>0</v>
      </c>
    </row>
    <row r="336" spans="2:187" x14ac:dyDescent="0.2">
      <c r="B336" s="139">
        <f t="shared" si="2227"/>
        <v>2026</v>
      </c>
      <c r="C336" s="142" t="str">
        <f t="shared" si="2232"/>
        <v>Nov</v>
      </c>
      <c r="D336" s="154">
        <f t="shared" si="2246"/>
        <v>0</v>
      </c>
      <c r="E336" s="129"/>
      <c r="F336" s="129"/>
      <c r="G336" s="129"/>
      <c r="H336" s="154">
        <f t="shared" si="2247"/>
        <v>0</v>
      </c>
      <c r="I336" s="151">
        <f t="shared" si="2177"/>
        <v>0</v>
      </c>
      <c r="J336" s="151">
        <f t="shared" si="2178"/>
        <v>0</v>
      </c>
      <c r="K336" s="151">
        <f t="shared" si="2179"/>
        <v>0</v>
      </c>
      <c r="L336" s="154">
        <f t="shared" si="2228"/>
        <v>0</v>
      </c>
      <c r="M336" s="3"/>
      <c r="N336" s="3"/>
      <c r="O336" s="3"/>
      <c r="P336" s="154">
        <f t="shared" si="2248"/>
        <v>0</v>
      </c>
      <c r="Q336" s="3"/>
      <c r="R336" s="3"/>
      <c r="S336" s="3"/>
      <c r="T336" s="154">
        <f t="shared" si="2249"/>
        <v>0</v>
      </c>
      <c r="U336" s="151">
        <f t="shared" si="2180"/>
        <v>0</v>
      </c>
      <c r="V336" s="151">
        <f t="shared" si="2181"/>
        <v>0</v>
      </c>
      <c r="W336" s="151">
        <f t="shared" si="2182"/>
        <v>0</v>
      </c>
      <c r="X336" s="154">
        <f t="shared" si="2250"/>
        <v>0</v>
      </c>
      <c r="Y336" s="151">
        <f t="shared" si="2183"/>
        <v>0</v>
      </c>
      <c r="Z336" s="151">
        <f t="shared" si="2184"/>
        <v>0</v>
      </c>
      <c r="AA336" s="151">
        <f t="shared" si="2185"/>
        <v>0</v>
      </c>
      <c r="AB336" s="154">
        <f t="shared" si="2251"/>
        <v>0</v>
      </c>
      <c r="AC336" s="3"/>
      <c r="AD336" s="3"/>
      <c r="AE336" s="3"/>
      <c r="AF336" s="154">
        <f t="shared" si="2252"/>
        <v>0</v>
      </c>
      <c r="AG336" s="3"/>
      <c r="AH336" s="3"/>
      <c r="AI336" s="3"/>
      <c r="AJ336" s="154">
        <f t="shared" si="2253"/>
        <v>0</v>
      </c>
      <c r="AK336" s="151">
        <f t="shared" si="2186"/>
        <v>0</v>
      </c>
      <c r="AL336" s="151">
        <f t="shared" si="2187"/>
        <v>0</v>
      </c>
      <c r="AM336" s="151">
        <f t="shared" si="2188"/>
        <v>0</v>
      </c>
      <c r="AN336" s="154">
        <f t="shared" si="2254"/>
        <v>0</v>
      </c>
      <c r="AO336" s="3"/>
      <c r="AP336" s="3"/>
      <c r="AQ336" s="3"/>
      <c r="AR336" s="151">
        <f t="shared" si="2189"/>
        <v>0</v>
      </c>
      <c r="AS336" s="151">
        <f t="shared" si="2190"/>
        <v>0</v>
      </c>
      <c r="AT336" s="151">
        <f t="shared" si="2191"/>
        <v>0</v>
      </c>
      <c r="AU336" s="151">
        <f t="shared" si="2192"/>
        <v>0</v>
      </c>
      <c r="AV336" s="154">
        <f t="shared" si="2255"/>
        <v>0</v>
      </c>
      <c r="AW336" s="3"/>
      <c r="AX336" s="3"/>
      <c r="AY336" s="3"/>
      <c r="AZ336" s="151">
        <f t="shared" si="2193"/>
        <v>0</v>
      </c>
      <c r="BA336" s="151">
        <f t="shared" si="2194"/>
        <v>0</v>
      </c>
      <c r="BB336" s="151">
        <f t="shared" si="2195"/>
        <v>0</v>
      </c>
      <c r="BC336" s="151">
        <f t="shared" si="2196"/>
        <v>0</v>
      </c>
      <c r="BD336" s="154">
        <f t="shared" si="2256"/>
        <v>0</v>
      </c>
      <c r="BE336" s="3"/>
      <c r="BF336" s="3"/>
      <c r="BG336" s="3"/>
      <c r="BH336" s="151">
        <f t="shared" si="2197"/>
        <v>0</v>
      </c>
      <c r="BI336" s="151">
        <f t="shared" si="2198"/>
        <v>0</v>
      </c>
      <c r="BJ336" s="151">
        <f t="shared" si="2199"/>
        <v>0</v>
      </c>
      <c r="BK336" s="151">
        <f t="shared" si="2200"/>
        <v>0</v>
      </c>
      <c r="BL336" s="154">
        <f t="shared" si="2257"/>
        <v>0</v>
      </c>
      <c r="BM336" s="3"/>
      <c r="BN336" s="3"/>
      <c r="BO336" s="3"/>
      <c r="BP336" s="151">
        <f t="shared" si="2201"/>
        <v>0</v>
      </c>
      <c r="BQ336" s="151">
        <f t="shared" si="2202"/>
        <v>0</v>
      </c>
      <c r="BR336" s="151">
        <f t="shared" si="2203"/>
        <v>0</v>
      </c>
      <c r="BS336" s="151">
        <f t="shared" si="2204"/>
        <v>0</v>
      </c>
      <c r="BT336" s="154">
        <f t="shared" si="2258"/>
        <v>0</v>
      </c>
      <c r="BU336" s="3"/>
      <c r="BV336" s="3"/>
      <c r="BW336" s="3"/>
      <c r="BX336" s="151">
        <f t="shared" si="2205"/>
        <v>0</v>
      </c>
      <c r="BY336" s="151">
        <f t="shared" si="2206"/>
        <v>0</v>
      </c>
      <c r="BZ336" s="151">
        <f t="shared" si="2207"/>
        <v>0</v>
      </c>
      <c r="CA336" s="151">
        <f t="shared" si="2208"/>
        <v>0</v>
      </c>
      <c r="CB336" s="154">
        <f t="shared" si="2259"/>
        <v>0</v>
      </c>
      <c r="CC336" s="3"/>
      <c r="CD336" s="3"/>
      <c r="CE336" s="3"/>
      <c r="CF336" s="151">
        <f t="shared" si="2209"/>
        <v>0</v>
      </c>
      <c r="CG336" s="151">
        <f t="shared" si="2210"/>
        <v>0</v>
      </c>
      <c r="CH336" s="151">
        <f t="shared" si="2211"/>
        <v>0</v>
      </c>
      <c r="CI336" s="151">
        <f t="shared" si="2212"/>
        <v>0</v>
      </c>
      <c r="CJ336" s="154">
        <f t="shared" si="2260"/>
        <v>0</v>
      </c>
      <c r="CK336" s="3"/>
      <c r="CL336" s="3"/>
      <c r="CM336" s="3"/>
      <c r="CN336" s="151">
        <f t="shared" si="2213"/>
        <v>0</v>
      </c>
      <c r="CO336" s="151">
        <f t="shared" si="2214"/>
        <v>0</v>
      </c>
      <c r="CP336" s="151">
        <f t="shared" si="2215"/>
        <v>0</v>
      </c>
      <c r="CQ336" s="151">
        <f t="shared" si="2216"/>
        <v>0</v>
      </c>
      <c r="CR336" s="154">
        <f t="shared" si="2261"/>
        <v>0</v>
      </c>
      <c r="CS336" s="3"/>
      <c r="CT336" s="3"/>
      <c r="CU336" s="3"/>
      <c r="CV336" s="151">
        <f t="shared" si="2217"/>
        <v>0</v>
      </c>
      <c r="CW336" s="151">
        <f t="shared" si="2218"/>
        <v>0</v>
      </c>
      <c r="CX336" s="151">
        <f t="shared" si="2219"/>
        <v>0</v>
      </c>
      <c r="CY336" s="151">
        <f t="shared" si="2220"/>
        <v>0</v>
      </c>
      <c r="CZ336" s="151">
        <f t="shared" si="2221"/>
        <v>0</v>
      </c>
      <c r="DA336" s="151">
        <f t="shared" si="2222"/>
        <v>0</v>
      </c>
      <c r="DB336" s="151">
        <f t="shared" si="2223"/>
        <v>0</v>
      </c>
      <c r="DC336" s="151">
        <f t="shared" si="222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33"/>
        <v>0</v>
      </c>
      <c r="FM336" s="151">
        <f t="shared" si="2262"/>
        <v>0</v>
      </c>
      <c r="FN336" s="151">
        <f t="shared" si="2263"/>
        <v>0</v>
      </c>
      <c r="FO336" s="151">
        <f t="shared" si="2264"/>
        <v>0</v>
      </c>
      <c r="FR336" s="5">
        <f t="shared" si="2234"/>
        <v>0</v>
      </c>
      <c r="FS336" s="5">
        <f t="shared" si="2235"/>
        <v>0</v>
      </c>
      <c r="FT336" s="5">
        <f t="shared" si="2236"/>
        <v>0</v>
      </c>
      <c r="FU336" s="5">
        <f t="shared" si="2237"/>
        <v>0</v>
      </c>
      <c r="FW336" s="233" t="e">
        <f t="shared" si="2238"/>
        <v>#DIV/0!</v>
      </c>
      <c r="FX336" s="233" t="e">
        <f t="shared" si="2239"/>
        <v>#DIV/0!</v>
      </c>
      <c r="FY336" s="233" t="e">
        <f t="shared" si="2240"/>
        <v>#DIV/0!</v>
      </c>
      <c r="FZ336" s="233" t="e">
        <f t="shared" si="2241"/>
        <v>#DIV/0!</v>
      </c>
      <c r="GA336" s="233"/>
      <c r="GB336" s="5">
        <f t="shared" si="2242"/>
        <v>0</v>
      </c>
      <c r="GC336" s="5">
        <f t="shared" si="2243"/>
        <v>0</v>
      </c>
      <c r="GD336" s="5">
        <f t="shared" si="2244"/>
        <v>0</v>
      </c>
      <c r="GE336" s="5">
        <f t="shared" si="2245"/>
        <v>0</v>
      </c>
    </row>
    <row r="337" spans="2:187" x14ac:dyDescent="0.2">
      <c r="B337" s="139">
        <f t="shared" si="2227"/>
        <v>2026</v>
      </c>
      <c r="C337" s="142" t="str">
        <f t="shared" si="2232"/>
        <v>Dec</v>
      </c>
      <c r="D337" s="154">
        <f t="shared" si="2246"/>
        <v>0</v>
      </c>
      <c r="E337" s="129"/>
      <c r="F337" s="129"/>
      <c r="G337" s="129"/>
      <c r="H337" s="154">
        <f t="shared" si="2247"/>
        <v>0</v>
      </c>
      <c r="I337" s="151">
        <f t="shared" si="2177"/>
        <v>0</v>
      </c>
      <c r="J337" s="151">
        <f t="shared" si="2178"/>
        <v>0</v>
      </c>
      <c r="K337" s="151">
        <f t="shared" si="2179"/>
        <v>0</v>
      </c>
      <c r="L337" s="154">
        <f t="shared" si="2228"/>
        <v>0</v>
      </c>
      <c r="M337" s="3"/>
      <c r="N337" s="3"/>
      <c r="O337" s="3"/>
      <c r="P337" s="154">
        <f t="shared" si="2248"/>
        <v>0</v>
      </c>
      <c r="Q337" s="3"/>
      <c r="R337" s="3"/>
      <c r="S337" s="3"/>
      <c r="T337" s="154">
        <f t="shared" si="2249"/>
        <v>0</v>
      </c>
      <c r="U337" s="151">
        <f t="shared" si="2180"/>
        <v>0</v>
      </c>
      <c r="V337" s="151">
        <f t="shared" si="2181"/>
        <v>0</v>
      </c>
      <c r="W337" s="151">
        <f t="shared" si="2182"/>
        <v>0</v>
      </c>
      <c r="X337" s="154">
        <f t="shared" si="2250"/>
        <v>0</v>
      </c>
      <c r="Y337" s="151">
        <f t="shared" si="2183"/>
        <v>0</v>
      </c>
      <c r="Z337" s="151">
        <f t="shared" si="2184"/>
        <v>0</v>
      </c>
      <c r="AA337" s="151">
        <f t="shared" si="2185"/>
        <v>0</v>
      </c>
      <c r="AB337" s="154">
        <f t="shared" si="2251"/>
        <v>0</v>
      </c>
      <c r="AC337" s="3"/>
      <c r="AD337" s="3"/>
      <c r="AE337" s="3"/>
      <c r="AF337" s="154">
        <f t="shared" si="2252"/>
        <v>0</v>
      </c>
      <c r="AG337" s="3"/>
      <c r="AH337" s="3"/>
      <c r="AI337" s="3"/>
      <c r="AJ337" s="154">
        <f t="shared" si="2253"/>
        <v>0</v>
      </c>
      <c r="AK337" s="151">
        <f t="shared" si="2186"/>
        <v>0</v>
      </c>
      <c r="AL337" s="151">
        <f t="shared" si="2187"/>
        <v>0</v>
      </c>
      <c r="AM337" s="151">
        <f t="shared" si="2188"/>
        <v>0</v>
      </c>
      <c r="AN337" s="154">
        <f t="shared" si="2254"/>
        <v>0</v>
      </c>
      <c r="AO337" s="3"/>
      <c r="AP337" s="3"/>
      <c r="AQ337" s="3"/>
      <c r="AR337" s="151">
        <f t="shared" si="2189"/>
        <v>0</v>
      </c>
      <c r="AS337" s="151">
        <f t="shared" si="2190"/>
        <v>0</v>
      </c>
      <c r="AT337" s="151">
        <f t="shared" si="2191"/>
        <v>0</v>
      </c>
      <c r="AU337" s="151">
        <f t="shared" si="2192"/>
        <v>0</v>
      </c>
      <c r="AV337" s="154">
        <f t="shared" si="2255"/>
        <v>0</v>
      </c>
      <c r="AW337" s="3"/>
      <c r="AX337" s="3"/>
      <c r="AY337" s="3"/>
      <c r="AZ337" s="151">
        <f t="shared" si="2193"/>
        <v>0</v>
      </c>
      <c r="BA337" s="151">
        <f t="shared" si="2194"/>
        <v>0</v>
      </c>
      <c r="BB337" s="151">
        <f t="shared" si="2195"/>
        <v>0</v>
      </c>
      <c r="BC337" s="151">
        <f t="shared" si="2196"/>
        <v>0</v>
      </c>
      <c r="BD337" s="154">
        <f t="shared" si="2256"/>
        <v>0</v>
      </c>
      <c r="BE337" s="3"/>
      <c r="BF337" s="3"/>
      <c r="BG337" s="3"/>
      <c r="BH337" s="151">
        <f t="shared" si="2197"/>
        <v>0</v>
      </c>
      <c r="BI337" s="151">
        <f t="shared" si="2198"/>
        <v>0</v>
      </c>
      <c r="BJ337" s="151">
        <f t="shared" si="2199"/>
        <v>0</v>
      </c>
      <c r="BK337" s="151">
        <f t="shared" si="2200"/>
        <v>0</v>
      </c>
      <c r="BL337" s="154">
        <f t="shared" si="2257"/>
        <v>0</v>
      </c>
      <c r="BM337" s="3"/>
      <c r="BN337" s="3"/>
      <c r="BO337" s="3"/>
      <c r="BP337" s="151">
        <f t="shared" si="2201"/>
        <v>0</v>
      </c>
      <c r="BQ337" s="151">
        <f t="shared" si="2202"/>
        <v>0</v>
      </c>
      <c r="BR337" s="151">
        <f t="shared" si="2203"/>
        <v>0</v>
      </c>
      <c r="BS337" s="151">
        <f t="shared" si="2204"/>
        <v>0</v>
      </c>
      <c r="BT337" s="154">
        <f t="shared" si="2258"/>
        <v>0</v>
      </c>
      <c r="BU337" s="3"/>
      <c r="BV337" s="3"/>
      <c r="BW337" s="3"/>
      <c r="BX337" s="151">
        <f t="shared" si="2205"/>
        <v>0</v>
      </c>
      <c r="BY337" s="151">
        <f t="shared" si="2206"/>
        <v>0</v>
      </c>
      <c r="BZ337" s="151">
        <f t="shared" si="2207"/>
        <v>0</v>
      </c>
      <c r="CA337" s="151">
        <f t="shared" si="2208"/>
        <v>0</v>
      </c>
      <c r="CB337" s="154">
        <f t="shared" si="2259"/>
        <v>0</v>
      </c>
      <c r="CC337" s="3"/>
      <c r="CD337" s="3"/>
      <c r="CE337" s="3"/>
      <c r="CF337" s="151">
        <f t="shared" si="2209"/>
        <v>0</v>
      </c>
      <c r="CG337" s="151">
        <f t="shared" si="2210"/>
        <v>0</v>
      </c>
      <c r="CH337" s="151">
        <f t="shared" si="2211"/>
        <v>0</v>
      </c>
      <c r="CI337" s="151">
        <f t="shared" si="2212"/>
        <v>0</v>
      </c>
      <c r="CJ337" s="154">
        <f t="shared" si="2260"/>
        <v>0</v>
      </c>
      <c r="CK337" s="3"/>
      <c r="CL337" s="3"/>
      <c r="CM337" s="3"/>
      <c r="CN337" s="151">
        <f t="shared" si="2213"/>
        <v>0</v>
      </c>
      <c r="CO337" s="151">
        <f t="shared" si="2214"/>
        <v>0</v>
      </c>
      <c r="CP337" s="151">
        <f t="shared" si="2215"/>
        <v>0</v>
      </c>
      <c r="CQ337" s="151">
        <f t="shared" si="2216"/>
        <v>0</v>
      </c>
      <c r="CR337" s="154">
        <f t="shared" si="2261"/>
        <v>0</v>
      </c>
      <c r="CS337" s="3"/>
      <c r="CT337" s="3"/>
      <c r="CU337" s="3"/>
      <c r="CV337" s="151">
        <f t="shared" si="2217"/>
        <v>0</v>
      </c>
      <c r="CW337" s="151">
        <f t="shared" si="2218"/>
        <v>0</v>
      </c>
      <c r="CX337" s="151">
        <f t="shared" si="2219"/>
        <v>0</v>
      </c>
      <c r="CY337" s="151">
        <f t="shared" si="2220"/>
        <v>0</v>
      </c>
      <c r="CZ337" s="151">
        <f t="shared" si="2221"/>
        <v>0</v>
      </c>
      <c r="DA337" s="151">
        <f t="shared" si="2222"/>
        <v>0</v>
      </c>
      <c r="DB337" s="151">
        <f t="shared" si="2223"/>
        <v>0</v>
      </c>
      <c r="DC337" s="151">
        <f t="shared" si="222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33"/>
        <v>0</v>
      </c>
      <c r="FM337" s="151">
        <f t="shared" si="2262"/>
        <v>0</v>
      </c>
      <c r="FN337" s="151">
        <f t="shared" si="2263"/>
        <v>0</v>
      </c>
      <c r="FO337" s="151">
        <f t="shared" si="2264"/>
        <v>0</v>
      </c>
      <c r="FR337" s="5">
        <f t="shared" si="2234"/>
        <v>0</v>
      </c>
      <c r="FS337" s="5">
        <f t="shared" si="2235"/>
        <v>0</v>
      </c>
      <c r="FT337" s="5">
        <f t="shared" si="2236"/>
        <v>0</v>
      </c>
      <c r="FU337" s="5">
        <f t="shared" si="2237"/>
        <v>0</v>
      </c>
      <c r="FW337" s="233" t="e">
        <f t="shared" si="2238"/>
        <v>#DIV/0!</v>
      </c>
      <c r="FX337" s="233" t="e">
        <f t="shared" si="2239"/>
        <v>#DIV/0!</v>
      </c>
      <c r="FY337" s="233" t="e">
        <f t="shared" si="2240"/>
        <v>#DIV/0!</v>
      </c>
      <c r="FZ337" s="233" t="e">
        <f t="shared" si="2241"/>
        <v>#DIV/0!</v>
      </c>
      <c r="GA337" s="233"/>
      <c r="GB337" s="5">
        <f t="shared" si="2242"/>
        <v>0</v>
      </c>
      <c r="GC337" s="5">
        <f t="shared" si="2243"/>
        <v>0</v>
      </c>
      <c r="GD337" s="5">
        <f t="shared" si="2244"/>
        <v>0</v>
      </c>
      <c r="GE337" s="5">
        <f t="shared" si="2245"/>
        <v>0</v>
      </c>
    </row>
    <row r="338" spans="2:187" x14ac:dyDescent="0.2">
      <c r="B338" s="139">
        <f t="shared" si="2227"/>
        <v>2027</v>
      </c>
      <c r="C338" s="142" t="str">
        <f t="shared" si="2232"/>
        <v>Jan</v>
      </c>
      <c r="D338" s="154">
        <f t="shared" si="2246"/>
        <v>0</v>
      </c>
      <c r="E338" s="129"/>
      <c r="F338" s="129"/>
      <c r="G338" s="129"/>
      <c r="H338" s="154">
        <f t="shared" si="2247"/>
        <v>0</v>
      </c>
      <c r="I338" s="151">
        <f t="shared" si="2177"/>
        <v>0</v>
      </c>
      <c r="J338" s="151">
        <f t="shared" si="2178"/>
        <v>0</v>
      </c>
      <c r="K338" s="151">
        <f t="shared" si="2179"/>
        <v>0</v>
      </c>
      <c r="L338" s="154">
        <f t="shared" si="2228"/>
        <v>0</v>
      </c>
      <c r="M338" s="3"/>
      <c r="N338" s="3"/>
      <c r="O338" s="3"/>
      <c r="P338" s="154">
        <f t="shared" si="2248"/>
        <v>0</v>
      </c>
      <c r="Q338" s="3"/>
      <c r="R338" s="3"/>
      <c r="S338" s="3"/>
      <c r="T338" s="154">
        <f t="shared" si="2249"/>
        <v>0</v>
      </c>
      <c r="U338" s="151">
        <f t="shared" si="2180"/>
        <v>0</v>
      </c>
      <c r="V338" s="151">
        <f t="shared" si="2181"/>
        <v>0</v>
      </c>
      <c r="W338" s="151">
        <f t="shared" si="2182"/>
        <v>0</v>
      </c>
      <c r="X338" s="154">
        <f t="shared" si="2250"/>
        <v>0</v>
      </c>
      <c r="Y338" s="151">
        <f t="shared" si="2183"/>
        <v>0</v>
      </c>
      <c r="Z338" s="151">
        <f t="shared" si="2184"/>
        <v>0</v>
      </c>
      <c r="AA338" s="151">
        <f t="shared" si="2185"/>
        <v>0</v>
      </c>
      <c r="AB338" s="154">
        <f t="shared" si="2251"/>
        <v>0</v>
      </c>
      <c r="AC338" s="3"/>
      <c r="AD338" s="3"/>
      <c r="AE338" s="3"/>
      <c r="AF338" s="154">
        <f t="shared" si="2252"/>
        <v>0</v>
      </c>
      <c r="AG338" s="3"/>
      <c r="AH338" s="3"/>
      <c r="AI338" s="3"/>
      <c r="AJ338" s="154">
        <f t="shared" si="2253"/>
        <v>0</v>
      </c>
      <c r="AK338" s="151">
        <f t="shared" si="2186"/>
        <v>0</v>
      </c>
      <c r="AL338" s="151">
        <f t="shared" si="2187"/>
        <v>0</v>
      </c>
      <c r="AM338" s="151">
        <f t="shared" si="2188"/>
        <v>0</v>
      </c>
      <c r="AN338" s="154">
        <f t="shared" si="2254"/>
        <v>0</v>
      </c>
      <c r="AO338" s="3"/>
      <c r="AP338" s="3"/>
      <c r="AQ338" s="3"/>
      <c r="AR338" s="151">
        <f t="shared" si="2189"/>
        <v>0</v>
      </c>
      <c r="AS338" s="151">
        <f t="shared" si="2190"/>
        <v>0</v>
      </c>
      <c r="AT338" s="151">
        <f t="shared" si="2191"/>
        <v>0</v>
      </c>
      <c r="AU338" s="151">
        <f t="shared" si="2192"/>
        <v>0</v>
      </c>
      <c r="AV338" s="154">
        <f t="shared" si="2255"/>
        <v>0</v>
      </c>
      <c r="AW338" s="3"/>
      <c r="AX338" s="3"/>
      <c r="AY338" s="3"/>
      <c r="AZ338" s="151">
        <f t="shared" si="2193"/>
        <v>0</v>
      </c>
      <c r="BA338" s="151">
        <f t="shared" si="2194"/>
        <v>0</v>
      </c>
      <c r="BB338" s="151">
        <f t="shared" si="2195"/>
        <v>0</v>
      </c>
      <c r="BC338" s="151">
        <f t="shared" si="2196"/>
        <v>0</v>
      </c>
      <c r="BD338" s="154">
        <f t="shared" si="2256"/>
        <v>0</v>
      </c>
      <c r="BE338" s="3"/>
      <c r="BF338" s="3"/>
      <c r="BG338" s="3"/>
      <c r="BH338" s="151">
        <f t="shared" si="2197"/>
        <v>0</v>
      </c>
      <c r="BI338" s="151">
        <f t="shared" si="2198"/>
        <v>0</v>
      </c>
      <c r="BJ338" s="151">
        <f t="shared" si="2199"/>
        <v>0</v>
      </c>
      <c r="BK338" s="151">
        <f t="shared" si="2200"/>
        <v>0</v>
      </c>
      <c r="BL338" s="154">
        <f t="shared" si="2257"/>
        <v>0</v>
      </c>
      <c r="BM338" s="3"/>
      <c r="BN338" s="3"/>
      <c r="BO338" s="3"/>
      <c r="BP338" s="151">
        <f t="shared" si="2201"/>
        <v>0</v>
      </c>
      <c r="BQ338" s="151">
        <f t="shared" si="2202"/>
        <v>0</v>
      </c>
      <c r="BR338" s="151">
        <f t="shared" si="2203"/>
        <v>0</v>
      </c>
      <c r="BS338" s="151">
        <f t="shared" si="2204"/>
        <v>0</v>
      </c>
      <c r="BT338" s="154">
        <f t="shared" si="2258"/>
        <v>0</v>
      </c>
      <c r="BU338" s="3"/>
      <c r="BV338" s="3"/>
      <c r="BW338" s="3"/>
      <c r="BX338" s="151">
        <f t="shared" si="2205"/>
        <v>0</v>
      </c>
      <c r="BY338" s="151">
        <f t="shared" si="2206"/>
        <v>0</v>
      </c>
      <c r="BZ338" s="151">
        <f t="shared" si="2207"/>
        <v>0</v>
      </c>
      <c r="CA338" s="151">
        <f t="shared" si="2208"/>
        <v>0</v>
      </c>
      <c r="CB338" s="154">
        <f t="shared" si="2259"/>
        <v>0</v>
      </c>
      <c r="CC338" s="3"/>
      <c r="CD338" s="3"/>
      <c r="CE338" s="3"/>
      <c r="CF338" s="151">
        <f t="shared" si="2209"/>
        <v>0</v>
      </c>
      <c r="CG338" s="151">
        <f t="shared" si="2210"/>
        <v>0</v>
      </c>
      <c r="CH338" s="151">
        <f t="shared" si="2211"/>
        <v>0</v>
      </c>
      <c r="CI338" s="151">
        <f t="shared" si="2212"/>
        <v>0</v>
      </c>
      <c r="CJ338" s="154">
        <f t="shared" si="2260"/>
        <v>0</v>
      </c>
      <c r="CK338" s="3"/>
      <c r="CL338" s="3"/>
      <c r="CM338" s="3"/>
      <c r="CN338" s="151">
        <f t="shared" si="2213"/>
        <v>0</v>
      </c>
      <c r="CO338" s="151">
        <f t="shared" si="2214"/>
        <v>0</v>
      </c>
      <c r="CP338" s="151">
        <f t="shared" si="2215"/>
        <v>0</v>
      </c>
      <c r="CQ338" s="151">
        <f t="shared" si="2216"/>
        <v>0</v>
      </c>
      <c r="CR338" s="154">
        <f t="shared" si="2261"/>
        <v>0</v>
      </c>
      <c r="CS338" s="3"/>
      <c r="CT338" s="3"/>
      <c r="CU338" s="3"/>
      <c r="CV338" s="151">
        <f t="shared" si="2217"/>
        <v>0</v>
      </c>
      <c r="CW338" s="151">
        <f t="shared" si="2218"/>
        <v>0</v>
      </c>
      <c r="CX338" s="151">
        <f t="shared" si="2219"/>
        <v>0</v>
      </c>
      <c r="CY338" s="151">
        <f t="shared" si="2220"/>
        <v>0</v>
      </c>
      <c r="CZ338" s="151">
        <f t="shared" si="2221"/>
        <v>0</v>
      </c>
      <c r="DA338" s="151">
        <f t="shared" si="2222"/>
        <v>0</v>
      </c>
      <c r="DB338" s="151">
        <f t="shared" si="2223"/>
        <v>0</v>
      </c>
      <c r="DC338" s="151">
        <f t="shared" si="222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33"/>
        <v>0</v>
      </c>
      <c r="FM338" s="151">
        <f t="shared" si="2262"/>
        <v>0</v>
      </c>
      <c r="FN338" s="151">
        <f t="shared" si="2263"/>
        <v>0</v>
      </c>
      <c r="FO338" s="151">
        <f t="shared" si="2264"/>
        <v>0</v>
      </c>
      <c r="FR338" s="5">
        <f t="shared" si="2234"/>
        <v>0</v>
      </c>
      <c r="FS338" s="5">
        <f t="shared" si="2235"/>
        <v>0</v>
      </c>
      <c r="FT338" s="5">
        <f t="shared" si="2236"/>
        <v>0</v>
      </c>
      <c r="FU338" s="5">
        <f t="shared" si="2237"/>
        <v>0</v>
      </c>
      <c r="FW338" s="233" t="e">
        <f t="shared" si="2238"/>
        <v>#DIV/0!</v>
      </c>
      <c r="FX338" s="233" t="e">
        <f t="shared" si="2239"/>
        <v>#DIV/0!</v>
      </c>
      <c r="FY338" s="233" t="e">
        <f t="shared" si="2240"/>
        <v>#DIV/0!</v>
      </c>
      <c r="FZ338" s="233" t="e">
        <f t="shared" si="2241"/>
        <v>#DIV/0!</v>
      </c>
      <c r="GA338" s="233"/>
      <c r="GB338" s="5">
        <f t="shared" si="2242"/>
        <v>0</v>
      </c>
      <c r="GC338" s="5">
        <f t="shared" si="2243"/>
        <v>0</v>
      </c>
      <c r="GD338" s="5">
        <f t="shared" si="2244"/>
        <v>0</v>
      </c>
      <c r="GE338" s="5">
        <f t="shared" si="2245"/>
        <v>0</v>
      </c>
    </row>
    <row r="339" spans="2:187" x14ac:dyDescent="0.2">
      <c r="B339" s="139">
        <f t="shared" si="2227"/>
        <v>2027</v>
      </c>
      <c r="C339" s="142" t="str">
        <f t="shared" si="2232"/>
        <v>Feb</v>
      </c>
      <c r="D339" s="154">
        <f t="shared" si="2246"/>
        <v>0</v>
      </c>
      <c r="E339" s="129"/>
      <c r="F339" s="129"/>
      <c r="G339" s="129"/>
      <c r="H339" s="154">
        <f t="shared" si="2247"/>
        <v>0</v>
      </c>
      <c r="I339" s="151">
        <f t="shared" si="2177"/>
        <v>0</v>
      </c>
      <c r="J339" s="151">
        <f t="shared" si="2178"/>
        <v>0</v>
      </c>
      <c r="K339" s="151">
        <f t="shared" si="2179"/>
        <v>0</v>
      </c>
      <c r="L339" s="154">
        <f t="shared" si="2228"/>
        <v>0</v>
      </c>
      <c r="M339" s="3"/>
      <c r="N339" s="3"/>
      <c r="O339" s="3"/>
      <c r="P339" s="154">
        <f t="shared" si="2248"/>
        <v>0</v>
      </c>
      <c r="Q339" s="3"/>
      <c r="R339" s="3"/>
      <c r="S339" s="3"/>
      <c r="T339" s="154">
        <f t="shared" si="2249"/>
        <v>0</v>
      </c>
      <c r="U339" s="151">
        <f t="shared" si="2180"/>
        <v>0</v>
      </c>
      <c r="V339" s="151">
        <f t="shared" si="2181"/>
        <v>0</v>
      </c>
      <c r="W339" s="151">
        <f t="shared" si="2182"/>
        <v>0</v>
      </c>
      <c r="X339" s="154">
        <f t="shared" si="2250"/>
        <v>0</v>
      </c>
      <c r="Y339" s="151">
        <f t="shared" si="2183"/>
        <v>0</v>
      </c>
      <c r="Z339" s="151">
        <f t="shared" si="2184"/>
        <v>0</v>
      </c>
      <c r="AA339" s="151">
        <f t="shared" si="2185"/>
        <v>0</v>
      </c>
      <c r="AB339" s="154">
        <f t="shared" si="2251"/>
        <v>0</v>
      </c>
      <c r="AC339" s="3"/>
      <c r="AD339" s="3"/>
      <c r="AE339" s="3"/>
      <c r="AF339" s="154">
        <f t="shared" si="2252"/>
        <v>0</v>
      </c>
      <c r="AG339" s="3"/>
      <c r="AH339" s="3"/>
      <c r="AI339" s="3"/>
      <c r="AJ339" s="154">
        <f t="shared" si="2253"/>
        <v>0</v>
      </c>
      <c r="AK339" s="151">
        <f t="shared" si="2186"/>
        <v>0</v>
      </c>
      <c r="AL339" s="151">
        <f t="shared" si="2187"/>
        <v>0</v>
      </c>
      <c r="AM339" s="151">
        <f t="shared" si="2188"/>
        <v>0</v>
      </c>
      <c r="AN339" s="154">
        <f t="shared" si="2254"/>
        <v>0</v>
      </c>
      <c r="AO339" s="3"/>
      <c r="AP339" s="3"/>
      <c r="AQ339" s="3"/>
      <c r="AR339" s="151">
        <f t="shared" si="2189"/>
        <v>0</v>
      </c>
      <c r="AS339" s="151">
        <f t="shared" si="2190"/>
        <v>0</v>
      </c>
      <c r="AT339" s="151">
        <f t="shared" si="2191"/>
        <v>0</v>
      </c>
      <c r="AU339" s="151">
        <f t="shared" si="2192"/>
        <v>0</v>
      </c>
      <c r="AV339" s="154">
        <f t="shared" si="2255"/>
        <v>0</v>
      </c>
      <c r="AW339" s="3"/>
      <c r="AX339" s="3"/>
      <c r="AY339" s="3"/>
      <c r="AZ339" s="151">
        <f t="shared" si="2193"/>
        <v>0</v>
      </c>
      <c r="BA339" s="151">
        <f t="shared" si="2194"/>
        <v>0</v>
      </c>
      <c r="BB339" s="151">
        <f t="shared" si="2195"/>
        <v>0</v>
      </c>
      <c r="BC339" s="151">
        <f t="shared" si="2196"/>
        <v>0</v>
      </c>
      <c r="BD339" s="154">
        <f t="shared" si="2256"/>
        <v>0</v>
      </c>
      <c r="BE339" s="3"/>
      <c r="BF339" s="3"/>
      <c r="BG339" s="3"/>
      <c r="BH339" s="151">
        <f t="shared" si="2197"/>
        <v>0</v>
      </c>
      <c r="BI339" s="151">
        <f t="shared" si="2198"/>
        <v>0</v>
      </c>
      <c r="BJ339" s="151">
        <f t="shared" si="2199"/>
        <v>0</v>
      </c>
      <c r="BK339" s="151">
        <f t="shared" si="2200"/>
        <v>0</v>
      </c>
      <c r="BL339" s="154">
        <f t="shared" si="2257"/>
        <v>0</v>
      </c>
      <c r="BM339" s="3"/>
      <c r="BN339" s="3"/>
      <c r="BO339" s="3"/>
      <c r="BP339" s="151">
        <f t="shared" si="2201"/>
        <v>0</v>
      </c>
      <c r="BQ339" s="151">
        <f t="shared" si="2202"/>
        <v>0</v>
      </c>
      <c r="BR339" s="151">
        <f t="shared" si="2203"/>
        <v>0</v>
      </c>
      <c r="BS339" s="151">
        <f t="shared" si="2204"/>
        <v>0</v>
      </c>
      <c r="BT339" s="154">
        <f t="shared" si="2258"/>
        <v>0</v>
      </c>
      <c r="BU339" s="3"/>
      <c r="BV339" s="3"/>
      <c r="BW339" s="3"/>
      <c r="BX339" s="151">
        <f t="shared" si="2205"/>
        <v>0</v>
      </c>
      <c r="BY339" s="151">
        <f t="shared" si="2206"/>
        <v>0</v>
      </c>
      <c r="BZ339" s="151">
        <f t="shared" si="2207"/>
        <v>0</v>
      </c>
      <c r="CA339" s="151">
        <f t="shared" si="2208"/>
        <v>0</v>
      </c>
      <c r="CB339" s="154">
        <f t="shared" si="2259"/>
        <v>0</v>
      </c>
      <c r="CC339" s="3"/>
      <c r="CD339" s="3"/>
      <c r="CE339" s="3"/>
      <c r="CF339" s="151">
        <f t="shared" si="2209"/>
        <v>0</v>
      </c>
      <c r="CG339" s="151">
        <f t="shared" si="2210"/>
        <v>0</v>
      </c>
      <c r="CH339" s="151">
        <f t="shared" si="2211"/>
        <v>0</v>
      </c>
      <c r="CI339" s="151">
        <f t="shared" si="2212"/>
        <v>0</v>
      </c>
      <c r="CJ339" s="154">
        <f t="shared" si="2260"/>
        <v>0</v>
      </c>
      <c r="CK339" s="3"/>
      <c r="CL339" s="3"/>
      <c r="CM339" s="3"/>
      <c r="CN339" s="151">
        <f t="shared" si="2213"/>
        <v>0</v>
      </c>
      <c r="CO339" s="151">
        <f t="shared" si="2214"/>
        <v>0</v>
      </c>
      <c r="CP339" s="151">
        <f t="shared" si="2215"/>
        <v>0</v>
      </c>
      <c r="CQ339" s="151">
        <f t="shared" si="2216"/>
        <v>0</v>
      </c>
      <c r="CR339" s="154">
        <f t="shared" si="2261"/>
        <v>0</v>
      </c>
      <c r="CS339" s="3"/>
      <c r="CT339" s="3"/>
      <c r="CU339" s="3"/>
      <c r="CV339" s="151">
        <f t="shared" si="2217"/>
        <v>0</v>
      </c>
      <c r="CW339" s="151">
        <f t="shared" si="2218"/>
        <v>0</v>
      </c>
      <c r="CX339" s="151">
        <f t="shared" si="2219"/>
        <v>0</v>
      </c>
      <c r="CY339" s="151">
        <f t="shared" si="2220"/>
        <v>0</v>
      </c>
      <c r="CZ339" s="151">
        <f t="shared" si="2221"/>
        <v>0</v>
      </c>
      <c r="DA339" s="151">
        <f t="shared" si="2222"/>
        <v>0</v>
      </c>
      <c r="DB339" s="151">
        <f t="shared" si="2223"/>
        <v>0</v>
      </c>
      <c r="DC339" s="151">
        <f t="shared" si="222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33"/>
        <v>0</v>
      </c>
      <c r="FM339" s="151">
        <f t="shared" si="2262"/>
        <v>0</v>
      </c>
      <c r="FN339" s="151">
        <f t="shared" si="2263"/>
        <v>0</v>
      </c>
      <c r="FO339" s="151">
        <f t="shared" si="2264"/>
        <v>0</v>
      </c>
      <c r="FR339" s="5">
        <f t="shared" si="2234"/>
        <v>0</v>
      </c>
      <c r="FS339" s="5">
        <f t="shared" si="2235"/>
        <v>0</v>
      </c>
      <c r="FT339" s="5">
        <f t="shared" si="2236"/>
        <v>0</v>
      </c>
      <c r="FU339" s="5">
        <f t="shared" si="2237"/>
        <v>0</v>
      </c>
      <c r="FW339" s="233" t="e">
        <f t="shared" si="2238"/>
        <v>#DIV/0!</v>
      </c>
      <c r="FX339" s="233" t="e">
        <f t="shared" si="2239"/>
        <v>#DIV/0!</v>
      </c>
      <c r="FY339" s="233" t="e">
        <f t="shared" si="2240"/>
        <v>#DIV/0!</v>
      </c>
      <c r="FZ339" s="233" t="e">
        <f t="shared" si="2241"/>
        <v>#DIV/0!</v>
      </c>
      <c r="GA339" s="233"/>
      <c r="GB339" s="5">
        <f t="shared" si="2242"/>
        <v>0</v>
      </c>
      <c r="GC339" s="5">
        <f t="shared" si="2243"/>
        <v>0</v>
      </c>
      <c r="GD339" s="5">
        <f t="shared" si="2244"/>
        <v>0</v>
      </c>
      <c r="GE339" s="5">
        <f t="shared" si="2245"/>
        <v>0</v>
      </c>
    </row>
    <row r="340" spans="2:187" x14ac:dyDescent="0.2">
      <c r="B340" s="139">
        <f t="shared" si="2227"/>
        <v>2027</v>
      </c>
      <c r="C340" s="142" t="str">
        <f t="shared" si="2232"/>
        <v>Mar</v>
      </c>
      <c r="D340" s="154">
        <f t="shared" si="2246"/>
        <v>0</v>
      </c>
      <c r="E340" s="129"/>
      <c r="F340" s="129"/>
      <c r="G340" s="129"/>
      <c r="H340" s="154">
        <f t="shared" si="2247"/>
        <v>0</v>
      </c>
      <c r="I340" s="151">
        <f t="shared" si="2177"/>
        <v>0</v>
      </c>
      <c r="J340" s="151">
        <f t="shared" si="2178"/>
        <v>0</v>
      </c>
      <c r="K340" s="151">
        <f t="shared" si="2179"/>
        <v>0</v>
      </c>
      <c r="L340" s="154">
        <f t="shared" si="2228"/>
        <v>0</v>
      </c>
      <c r="M340" s="3"/>
      <c r="N340" s="3"/>
      <c r="O340" s="3"/>
      <c r="P340" s="154">
        <f t="shared" si="2248"/>
        <v>0</v>
      </c>
      <c r="Q340" s="3"/>
      <c r="R340" s="3"/>
      <c r="S340" s="3"/>
      <c r="T340" s="154">
        <f t="shared" si="2249"/>
        <v>0</v>
      </c>
      <c r="U340" s="151">
        <f t="shared" si="2180"/>
        <v>0</v>
      </c>
      <c r="V340" s="151">
        <f t="shared" si="2181"/>
        <v>0</v>
      </c>
      <c r="W340" s="151">
        <f t="shared" si="2182"/>
        <v>0</v>
      </c>
      <c r="X340" s="154">
        <f t="shared" si="2250"/>
        <v>0</v>
      </c>
      <c r="Y340" s="151">
        <f t="shared" si="2183"/>
        <v>0</v>
      </c>
      <c r="Z340" s="151">
        <f t="shared" si="2184"/>
        <v>0</v>
      </c>
      <c r="AA340" s="151">
        <f t="shared" si="2185"/>
        <v>0</v>
      </c>
      <c r="AB340" s="154">
        <f t="shared" si="2251"/>
        <v>0</v>
      </c>
      <c r="AC340" s="3"/>
      <c r="AD340" s="3"/>
      <c r="AE340" s="3"/>
      <c r="AF340" s="154">
        <f t="shared" si="2252"/>
        <v>0</v>
      </c>
      <c r="AG340" s="3"/>
      <c r="AH340" s="3"/>
      <c r="AI340" s="3"/>
      <c r="AJ340" s="154">
        <f t="shared" si="2253"/>
        <v>0</v>
      </c>
      <c r="AK340" s="151">
        <f t="shared" si="2186"/>
        <v>0</v>
      </c>
      <c r="AL340" s="151">
        <f t="shared" si="2187"/>
        <v>0</v>
      </c>
      <c r="AM340" s="151">
        <f t="shared" si="2188"/>
        <v>0</v>
      </c>
      <c r="AN340" s="154">
        <f t="shared" si="2254"/>
        <v>0</v>
      </c>
      <c r="AO340" s="3"/>
      <c r="AP340" s="3"/>
      <c r="AQ340" s="3"/>
      <c r="AR340" s="151">
        <f t="shared" si="2189"/>
        <v>0</v>
      </c>
      <c r="AS340" s="151">
        <f t="shared" si="2190"/>
        <v>0</v>
      </c>
      <c r="AT340" s="151">
        <f t="shared" si="2191"/>
        <v>0</v>
      </c>
      <c r="AU340" s="151">
        <f t="shared" si="2192"/>
        <v>0</v>
      </c>
      <c r="AV340" s="154">
        <f t="shared" si="2255"/>
        <v>0</v>
      </c>
      <c r="AW340" s="3"/>
      <c r="AX340" s="3"/>
      <c r="AY340" s="3"/>
      <c r="AZ340" s="151">
        <f t="shared" si="2193"/>
        <v>0</v>
      </c>
      <c r="BA340" s="151">
        <f t="shared" si="2194"/>
        <v>0</v>
      </c>
      <c r="BB340" s="151">
        <f t="shared" si="2195"/>
        <v>0</v>
      </c>
      <c r="BC340" s="151">
        <f t="shared" si="2196"/>
        <v>0</v>
      </c>
      <c r="BD340" s="154">
        <f t="shared" si="2256"/>
        <v>0</v>
      </c>
      <c r="BE340" s="3"/>
      <c r="BF340" s="3"/>
      <c r="BG340" s="3"/>
      <c r="BH340" s="151">
        <f t="shared" si="2197"/>
        <v>0</v>
      </c>
      <c r="BI340" s="151">
        <f t="shared" si="2198"/>
        <v>0</v>
      </c>
      <c r="BJ340" s="151">
        <f t="shared" si="2199"/>
        <v>0</v>
      </c>
      <c r="BK340" s="151">
        <f t="shared" si="2200"/>
        <v>0</v>
      </c>
      <c r="BL340" s="154">
        <f t="shared" si="2257"/>
        <v>0</v>
      </c>
      <c r="BM340" s="3"/>
      <c r="BN340" s="3"/>
      <c r="BO340" s="3"/>
      <c r="BP340" s="151">
        <f t="shared" si="2201"/>
        <v>0</v>
      </c>
      <c r="BQ340" s="151">
        <f t="shared" si="2202"/>
        <v>0</v>
      </c>
      <c r="BR340" s="151">
        <f t="shared" si="2203"/>
        <v>0</v>
      </c>
      <c r="BS340" s="151">
        <f t="shared" si="2204"/>
        <v>0</v>
      </c>
      <c r="BT340" s="154">
        <f t="shared" si="2258"/>
        <v>0</v>
      </c>
      <c r="BU340" s="3"/>
      <c r="BV340" s="3"/>
      <c r="BW340" s="3"/>
      <c r="BX340" s="151">
        <f t="shared" si="2205"/>
        <v>0</v>
      </c>
      <c r="BY340" s="151">
        <f t="shared" si="2206"/>
        <v>0</v>
      </c>
      <c r="BZ340" s="151">
        <f t="shared" si="2207"/>
        <v>0</v>
      </c>
      <c r="CA340" s="151">
        <f t="shared" si="2208"/>
        <v>0</v>
      </c>
      <c r="CB340" s="154">
        <f t="shared" si="2259"/>
        <v>0</v>
      </c>
      <c r="CC340" s="3"/>
      <c r="CD340" s="3"/>
      <c r="CE340" s="3"/>
      <c r="CF340" s="151">
        <f t="shared" si="2209"/>
        <v>0</v>
      </c>
      <c r="CG340" s="151">
        <f t="shared" si="2210"/>
        <v>0</v>
      </c>
      <c r="CH340" s="151">
        <f t="shared" si="2211"/>
        <v>0</v>
      </c>
      <c r="CI340" s="151">
        <f t="shared" si="2212"/>
        <v>0</v>
      </c>
      <c r="CJ340" s="154">
        <f t="shared" si="2260"/>
        <v>0</v>
      </c>
      <c r="CK340" s="3"/>
      <c r="CL340" s="3"/>
      <c r="CM340" s="3"/>
      <c r="CN340" s="151">
        <f t="shared" si="2213"/>
        <v>0</v>
      </c>
      <c r="CO340" s="151">
        <f t="shared" si="2214"/>
        <v>0</v>
      </c>
      <c r="CP340" s="151">
        <f t="shared" si="2215"/>
        <v>0</v>
      </c>
      <c r="CQ340" s="151">
        <f t="shared" si="2216"/>
        <v>0</v>
      </c>
      <c r="CR340" s="154">
        <f t="shared" si="2261"/>
        <v>0</v>
      </c>
      <c r="CS340" s="3"/>
      <c r="CT340" s="3"/>
      <c r="CU340" s="3"/>
      <c r="CV340" s="151">
        <f t="shared" si="2217"/>
        <v>0</v>
      </c>
      <c r="CW340" s="151">
        <f t="shared" si="2218"/>
        <v>0</v>
      </c>
      <c r="CX340" s="151">
        <f t="shared" si="2219"/>
        <v>0</v>
      </c>
      <c r="CY340" s="151">
        <f t="shared" si="2220"/>
        <v>0</v>
      </c>
      <c r="CZ340" s="151">
        <f t="shared" si="2221"/>
        <v>0</v>
      </c>
      <c r="DA340" s="151">
        <f t="shared" si="2222"/>
        <v>0</v>
      </c>
      <c r="DB340" s="151">
        <f t="shared" si="2223"/>
        <v>0</v>
      </c>
      <c r="DC340" s="151">
        <f t="shared" si="222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33"/>
        <v>0</v>
      </c>
      <c r="FM340" s="151">
        <f t="shared" si="2262"/>
        <v>0</v>
      </c>
      <c r="FN340" s="151">
        <f t="shared" si="2263"/>
        <v>0</v>
      </c>
      <c r="FO340" s="151">
        <f t="shared" si="2264"/>
        <v>0</v>
      </c>
      <c r="FR340" s="5">
        <f t="shared" si="2234"/>
        <v>0</v>
      </c>
      <c r="FS340" s="5">
        <f t="shared" si="2235"/>
        <v>0</v>
      </c>
      <c r="FT340" s="5">
        <f t="shared" si="2236"/>
        <v>0</v>
      </c>
      <c r="FU340" s="5">
        <f t="shared" si="2237"/>
        <v>0</v>
      </c>
      <c r="FW340" s="233" t="e">
        <f t="shared" si="2238"/>
        <v>#DIV/0!</v>
      </c>
      <c r="FX340" s="233" t="e">
        <f t="shared" si="2239"/>
        <v>#DIV/0!</v>
      </c>
      <c r="FY340" s="233" t="e">
        <f t="shared" si="2240"/>
        <v>#DIV/0!</v>
      </c>
      <c r="FZ340" s="233" t="e">
        <f t="shared" si="2241"/>
        <v>#DIV/0!</v>
      </c>
      <c r="GA340" s="233"/>
      <c r="GB340" s="5">
        <f t="shared" si="2242"/>
        <v>0</v>
      </c>
      <c r="GC340" s="5">
        <f t="shared" si="2243"/>
        <v>0</v>
      </c>
      <c r="GD340" s="5">
        <f t="shared" si="2244"/>
        <v>0</v>
      </c>
      <c r="GE340" s="5">
        <f t="shared" si="2245"/>
        <v>0</v>
      </c>
    </row>
    <row r="341" spans="2:187" x14ac:dyDescent="0.2">
      <c r="B341" s="139">
        <f t="shared" si="2227"/>
        <v>2027</v>
      </c>
      <c r="C341" s="142" t="str">
        <f t="shared" si="2232"/>
        <v>Apr</v>
      </c>
      <c r="D341" s="154">
        <f t="shared" si="2246"/>
        <v>0</v>
      </c>
      <c r="E341" s="129"/>
      <c r="F341" s="129"/>
      <c r="G341" s="129"/>
      <c r="H341" s="154">
        <f t="shared" si="2247"/>
        <v>0</v>
      </c>
      <c r="I341" s="151">
        <f t="shared" si="2177"/>
        <v>0</v>
      </c>
      <c r="J341" s="151">
        <f t="shared" si="2178"/>
        <v>0</v>
      </c>
      <c r="K341" s="151">
        <f t="shared" si="2179"/>
        <v>0</v>
      </c>
      <c r="L341" s="154">
        <f t="shared" si="2228"/>
        <v>0</v>
      </c>
      <c r="M341" s="3"/>
      <c r="N341" s="3"/>
      <c r="O341" s="3"/>
      <c r="P341" s="154">
        <f t="shared" si="2248"/>
        <v>0</v>
      </c>
      <c r="Q341" s="3"/>
      <c r="R341" s="3"/>
      <c r="S341" s="3"/>
      <c r="T341" s="154">
        <f t="shared" si="2249"/>
        <v>0</v>
      </c>
      <c r="U341" s="151">
        <f t="shared" si="2180"/>
        <v>0</v>
      </c>
      <c r="V341" s="151">
        <f t="shared" si="2181"/>
        <v>0</v>
      </c>
      <c r="W341" s="151">
        <f t="shared" si="2182"/>
        <v>0</v>
      </c>
      <c r="X341" s="154">
        <f t="shared" si="2250"/>
        <v>0</v>
      </c>
      <c r="Y341" s="151">
        <f t="shared" si="2183"/>
        <v>0</v>
      </c>
      <c r="Z341" s="151">
        <f t="shared" si="2184"/>
        <v>0</v>
      </c>
      <c r="AA341" s="151">
        <f t="shared" si="2185"/>
        <v>0</v>
      </c>
      <c r="AB341" s="154">
        <f t="shared" si="2251"/>
        <v>0</v>
      </c>
      <c r="AC341" s="3"/>
      <c r="AD341" s="3"/>
      <c r="AE341" s="3"/>
      <c r="AF341" s="154">
        <f t="shared" si="2252"/>
        <v>0</v>
      </c>
      <c r="AG341" s="3"/>
      <c r="AH341" s="3"/>
      <c r="AI341" s="3"/>
      <c r="AJ341" s="154">
        <f t="shared" si="2253"/>
        <v>0</v>
      </c>
      <c r="AK341" s="151">
        <f t="shared" si="2186"/>
        <v>0</v>
      </c>
      <c r="AL341" s="151">
        <f t="shared" si="2187"/>
        <v>0</v>
      </c>
      <c r="AM341" s="151">
        <f t="shared" si="2188"/>
        <v>0</v>
      </c>
      <c r="AN341" s="154">
        <f t="shared" si="2254"/>
        <v>0</v>
      </c>
      <c r="AO341" s="3"/>
      <c r="AP341" s="3"/>
      <c r="AQ341" s="3"/>
      <c r="AR341" s="151">
        <f t="shared" si="2189"/>
        <v>0</v>
      </c>
      <c r="AS341" s="151">
        <f t="shared" si="2190"/>
        <v>0</v>
      </c>
      <c r="AT341" s="151">
        <f t="shared" si="2191"/>
        <v>0</v>
      </c>
      <c r="AU341" s="151">
        <f t="shared" si="2192"/>
        <v>0</v>
      </c>
      <c r="AV341" s="154">
        <f t="shared" si="2255"/>
        <v>0</v>
      </c>
      <c r="AW341" s="3"/>
      <c r="AX341" s="3"/>
      <c r="AY341" s="3"/>
      <c r="AZ341" s="151">
        <f t="shared" si="2193"/>
        <v>0</v>
      </c>
      <c r="BA341" s="151">
        <f t="shared" si="2194"/>
        <v>0</v>
      </c>
      <c r="BB341" s="151">
        <f t="shared" si="2195"/>
        <v>0</v>
      </c>
      <c r="BC341" s="151">
        <f t="shared" si="2196"/>
        <v>0</v>
      </c>
      <c r="BD341" s="154">
        <f t="shared" si="2256"/>
        <v>0</v>
      </c>
      <c r="BE341" s="3"/>
      <c r="BF341" s="3"/>
      <c r="BG341" s="3"/>
      <c r="BH341" s="151">
        <f t="shared" si="2197"/>
        <v>0</v>
      </c>
      <c r="BI341" s="151">
        <f t="shared" si="2198"/>
        <v>0</v>
      </c>
      <c r="BJ341" s="151">
        <f t="shared" si="2199"/>
        <v>0</v>
      </c>
      <c r="BK341" s="151">
        <f t="shared" si="2200"/>
        <v>0</v>
      </c>
      <c r="BL341" s="154">
        <f t="shared" si="2257"/>
        <v>0</v>
      </c>
      <c r="BM341" s="3"/>
      <c r="BN341" s="3"/>
      <c r="BO341" s="3"/>
      <c r="BP341" s="151">
        <f t="shared" si="2201"/>
        <v>0</v>
      </c>
      <c r="BQ341" s="151">
        <f t="shared" si="2202"/>
        <v>0</v>
      </c>
      <c r="BR341" s="151">
        <f t="shared" si="2203"/>
        <v>0</v>
      </c>
      <c r="BS341" s="151">
        <f t="shared" si="2204"/>
        <v>0</v>
      </c>
      <c r="BT341" s="154">
        <f t="shared" si="2258"/>
        <v>0</v>
      </c>
      <c r="BU341" s="3"/>
      <c r="BV341" s="3"/>
      <c r="BW341" s="3"/>
      <c r="BX341" s="151">
        <f t="shared" si="2205"/>
        <v>0</v>
      </c>
      <c r="BY341" s="151">
        <f t="shared" si="2206"/>
        <v>0</v>
      </c>
      <c r="BZ341" s="151">
        <f t="shared" si="2207"/>
        <v>0</v>
      </c>
      <c r="CA341" s="151">
        <f t="shared" si="2208"/>
        <v>0</v>
      </c>
      <c r="CB341" s="154">
        <f t="shared" si="2259"/>
        <v>0</v>
      </c>
      <c r="CC341" s="3"/>
      <c r="CD341" s="3"/>
      <c r="CE341" s="3"/>
      <c r="CF341" s="151">
        <f t="shared" si="2209"/>
        <v>0</v>
      </c>
      <c r="CG341" s="151">
        <f t="shared" si="2210"/>
        <v>0</v>
      </c>
      <c r="CH341" s="151">
        <f t="shared" si="2211"/>
        <v>0</v>
      </c>
      <c r="CI341" s="151">
        <f t="shared" si="2212"/>
        <v>0</v>
      </c>
      <c r="CJ341" s="154">
        <f t="shared" si="2260"/>
        <v>0</v>
      </c>
      <c r="CK341" s="3"/>
      <c r="CL341" s="3"/>
      <c r="CM341" s="3"/>
      <c r="CN341" s="151">
        <f t="shared" si="2213"/>
        <v>0</v>
      </c>
      <c r="CO341" s="151">
        <f t="shared" si="2214"/>
        <v>0</v>
      </c>
      <c r="CP341" s="151">
        <f t="shared" si="2215"/>
        <v>0</v>
      </c>
      <c r="CQ341" s="151">
        <f t="shared" si="2216"/>
        <v>0</v>
      </c>
      <c r="CR341" s="154">
        <f t="shared" si="2261"/>
        <v>0</v>
      </c>
      <c r="CS341" s="3"/>
      <c r="CT341" s="3"/>
      <c r="CU341" s="3"/>
      <c r="CV341" s="151">
        <f t="shared" si="2217"/>
        <v>0</v>
      </c>
      <c r="CW341" s="151">
        <f t="shared" si="2218"/>
        <v>0</v>
      </c>
      <c r="CX341" s="151">
        <f t="shared" si="2219"/>
        <v>0</v>
      </c>
      <c r="CY341" s="151">
        <f t="shared" si="2220"/>
        <v>0</v>
      </c>
      <c r="CZ341" s="151">
        <f t="shared" si="2221"/>
        <v>0</v>
      </c>
      <c r="DA341" s="151">
        <f t="shared" si="2222"/>
        <v>0</v>
      </c>
      <c r="DB341" s="151">
        <f t="shared" si="2223"/>
        <v>0</v>
      </c>
      <c r="DC341" s="151">
        <f t="shared" si="222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33"/>
        <v>0</v>
      </c>
      <c r="FM341" s="151">
        <f t="shared" si="2262"/>
        <v>0</v>
      </c>
      <c r="FN341" s="151">
        <f t="shared" si="2263"/>
        <v>0</v>
      </c>
      <c r="FO341" s="151">
        <f t="shared" si="2264"/>
        <v>0</v>
      </c>
      <c r="FR341" s="5">
        <f t="shared" si="2234"/>
        <v>0</v>
      </c>
      <c r="FS341" s="5">
        <f t="shared" si="2235"/>
        <v>0</v>
      </c>
      <c r="FT341" s="5">
        <f t="shared" si="2236"/>
        <v>0</v>
      </c>
      <c r="FU341" s="5">
        <f t="shared" si="2237"/>
        <v>0</v>
      </c>
      <c r="FW341" s="233" t="e">
        <f t="shared" si="2238"/>
        <v>#DIV/0!</v>
      </c>
      <c r="FX341" s="233" t="e">
        <f t="shared" si="2239"/>
        <v>#DIV/0!</v>
      </c>
      <c r="FY341" s="233" t="e">
        <f t="shared" si="2240"/>
        <v>#DIV/0!</v>
      </c>
      <c r="FZ341" s="233" t="e">
        <f t="shared" si="2241"/>
        <v>#DIV/0!</v>
      </c>
      <c r="GA341" s="233"/>
      <c r="GB341" s="5">
        <f t="shared" si="2242"/>
        <v>0</v>
      </c>
      <c r="GC341" s="5">
        <f t="shared" si="2243"/>
        <v>0</v>
      </c>
      <c r="GD341" s="5">
        <f t="shared" si="2244"/>
        <v>0</v>
      </c>
      <c r="GE341" s="5">
        <f t="shared" si="2245"/>
        <v>0</v>
      </c>
    </row>
    <row r="342" spans="2:187" x14ac:dyDescent="0.2">
      <c r="B342" s="139">
        <f t="shared" si="2227"/>
        <v>2027</v>
      </c>
      <c r="C342" s="142" t="str">
        <f t="shared" si="2232"/>
        <v>Maj</v>
      </c>
      <c r="D342" s="154">
        <f t="shared" si="2246"/>
        <v>0</v>
      </c>
      <c r="E342" s="129"/>
      <c r="F342" s="129"/>
      <c r="G342" s="129"/>
      <c r="H342" s="154">
        <f t="shared" si="2247"/>
        <v>0</v>
      </c>
      <c r="I342" s="151">
        <f t="shared" si="2177"/>
        <v>0</v>
      </c>
      <c r="J342" s="151">
        <f t="shared" si="2178"/>
        <v>0</v>
      </c>
      <c r="K342" s="151">
        <f t="shared" si="2179"/>
        <v>0</v>
      </c>
      <c r="L342" s="154">
        <f t="shared" si="2228"/>
        <v>0</v>
      </c>
      <c r="M342" s="3"/>
      <c r="N342" s="3"/>
      <c r="O342" s="3"/>
      <c r="P342" s="154">
        <f t="shared" si="2248"/>
        <v>0</v>
      </c>
      <c r="Q342" s="3"/>
      <c r="R342" s="3"/>
      <c r="S342" s="3"/>
      <c r="T342" s="154">
        <f t="shared" si="2249"/>
        <v>0</v>
      </c>
      <c r="U342" s="151">
        <f t="shared" si="2180"/>
        <v>0</v>
      </c>
      <c r="V342" s="151">
        <f t="shared" si="2181"/>
        <v>0</v>
      </c>
      <c r="W342" s="151">
        <f t="shared" si="2182"/>
        <v>0</v>
      </c>
      <c r="X342" s="154">
        <f t="shared" si="2250"/>
        <v>0</v>
      </c>
      <c r="Y342" s="151">
        <f t="shared" si="2183"/>
        <v>0</v>
      </c>
      <c r="Z342" s="151">
        <f t="shared" si="2184"/>
        <v>0</v>
      </c>
      <c r="AA342" s="151">
        <f t="shared" si="2185"/>
        <v>0</v>
      </c>
      <c r="AB342" s="154">
        <f t="shared" si="2251"/>
        <v>0</v>
      </c>
      <c r="AC342" s="3"/>
      <c r="AD342" s="3"/>
      <c r="AE342" s="3"/>
      <c r="AF342" s="154">
        <f t="shared" si="2252"/>
        <v>0</v>
      </c>
      <c r="AG342" s="3"/>
      <c r="AH342" s="3"/>
      <c r="AI342" s="3"/>
      <c r="AJ342" s="154">
        <f t="shared" si="2253"/>
        <v>0</v>
      </c>
      <c r="AK342" s="151">
        <f t="shared" si="2186"/>
        <v>0</v>
      </c>
      <c r="AL342" s="151">
        <f t="shared" si="2187"/>
        <v>0</v>
      </c>
      <c r="AM342" s="151">
        <f t="shared" si="2188"/>
        <v>0</v>
      </c>
      <c r="AN342" s="154">
        <f t="shared" si="2254"/>
        <v>0</v>
      </c>
      <c r="AO342" s="3"/>
      <c r="AP342" s="3"/>
      <c r="AQ342" s="3"/>
      <c r="AR342" s="151">
        <f t="shared" si="2189"/>
        <v>0</v>
      </c>
      <c r="AS342" s="151">
        <f t="shared" si="2190"/>
        <v>0</v>
      </c>
      <c r="AT342" s="151">
        <f t="shared" si="2191"/>
        <v>0</v>
      </c>
      <c r="AU342" s="151">
        <f t="shared" si="2192"/>
        <v>0</v>
      </c>
      <c r="AV342" s="154">
        <f t="shared" si="2255"/>
        <v>0</v>
      </c>
      <c r="AW342" s="3"/>
      <c r="AX342" s="3"/>
      <c r="AY342" s="3"/>
      <c r="AZ342" s="151">
        <f t="shared" si="2193"/>
        <v>0</v>
      </c>
      <c r="BA342" s="151">
        <f t="shared" si="2194"/>
        <v>0</v>
      </c>
      <c r="BB342" s="151">
        <f t="shared" si="2195"/>
        <v>0</v>
      </c>
      <c r="BC342" s="151">
        <f t="shared" si="2196"/>
        <v>0</v>
      </c>
      <c r="BD342" s="154">
        <f t="shared" si="2256"/>
        <v>0</v>
      </c>
      <c r="BE342" s="3"/>
      <c r="BF342" s="3"/>
      <c r="BG342" s="3"/>
      <c r="BH342" s="151">
        <f t="shared" si="2197"/>
        <v>0</v>
      </c>
      <c r="BI342" s="151">
        <f t="shared" si="2198"/>
        <v>0</v>
      </c>
      <c r="BJ342" s="151">
        <f t="shared" si="2199"/>
        <v>0</v>
      </c>
      <c r="BK342" s="151">
        <f t="shared" si="2200"/>
        <v>0</v>
      </c>
      <c r="BL342" s="154">
        <f t="shared" si="2257"/>
        <v>0</v>
      </c>
      <c r="BM342" s="3"/>
      <c r="BN342" s="3"/>
      <c r="BO342" s="3"/>
      <c r="BP342" s="151">
        <f t="shared" si="2201"/>
        <v>0</v>
      </c>
      <c r="BQ342" s="151">
        <f t="shared" si="2202"/>
        <v>0</v>
      </c>
      <c r="BR342" s="151">
        <f t="shared" si="2203"/>
        <v>0</v>
      </c>
      <c r="BS342" s="151">
        <f t="shared" si="2204"/>
        <v>0</v>
      </c>
      <c r="BT342" s="154">
        <f t="shared" si="2258"/>
        <v>0</v>
      </c>
      <c r="BU342" s="3"/>
      <c r="BV342" s="3"/>
      <c r="BW342" s="3"/>
      <c r="BX342" s="151">
        <f t="shared" si="2205"/>
        <v>0</v>
      </c>
      <c r="BY342" s="151">
        <f t="shared" si="2206"/>
        <v>0</v>
      </c>
      <c r="BZ342" s="151">
        <f t="shared" si="2207"/>
        <v>0</v>
      </c>
      <c r="CA342" s="151">
        <f t="shared" si="2208"/>
        <v>0</v>
      </c>
      <c r="CB342" s="154">
        <f t="shared" si="2259"/>
        <v>0</v>
      </c>
      <c r="CC342" s="3"/>
      <c r="CD342" s="3"/>
      <c r="CE342" s="3"/>
      <c r="CF342" s="151">
        <f t="shared" si="2209"/>
        <v>0</v>
      </c>
      <c r="CG342" s="151">
        <f t="shared" si="2210"/>
        <v>0</v>
      </c>
      <c r="CH342" s="151">
        <f t="shared" si="2211"/>
        <v>0</v>
      </c>
      <c r="CI342" s="151">
        <f t="shared" si="2212"/>
        <v>0</v>
      </c>
      <c r="CJ342" s="154">
        <f t="shared" si="2260"/>
        <v>0</v>
      </c>
      <c r="CK342" s="3"/>
      <c r="CL342" s="3"/>
      <c r="CM342" s="3"/>
      <c r="CN342" s="151">
        <f t="shared" si="2213"/>
        <v>0</v>
      </c>
      <c r="CO342" s="151">
        <f t="shared" si="2214"/>
        <v>0</v>
      </c>
      <c r="CP342" s="151">
        <f t="shared" si="2215"/>
        <v>0</v>
      </c>
      <c r="CQ342" s="151">
        <f t="shared" si="2216"/>
        <v>0</v>
      </c>
      <c r="CR342" s="154">
        <f t="shared" si="2261"/>
        <v>0</v>
      </c>
      <c r="CS342" s="3"/>
      <c r="CT342" s="3"/>
      <c r="CU342" s="3"/>
      <c r="CV342" s="151">
        <f t="shared" si="2217"/>
        <v>0</v>
      </c>
      <c r="CW342" s="151">
        <f t="shared" si="2218"/>
        <v>0</v>
      </c>
      <c r="CX342" s="151">
        <f t="shared" si="2219"/>
        <v>0</v>
      </c>
      <c r="CY342" s="151">
        <f t="shared" si="2220"/>
        <v>0</v>
      </c>
      <c r="CZ342" s="151">
        <f t="shared" si="2221"/>
        <v>0</v>
      </c>
      <c r="DA342" s="151">
        <f t="shared" si="2222"/>
        <v>0</v>
      </c>
      <c r="DB342" s="151">
        <f t="shared" si="2223"/>
        <v>0</v>
      </c>
      <c r="DC342" s="151">
        <f t="shared" si="222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33"/>
        <v>0</v>
      </c>
      <c r="FM342" s="151">
        <f t="shared" si="2262"/>
        <v>0</v>
      </c>
      <c r="FN342" s="151">
        <f t="shared" si="2263"/>
        <v>0</v>
      </c>
      <c r="FO342" s="151">
        <f t="shared" si="2264"/>
        <v>0</v>
      </c>
      <c r="FR342" s="5">
        <f t="shared" si="2234"/>
        <v>0</v>
      </c>
      <c r="FS342" s="5">
        <f t="shared" si="2235"/>
        <v>0</v>
      </c>
      <c r="FT342" s="5">
        <f t="shared" si="2236"/>
        <v>0</v>
      </c>
      <c r="FU342" s="5">
        <f t="shared" si="2237"/>
        <v>0</v>
      </c>
      <c r="FW342" s="233" t="e">
        <f t="shared" si="2238"/>
        <v>#DIV/0!</v>
      </c>
      <c r="FX342" s="233" t="e">
        <f t="shared" si="2239"/>
        <v>#DIV/0!</v>
      </c>
      <c r="FY342" s="233" t="e">
        <f t="shared" si="2240"/>
        <v>#DIV/0!</v>
      </c>
      <c r="FZ342" s="233" t="e">
        <f t="shared" si="2241"/>
        <v>#DIV/0!</v>
      </c>
      <c r="GA342" s="233"/>
      <c r="GB342" s="5">
        <f t="shared" si="2242"/>
        <v>0</v>
      </c>
      <c r="GC342" s="5">
        <f t="shared" si="2243"/>
        <v>0</v>
      </c>
      <c r="GD342" s="5">
        <f t="shared" si="2244"/>
        <v>0</v>
      </c>
      <c r="GE342" s="5">
        <f t="shared" si="2245"/>
        <v>0</v>
      </c>
    </row>
    <row r="343" spans="2:187" x14ac:dyDescent="0.2">
      <c r="B343" s="139">
        <f t="shared" si="2227"/>
        <v>2027</v>
      </c>
      <c r="C343" s="142" t="str">
        <f t="shared" si="2232"/>
        <v>Jun</v>
      </c>
      <c r="D343" s="154">
        <f t="shared" si="2246"/>
        <v>0</v>
      </c>
      <c r="E343" s="129"/>
      <c r="F343" s="129"/>
      <c r="G343" s="129"/>
      <c r="H343" s="154">
        <f t="shared" si="2247"/>
        <v>0</v>
      </c>
      <c r="I343" s="151">
        <f t="shared" si="2177"/>
        <v>0</v>
      </c>
      <c r="J343" s="151">
        <f t="shared" si="2178"/>
        <v>0</v>
      </c>
      <c r="K343" s="151">
        <f t="shared" si="2179"/>
        <v>0</v>
      </c>
      <c r="L343" s="154">
        <f t="shared" si="2228"/>
        <v>0</v>
      </c>
      <c r="M343" s="3"/>
      <c r="N343" s="3"/>
      <c r="O343" s="3"/>
      <c r="P343" s="154">
        <f t="shared" si="2248"/>
        <v>0</v>
      </c>
      <c r="Q343" s="3"/>
      <c r="R343" s="3"/>
      <c r="S343" s="3"/>
      <c r="T343" s="154">
        <f t="shared" si="2249"/>
        <v>0</v>
      </c>
      <c r="U343" s="151">
        <f t="shared" si="2180"/>
        <v>0</v>
      </c>
      <c r="V343" s="151">
        <f t="shared" si="2181"/>
        <v>0</v>
      </c>
      <c r="W343" s="151">
        <f t="shared" si="2182"/>
        <v>0</v>
      </c>
      <c r="X343" s="154">
        <f t="shared" si="2250"/>
        <v>0</v>
      </c>
      <c r="Y343" s="151">
        <f t="shared" si="2183"/>
        <v>0</v>
      </c>
      <c r="Z343" s="151">
        <f t="shared" si="2184"/>
        <v>0</v>
      </c>
      <c r="AA343" s="151">
        <f t="shared" si="2185"/>
        <v>0</v>
      </c>
      <c r="AB343" s="154">
        <f t="shared" si="2251"/>
        <v>0</v>
      </c>
      <c r="AC343" s="3"/>
      <c r="AD343" s="3"/>
      <c r="AE343" s="3"/>
      <c r="AF343" s="154">
        <f t="shared" si="2252"/>
        <v>0</v>
      </c>
      <c r="AG343" s="3"/>
      <c r="AH343" s="3"/>
      <c r="AI343" s="3"/>
      <c r="AJ343" s="154">
        <f t="shared" si="2253"/>
        <v>0</v>
      </c>
      <c r="AK343" s="151">
        <f t="shared" si="2186"/>
        <v>0</v>
      </c>
      <c r="AL343" s="151">
        <f t="shared" si="2187"/>
        <v>0</v>
      </c>
      <c r="AM343" s="151">
        <f t="shared" si="2188"/>
        <v>0</v>
      </c>
      <c r="AN343" s="154">
        <f t="shared" si="2254"/>
        <v>0</v>
      </c>
      <c r="AO343" s="3"/>
      <c r="AP343" s="3"/>
      <c r="AQ343" s="3"/>
      <c r="AR343" s="151">
        <f t="shared" si="2189"/>
        <v>0</v>
      </c>
      <c r="AS343" s="151">
        <f t="shared" si="2190"/>
        <v>0</v>
      </c>
      <c r="AT343" s="151">
        <f t="shared" si="2191"/>
        <v>0</v>
      </c>
      <c r="AU343" s="151">
        <f t="shared" si="2192"/>
        <v>0</v>
      </c>
      <c r="AV343" s="154">
        <f t="shared" si="2255"/>
        <v>0</v>
      </c>
      <c r="AW343" s="3"/>
      <c r="AX343" s="3"/>
      <c r="AY343" s="3"/>
      <c r="AZ343" s="151">
        <f t="shared" si="2193"/>
        <v>0</v>
      </c>
      <c r="BA343" s="151">
        <f t="shared" si="2194"/>
        <v>0</v>
      </c>
      <c r="BB343" s="151">
        <f t="shared" si="2195"/>
        <v>0</v>
      </c>
      <c r="BC343" s="151">
        <f t="shared" si="2196"/>
        <v>0</v>
      </c>
      <c r="BD343" s="154">
        <f t="shared" si="2256"/>
        <v>0</v>
      </c>
      <c r="BE343" s="3"/>
      <c r="BF343" s="3"/>
      <c r="BG343" s="3"/>
      <c r="BH343" s="151">
        <f t="shared" si="2197"/>
        <v>0</v>
      </c>
      <c r="BI343" s="151">
        <f t="shared" si="2198"/>
        <v>0</v>
      </c>
      <c r="BJ343" s="151">
        <f t="shared" si="2199"/>
        <v>0</v>
      </c>
      <c r="BK343" s="151">
        <f t="shared" si="2200"/>
        <v>0</v>
      </c>
      <c r="BL343" s="154">
        <f t="shared" si="2257"/>
        <v>0</v>
      </c>
      <c r="BM343" s="3"/>
      <c r="BN343" s="3"/>
      <c r="BO343" s="3"/>
      <c r="BP343" s="151">
        <f t="shared" si="2201"/>
        <v>0</v>
      </c>
      <c r="BQ343" s="151">
        <f t="shared" si="2202"/>
        <v>0</v>
      </c>
      <c r="BR343" s="151">
        <f t="shared" si="2203"/>
        <v>0</v>
      </c>
      <c r="BS343" s="151">
        <f t="shared" si="2204"/>
        <v>0</v>
      </c>
      <c r="BT343" s="154">
        <f t="shared" si="2258"/>
        <v>0</v>
      </c>
      <c r="BU343" s="3"/>
      <c r="BV343" s="3"/>
      <c r="BW343" s="3"/>
      <c r="BX343" s="151">
        <f t="shared" si="2205"/>
        <v>0</v>
      </c>
      <c r="BY343" s="151">
        <f t="shared" si="2206"/>
        <v>0</v>
      </c>
      <c r="BZ343" s="151">
        <f t="shared" si="2207"/>
        <v>0</v>
      </c>
      <c r="CA343" s="151">
        <f t="shared" si="2208"/>
        <v>0</v>
      </c>
      <c r="CB343" s="154">
        <f t="shared" si="2259"/>
        <v>0</v>
      </c>
      <c r="CC343" s="3"/>
      <c r="CD343" s="3"/>
      <c r="CE343" s="3"/>
      <c r="CF343" s="151">
        <f t="shared" si="2209"/>
        <v>0</v>
      </c>
      <c r="CG343" s="151">
        <f t="shared" si="2210"/>
        <v>0</v>
      </c>
      <c r="CH343" s="151">
        <f t="shared" si="2211"/>
        <v>0</v>
      </c>
      <c r="CI343" s="151">
        <f t="shared" si="2212"/>
        <v>0</v>
      </c>
      <c r="CJ343" s="154">
        <f t="shared" si="2260"/>
        <v>0</v>
      </c>
      <c r="CK343" s="3"/>
      <c r="CL343" s="3"/>
      <c r="CM343" s="3"/>
      <c r="CN343" s="151">
        <f t="shared" si="2213"/>
        <v>0</v>
      </c>
      <c r="CO343" s="151">
        <f t="shared" si="2214"/>
        <v>0</v>
      </c>
      <c r="CP343" s="151">
        <f t="shared" si="2215"/>
        <v>0</v>
      </c>
      <c r="CQ343" s="151">
        <f t="shared" si="2216"/>
        <v>0</v>
      </c>
      <c r="CR343" s="154">
        <f t="shared" si="2261"/>
        <v>0</v>
      </c>
      <c r="CS343" s="3"/>
      <c r="CT343" s="3"/>
      <c r="CU343" s="3"/>
      <c r="CV343" s="151">
        <f t="shared" si="2217"/>
        <v>0</v>
      </c>
      <c r="CW343" s="151">
        <f t="shared" si="2218"/>
        <v>0</v>
      </c>
      <c r="CX343" s="151">
        <f t="shared" si="2219"/>
        <v>0</v>
      </c>
      <c r="CY343" s="151">
        <f t="shared" si="2220"/>
        <v>0</v>
      </c>
      <c r="CZ343" s="151">
        <f t="shared" si="2221"/>
        <v>0</v>
      </c>
      <c r="DA343" s="151">
        <f t="shared" si="2222"/>
        <v>0</v>
      </c>
      <c r="DB343" s="151">
        <f t="shared" si="2223"/>
        <v>0</v>
      </c>
      <c r="DC343" s="151">
        <f t="shared" si="222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33"/>
        <v>0</v>
      </c>
      <c r="FM343" s="151">
        <f t="shared" si="2262"/>
        <v>0</v>
      </c>
      <c r="FN343" s="151">
        <f t="shared" si="2263"/>
        <v>0</v>
      </c>
      <c r="FO343" s="151">
        <f t="shared" si="2264"/>
        <v>0</v>
      </c>
      <c r="FR343" s="5">
        <f t="shared" si="2234"/>
        <v>0</v>
      </c>
      <c r="FS343" s="5">
        <f t="shared" si="2235"/>
        <v>0</v>
      </c>
      <c r="FT343" s="5">
        <f t="shared" si="2236"/>
        <v>0</v>
      </c>
      <c r="FU343" s="5">
        <f t="shared" si="2237"/>
        <v>0</v>
      </c>
      <c r="FW343" s="233" t="e">
        <f t="shared" si="2238"/>
        <v>#DIV/0!</v>
      </c>
      <c r="FX343" s="233" t="e">
        <f t="shared" si="2239"/>
        <v>#DIV/0!</v>
      </c>
      <c r="FY343" s="233" t="e">
        <f t="shared" si="2240"/>
        <v>#DIV/0!</v>
      </c>
      <c r="FZ343" s="233" t="e">
        <f t="shared" si="2241"/>
        <v>#DIV/0!</v>
      </c>
      <c r="GA343" s="233"/>
      <c r="GB343" s="5">
        <f t="shared" si="2242"/>
        <v>0</v>
      </c>
      <c r="GC343" s="5">
        <f t="shared" si="2243"/>
        <v>0</v>
      </c>
      <c r="GD343" s="5">
        <f t="shared" si="2244"/>
        <v>0</v>
      </c>
      <c r="GE343" s="5">
        <f t="shared" si="2245"/>
        <v>0</v>
      </c>
    </row>
    <row r="344" spans="2:187" x14ac:dyDescent="0.2">
      <c r="B344" s="139">
        <f t="shared" si="2227"/>
        <v>2027</v>
      </c>
      <c r="C344" s="142" t="str">
        <f t="shared" si="2232"/>
        <v>Jul</v>
      </c>
      <c r="D344" s="154">
        <f t="shared" si="2246"/>
        <v>0</v>
      </c>
      <c r="E344" s="129"/>
      <c r="F344" s="129"/>
      <c r="G344" s="129"/>
      <c r="H344" s="154">
        <f t="shared" si="2247"/>
        <v>0</v>
      </c>
      <c r="I344" s="151">
        <f t="shared" si="2177"/>
        <v>0</v>
      </c>
      <c r="J344" s="151">
        <f t="shared" si="2178"/>
        <v>0</v>
      </c>
      <c r="K344" s="151">
        <f t="shared" si="2179"/>
        <v>0</v>
      </c>
      <c r="L344" s="154">
        <f t="shared" si="2228"/>
        <v>0</v>
      </c>
      <c r="M344" s="3"/>
      <c r="N344" s="3"/>
      <c r="O344" s="3"/>
      <c r="P344" s="154">
        <f t="shared" si="2248"/>
        <v>0</v>
      </c>
      <c r="Q344" s="3"/>
      <c r="R344" s="3"/>
      <c r="S344" s="3"/>
      <c r="T344" s="154">
        <f t="shared" si="2249"/>
        <v>0</v>
      </c>
      <c r="U344" s="151">
        <f t="shared" si="2180"/>
        <v>0</v>
      </c>
      <c r="V344" s="151">
        <f t="shared" si="2181"/>
        <v>0</v>
      </c>
      <c r="W344" s="151">
        <f t="shared" si="2182"/>
        <v>0</v>
      </c>
      <c r="X344" s="154">
        <f t="shared" si="2250"/>
        <v>0</v>
      </c>
      <c r="Y344" s="151">
        <f t="shared" si="2183"/>
        <v>0</v>
      </c>
      <c r="Z344" s="151">
        <f t="shared" si="2184"/>
        <v>0</v>
      </c>
      <c r="AA344" s="151">
        <f t="shared" si="2185"/>
        <v>0</v>
      </c>
      <c r="AB344" s="154">
        <f t="shared" si="2251"/>
        <v>0</v>
      </c>
      <c r="AC344" s="3"/>
      <c r="AD344" s="3"/>
      <c r="AE344" s="3"/>
      <c r="AF344" s="154">
        <f t="shared" si="2252"/>
        <v>0</v>
      </c>
      <c r="AG344" s="3"/>
      <c r="AH344" s="3"/>
      <c r="AI344" s="3"/>
      <c r="AJ344" s="154">
        <f t="shared" si="2253"/>
        <v>0</v>
      </c>
      <c r="AK344" s="151">
        <f t="shared" si="2186"/>
        <v>0</v>
      </c>
      <c r="AL344" s="151">
        <f t="shared" si="2187"/>
        <v>0</v>
      </c>
      <c r="AM344" s="151">
        <f t="shared" si="2188"/>
        <v>0</v>
      </c>
      <c r="AN344" s="154">
        <f t="shared" si="2254"/>
        <v>0</v>
      </c>
      <c r="AO344" s="3"/>
      <c r="AP344" s="3"/>
      <c r="AQ344" s="3"/>
      <c r="AR344" s="151">
        <f t="shared" si="2189"/>
        <v>0</v>
      </c>
      <c r="AS344" s="151">
        <f t="shared" si="2190"/>
        <v>0</v>
      </c>
      <c r="AT344" s="151">
        <f t="shared" si="2191"/>
        <v>0</v>
      </c>
      <c r="AU344" s="151">
        <f t="shared" si="2192"/>
        <v>0</v>
      </c>
      <c r="AV344" s="154">
        <f t="shared" si="2255"/>
        <v>0</v>
      </c>
      <c r="AW344" s="3"/>
      <c r="AX344" s="3"/>
      <c r="AY344" s="3"/>
      <c r="AZ344" s="151">
        <f t="shared" si="2193"/>
        <v>0</v>
      </c>
      <c r="BA344" s="151">
        <f t="shared" si="2194"/>
        <v>0</v>
      </c>
      <c r="BB344" s="151">
        <f t="shared" si="2195"/>
        <v>0</v>
      </c>
      <c r="BC344" s="151">
        <f t="shared" si="2196"/>
        <v>0</v>
      </c>
      <c r="BD344" s="154">
        <f t="shared" si="2256"/>
        <v>0</v>
      </c>
      <c r="BE344" s="3"/>
      <c r="BF344" s="3"/>
      <c r="BG344" s="3"/>
      <c r="BH344" s="151">
        <f t="shared" si="2197"/>
        <v>0</v>
      </c>
      <c r="BI344" s="151">
        <f t="shared" si="2198"/>
        <v>0</v>
      </c>
      <c r="BJ344" s="151">
        <f t="shared" si="2199"/>
        <v>0</v>
      </c>
      <c r="BK344" s="151">
        <f t="shared" si="2200"/>
        <v>0</v>
      </c>
      <c r="BL344" s="154">
        <f t="shared" si="2257"/>
        <v>0</v>
      </c>
      <c r="BM344" s="3"/>
      <c r="BN344" s="3"/>
      <c r="BO344" s="3"/>
      <c r="BP344" s="151">
        <f t="shared" si="2201"/>
        <v>0</v>
      </c>
      <c r="BQ344" s="151">
        <f t="shared" si="2202"/>
        <v>0</v>
      </c>
      <c r="BR344" s="151">
        <f t="shared" si="2203"/>
        <v>0</v>
      </c>
      <c r="BS344" s="151">
        <f t="shared" si="2204"/>
        <v>0</v>
      </c>
      <c r="BT344" s="154">
        <f t="shared" si="2258"/>
        <v>0</v>
      </c>
      <c r="BU344" s="3"/>
      <c r="BV344" s="3"/>
      <c r="BW344" s="3"/>
      <c r="BX344" s="151">
        <f t="shared" si="2205"/>
        <v>0</v>
      </c>
      <c r="BY344" s="151">
        <f t="shared" si="2206"/>
        <v>0</v>
      </c>
      <c r="BZ344" s="151">
        <f t="shared" si="2207"/>
        <v>0</v>
      </c>
      <c r="CA344" s="151">
        <f t="shared" si="2208"/>
        <v>0</v>
      </c>
      <c r="CB344" s="154">
        <f t="shared" si="2259"/>
        <v>0</v>
      </c>
      <c r="CC344" s="3"/>
      <c r="CD344" s="3"/>
      <c r="CE344" s="3"/>
      <c r="CF344" s="151">
        <f t="shared" si="2209"/>
        <v>0</v>
      </c>
      <c r="CG344" s="151">
        <f t="shared" si="2210"/>
        <v>0</v>
      </c>
      <c r="CH344" s="151">
        <f t="shared" si="2211"/>
        <v>0</v>
      </c>
      <c r="CI344" s="151">
        <f t="shared" si="2212"/>
        <v>0</v>
      </c>
      <c r="CJ344" s="154">
        <f t="shared" si="2260"/>
        <v>0</v>
      </c>
      <c r="CK344" s="3"/>
      <c r="CL344" s="3"/>
      <c r="CM344" s="3"/>
      <c r="CN344" s="151">
        <f t="shared" si="2213"/>
        <v>0</v>
      </c>
      <c r="CO344" s="151">
        <f t="shared" si="2214"/>
        <v>0</v>
      </c>
      <c r="CP344" s="151">
        <f t="shared" si="2215"/>
        <v>0</v>
      </c>
      <c r="CQ344" s="151">
        <f t="shared" si="2216"/>
        <v>0</v>
      </c>
      <c r="CR344" s="154">
        <f t="shared" si="2261"/>
        <v>0</v>
      </c>
      <c r="CS344" s="3"/>
      <c r="CT344" s="3"/>
      <c r="CU344" s="3"/>
      <c r="CV344" s="151">
        <f t="shared" si="2217"/>
        <v>0</v>
      </c>
      <c r="CW344" s="151">
        <f t="shared" si="2218"/>
        <v>0</v>
      </c>
      <c r="CX344" s="151">
        <f t="shared" si="2219"/>
        <v>0</v>
      </c>
      <c r="CY344" s="151">
        <f t="shared" si="2220"/>
        <v>0</v>
      </c>
      <c r="CZ344" s="151">
        <f t="shared" si="2221"/>
        <v>0</v>
      </c>
      <c r="DA344" s="151">
        <f t="shared" si="2222"/>
        <v>0</v>
      </c>
      <c r="DB344" s="151">
        <f t="shared" si="2223"/>
        <v>0</v>
      </c>
      <c r="DC344" s="151">
        <f t="shared" si="222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33"/>
        <v>0</v>
      </c>
      <c r="FM344" s="151">
        <f t="shared" si="2262"/>
        <v>0</v>
      </c>
      <c r="FN344" s="151">
        <f t="shared" si="2263"/>
        <v>0</v>
      </c>
      <c r="FO344" s="151">
        <f t="shared" si="2264"/>
        <v>0</v>
      </c>
      <c r="FR344" s="5">
        <f t="shared" si="2234"/>
        <v>0</v>
      </c>
      <c r="FS344" s="5">
        <f t="shared" si="2235"/>
        <v>0</v>
      </c>
      <c r="FT344" s="5">
        <f t="shared" si="2236"/>
        <v>0</v>
      </c>
      <c r="FU344" s="5">
        <f t="shared" si="2237"/>
        <v>0</v>
      </c>
      <c r="FW344" s="233" t="e">
        <f t="shared" si="2238"/>
        <v>#DIV/0!</v>
      </c>
      <c r="FX344" s="233" t="e">
        <f t="shared" si="2239"/>
        <v>#DIV/0!</v>
      </c>
      <c r="FY344" s="233" t="e">
        <f t="shared" si="2240"/>
        <v>#DIV/0!</v>
      </c>
      <c r="FZ344" s="233" t="e">
        <f t="shared" si="2241"/>
        <v>#DIV/0!</v>
      </c>
      <c r="GA344" s="233"/>
      <c r="GB344" s="5">
        <f t="shared" si="2242"/>
        <v>0</v>
      </c>
      <c r="GC344" s="5">
        <f t="shared" si="2243"/>
        <v>0</v>
      </c>
      <c r="GD344" s="5">
        <f t="shared" si="2244"/>
        <v>0</v>
      </c>
      <c r="GE344" s="5">
        <f t="shared" si="2245"/>
        <v>0</v>
      </c>
    </row>
    <row r="345" spans="2:187" x14ac:dyDescent="0.2">
      <c r="B345" s="139">
        <f t="shared" si="2227"/>
        <v>2027</v>
      </c>
      <c r="C345" s="142" t="str">
        <f t="shared" si="2232"/>
        <v>Aug</v>
      </c>
      <c r="D345" s="154">
        <f t="shared" si="2246"/>
        <v>0</v>
      </c>
      <c r="E345" s="129"/>
      <c r="F345" s="129"/>
      <c r="G345" s="129"/>
      <c r="H345" s="154">
        <f t="shared" si="2247"/>
        <v>0</v>
      </c>
      <c r="I345" s="151">
        <f t="shared" si="2177"/>
        <v>0</v>
      </c>
      <c r="J345" s="151">
        <f t="shared" si="2178"/>
        <v>0</v>
      </c>
      <c r="K345" s="151">
        <f t="shared" si="2179"/>
        <v>0</v>
      </c>
      <c r="L345" s="154">
        <f t="shared" si="2228"/>
        <v>0</v>
      </c>
      <c r="M345" s="3"/>
      <c r="N345" s="3"/>
      <c r="O345" s="3"/>
      <c r="P345" s="154">
        <f t="shared" si="2248"/>
        <v>0</v>
      </c>
      <c r="Q345" s="3"/>
      <c r="R345" s="3"/>
      <c r="S345" s="3"/>
      <c r="T345" s="154">
        <f t="shared" si="2249"/>
        <v>0</v>
      </c>
      <c r="U345" s="151">
        <f t="shared" si="2180"/>
        <v>0</v>
      </c>
      <c r="V345" s="151">
        <f t="shared" si="2181"/>
        <v>0</v>
      </c>
      <c r="W345" s="151">
        <f t="shared" si="2182"/>
        <v>0</v>
      </c>
      <c r="X345" s="154">
        <f t="shared" si="2250"/>
        <v>0</v>
      </c>
      <c r="Y345" s="151">
        <f t="shared" si="2183"/>
        <v>0</v>
      </c>
      <c r="Z345" s="151">
        <f t="shared" si="2184"/>
        <v>0</v>
      </c>
      <c r="AA345" s="151">
        <f t="shared" si="2185"/>
        <v>0</v>
      </c>
      <c r="AB345" s="154">
        <f t="shared" si="2251"/>
        <v>0</v>
      </c>
      <c r="AC345" s="3"/>
      <c r="AD345" s="3"/>
      <c r="AE345" s="3"/>
      <c r="AF345" s="154">
        <f t="shared" si="2252"/>
        <v>0</v>
      </c>
      <c r="AG345" s="3"/>
      <c r="AH345" s="3"/>
      <c r="AI345" s="3"/>
      <c r="AJ345" s="154">
        <f t="shared" si="2253"/>
        <v>0</v>
      </c>
      <c r="AK345" s="151">
        <f t="shared" si="2186"/>
        <v>0</v>
      </c>
      <c r="AL345" s="151">
        <f t="shared" si="2187"/>
        <v>0</v>
      </c>
      <c r="AM345" s="151">
        <f t="shared" si="2188"/>
        <v>0</v>
      </c>
      <c r="AN345" s="154">
        <f t="shared" si="2254"/>
        <v>0</v>
      </c>
      <c r="AO345" s="3"/>
      <c r="AP345" s="3"/>
      <c r="AQ345" s="3"/>
      <c r="AR345" s="151">
        <f t="shared" si="2189"/>
        <v>0</v>
      </c>
      <c r="AS345" s="151">
        <f t="shared" si="2190"/>
        <v>0</v>
      </c>
      <c r="AT345" s="151">
        <f t="shared" si="2191"/>
        <v>0</v>
      </c>
      <c r="AU345" s="151">
        <f t="shared" si="2192"/>
        <v>0</v>
      </c>
      <c r="AV345" s="154">
        <f t="shared" si="2255"/>
        <v>0</v>
      </c>
      <c r="AW345" s="3"/>
      <c r="AX345" s="3"/>
      <c r="AY345" s="3"/>
      <c r="AZ345" s="151">
        <f t="shared" si="2193"/>
        <v>0</v>
      </c>
      <c r="BA345" s="151">
        <f t="shared" si="2194"/>
        <v>0</v>
      </c>
      <c r="BB345" s="151">
        <f t="shared" si="2195"/>
        <v>0</v>
      </c>
      <c r="BC345" s="151">
        <f t="shared" si="2196"/>
        <v>0</v>
      </c>
      <c r="BD345" s="154">
        <f t="shared" si="2256"/>
        <v>0</v>
      </c>
      <c r="BE345" s="3"/>
      <c r="BF345" s="3"/>
      <c r="BG345" s="3"/>
      <c r="BH345" s="151">
        <f t="shared" si="2197"/>
        <v>0</v>
      </c>
      <c r="BI345" s="151">
        <f t="shared" si="2198"/>
        <v>0</v>
      </c>
      <c r="BJ345" s="151">
        <f t="shared" si="2199"/>
        <v>0</v>
      </c>
      <c r="BK345" s="151">
        <f t="shared" si="2200"/>
        <v>0</v>
      </c>
      <c r="BL345" s="154">
        <f t="shared" si="2257"/>
        <v>0</v>
      </c>
      <c r="BM345" s="3"/>
      <c r="BN345" s="3"/>
      <c r="BO345" s="3"/>
      <c r="BP345" s="151">
        <f t="shared" si="2201"/>
        <v>0</v>
      </c>
      <c r="BQ345" s="151">
        <f t="shared" si="2202"/>
        <v>0</v>
      </c>
      <c r="BR345" s="151">
        <f t="shared" si="2203"/>
        <v>0</v>
      </c>
      <c r="BS345" s="151">
        <f t="shared" si="2204"/>
        <v>0</v>
      </c>
      <c r="BT345" s="154">
        <f t="shared" si="2258"/>
        <v>0</v>
      </c>
      <c r="BU345" s="3"/>
      <c r="BV345" s="3"/>
      <c r="BW345" s="3"/>
      <c r="BX345" s="151">
        <f t="shared" si="2205"/>
        <v>0</v>
      </c>
      <c r="BY345" s="151">
        <f t="shared" si="2206"/>
        <v>0</v>
      </c>
      <c r="BZ345" s="151">
        <f t="shared" si="2207"/>
        <v>0</v>
      </c>
      <c r="CA345" s="151">
        <f t="shared" si="2208"/>
        <v>0</v>
      </c>
      <c r="CB345" s="154">
        <f t="shared" si="2259"/>
        <v>0</v>
      </c>
      <c r="CC345" s="3"/>
      <c r="CD345" s="3"/>
      <c r="CE345" s="3"/>
      <c r="CF345" s="151">
        <f t="shared" si="2209"/>
        <v>0</v>
      </c>
      <c r="CG345" s="151">
        <f t="shared" si="2210"/>
        <v>0</v>
      </c>
      <c r="CH345" s="151">
        <f t="shared" si="2211"/>
        <v>0</v>
      </c>
      <c r="CI345" s="151">
        <f t="shared" si="2212"/>
        <v>0</v>
      </c>
      <c r="CJ345" s="154">
        <f t="shared" si="2260"/>
        <v>0</v>
      </c>
      <c r="CK345" s="3"/>
      <c r="CL345" s="3"/>
      <c r="CM345" s="3"/>
      <c r="CN345" s="151">
        <f t="shared" si="2213"/>
        <v>0</v>
      </c>
      <c r="CO345" s="151">
        <f t="shared" si="2214"/>
        <v>0</v>
      </c>
      <c r="CP345" s="151">
        <f t="shared" si="2215"/>
        <v>0</v>
      </c>
      <c r="CQ345" s="151">
        <f t="shared" si="2216"/>
        <v>0</v>
      </c>
      <c r="CR345" s="154">
        <f t="shared" si="2261"/>
        <v>0</v>
      </c>
      <c r="CS345" s="3"/>
      <c r="CT345" s="3"/>
      <c r="CU345" s="3"/>
      <c r="CV345" s="151">
        <f t="shared" si="2217"/>
        <v>0</v>
      </c>
      <c r="CW345" s="151">
        <f t="shared" si="2218"/>
        <v>0</v>
      </c>
      <c r="CX345" s="151">
        <f t="shared" si="2219"/>
        <v>0</v>
      </c>
      <c r="CY345" s="151">
        <f t="shared" si="2220"/>
        <v>0</v>
      </c>
      <c r="CZ345" s="151">
        <f t="shared" si="2221"/>
        <v>0</v>
      </c>
      <c r="DA345" s="151">
        <f t="shared" si="2222"/>
        <v>0</v>
      </c>
      <c r="DB345" s="151">
        <f t="shared" si="2223"/>
        <v>0</v>
      </c>
      <c r="DC345" s="151">
        <f t="shared" si="222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33"/>
        <v>0</v>
      </c>
      <c r="FM345" s="151">
        <f t="shared" si="2262"/>
        <v>0</v>
      </c>
      <c r="FN345" s="151">
        <f t="shared" si="2263"/>
        <v>0</v>
      </c>
      <c r="FO345" s="151">
        <f t="shared" si="2264"/>
        <v>0</v>
      </c>
      <c r="FR345" s="5">
        <f t="shared" si="2234"/>
        <v>0</v>
      </c>
      <c r="FS345" s="5">
        <f t="shared" si="2235"/>
        <v>0</v>
      </c>
      <c r="FT345" s="5">
        <f t="shared" si="2236"/>
        <v>0</v>
      </c>
      <c r="FU345" s="5">
        <f t="shared" si="2237"/>
        <v>0</v>
      </c>
      <c r="FW345" s="233" t="e">
        <f t="shared" si="2238"/>
        <v>#DIV/0!</v>
      </c>
      <c r="FX345" s="233" t="e">
        <f t="shared" si="2239"/>
        <v>#DIV/0!</v>
      </c>
      <c r="FY345" s="233" t="e">
        <f t="shared" si="2240"/>
        <v>#DIV/0!</v>
      </c>
      <c r="FZ345" s="233" t="e">
        <f t="shared" si="2241"/>
        <v>#DIV/0!</v>
      </c>
      <c r="GA345" s="233"/>
      <c r="GB345" s="5">
        <f t="shared" si="2242"/>
        <v>0</v>
      </c>
      <c r="GC345" s="5">
        <f t="shared" si="2243"/>
        <v>0</v>
      </c>
      <c r="GD345" s="5">
        <f t="shared" si="2244"/>
        <v>0</v>
      </c>
      <c r="GE345" s="5">
        <f t="shared" si="2245"/>
        <v>0</v>
      </c>
    </row>
    <row r="346" spans="2:187" x14ac:dyDescent="0.2">
      <c r="B346" s="139">
        <f t="shared" si="2227"/>
        <v>2027</v>
      </c>
      <c r="C346" s="142" t="str">
        <f t="shared" si="2232"/>
        <v>Sep</v>
      </c>
      <c r="D346" s="154">
        <f t="shared" si="2246"/>
        <v>0</v>
      </c>
      <c r="E346" s="129"/>
      <c r="F346" s="129"/>
      <c r="G346" s="129"/>
      <c r="H346" s="154">
        <f t="shared" si="2247"/>
        <v>0</v>
      </c>
      <c r="I346" s="151">
        <f t="shared" si="2177"/>
        <v>0</v>
      </c>
      <c r="J346" s="151">
        <f t="shared" si="2178"/>
        <v>0</v>
      </c>
      <c r="K346" s="151">
        <f t="shared" si="2179"/>
        <v>0</v>
      </c>
      <c r="L346" s="154">
        <f t="shared" si="2228"/>
        <v>0</v>
      </c>
      <c r="M346" s="3"/>
      <c r="N346" s="3"/>
      <c r="O346" s="3"/>
      <c r="P346" s="154">
        <f t="shared" si="2248"/>
        <v>0</v>
      </c>
      <c r="Q346" s="3"/>
      <c r="R346" s="3"/>
      <c r="S346" s="3"/>
      <c r="T346" s="154">
        <f t="shared" si="2249"/>
        <v>0</v>
      </c>
      <c r="U346" s="151">
        <f t="shared" si="2180"/>
        <v>0</v>
      </c>
      <c r="V346" s="151">
        <f t="shared" si="2181"/>
        <v>0</v>
      </c>
      <c r="W346" s="151">
        <f t="shared" si="2182"/>
        <v>0</v>
      </c>
      <c r="X346" s="154">
        <f t="shared" si="2250"/>
        <v>0</v>
      </c>
      <c r="Y346" s="151">
        <f t="shared" si="2183"/>
        <v>0</v>
      </c>
      <c r="Z346" s="151">
        <f t="shared" si="2184"/>
        <v>0</v>
      </c>
      <c r="AA346" s="151">
        <f t="shared" si="2185"/>
        <v>0</v>
      </c>
      <c r="AB346" s="154">
        <f t="shared" si="2251"/>
        <v>0</v>
      </c>
      <c r="AC346" s="3"/>
      <c r="AD346" s="3"/>
      <c r="AE346" s="3"/>
      <c r="AF346" s="154">
        <f t="shared" si="2252"/>
        <v>0</v>
      </c>
      <c r="AG346" s="3"/>
      <c r="AH346" s="3"/>
      <c r="AI346" s="3"/>
      <c r="AJ346" s="154">
        <f t="shared" si="2253"/>
        <v>0</v>
      </c>
      <c r="AK346" s="151">
        <f t="shared" si="2186"/>
        <v>0</v>
      </c>
      <c r="AL346" s="151">
        <f t="shared" si="2187"/>
        <v>0</v>
      </c>
      <c r="AM346" s="151">
        <f t="shared" si="2188"/>
        <v>0</v>
      </c>
      <c r="AN346" s="154">
        <f t="shared" si="2254"/>
        <v>0</v>
      </c>
      <c r="AO346" s="3"/>
      <c r="AP346" s="3"/>
      <c r="AQ346" s="3"/>
      <c r="AR346" s="151">
        <f t="shared" si="2189"/>
        <v>0</v>
      </c>
      <c r="AS346" s="151">
        <f t="shared" si="2190"/>
        <v>0</v>
      </c>
      <c r="AT346" s="151">
        <f t="shared" si="2191"/>
        <v>0</v>
      </c>
      <c r="AU346" s="151">
        <f t="shared" si="2192"/>
        <v>0</v>
      </c>
      <c r="AV346" s="154">
        <f t="shared" si="2255"/>
        <v>0</v>
      </c>
      <c r="AW346" s="3"/>
      <c r="AX346" s="3"/>
      <c r="AY346" s="3"/>
      <c r="AZ346" s="151">
        <f t="shared" si="2193"/>
        <v>0</v>
      </c>
      <c r="BA346" s="151">
        <f t="shared" si="2194"/>
        <v>0</v>
      </c>
      <c r="BB346" s="151">
        <f t="shared" si="2195"/>
        <v>0</v>
      </c>
      <c r="BC346" s="151">
        <f t="shared" si="2196"/>
        <v>0</v>
      </c>
      <c r="BD346" s="154">
        <f t="shared" si="2256"/>
        <v>0</v>
      </c>
      <c r="BE346" s="3"/>
      <c r="BF346" s="3"/>
      <c r="BG346" s="3"/>
      <c r="BH346" s="151">
        <f t="shared" si="2197"/>
        <v>0</v>
      </c>
      <c r="BI346" s="151">
        <f t="shared" si="2198"/>
        <v>0</v>
      </c>
      <c r="BJ346" s="151">
        <f t="shared" si="2199"/>
        <v>0</v>
      </c>
      <c r="BK346" s="151">
        <f t="shared" si="2200"/>
        <v>0</v>
      </c>
      <c r="BL346" s="154">
        <f t="shared" si="2257"/>
        <v>0</v>
      </c>
      <c r="BM346" s="3"/>
      <c r="BN346" s="3"/>
      <c r="BO346" s="3"/>
      <c r="BP346" s="151">
        <f t="shared" si="2201"/>
        <v>0</v>
      </c>
      <c r="BQ346" s="151">
        <f t="shared" si="2202"/>
        <v>0</v>
      </c>
      <c r="BR346" s="151">
        <f t="shared" si="2203"/>
        <v>0</v>
      </c>
      <c r="BS346" s="151">
        <f t="shared" si="2204"/>
        <v>0</v>
      </c>
      <c r="BT346" s="154">
        <f t="shared" si="2258"/>
        <v>0</v>
      </c>
      <c r="BU346" s="3"/>
      <c r="BV346" s="3"/>
      <c r="BW346" s="3"/>
      <c r="BX346" s="151">
        <f t="shared" si="2205"/>
        <v>0</v>
      </c>
      <c r="BY346" s="151">
        <f t="shared" si="2206"/>
        <v>0</v>
      </c>
      <c r="BZ346" s="151">
        <f t="shared" si="2207"/>
        <v>0</v>
      </c>
      <c r="CA346" s="151">
        <f t="shared" si="2208"/>
        <v>0</v>
      </c>
      <c r="CB346" s="154">
        <f t="shared" si="2259"/>
        <v>0</v>
      </c>
      <c r="CC346" s="3"/>
      <c r="CD346" s="3"/>
      <c r="CE346" s="3"/>
      <c r="CF346" s="151">
        <f t="shared" si="2209"/>
        <v>0</v>
      </c>
      <c r="CG346" s="151">
        <f t="shared" si="2210"/>
        <v>0</v>
      </c>
      <c r="CH346" s="151">
        <f t="shared" si="2211"/>
        <v>0</v>
      </c>
      <c r="CI346" s="151">
        <f t="shared" si="2212"/>
        <v>0</v>
      </c>
      <c r="CJ346" s="154">
        <f t="shared" si="2260"/>
        <v>0</v>
      </c>
      <c r="CK346" s="3"/>
      <c r="CL346" s="3"/>
      <c r="CM346" s="3"/>
      <c r="CN346" s="151">
        <f t="shared" si="2213"/>
        <v>0</v>
      </c>
      <c r="CO346" s="151">
        <f t="shared" si="2214"/>
        <v>0</v>
      </c>
      <c r="CP346" s="151">
        <f t="shared" si="2215"/>
        <v>0</v>
      </c>
      <c r="CQ346" s="151">
        <f t="shared" si="2216"/>
        <v>0</v>
      </c>
      <c r="CR346" s="154">
        <f t="shared" si="2261"/>
        <v>0</v>
      </c>
      <c r="CS346" s="3"/>
      <c r="CT346" s="3"/>
      <c r="CU346" s="3"/>
      <c r="CV346" s="151">
        <f t="shared" si="2217"/>
        <v>0</v>
      </c>
      <c r="CW346" s="151">
        <f t="shared" si="2218"/>
        <v>0</v>
      </c>
      <c r="CX346" s="151">
        <f t="shared" si="2219"/>
        <v>0</v>
      </c>
      <c r="CY346" s="151">
        <f t="shared" si="2220"/>
        <v>0</v>
      </c>
      <c r="CZ346" s="151">
        <f t="shared" si="2221"/>
        <v>0</v>
      </c>
      <c r="DA346" s="151">
        <f t="shared" si="2222"/>
        <v>0</v>
      </c>
      <c r="DB346" s="151">
        <f t="shared" si="2223"/>
        <v>0</v>
      </c>
      <c r="DC346" s="151">
        <f t="shared" si="222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33"/>
        <v>0</v>
      </c>
      <c r="FM346" s="151">
        <f t="shared" si="2262"/>
        <v>0</v>
      </c>
      <c r="FN346" s="151">
        <f t="shared" si="2263"/>
        <v>0</v>
      </c>
      <c r="FO346" s="151">
        <f t="shared" si="2264"/>
        <v>0</v>
      </c>
      <c r="FR346" s="5">
        <f t="shared" si="2234"/>
        <v>0</v>
      </c>
      <c r="FS346" s="5">
        <f t="shared" si="2235"/>
        <v>0</v>
      </c>
      <c r="FT346" s="5">
        <f t="shared" si="2236"/>
        <v>0</v>
      </c>
      <c r="FU346" s="5">
        <f t="shared" si="2237"/>
        <v>0</v>
      </c>
      <c r="FW346" s="233" t="e">
        <f t="shared" si="2238"/>
        <v>#DIV/0!</v>
      </c>
      <c r="FX346" s="233" t="e">
        <f t="shared" si="2239"/>
        <v>#DIV/0!</v>
      </c>
      <c r="FY346" s="233" t="e">
        <f t="shared" si="2240"/>
        <v>#DIV/0!</v>
      </c>
      <c r="FZ346" s="233" t="e">
        <f t="shared" si="2241"/>
        <v>#DIV/0!</v>
      </c>
      <c r="GA346" s="233"/>
      <c r="GB346" s="5">
        <f t="shared" si="2242"/>
        <v>0</v>
      </c>
      <c r="GC346" s="5">
        <f t="shared" si="2243"/>
        <v>0</v>
      </c>
      <c r="GD346" s="5">
        <f t="shared" si="2244"/>
        <v>0</v>
      </c>
      <c r="GE346" s="5">
        <f t="shared" si="2245"/>
        <v>0</v>
      </c>
    </row>
    <row r="347" spans="2:187" x14ac:dyDescent="0.2">
      <c r="B347" s="139">
        <f t="shared" si="2227"/>
        <v>2027</v>
      </c>
      <c r="C347" s="142" t="str">
        <f t="shared" si="2232"/>
        <v>Okt</v>
      </c>
      <c r="D347" s="154">
        <f t="shared" si="2246"/>
        <v>0</v>
      </c>
      <c r="E347" s="129"/>
      <c r="F347" s="129"/>
      <c r="G347" s="129"/>
      <c r="H347" s="154">
        <f t="shared" si="2247"/>
        <v>0</v>
      </c>
      <c r="I347" s="151">
        <f t="shared" ref="I347:I385" si="2265">M347+Q347</f>
        <v>0</v>
      </c>
      <c r="J347" s="151">
        <f t="shared" ref="J347:J385" si="2266">N347+R347</f>
        <v>0</v>
      </c>
      <c r="K347" s="151">
        <f t="shared" ref="K347:K385" si="2267">O347+S347</f>
        <v>0</v>
      </c>
      <c r="L347" s="154">
        <f t="shared" si="2228"/>
        <v>0</v>
      </c>
      <c r="M347" s="3"/>
      <c r="N347" s="3"/>
      <c r="O347" s="3"/>
      <c r="P347" s="154">
        <f t="shared" si="2248"/>
        <v>0</v>
      </c>
      <c r="Q347" s="3"/>
      <c r="R347" s="3"/>
      <c r="S347" s="3"/>
      <c r="T347" s="154">
        <f t="shared" si="2249"/>
        <v>0</v>
      </c>
      <c r="U347" s="151">
        <f t="shared" ref="U347:U385" si="2268">E347+I347</f>
        <v>0</v>
      </c>
      <c r="V347" s="151">
        <f t="shared" ref="V347:V385" si="2269">F347+J347</f>
        <v>0</v>
      </c>
      <c r="W347" s="151">
        <f t="shared" ref="W347:W385" si="2270">G347+K347</f>
        <v>0</v>
      </c>
      <c r="X347" s="154">
        <f t="shared" si="2250"/>
        <v>0</v>
      </c>
      <c r="Y347" s="151">
        <f t="shared" ref="Y347:Y385" si="2271">AC347+AG347</f>
        <v>0</v>
      </c>
      <c r="Z347" s="151">
        <f t="shared" ref="Z347:Z385" si="2272">AD347+AH347</f>
        <v>0</v>
      </c>
      <c r="AA347" s="151">
        <f t="shared" ref="AA347:AA385" si="2273">AE347+AI347</f>
        <v>0</v>
      </c>
      <c r="AB347" s="154">
        <f t="shared" si="2251"/>
        <v>0</v>
      </c>
      <c r="AC347" s="3"/>
      <c r="AD347" s="3"/>
      <c r="AE347" s="3"/>
      <c r="AF347" s="154">
        <f t="shared" si="2252"/>
        <v>0</v>
      </c>
      <c r="AG347" s="3"/>
      <c r="AH347" s="3"/>
      <c r="AI347" s="3"/>
      <c r="AJ347" s="154">
        <f t="shared" si="2253"/>
        <v>0</v>
      </c>
      <c r="AK347" s="151">
        <f t="shared" ref="AK347:AK385" si="2274">U347+Y347</f>
        <v>0</v>
      </c>
      <c r="AL347" s="151">
        <f t="shared" ref="AL347:AL385" si="2275">V347+Z347</f>
        <v>0</v>
      </c>
      <c r="AM347" s="151">
        <f t="shared" ref="AM347:AM385" si="2276">W347+AA347</f>
        <v>0</v>
      </c>
      <c r="AN347" s="154">
        <f t="shared" si="2254"/>
        <v>0</v>
      </c>
      <c r="AO347" s="3"/>
      <c r="AP347" s="3"/>
      <c r="AQ347" s="3"/>
      <c r="AR347" s="151">
        <f t="shared" ref="AR347:AR385" si="2277">IF(AN347&gt;0,(AN347/T347)*100,0)</f>
        <v>0</v>
      </c>
      <c r="AS347" s="151">
        <f t="shared" ref="AS347:AS385" si="2278">IF(AO347&gt;0,(AO347/U347)*100,0)</f>
        <v>0</v>
      </c>
      <c r="AT347" s="151">
        <f t="shared" ref="AT347:AT385" si="2279">IF(AP347&gt;0,(AP347/V347)*100,0)</f>
        <v>0</v>
      </c>
      <c r="AU347" s="151">
        <f t="shared" ref="AU347:AU385" si="2280">IF(AQ347&gt;0,(AQ347/W347)*100,0)</f>
        <v>0</v>
      </c>
      <c r="AV347" s="154">
        <f t="shared" si="2255"/>
        <v>0</v>
      </c>
      <c r="AW347" s="3"/>
      <c r="AX347" s="3"/>
      <c r="AY347" s="3"/>
      <c r="AZ347" s="151">
        <f t="shared" ref="AZ347:AZ385" si="2281">IF(AV347&gt;0,(AV347/T347)*100,0)</f>
        <v>0</v>
      </c>
      <c r="BA347" s="151">
        <f t="shared" ref="BA347:BA385" si="2282">IF(AW347&gt;0,(AW347/U347)*100,0)</f>
        <v>0</v>
      </c>
      <c r="BB347" s="151">
        <f t="shared" ref="BB347:BB385" si="2283">IF(AX347&gt;0,(AX347/V347)*100,0)</f>
        <v>0</v>
      </c>
      <c r="BC347" s="151">
        <f t="shared" ref="BC347:BC385" si="2284">IF(AY347&gt;0,(AY347/W347)*100,0)</f>
        <v>0</v>
      </c>
      <c r="BD347" s="154">
        <f t="shared" si="2256"/>
        <v>0</v>
      </c>
      <c r="BE347" s="3"/>
      <c r="BF347" s="3"/>
      <c r="BG347" s="3"/>
      <c r="BH347" s="151">
        <f t="shared" ref="BH347:BH385" si="2285">IF(BD347&gt;0,(BD347/T347)*100,0)</f>
        <v>0</v>
      </c>
      <c r="BI347" s="151">
        <f t="shared" ref="BI347:BI385" si="2286">IF(BE347&gt;0,(BE347/U347)*100,0)</f>
        <v>0</v>
      </c>
      <c r="BJ347" s="151">
        <f t="shared" ref="BJ347:BJ385" si="2287">IF(BF347&gt;0,(BF347/V347)*100,0)</f>
        <v>0</v>
      </c>
      <c r="BK347" s="151">
        <f t="shared" ref="BK347:BK385" si="2288">IF(BG347&gt;0,(BG347/W347)*100,0)</f>
        <v>0</v>
      </c>
      <c r="BL347" s="154">
        <f t="shared" si="2257"/>
        <v>0</v>
      </c>
      <c r="BM347" s="3"/>
      <c r="BN347" s="3"/>
      <c r="BO347" s="3"/>
      <c r="BP347" s="151">
        <f t="shared" ref="BP347:BP385" si="2289">IF(BL347&gt;0,(BL347/T347)*100,0)</f>
        <v>0</v>
      </c>
      <c r="BQ347" s="151">
        <f t="shared" ref="BQ347:BQ385" si="2290">IF(BM347&gt;0,(BM347/U347)*100,0)</f>
        <v>0</v>
      </c>
      <c r="BR347" s="151">
        <f t="shared" ref="BR347:BR385" si="2291">IF(BN347&gt;0,(BN347/V347)*100,0)</f>
        <v>0</v>
      </c>
      <c r="BS347" s="151">
        <f t="shared" ref="BS347:BS385" si="2292">IF(BO347&gt;0,(BO347/W347)*100,0)</f>
        <v>0</v>
      </c>
      <c r="BT347" s="154">
        <f t="shared" si="2258"/>
        <v>0</v>
      </c>
      <c r="BU347" s="3"/>
      <c r="BV347" s="3"/>
      <c r="BW347" s="3"/>
      <c r="BX347" s="151">
        <f t="shared" ref="BX347:BX385" si="2293">IF(BT347&gt;0,(BT347/T347)*100,0)</f>
        <v>0</v>
      </c>
      <c r="BY347" s="151">
        <f t="shared" ref="BY347:BY385" si="2294">IF(BU347&gt;0,(BU347/U347)*100,0)</f>
        <v>0</v>
      </c>
      <c r="BZ347" s="151">
        <f t="shared" ref="BZ347:BZ385" si="2295">IF(BV347&gt;0,(BV347/V347)*100,0)</f>
        <v>0</v>
      </c>
      <c r="CA347" s="151">
        <f t="shared" ref="CA347:CA385" si="2296">IF(BW347&gt;0,(BW347/W347)*100,0)</f>
        <v>0</v>
      </c>
      <c r="CB347" s="154">
        <f t="shared" si="2259"/>
        <v>0</v>
      </c>
      <c r="CC347" s="3"/>
      <c r="CD347" s="3"/>
      <c r="CE347" s="3"/>
      <c r="CF347" s="151">
        <f t="shared" ref="CF347:CF385" si="2297">IF(CB347&gt;0,(CB347/T347)*100,0)</f>
        <v>0</v>
      </c>
      <c r="CG347" s="151">
        <f t="shared" ref="CG347:CG385" si="2298">IF(CC347&gt;0,(CC347/U347)*100,0)</f>
        <v>0</v>
      </c>
      <c r="CH347" s="151">
        <f t="shared" ref="CH347:CH385" si="2299">IF(CD347&gt;0,(CD347/V347)*100,0)</f>
        <v>0</v>
      </c>
      <c r="CI347" s="151">
        <f t="shared" ref="CI347:CI385" si="2300">IF(CE347&gt;0,(CE347/W347)*100,0)</f>
        <v>0</v>
      </c>
      <c r="CJ347" s="154">
        <f t="shared" si="2260"/>
        <v>0</v>
      </c>
      <c r="CK347" s="3"/>
      <c r="CL347" s="3"/>
      <c r="CM347" s="3"/>
      <c r="CN347" s="151">
        <f t="shared" ref="CN347:CN385" si="2301">IF(CJ347&gt;0,(CJ347/T347)*100,0)</f>
        <v>0</v>
      </c>
      <c r="CO347" s="151">
        <f t="shared" ref="CO347:CO385" si="2302">IF(CK347&gt;0,(CK347/U347)*100,0)</f>
        <v>0</v>
      </c>
      <c r="CP347" s="151">
        <f t="shared" ref="CP347:CP385" si="2303">IF(CL347&gt;0,(CL347/V347)*100,0)</f>
        <v>0</v>
      </c>
      <c r="CQ347" s="151">
        <f t="shared" ref="CQ347:CQ385" si="2304">IF(CM347&gt;0,(CM347/W347)*100,0)</f>
        <v>0</v>
      </c>
      <c r="CR347" s="154">
        <f t="shared" si="2261"/>
        <v>0</v>
      </c>
      <c r="CS347" s="3"/>
      <c r="CT347" s="3"/>
      <c r="CU347" s="3"/>
      <c r="CV347" s="151">
        <f t="shared" ref="CV347:CV385" si="2305">IF(CR347&gt;0,(CR347/T347)*100,0)</f>
        <v>0</v>
      </c>
      <c r="CW347" s="151">
        <f t="shared" ref="CW347:CW385" si="2306">IF(CS347&gt;0,(CS347/U347)*100,0)</f>
        <v>0</v>
      </c>
      <c r="CX347" s="151">
        <f t="shared" ref="CX347:CX385" si="2307">IF(CT347&gt;0,(CT347/V347)*100,0)</f>
        <v>0</v>
      </c>
      <c r="CY347" s="151">
        <f t="shared" ref="CY347:CY385" si="2308">IF(CU347&gt;0,(CU347/W347)*100,0)</f>
        <v>0</v>
      </c>
      <c r="CZ347" s="151">
        <f t="shared" ref="CZ347:CZ385" si="2309">IF(AJ347&gt;0,(AJ347/T347)*100,0)</f>
        <v>0</v>
      </c>
      <c r="DA347" s="151">
        <f t="shared" ref="DA347:DA385" si="2310">IF(AK347&gt;0,(AK347/U347)*100,0)</f>
        <v>0</v>
      </c>
      <c r="DB347" s="151">
        <f t="shared" ref="DB347:DB385" si="2311">IF(AL347&gt;0,(AL347/V347)*100,0)</f>
        <v>0</v>
      </c>
      <c r="DC347" s="151">
        <f t="shared" ref="DC347:DC385" si="231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13">AJ347</f>
        <v>0</v>
      </c>
      <c r="FM347" s="151">
        <f t="shared" ref="FM347:FM385" si="2314">IF(AJ347&gt;0,(AV347/AJ347)*100,0)</f>
        <v>0</v>
      </c>
      <c r="FN347" s="151">
        <f t="shared" ref="FN347:FN385" si="2315">IF(AJ347&gt;0,(BD347/AJ347)*100,0)</f>
        <v>0</v>
      </c>
      <c r="FO347" s="151">
        <f t="shared" ref="FO347:FO385" si="2316">IF(AJ347&gt;0,(BT347/AJ347)*100,0)</f>
        <v>0</v>
      </c>
      <c r="FR347" s="5">
        <f t="shared" si="2234"/>
        <v>0</v>
      </c>
      <c r="FS347" s="5">
        <f t="shared" si="2235"/>
        <v>0</v>
      </c>
      <c r="FT347" s="5">
        <f t="shared" si="2236"/>
        <v>0</v>
      </c>
      <c r="FU347" s="5">
        <f t="shared" si="2237"/>
        <v>0</v>
      </c>
      <c r="FW347" s="233" t="e">
        <f t="shared" si="2238"/>
        <v>#DIV/0!</v>
      </c>
      <c r="FX347" s="233" t="e">
        <f t="shared" si="2239"/>
        <v>#DIV/0!</v>
      </c>
      <c r="FY347" s="233" t="e">
        <f t="shared" si="2240"/>
        <v>#DIV/0!</v>
      </c>
      <c r="FZ347" s="233" t="e">
        <f t="shared" si="2241"/>
        <v>#DIV/0!</v>
      </c>
      <c r="GA347" s="233"/>
      <c r="GB347" s="5">
        <f t="shared" si="2242"/>
        <v>0</v>
      </c>
      <c r="GC347" s="5">
        <f t="shared" si="2243"/>
        <v>0</v>
      </c>
      <c r="GD347" s="5">
        <f t="shared" si="2244"/>
        <v>0</v>
      </c>
      <c r="GE347" s="5">
        <f t="shared" si="2245"/>
        <v>0</v>
      </c>
    </row>
    <row r="348" spans="2:187" x14ac:dyDescent="0.2">
      <c r="B348" s="139">
        <f t="shared" si="2227"/>
        <v>2027</v>
      </c>
      <c r="C348" s="142" t="str">
        <f t="shared" si="2232"/>
        <v>Nov</v>
      </c>
      <c r="D348" s="154">
        <f t="shared" si="2246"/>
        <v>0</v>
      </c>
      <c r="E348" s="129"/>
      <c r="F348" s="129"/>
      <c r="G348" s="129"/>
      <c r="H348" s="154">
        <f t="shared" si="2247"/>
        <v>0</v>
      </c>
      <c r="I348" s="151">
        <f t="shared" si="2265"/>
        <v>0</v>
      </c>
      <c r="J348" s="151">
        <f t="shared" si="2266"/>
        <v>0</v>
      </c>
      <c r="K348" s="151">
        <f t="shared" si="2267"/>
        <v>0</v>
      </c>
      <c r="L348" s="154">
        <f t="shared" si="2228"/>
        <v>0</v>
      </c>
      <c r="M348" s="3"/>
      <c r="N348" s="3"/>
      <c r="O348" s="3"/>
      <c r="P348" s="154">
        <f t="shared" si="2248"/>
        <v>0</v>
      </c>
      <c r="Q348" s="3"/>
      <c r="R348" s="3"/>
      <c r="S348" s="3"/>
      <c r="T348" s="154">
        <f t="shared" si="2249"/>
        <v>0</v>
      </c>
      <c r="U348" s="151">
        <f t="shared" si="2268"/>
        <v>0</v>
      </c>
      <c r="V348" s="151">
        <f t="shared" si="2269"/>
        <v>0</v>
      </c>
      <c r="W348" s="151">
        <f t="shared" si="2270"/>
        <v>0</v>
      </c>
      <c r="X348" s="154">
        <f t="shared" si="2250"/>
        <v>0</v>
      </c>
      <c r="Y348" s="151">
        <f t="shared" si="2271"/>
        <v>0</v>
      </c>
      <c r="Z348" s="151">
        <f t="shared" si="2272"/>
        <v>0</v>
      </c>
      <c r="AA348" s="151">
        <f t="shared" si="2273"/>
        <v>0</v>
      </c>
      <c r="AB348" s="154">
        <f t="shared" si="2251"/>
        <v>0</v>
      </c>
      <c r="AC348" s="3"/>
      <c r="AD348" s="3"/>
      <c r="AE348" s="3"/>
      <c r="AF348" s="154">
        <f t="shared" si="2252"/>
        <v>0</v>
      </c>
      <c r="AG348" s="3"/>
      <c r="AH348" s="3"/>
      <c r="AI348" s="3"/>
      <c r="AJ348" s="154">
        <f t="shared" si="2253"/>
        <v>0</v>
      </c>
      <c r="AK348" s="151">
        <f t="shared" si="2274"/>
        <v>0</v>
      </c>
      <c r="AL348" s="151">
        <f t="shared" si="2275"/>
        <v>0</v>
      </c>
      <c r="AM348" s="151">
        <f t="shared" si="2276"/>
        <v>0</v>
      </c>
      <c r="AN348" s="154">
        <f t="shared" si="2254"/>
        <v>0</v>
      </c>
      <c r="AO348" s="3"/>
      <c r="AP348" s="3"/>
      <c r="AQ348" s="3"/>
      <c r="AR348" s="151">
        <f t="shared" si="2277"/>
        <v>0</v>
      </c>
      <c r="AS348" s="151">
        <f t="shared" si="2278"/>
        <v>0</v>
      </c>
      <c r="AT348" s="151">
        <f t="shared" si="2279"/>
        <v>0</v>
      </c>
      <c r="AU348" s="151">
        <f t="shared" si="2280"/>
        <v>0</v>
      </c>
      <c r="AV348" s="154">
        <f t="shared" si="2255"/>
        <v>0</v>
      </c>
      <c r="AW348" s="3"/>
      <c r="AX348" s="3"/>
      <c r="AY348" s="3"/>
      <c r="AZ348" s="151">
        <f t="shared" si="2281"/>
        <v>0</v>
      </c>
      <c r="BA348" s="151">
        <f t="shared" si="2282"/>
        <v>0</v>
      </c>
      <c r="BB348" s="151">
        <f t="shared" si="2283"/>
        <v>0</v>
      </c>
      <c r="BC348" s="151">
        <f t="shared" si="2284"/>
        <v>0</v>
      </c>
      <c r="BD348" s="154">
        <f t="shared" si="2256"/>
        <v>0</v>
      </c>
      <c r="BE348" s="3"/>
      <c r="BF348" s="3"/>
      <c r="BG348" s="3"/>
      <c r="BH348" s="151">
        <f t="shared" si="2285"/>
        <v>0</v>
      </c>
      <c r="BI348" s="151">
        <f t="shared" si="2286"/>
        <v>0</v>
      </c>
      <c r="BJ348" s="151">
        <f t="shared" si="2287"/>
        <v>0</v>
      </c>
      <c r="BK348" s="151">
        <f t="shared" si="2288"/>
        <v>0</v>
      </c>
      <c r="BL348" s="154">
        <f t="shared" si="2257"/>
        <v>0</v>
      </c>
      <c r="BM348" s="3"/>
      <c r="BN348" s="3"/>
      <c r="BO348" s="3"/>
      <c r="BP348" s="151">
        <f t="shared" si="2289"/>
        <v>0</v>
      </c>
      <c r="BQ348" s="151">
        <f t="shared" si="2290"/>
        <v>0</v>
      </c>
      <c r="BR348" s="151">
        <f t="shared" si="2291"/>
        <v>0</v>
      </c>
      <c r="BS348" s="151">
        <f t="shared" si="2292"/>
        <v>0</v>
      </c>
      <c r="BT348" s="154">
        <f t="shared" si="2258"/>
        <v>0</v>
      </c>
      <c r="BU348" s="3"/>
      <c r="BV348" s="3"/>
      <c r="BW348" s="3"/>
      <c r="BX348" s="151">
        <f t="shared" si="2293"/>
        <v>0</v>
      </c>
      <c r="BY348" s="151">
        <f t="shared" si="2294"/>
        <v>0</v>
      </c>
      <c r="BZ348" s="151">
        <f t="shared" si="2295"/>
        <v>0</v>
      </c>
      <c r="CA348" s="151">
        <f t="shared" si="2296"/>
        <v>0</v>
      </c>
      <c r="CB348" s="154">
        <f t="shared" si="2259"/>
        <v>0</v>
      </c>
      <c r="CC348" s="3"/>
      <c r="CD348" s="3"/>
      <c r="CE348" s="3"/>
      <c r="CF348" s="151">
        <f t="shared" si="2297"/>
        <v>0</v>
      </c>
      <c r="CG348" s="151">
        <f t="shared" si="2298"/>
        <v>0</v>
      </c>
      <c r="CH348" s="151">
        <f t="shared" si="2299"/>
        <v>0</v>
      </c>
      <c r="CI348" s="151">
        <f t="shared" si="2300"/>
        <v>0</v>
      </c>
      <c r="CJ348" s="154">
        <f t="shared" si="2260"/>
        <v>0</v>
      </c>
      <c r="CK348" s="3"/>
      <c r="CL348" s="3"/>
      <c r="CM348" s="3"/>
      <c r="CN348" s="151">
        <f t="shared" si="2301"/>
        <v>0</v>
      </c>
      <c r="CO348" s="151">
        <f t="shared" si="2302"/>
        <v>0</v>
      </c>
      <c r="CP348" s="151">
        <f t="shared" si="2303"/>
        <v>0</v>
      </c>
      <c r="CQ348" s="151">
        <f t="shared" si="2304"/>
        <v>0</v>
      </c>
      <c r="CR348" s="154">
        <f t="shared" si="2261"/>
        <v>0</v>
      </c>
      <c r="CS348" s="3"/>
      <c r="CT348" s="3"/>
      <c r="CU348" s="3"/>
      <c r="CV348" s="151">
        <f t="shared" si="2305"/>
        <v>0</v>
      </c>
      <c r="CW348" s="151">
        <f t="shared" si="2306"/>
        <v>0</v>
      </c>
      <c r="CX348" s="151">
        <f t="shared" si="2307"/>
        <v>0</v>
      </c>
      <c r="CY348" s="151">
        <f t="shared" si="2308"/>
        <v>0</v>
      </c>
      <c r="CZ348" s="151">
        <f t="shared" si="2309"/>
        <v>0</v>
      </c>
      <c r="DA348" s="151">
        <f t="shared" si="2310"/>
        <v>0</v>
      </c>
      <c r="DB348" s="151">
        <f t="shared" si="2311"/>
        <v>0</v>
      </c>
      <c r="DC348" s="151">
        <f t="shared" si="231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13"/>
        <v>0</v>
      </c>
      <c r="FM348" s="151">
        <f t="shared" si="2314"/>
        <v>0</v>
      </c>
      <c r="FN348" s="151">
        <f t="shared" si="2315"/>
        <v>0</v>
      </c>
      <c r="FO348" s="151">
        <f t="shared" si="2316"/>
        <v>0</v>
      </c>
      <c r="FR348" s="5">
        <f t="shared" si="2234"/>
        <v>0</v>
      </c>
      <c r="FS348" s="5">
        <f t="shared" si="2235"/>
        <v>0</v>
      </c>
      <c r="FT348" s="5">
        <f t="shared" si="2236"/>
        <v>0</v>
      </c>
      <c r="FU348" s="5">
        <f t="shared" si="2237"/>
        <v>0</v>
      </c>
      <c r="FW348" s="233" t="e">
        <f t="shared" si="2238"/>
        <v>#DIV/0!</v>
      </c>
      <c r="FX348" s="233" t="e">
        <f t="shared" si="2239"/>
        <v>#DIV/0!</v>
      </c>
      <c r="FY348" s="233" t="e">
        <f t="shared" si="2240"/>
        <v>#DIV/0!</v>
      </c>
      <c r="FZ348" s="233" t="e">
        <f t="shared" si="2241"/>
        <v>#DIV/0!</v>
      </c>
      <c r="GA348" s="233"/>
      <c r="GB348" s="5">
        <f t="shared" si="2242"/>
        <v>0</v>
      </c>
      <c r="GC348" s="5">
        <f t="shared" si="2243"/>
        <v>0</v>
      </c>
      <c r="GD348" s="5">
        <f t="shared" si="2244"/>
        <v>0</v>
      </c>
      <c r="GE348" s="5">
        <f t="shared" si="2245"/>
        <v>0</v>
      </c>
    </row>
    <row r="349" spans="2:187" x14ac:dyDescent="0.2">
      <c r="B349" s="139">
        <f t="shared" si="2227"/>
        <v>2027</v>
      </c>
      <c r="C349" s="142" t="str">
        <f t="shared" si="2232"/>
        <v>Dec</v>
      </c>
      <c r="D349" s="154">
        <f t="shared" si="2246"/>
        <v>0</v>
      </c>
      <c r="E349" s="129"/>
      <c r="F349" s="129"/>
      <c r="G349" s="129"/>
      <c r="H349" s="154">
        <f t="shared" si="2247"/>
        <v>0</v>
      </c>
      <c r="I349" s="151">
        <f t="shared" si="2265"/>
        <v>0</v>
      </c>
      <c r="J349" s="151">
        <f t="shared" si="2266"/>
        <v>0</v>
      </c>
      <c r="K349" s="151">
        <f t="shared" si="2267"/>
        <v>0</v>
      </c>
      <c r="L349" s="154">
        <f t="shared" si="2228"/>
        <v>0</v>
      </c>
      <c r="M349" s="3"/>
      <c r="N349" s="3"/>
      <c r="O349" s="3"/>
      <c r="P349" s="154">
        <f t="shared" si="2248"/>
        <v>0</v>
      </c>
      <c r="Q349" s="3"/>
      <c r="R349" s="3"/>
      <c r="S349" s="3"/>
      <c r="T349" s="154">
        <f t="shared" si="2249"/>
        <v>0</v>
      </c>
      <c r="U349" s="151">
        <f t="shared" si="2268"/>
        <v>0</v>
      </c>
      <c r="V349" s="151">
        <f t="shared" si="2269"/>
        <v>0</v>
      </c>
      <c r="W349" s="151">
        <f t="shared" si="2270"/>
        <v>0</v>
      </c>
      <c r="X349" s="154">
        <f t="shared" si="2250"/>
        <v>0</v>
      </c>
      <c r="Y349" s="151">
        <f t="shared" si="2271"/>
        <v>0</v>
      </c>
      <c r="Z349" s="151">
        <f t="shared" si="2272"/>
        <v>0</v>
      </c>
      <c r="AA349" s="151">
        <f t="shared" si="2273"/>
        <v>0</v>
      </c>
      <c r="AB349" s="154">
        <f t="shared" si="2251"/>
        <v>0</v>
      </c>
      <c r="AC349" s="3"/>
      <c r="AD349" s="3"/>
      <c r="AE349" s="3"/>
      <c r="AF349" s="154">
        <f t="shared" si="2252"/>
        <v>0</v>
      </c>
      <c r="AG349" s="3"/>
      <c r="AH349" s="3"/>
      <c r="AI349" s="3"/>
      <c r="AJ349" s="154">
        <f t="shared" si="2253"/>
        <v>0</v>
      </c>
      <c r="AK349" s="151">
        <f t="shared" si="2274"/>
        <v>0</v>
      </c>
      <c r="AL349" s="151">
        <f t="shared" si="2275"/>
        <v>0</v>
      </c>
      <c r="AM349" s="151">
        <f t="shared" si="2276"/>
        <v>0</v>
      </c>
      <c r="AN349" s="154">
        <f t="shared" si="2254"/>
        <v>0</v>
      </c>
      <c r="AO349" s="3"/>
      <c r="AP349" s="3"/>
      <c r="AQ349" s="3"/>
      <c r="AR349" s="151">
        <f t="shared" si="2277"/>
        <v>0</v>
      </c>
      <c r="AS349" s="151">
        <f t="shared" si="2278"/>
        <v>0</v>
      </c>
      <c r="AT349" s="151">
        <f t="shared" si="2279"/>
        <v>0</v>
      </c>
      <c r="AU349" s="151">
        <f t="shared" si="2280"/>
        <v>0</v>
      </c>
      <c r="AV349" s="154">
        <f t="shared" si="2255"/>
        <v>0</v>
      </c>
      <c r="AW349" s="3"/>
      <c r="AX349" s="3"/>
      <c r="AY349" s="3"/>
      <c r="AZ349" s="151">
        <f t="shared" si="2281"/>
        <v>0</v>
      </c>
      <c r="BA349" s="151">
        <f t="shared" si="2282"/>
        <v>0</v>
      </c>
      <c r="BB349" s="151">
        <f t="shared" si="2283"/>
        <v>0</v>
      </c>
      <c r="BC349" s="151">
        <f t="shared" si="2284"/>
        <v>0</v>
      </c>
      <c r="BD349" s="154">
        <f t="shared" si="2256"/>
        <v>0</v>
      </c>
      <c r="BE349" s="3"/>
      <c r="BF349" s="3"/>
      <c r="BG349" s="3"/>
      <c r="BH349" s="151">
        <f t="shared" si="2285"/>
        <v>0</v>
      </c>
      <c r="BI349" s="151">
        <f t="shared" si="2286"/>
        <v>0</v>
      </c>
      <c r="BJ349" s="151">
        <f t="shared" si="2287"/>
        <v>0</v>
      </c>
      <c r="BK349" s="151">
        <f t="shared" si="2288"/>
        <v>0</v>
      </c>
      <c r="BL349" s="154">
        <f t="shared" si="2257"/>
        <v>0</v>
      </c>
      <c r="BM349" s="3"/>
      <c r="BN349" s="3"/>
      <c r="BO349" s="3"/>
      <c r="BP349" s="151">
        <f t="shared" si="2289"/>
        <v>0</v>
      </c>
      <c r="BQ349" s="151">
        <f t="shared" si="2290"/>
        <v>0</v>
      </c>
      <c r="BR349" s="151">
        <f t="shared" si="2291"/>
        <v>0</v>
      </c>
      <c r="BS349" s="151">
        <f t="shared" si="2292"/>
        <v>0</v>
      </c>
      <c r="BT349" s="154">
        <f t="shared" si="2258"/>
        <v>0</v>
      </c>
      <c r="BU349" s="3"/>
      <c r="BV349" s="3"/>
      <c r="BW349" s="3"/>
      <c r="BX349" s="151">
        <f t="shared" si="2293"/>
        <v>0</v>
      </c>
      <c r="BY349" s="151">
        <f t="shared" si="2294"/>
        <v>0</v>
      </c>
      <c r="BZ349" s="151">
        <f t="shared" si="2295"/>
        <v>0</v>
      </c>
      <c r="CA349" s="151">
        <f t="shared" si="2296"/>
        <v>0</v>
      </c>
      <c r="CB349" s="154">
        <f t="shared" si="2259"/>
        <v>0</v>
      </c>
      <c r="CC349" s="3"/>
      <c r="CD349" s="3"/>
      <c r="CE349" s="3"/>
      <c r="CF349" s="151">
        <f t="shared" si="2297"/>
        <v>0</v>
      </c>
      <c r="CG349" s="151">
        <f t="shared" si="2298"/>
        <v>0</v>
      </c>
      <c r="CH349" s="151">
        <f t="shared" si="2299"/>
        <v>0</v>
      </c>
      <c r="CI349" s="151">
        <f t="shared" si="2300"/>
        <v>0</v>
      </c>
      <c r="CJ349" s="154">
        <f t="shared" si="2260"/>
        <v>0</v>
      </c>
      <c r="CK349" s="3"/>
      <c r="CL349" s="3"/>
      <c r="CM349" s="3"/>
      <c r="CN349" s="151">
        <f t="shared" si="2301"/>
        <v>0</v>
      </c>
      <c r="CO349" s="151">
        <f t="shared" si="2302"/>
        <v>0</v>
      </c>
      <c r="CP349" s="151">
        <f t="shared" si="2303"/>
        <v>0</v>
      </c>
      <c r="CQ349" s="151">
        <f t="shared" si="2304"/>
        <v>0</v>
      </c>
      <c r="CR349" s="154">
        <f t="shared" si="2261"/>
        <v>0</v>
      </c>
      <c r="CS349" s="3"/>
      <c r="CT349" s="3"/>
      <c r="CU349" s="3"/>
      <c r="CV349" s="151">
        <f t="shared" si="2305"/>
        <v>0</v>
      </c>
      <c r="CW349" s="151">
        <f t="shared" si="2306"/>
        <v>0</v>
      </c>
      <c r="CX349" s="151">
        <f t="shared" si="2307"/>
        <v>0</v>
      </c>
      <c r="CY349" s="151">
        <f t="shared" si="2308"/>
        <v>0</v>
      </c>
      <c r="CZ349" s="151">
        <f t="shared" si="2309"/>
        <v>0</v>
      </c>
      <c r="DA349" s="151">
        <f t="shared" si="2310"/>
        <v>0</v>
      </c>
      <c r="DB349" s="151">
        <f t="shared" si="2311"/>
        <v>0</v>
      </c>
      <c r="DC349" s="151">
        <f t="shared" si="231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13"/>
        <v>0</v>
      </c>
      <c r="FM349" s="151">
        <f t="shared" si="2314"/>
        <v>0</v>
      </c>
      <c r="FN349" s="151">
        <f t="shared" si="2315"/>
        <v>0</v>
      </c>
      <c r="FO349" s="151">
        <f t="shared" si="2316"/>
        <v>0</v>
      </c>
      <c r="FR349" s="5">
        <f t="shared" si="2234"/>
        <v>0</v>
      </c>
      <c r="FS349" s="5">
        <f t="shared" si="2235"/>
        <v>0</v>
      </c>
      <c r="FT349" s="5">
        <f t="shared" si="2236"/>
        <v>0</v>
      </c>
      <c r="FU349" s="5">
        <f t="shared" si="2237"/>
        <v>0</v>
      </c>
      <c r="FW349" s="233" t="e">
        <f t="shared" si="2238"/>
        <v>#DIV/0!</v>
      </c>
      <c r="FX349" s="233" t="e">
        <f t="shared" si="2239"/>
        <v>#DIV/0!</v>
      </c>
      <c r="FY349" s="233" t="e">
        <f t="shared" si="2240"/>
        <v>#DIV/0!</v>
      </c>
      <c r="FZ349" s="233" t="e">
        <f t="shared" si="2241"/>
        <v>#DIV/0!</v>
      </c>
      <c r="GA349" s="233"/>
      <c r="GB349" s="5">
        <f t="shared" si="2242"/>
        <v>0</v>
      </c>
      <c r="GC349" s="5">
        <f t="shared" si="2243"/>
        <v>0</v>
      </c>
      <c r="GD349" s="5">
        <f t="shared" si="2244"/>
        <v>0</v>
      </c>
      <c r="GE349" s="5">
        <f t="shared" si="2245"/>
        <v>0</v>
      </c>
    </row>
    <row r="350" spans="2:187" x14ac:dyDescent="0.2">
      <c r="B350" s="139">
        <f t="shared" si="2227"/>
        <v>2028</v>
      </c>
      <c r="C350" s="142" t="str">
        <f t="shared" si="2232"/>
        <v>Jan</v>
      </c>
      <c r="D350" s="154">
        <f t="shared" si="2246"/>
        <v>0</v>
      </c>
      <c r="E350" s="129"/>
      <c r="F350" s="129"/>
      <c r="G350" s="129"/>
      <c r="H350" s="154">
        <f t="shared" si="2247"/>
        <v>0</v>
      </c>
      <c r="I350" s="151">
        <f t="shared" si="2265"/>
        <v>0</v>
      </c>
      <c r="J350" s="151">
        <f t="shared" si="2266"/>
        <v>0</v>
      </c>
      <c r="K350" s="151">
        <f t="shared" si="2267"/>
        <v>0</v>
      </c>
      <c r="L350" s="154">
        <f t="shared" si="2228"/>
        <v>0</v>
      </c>
      <c r="M350" s="3"/>
      <c r="N350" s="3"/>
      <c r="O350" s="3"/>
      <c r="P350" s="154">
        <f t="shared" si="2248"/>
        <v>0</v>
      </c>
      <c r="Q350" s="3"/>
      <c r="R350" s="3"/>
      <c r="S350" s="3"/>
      <c r="T350" s="154">
        <f t="shared" si="2249"/>
        <v>0</v>
      </c>
      <c r="U350" s="151">
        <f t="shared" si="2268"/>
        <v>0</v>
      </c>
      <c r="V350" s="151">
        <f t="shared" si="2269"/>
        <v>0</v>
      </c>
      <c r="W350" s="151">
        <f t="shared" si="2270"/>
        <v>0</v>
      </c>
      <c r="X350" s="154">
        <f t="shared" si="2250"/>
        <v>0</v>
      </c>
      <c r="Y350" s="151">
        <f t="shared" si="2271"/>
        <v>0</v>
      </c>
      <c r="Z350" s="151">
        <f t="shared" si="2272"/>
        <v>0</v>
      </c>
      <c r="AA350" s="151">
        <f t="shared" si="2273"/>
        <v>0</v>
      </c>
      <c r="AB350" s="154">
        <f t="shared" si="2251"/>
        <v>0</v>
      </c>
      <c r="AC350" s="3"/>
      <c r="AD350" s="3"/>
      <c r="AE350" s="3"/>
      <c r="AF350" s="154">
        <f t="shared" si="2252"/>
        <v>0</v>
      </c>
      <c r="AG350" s="3"/>
      <c r="AH350" s="3"/>
      <c r="AI350" s="3"/>
      <c r="AJ350" s="154">
        <f t="shared" si="2253"/>
        <v>0</v>
      </c>
      <c r="AK350" s="151">
        <f t="shared" si="2274"/>
        <v>0</v>
      </c>
      <c r="AL350" s="151">
        <f t="shared" si="2275"/>
        <v>0</v>
      </c>
      <c r="AM350" s="151">
        <f t="shared" si="2276"/>
        <v>0</v>
      </c>
      <c r="AN350" s="154">
        <f t="shared" si="2254"/>
        <v>0</v>
      </c>
      <c r="AO350" s="3"/>
      <c r="AP350" s="3"/>
      <c r="AQ350" s="3"/>
      <c r="AR350" s="151">
        <f t="shared" si="2277"/>
        <v>0</v>
      </c>
      <c r="AS350" s="151">
        <f t="shared" si="2278"/>
        <v>0</v>
      </c>
      <c r="AT350" s="151">
        <f t="shared" si="2279"/>
        <v>0</v>
      </c>
      <c r="AU350" s="151">
        <f t="shared" si="2280"/>
        <v>0</v>
      </c>
      <c r="AV350" s="154">
        <f t="shared" si="2255"/>
        <v>0</v>
      </c>
      <c r="AW350" s="3"/>
      <c r="AX350" s="3"/>
      <c r="AY350" s="3"/>
      <c r="AZ350" s="151">
        <f t="shared" si="2281"/>
        <v>0</v>
      </c>
      <c r="BA350" s="151">
        <f t="shared" si="2282"/>
        <v>0</v>
      </c>
      <c r="BB350" s="151">
        <f t="shared" si="2283"/>
        <v>0</v>
      </c>
      <c r="BC350" s="151">
        <f t="shared" si="2284"/>
        <v>0</v>
      </c>
      <c r="BD350" s="154">
        <f t="shared" si="2256"/>
        <v>0</v>
      </c>
      <c r="BE350" s="3"/>
      <c r="BF350" s="3"/>
      <c r="BG350" s="3"/>
      <c r="BH350" s="151">
        <f t="shared" si="2285"/>
        <v>0</v>
      </c>
      <c r="BI350" s="151">
        <f t="shared" si="2286"/>
        <v>0</v>
      </c>
      <c r="BJ350" s="151">
        <f t="shared" si="2287"/>
        <v>0</v>
      </c>
      <c r="BK350" s="151">
        <f t="shared" si="2288"/>
        <v>0</v>
      </c>
      <c r="BL350" s="154">
        <f t="shared" si="2257"/>
        <v>0</v>
      </c>
      <c r="BM350" s="3"/>
      <c r="BN350" s="3"/>
      <c r="BO350" s="3"/>
      <c r="BP350" s="151">
        <f t="shared" si="2289"/>
        <v>0</v>
      </c>
      <c r="BQ350" s="151">
        <f t="shared" si="2290"/>
        <v>0</v>
      </c>
      <c r="BR350" s="151">
        <f t="shared" si="2291"/>
        <v>0</v>
      </c>
      <c r="BS350" s="151">
        <f t="shared" si="2292"/>
        <v>0</v>
      </c>
      <c r="BT350" s="154">
        <f t="shared" si="2258"/>
        <v>0</v>
      </c>
      <c r="BU350" s="3"/>
      <c r="BV350" s="3"/>
      <c r="BW350" s="3"/>
      <c r="BX350" s="151">
        <f t="shared" si="2293"/>
        <v>0</v>
      </c>
      <c r="BY350" s="151">
        <f t="shared" si="2294"/>
        <v>0</v>
      </c>
      <c r="BZ350" s="151">
        <f t="shared" si="2295"/>
        <v>0</v>
      </c>
      <c r="CA350" s="151">
        <f t="shared" si="2296"/>
        <v>0</v>
      </c>
      <c r="CB350" s="154">
        <f t="shared" si="2259"/>
        <v>0</v>
      </c>
      <c r="CC350" s="3"/>
      <c r="CD350" s="3"/>
      <c r="CE350" s="3"/>
      <c r="CF350" s="151">
        <f t="shared" si="2297"/>
        <v>0</v>
      </c>
      <c r="CG350" s="151">
        <f t="shared" si="2298"/>
        <v>0</v>
      </c>
      <c r="CH350" s="151">
        <f t="shared" si="2299"/>
        <v>0</v>
      </c>
      <c r="CI350" s="151">
        <f t="shared" si="2300"/>
        <v>0</v>
      </c>
      <c r="CJ350" s="154">
        <f t="shared" si="2260"/>
        <v>0</v>
      </c>
      <c r="CK350" s="3"/>
      <c r="CL350" s="3"/>
      <c r="CM350" s="3"/>
      <c r="CN350" s="151">
        <f t="shared" si="2301"/>
        <v>0</v>
      </c>
      <c r="CO350" s="151">
        <f t="shared" si="2302"/>
        <v>0</v>
      </c>
      <c r="CP350" s="151">
        <f t="shared" si="2303"/>
        <v>0</v>
      </c>
      <c r="CQ350" s="151">
        <f t="shared" si="2304"/>
        <v>0</v>
      </c>
      <c r="CR350" s="154">
        <f t="shared" si="2261"/>
        <v>0</v>
      </c>
      <c r="CS350" s="3"/>
      <c r="CT350" s="3"/>
      <c r="CU350" s="3"/>
      <c r="CV350" s="151">
        <f t="shared" si="2305"/>
        <v>0</v>
      </c>
      <c r="CW350" s="151">
        <f t="shared" si="2306"/>
        <v>0</v>
      </c>
      <c r="CX350" s="151">
        <f t="shared" si="2307"/>
        <v>0</v>
      </c>
      <c r="CY350" s="151">
        <f t="shared" si="2308"/>
        <v>0</v>
      </c>
      <c r="CZ350" s="151">
        <f t="shared" si="2309"/>
        <v>0</v>
      </c>
      <c r="DA350" s="151">
        <f t="shared" si="2310"/>
        <v>0</v>
      </c>
      <c r="DB350" s="151">
        <f t="shared" si="2311"/>
        <v>0</v>
      </c>
      <c r="DC350" s="151">
        <f t="shared" si="231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13"/>
        <v>0</v>
      </c>
      <c r="FM350" s="151">
        <f t="shared" si="2314"/>
        <v>0</v>
      </c>
      <c r="FN350" s="151">
        <f t="shared" si="2315"/>
        <v>0</v>
      </c>
      <c r="FO350" s="151">
        <f t="shared" si="2316"/>
        <v>0</v>
      </c>
      <c r="FR350" s="5">
        <f t="shared" si="2234"/>
        <v>0</v>
      </c>
      <c r="FS350" s="5">
        <f t="shared" si="2235"/>
        <v>0</v>
      </c>
      <c r="FT350" s="5">
        <f t="shared" si="2236"/>
        <v>0</v>
      </c>
      <c r="FU350" s="5">
        <f t="shared" si="2237"/>
        <v>0</v>
      </c>
      <c r="FW350" s="233" t="e">
        <f t="shared" si="2238"/>
        <v>#DIV/0!</v>
      </c>
      <c r="FX350" s="233" t="e">
        <f t="shared" si="2239"/>
        <v>#DIV/0!</v>
      </c>
      <c r="FY350" s="233" t="e">
        <f t="shared" si="2240"/>
        <v>#DIV/0!</v>
      </c>
      <c r="FZ350" s="233" t="e">
        <f t="shared" si="2241"/>
        <v>#DIV/0!</v>
      </c>
      <c r="GA350" s="233"/>
      <c r="GB350" s="5">
        <f t="shared" si="2242"/>
        <v>0</v>
      </c>
      <c r="GC350" s="5">
        <f t="shared" si="2243"/>
        <v>0</v>
      </c>
      <c r="GD350" s="5">
        <f t="shared" si="2244"/>
        <v>0</v>
      </c>
      <c r="GE350" s="5">
        <f t="shared" si="2245"/>
        <v>0</v>
      </c>
    </row>
    <row r="351" spans="2:187" x14ac:dyDescent="0.2">
      <c r="B351" s="139">
        <f t="shared" si="2227"/>
        <v>2028</v>
      </c>
      <c r="C351" s="142" t="str">
        <f t="shared" si="2232"/>
        <v>Feb</v>
      </c>
      <c r="D351" s="154">
        <f t="shared" si="2246"/>
        <v>0</v>
      </c>
      <c r="E351" s="129"/>
      <c r="F351" s="129"/>
      <c r="G351" s="129"/>
      <c r="H351" s="154">
        <f t="shared" si="2247"/>
        <v>0</v>
      </c>
      <c r="I351" s="151">
        <f t="shared" si="2265"/>
        <v>0</v>
      </c>
      <c r="J351" s="151">
        <f t="shared" si="2266"/>
        <v>0</v>
      </c>
      <c r="K351" s="151">
        <f t="shared" si="2267"/>
        <v>0</v>
      </c>
      <c r="L351" s="154">
        <f t="shared" si="2228"/>
        <v>0</v>
      </c>
      <c r="M351" s="3"/>
      <c r="N351" s="3"/>
      <c r="O351" s="3"/>
      <c r="P351" s="154">
        <f t="shared" si="2248"/>
        <v>0</v>
      </c>
      <c r="Q351" s="3"/>
      <c r="R351" s="3"/>
      <c r="S351" s="3"/>
      <c r="T351" s="154">
        <f t="shared" si="2249"/>
        <v>0</v>
      </c>
      <c r="U351" s="151">
        <f t="shared" si="2268"/>
        <v>0</v>
      </c>
      <c r="V351" s="151">
        <f t="shared" si="2269"/>
        <v>0</v>
      </c>
      <c r="W351" s="151">
        <f t="shared" si="2270"/>
        <v>0</v>
      </c>
      <c r="X351" s="154">
        <f t="shared" si="2250"/>
        <v>0</v>
      </c>
      <c r="Y351" s="151">
        <f t="shared" si="2271"/>
        <v>0</v>
      </c>
      <c r="Z351" s="151">
        <f t="shared" si="2272"/>
        <v>0</v>
      </c>
      <c r="AA351" s="151">
        <f t="shared" si="2273"/>
        <v>0</v>
      </c>
      <c r="AB351" s="154">
        <f t="shared" si="2251"/>
        <v>0</v>
      </c>
      <c r="AC351" s="3"/>
      <c r="AD351" s="3"/>
      <c r="AE351" s="3"/>
      <c r="AF351" s="154">
        <f t="shared" si="2252"/>
        <v>0</v>
      </c>
      <c r="AG351" s="3"/>
      <c r="AH351" s="3"/>
      <c r="AI351" s="3"/>
      <c r="AJ351" s="154">
        <f t="shared" si="2253"/>
        <v>0</v>
      </c>
      <c r="AK351" s="151">
        <f t="shared" si="2274"/>
        <v>0</v>
      </c>
      <c r="AL351" s="151">
        <f t="shared" si="2275"/>
        <v>0</v>
      </c>
      <c r="AM351" s="151">
        <f t="shared" si="2276"/>
        <v>0</v>
      </c>
      <c r="AN351" s="154">
        <f t="shared" si="2254"/>
        <v>0</v>
      </c>
      <c r="AO351" s="3"/>
      <c r="AP351" s="3"/>
      <c r="AQ351" s="3"/>
      <c r="AR351" s="151">
        <f t="shared" si="2277"/>
        <v>0</v>
      </c>
      <c r="AS351" s="151">
        <f t="shared" si="2278"/>
        <v>0</v>
      </c>
      <c r="AT351" s="151">
        <f t="shared" si="2279"/>
        <v>0</v>
      </c>
      <c r="AU351" s="151">
        <f t="shared" si="2280"/>
        <v>0</v>
      </c>
      <c r="AV351" s="154">
        <f t="shared" si="2255"/>
        <v>0</v>
      </c>
      <c r="AW351" s="3"/>
      <c r="AX351" s="3"/>
      <c r="AY351" s="3"/>
      <c r="AZ351" s="151">
        <f t="shared" si="2281"/>
        <v>0</v>
      </c>
      <c r="BA351" s="151">
        <f t="shared" si="2282"/>
        <v>0</v>
      </c>
      <c r="BB351" s="151">
        <f t="shared" si="2283"/>
        <v>0</v>
      </c>
      <c r="BC351" s="151">
        <f t="shared" si="2284"/>
        <v>0</v>
      </c>
      <c r="BD351" s="154">
        <f t="shared" si="2256"/>
        <v>0</v>
      </c>
      <c r="BE351" s="3"/>
      <c r="BF351" s="3"/>
      <c r="BG351" s="3"/>
      <c r="BH351" s="151">
        <f t="shared" si="2285"/>
        <v>0</v>
      </c>
      <c r="BI351" s="151">
        <f t="shared" si="2286"/>
        <v>0</v>
      </c>
      <c r="BJ351" s="151">
        <f t="shared" si="2287"/>
        <v>0</v>
      </c>
      <c r="BK351" s="151">
        <f t="shared" si="2288"/>
        <v>0</v>
      </c>
      <c r="BL351" s="154">
        <f t="shared" si="2257"/>
        <v>0</v>
      </c>
      <c r="BM351" s="3"/>
      <c r="BN351" s="3"/>
      <c r="BO351" s="3"/>
      <c r="BP351" s="151">
        <f t="shared" si="2289"/>
        <v>0</v>
      </c>
      <c r="BQ351" s="151">
        <f t="shared" si="2290"/>
        <v>0</v>
      </c>
      <c r="BR351" s="151">
        <f t="shared" si="2291"/>
        <v>0</v>
      </c>
      <c r="BS351" s="151">
        <f t="shared" si="2292"/>
        <v>0</v>
      </c>
      <c r="BT351" s="154">
        <f t="shared" si="2258"/>
        <v>0</v>
      </c>
      <c r="BU351" s="3"/>
      <c r="BV351" s="3"/>
      <c r="BW351" s="3"/>
      <c r="BX351" s="151">
        <f t="shared" si="2293"/>
        <v>0</v>
      </c>
      <c r="BY351" s="151">
        <f t="shared" si="2294"/>
        <v>0</v>
      </c>
      <c r="BZ351" s="151">
        <f t="shared" si="2295"/>
        <v>0</v>
      </c>
      <c r="CA351" s="151">
        <f t="shared" si="2296"/>
        <v>0</v>
      </c>
      <c r="CB351" s="154">
        <f t="shared" si="2259"/>
        <v>0</v>
      </c>
      <c r="CC351" s="3"/>
      <c r="CD351" s="3"/>
      <c r="CE351" s="3"/>
      <c r="CF351" s="151">
        <f t="shared" si="2297"/>
        <v>0</v>
      </c>
      <c r="CG351" s="151">
        <f t="shared" si="2298"/>
        <v>0</v>
      </c>
      <c r="CH351" s="151">
        <f t="shared" si="2299"/>
        <v>0</v>
      </c>
      <c r="CI351" s="151">
        <f t="shared" si="2300"/>
        <v>0</v>
      </c>
      <c r="CJ351" s="154">
        <f t="shared" si="2260"/>
        <v>0</v>
      </c>
      <c r="CK351" s="3"/>
      <c r="CL351" s="3"/>
      <c r="CM351" s="3"/>
      <c r="CN351" s="151">
        <f t="shared" si="2301"/>
        <v>0</v>
      </c>
      <c r="CO351" s="151">
        <f t="shared" si="2302"/>
        <v>0</v>
      </c>
      <c r="CP351" s="151">
        <f t="shared" si="2303"/>
        <v>0</v>
      </c>
      <c r="CQ351" s="151">
        <f t="shared" si="2304"/>
        <v>0</v>
      </c>
      <c r="CR351" s="154">
        <f t="shared" si="2261"/>
        <v>0</v>
      </c>
      <c r="CS351" s="3"/>
      <c r="CT351" s="3"/>
      <c r="CU351" s="3"/>
      <c r="CV351" s="151">
        <f t="shared" si="2305"/>
        <v>0</v>
      </c>
      <c r="CW351" s="151">
        <f t="shared" si="2306"/>
        <v>0</v>
      </c>
      <c r="CX351" s="151">
        <f t="shared" si="2307"/>
        <v>0</v>
      </c>
      <c r="CY351" s="151">
        <f t="shared" si="2308"/>
        <v>0</v>
      </c>
      <c r="CZ351" s="151">
        <f t="shared" si="2309"/>
        <v>0</v>
      </c>
      <c r="DA351" s="151">
        <f t="shared" si="2310"/>
        <v>0</v>
      </c>
      <c r="DB351" s="151">
        <f t="shared" si="2311"/>
        <v>0</v>
      </c>
      <c r="DC351" s="151">
        <f t="shared" si="231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13"/>
        <v>0</v>
      </c>
      <c r="FM351" s="151">
        <f t="shared" si="2314"/>
        <v>0</v>
      </c>
      <c r="FN351" s="151">
        <f t="shared" si="2315"/>
        <v>0</v>
      </c>
      <c r="FO351" s="151">
        <f t="shared" si="2316"/>
        <v>0</v>
      </c>
      <c r="FR351" s="5">
        <f t="shared" si="2234"/>
        <v>0</v>
      </c>
      <c r="FS351" s="5">
        <f t="shared" si="2235"/>
        <v>0</v>
      </c>
      <c r="FT351" s="5">
        <f t="shared" si="2236"/>
        <v>0</v>
      </c>
      <c r="FU351" s="5">
        <f t="shared" si="2237"/>
        <v>0</v>
      </c>
      <c r="FW351" s="233" t="e">
        <f t="shared" si="2238"/>
        <v>#DIV/0!</v>
      </c>
      <c r="FX351" s="233" t="e">
        <f t="shared" si="2239"/>
        <v>#DIV/0!</v>
      </c>
      <c r="FY351" s="233" t="e">
        <f t="shared" si="2240"/>
        <v>#DIV/0!</v>
      </c>
      <c r="FZ351" s="233" t="e">
        <f t="shared" si="2241"/>
        <v>#DIV/0!</v>
      </c>
      <c r="GA351" s="233"/>
      <c r="GB351" s="5">
        <f t="shared" si="2242"/>
        <v>0</v>
      </c>
      <c r="GC351" s="5">
        <f t="shared" si="2243"/>
        <v>0</v>
      </c>
      <c r="GD351" s="5">
        <f t="shared" si="2244"/>
        <v>0</v>
      </c>
      <c r="GE351" s="5">
        <f t="shared" si="2245"/>
        <v>0</v>
      </c>
    </row>
    <row r="352" spans="2:187" x14ac:dyDescent="0.2">
      <c r="B352" s="139">
        <f t="shared" si="2227"/>
        <v>2028</v>
      </c>
      <c r="C352" s="142" t="str">
        <f t="shared" si="2232"/>
        <v>Mar</v>
      </c>
      <c r="D352" s="154">
        <f t="shared" si="2246"/>
        <v>0</v>
      </c>
      <c r="E352" s="129"/>
      <c r="F352" s="129"/>
      <c r="G352" s="129"/>
      <c r="H352" s="154">
        <f t="shared" si="2247"/>
        <v>0</v>
      </c>
      <c r="I352" s="151">
        <f t="shared" si="2265"/>
        <v>0</v>
      </c>
      <c r="J352" s="151">
        <f t="shared" si="2266"/>
        <v>0</v>
      </c>
      <c r="K352" s="151">
        <f t="shared" si="2267"/>
        <v>0</v>
      </c>
      <c r="L352" s="154">
        <f t="shared" si="2228"/>
        <v>0</v>
      </c>
      <c r="M352" s="3"/>
      <c r="N352" s="3"/>
      <c r="O352" s="3"/>
      <c r="P352" s="154">
        <f t="shared" si="2248"/>
        <v>0</v>
      </c>
      <c r="Q352" s="3"/>
      <c r="R352" s="3"/>
      <c r="S352" s="3"/>
      <c r="T352" s="154">
        <f t="shared" si="2249"/>
        <v>0</v>
      </c>
      <c r="U352" s="151">
        <f t="shared" si="2268"/>
        <v>0</v>
      </c>
      <c r="V352" s="151">
        <f t="shared" si="2269"/>
        <v>0</v>
      </c>
      <c r="W352" s="151">
        <f t="shared" si="2270"/>
        <v>0</v>
      </c>
      <c r="X352" s="154">
        <f t="shared" si="2250"/>
        <v>0</v>
      </c>
      <c r="Y352" s="151">
        <f t="shared" si="2271"/>
        <v>0</v>
      </c>
      <c r="Z352" s="151">
        <f t="shared" si="2272"/>
        <v>0</v>
      </c>
      <c r="AA352" s="151">
        <f t="shared" si="2273"/>
        <v>0</v>
      </c>
      <c r="AB352" s="154">
        <f t="shared" si="2251"/>
        <v>0</v>
      </c>
      <c r="AC352" s="3"/>
      <c r="AD352" s="3"/>
      <c r="AE352" s="3"/>
      <c r="AF352" s="154">
        <f t="shared" si="2252"/>
        <v>0</v>
      </c>
      <c r="AG352" s="3"/>
      <c r="AH352" s="3"/>
      <c r="AI352" s="3"/>
      <c r="AJ352" s="154">
        <f t="shared" si="2253"/>
        <v>0</v>
      </c>
      <c r="AK352" s="151">
        <f t="shared" si="2274"/>
        <v>0</v>
      </c>
      <c r="AL352" s="151">
        <f t="shared" si="2275"/>
        <v>0</v>
      </c>
      <c r="AM352" s="151">
        <f t="shared" si="2276"/>
        <v>0</v>
      </c>
      <c r="AN352" s="154">
        <f t="shared" si="2254"/>
        <v>0</v>
      </c>
      <c r="AO352" s="3"/>
      <c r="AP352" s="3"/>
      <c r="AQ352" s="3"/>
      <c r="AR352" s="151">
        <f t="shared" si="2277"/>
        <v>0</v>
      </c>
      <c r="AS352" s="151">
        <f t="shared" si="2278"/>
        <v>0</v>
      </c>
      <c r="AT352" s="151">
        <f t="shared" si="2279"/>
        <v>0</v>
      </c>
      <c r="AU352" s="151">
        <f t="shared" si="2280"/>
        <v>0</v>
      </c>
      <c r="AV352" s="154">
        <f t="shared" si="2255"/>
        <v>0</v>
      </c>
      <c r="AW352" s="3"/>
      <c r="AX352" s="3"/>
      <c r="AY352" s="3"/>
      <c r="AZ352" s="151">
        <f t="shared" si="2281"/>
        <v>0</v>
      </c>
      <c r="BA352" s="151">
        <f t="shared" si="2282"/>
        <v>0</v>
      </c>
      <c r="BB352" s="151">
        <f t="shared" si="2283"/>
        <v>0</v>
      </c>
      <c r="BC352" s="151">
        <f t="shared" si="2284"/>
        <v>0</v>
      </c>
      <c r="BD352" s="154">
        <f t="shared" si="2256"/>
        <v>0</v>
      </c>
      <c r="BE352" s="3"/>
      <c r="BF352" s="3"/>
      <c r="BG352" s="3"/>
      <c r="BH352" s="151">
        <f t="shared" si="2285"/>
        <v>0</v>
      </c>
      <c r="BI352" s="151">
        <f t="shared" si="2286"/>
        <v>0</v>
      </c>
      <c r="BJ352" s="151">
        <f t="shared" si="2287"/>
        <v>0</v>
      </c>
      <c r="BK352" s="151">
        <f t="shared" si="2288"/>
        <v>0</v>
      </c>
      <c r="BL352" s="154">
        <f t="shared" si="2257"/>
        <v>0</v>
      </c>
      <c r="BM352" s="3"/>
      <c r="BN352" s="3"/>
      <c r="BO352" s="3"/>
      <c r="BP352" s="151">
        <f t="shared" si="2289"/>
        <v>0</v>
      </c>
      <c r="BQ352" s="151">
        <f t="shared" si="2290"/>
        <v>0</v>
      </c>
      <c r="BR352" s="151">
        <f t="shared" si="2291"/>
        <v>0</v>
      </c>
      <c r="BS352" s="151">
        <f t="shared" si="2292"/>
        <v>0</v>
      </c>
      <c r="BT352" s="154">
        <f t="shared" si="2258"/>
        <v>0</v>
      </c>
      <c r="BU352" s="3"/>
      <c r="BV352" s="3"/>
      <c r="BW352" s="3"/>
      <c r="BX352" s="151">
        <f t="shared" si="2293"/>
        <v>0</v>
      </c>
      <c r="BY352" s="151">
        <f t="shared" si="2294"/>
        <v>0</v>
      </c>
      <c r="BZ352" s="151">
        <f t="shared" si="2295"/>
        <v>0</v>
      </c>
      <c r="CA352" s="151">
        <f t="shared" si="2296"/>
        <v>0</v>
      </c>
      <c r="CB352" s="154">
        <f t="shared" si="2259"/>
        <v>0</v>
      </c>
      <c r="CC352" s="3"/>
      <c r="CD352" s="3"/>
      <c r="CE352" s="3"/>
      <c r="CF352" s="151">
        <f t="shared" si="2297"/>
        <v>0</v>
      </c>
      <c r="CG352" s="151">
        <f t="shared" si="2298"/>
        <v>0</v>
      </c>
      <c r="CH352" s="151">
        <f t="shared" si="2299"/>
        <v>0</v>
      </c>
      <c r="CI352" s="151">
        <f t="shared" si="2300"/>
        <v>0</v>
      </c>
      <c r="CJ352" s="154">
        <f t="shared" si="2260"/>
        <v>0</v>
      </c>
      <c r="CK352" s="3"/>
      <c r="CL352" s="3"/>
      <c r="CM352" s="3"/>
      <c r="CN352" s="151">
        <f t="shared" si="2301"/>
        <v>0</v>
      </c>
      <c r="CO352" s="151">
        <f t="shared" si="2302"/>
        <v>0</v>
      </c>
      <c r="CP352" s="151">
        <f t="shared" si="2303"/>
        <v>0</v>
      </c>
      <c r="CQ352" s="151">
        <f t="shared" si="2304"/>
        <v>0</v>
      </c>
      <c r="CR352" s="154">
        <f t="shared" si="2261"/>
        <v>0</v>
      </c>
      <c r="CS352" s="3"/>
      <c r="CT352" s="3"/>
      <c r="CU352" s="3"/>
      <c r="CV352" s="151">
        <f t="shared" si="2305"/>
        <v>0</v>
      </c>
      <c r="CW352" s="151">
        <f t="shared" si="2306"/>
        <v>0</v>
      </c>
      <c r="CX352" s="151">
        <f t="shared" si="2307"/>
        <v>0</v>
      </c>
      <c r="CY352" s="151">
        <f t="shared" si="2308"/>
        <v>0</v>
      </c>
      <c r="CZ352" s="151">
        <f t="shared" si="2309"/>
        <v>0</v>
      </c>
      <c r="DA352" s="151">
        <f t="shared" si="2310"/>
        <v>0</v>
      </c>
      <c r="DB352" s="151">
        <f t="shared" si="2311"/>
        <v>0</v>
      </c>
      <c r="DC352" s="151">
        <f t="shared" si="231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13"/>
        <v>0</v>
      </c>
      <c r="FM352" s="151">
        <f t="shared" si="2314"/>
        <v>0</v>
      </c>
      <c r="FN352" s="151">
        <f t="shared" si="2315"/>
        <v>0</v>
      </c>
      <c r="FO352" s="151">
        <f t="shared" si="2316"/>
        <v>0</v>
      </c>
      <c r="FR352" s="5">
        <f t="shared" si="2234"/>
        <v>0</v>
      </c>
      <c r="FS352" s="5">
        <f t="shared" si="2235"/>
        <v>0</v>
      </c>
      <c r="FT352" s="5">
        <f t="shared" si="2236"/>
        <v>0</v>
      </c>
      <c r="FU352" s="5">
        <f t="shared" si="2237"/>
        <v>0</v>
      </c>
      <c r="FW352" s="233" t="e">
        <f t="shared" si="2238"/>
        <v>#DIV/0!</v>
      </c>
      <c r="FX352" s="233" t="e">
        <f t="shared" si="2239"/>
        <v>#DIV/0!</v>
      </c>
      <c r="FY352" s="233" t="e">
        <f t="shared" si="2240"/>
        <v>#DIV/0!</v>
      </c>
      <c r="FZ352" s="233" t="e">
        <f t="shared" si="2241"/>
        <v>#DIV/0!</v>
      </c>
      <c r="GA352" s="233"/>
      <c r="GB352" s="5">
        <f t="shared" si="2242"/>
        <v>0</v>
      </c>
      <c r="GC352" s="5">
        <f t="shared" si="2243"/>
        <v>0</v>
      </c>
      <c r="GD352" s="5">
        <f t="shared" si="2244"/>
        <v>0</v>
      </c>
      <c r="GE352" s="5">
        <f t="shared" si="2245"/>
        <v>0</v>
      </c>
    </row>
    <row r="353" spans="2:187" x14ac:dyDescent="0.2">
      <c r="B353" s="139">
        <f t="shared" si="2227"/>
        <v>2028</v>
      </c>
      <c r="C353" s="142" t="str">
        <f t="shared" si="2232"/>
        <v>Apr</v>
      </c>
      <c r="D353" s="154">
        <f t="shared" si="2246"/>
        <v>0</v>
      </c>
      <c r="E353" s="129"/>
      <c r="F353" s="129"/>
      <c r="G353" s="129"/>
      <c r="H353" s="154">
        <f t="shared" si="2247"/>
        <v>0</v>
      </c>
      <c r="I353" s="151">
        <f t="shared" si="2265"/>
        <v>0</v>
      </c>
      <c r="J353" s="151">
        <f t="shared" si="2266"/>
        <v>0</v>
      </c>
      <c r="K353" s="151">
        <f t="shared" si="2267"/>
        <v>0</v>
      </c>
      <c r="L353" s="154">
        <f t="shared" si="2228"/>
        <v>0</v>
      </c>
      <c r="M353" s="3"/>
      <c r="N353" s="3"/>
      <c r="O353" s="3"/>
      <c r="P353" s="154">
        <f t="shared" si="2248"/>
        <v>0</v>
      </c>
      <c r="Q353" s="3"/>
      <c r="R353" s="3"/>
      <c r="S353" s="3"/>
      <c r="T353" s="154">
        <f t="shared" si="2249"/>
        <v>0</v>
      </c>
      <c r="U353" s="151">
        <f t="shared" si="2268"/>
        <v>0</v>
      </c>
      <c r="V353" s="151">
        <f t="shared" si="2269"/>
        <v>0</v>
      </c>
      <c r="W353" s="151">
        <f t="shared" si="2270"/>
        <v>0</v>
      </c>
      <c r="X353" s="154">
        <f t="shared" si="2250"/>
        <v>0</v>
      </c>
      <c r="Y353" s="151">
        <f t="shared" si="2271"/>
        <v>0</v>
      </c>
      <c r="Z353" s="151">
        <f t="shared" si="2272"/>
        <v>0</v>
      </c>
      <c r="AA353" s="151">
        <f t="shared" si="2273"/>
        <v>0</v>
      </c>
      <c r="AB353" s="154">
        <f t="shared" si="2251"/>
        <v>0</v>
      </c>
      <c r="AC353" s="3"/>
      <c r="AD353" s="3"/>
      <c r="AE353" s="3"/>
      <c r="AF353" s="154">
        <f t="shared" si="2252"/>
        <v>0</v>
      </c>
      <c r="AG353" s="3"/>
      <c r="AH353" s="3"/>
      <c r="AI353" s="3"/>
      <c r="AJ353" s="154">
        <f t="shared" si="2253"/>
        <v>0</v>
      </c>
      <c r="AK353" s="151">
        <f t="shared" si="2274"/>
        <v>0</v>
      </c>
      <c r="AL353" s="151">
        <f t="shared" si="2275"/>
        <v>0</v>
      </c>
      <c r="AM353" s="151">
        <f t="shared" si="2276"/>
        <v>0</v>
      </c>
      <c r="AN353" s="154">
        <f t="shared" si="2254"/>
        <v>0</v>
      </c>
      <c r="AO353" s="3"/>
      <c r="AP353" s="3"/>
      <c r="AQ353" s="3"/>
      <c r="AR353" s="151">
        <f t="shared" si="2277"/>
        <v>0</v>
      </c>
      <c r="AS353" s="151">
        <f t="shared" si="2278"/>
        <v>0</v>
      </c>
      <c r="AT353" s="151">
        <f t="shared" si="2279"/>
        <v>0</v>
      </c>
      <c r="AU353" s="151">
        <f t="shared" si="2280"/>
        <v>0</v>
      </c>
      <c r="AV353" s="154">
        <f t="shared" si="2255"/>
        <v>0</v>
      </c>
      <c r="AW353" s="3"/>
      <c r="AX353" s="3"/>
      <c r="AY353" s="3"/>
      <c r="AZ353" s="151">
        <f t="shared" si="2281"/>
        <v>0</v>
      </c>
      <c r="BA353" s="151">
        <f t="shared" si="2282"/>
        <v>0</v>
      </c>
      <c r="BB353" s="151">
        <f t="shared" si="2283"/>
        <v>0</v>
      </c>
      <c r="BC353" s="151">
        <f t="shared" si="2284"/>
        <v>0</v>
      </c>
      <c r="BD353" s="154">
        <f t="shared" si="2256"/>
        <v>0</v>
      </c>
      <c r="BE353" s="3"/>
      <c r="BF353" s="3"/>
      <c r="BG353" s="3"/>
      <c r="BH353" s="151">
        <f t="shared" si="2285"/>
        <v>0</v>
      </c>
      <c r="BI353" s="151">
        <f t="shared" si="2286"/>
        <v>0</v>
      </c>
      <c r="BJ353" s="151">
        <f t="shared" si="2287"/>
        <v>0</v>
      </c>
      <c r="BK353" s="151">
        <f t="shared" si="2288"/>
        <v>0</v>
      </c>
      <c r="BL353" s="154">
        <f t="shared" si="2257"/>
        <v>0</v>
      </c>
      <c r="BM353" s="3"/>
      <c r="BN353" s="3"/>
      <c r="BO353" s="3"/>
      <c r="BP353" s="151">
        <f t="shared" si="2289"/>
        <v>0</v>
      </c>
      <c r="BQ353" s="151">
        <f t="shared" si="2290"/>
        <v>0</v>
      </c>
      <c r="BR353" s="151">
        <f t="shared" si="2291"/>
        <v>0</v>
      </c>
      <c r="BS353" s="151">
        <f t="shared" si="2292"/>
        <v>0</v>
      </c>
      <c r="BT353" s="154">
        <f t="shared" si="2258"/>
        <v>0</v>
      </c>
      <c r="BU353" s="3"/>
      <c r="BV353" s="3"/>
      <c r="BW353" s="3"/>
      <c r="BX353" s="151">
        <f t="shared" si="2293"/>
        <v>0</v>
      </c>
      <c r="BY353" s="151">
        <f t="shared" si="2294"/>
        <v>0</v>
      </c>
      <c r="BZ353" s="151">
        <f t="shared" si="2295"/>
        <v>0</v>
      </c>
      <c r="CA353" s="151">
        <f t="shared" si="2296"/>
        <v>0</v>
      </c>
      <c r="CB353" s="154">
        <f t="shared" si="2259"/>
        <v>0</v>
      </c>
      <c r="CC353" s="3"/>
      <c r="CD353" s="3"/>
      <c r="CE353" s="3"/>
      <c r="CF353" s="151">
        <f t="shared" si="2297"/>
        <v>0</v>
      </c>
      <c r="CG353" s="151">
        <f t="shared" si="2298"/>
        <v>0</v>
      </c>
      <c r="CH353" s="151">
        <f t="shared" si="2299"/>
        <v>0</v>
      </c>
      <c r="CI353" s="151">
        <f t="shared" si="2300"/>
        <v>0</v>
      </c>
      <c r="CJ353" s="154">
        <f t="shared" si="2260"/>
        <v>0</v>
      </c>
      <c r="CK353" s="3"/>
      <c r="CL353" s="3"/>
      <c r="CM353" s="3"/>
      <c r="CN353" s="151">
        <f t="shared" si="2301"/>
        <v>0</v>
      </c>
      <c r="CO353" s="151">
        <f t="shared" si="2302"/>
        <v>0</v>
      </c>
      <c r="CP353" s="151">
        <f t="shared" si="2303"/>
        <v>0</v>
      </c>
      <c r="CQ353" s="151">
        <f t="shared" si="2304"/>
        <v>0</v>
      </c>
      <c r="CR353" s="154">
        <f t="shared" si="2261"/>
        <v>0</v>
      </c>
      <c r="CS353" s="3"/>
      <c r="CT353" s="3"/>
      <c r="CU353" s="3"/>
      <c r="CV353" s="151">
        <f t="shared" si="2305"/>
        <v>0</v>
      </c>
      <c r="CW353" s="151">
        <f t="shared" si="2306"/>
        <v>0</v>
      </c>
      <c r="CX353" s="151">
        <f t="shared" si="2307"/>
        <v>0</v>
      </c>
      <c r="CY353" s="151">
        <f t="shared" si="2308"/>
        <v>0</v>
      </c>
      <c r="CZ353" s="151">
        <f t="shared" si="2309"/>
        <v>0</v>
      </c>
      <c r="DA353" s="151">
        <f t="shared" si="2310"/>
        <v>0</v>
      </c>
      <c r="DB353" s="151">
        <f t="shared" si="2311"/>
        <v>0</v>
      </c>
      <c r="DC353" s="151">
        <f t="shared" si="231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13"/>
        <v>0</v>
      </c>
      <c r="FM353" s="151">
        <f t="shared" si="2314"/>
        <v>0</v>
      </c>
      <c r="FN353" s="151">
        <f t="shared" si="2315"/>
        <v>0</v>
      </c>
      <c r="FO353" s="151">
        <f t="shared" si="2316"/>
        <v>0</v>
      </c>
      <c r="FR353" s="5">
        <f t="shared" si="2234"/>
        <v>0</v>
      </c>
      <c r="FS353" s="5">
        <f t="shared" si="2235"/>
        <v>0</v>
      </c>
      <c r="FT353" s="5">
        <f t="shared" si="2236"/>
        <v>0</v>
      </c>
      <c r="FU353" s="5">
        <f t="shared" si="2237"/>
        <v>0</v>
      </c>
      <c r="FW353" s="233" t="e">
        <f t="shared" si="2238"/>
        <v>#DIV/0!</v>
      </c>
      <c r="FX353" s="233" t="e">
        <f t="shared" si="2239"/>
        <v>#DIV/0!</v>
      </c>
      <c r="FY353" s="233" t="e">
        <f t="shared" si="2240"/>
        <v>#DIV/0!</v>
      </c>
      <c r="FZ353" s="233" t="e">
        <f t="shared" si="2241"/>
        <v>#DIV/0!</v>
      </c>
      <c r="GA353" s="233"/>
      <c r="GB353" s="5">
        <f t="shared" si="2242"/>
        <v>0</v>
      </c>
      <c r="GC353" s="5">
        <f t="shared" si="2243"/>
        <v>0</v>
      </c>
      <c r="GD353" s="5">
        <f t="shared" si="2244"/>
        <v>0</v>
      </c>
      <c r="GE353" s="5">
        <f t="shared" si="2245"/>
        <v>0</v>
      </c>
    </row>
    <row r="354" spans="2:187" x14ac:dyDescent="0.2">
      <c r="B354" s="139">
        <f t="shared" si="2227"/>
        <v>2028</v>
      </c>
      <c r="C354" s="142" t="str">
        <f t="shared" si="2232"/>
        <v>Maj</v>
      </c>
      <c r="D354" s="154">
        <f t="shared" si="2246"/>
        <v>0</v>
      </c>
      <c r="E354" s="129"/>
      <c r="F354" s="129"/>
      <c r="G354" s="129"/>
      <c r="H354" s="154">
        <f t="shared" si="2247"/>
        <v>0</v>
      </c>
      <c r="I354" s="151">
        <f t="shared" si="2265"/>
        <v>0</v>
      </c>
      <c r="J354" s="151">
        <f t="shared" si="2266"/>
        <v>0</v>
      </c>
      <c r="K354" s="151">
        <f t="shared" si="2267"/>
        <v>0</v>
      </c>
      <c r="L354" s="154">
        <f t="shared" si="2228"/>
        <v>0</v>
      </c>
      <c r="M354" s="3"/>
      <c r="N354" s="3"/>
      <c r="O354" s="3"/>
      <c r="P354" s="154">
        <f t="shared" si="2248"/>
        <v>0</v>
      </c>
      <c r="Q354" s="3"/>
      <c r="R354" s="3"/>
      <c r="S354" s="3"/>
      <c r="T354" s="154">
        <f t="shared" si="2249"/>
        <v>0</v>
      </c>
      <c r="U354" s="151">
        <f t="shared" si="2268"/>
        <v>0</v>
      </c>
      <c r="V354" s="151">
        <f t="shared" si="2269"/>
        <v>0</v>
      </c>
      <c r="W354" s="151">
        <f t="shared" si="2270"/>
        <v>0</v>
      </c>
      <c r="X354" s="154">
        <f t="shared" si="2250"/>
        <v>0</v>
      </c>
      <c r="Y354" s="151">
        <f t="shared" si="2271"/>
        <v>0</v>
      </c>
      <c r="Z354" s="151">
        <f t="shared" si="2272"/>
        <v>0</v>
      </c>
      <c r="AA354" s="151">
        <f t="shared" si="2273"/>
        <v>0</v>
      </c>
      <c r="AB354" s="154">
        <f t="shared" si="2251"/>
        <v>0</v>
      </c>
      <c r="AC354" s="3"/>
      <c r="AD354" s="3"/>
      <c r="AE354" s="3"/>
      <c r="AF354" s="154">
        <f t="shared" si="2252"/>
        <v>0</v>
      </c>
      <c r="AG354" s="3"/>
      <c r="AH354" s="3"/>
      <c r="AI354" s="3"/>
      <c r="AJ354" s="154">
        <f t="shared" si="2253"/>
        <v>0</v>
      </c>
      <c r="AK354" s="151">
        <f t="shared" si="2274"/>
        <v>0</v>
      </c>
      <c r="AL354" s="151">
        <f t="shared" si="2275"/>
        <v>0</v>
      </c>
      <c r="AM354" s="151">
        <f t="shared" si="2276"/>
        <v>0</v>
      </c>
      <c r="AN354" s="154">
        <f t="shared" si="2254"/>
        <v>0</v>
      </c>
      <c r="AO354" s="3"/>
      <c r="AP354" s="3"/>
      <c r="AQ354" s="3"/>
      <c r="AR354" s="151">
        <f t="shared" si="2277"/>
        <v>0</v>
      </c>
      <c r="AS354" s="151">
        <f t="shared" si="2278"/>
        <v>0</v>
      </c>
      <c r="AT354" s="151">
        <f t="shared" si="2279"/>
        <v>0</v>
      </c>
      <c r="AU354" s="151">
        <f t="shared" si="2280"/>
        <v>0</v>
      </c>
      <c r="AV354" s="154">
        <f t="shared" si="2255"/>
        <v>0</v>
      </c>
      <c r="AW354" s="3"/>
      <c r="AX354" s="3"/>
      <c r="AY354" s="3"/>
      <c r="AZ354" s="151">
        <f t="shared" si="2281"/>
        <v>0</v>
      </c>
      <c r="BA354" s="151">
        <f t="shared" si="2282"/>
        <v>0</v>
      </c>
      <c r="BB354" s="151">
        <f t="shared" si="2283"/>
        <v>0</v>
      </c>
      <c r="BC354" s="151">
        <f t="shared" si="2284"/>
        <v>0</v>
      </c>
      <c r="BD354" s="154">
        <f t="shared" si="2256"/>
        <v>0</v>
      </c>
      <c r="BE354" s="3"/>
      <c r="BF354" s="3"/>
      <c r="BG354" s="3"/>
      <c r="BH354" s="151">
        <f t="shared" si="2285"/>
        <v>0</v>
      </c>
      <c r="BI354" s="151">
        <f t="shared" si="2286"/>
        <v>0</v>
      </c>
      <c r="BJ354" s="151">
        <f t="shared" si="2287"/>
        <v>0</v>
      </c>
      <c r="BK354" s="151">
        <f t="shared" si="2288"/>
        <v>0</v>
      </c>
      <c r="BL354" s="154">
        <f t="shared" si="2257"/>
        <v>0</v>
      </c>
      <c r="BM354" s="3"/>
      <c r="BN354" s="3"/>
      <c r="BO354" s="3"/>
      <c r="BP354" s="151">
        <f t="shared" si="2289"/>
        <v>0</v>
      </c>
      <c r="BQ354" s="151">
        <f t="shared" si="2290"/>
        <v>0</v>
      </c>
      <c r="BR354" s="151">
        <f t="shared" si="2291"/>
        <v>0</v>
      </c>
      <c r="BS354" s="151">
        <f t="shared" si="2292"/>
        <v>0</v>
      </c>
      <c r="BT354" s="154">
        <f t="shared" si="2258"/>
        <v>0</v>
      </c>
      <c r="BU354" s="3"/>
      <c r="BV354" s="3"/>
      <c r="BW354" s="3"/>
      <c r="BX354" s="151">
        <f t="shared" si="2293"/>
        <v>0</v>
      </c>
      <c r="BY354" s="151">
        <f t="shared" si="2294"/>
        <v>0</v>
      </c>
      <c r="BZ354" s="151">
        <f t="shared" si="2295"/>
        <v>0</v>
      </c>
      <c r="CA354" s="151">
        <f t="shared" si="2296"/>
        <v>0</v>
      </c>
      <c r="CB354" s="154">
        <f t="shared" si="2259"/>
        <v>0</v>
      </c>
      <c r="CC354" s="3"/>
      <c r="CD354" s="3"/>
      <c r="CE354" s="3"/>
      <c r="CF354" s="151">
        <f t="shared" si="2297"/>
        <v>0</v>
      </c>
      <c r="CG354" s="151">
        <f t="shared" si="2298"/>
        <v>0</v>
      </c>
      <c r="CH354" s="151">
        <f t="shared" si="2299"/>
        <v>0</v>
      </c>
      <c r="CI354" s="151">
        <f t="shared" si="2300"/>
        <v>0</v>
      </c>
      <c r="CJ354" s="154">
        <f t="shared" si="2260"/>
        <v>0</v>
      </c>
      <c r="CK354" s="3"/>
      <c r="CL354" s="3"/>
      <c r="CM354" s="3"/>
      <c r="CN354" s="151">
        <f t="shared" si="2301"/>
        <v>0</v>
      </c>
      <c r="CO354" s="151">
        <f t="shared" si="2302"/>
        <v>0</v>
      </c>
      <c r="CP354" s="151">
        <f t="shared" si="2303"/>
        <v>0</v>
      </c>
      <c r="CQ354" s="151">
        <f t="shared" si="2304"/>
        <v>0</v>
      </c>
      <c r="CR354" s="154">
        <f t="shared" si="2261"/>
        <v>0</v>
      </c>
      <c r="CS354" s="3"/>
      <c r="CT354" s="3"/>
      <c r="CU354" s="3"/>
      <c r="CV354" s="151">
        <f t="shared" si="2305"/>
        <v>0</v>
      </c>
      <c r="CW354" s="151">
        <f t="shared" si="2306"/>
        <v>0</v>
      </c>
      <c r="CX354" s="151">
        <f t="shared" si="2307"/>
        <v>0</v>
      </c>
      <c r="CY354" s="151">
        <f t="shared" si="2308"/>
        <v>0</v>
      </c>
      <c r="CZ354" s="151">
        <f t="shared" si="2309"/>
        <v>0</v>
      </c>
      <c r="DA354" s="151">
        <f t="shared" si="2310"/>
        <v>0</v>
      </c>
      <c r="DB354" s="151">
        <f t="shared" si="2311"/>
        <v>0</v>
      </c>
      <c r="DC354" s="151">
        <f t="shared" si="231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13"/>
        <v>0</v>
      </c>
      <c r="FM354" s="151">
        <f t="shared" si="2314"/>
        <v>0</v>
      </c>
      <c r="FN354" s="151">
        <f t="shared" si="2315"/>
        <v>0</v>
      </c>
      <c r="FO354" s="151">
        <f t="shared" si="2316"/>
        <v>0</v>
      </c>
      <c r="FR354" s="5">
        <f t="shared" si="2234"/>
        <v>0</v>
      </c>
      <c r="FS354" s="5">
        <f t="shared" si="2235"/>
        <v>0</v>
      </c>
      <c r="FT354" s="5">
        <f t="shared" si="2236"/>
        <v>0</v>
      </c>
      <c r="FU354" s="5">
        <f t="shared" si="2237"/>
        <v>0</v>
      </c>
      <c r="FW354" s="233" t="e">
        <f t="shared" si="2238"/>
        <v>#DIV/0!</v>
      </c>
      <c r="FX354" s="233" t="e">
        <f t="shared" si="2239"/>
        <v>#DIV/0!</v>
      </c>
      <c r="FY354" s="233" t="e">
        <f t="shared" si="2240"/>
        <v>#DIV/0!</v>
      </c>
      <c r="FZ354" s="233" t="e">
        <f t="shared" si="2241"/>
        <v>#DIV/0!</v>
      </c>
      <c r="GA354" s="233"/>
      <c r="GB354" s="5">
        <f t="shared" si="2242"/>
        <v>0</v>
      </c>
      <c r="GC354" s="5">
        <f t="shared" si="2243"/>
        <v>0</v>
      </c>
      <c r="GD354" s="5">
        <f t="shared" si="2244"/>
        <v>0</v>
      </c>
      <c r="GE354" s="5">
        <f t="shared" si="2245"/>
        <v>0</v>
      </c>
    </row>
    <row r="355" spans="2:187" x14ac:dyDescent="0.2">
      <c r="B355" s="139">
        <f t="shared" si="2227"/>
        <v>2028</v>
      </c>
      <c r="C355" s="142" t="str">
        <f t="shared" si="2232"/>
        <v>Jun</v>
      </c>
      <c r="D355" s="154">
        <f t="shared" si="2246"/>
        <v>0</v>
      </c>
      <c r="E355" s="129"/>
      <c r="F355" s="129"/>
      <c r="G355" s="129"/>
      <c r="H355" s="154">
        <f t="shared" si="2247"/>
        <v>0</v>
      </c>
      <c r="I355" s="151">
        <f t="shared" si="2265"/>
        <v>0</v>
      </c>
      <c r="J355" s="151">
        <f t="shared" si="2266"/>
        <v>0</v>
      </c>
      <c r="K355" s="151">
        <f t="shared" si="2267"/>
        <v>0</v>
      </c>
      <c r="L355" s="154">
        <f t="shared" si="2228"/>
        <v>0</v>
      </c>
      <c r="M355" s="3"/>
      <c r="N355" s="3"/>
      <c r="O355" s="3"/>
      <c r="P355" s="154">
        <f t="shared" si="2248"/>
        <v>0</v>
      </c>
      <c r="Q355" s="3"/>
      <c r="R355" s="3"/>
      <c r="S355" s="3"/>
      <c r="T355" s="154">
        <f t="shared" si="2249"/>
        <v>0</v>
      </c>
      <c r="U355" s="151">
        <f t="shared" si="2268"/>
        <v>0</v>
      </c>
      <c r="V355" s="151">
        <f t="shared" si="2269"/>
        <v>0</v>
      </c>
      <c r="W355" s="151">
        <f t="shared" si="2270"/>
        <v>0</v>
      </c>
      <c r="X355" s="154">
        <f t="shared" si="2250"/>
        <v>0</v>
      </c>
      <c r="Y355" s="151">
        <f t="shared" si="2271"/>
        <v>0</v>
      </c>
      <c r="Z355" s="151">
        <f t="shared" si="2272"/>
        <v>0</v>
      </c>
      <c r="AA355" s="151">
        <f t="shared" si="2273"/>
        <v>0</v>
      </c>
      <c r="AB355" s="154">
        <f t="shared" si="2251"/>
        <v>0</v>
      </c>
      <c r="AC355" s="3"/>
      <c r="AD355" s="3"/>
      <c r="AE355" s="3"/>
      <c r="AF355" s="154">
        <f t="shared" si="2252"/>
        <v>0</v>
      </c>
      <c r="AG355" s="3"/>
      <c r="AH355" s="3"/>
      <c r="AI355" s="3"/>
      <c r="AJ355" s="154">
        <f t="shared" si="2253"/>
        <v>0</v>
      </c>
      <c r="AK355" s="151">
        <f t="shared" si="2274"/>
        <v>0</v>
      </c>
      <c r="AL355" s="151">
        <f t="shared" si="2275"/>
        <v>0</v>
      </c>
      <c r="AM355" s="151">
        <f t="shared" si="2276"/>
        <v>0</v>
      </c>
      <c r="AN355" s="154">
        <f t="shared" si="2254"/>
        <v>0</v>
      </c>
      <c r="AO355" s="3"/>
      <c r="AP355" s="3"/>
      <c r="AQ355" s="3"/>
      <c r="AR355" s="151">
        <f t="shared" si="2277"/>
        <v>0</v>
      </c>
      <c r="AS355" s="151">
        <f t="shared" si="2278"/>
        <v>0</v>
      </c>
      <c r="AT355" s="151">
        <f t="shared" si="2279"/>
        <v>0</v>
      </c>
      <c r="AU355" s="151">
        <f t="shared" si="2280"/>
        <v>0</v>
      </c>
      <c r="AV355" s="154">
        <f t="shared" si="2255"/>
        <v>0</v>
      </c>
      <c r="AW355" s="3"/>
      <c r="AX355" s="3"/>
      <c r="AY355" s="3"/>
      <c r="AZ355" s="151">
        <f t="shared" si="2281"/>
        <v>0</v>
      </c>
      <c r="BA355" s="151">
        <f t="shared" si="2282"/>
        <v>0</v>
      </c>
      <c r="BB355" s="151">
        <f t="shared" si="2283"/>
        <v>0</v>
      </c>
      <c r="BC355" s="151">
        <f t="shared" si="2284"/>
        <v>0</v>
      </c>
      <c r="BD355" s="154">
        <f t="shared" si="2256"/>
        <v>0</v>
      </c>
      <c r="BE355" s="3"/>
      <c r="BF355" s="3"/>
      <c r="BG355" s="3"/>
      <c r="BH355" s="151">
        <f t="shared" si="2285"/>
        <v>0</v>
      </c>
      <c r="BI355" s="151">
        <f t="shared" si="2286"/>
        <v>0</v>
      </c>
      <c r="BJ355" s="151">
        <f t="shared" si="2287"/>
        <v>0</v>
      </c>
      <c r="BK355" s="151">
        <f t="shared" si="2288"/>
        <v>0</v>
      </c>
      <c r="BL355" s="154">
        <f t="shared" si="2257"/>
        <v>0</v>
      </c>
      <c r="BM355" s="3"/>
      <c r="BN355" s="3"/>
      <c r="BO355" s="3"/>
      <c r="BP355" s="151">
        <f t="shared" si="2289"/>
        <v>0</v>
      </c>
      <c r="BQ355" s="151">
        <f t="shared" si="2290"/>
        <v>0</v>
      </c>
      <c r="BR355" s="151">
        <f t="shared" si="2291"/>
        <v>0</v>
      </c>
      <c r="BS355" s="151">
        <f t="shared" si="2292"/>
        <v>0</v>
      </c>
      <c r="BT355" s="154">
        <f t="shared" si="2258"/>
        <v>0</v>
      </c>
      <c r="BU355" s="3"/>
      <c r="BV355" s="3"/>
      <c r="BW355" s="3"/>
      <c r="BX355" s="151">
        <f t="shared" si="2293"/>
        <v>0</v>
      </c>
      <c r="BY355" s="151">
        <f t="shared" si="2294"/>
        <v>0</v>
      </c>
      <c r="BZ355" s="151">
        <f t="shared" si="2295"/>
        <v>0</v>
      </c>
      <c r="CA355" s="151">
        <f t="shared" si="2296"/>
        <v>0</v>
      </c>
      <c r="CB355" s="154">
        <f t="shared" si="2259"/>
        <v>0</v>
      </c>
      <c r="CC355" s="3"/>
      <c r="CD355" s="3"/>
      <c r="CE355" s="3"/>
      <c r="CF355" s="151">
        <f t="shared" si="2297"/>
        <v>0</v>
      </c>
      <c r="CG355" s="151">
        <f t="shared" si="2298"/>
        <v>0</v>
      </c>
      <c r="CH355" s="151">
        <f t="shared" si="2299"/>
        <v>0</v>
      </c>
      <c r="CI355" s="151">
        <f t="shared" si="2300"/>
        <v>0</v>
      </c>
      <c r="CJ355" s="154">
        <f t="shared" si="2260"/>
        <v>0</v>
      </c>
      <c r="CK355" s="3"/>
      <c r="CL355" s="3"/>
      <c r="CM355" s="3"/>
      <c r="CN355" s="151">
        <f t="shared" si="2301"/>
        <v>0</v>
      </c>
      <c r="CO355" s="151">
        <f t="shared" si="2302"/>
        <v>0</v>
      </c>
      <c r="CP355" s="151">
        <f t="shared" si="2303"/>
        <v>0</v>
      </c>
      <c r="CQ355" s="151">
        <f t="shared" si="2304"/>
        <v>0</v>
      </c>
      <c r="CR355" s="154">
        <f t="shared" si="2261"/>
        <v>0</v>
      </c>
      <c r="CS355" s="3"/>
      <c r="CT355" s="3"/>
      <c r="CU355" s="3"/>
      <c r="CV355" s="151">
        <f t="shared" si="2305"/>
        <v>0</v>
      </c>
      <c r="CW355" s="151">
        <f t="shared" si="2306"/>
        <v>0</v>
      </c>
      <c r="CX355" s="151">
        <f t="shared" si="2307"/>
        <v>0</v>
      </c>
      <c r="CY355" s="151">
        <f t="shared" si="2308"/>
        <v>0</v>
      </c>
      <c r="CZ355" s="151">
        <f t="shared" si="2309"/>
        <v>0</v>
      </c>
      <c r="DA355" s="151">
        <f t="shared" si="2310"/>
        <v>0</v>
      </c>
      <c r="DB355" s="151">
        <f t="shared" si="2311"/>
        <v>0</v>
      </c>
      <c r="DC355" s="151">
        <f t="shared" si="231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13"/>
        <v>0</v>
      </c>
      <c r="FM355" s="151">
        <f t="shared" si="2314"/>
        <v>0</v>
      </c>
      <c r="FN355" s="151">
        <f t="shared" si="2315"/>
        <v>0</v>
      </c>
      <c r="FO355" s="151">
        <f t="shared" si="2316"/>
        <v>0</v>
      </c>
      <c r="FR355" s="5">
        <f t="shared" si="2234"/>
        <v>0</v>
      </c>
      <c r="FS355" s="5">
        <f t="shared" si="2235"/>
        <v>0</v>
      </c>
      <c r="FT355" s="5">
        <f t="shared" si="2236"/>
        <v>0</v>
      </c>
      <c r="FU355" s="5">
        <f t="shared" si="2237"/>
        <v>0</v>
      </c>
      <c r="FW355" s="233" t="e">
        <f t="shared" si="2238"/>
        <v>#DIV/0!</v>
      </c>
      <c r="FX355" s="233" t="e">
        <f t="shared" si="2239"/>
        <v>#DIV/0!</v>
      </c>
      <c r="FY355" s="233" t="e">
        <f t="shared" si="2240"/>
        <v>#DIV/0!</v>
      </c>
      <c r="FZ355" s="233" t="e">
        <f t="shared" si="2241"/>
        <v>#DIV/0!</v>
      </c>
      <c r="GA355" s="233"/>
      <c r="GB355" s="5">
        <f t="shared" si="2242"/>
        <v>0</v>
      </c>
      <c r="GC355" s="5">
        <f t="shared" si="2243"/>
        <v>0</v>
      </c>
      <c r="GD355" s="5">
        <f t="shared" si="2244"/>
        <v>0</v>
      </c>
      <c r="GE355" s="5">
        <f t="shared" si="2245"/>
        <v>0</v>
      </c>
    </row>
    <row r="356" spans="2:187" x14ac:dyDescent="0.2">
      <c r="B356" s="139">
        <f t="shared" si="2227"/>
        <v>2028</v>
      </c>
      <c r="C356" s="142" t="str">
        <f t="shared" si="2232"/>
        <v>Jul</v>
      </c>
      <c r="D356" s="154">
        <f t="shared" si="2246"/>
        <v>0</v>
      </c>
      <c r="E356" s="129"/>
      <c r="F356" s="129"/>
      <c r="G356" s="129"/>
      <c r="H356" s="154">
        <f t="shared" si="2247"/>
        <v>0</v>
      </c>
      <c r="I356" s="151">
        <f t="shared" si="2265"/>
        <v>0</v>
      </c>
      <c r="J356" s="151">
        <f t="shared" si="2266"/>
        <v>0</v>
      </c>
      <c r="K356" s="151">
        <f t="shared" si="2267"/>
        <v>0</v>
      </c>
      <c r="L356" s="154">
        <f t="shared" si="2228"/>
        <v>0</v>
      </c>
      <c r="M356" s="3"/>
      <c r="N356" s="3"/>
      <c r="O356" s="3"/>
      <c r="P356" s="154">
        <f t="shared" si="2248"/>
        <v>0</v>
      </c>
      <c r="Q356" s="3"/>
      <c r="R356" s="3"/>
      <c r="S356" s="3"/>
      <c r="T356" s="154">
        <f t="shared" si="2249"/>
        <v>0</v>
      </c>
      <c r="U356" s="151">
        <f t="shared" si="2268"/>
        <v>0</v>
      </c>
      <c r="V356" s="151">
        <f t="shared" si="2269"/>
        <v>0</v>
      </c>
      <c r="W356" s="151">
        <f t="shared" si="2270"/>
        <v>0</v>
      </c>
      <c r="X356" s="154">
        <f t="shared" si="2250"/>
        <v>0</v>
      </c>
      <c r="Y356" s="151">
        <f t="shared" si="2271"/>
        <v>0</v>
      </c>
      <c r="Z356" s="151">
        <f t="shared" si="2272"/>
        <v>0</v>
      </c>
      <c r="AA356" s="151">
        <f t="shared" si="2273"/>
        <v>0</v>
      </c>
      <c r="AB356" s="154">
        <f t="shared" si="2251"/>
        <v>0</v>
      </c>
      <c r="AC356" s="3"/>
      <c r="AD356" s="3"/>
      <c r="AE356" s="3"/>
      <c r="AF356" s="154">
        <f t="shared" si="2252"/>
        <v>0</v>
      </c>
      <c r="AG356" s="3"/>
      <c r="AH356" s="3"/>
      <c r="AI356" s="3"/>
      <c r="AJ356" s="154">
        <f t="shared" si="2253"/>
        <v>0</v>
      </c>
      <c r="AK356" s="151">
        <f t="shared" si="2274"/>
        <v>0</v>
      </c>
      <c r="AL356" s="151">
        <f t="shared" si="2275"/>
        <v>0</v>
      </c>
      <c r="AM356" s="151">
        <f t="shared" si="2276"/>
        <v>0</v>
      </c>
      <c r="AN356" s="154">
        <f t="shared" si="2254"/>
        <v>0</v>
      </c>
      <c r="AO356" s="3"/>
      <c r="AP356" s="3"/>
      <c r="AQ356" s="3"/>
      <c r="AR356" s="151">
        <f t="shared" si="2277"/>
        <v>0</v>
      </c>
      <c r="AS356" s="151">
        <f t="shared" si="2278"/>
        <v>0</v>
      </c>
      <c r="AT356" s="151">
        <f t="shared" si="2279"/>
        <v>0</v>
      </c>
      <c r="AU356" s="151">
        <f t="shared" si="2280"/>
        <v>0</v>
      </c>
      <c r="AV356" s="154">
        <f t="shared" si="2255"/>
        <v>0</v>
      </c>
      <c r="AW356" s="3"/>
      <c r="AX356" s="3"/>
      <c r="AY356" s="3"/>
      <c r="AZ356" s="151">
        <f t="shared" si="2281"/>
        <v>0</v>
      </c>
      <c r="BA356" s="151">
        <f t="shared" si="2282"/>
        <v>0</v>
      </c>
      <c r="BB356" s="151">
        <f t="shared" si="2283"/>
        <v>0</v>
      </c>
      <c r="BC356" s="151">
        <f t="shared" si="2284"/>
        <v>0</v>
      </c>
      <c r="BD356" s="154">
        <f t="shared" si="2256"/>
        <v>0</v>
      </c>
      <c r="BE356" s="3"/>
      <c r="BF356" s="3"/>
      <c r="BG356" s="3"/>
      <c r="BH356" s="151">
        <f t="shared" si="2285"/>
        <v>0</v>
      </c>
      <c r="BI356" s="151">
        <f t="shared" si="2286"/>
        <v>0</v>
      </c>
      <c r="BJ356" s="151">
        <f t="shared" si="2287"/>
        <v>0</v>
      </c>
      <c r="BK356" s="151">
        <f t="shared" si="2288"/>
        <v>0</v>
      </c>
      <c r="BL356" s="154">
        <f t="shared" si="2257"/>
        <v>0</v>
      </c>
      <c r="BM356" s="3"/>
      <c r="BN356" s="3"/>
      <c r="BO356" s="3"/>
      <c r="BP356" s="151">
        <f t="shared" si="2289"/>
        <v>0</v>
      </c>
      <c r="BQ356" s="151">
        <f t="shared" si="2290"/>
        <v>0</v>
      </c>
      <c r="BR356" s="151">
        <f t="shared" si="2291"/>
        <v>0</v>
      </c>
      <c r="BS356" s="151">
        <f t="shared" si="2292"/>
        <v>0</v>
      </c>
      <c r="BT356" s="154">
        <f t="shared" si="2258"/>
        <v>0</v>
      </c>
      <c r="BU356" s="3"/>
      <c r="BV356" s="3"/>
      <c r="BW356" s="3"/>
      <c r="BX356" s="151">
        <f t="shared" si="2293"/>
        <v>0</v>
      </c>
      <c r="BY356" s="151">
        <f t="shared" si="2294"/>
        <v>0</v>
      </c>
      <c r="BZ356" s="151">
        <f t="shared" si="2295"/>
        <v>0</v>
      </c>
      <c r="CA356" s="151">
        <f t="shared" si="2296"/>
        <v>0</v>
      </c>
      <c r="CB356" s="154">
        <f t="shared" si="2259"/>
        <v>0</v>
      </c>
      <c r="CC356" s="3"/>
      <c r="CD356" s="3"/>
      <c r="CE356" s="3"/>
      <c r="CF356" s="151">
        <f t="shared" si="2297"/>
        <v>0</v>
      </c>
      <c r="CG356" s="151">
        <f t="shared" si="2298"/>
        <v>0</v>
      </c>
      <c r="CH356" s="151">
        <f t="shared" si="2299"/>
        <v>0</v>
      </c>
      <c r="CI356" s="151">
        <f t="shared" si="2300"/>
        <v>0</v>
      </c>
      <c r="CJ356" s="154">
        <f t="shared" si="2260"/>
        <v>0</v>
      </c>
      <c r="CK356" s="3"/>
      <c r="CL356" s="3"/>
      <c r="CM356" s="3"/>
      <c r="CN356" s="151">
        <f t="shared" si="2301"/>
        <v>0</v>
      </c>
      <c r="CO356" s="151">
        <f t="shared" si="2302"/>
        <v>0</v>
      </c>
      <c r="CP356" s="151">
        <f t="shared" si="2303"/>
        <v>0</v>
      </c>
      <c r="CQ356" s="151">
        <f t="shared" si="2304"/>
        <v>0</v>
      </c>
      <c r="CR356" s="154">
        <f t="shared" si="2261"/>
        <v>0</v>
      </c>
      <c r="CS356" s="3"/>
      <c r="CT356" s="3"/>
      <c r="CU356" s="3"/>
      <c r="CV356" s="151">
        <f t="shared" si="2305"/>
        <v>0</v>
      </c>
      <c r="CW356" s="151">
        <f t="shared" si="2306"/>
        <v>0</v>
      </c>
      <c r="CX356" s="151">
        <f t="shared" si="2307"/>
        <v>0</v>
      </c>
      <c r="CY356" s="151">
        <f t="shared" si="2308"/>
        <v>0</v>
      </c>
      <c r="CZ356" s="151">
        <f t="shared" si="2309"/>
        <v>0</v>
      </c>
      <c r="DA356" s="151">
        <f t="shared" si="2310"/>
        <v>0</v>
      </c>
      <c r="DB356" s="151">
        <f t="shared" si="2311"/>
        <v>0</v>
      </c>
      <c r="DC356" s="151">
        <f t="shared" si="231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13"/>
        <v>0</v>
      </c>
      <c r="FM356" s="151">
        <f t="shared" si="2314"/>
        <v>0</v>
      </c>
      <c r="FN356" s="151">
        <f t="shared" si="2315"/>
        <v>0</v>
      </c>
      <c r="FO356" s="151">
        <f t="shared" si="2316"/>
        <v>0</v>
      </c>
      <c r="FR356" s="5">
        <f t="shared" si="2234"/>
        <v>0</v>
      </c>
      <c r="FS356" s="5">
        <f t="shared" si="2235"/>
        <v>0</v>
      </c>
      <c r="FT356" s="5">
        <f t="shared" si="2236"/>
        <v>0</v>
      </c>
      <c r="FU356" s="5">
        <f t="shared" si="2237"/>
        <v>0</v>
      </c>
      <c r="FW356" s="233" t="e">
        <f t="shared" si="2238"/>
        <v>#DIV/0!</v>
      </c>
      <c r="FX356" s="233" t="e">
        <f t="shared" si="2239"/>
        <v>#DIV/0!</v>
      </c>
      <c r="FY356" s="233" t="e">
        <f t="shared" si="2240"/>
        <v>#DIV/0!</v>
      </c>
      <c r="FZ356" s="233" t="e">
        <f t="shared" si="2241"/>
        <v>#DIV/0!</v>
      </c>
      <c r="GA356" s="233"/>
      <c r="GB356" s="5">
        <f t="shared" si="2242"/>
        <v>0</v>
      </c>
      <c r="GC356" s="5">
        <f t="shared" si="2243"/>
        <v>0</v>
      </c>
      <c r="GD356" s="5">
        <f t="shared" si="2244"/>
        <v>0</v>
      </c>
      <c r="GE356" s="5">
        <f t="shared" si="2245"/>
        <v>0</v>
      </c>
    </row>
    <row r="357" spans="2:187" x14ac:dyDescent="0.2">
      <c r="B357" s="139">
        <f t="shared" si="2227"/>
        <v>2028</v>
      </c>
      <c r="C357" s="142" t="str">
        <f t="shared" si="2232"/>
        <v>Aug</v>
      </c>
      <c r="D357" s="154">
        <f t="shared" si="2246"/>
        <v>0</v>
      </c>
      <c r="E357" s="129"/>
      <c r="F357" s="129"/>
      <c r="G357" s="129"/>
      <c r="H357" s="154">
        <f t="shared" si="2247"/>
        <v>0</v>
      </c>
      <c r="I357" s="151">
        <f t="shared" si="2265"/>
        <v>0</v>
      </c>
      <c r="J357" s="151">
        <f t="shared" si="2266"/>
        <v>0</v>
      </c>
      <c r="K357" s="151">
        <f t="shared" si="2267"/>
        <v>0</v>
      </c>
      <c r="L357" s="154">
        <f t="shared" si="2228"/>
        <v>0</v>
      </c>
      <c r="M357" s="3"/>
      <c r="N357" s="3"/>
      <c r="O357" s="3"/>
      <c r="P357" s="154">
        <f t="shared" si="2248"/>
        <v>0</v>
      </c>
      <c r="Q357" s="3"/>
      <c r="R357" s="3"/>
      <c r="S357" s="3"/>
      <c r="T357" s="154">
        <f t="shared" si="2249"/>
        <v>0</v>
      </c>
      <c r="U357" s="151">
        <f t="shared" si="2268"/>
        <v>0</v>
      </c>
      <c r="V357" s="151">
        <f t="shared" si="2269"/>
        <v>0</v>
      </c>
      <c r="W357" s="151">
        <f t="shared" si="2270"/>
        <v>0</v>
      </c>
      <c r="X357" s="154">
        <f t="shared" si="2250"/>
        <v>0</v>
      </c>
      <c r="Y357" s="151">
        <f t="shared" si="2271"/>
        <v>0</v>
      </c>
      <c r="Z357" s="151">
        <f t="shared" si="2272"/>
        <v>0</v>
      </c>
      <c r="AA357" s="151">
        <f t="shared" si="2273"/>
        <v>0</v>
      </c>
      <c r="AB357" s="154">
        <f t="shared" si="2251"/>
        <v>0</v>
      </c>
      <c r="AC357" s="3"/>
      <c r="AD357" s="3"/>
      <c r="AE357" s="3"/>
      <c r="AF357" s="154">
        <f t="shared" si="2252"/>
        <v>0</v>
      </c>
      <c r="AG357" s="3"/>
      <c r="AH357" s="3"/>
      <c r="AI357" s="3"/>
      <c r="AJ357" s="154">
        <f t="shared" si="2253"/>
        <v>0</v>
      </c>
      <c r="AK357" s="151">
        <f t="shared" si="2274"/>
        <v>0</v>
      </c>
      <c r="AL357" s="151">
        <f t="shared" si="2275"/>
        <v>0</v>
      </c>
      <c r="AM357" s="151">
        <f t="shared" si="2276"/>
        <v>0</v>
      </c>
      <c r="AN357" s="154">
        <f t="shared" si="2254"/>
        <v>0</v>
      </c>
      <c r="AO357" s="3"/>
      <c r="AP357" s="3"/>
      <c r="AQ357" s="3"/>
      <c r="AR357" s="151">
        <f t="shared" si="2277"/>
        <v>0</v>
      </c>
      <c r="AS357" s="151">
        <f t="shared" si="2278"/>
        <v>0</v>
      </c>
      <c r="AT357" s="151">
        <f t="shared" si="2279"/>
        <v>0</v>
      </c>
      <c r="AU357" s="151">
        <f t="shared" si="2280"/>
        <v>0</v>
      </c>
      <c r="AV357" s="154">
        <f t="shared" si="2255"/>
        <v>0</v>
      </c>
      <c r="AW357" s="3"/>
      <c r="AX357" s="3"/>
      <c r="AY357" s="3"/>
      <c r="AZ357" s="151">
        <f t="shared" si="2281"/>
        <v>0</v>
      </c>
      <c r="BA357" s="151">
        <f t="shared" si="2282"/>
        <v>0</v>
      </c>
      <c r="BB357" s="151">
        <f t="shared" si="2283"/>
        <v>0</v>
      </c>
      <c r="BC357" s="151">
        <f t="shared" si="2284"/>
        <v>0</v>
      </c>
      <c r="BD357" s="154">
        <f t="shared" si="2256"/>
        <v>0</v>
      </c>
      <c r="BE357" s="3"/>
      <c r="BF357" s="3"/>
      <c r="BG357" s="3"/>
      <c r="BH357" s="151">
        <f t="shared" si="2285"/>
        <v>0</v>
      </c>
      <c r="BI357" s="151">
        <f t="shared" si="2286"/>
        <v>0</v>
      </c>
      <c r="BJ357" s="151">
        <f t="shared" si="2287"/>
        <v>0</v>
      </c>
      <c r="BK357" s="151">
        <f t="shared" si="2288"/>
        <v>0</v>
      </c>
      <c r="BL357" s="154">
        <f t="shared" si="2257"/>
        <v>0</v>
      </c>
      <c r="BM357" s="3"/>
      <c r="BN357" s="3"/>
      <c r="BO357" s="3"/>
      <c r="BP357" s="151">
        <f t="shared" si="2289"/>
        <v>0</v>
      </c>
      <c r="BQ357" s="151">
        <f t="shared" si="2290"/>
        <v>0</v>
      </c>
      <c r="BR357" s="151">
        <f t="shared" si="2291"/>
        <v>0</v>
      </c>
      <c r="BS357" s="151">
        <f t="shared" si="2292"/>
        <v>0</v>
      </c>
      <c r="BT357" s="154">
        <f t="shared" si="2258"/>
        <v>0</v>
      </c>
      <c r="BU357" s="3"/>
      <c r="BV357" s="3"/>
      <c r="BW357" s="3"/>
      <c r="BX357" s="151">
        <f t="shared" si="2293"/>
        <v>0</v>
      </c>
      <c r="BY357" s="151">
        <f t="shared" si="2294"/>
        <v>0</v>
      </c>
      <c r="BZ357" s="151">
        <f t="shared" si="2295"/>
        <v>0</v>
      </c>
      <c r="CA357" s="151">
        <f t="shared" si="2296"/>
        <v>0</v>
      </c>
      <c r="CB357" s="154">
        <f t="shared" si="2259"/>
        <v>0</v>
      </c>
      <c r="CC357" s="3"/>
      <c r="CD357" s="3"/>
      <c r="CE357" s="3"/>
      <c r="CF357" s="151">
        <f t="shared" si="2297"/>
        <v>0</v>
      </c>
      <c r="CG357" s="151">
        <f t="shared" si="2298"/>
        <v>0</v>
      </c>
      <c r="CH357" s="151">
        <f t="shared" si="2299"/>
        <v>0</v>
      </c>
      <c r="CI357" s="151">
        <f t="shared" si="2300"/>
        <v>0</v>
      </c>
      <c r="CJ357" s="154">
        <f t="shared" si="2260"/>
        <v>0</v>
      </c>
      <c r="CK357" s="3"/>
      <c r="CL357" s="3"/>
      <c r="CM357" s="3"/>
      <c r="CN357" s="151">
        <f t="shared" si="2301"/>
        <v>0</v>
      </c>
      <c r="CO357" s="151">
        <f t="shared" si="2302"/>
        <v>0</v>
      </c>
      <c r="CP357" s="151">
        <f t="shared" si="2303"/>
        <v>0</v>
      </c>
      <c r="CQ357" s="151">
        <f t="shared" si="2304"/>
        <v>0</v>
      </c>
      <c r="CR357" s="154">
        <f t="shared" si="2261"/>
        <v>0</v>
      </c>
      <c r="CS357" s="3"/>
      <c r="CT357" s="3"/>
      <c r="CU357" s="3"/>
      <c r="CV357" s="151">
        <f t="shared" si="2305"/>
        <v>0</v>
      </c>
      <c r="CW357" s="151">
        <f t="shared" si="2306"/>
        <v>0</v>
      </c>
      <c r="CX357" s="151">
        <f t="shared" si="2307"/>
        <v>0</v>
      </c>
      <c r="CY357" s="151">
        <f t="shared" si="2308"/>
        <v>0</v>
      </c>
      <c r="CZ357" s="151">
        <f t="shared" si="2309"/>
        <v>0</v>
      </c>
      <c r="DA357" s="151">
        <f t="shared" si="2310"/>
        <v>0</v>
      </c>
      <c r="DB357" s="151">
        <f t="shared" si="2311"/>
        <v>0</v>
      </c>
      <c r="DC357" s="151">
        <f t="shared" si="231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13"/>
        <v>0</v>
      </c>
      <c r="FM357" s="151">
        <f t="shared" si="2314"/>
        <v>0</v>
      </c>
      <c r="FN357" s="151">
        <f t="shared" si="2315"/>
        <v>0</v>
      </c>
      <c r="FO357" s="151">
        <f t="shared" si="2316"/>
        <v>0</v>
      </c>
      <c r="FR357" s="5">
        <f t="shared" si="2234"/>
        <v>0</v>
      </c>
      <c r="FS357" s="5">
        <f t="shared" si="2235"/>
        <v>0</v>
      </c>
      <c r="FT357" s="5">
        <f t="shared" si="2236"/>
        <v>0</v>
      </c>
      <c r="FU357" s="5">
        <f t="shared" si="2237"/>
        <v>0</v>
      </c>
      <c r="FW357" s="233" t="e">
        <f t="shared" si="2238"/>
        <v>#DIV/0!</v>
      </c>
      <c r="FX357" s="233" t="e">
        <f t="shared" si="2239"/>
        <v>#DIV/0!</v>
      </c>
      <c r="FY357" s="233" t="e">
        <f t="shared" si="2240"/>
        <v>#DIV/0!</v>
      </c>
      <c r="FZ357" s="233" t="e">
        <f t="shared" si="2241"/>
        <v>#DIV/0!</v>
      </c>
      <c r="GA357" s="233"/>
      <c r="GB357" s="5">
        <f t="shared" si="2242"/>
        <v>0</v>
      </c>
      <c r="GC357" s="5">
        <f t="shared" si="2243"/>
        <v>0</v>
      </c>
      <c r="GD357" s="5">
        <f t="shared" si="2244"/>
        <v>0</v>
      </c>
      <c r="GE357" s="5">
        <f t="shared" si="2245"/>
        <v>0</v>
      </c>
    </row>
    <row r="358" spans="2:187" x14ac:dyDescent="0.2">
      <c r="B358" s="139">
        <f t="shared" si="2227"/>
        <v>2028</v>
      </c>
      <c r="C358" s="142" t="str">
        <f t="shared" si="2232"/>
        <v>Sep</v>
      </c>
      <c r="D358" s="154">
        <f t="shared" si="2246"/>
        <v>0</v>
      </c>
      <c r="E358" s="129"/>
      <c r="F358" s="129"/>
      <c r="G358" s="129"/>
      <c r="H358" s="154">
        <f t="shared" si="2247"/>
        <v>0</v>
      </c>
      <c r="I358" s="151">
        <f t="shared" si="2265"/>
        <v>0</v>
      </c>
      <c r="J358" s="151">
        <f t="shared" si="2266"/>
        <v>0</v>
      </c>
      <c r="K358" s="151">
        <f t="shared" si="2267"/>
        <v>0</v>
      </c>
      <c r="L358" s="154">
        <f t="shared" si="2228"/>
        <v>0</v>
      </c>
      <c r="M358" s="3"/>
      <c r="N358" s="3"/>
      <c r="O358" s="3"/>
      <c r="P358" s="154">
        <f t="shared" si="2248"/>
        <v>0</v>
      </c>
      <c r="Q358" s="3"/>
      <c r="R358" s="3"/>
      <c r="S358" s="3"/>
      <c r="T358" s="154">
        <f t="shared" si="2249"/>
        <v>0</v>
      </c>
      <c r="U358" s="151">
        <f t="shared" si="2268"/>
        <v>0</v>
      </c>
      <c r="V358" s="151">
        <f t="shared" si="2269"/>
        <v>0</v>
      </c>
      <c r="W358" s="151">
        <f t="shared" si="2270"/>
        <v>0</v>
      </c>
      <c r="X358" s="154">
        <f t="shared" si="2250"/>
        <v>0</v>
      </c>
      <c r="Y358" s="151">
        <f t="shared" si="2271"/>
        <v>0</v>
      </c>
      <c r="Z358" s="151">
        <f t="shared" si="2272"/>
        <v>0</v>
      </c>
      <c r="AA358" s="151">
        <f t="shared" si="2273"/>
        <v>0</v>
      </c>
      <c r="AB358" s="154">
        <f t="shared" si="2251"/>
        <v>0</v>
      </c>
      <c r="AC358" s="3"/>
      <c r="AD358" s="3"/>
      <c r="AE358" s="3"/>
      <c r="AF358" s="154">
        <f t="shared" si="2252"/>
        <v>0</v>
      </c>
      <c r="AG358" s="3"/>
      <c r="AH358" s="3"/>
      <c r="AI358" s="3"/>
      <c r="AJ358" s="154">
        <f t="shared" si="2253"/>
        <v>0</v>
      </c>
      <c r="AK358" s="151">
        <f t="shared" si="2274"/>
        <v>0</v>
      </c>
      <c r="AL358" s="151">
        <f t="shared" si="2275"/>
        <v>0</v>
      </c>
      <c r="AM358" s="151">
        <f t="shared" si="2276"/>
        <v>0</v>
      </c>
      <c r="AN358" s="154">
        <f t="shared" si="2254"/>
        <v>0</v>
      </c>
      <c r="AO358" s="3"/>
      <c r="AP358" s="3"/>
      <c r="AQ358" s="3"/>
      <c r="AR358" s="151">
        <f t="shared" si="2277"/>
        <v>0</v>
      </c>
      <c r="AS358" s="151">
        <f t="shared" si="2278"/>
        <v>0</v>
      </c>
      <c r="AT358" s="151">
        <f t="shared" si="2279"/>
        <v>0</v>
      </c>
      <c r="AU358" s="151">
        <f t="shared" si="2280"/>
        <v>0</v>
      </c>
      <c r="AV358" s="154">
        <f t="shared" si="2255"/>
        <v>0</v>
      </c>
      <c r="AW358" s="3"/>
      <c r="AX358" s="3"/>
      <c r="AY358" s="3"/>
      <c r="AZ358" s="151">
        <f t="shared" si="2281"/>
        <v>0</v>
      </c>
      <c r="BA358" s="151">
        <f t="shared" si="2282"/>
        <v>0</v>
      </c>
      <c r="BB358" s="151">
        <f t="shared" si="2283"/>
        <v>0</v>
      </c>
      <c r="BC358" s="151">
        <f t="shared" si="2284"/>
        <v>0</v>
      </c>
      <c r="BD358" s="154">
        <f t="shared" si="2256"/>
        <v>0</v>
      </c>
      <c r="BE358" s="3"/>
      <c r="BF358" s="3"/>
      <c r="BG358" s="3"/>
      <c r="BH358" s="151">
        <f t="shared" si="2285"/>
        <v>0</v>
      </c>
      <c r="BI358" s="151">
        <f t="shared" si="2286"/>
        <v>0</v>
      </c>
      <c r="BJ358" s="151">
        <f t="shared" si="2287"/>
        <v>0</v>
      </c>
      <c r="BK358" s="151">
        <f t="shared" si="2288"/>
        <v>0</v>
      </c>
      <c r="BL358" s="154">
        <f t="shared" si="2257"/>
        <v>0</v>
      </c>
      <c r="BM358" s="3"/>
      <c r="BN358" s="3"/>
      <c r="BO358" s="3"/>
      <c r="BP358" s="151">
        <f t="shared" si="2289"/>
        <v>0</v>
      </c>
      <c r="BQ358" s="151">
        <f t="shared" si="2290"/>
        <v>0</v>
      </c>
      <c r="BR358" s="151">
        <f t="shared" si="2291"/>
        <v>0</v>
      </c>
      <c r="BS358" s="151">
        <f t="shared" si="2292"/>
        <v>0</v>
      </c>
      <c r="BT358" s="154">
        <f t="shared" si="2258"/>
        <v>0</v>
      </c>
      <c r="BU358" s="3"/>
      <c r="BV358" s="3"/>
      <c r="BW358" s="3"/>
      <c r="BX358" s="151">
        <f t="shared" si="2293"/>
        <v>0</v>
      </c>
      <c r="BY358" s="151">
        <f t="shared" si="2294"/>
        <v>0</v>
      </c>
      <c r="BZ358" s="151">
        <f t="shared" si="2295"/>
        <v>0</v>
      </c>
      <c r="CA358" s="151">
        <f t="shared" si="2296"/>
        <v>0</v>
      </c>
      <c r="CB358" s="154">
        <f t="shared" si="2259"/>
        <v>0</v>
      </c>
      <c r="CC358" s="3"/>
      <c r="CD358" s="3"/>
      <c r="CE358" s="3"/>
      <c r="CF358" s="151">
        <f t="shared" si="2297"/>
        <v>0</v>
      </c>
      <c r="CG358" s="151">
        <f t="shared" si="2298"/>
        <v>0</v>
      </c>
      <c r="CH358" s="151">
        <f t="shared" si="2299"/>
        <v>0</v>
      </c>
      <c r="CI358" s="151">
        <f t="shared" si="2300"/>
        <v>0</v>
      </c>
      <c r="CJ358" s="154">
        <f t="shared" si="2260"/>
        <v>0</v>
      </c>
      <c r="CK358" s="3"/>
      <c r="CL358" s="3"/>
      <c r="CM358" s="3"/>
      <c r="CN358" s="151">
        <f t="shared" si="2301"/>
        <v>0</v>
      </c>
      <c r="CO358" s="151">
        <f t="shared" si="2302"/>
        <v>0</v>
      </c>
      <c r="CP358" s="151">
        <f t="shared" si="2303"/>
        <v>0</v>
      </c>
      <c r="CQ358" s="151">
        <f t="shared" si="2304"/>
        <v>0</v>
      </c>
      <c r="CR358" s="154">
        <f t="shared" si="2261"/>
        <v>0</v>
      </c>
      <c r="CS358" s="3"/>
      <c r="CT358" s="3"/>
      <c r="CU358" s="3"/>
      <c r="CV358" s="151">
        <f t="shared" si="2305"/>
        <v>0</v>
      </c>
      <c r="CW358" s="151">
        <f t="shared" si="2306"/>
        <v>0</v>
      </c>
      <c r="CX358" s="151">
        <f t="shared" si="2307"/>
        <v>0</v>
      </c>
      <c r="CY358" s="151">
        <f t="shared" si="2308"/>
        <v>0</v>
      </c>
      <c r="CZ358" s="151">
        <f t="shared" si="2309"/>
        <v>0</v>
      </c>
      <c r="DA358" s="151">
        <f t="shared" si="2310"/>
        <v>0</v>
      </c>
      <c r="DB358" s="151">
        <f t="shared" si="2311"/>
        <v>0</v>
      </c>
      <c r="DC358" s="151">
        <f t="shared" si="231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13"/>
        <v>0</v>
      </c>
      <c r="FM358" s="151">
        <f t="shared" si="2314"/>
        <v>0</v>
      </c>
      <c r="FN358" s="151">
        <f t="shared" si="2315"/>
        <v>0</v>
      </c>
      <c r="FO358" s="151">
        <f t="shared" si="2316"/>
        <v>0</v>
      </c>
      <c r="FR358" s="5">
        <f t="shared" si="2234"/>
        <v>0</v>
      </c>
      <c r="FS358" s="5">
        <f t="shared" si="2235"/>
        <v>0</v>
      </c>
      <c r="FT358" s="5">
        <f t="shared" si="2236"/>
        <v>0</v>
      </c>
      <c r="FU358" s="5">
        <f t="shared" si="2237"/>
        <v>0</v>
      </c>
      <c r="FW358" s="233" t="e">
        <f t="shared" si="2238"/>
        <v>#DIV/0!</v>
      </c>
      <c r="FX358" s="233" t="e">
        <f t="shared" si="2239"/>
        <v>#DIV/0!</v>
      </c>
      <c r="FY358" s="233" t="e">
        <f t="shared" si="2240"/>
        <v>#DIV/0!</v>
      </c>
      <c r="FZ358" s="233" t="e">
        <f t="shared" si="2241"/>
        <v>#DIV/0!</v>
      </c>
      <c r="GA358" s="233"/>
      <c r="GB358" s="5">
        <f t="shared" si="2242"/>
        <v>0</v>
      </c>
      <c r="GC358" s="5">
        <f t="shared" si="2243"/>
        <v>0</v>
      </c>
      <c r="GD358" s="5">
        <f t="shared" si="2244"/>
        <v>0</v>
      </c>
      <c r="GE358" s="5">
        <f t="shared" si="2245"/>
        <v>0</v>
      </c>
    </row>
    <row r="359" spans="2:187" x14ac:dyDescent="0.2">
      <c r="B359" s="139">
        <f t="shared" ref="B359:B385" si="2317">B347+1</f>
        <v>2028</v>
      </c>
      <c r="C359" s="142" t="str">
        <f t="shared" si="2232"/>
        <v>Okt</v>
      </c>
      <c r="D359" s="154">
        <f t="shared" si="2246"/>
        <v>0</v>
      </c>
      <c r="E359" s="129"/>
      <c r="F359" s="129"/>
      <c r="G359" s="129"/>
      <c r="H359" s="154">
        <f t="shared" si="2247"/>
        <v>0</v>
      </c>
      <c r="I359" s="151">
        <f t="shared" si="2265"/>
        <v>0</v>
      </c>
      <c r="J359" s="151">
        <f t="shared" si="2266"/>
        <v>0</v>
      </c>
      <c r="K359" s="151">
        <f t="shared" si="2267"/>
        <v>0</v>
      </c>
      <c r="L359" s="154">
        <f t="shared" si="2228"/>
        <v>0</v>
      </c>
      <c r="M359" s="3"/>
      <c r="N359" s="3"/>
      <c r="O359" s="3"/>
      <c r="P359" s="154">
        <f t="shared" si="2248"/>
        <v>0</v>
      </c>
      <c r="Q359" s="3"/>
      <c r="R359" s="3"/>
      <c r="S359" s="3"/>
      <c r="T359" s="154">
        <f t="shared" si="2249"/>
        <v>0</v>
      </c>
      <c r="U359" s="151">
        <f t="shared" si="2268"/>
        <v>0</v>
      </c>
      <c r="V359" s="151">
        <f t="shared" si="2269"/>
        <v>0</v>
      </c>
      <c r="W359" s="151">
        <f t="shared" si="2270"/>
        <v>0</v>
      </c>
      <c r="X359" s="154">
        <f t="shared" si="2250"/>
        <v>0</v>
      </c>
      <c r="Y359" s="151">
        <f t="shared" si="2271"/>
        <v>0</v>
      </c>
      <c r="Z359" s="151">
        <f t="shared" si="2272"/>
        <v>0</v>
      </c>
      <c r="AA359" s="151">
        <f t="shared" si="2273"/>
        <v>0</v>
      </c>
      <c r="AB359" s="154">
        <f t="shared" si="2251"/>
        <v>0</v>
      </c>
      <c r="AC359" s="3"/>
      <c r="AD359" s="3"/>
      <c r="AE359" s="3"/>
      <c r="AF359" s="154">
        <f t="shared" si="2252"/>
        <v>0</v>
      </c>
      <c r="AG359" s="3"/>
      <c r="AH359" s="3"/>
      <c r="AI359" s="3"/>
      <c r="AJ359" s="154">
        <f t="shared" si="2253"/>
        <v>0</v>
      </c>
      <c r="AK359" s="151">
        <f t="shared" si="2274"/>
        <v>0</v>
      </c>
      <c r="AL359" s="151">
        <f t="shared" si="2275"/>
        <v>0</v>
      </c>
      <c r="AM359" s="151">
        <f t="shared" si="2276"/>
        <v>0</v>
      </c>
      <c r="AN359" s="154">
        <f t="shared" si="2254"/>
        <v>0</v>
      </c>
      <c r="AO359" s="3"/>
      <c r="AP359" s="3"/>
      <c r="AQ359" s="3"/>
      <c r="AR359" s="151">
        <f t="shared" si="2277"/>
        <v>0</v>
      </c>
      <c r="AS359" s="151">
        <f t="shared" si="2278"/>
        <v>0</v>
      </c>
      <c r="AT359" s="151">
        <f t="shared" si="2279"/>
        <v>0</v>
      </c>
      <c r="AU359" s="151">
        <f t="shared" si="2280"/>
        <v>0</v>
      </c>
      <c r="AV359" s="154">
        <f t="shared" si="2255"/>
        <v>0</v>
      </c>
      <c r="AW359" s="3"/>
      <c r="AX359" s="3"/>
      <c r="AY359" s="3"/>
      <c r="AZ359" s="151">
        <f t="shared" si="2281"/>
        <v>0</v>
      </c>
      <c r="BA359" s="151">
        <f t="shared" si="2282"/>
        <v>0</v>
      </c>
      <c r="BB359" s="151">
        <f t="shared" si="2283"/>
        <v>0</v>
      </c>
      <c r="BC359" s="151">
        <f t="shared" si="2284"/>
        <v>0</v>
      </c>
      <c r="BD359" s="154">
        <f t="shared" si="2256"/>
        <v>0</v>
      </c>
      <c r="BE359" s="3"/>
      <c r="BF359" s="3"/>
      <c r="BG359" s="3"/>
      <c r="BH359" s="151">
        <f t="shared" si="2285"/>
        <v>0</v>
      </c>
      <c r="BI359" s="151">
        <f t="shared" si="2286"/>
        <v>0</v>
      </c>
      <c r="BJ359" s="151">
        <f t="shared" si="2287"/>
        <v>0</v>
      </c>
      <c r="BK359" s="151">
        <f t="shared" si="2288"/>
        <v>0</v>
      </c>
      <c r="BL359" s="154">
        <f t="shared" si="2257"/>
        <v>0</v>
      </c>
      <c r="BM359" s="3"/>
      <c r="BN359" s="3"/>
      <c r="BO359" s="3"/>
      <c r="BP359" s="151">
        <f t="shared" si="2289"/>
        <v>0</v>
      </c>
      <c r="BQ359" s="151">
        <f t="shared" si="2290"/>
        <v>0</v>
      </c>
      <c r="BR359" s="151">
        <f t="shared" si="2291"/>
        <v>0</v>
      </c>
      <c r="BS359" s="151">
        <f t="shared" si="2292"/>
        <v>0</v>
      </c>
      <c r="BT359" s="154">
        <f t="shared" si="2258"/>
        <v>0</v>
      </c>
      <c r="BU359" s="3"/>
      <c r="BV359" s="3"/>
      <c r="BW359" s="3"/>
      <c r="BX359" s="151">
        <f t="shared" si="2293"/>
        <v>0</v>
      </c>
      <c r="BY359" s="151">
        <f t="shared" si="2294"/>
        <v>0</v>
      </c>
      <c r="BZ359" s="151">
        <f t="shared" si="2295"/>
        <v>0</v>
      </c>
      <c r="CA359" s="151">
        <f t="shared" si="2296"/>
        <v>0</v>
      </c>
      <c r="CB359" s="154">
        <f t="shared" si="2259"/>
        <v>0</v>
      </c>
      <c r="CC359" s="3"/>
      <c r="CD359" s="3"/>
      <c r="CE359" s="3"/>
      <c r="CF359" s="151">
        <f t="shared" si="2297"/>
        <v>0</v>
      </c>
      <c r="CG359" s="151">
        <f t="shared" si="2298"/>
        <v>0</v>
      </c>
      <c r="CH359" s="151">
        <f t="shared" si="2299"/>
        <v>0</v>
      </c>
      <c r="CI359" s="151">
        <f t="shared" si="2300"/>
        <v>0</v>
      </c>
      <c r="CJ359" s="154">
        <f t="shared" si="2260"/>
        <v>0</v>
      </c>
      <c r="CK359" s="3"/>
      <c r="CL359" s="3"/>
      <c r="CM359" s="3"/>
      <c r="CN359" s="151">
        <f t="shared" si="2301"/>
        <v>0</v>
      </c>
      <c r="CO359" s="151">
        <f t="shared" si="2302"/>
        <v>0</v>
      </c>
      <c r="CP359" s="151">
        <f t="shared" si="2303"/>
        <v>0</v>
      </c>
      <c r="CQ359" s="151">
        <f t="shared" si="2304"/>
        <v>0</v>
      </c>
      <c r="CR359" s="154">
        <f t="shared" si="2261"/>
        <v>0</v>
      </c>
      <c r="CS359" s="3"/>
      <c r="CT359" s="3"/>
      <c r="CU359" s="3"/>
      <c r="CV359" s="151">
        <f t="shared" si="2305"/>
        <v>0</v>
      </c>
      <c r="CW359" s="151">
        <f t="shared" si="2306"/>
        <v>0</v>
      </c>
      <c r="CX359" s="151">
        <f t="shared" si="2307"/>
        <v>0</v>
      </c>
      <c r="CY359" s="151">
        <f t="shared" si="2308"/>
        <v>0</v>
      </c>
      <c r="CZ359" s="151">
        <f t="shared" si="2309"/>
        <v>0</v>
      </c>
      <c r="DA359" s="151">
        <f t="shared" si="2310"/>
        <v>0</v>
      </c>
      <c r="DB359" s="151">
        <f t="shared" si="2311"/>
        <v>0</v>
      </c>
      <c r="DC359" s="151">
        <f t="shared" si="231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13"/>
        <v>0</v>
      </c>
      <c r="FM359" s="151">
        <f t="shared" si="2314"/>
        <v>0</v>
      </c>
      <c r="FN359" s="151">
        <f t="shared" si="2315"/>
        <v>0</v>
      </c>
      <c r="FO359" s="151">
        <f t="shared" si="2316"/>
        <v>0</v>
      </c>
      <c r="FR359" s="5">
        <f t="shared" si="2234"/>
        <v>0</v>
      </c>
      <c r="FS359" s="5">
        <f t="shared" si="2235"/>
        <v>0</v>
      </c>
      <c r="FT359" s="5">
        <f t="shared" si="2236"/>
        <v>0</v>
      </c>
      <c r="FU359" s="5">
        <f t="shared" si="2237"/>
        <v>0</v>
      </c>
      <c r="FW359" s="233" t="e">
        <f t="shared" si="2238"/>
        <v>#DIV/0!</v>
      </c>
      <c r="FX359" s="233" t="e">
        <f t="shared" si="2239"/>
        <v>#DIV/0!</v>
      </c>
      <c r="FY359" s="233" t="e">
        <f t="shared" si="2240"/>
        <v>#DIV/0!</v>
      </c>
      <c r="FZ359" s="233" t="e">
        <f t="shared" si="2241"/>
        <v>#DIV/0!</v>
      </c>
      <c r="GA359" s="233"/>
      <c r="GB359" s="5">
        <f t="shared" si="2242"/>
        <v>0</v>
      </c>
      <c r="GC359" s="5">
        <f t="shared" si="2243"/>
        <v>0</v>
      </c>
      <c r="GD359" s="5">
        <f t="shared" si="2244"/>
        <v>0</v>
      </c>
      <c r="GE359" s="5">
        <f t="shared" si="2245"/>
        <v>0</v>
      </c>
    </row>
    <row r="360" spans="2:187" x14ac:dyDescent="0.2">
      <c r="B360" s="139">
        <f t="shared" si="2317"/>
        <v>2028</v>
      </c>
      <c r="C360" s="142" t="str">
        <f t="shared" si="2232"/>
        <v>Nov</v>
      </c>
      <c r="D360" s="154">
        <f t="shared" si="2246"/>
        <v>0</v>
      </c>
      <c r="E360" s="129"/>
      <c r="F360" s="129"/>
      <c r="G360" s="129"/>
      <c r="H360" s="154">
        <f t="shared" si="2247"/>
        <v>0</v>
      </c>
      <c r="I360" s="151">
        <f t="shared" si="2265"/>
        <v>0</v>
      </c>
      <c r="J360" s="151">
        <f t="shared" si="2266"/>
        <v>0</v>
      </c>
      <c r="K360" s="151">
        <f t="shared" si="2267"/>
        <v>0</v>
      </c>
      <c r="L360" s="154">
        <f t="shared" si="2228"/>
        <v>0</v>
      </c>
      <c r="M360" s="3"/>
      <c r="N360" s="3"/>
      <c r="O360" s="3"/>
      <c r="P360" s="154">
        <f t="shared" si="2248"/>
        <v>0</v>
      </c>
      <c r="Q360" s="3"/>
      <c r="R360" s="3"/>
      <c r="S360" s="3"/>
      <c r="T360" s="154">
        <f t="shared" si="2249"/>
        <v>0</v>
      </c>
      <c r="U360" s="151">
        <f t="shared" si="2268"/>
        <v>0</v>
      </c>
      <c r="V360" s="151">
        <f t="shared" si="2269"/>
        <v>0</v>
      </c>
      <c r="W360" s="151">
        <f t="shared" si="2270"/>
        <v>0</v>
      </c>
      <c r="X360" s="154">
        <f t="shared" si="2250"/>
        <v>0</v>
      </c>
      <c r="Y360" s="151">
        <f t="shared" si="2271"/>
        <v>0</v>
      </c>
      <c r="Z360" s="151">
        <f t="shared" si="2272"/>
        <v>0</v>
      </c>
      <c r="AA360" s="151">
        <f t="shared" si="2273"/>
        <v>0</v>
      </c>
      <c r="AB360" s="154">
        <f t="shared" si="2251"/>
        <v>0</v>
      </c>
      <c r="AC360" s="3"/>
      <c r="AD360" s="3"/>
      <c r="AE360" s="3"/>
      <c r="AF360" s="154">
        <f t="shared" si="2252"/>
        <v>0</v>
      </c>
      <c r="AG360" s="3"/>
      <c r="AH360" s="3"/>
      <c r="AI360" s="3"/>
      <c r="AJ360" s="154">
        <f t="shared" si="2253"/>
        <v>0</v>
      </c>
      <c r="AK360" s="151">
        <f t="shared" si="2274"/>
        <v>0</v>
      </c>
      <c r="AL360" s="151">
        <f t="shared" si="2275"/>
        <v>0</v>
      </c>
      <c r="AM360" s="151">
        <f t="shared" si="2276"/>
        <v>0</v>
      </c>
      <c r="AN360" s="154">
        <f t="shared" si="2254"/>
        <v>0</v>
      </c>
      <c r="AO360" s="3"/>
      <c r="AP360" s="3"/>
      <c r="AQ360" s="3"/>
      <c r="AR360" s="151">
        <f t="shared" si="2277"/>
        <v>0</v>
      </c>
      <c r="AS360" s="151">
        <f t="shared" si="2278"/>
        <v>0</v>
      </c>
      <c r="AT360" s="151">
        <f t="shared" si="2279"/>
        <v>0</v>
      </c>
      <c r="AU360" s="151">
        <f t="shared" si="2280"/>
        <v>0</v>
      </c>
      <c r="AV360" s="154">
        <f t="shared" si="2255"/>
        <v>0</v>
      </c>
      <c r="AW360" s="3"/>
      <c r="AX360" s="3"/>
      <c r="AY360" s="3"/>
      <c r="AZ360" s="151">
        <f t="shared" si="2281"/>
        <v>0</v>
      </c>
      <c r="BA360" s="151">
        <f t="shared" si="2282"/>
        <v>0</v>
      </c>
      <c r="BB360" s="151">
        <f t="shared" si="2283"/>
        <v>0</v>
      </c>
      <c r="BC360" s="151">
        <f t="shared" si="2284"/>
        <v>0</v>
      </c>
      <c r="BD360" s="154">
        <f t="shared" si="2256"/>
        <v>0</v>
      </c>
      <c r="BE360" s="3"/>
      <c r="BF360" s="3"/>
      <c r="BG360" s="3"/>
      <c r="BH360" s="151">
        <f t="shared" si="2285"/>
        <v>0</v>
      </c>
      <c r="BI360" s="151">
        <f t="shared" si="2286"/>
        <v>0</v>
      </c>
      <c r="BJ360" s="151">
        <f t="shared" si="2287"/>
        <v>0</v>
      </c>
      <c r="BK360" s="151">
        <f t="shared" si="2288"/>
        <v>0</v>
      </c>
      <c r="BL360" s="154">
        <f t="shared" si="2257"/>
        <v>0</v>
      </c>
      <c r="BM360" s="3"/>
      <c r="BN360" s="3"/>
      <c r="BO360" s="3"/>
      <c r="BP360" s="151">
        <f t="shared" si="2289"/>
        <v>0</v>
      </c>
      <c r="BQ360" s="151">
        <f t="shared" si="2290"/>
        <v>0</v>
      </c>
      <c r="BR360" s="151">
        <f t="shared" si="2291"/>
        <v>0</v>
      </c>
      <c r="BS360" s="151">
        <f t="shared" si="2292"/>
        <v>0</v>
      </c>
      <c r="BT360" s="154">
        <f t="shared" si="2258"/>
        <v>0</v>
      </c>
      <c r="BU360" s="3"/>
      <c r="BV360" s="3"/>
      <c r="BW360" s="3"/>
      <c r="BX360" s="151">
        <f t="shared" si="2293"/>
        <v>0</v>
      </c>
      <c r="BY360" s="151">
        <f t="shared" si="2294"/>
        <v>0</v>
      </c>
      <c r="BZ360" s="151">
        <f t="shared" si="2295"/>
        <v>0</v>
      </c>
      <c r="CA360" s="151">
        <f t="shared" si="2296"/>
        <v>0</v>
      </c>
      <c r="CB360" s="154">
        <f t="shared" si="2259"/>
        <v>0</v>
      </c>
      <c r="CC360" s="3"/>
      <c r="CD360" s="3"/>
      <c r="CE360" s="3"/>
      <c r="CF360" s="151">
        <f t="shared" si="2297"/>
        <v>0</v>
      </c>
      <c r="CG360" s="151">
        <f t="shared" si="2298"/>
        <v>0</v>
      </c>
      <c r="CH360" s="151">
        <f t="shared" si="2299"/>
        <v>0</v>
      </c>
      <c r="CI360" s="151">
        <f t="shared" si="2300"/>
        <v>0</v>
      </c>
      <c r="CJ360" s="154">
        <f t="shared" si="2260"/>
        <v>0</v>
      </c>
      <c r="CK360" s="3"/>
      <c r="CL360" s="3"/>
      <c r="CM360" s="3"/>
      <c r="CN360" s="151">
        <f t="shared" si="2301"/>
        <v>0</v>
      </c>
      <c r="CO360" s="151">
        <f t="shared" si="2302"/>
        <v>0</v>
      </c>
      <c r="CP360" s="151">
        <f t="shared" si="2303"/>
        <v>0</v>
      </c>
      <c r="CQ360" s="151">
        <f t="shared" si="2304"/>
        <v>0</v>
      </c>
      <c r="CR360" s="154">
        <f t="shared" si="2261"/>
        <v>0</v>
      </c>
      <c r="CS360" s="3"/>
      <c r="CT360" s="3"/>
      <c r="CU360" s="3"/>
      <c r="CV360" s="151">
        <f t="shared" si="2305"/>
        <v>0</v>
      </c>
      <c r="CW360" s="151">
        <f t="shared" si="2306"/>
        <v>0</v>
      </c>
      <c r="CX360" s="151">
        <f t="shared" si="2307"/>
        <v>0</v>
      </c>
      <c r="CY360" s="151">
        <f t="shared" si="2308"/>
        <v>0</v>
      </c>
      <c r="CZ360" s="151">
        <f t="shared" si="2309"/>
        <v>0</v>
      </c>
      <c r="DA360" s="151">
        <f t="shared" si="2310"/>
        <v>0</v>
      </c>
      <c r="DB360" s="151">
        <f t="shared" si="2311"/>
        <v>0</v>
      </c>
      <c r="DC360" s="151">
        <f t="shared" si="231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13"/>
        <v>0</v>
      </c>
      <c r="FM360" s="151">
        <f t="shared" si="2314"/>
        <v>0</v>
      </c>
      <c r="FN360" s="151">
        <f t="shared" si="2315"/>
        <v>0</v>
      </c>
      <c r="FO360" s="151">
        <f t="shared" si="2316"/>
        <v>0</v>
      </c>
      <c r="FR360" s="5">
        <f t="shared" si="2234"/>
        <v>0</v>
      </c>
      <c r="FS360" s="5">
        <f t="shared" si="2235"/>
        <v>0</v>
      </c>
      <c r="FT360" s="5">
        <f t="shared" si="2236"/>
        <v>0</v>
      </c>
      <c r="FU360" s="5">
        <f t="shared" si="2237"/>
        <v>0</v>
      </c>
      <c r="FW360" s="233" t="e">
        <f t="shared" si="2238"/>
        <v>#DIV/0!</v>
      </c>
      <c r="FX360" s="233" t="e">
        <f t="shared" si="2239"/>
        <v>#DIV/0!</v>
      </c>
      <c r="FY360" s="233" t="e">
        <f t="shared" si="2240"/>
        <v>#DIV/0!</v>
      </c>
      <c r="FZ360" s="233" t="e">
        <f t="shared" si="2241"/>
        <v>#DIV/0!</v>
      </c>
      <c r="GA360" s="233"/>
      <c r="GB360" s="5">
        <f t="shared" si="2242"/>
        <v>0</v>
      </c>
      <c r="GC360" s="5">
        <f t="shared" si="2243"/>
        <v>0</v>
      </c>
      <c r="GD360" s="5">
        <f t="shared" si="2244"/>
        <v>0</v>
      </c>
      <c r="GE360" s="5">
        <f t="shared" si="2245"/>
        <v>0</v>
      </c>
    </row>
    <row r="361" spans="2:187" x14ac:dyDescent="0.2">
      <c r="B361" s="139">
        <f t="shared" si="2317"/>
        <v>2028</v>
      </c>
      <c r="C361" s="142" t="str">
        <f t="shared" si="2232"/>
        <v>Dec</v>
      </c>
      <c r="D361" s="154">
        <f t="shared" si="2246"/>
        <v>0</v>
      </c>
      <c r="E361" s="129"/>
      <c r="F361" s="129"/>
      <c r="G361" s="129"/>
      <c r="H361" s="154">
        <f t="shared" si="2247"/>
        <v>0</v>
      </c>
      <c r="I361" s="151">
        <f t="shared" si="2265"/>
        <v>0</v>
      </c>
      <c r="J361" s="151">
        <f t="shared" si="2266"/>
        <v>0</v>
      </c>
      <c r="K361" s="151">
        <f t="shared" si="2267"/>
        <v>0</v>
      </c>
      <c r="L361" s="154">
        <f t="shared" ref="L361:L385" si="2318">M361+N361+O361</f>
        <v>0</v>
      </c>
      <c r="M361" s="3"/>
      <c r="N361" s="3"/>
      <c r="O361" s="3"/>
      <c r="P361" s="154">
        <f t="shared" si="2248"/>
        <v>0</v>
      </c>
      <c r="Q361" s="3"/>
      <c r="R361" s="3"/>
      <c r="S361" s="3"/>
      <c r="T361" s="154">
        <f t="shared" si="2249"/>
        <v>0</v>
      </c>
      <c r="U361" s="151">
        <f t="shared" si="2268"/>
        <v>0</v>
      </c>
      <c r="V361" s="151">
        <f t="shared" si="2269"/>
        <v>0</v>
      </c>
      <c r="W361" s="151">
        <f t="shared" si="2270"/>
        <v>0</v>
      </c>
      <c r="X361" s="154">
        <f t="shared" si="2250"/>
        <v>0</v>
      </c>
      <c r="Y361" s="151">
        <f t="shared" si="2271"/>
        <v>0</v>
      </c>
      <c r="Z361" s="151">
        <f t="shared" si="2272"/>
        <v>0</v>
      </c>
      <c r="AA361" s="151">
        <f t="shared" si="2273"/>
        <v>0</v>
      </c>
      <c r="AB361" s="154">
        <f t="shared" si="2251"/>
        <v>0</v>
      </c>
      <c r="AC361" s="3"/>
      <c r="AD361" s="3"/>
      <c r="AE361" s="3"/>
      <c r="AF361" s="154">
        <f t="shared" si="2252"/>
        <v>0</v>
      </c>
      <c r="AG361" s="3"/>
      <c r="AH361" s="3"/>
      <c r="AI361" s="3"/>
      <c r="AJ361" s="154">
        <f t="shared" si="2253"/>
        <v>0</v>
      </c>
      <c r="AK361" s="151">
        <f t="shared" si="2274"/>
        <v>0</v>
      </c>
      <c r="AL361" s="151">
        <f t="shared" si="2275"/>
        <v>0</v>
      </c>
      <c r="AM361" s="151">
        <f t="shared" si="2276"/>
        <v>0</v>
      </c>
      <c r="AN361" s="154">
        <f t="shared" si="2254"/>
        <v>0</v>
      </c>
      <c r="AO361" s="3"/>
      <c r="AP361" s="3"/>
      <c r="AQ361" s="3"/>
      <c r="AR361" s="151">
        <f t="shared" si="2277"/>
        <v>0</v>
      </c>
      <c r="AS361" s="151">
        <f t="shared" si="2278"/>
        <v>0</v>
      </c>
      <c r="AT361" s="151">
        <f t="shared" si="2279"/>
        <v>0</v>
      </c>
      <c r="AU361" s="151">
        <f t="shared" si="2280"/>
        <v>0</v>
      </c>
      <c r="AV361" s="154">
        <f t="shared" si="2255"/>
        <v>0</v>
      </c>
      <c r="AW361" s="3"/>
      <c r="AX361" s="3"/>
      <c r="AY361" s="3"/>
      <c r="AZ361" s="151">
        <f t="shared" si="2281"/>
        <v>0</v>
      </c>
      <c r="BA361" s="151">
        <f t="shared" si="2282"/>
        <v>0</v>
      </c>
      <c r="BB361" s="151">
        <f t="shared" si="2283"/>
        <v>0</v>
      </c>
      <c r="BC361" s="151">
        <f t="shared" si="2284"/>
        <v>0</v>
      </c>
      <c r="BD361" s="154">
        <f t="shared" si="2256"/>
        <v>0</v>
      </c>
      <c r="BE361" s="3"/>
      <c r="BF361" s="3"/>
      <c r="BG361" s="3"/>
      <c r="BH361" s="151">
        <f t="shared" si="2285"/>
        <v>0</v>
      </c>
      <c r="BI361" s="151">
        <f t="shared" si="2286"/>
        <v>0</v>
      </c>
      <c r="BJ361" s="151">
        <f t="shared" si="2287"/>
        <v>0</v>
      </c>
      <c r="BK361" s="151">
        <f t="shared" si="2288"/>
        <v>0</v>
      </c>
      <c r="BL361" s="154">
        <f t="shared" si="2257"/>
        <v>0</v>
      </c>
      <c r="BM361" s="3"/>
      <c r="BN361" s="3"/>
      <c r="BO361" s="3"/>
      <c r="BP361" s="151">
        <f t="shared" si="2289"/>
        <v>0</v>
      </c>
      <c r="BQ361" s="151">
        <f t="shared" si="2290"/>
        <v>0</v>
      </c>
      <c r="BR361" s="151">
        <f t="shared" si="2291"/>
        <v>0</v>
      </c>
      <c r="BS361" s="151">
        <f t="shared" si="2292"/>
        <v>0</v>
      </c>
      <c r="BT361" s="154">
        <f t="shared" si="2258"/>
        <v>0</v>
      </c>
      <c r="BU361" s="3"/>
      <c r="BV361" s="3"/>
      <c r="BW361" s="3"/>
      <c r="BX361" s="151">
        <f t="shared" si="2293"/>
        <v>0</v>
      </c>
      <c r="BY361" s="151">
        <f t="shared" si="2294"/>
        <v>0</v>
      </c>
      <c r="BZ361" s="151">
        <f t="shared" si="2295"/>
        <v>0</v>
      </c>
      <c r="CA361" s="151">
        <f t="shared" si="2296"/>
        <v>0</v>
      </c>
      <c r="CB361" s="154">
        <f t="shared" si="2259"/>
        <v>0</v>
      </c>
      <c r="CC361" s="3"/>
      <c r="CD361" s="3"/>
      <c r="CE361" s="3"/>
      <c r="CF361" s="151">
        <f t="shared" si="2297"/>
        <v>0</v>
      </c>
      <c r="CG361" s="151">
        <f t="shared" si="2298"/>
        <v>0</v>
      </c>
      <c r="CH361" s="151">
        <f t="shared" si="2299"/>
        <v>0</v>
      </c>
      <c r="CI361" s="151">
        <f t="shared" si="2300"/>
        <v>0</v>
      </c>
      <c r="CJ361" s="154">
        <f t="shared" si="2260"/>
        <v>0</v>
      </c>
      <c r="CK361" s="3"/>
      <c r="CL361" s="3"/>
      <c r="CM361" s="3"/>
      <c r="CN361" s="151">
        <f t="shared" si="2301"/>
        <v>0</v>
      </c>
      <c r="CO361" s="151">
        <f t="shared" si="2302"/>
        <v>0</v>
      </c>
      <c r="CP361" s="151">
        <f t="shared" si="2303"/>
        <v>0</v>
      </c>
      <c r="CQ361" s="151">
        <f t="shared" si="2304"/>
        <v>0</v>
      </c>
      <c r="CR361" s="154">
        <f t="shared" si="2261"/>
        <v>0</v>
      </c>
      <c r="CS361" s="3"/>
      <c r="CT361" s="3"/>
      <c r="CU361" s="3"/>
      <c r="CV361" s="151">
        <f t="shared" si="2305"/>
        <v>0</v>
      </c>
      <c r="CW361" s="151">
        <f t="shared" si="2306"/>
        <v>0</v>
      </c>
      <c r="CX361" s="151">
        <f t="shared" si="2307"/>
        <v>0</v>
      </c>
      <c r="CY361" s="151">
        <f t="shared" si="2308"/>
        <v>0</v>
      </c>
      <c r="CZ361" s="151">
        <f t="shared" si="2309"/>
        <v>0</v>
      </c>
      <c r="DA361" s="151">
        <f t="shared" si="2310"/>
        <v>0</v>
      </c>
      <c r="DB361" s="151">
        <f t="shared" si="2311"/>
        <v>0</v>
      </c>
      <c r="DC361" s="151">
        <f t="shared" si="231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13"/>
        <v>0</v>
      </c>
      <c r="FM361" s="151">
        <f t="shared" si="2314"/>
        <v>0</v>
      </c>
      <c r="FN361" s="151">
        <f t="shared" si="2315"/>
        <v>0</v>
      </c>
      <c r="FO361" s="151">
        <f t="shared" si="2316"/>
        <v>0</v>
      </c>
      <c r="FR361" s="5">
        <f t="shared" si="2234"/>
        <v>0</v>
      </c>
      <c r="FS361" s="5">
        <f t="shared" si="2235"/>
        <v>0</v>
      </c>
      <c r="FT361" s="5">
        <f t="shared" si="2236"/>
        <v>0</v>
      </c>
      <c r="FU361" s="5">
        <f t="shared" si="2237"/>
        <v>0</v>
      </c>
      <c r="FW361" s="233" t="e">
        <f t="shared" si="2238"/>
        <v>#DIV/0!</v>
      </c>
      <c r="FX361" s="233" t="e">
        <f t="shared" si="2239"/>
        <v>#DIV/0!</v>
      </c>
      <c r="FY361" s="233" t="e">
        <f t="shared" si="2240"/>
        <v>#DIV/0!</v>
      </c>
      <c r="FZ361" s="233" t="e">
        <f t="shared" si="2241"/>
        <v>#DIV/0!</v>
      </c>
      <c r="GA361" s="233"/>
      <c r="GB361" s="5">
        <f t="shared" si="2242"/>
        <v>0</v>
      </c>
      <c r="GC361" s="5">
        <f t="shared" si="2243"/>
        <v>0</v>
      </c>
      <c r="GD361" s="5">
        <f t="shared" si="2244"/>
        <v>0</v>
      </c>
      <c r="GE361" s="5">
        <f t="shared" si="2245"/>
        <v>0</v>
      </c>
    </row>
    <row r="362" spans="2:187" x14ac:dyDescent="0.2">
      <c r="B362" s="139">
        <f t="shared" si="2317"/>
        <v>2029</v>
      </c>
      <c r="C362" s="142" t="str">
        <f t="shared" si="2232"/>
        <v>Jan</v>
      </c>
      <c r="D362" s="154">
        <f t="shared" si="2246"/>
        <v>0</v>
      </c>
      <c r="E362" s="129"/>
      <c r="F362" s="129"/>
      <c r="G362" s="129"/>
      <c r="H362" s="154">
        <f t="shared" si="2247"/>
        <v>0</v>
      </c>
      <c r="I362" s="151">
        <f t="shared" si="2265"/>
        <v>0</v>
      </c>
      <c r="J362" s="151">
        <f t="shared" si="2266"/>
        <v>0</v>
      </c>
      <c r="K362" s="151">
        <f t="shared" si="2267"/>
        <v>0</v>
      </c>
      <c r="L362" s="154">
        <f t="shared" si="2318"/>
        <v>0</v>
      </c>
      <c r="M362" s="3"/>
      <c r="N362" s="3"/>
      <c r="O362" s="3"/>
      <c r="P362" s="154">
        <f t="shared" si="2248"/>
        <v>0</v>
      </c>
      <c r="Q362" s="3"/>
      <c r="R362" s="3"/>
      <c r="S362" s="3"/>
      <c r="T362" s="154">
        <f t="shared" si="2249"/>
        <v>0</v>
      </c>
      <c r="U362" s="151">
        <f t="shared" si="2268"/>
        <v>0</v>
      </c>
      <c r="V362" s="151">
        <f t="shared" si="2269"/>
        <v>0</v>
      </c>
      <c r="W362" s="151">
        <f t="shared" si="2270"/>
        <v>0</v>
      </c>
      <c r="X362" s="154">
        <f t="shared" si="2250"/>
        <v>0</v>
      </c>
      <c r="Y362" s="151">
        <f t="shared" si="2271"/>
        <v>0</v>
      </c>
      <c r="Z362" s="151">
        <f t="shared" si="2272"/>
        <v>0</v>
      </c>
      <c r="AA362" s="151">
        <f t="shared" si="2273"/>
        <v>0</v>
      </c>
      <c r="AB362" s="154">
        <f t="shared" si="2251"/>
        <v>0</v>
      </c>
      <c r="AC362" s="3"/>
      <c r="AD362" s="3"/>
      <c r="AE362" s="3"/>
      <c r="AF362" s="154">
        <f t="shared" si="2252"/>
        <v>0</v>
      </c>
      <c r="AG362" s="3"/>
      <c r="AH362" s="3"/>
      <c r="AI362" s="3"/>
      <c r="AJ362" s="154">
        <f t="shared" si="2253"/>
        <v>0</v>
      </c>
      <c r="AK362" s="151">
        <f t="shared" si="2274"/>
        <v>0</v>
      </c>
      <c r="AL362" s="151">
        <f t="shared" si="2275"/>
        <v>0</v>
      </c>
      <c r="AM362" s="151">
        <f t="shared" si="2276"/>
        <v>0</v>
      </c>
      <c r="AN362" s="154">
        <f t="shared" si="2254"/>
        <v>0</v>
      </c>
      <c r="AO362" s="3"/>
      <c r="AP362" s="3"/>
      <c r="AQ362" s="3"/>
      <c r="AR362" s="151">
        <f t="shared" si="2277"/>
        <v>0</v>
      </c>
      <c r="AS362" s="151">
        <f t="shared" si="2278"/>
        <v>0</v>
      </c>
      <c r="AT362" s="151">
        <f t="shared" si="2279"/>
        <v>0</v>
      </c>
      <c r="AU362" s="151">
        <f t="shared" si="2280"/>
        <v>0</v>
      </c>
      <c r="AV362" s="154">
        <f t="shared" si="2255"/>
        <v>0</v>
      </c>
      <c r="AW362" s="3"/>
      <c r="AX362" s="3"/>
      <c r="AY362" s="3"/>
      <c r="AZ362" s="151">
        <f t="shared" si="2281"/>
        <v>0</v>
      </c>
      <c r="BA362" s="151">
        <f t="shared" si="2282"/>
        <v>0</v>
      </c>
      <c r="BB362" s="151">
        <f t="shared" si="2283"/>
        <v>0</v>
      </c>
      <c r="BC362" s="151">
        <f t="shared" si="2284"/>
        <v>0</v>
      </c>
      <c r="BD362" s="154">
        <f t="shared" si="2256"/>
        <v>0</v>
      </c>
      <c r="BE362" s="3"/>
      <c r="BF362" s="3"/>
      <c r="BG362" s="3"/>
      <c r="BH362" s="151">
        <f t="shared" si="2285"/>
        <v>0</v>
      </c>
      <c r="BI362" s="151">
        <f t="shared" si="2286"/>
        <v>0</v>
      </c>
      <c r="BJ362" s="151">
        <f t="shared" si="2287"/>
        <v>0</v>
      </c>
      <c r="BK362" s="151">
        <f t="shared" si="2288"/>
        <v>0</v>
      </c>
      <c r="BL362" s="154">
        <f t="shared" si="2257"/>
        <v>0</v>
      </c>
      <c r="BM362" s="3"/>
      <c r="BN362" s="3"/>
      <c r="BO362" s="3"/>
      <c r="BP362" s="151">
        <f t="shared" si="2289"/>
        <v>0</v>
      </c>
      <c r="BQ362" s="151">
        <f t="shared" si="2290"/>
        <v>0</v>
      </c>
      <c r="BR362" s="151">
        <f t="shared" si="2291"/>
        <v>0</v>
      </c>
      <c r="BS362" s="151">
        <f t="shared" si="2292"/>
        <v>0</v>
      </c>
      <c r="BT362" s="154">
        <f t="shared" si="2258"/>
        <v>0</v>
      </c>
      <c r="BU362" s="3"/>
      <c r="BV362" s="3"/>
      <c r="BW362" s="3"/>
      <c r="BX362" s="151">
        <f t="shared" si="2293"/>
        <v>0</v>
      </c>
      <c r="BY362" s="151">
        <f t="shared" si="2294"/>
        <v>0</v>
      </c>
      <c r="BZ362" s="151">
        <f t="shared" si="2295"/>
        <v>0</v>
      </c>
      <c r="CA362" s="151">
        <f t="shared" si="2296"/>
        <v>0</v>
      </c>
      <c r="CB362" s="154">
        <f t="shared" si="2259"/>
        <v>0</v>
      </c>
      <c r="CC362" s="3"/>
      <c r="CD362" s="3"/>
      <c r="CE362" s="3"/>
      <c r="CF362" s="151">
        <f t="shared" si="2297"/>
        <v>0</v>
      </c>
      <c r="CG362" s="151">
        <f t="shared" si="2298"/>
        <v>0</v>
      </c>
      <c r="CH362" s="151">
        <f t="shared" si="2299"/>
        <v>0</v>
      </c>
      <c r="CI362" s="151">
        <f t="shared" si="2300"/>
        <v>0</v>
      </c>
      <c r="CJ362" s="154">
        <f t="shared" si="2260"/>
        <v>0</v>
      </c>
      <c r="CK362" s="3"/>
      <c r="CL362" s="3"/>
      <c r="CM362" s="3"/>
      <c r="CN362" s="151">
        <f t="shared" si="2301"/>
        <v>0</v>
      </c>
      <c r="CO362" s="151">
        <f t="shared" si="2302"/>
        <v>0</v>
      </c>
      <c r="CP362" s="151">
        <f t="shared" si="2303"/>
        <v>0</v>
      </c>
      <c r="CQ362" s="151">
        <f t="shared" si="2304"/>
        <v>0</v>
      </c>
      <c r="CR362" s="154">
        <f t="shared" si="2261"/>
        <v>0</v>
      </c>
      <c r="CS362" s="3"/>
      <c r="CT362" s="3"/>
      <c r="CU362" s="3"/>
      <c r="CV362" s="151">
        <f t="shared" si="2305"/>
        <v>0</v>
      </c>
      <c r="CW362" s="151">
        <f t="shared" si="2306"/>
        <v>0</v>
      </c>
      <c r="CX362" s="151">
        <f t="shared" si="2307"/>
        <v>0</v>
      </c>
      <c r="CY362" s="151">
        <f t="shared" si="2308"/>
        <v>0</v>
      </c>
      <c r="CZ362" s="151">
        <f t="shared" si="2309"/>
        <v>0</v>
      </c>
      <c r="DA362" s="151">
        <f t="shared" si="2310"/>
        <v>0</v>
      </c>
      <c r="DB362" s="151">
        <f t="shared" si="2311"/>
        <v>0</v>
      </c>
      <c r="DC362" s="151">
        <f t="shared" si="231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13"/>
        <v>0</v>
      </c>
      <c r="FM362" s="151">
        <f t="shared" si="2314"/>
        <v>0</v>
      </c>
      <c r="FN362" s="151">
        <f t="shared" si="2315"/>
        <v>0</v>
      </c>
      <c r="FO362" s="151">
        <f t="shared" si="2316"/>
        <v>0</v>
      </c>
      <c r="FR362" s="5">
        <f t="shared" si="2234"/>
        <v>0</v>
      </c>
      <c r="FS362" s="5">
        <f t="shared" si="2235"/>
        <v>0</v>
      </c>
      <c r="FT362" s="5">
        <f t="shared" si="2236"/>
        <v>0</v>
      </c>
      <c r="FU362" s="5">
        <f t="shared" si="2237"/>
        <v>0</v>
      </c>
      <c r="FW362" s="233" t="e">
        <f t="shared" si="2238"/>
        <v>#DIV/0!</v>
      </c>
      <c r="FX362" s="233" t="e">
        <f t="shared" si="2239"/>
        <v>#DIV/0!</v>
      </c>
      <c r="FY362" s="233" t="e">
        <f t="shared" si="2240"/>
        <v>#DIV/0!</v>
      </c>
      <c r="FZ362" s="233" t="e">
        <f t="shared" si="2241"/>
        <v>#DIV/0!</v>
      </c>
      <c r="GA362" s="233"/>
      <c r="GB362" s="5">
        <f t="shared" si="2242"/>
        <v>0</v>
      </c>
      <c r="GC362" s="5">
        <f t="shared" si="2243"/>
        <v>0</v>
      </c>
      <c r="GD362" s="5">
        <f t="shared" si="2244"/>
        <v>0</v>
      </c>
      <c r="GE362" s="5">
        <f t="shared" si="2245"/>
        <v>0</v>
      </c>
    </row>
    <row r="363" spans="2:187" x14ac:dyDescent="0.2">
      <c r="B363" s="139">
        <f t="shared" si="2317"/>
        <v>2029</v>
      </c>
      <c r="C363" s="142" t="str">
        <f t="shared" si="2232"/>
        <v>Feb</v>
      </c>
      <c r="D363" s="154">
        <f t="shared" si="2246"/>
        <v>0</v>
      </c>
      <c r="E363" s="129"/>
      <c r="F363" s="129"/>
      <c r="G363" s="129"/>
      <c r="H363" s="154">
        <f t="shared" si="2247"/>
        <v>0</v>
      </c>
      <c r="I363" s="151">
        <f t="shared" si="2265"/>
        <v>0</v>
      </c>
      <c r="J363" s="151">
        <f t="shared" si="2266"/>
        <v>0</v>
      </c>
      <c r="K363" s="151">
        <f t="shared" si="2267"/>
        <v>0</v>
      </c>
      <c r="L363" s="154">
        <f t="shared" si="2318"/>
        <v>0</v>
      </c>
      <c r="M363" s="3"/>
      <c r="N363" s="3"/>
      <c r="O363" s="3"/>
      <c r="P363" s="154">
        <f t="shared" si="2248"/>
        <v>0</v>
      </c>
      <c r="Q363" s="3"/>
      <c r="R363" s="3"/>
      <c r="S363" s="3"/>
      <c r="T363" s="154">
        <f t="shared" si="2249"/>
        <v>0</v>
      </c>
      <c r="U363" s="151">
        <f t="shared" si="2268"/>
        <v>0</v>
      </c>
      <c r="V363" s="151">
        <f t="shared" si="2269"/>
        <v>0</v>
      </c>
      <c r="W363" s="151">
        <f t="shared" si="2270"/>
        <v>0</v>
      </c>
      <c r="X363" s="154">
        <f t="shared" si="2250"/>
        <v>0</v>
      </c>
      <c r="Y363" s="151">
        <f t="shared" si="2271"/>
        <v>0</v>
      </c>
      <c r="Z363" s="151">
        <f t="shared" si="2272"/>
        <v>0</v>
      </c>
      <c r="AA363" s="151">
        <f t="shared" si="2273"/>
        <v>0</v>
      </c>
      <c r="AB363" s="154">
        <f t="shared" si="2251"/>
        <v>0</v>
      </c>
      <c r="AC363" s="3"/>
      <c r="AD363" s="3"/>
      <c r="AE363" s="3"/>
      <c r="AF363" s="154">
        <f t="shared" si="2252"/>
        <v>0</v>
      </c>
      <c r="AG363" s="3"/>
      <c r="AH363" s="3"/>
      <c r="AI363" s="3"/>
      <c r="AJ363" s="154">
        <f t="shared" si="2253"/>
        <v>0</v>
      </c>
      <c r="AK363" s="151">
        <f t="shared" si="2274"/>
        <v>0</v>
      </c>
      <c r="AL363" s="151">
        <f t="shared" si="2275"/>
        <v>0</v>
      </c>
      <c r="AM363" s="151">
        <f t="shared" si="2276"/>
        <v>0</v>
      </c>
      <c r="AN363" s="154">
        <f t="shared" si="2254"/>
        <v>0</v>
      </c>
      <c r="AO363" s="3"/>
      <c r="AP363" s="3"/>
      <c r="AQ363" s="3"/>
      <c r="AR363" s="151">
        <f t="shared" si="2277"/>
        <v>0</v>
      </c>
      <c r="AS363" s="151">
        <f t="shared" si="2278"/>
        <v>0</v>
      </c>
      <c r="AT363" s="151">
        <f t="shared" si="2279"/>
        <v>0</v>
      </c>
      <c r="AU363" s="151">
        <f t="shared" si="2280"/>
        <v>0</v>
      </c>
      <c r="AV363" s="154">
        <f t="shared" si="2255"/>
        <v>0</v>
      </c>
      <c r="AW363" s="3"/>
      <c r="AX363" s="3"/>
      <c r="AY363" s="3"/>
      <c r="AZ363" s="151">
        <f t="shared" si="2281"/>
        <v>0</v>
      </c>
      <c r="BA363" s="151">
        <f t="shared" si="2282"/>
        <v>0</v>
      </c>
      <c r="BB363" s="151">
        <f t="shared" si="2283"/>
        <v>0</v>
      </c>
      <c r="BC363" s="151">
        <f t="shared" si="2284"/>
        <v>0</v>
      </c>
      <c r="BD363" s="154">
        <f t="shared" si="2256"/>
        <v>0</v>
      </c>
      <c r="BE363" s="3"/>
      <c r="BF363" s="3"/>
      <c r="BG363" s="3"/>
      <c r="BH363" s="151">
        <f t="shared" si="2285"/>
        <v>0</v>
      </c>
      <c r="BI363" s="151">
        <f t="shared" si="2286"/>
        <v>0</v>
      </c>
      <c r="BJ363" s="151">
        <f t="shared" si="2287"/>
        <v>0</v>
      </c>
      <c r="BK363" s="151">
        <f t="shared" si="2288"/>
        <v>0</v>
      </c>
      <c r="BL363" s="154">
        <f t="shared" si="2257"/>
        <v>0</v>
      </c>
      <c r="BM363" s="3"/>
      <c r="BN363" s="3"/>
      <c r="BO363" s="3"/>
      <c r="BP363" s="151">
        <f t="shared" si="2289"/>
        <v>0</v>
      </c>
      <c r="BQ363" s="151">
        <f t="shared" si="2290"/>
        <v>0</v>
      </c>
      <c r="BR363" s="151">
        <f t="shared" si="2291"/>
        <v>0</v>
      </c>
      <c r="BS363" s="151">
        <f t="shared" si="2292"/>
        <v>0</v>
      </c>
      <c r="BT363" s="154">
        <f t="shared" si="2258"/>
        <v>0</v>
      </c>
      <c r="BU363" s="3"/>
      <c r="BV363" s="3"/>
      <c r="BW363" s="3"/>
      <c r="BX363" s="151">
        <f t="shared" si="2293"/>
        <v>0</v>
      </c>
      <c r="BY363" s="151">
        <f t="shared" si="2294"/>
        <v>0</v>
      </c>
      <c r="BZ363" s="151">
        <f t="shared" si="2295"/>
        <v>0</v>
      </c>
      <c r="CA363" s="151">
        <f t="shared" si="2296"/>
        <v>0</v>
      </c>
      <c r="CB363" s="154">
        <f t="shared" si="2259"/>
        <v>0</v>
      </c>
      <c r="CC363" s="3"/>
      <c r="CD363" s="3"/>
      <c r="CE363" s="3"/>
      <c r="CF363" s="151">
        <f t="shared" si="2297"/>
        <v>0</v>
      </c>
      <c r="CG363" s="151">
        <f t="shared" si="2298"/>
        <v>0</v>
      </c>
      <c r="CH363" s="151">
        <f t="shared" si="2299"/>
        <v>0</v>
      </c>
      <c r="CI363" s="151">
        <f t="shared" si="2300"/>
        <v>0</v>
      </c>
      <c r="CJ363" s="154">
        <f t="shared" si="2260"/>
        <v>0</v>
      </c>
      <c r="CK363" s="3"/>
      <c r="CL363" s="3"/>
      <c r="CM363" s="3"/>
      <c r="CN363" s="151">
        <f t="shared" si="2301"/>
        <v>0</v>
      </c>
      <c r="CO363" s="151">
        <f t="shared" si="2302"/>
        <v>0</v>
      </c>
      <c r="CP363" s="151">
        <f t="shared" si="2303"/>
        <v>0</v>
      </c>
      <c r="CQ363" s="151">
        <f t="shared" si="2304"/>
        <v>0</v>
      </c>
      <c r="CR363" s="154">
        <f t="shared" si="2261"/>
        <v>0</v>
      </c>
      <c r="CS363" s="3"/>
      <c r="CT363" s="3"/>
      <c r="CU363" s="3"/>
      <c r="CV363" s="151">
        <f t="shared" si="2305"/>
        <v>0</v>
      </c>
      <c r="CW363" s="151">
        <f t="shared" si="2306"/>
        <v>0</v>
      </c>
      <c r="CX363" s="151">
        <f t="shared" si="2307"/>
        <v>0</v>
      </c>
      <c r="CY363" s="151">
        <f t="shared" si="2308"/>
        <v>0</v>
      </c>
      <c r="CZ363" s="151">
        <f t="shared" si="2309"/>
        <v>0</v>
      </c>
      <c r="DA363" s="151">
        <f t="shared" si="2310"/>
        <v>0</v>
      </c>
      <c r="DB363" s="151">
        <f t="shared" si="2311"/>
        <v>0</v>
      </c>
      <c r="DC363" s="151">
        <f t="shared" si="231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13"/>
        <v>0</v>
      </c>
      <c r="FM363" s="151">
        <f t="shared" si="2314"/>
        <v>0</v>
      </c>
      <c r="FN363" s="151">
        <f t="shared" si="2315"/>
        <v>0</v>
      </c>
      <c r="FO363" s="151">
        <f t="shared" si="2316"/>
        <v>0</v>
      </c>
      <c r="FR363" s="5">
        <f t="shared" si="2234"/>
        <v>0</v>
      </c>
      <c r="FS363" s="5">
        <f t="shared" si="2235"/>
        <v>0</v>
      </c>
      <c r="FT363" s="5">
        <f t="shared" si="2236"/>
        <v>0</v>
      </c>
      <c r="FU363" s="5">
        <f t="shared" si="2237"/>
        <v>0</v>
      </c>
      <c r="FW363" s="233" t="e">
        <f t="shared" si="2238"/>
        <v>#DIV/0!</v>
      </c>
      <c r="FX363" s="233" t="e">
        <f t="shared" si="2239"/>
        <v>#DIV/0!</v>
      </c>
      <c r="FY363" s="233" t="e">
        <f t="shared" si="2240"/>
        <v>#DIV/0!</v>
      </c>
      <c r="FZ363" s="233" t="e">
        <f t="shared" si="2241"/>
        <v>#DIV/0!</v>
      </c>
      <c r="GA363" s="233"/>
      <c r="GB363" s="5">
        <f t="shared" si="2242"/>
        <v>0</v>
      </c>
      <c r="GC363" s="5">
        <f t="shared" si="2243"/>
        <v>0</v>
      </c>
      <c r="GD363" s="5">
        <f t="shared" si="2244"/>
        <v>0</v>
      </c>
      <c r="GE363" s="5">
        <f t="shared" si="2245"/>
        <v>0</v>
      </c>
    </row>
    <row r="364" spans="2:187" x14ac:dyDescent="0.2">
      <c r="B364" s="139">
        <f t="shared" si="2317"/>
        <v>2029</v>
      </c>
      <c r="C364" s="142" t="str">
        <f t="shared" si="2232"/>
        <v>Mar</v>
      </c>
      <c r="D364" s="154">
        <f t="shared" si="2246"/>
        <v>0</v>
      </c>
      <c r="E364" s="129"/>
      <c r="F364" s="129"/>
      <c r="G364" s="129"/>
      <c r="H364" s="154">
        <f t="shared" si="2247"/>
        <v>0</v>
      </c>
      <c r="I364" s="151">
        <f t="shared" si="2265"/>
        <v>0</v>
      </c>
      <c r="J364" s="151">
        <f t="shared" si="2266"/>
        <v>0</v>
      </c>
      <c r="K364" s="151">
        <f t="shared" si="2267"/>
        <v>0</v>
      </c>
      <c r="L364" s="154">
        <f t="shared" si="2318"/>
        <v>0</v>
      </c>
      <c r="M364" s="3"/>
      <c r="N364" s="3"/>
      <c r="O364" s="3"/>
      <c r="P364" s="154">
        <f t="shared" si="2248"/>
        <v>0</v>
      </c>
      <c r="Q364" s="3"/>
      <c r="R364" s="3"/>
      <c r="S364" s="3"/>
      <c r="T364" s="154">
        <f t="shared" si="2249"/>
        <v>0</v>
      </c>
      <c r="U364" s="151">
        <f t="shared" si="2268"/>
        <v>0</v>
      </c>
      <c r="V364" s="151">
        <f t="shared" si="2269"/>
        <v>0</v>
      </c>
      <c r="W364" s="151">
        <f t="shared" si="2270"/>
        <v>0</v>
      </c>
      <c r="X364" s="154">
        <f t="shared" si="2250"/>
        <v>0</v>
      </c>
      <c r="Y364" s="151">
        <f t="shared" si="2271"/>
        <v>0</v>
      </c>
      <c r="Z364" s="151">
        <f t="shared" si="2272"/>
        <v>0</v>
      </c>
      <c r="AA364" s="151">
        <f t="shared" si="2273"/>
        <v>0</v>
      </c>
      <c r="AB364" s="154">
        <f t="shared" si="2251"/>
        <v>0</v>
      </c>
      <c r="AC364" s="3"/>
      <c r="AD364" s="3"/>
      <c r="AE364" s="3"/>
      <c r="AF364" s="154">
        <f t="shared" si="2252"/>
        <v>0</v>
      </c>
      <c r="AG364" s="3"/>
      <c r="AH364" s="3"/>
      <c r="AI364" s="3"/>
      <c r="AJ364" s="154">
        <f t="shared" si="2253"/>
        <v>0</v>
      </c>
      <c r="AK364" s="151">
        <f t="shared" si="2274"/>
        <v>0</v>
      </c>
      <c r="AL364" s="151">
        <f t="shared" si="2275"/>
        <v>0</v>
      </c>
      <c r="AM364" s="151">
        <f t="shared" si="2276"/>
        <v>0</v>
      </c>
      <c r="AN364" s="154">
        <f t="shared" si="2254"/>
        <v>0</v>
      </c>
      <c r="AO364" s="3"/>
      <c r="AP364" s="3"/>
      <c r="AQ364" s="3"/>
      <c r="AR364" s="151">
        <f t="shared" si="2277"/>
        <v>0</v>
      </c>
      <c r="AS364" s="151">
        <f t="shared" si="2278"/>
        <v>0</v>
      </c>
      <c r="AT364" s="151">
        <f t="shared" si="2279"/>
        <v>0</v>
      </c>
      <c r="AU364" s="151">
        <f t="shared" si="2280"/>
        <v>0</v>
      </c>
      <c r="AV364" s="154">
        <f t="shared" si="2255"/>
        <v>0</v>
      </c>
      <c r="AW364" s="3"/>
      <c r="AX364" s="3"/>
      <c r="AY364" s="3"/>
      <c r="AZ364" s="151">
        <f t="shared" si="2281"/>
        <v>0</v>
      </c>
      <c r="BA364" s="151">
        <f t="shared" si="2282"/>
        <v>0</v>
      </c>
      <c r="BB364" s="151">
        <f t="shared" si="2283"/>
        <v>0</v>
      </c>
      <c r="BC364" s="151">
        <f t="shared" si="2284"/>
        <v>0</v>
      </c>
      <c r="BD364" s="154">
        <f t="shared" si="2256"/>
        <v>0</v>
      </c>
      <c r="BE364" s="3"/>
      <c r="BF364" s="3"/>
      <c r="BG364" s="3"/>
      <c r="BH364" s="151">
        <f t="shared" si="2285"/>
        <v>0</v>
      </c>
      <c r="BI364" s="151">
        <f t="shared" si="2286"/>
        <v>0</v>
      </c>
      <c r="BJ364" s="151">
        <f t="shared" si="2287"/>
        <v>0</v>
      </c>
      <c r="BK364" s="151">
        <f t="shared" si="2288"/>
        <v>0</v>
      </c>
      <c r="BL364" s="154">
        <f t="shared" si="2257"/>
        <v>0</v>
      </c>
      <c r="BM364" s="3"/>
      <c r="BN364" s="3"/>
      <c r="BO364" s="3"/>
      <c r="BP364" s="151">
        <f t="shared" si="2289"/>
        <v>0</v>
      </c>
      <c r="BQ364" s="151">
        <f t="shared" si="2290"/>
        <v>0</v>
      </c>
      <c r="BR364" s="151">
        <f t="shared" si="2291"/>
        <v>0</v>
      </c>
      <c r="BS364" s="151">
        <f t="shared" si="2292"/>
        <v>0</v>
      </c>
      <c r="BT364" s="154">
        <f t="shared" si="2258"/>
        <v>0</v>
      </c>
      <c r="BU364" s="3"/>
      <c r="BV364" s="3"/>
      <c r="BW364" s="3"/>
      <c r="BX364" s="151">
        <f t="shared" si="2293"/>
        <v>0</v>
      </c>
      <c r="BY364" s="151">
        <f t="shared" si="2294"/>
        <v>0</v>
      </c>
      <c r="BZ364" s="151">
        <f t="shared" si="2295"/>
        <v>0</v>
      </c>
      <c r="CA364" s="151">
        <f t="shared" si="2296"/>
        <v>0</v>
      </c>
      <c r="CB364" s="154">
        <f t="shared" si="2259"/>
        <v>0</v>
      </c>
      <c r="CC364" s="3"/>
      <c r="CD364" s="3"/>
      <c r="CE364" s="3"/>
      <c r="CF364" s="151">
        <f t="shared" si="2297"/>
        <v>0</v>
      </c>
      <c r="CG364" s="151">
        <f t="shared" si="2298"/>
        <v>0</v>
      </c>
      <c r="CH364" s="151">
        <f t="shared" si="2299"/>
        <v>0</v>
      </c>
      <c r="CI364" s="151">
        <f t="shared" si="2300"/>
        <v>0</v>
      </c>
      <c r="CJ364" s="154">
        <f t="shared" si="2260"/>
        <v>0</v>
      </c>
      <c r="CK364" s="3"/>
      <c r="CL364" s="3"/>
      <c r="CM364" s="3"/>
      <c r="CN364" s="151">
        <f t="shared" si="2301"/>
        <v>0</v>
      </c>
      <c r="CO364" s="151">
        <f t="shared" si="2302"/>
        <v>0</v>
      </c>
      <c r="CP364" s="151">
        <f t="shared" si="2303"/>
        <v>0</v>
      </c>
      <c r="CQ364" s="151">
        <f t="shared" si="2304"/>
        <v>0</v>
      </c>
      <c r="CR364" s="154">
        <f t="shared" si="2261"/>
        <v>0</v>
      </c>
      <c r="CS364" s="3"/>
      <c r="CT364" s="3"/>
      <c r="CU364" s="3"/>
      <c r="CV364" s="151">
        <f t="shared" si="2305"/>
        <v>0</v>
      </c>
      <c r="CW364" s="151">
        <f t="shared" si="2306"/>
        <v>0</v>
      </c>
      <c r="CX364" s="151">
        <f t="shared" si="2307"/>
        <v>0</v>
      </c>
      <c r="CY364" s="151">
        <f t="shared" si="2308"/>
        <v>0</v>
      </c>
      <c r="CZ364" s="151">
        <f t="shared" si="2309"/>
        <v>0</v>
      </c>
      <c r="DA364" s="151">
        <f t="shared" si="2310"/>
        <v>0</v>
      </c>
      <c r="DB364" s="151">
        <f t="shared" si="2311"/>
        <v>0</v>
      </c>
      <c r="DC364" s="151">
        <f t="shared" si="231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13"/>
        <v>0</v>
      </c>
      <c r="FM364" s="151">
        <f t="shared" si="2314"/>
        <v>0</v>
      </c>
      <c r="FN364" s="151">
        <f t="shared" si="2315"/>
        <v>0</v>
      </c>
      <c r="FO364" s="151">
        <f t="shared" si="2316"/>
        <v>0</v>
      </c>
      <c r="FR364" s="5">
        <f t="shared" si="2234"/>
        <v>0</v>
      </c>
      <c r="FS364" s="5">
        <f t="shared" si="2235"/>
        <v>0</v>
      </c>
      <c r="FT364" s="5">
        <f t="shared" si="2236"/>
        <v>0</v>
      </c>
      <c r="FU364" s="5">
        <f t="shared" si="2237"/>
        <v>0</v>
      </c>
      <c r="FW364" s="233" t="e">
        <f t="shared" si="2238"/>
        <v>#DIV/0!</v>
      </c>
      <c r="FX364" s="233" t="e">
        <f t="shared" si="2239"/>
        <v>#DIV/0!</v>
      </c>
      <c r="FY364" s="233" t="e">
        <f t="shared" si="2240"/>
        <v>#DIV/0!</v>
      </c>
      <c r="FZ364" s="233" t="e">
        <f t="shared" si="2241"/>
        <v>#DIV/0!</v>
      </c>
      <c r="GA364" s="233"/>
      <c r="GB364" s="5">
        <f t="shared" si="2242"/>
        <v>0</v>
      </c>
      <c r="GC364" s="5">
        <f t="shared" si="2243"/>
        <v>0</v>
      </c>
      <c r="GD364" s="5">
        <f t="shared" si="2244"/>
        <v>0</v>
      </c>
      <c r="GE364" s="5">
        <f t="shared" si="2245"/>
        <v>0</v>
      </c>
    </row>
    <row r="365" spans="2:187" x14ac:dyDescent="0.2">
      <c r="B365" s="139">
        <f t="shared" si="2317"/>
        <v>2029</v>
      </c>
      <c r="C365" s="142" t="str">
        <f t="shared" si="2232"/>
        <v>Apr</v>
      </c>
      <c r="D365" s="154">
        <f t="shared" si="2246"/>
        <v>0</v>
      </c>
      <c r="E365" s="129"/>
      <c r="F365" s="129"/>
      <c r="G365" s="129"/>
      <c r="H365" s="154">
        <f t="shared" si="2247"/>
        <v>0</v>
      </c>
      <c r="I365" s="151">
        <f t="shared" si="2265"/>
        <v>0</v>
      </c>
      <c r="J365" s="151">
        <f t="shared" si="2266"/>
        <v>0</v>
      </c>
      <c r="K365" s="151">
        <f t="shared" si="2267"/>
        <v>0</v>
      </c>
      <c r="L365" s="154">
        <f t="shared" si="2318"/>
        <v>0</v>
      </c>
      <c r="M365" s="3"/>
      <c r="N365" s="3"/>
      <c r="O365" s="3"/>
      <c r="P365" s="154">
        <f t="shared" si="2248"/>
        <v>0</v>
      </c>
      <c r="Q365" s="3"/>
      <c r="R365" s="3"/>
      <c r="S365" s="3"/>
      <c r="T365" s="154">
        <f t="shared" si="2249"/>
        <v>0</v>
      </c>
      <c r="U365" s="151">
        <f t="shared" si="2268"/>
        <v>0</v>
      </c>
      <c r="V365" s="151">
        <f t="shared" si="2269"/>
        <v>0</v>
      </c>
      <c r="W365" s="151">
        <f t="shared" si="2270"/>
        <v>0</v>
      </c>
      <c r="X365" s="154">
        <f t="shared" si="2250"/>
        <v>0</v>
      </c>
      <c r="Y365" s="151">
        <f t="shared" si="2271"/>
        <v>0</v>
      </c>
      <c r="Z365" s="151">
        <f t="shared" si="2272"/>
        <v>0</v>
      </c>
      <c r="AA365" s="151">
        <f t="shared" si="2273"/>
        <v>0</v>
      </c>
      <c r="AB365" s="154">
        <f t="shared" si="2251"/>
        <v>0</v>
      </c>
      <c r="AC365" s="3"/>
      <c r="AD365" s="3"/>
      <c r="AE365" s="3"/>
      <c r="AF365" s="154">
        <f t="shared" si="2252"/>
        <v>0</v>
      </c>
      <c r="AG365" s="3"/>
      <c r="AH365" s="3"/>
      <c r="AI365" s="3"/>
      <c r="AJ365" s="154">
        <f t="shared" si="2253"/>
        <v>0</v>
      </c>
      <c r="AK365" s="151">
        <f t="shared" si="2274"/>
        <v>0</v>
      </c>
      <c r="AL365" s="151">
        <f t="shared" si="2275"/>
        <v>0</v>
      </c>
      <c r="AM365" s="151">
        <f t="shared" si="2276"/>
        <v>0</v>
      </c>
      <c r="AN365" s="154">
        <f t="shared" si="2254"/>
        <v>0</v>
      </c>
      <c r="AO365" s="3"/>
      <c r="AP365" s="3"/>
      <c r="AQ365" s="3"/>
      <c r="AR365" s="151">
        <f t="shared" si="2277"/>
        <v>0</v>
      </c>
      <c r="AS365" s="151">
        <f t="shared" si="2278"/>
        <v>0</v>
      </c>
      <c r="AT365" s="151">
        <f t="shared" si="2279"/>
        <v>0</v>
      </c>
      <c r="AU365" s="151">
        <f t="shared" si="2280"/>
        <v>0</v>
      </c>
      <c r="AV365" s="154">
        <f t="shared" si="2255"/>
        <v>0</v>
      </c>
      <c r="AW365" s="3"/>
      <c r="AX365" s="3"/>
      <c r="AY365" s="3"/>
      <c r="AZ365" s="151">
        <f t="shared" si="2281"/>
        <v>0</v>
      </c>
      <c r="BA365" s="151">
        <f t="shared" si="2282"/>
        <v>0</v>
      </c>
      <c r="BB365" s="151">
        <f t="shared" si="2283"/>
        <v>0</v>
      </c>
      <c r="BC365" s="151">
        <f t="shared" si="2284"/>
        <v>0</v>
      </c>
      <c r="BD365" s="154">
        <f t="shared" si="2256"/>
        <v>0</v>
      </c>
      <c r="BE365" s="3"/>
      <c r="BF365" s="3"/>
      <c r="BG365" s="3"/>
      <c r="BH365" s="151">
        <f t="shared" si="2285"/>
        <v>0</v>
      </c>
      <c r="BI365" s="151">
        <f t="shared" si="2286"/>
        <v>0</v>
      </c>
      <c r="BJ365" s="151">
        <f t="shared" si="2287"/>
        <v>0</v>
      </c>
      <c r="BK365" s="151">
        <f t="shared" si="2288"/>
        <v>0</v>
      </c>
      <c r="BL365" s="154">
        <f t="shared" si="2257"/>
        <v>0</v>
      </c>
      <c r="BM365" s="3"/>
      <c r="BN365" s="3"/>
      <c r="BO365" s="3"/>
      <c r="BP365" s="151">
        <f t="shared" si="2289"/>
        <v>0</v>
      </c>
      <c r="BQ365" s="151">
        <f t="shared" si="2290"/>
        <v>0</v>
      </c>
      <c r="BR365" s="151">
        <f t="shared" si="2291"/>
        <v>0</v>
      </c>
      <c r="BS365" s="151">
        <f t="shared" si="2292"/>
        <v>0</v>
      </c>
      <c r="BT365" s="154">
        <f t="shared" si="2258"/>
        <v>0</v>
      </c>
      <c r="BU365" s="3"/>
      <c r="BV365" s="3"/>
      <c r="BW365" s="3"/>
      <c r="BX365" s="151">
        <f t="shared" si="2293"/>
        <v>0</v>
      </c>
      <c r="BY365" s="151">
        <f t="shared" si="2294"/>
        <v>0</v>
      </c>
      <c r="BZ365" s="151">
        <f t="shared" si="2295"/>
        <v>0</v>
      </c>
      <c r="CA365" s="151">
        <f t="shared" si="2296"/>
        <v>0</v>
      </c>
      <c r="CB365" s="154">
        <f t="shared" si="2259"/>
        <v>0</v>
      </c>
      <c r="CC365" s="3"/>
      <c r="CD365" s="3"/>
      <c r="CE365" s="3"/>
      <c r="CF365" s="151">
        <f t="shared" si="2297"/>
        <v>0</v>
      </c>
      <c r="CG365" s="151">
        <f t="shared" si="2298"/>
        <v>0</v>
      </c>
      <c r="CH365" s="151">
        <f t="shared" si="2299"/>
        <v>0</v>
      </c>
      <c r="CI365" s="151">
        <f t="shared" si="2300"/>
        <v>0</v>
      </c>
      <c r="CJ365" s="154">
        <f t="shared" si="2260"/>
        <v>0</v>
      </c>
      <c r="CK365" s="3"/>
      <c r="CL365" s="3"/>
      <c r="CM365" s="3"/>
      <c r="CN365" s="151">
        <f t="shared" si="2301"/>
        <v>0</v>
      </c>
      <c r="CO365" s="151">
        <f t="shared" si="2302"/>
        <v>0</v>
      </c>
      <c r="CP365" s="151">
        <f t="shared" si="2303"/>
        <v>0</v>
      </c>
      <c r="CQ365" s="151">
        <f t="shared" si="2304"/>
        <v>0</v>
      </c>
      <c r="CR365" s="154">
        <f t="shared" si="2261"/>
        <v>0</v>
      </c>
      <c r="CS365" s="3"/>
      <c r="CT365" s="3"/>
      <c r="CU365" s="3"/>
      <c r="CV365" s="151">
        <f t="shared" si="2305"/>
        <v>0</v>
      </c>
      <c r="CW365" s="151">
        <f t="shared" si="2306"/>
        <v>0</v>
      </c>
      <c r="CX365" s="151">
        <f t="shared" si="2307"/>
        <v>0</v>
      </c>
      <c r="CY365" s="151">
        <f t="shared" si="2308"/>
        <v>0</v>
      </c>
      <c r="CZ365" s="151">
        <f t="shared" si="2309"/>
        <v>0</v>
      </c>
      <c r="DA365" s="151">
        <f t="shared" si="2310"/>
        <v>0</v>
      </c>
      <c r="DB365" s="151">
        <f t="shared" si="2311"/>
        <v>0</v>
      </c>
      <c r="DC365" s="151">
        <f t="shared" si="231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13"/>
        <v>0</v>
      </c>
      <c r="FM365" s="151">
        <f t="shared" si="2314"/>
        <v>0</v>
      </c>
      <c r="FN365" s="151">
        <f t="shared" si="2315"/>
        <v>0</v>
      </c>
      <c r="FO365" s="151">
        <f t="shared" si="2316"/>
        <v>0</v>
      </c>
      <c r="FR365" s="5">
        <f t="shared" si="2234"/>
        <v>0</v>
      </c>
      <c r="FS365" s="5">
        <f t="shared" si="2235"/>
        <v>0</v>
      </c>
      <c r="FT365" s="5">
        <f t="shared" si="2236"/>
        <v>0</v>
      </c>
      <c r="FU365" s="5">
        <f t="shared" si="2237"/>
        <v>0</v>
      </c>
      <c r="FW365" s="233" t="e">
        <f t="shared" si="2238"/>
        <v>#DIV/0!</v>
      </c>
      <c r="FX365" s="233" t="e">
        <f t="shared" si="2239"/>
        <v>#DIV/0!</v>
      </c>
      <c r="FY365" s="233" t="e">
        <f t="shared" si="2240"/>
        <v>#DIV/0!</v>
      </c>
      <c r="FZ365" s="233" t="e">
        <f t="shared" si="2241"/>
        <v>#DIV/0!</v>
      </c>
      <c r="GA365" s="233"/>
      <c r="GB365" s="5">
        <f t="shared" si="2242"/>
        <v>0</v>
      </c>
      <c r="GC365" s="5">
        <f t="shared" si="2243"/>
        <v>0</v>
      </c>
      <c r="GD365" s="5">
        <f t="shared" si="2244"/>
        <v>0</v>
      </c>
      <c r="GE365" s="5">
        <f t="shared" si="2245"/>
        <v>0</v>
      </c>
    </row>
    <row r="366" spans="2:187" x14ac:dyDescent="0.2">
      <c r="B366" s="139">
        <f t="shared" si="2317"/>
        <v>2029</v>
      </c>
      <c r="C366" s="142" t="str">
        <f t="shared" si="2232"/>
        <v>Maj</v>
      </c>
      <c r="D366" s="154">
        <f t="shared" si="2246"/>
        <v>0</v>
      </c>
      <c r="E366" s="129"/>
      <c r="F366" s="129"/>
      <c r="G366" s="129"/>
      <c r="H366" s="154">
        <f t="shared" si="2247"/>
        <v>0</v>
      </c>
      <c r="I366" s="151">
        <f t="shared" si="2265"/>
        <v>0</v>
      </c>
      <c r="J366" s="151">
        <f t="shared" si="2266"/>
        <v>0</v>
      </c>
      <c r="K366" s="151">
        <f t="shared" si="2267"/>
        <v>0</v>
      </c>
      <c r="L366" s="154">
        <f t="shared" si="2318"/>
        <v>0</v>
      </c>
      <c r="M366" s="3"/>
      <c r="N366" s="3"/>
      <c r="O366" s="3"/>
      <c r="P366" s="154">
        <f t="shared" si="2248"/>
        <v>0</v>
      </c>
      <c r="Q366" s="3"/>
      <c r="R366" s="3"/>
      <c r="S366" s="3"/>
      <c r="T366" s="154">
        <f t="shared" si="2249"/>
        <v>0</v>
      </c>
      <c r="U366" s="151">
        <f t="shared" si="2268"/>
        <v>0</v>
      </c>
      <c r="V366" s="151">
        <f t="shared" si="2269"/>
        <v>0</v>
      </c>
      <c r="W366" s="151">
        <f t="shared" si="2270"/>
        <v>0</v>
      </c>
      <c r="X366" s="154">
        <f t="shared" si="2250"/>
        <v>0</v>
      </c>
      <c r="Y366" s="151">
        <f t="shared" si="2271"/>
        <v>0</v>
      </c>
      <c r="Z366" s="151">
        <f t="shared" si="2272"/>
        <v>0</v>
      </c>
      <c r="AA366" s="151">
        <f t="shared" si="2273"/>
        <v>0</v>
      </c>
      <c r="AB366" s="154">
        <f t="shared" si="2251"/>
        <v>0</v>
      </c>
      <c r="AC366" s="3"/>
      <c r="AD366" s="3"/>
      <c r="AE366" s="3"/>
      <c r="AF366" s="154">
        <f t="shared" si="2252"/>
        <v>0</v>
      </c>
      <c r="AG366" s="3"/>
      <c r="AH366" s="3"/>
      <c r="AI366" s="3"/>
      <c r="AJ366" s="154">
        <f t="shared" si="2253"/>
        <v>0</v>
      </c>
      <c r="AK366" s="151">
        <f t="shared" si="2274"/>
        <v>0</v>
      </c>
      <c r="AL366" s="151">
        <f t="shared" si="2275"/>
        <v>0</v>
      </c>
      <c r="AM366" s="151">
        <f t="shared" si="2276"/>
        <v>0</v>
      </c>
      <c r="AN366" s="154">
        <f t="shared" si="2254"/>
        <v>0</v>
      </c>
      <c r="AO366" s="3"/>
      <c r="AP366" s="3"/>
      <c r="AQ366" s="3"/>
      <c r="AR366" s="151">
        <f t="shared" si="2277"/>
        <v>0</v>
      </c>
      <c r="AS366" s="151">
        <f t="shared" si="2278"/>
        <v>0</v>
      </c>
      <c r="AT366" s="151">
        <f t="shared" si="2279"/>
        <v>0</v>
      </c>
      <c r="AU366" s="151">
        <f t="shared" si="2280"/>
        <v>0</v>
      </c>
      <c r="AV366" s="154">
        <f t="shared" si="2255"/>
        <v>0</v>
      </c>
      <c r="AW366" s="3"/>
      <c r="AX366" s="3"/>
      <c r="AY366" s="3"/>
      <c r="AZ366" s="151">
        <f t="shared" si="2281"/>
        <v>0</v>
      </c>
      <c r="BA366" s="151">
        <f t="shared" si="2282"/>
        <v>0</v>
      </c>
      <c r="BB366" s="151">
        <f t="shared" si="2283"/>
        <v>0</v>
      </c>
      <c r="BC366" s="151">
        <f t="shared" si="2284"/>
        <v>0</v>
      </c>
      <c r="BD366" s="154">
        <f t="shared" si="2256"/>
        <v>0</v>
      </c>
      <c r="BE366" s="3"/>
      <c r="BF366" s="3"/>
      <c r="BG366" s="3"/>
      <c r="BH366" s="151">
        <f t="shared" si="2285"/>
        <v>0</v>
      </c>
      <c r="BI366" s="151">
        <f t="shared" si="2286"/>
        <v>0</v>
      </c>
      <c r="BJ366" s="151">
        <f t="shared" si="2287"/>
        <v>0</v>
      </c>
      <c r="BK366" s="151">
        <f t="shared" si="2288"/>
        <v>0</v>
      </c>
      <c r="BL366" s="154">
        <f t="shared" si="2257"/>
        <v>0</v>
      </c>
      <c r="BM366" s="3"/>
      <c r="BN366" s="3"/>
      <c r="BO366" s="3"/>
      <c r="BP366" s="151">
        <f t="shared" si="2289"/>
        <v>0</v>
      </c>
      <c r="BQ366" s="151">
        <f t="shared" si="2290"/>
        <v>0</v>
      </c>
      <c r="BR366" s="151">
        <f t="shared" si="2291"/>
        <v>0</v>
      </c>
      <c r="BS366" s="151">
        <f t="shared" si="2292"/>
        <v>0</v>
      </c>
      <c r="BT366" s="154">
        <f t="shared" si="2258"/>
        <v>0</v>
      </c>
      <c r="BU366" s="3"/>
      <c r="BV366" s="3"/>
      <c r="BW366" s="3"/>
      <c r="BX366" s="151">
        <f t="shared" si="2293"/>
        <v>0</v>
      </c>
      <c r="BY366" s="151">
        <f t="shared" si="2294"/>
        <v>0</v>
      </c>
      <c r="BZ366" s="151">
        <f t="shared" si="2295"/>
        <v>0</v>
      </c>
      <c r="CA366" s="151">
        <f t="shared" si="2296"/>
        <v>0</v>
      </c>
      <c r="CB366" s="154">
        <f t="shared" si="2259"/>
        <v>0</v>
      </c>
      <c r="CC366" s="3"/>
      <c r="CD366" s="3"/>
      <c r="CE366" s="3"/>
      <c r="CF366" s="151">
        <f t="shared" si="2297"/>
        <v>0</v>
      </c>
      <c r="CG366" s="151">
        <f t="shared" si="2298"/>
        <v>0</v>
      </c>
      <c r="CH366" s="151">
        <f t="shared" si="2299"/>
        <v>0</v>
      </c>
      <c r="CI366" s="151">
        <f t="shared" si="2300"/>
        <v>0</v>
      </c>
      <c r="CJ366" s="154">
        <f t="shared" si="2260"/>
        <v>0</v>
      </c>
      <c r="CK366" s="3"/>
      <c r="CL366" s="3"/>
      <c r="CM366" s="3"/>
      <c r="CN366" s="151">
        <f t="shared" si="2301"/>
        <v>0</v>
      </c>
      <c r="CO366" s="151">
        <f t="shared" si="2302"/>
        <v>0</v>
      </c>
      <c r="CP366" s="151">
        <f t="shared" si="2303"/>
        <v>0</v>
      </c>
      <c r="CQ366" s="151">
        <f t="shared" si="2304"/>
        <v>0</v>
      </c>
      <c r="CR366" s="154">
        <f t="shared" si="2261"/>
        <v>0</v>
      </c>
      <c r="CS366" s="3"/>
      <c r="CT366" s="3"/>
      <c r="CU366" s="3"/>
      <c r="CV366" s="151">
        <f t="shared" si="2305"/>
        <v>0</v>
      </c>
      <c r="CW366" s="151">
        <f t="shared" si="2306"/>
        <v>0</v>
      </c>
      <c r="CX366" s="151">
        <f t="shared" si="2307"/>
        <v>0</v>
      </c>
      <c r="CY366" s="151">
        <f t="shared" si="2308"/>
        <v>0</v>
      </c>
      <c r="CZ366" s="151">
        <f t="shared" si="2309"/>
        <v>0</v>
      </c>
      <c r="DA366" s="151">
        <f t="shared" si="2310"/>
        <v>0</v>
      </c>
      <c r="DB366" s="151">
        <f t="shared" si="2311"/>
        <v>0</v>
      </c>
      <c r="DC366" s="151">
        <f t="shared" si="231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13"/>
        <v>0</v>
      </c>
      <c r="FM366" s="151">
        <f t="shared" si="2314"/>
        <v>0</v>
      </c>
      <c r="FN366" s="151">
        <f t="shared" si="2315"/>
        <v>0</v>
      </c>
      <c r="FO366" s="151">
        <f t="shared" si="2316"/>
        <v>0</v>
      </c>
      <c r="FR366" s="5">
        <f t="shared" si="2234"/>
        <v>0</v>
      </c>
      <c r="FS366" s="5">
        <f t="shared" si="2235"/>
        <v>0</v>
      </c>
      <c r="FT366" s="5">
        <f t="shared" si="2236"/>
        <v>0</v>
      </c>
      <c r="FU366" s="5">
        <f t="shared" si="2237"/>
        <v>0</v>
      </c>
      <c r="FW366" s="233" t="e">
        <f t="shared" si="2238"/>
        <v>#DIV/0!</v>
      </c>
      <c r="FX366" s="233" t="e">
        <f t="shared" si="2239"/>
        <v>#DIV/0!</v>
      </c>
      <c r="FY366" s="233" t="e">
        <f t="shared" si="2240"/>
        <v>#DIV/0!</v>
      </c>
      <c r="FZ366" s="233" t="e">
        <f t="shared" si="2241"/>
        <v>#DIV/0!</v>
      </c>
      <c r="GA366" s="233"/>
      <c r="GB366" s="5">
        <f t="shared" si="2242"/>
        <v>0</v>
      </c>
      <c r="GC366" s="5">
        <f t="shared" si="2243"/>
        <v>0</v>
      </c>
      <c r="GD366" s="5">
        <f t="shared" si="2244"/>
        <v>0</v>
      </c>
      <c r="GE366" s="5">
        <f t="shared" si="2245"/>
        <v>0</v>
      </c>
    </row>
    <row r="367" spans="2:187" x14ac:dyDescent="0.2">
      <c r="B367" s="139">
        <f t="shared" si="2317"/>
        <v>2029</v>
      </c>
      <c r="C367" s="142" t="str">
        <f t="shared" si="2232"/>
        <v>Jun</v>
      </c>
      <c r="D367" s="154">
        <f t="shared" si="2246"/>
        <v>0</v>
      </c>
      <c r="E367" s="129"/>
      <c r="F367" s="129"/>
      <c r="G367" s="129"/>
      <c r="H367" s="154">
        <f t="shared" si="2247"/>
        <v>0</v>
      </c>
      <c r="I367" s="151">
        <f t="shared" si="2265"/>
        <v>0</v>
      </c>
      <c r="J367" s="151">
        <f t="shared" si="2266"/>
        <v>0</v>
      </c>
      <c r="K367" s="151">
        <f t="shared" si="2267"/>
        <v>0</v>
      </c>
      <c r="L367" s="154">
        <f t="shared" si="2318"/>
        <v>0</v>
      </c>
      <c r="M367" s="3"/>
      <c r="N367" s="3"/>
      <c r="O367" s="3"/>
      <c r="P367" s="154">
        <f t="shared" si="2248"/>
        <v>0</v>
      </c>
      <c r="Q367" s="3"/>
      <c r="R367" s="3"/>
      <c r="S367" s="3"/>
      <c r="T367" s="154">
        <f t="shared" si="2249"/>
        <v>0</v>
      </c>
      <c r="U367" s="151">
        <f t="shared" si="2268"/>
        <v>0</v>
      </c>
      <c r="V367" s="151">
        <f t="shared" si="2269"/>
        <v>0</v>
      </c>
      <c r="W367" s="151">
        <f t="shared" si="2270"/>
        <v>0</v>
      </c>
      <c r="X367" s="154">
        <f t="shared" si="2250"/>
        <v>0</v>
      </c>
      <c r="Y367" s="151">
        <f t="shared" si="2271"/>
        <v>0</v>
      </c>
      <c r="Z367" s="151">
        <f t="shared" si="2272"/>
        <v>0</v>
      </c>
      <c r="AA367" s="151">
        <f t="shared" si="2273"/>
        <v>0</v>
      </c>
      <c r="AB367" s="154">
        <f t="shared" si="2251"/>
        <v>0</v>
      </c>
      <c r="AC367" s="3"/>
      <c r="AD367" s="3"/>
      <c r="AE367" s="3"/>
      <c r="AF367" s="154">
        <f t="shared" si="2252"/>
        <v>0</v>
      </c>
      <c r="AG367" s="3"/>
      <c r="AH367" s="3"/>
      <c r="AI367" s="3"/>
      <c r="AJ367" s="154">
        <f t="shared" si="2253"/>
        <v>0</v>
      </c>
      <c r="AK367" s="151">
        <f t="shared" si="2274"/>
        <v>0</v>
      </c>
      <c r="AL367" s="151">
        <f t="shared" si="2275"/>
        <v>0</v>
      </c>
      <c r="AM367" s="151">
        <f t="shared" si="2276"/>
        <v>0</v>
      </c>
      <c r="AN367" s="154">
        <f t="shared" si="2254"/>
        <v>0</v>
      </c>
      <c r="AO367" s="3"/>
      <c r="AP367" s="3"/>
      <c r="AQ367" s="3"/>
      <c r="AR367" s="151">
        <f t="shared" si="2277"/>
        <v>0</v>
      </c>
      <c r="AS367" s="151">
        <f t="shared" si="2278"/>
        <v>0</v>
      </c>
      <c r="AT367" s="151">
        <f t="shared" si="2279"/>
        <v>0</v>
      </c>
      <c r="AU367" s="151">
        <f t="shared" si="2280"/>
        <v>0</v>
      </c>
      <c r="AV367" s="154">
        <f t="shared" si="2255"/>
        <v>0</v>
      </c>
      <c r="AW367" s="3"/>
      <c r="AX367" s="3"/>
      <c r="AY367" s="3"/>
      <c r="AZ367" s="151">
        <f t="shared" si="2281"/>
        <v>0</v>
      </c>
      <c r="BA367" s="151">
        <f t="shared" si="2282"/>
        <v>0</v>
      </c>
      <c r="BB367" s="151">
        <f t="shared" si="2283"/>
        <v>0</v>
      </c>
      <c r="BC367" s="151">
        <f t="shared" si="2284"/>
        <v>0</v>
      </c>
      <c r="BD367" s="154">
        <f t="shared" si="2256"/>
        <v>0</v>
      </c>
      <c r="BE367" s="3"/>
      <c r="BF367" s="3"/>
      <c r="BG367" s="3"/>
      <c r="BH367" s="151">
        <f t="shared" si="2285"/>
        <v>0</v>
      </c>
      <c r="BI367" s="151">
        <f t="shared" si="2286"/>
        <v>0</v>
      </c>
      <c r="BJ367" s="151">
        <f t="shared" si="2287"/>
        <v>0</v>
      </c>
      <c r="BK367" s="151">
        <f t="shared" si="2288"/>
        <v>0</v>
      </c>
      <c r="BL367" s="154">
        <f t="shared" si="2257"/>
        <v>0</v>
      </c>
      <c r="BM367" s="3"/>
      <c r="BN367" s="3"/>
      <c r="BO367" s="3"/>
      <c r="BP367" s="151">
        <f t="shared" si="2289"/>
        <v>0</v>
      </c>
      <c r="BQ367" s="151">
        <f t="shared" si="2290"/>
        <v>0</v>
      </c>
      <c r="BR367" s="151">
        <f t="shared" si="2291"/>
        <v>0</v>
      </c>
      <c r="BS367" s="151">
        <f t="shared" si="2292"/>
        <v>0</v>
      </c>
      <c r="BT367" s="154">
        <f t="shared" si="2258"/>
        <v>0</v>
      </c>
      <c r="BU367" s="3"/>
      <c r="BV367" s="3"/>
      <c r="BW367" s="3"/>
      <c r="BX367" s="151">
        <f t="shared" si="2293"/>
        <v>0</v>
      </c>
      <c r="BY367" s="151">
        <f t="shared" si="2294"/>
        <v>0</v>
      </c>
      <c r="BZ367" s="151">
        <f t="shared" si="2295"/>
        <v>0</v>
      </c>
      <c r="CA367" s="151">
        <f t="shared" si="2296"/>
        <v>0</v>
      </c>
      <c r="CB367" s="154">
        <f t="shared" si="2259"/>
        <v>0</v>
      </c>
      <c r="CC367" s="3"/>
      <c r="CD367" s="3"/>
      <c r="CE367" s="3"/>
      <c r="CF367" s="151">
        <f t="shared" si="2297"/>
        <v>0</v>
      </c>
      <c r="CG367" s="151">
        <f t="shared" si="2298"/>
        <v>0</v>
      </c>
      <c r="CH367" s="151">
        <f t="shared" si="2299"/>
        <v>0</v>
      </c>
      <c r="CI367" s="151">
        <f t="shared" si="2300"/>
        <v>0</v>
      </c>
      <c r="CJ367" s="154">
        <f t="shared" si="2260"/>
        <v>0</v>
      </c>
      <c r="CK367" s="3"/>
      <c r="CL367" s="3"/>
      <c r="CM367" s="3"/>
      <c r="CN367" s="151">
        <f t="shared" si="2301"/>
        <v>0</v>
      </c>
      <c r="CO367" s="151">
        <f t="shared" si="2302"/>
        <v>0</v>
      </c>
      <c r="CP367" s="151">
        <f t="shared" si="2303"/>
        <v>0</v>
      </c>
      <c r="CQ367" s="151">
        <f t="shared" si="2304"/>
        <v>0</v>
      </c>
      <c r="CR367" s="154">
        <f t="shared" si="2261"/>
        <v>0</v>
      </c>
      <c r="CS367" s="3"/>
      <c r="CT367" s="3"/>
      <c r="CU367" s="3"/>
      <c r="CV367" s="151">
        <f t="shared" si="2305"/>
        <v>0</v>
      </c>
      <c r="CW367" s="151">
        <f t="shared" si="2306"/>
        <v>0</v>
      </c>
      <c r="CX367" s="151">
        <f t="shared" si="2307"/>
        <v>0</v>
      </c>
      <c r="CY367" s="151">
        <f t="shared" si="2308"/>
        <v>0</v>
      </c>
      <c r="CZ367" s="151">
        <f t="shared" si="2309"/>
        <v>0</v>
      </c>
      <c r="DA367" s="151">
        <f t="shared" si="2310"/>
        <v>0</v>
      </c>
      <c r="DB367" s="151">
        <f t="shared" si="2311"/>
        <v>0</v>
      </c>
      <c r="DC367" s="151">
        <f t="shared" si="231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13"/>
        <v>0</v>
      </c>
      <c r="FM367" s="151">
        <f t="shared" si="2314"/>
        <v>0</v>
      </c>
      <c r="FN367" s="151">
        <f t="shared" si="2315"/>
        <v>0</v>
      </c>
      <c r="FO367" s="151">
        <f t="shared" si="2316"/>
        <v>0</v>
      </c>
      <c r="FR367" s="5">
        <f t="shared" si="2234"/>
        <v>0</v>
      </c>
      <c r="FS367" s="5">
        <f t="shared" si="2235"/>
        <v>0</v>
      </c>
      <c r="FT367" s="5">
        <f t="shared" si="2236"/>
        <v>0</v>
      </c>
      <c r="FU367" s="5">
        <f t="shared" ref="FU367:FU385" si="2319">ABS(X367)</f>
        <v>0</v>
      </c>
      <c r="FW367" s="233" t="e">
        <f t="shared" si="2238"/>
        <v>#DIV/0!</v>
      </c>
      <c r="FX367" s="233" t="e">
        <f t="shared" si="2239"/>
        <v>#DIV/0!</v>
      </c>
      <c r="FY367" s="233" t="e">
        <f t="shared" si="2240"/>
        <v>#DIV/0!</v>
      </c>
      <c r="FZ367" s="233" t="e">
        <f t="shared" si="2241"/>
        <v>#DIV/0!</v>
      </c>
      <c r="GA367" s="233"/>
      <c r="GB367" s="5">
        <f t="shared" si="2242"/>
        <v>0</v>
      </c>
      <c r="GC367" s="5">
        <f t="shared" si="2243"/>
        <v>0</v>
      </c>
      <c r="GD367" s="5">
        <f t="shared" si="2244"/>
        <v>0</v>
      </c>
      <c r="GE367" s="5">
        <f t="shared" si="2245"/>
        <v>0</v>
      </c>
    </row>
    <row r="368" spans="2:187" x14ac:dyDescent="0.2">
      <c r="B368" s="139">
        <f t="shared" si="2317"/>
        <v>2029</v>
      </c>
      <c r="C368" s="142" t="str">
        <f t="shared" si="2232"/>
        <v>Jul</v>
      </c>
      <c r="D368" s="154">
        <f t="shared" si="2246"/>
        <v>0</v>
      </c>
      <c r="E368" s="129"/>
      <c r="F368" s="129"/>
      <c r="G368" s="129"/>
      <c r="H368" s="154">
        <f t="shared" si="2247"/>
        <v>0</v>
      </c>
      <c r="I368" s="151">
        <f t="shared" si="2265"/>
        <v>0</v>
      </c>
      <c r="J368" s="151">
        <f t="shared" si="2266"/>
        <v>0</v>
      </c>
      <c r="K368" s="151">
        <f t="shared" si="2267"/>
        <v>0</v>
      </c>
      <c r="L368" s="154">
        <f t="shared" si="2318"/>
        <v>0</v>
      </c>
      <c r="M368" s="3"/>
      <c r="N368" s="3"/>
      <c r="O368" s="3"/>
      <c r="P368" s="154">
        <f t="shared" si="2248"/>
        <v>0</v>
      </c>
      <c r="Q368" s="3"/>
      <c r="R368" s="3"/>
      <c r="S368" s="3"/>
      <c r="T368" s="154">
        <f t="shared" si="2249"/>
        <v>0</v>
      </c>
      <c r="U368" s="151">
        <f t="shared" si="2268"/>
        <v>0</v>
      </c>
      <c r="V368" s="151">
        <f t="shared" si="2269"/>
        <v>0</v>
      </c>
      <c r="W368" s="151">
        <f t="shared" si="2270"/>
        <v>0</v>
      </c>
      <c r="X368" s="154">
        <f t="shared" si="2250"/>
        <v>0</v>
      </c>
      <c r="Y368" s="151">
        <f t="shared" si="2271"/>
        <v>0</v>
      </c>
      <c r="Z368" s="151">
        <f t="shared" si="2272"/>
        <v>0</v>
      </c>
      <c r="AA368" s="151">
        <f t="shared" si="2273"/>
        <v>0</v>
      </c>
      <c r="AB368" s="154">
        <f t="shared" si="2251"/>
        <v>0</v>
      </c>
      <c r="AC368" s="3"/>
      <c r="AD368" s="3"/>
      <c r="AE368" s="3"/>
      <c r="AF368" s="154">
        <f t="shared" si="2252"/>
        <v>0</v>
      </c>
      <c r="AG368" s="3"/>
      <c r="AH368" s="3"/>
      <c r="AI368" s="3"/>
      <c r="AJ368" s="154">
        <f t="shared" si="2253"/>
        <v>0</v>
      </c>
      <c r="AK368" s="151">
        <f t="shared" si="2274"/>
        <v>0</v>
      </c>
      <c r="AL368" s="151">
        <f t="shared" si="2275"/>
        <v>0</v>
      </c>
      <c r="AM368" s="151">
        <f t="shared" si="2276"/>
        <v>0</v>
      </c>
      <c r="AN368" s="154">
        <f t="shared" si="2254"/>
        <v>0</v>
      </c>
      <c r="AO368" s="3"/>
      <c r="AP368" s="3"/>
      <c r="AQ368" s="3"/>
      <c r="AR368" s="151">
        <f t="shared" si="2277"/>
        <v>0</v>
      </c>
      <c r="AS368" s="151">
        <f t="shared" si="2278"/>
        <v>0</v>
      </c>
      <c r="AT368" s="151">
        <f t="shared" si="2279"/>
        <v>0</v>
      </c>
      <c r="AU368" s="151">
        <f t="shared" si="2280"/>
        <v>0</v>
      </c>
      <c r="AV368" s="154">
        <f t="shared" si="2255"/>
        <v>0</v>
      </c>
      <c r="AW368" s="3"/>
      <c r="AX368" s="3"/>
      <c r="AY368" s="3"/>
      <c r="AZ368" s="151">
        <f t="shared" si="2281"/>
        <v>0</v>
      </c>
      <c r="BA368" s="151">
        <f t="shared" si="2282"/>
        <v>0</v>
      </c>
      <c r="BB368" s="151">
        <f t="shared" si="2283"/>
        <v>0</v>
      </c>
      <c r="BC368" s="151">
        <f t="shared" si="2284"/>
        <v>0</v>
      </c>
      <c r="BD368" s="154">
        <f t="shared" si="2256"/>
        <v>0</v>
      </c>
      <c r="BE368" s="3"/>
      <c r="BF368" s="3"/>
      <c r="BG368" s="3"/>
      <c r="BH368" s="151">
        <f t="shared" si="2285"/>
        <v>0</v>
      </c>
      <c r="BI368" s="151">
        <f t="shared" si="2286"/>
        <v>0</v>
      </c>
      <c r="BJ368" s="151">
        <f t="shared" si="2287"/>
        <v>0</v>
      </c>
      <c r="BK368" s="151">
        <f t="shared" si="2288"/>
        <v>0</v>
      </c>
      <c r="BL368" s="154">
        <f t="shared" si="2257"/>
        <v>0</v>
      </c>
      <c r="BM368" s="3"/>
      <c r="BN368" s="3"/>
      <c r="BO368" s="3"/>
      <c r="BP368" s="151">
        <f t="shared" si="2289"/>
        <v>0</v>
      </c>
      <c r="BQ368" s="151">
        <f t="shared" si="2290"/>
        <v>0</v>
      </c>
      <c r="BR368" s="151">
        <f t="shared" si="2291"/>
        <v>0</v>
      </c>
      <c r="BS368" s="151">
        <f t="shared" si="2292"/>
        <v>0</v>
      </c>
      <c r="BT368" s="154">
        <f t="shared" si="2258"/>
        <v>0</v>
      </c>
      <c r="BU368" s="3"/>
      <c r="BV368" s="3"/>
      <c r="BW368" s="3"/>
      <c r="BX368" s="151">
        <f t="shared" si="2293"/>
        <v>0</v>
      </c>
      <c r="BY368" s="151">
        <f t="shared" si="2294"/>
        <v>0</v>
      </c>
      <c r="BZ368" s="151">
        <f t="shared" si="2295"/>
        <v>0</v>
      </c>
      <c r="CA368" s="151">
        <f t="shared" si="2296"/>
        <v>0</v>
      </c>
      <c r="CB368" s="154">
        <f t="shared" si="2259"/>
        <v>0</v>
      </c>
      <c r="CC368" s="3"/>
      <c r="CD368" s="3"/>
      <c r="CE368" s="3"/>
      <c r="CF368" s="151">
        <f t="shared" si="2297"/>
        <v>0</v>
      </c>
      <c r="CG368" s="151">
        <f t="shared" si="2298"/>
        <v>0</v>
      </c>
      <c r="CH368" s="151">
        <f t="shared" si="2299"/>
        <v>0</v>
      </c>
      <c r="CI368" s="151">
        <f t="shared" si="2300"/>
        <v>0</v>
      </c>
      <c r="CJ368" s="154">
        <f t="shared" si="2260"/>
        <v>0</v>
      </c>
      <c r="CK368" s="3"/>
      <c r="CL368" s="3"/>
      <c r="CM368" s="3"/>
      <c r="CN368" s="151">
        <f t="shared" si="2301"/>
        <v>0</v>
      </c>
      <c r="CO368" s="151">
        <f t="shared" si="2302"/>
        <v>0</v>
      </c>
      <c r="CP368" s="151">
        <f t="shared" si="2303"/>
        <v>0</v>
      </c>
      <c r="CQ368" s="151">
        <f t="shared" si="2304"/>
        <v>0</v>
      </c>
      <c r="CR368" s="154">
        <f t="shared" si="2261"/>
        <v>0</v>
      </c>
      <c r="CS368" s="3"/>
      <c r="CT368" s="3"/>
      <c r="CU368" s="3"/>
      <c r="CV368" s="151">
        <f t="shared" si="2305"/>
        <v>0</v>
      </c>
      <c r="CW368" s="151">
        <f t="shared" si="2306"/>
        <v>0</v>
      </c>
      <c r="CX368" s="151">
        <f t="shared" si="2307"/>
        <v>0</v>
      </c>
      <c r="CY368" s="151">
        <f t="shared" si="2308"/>
        <v>0</v>
      </c>
      <c r="CZ368" s="151">
        <f t="shared" si="2309"/>
        <v>0</v>
      </c>
      <c r="DA368" s="151">
        <f t="shared" si="2310"/>
        <v>0</v>
      </c>
      <c r="DB368" s="151">
        <f t="shared" si="2311"/>
        <v>0</v>
      </c>
      <c r="DC368" s="151">
        <f t="shared" si="231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13"/>
        <v>0</v>
      </c>
      <c r="FM368" s="151">
        <f t="shared" si="2314"/>
        <v>0</v>
      </c>
      <c r="FN368" s="151">
        <f t="shared" si="2315"/>
        <v>0</v>
      </c>
      <c r="FO368" s="151">
        <f t="shared" si="2316"/>
        <v>0</v>
      </c>
      <c r="FR368" s="5">
        <f t="shared" si="2234"/>
        <v>0</v>
      </c>
      <c r="FS368" s="5">
        <f t="shared" si="2235"/>
        <v>0</v>
      </c>
      <c r="FT368" s="5">
        <f t="shared" si="2236"/>
        <v>0</v>
      </c>
      <c r="FU368" s="5">
        <f t="shared" si="2319"/>
        <v>0</v>
      </c>
      <c r="FW368" s="233" t="e">
        <f t="shared" si="2238"/>
        <v>#DIV/0!</v>
      </c>
      <c r="FX368" s="233" t="e">
        <f t="shared" si="2239"/>
        <v>#DIV/0!</v>
      </c>
      <c r="FY368" s="233" t="e">
        <f t="shared" si="2240"/>
        <v>#DIV/0!</v>
      </c>
      <c r="FZ368" s="233" t="e">
        <f t="shared" si="2241"/>
        <v>#DIV/0!</v>
      </c>
      <c r="GA368" s="233"/>
      <c r="GB368" s="5">
        <f t="shared" si="2242"/>
        <v>0</v>
      </c>
      <c r="GC368" s="5">
        <f t="shared" si="2243"/>
        <v>0</v>
      </c>
      <c r="GD368" s="5">
        <f t="shared" si="2244"/>
        <v>0</v>
      </c>
      <c r="GE368" s="5">
        <f t="shared" si="2245"/>
        <v>0</v>
      </c>
    </row>
    <row r="369" spans="2:187" x14ac:dyDescent="0.2">
      <c r="B369" s="139">
        <f t="shared" si="2317"/>
        <v>2029</v>
      </c>
      <c r="C369" s="142" t="str">
        <f t="shared" si="2232"/>
        <v>Aug</v>
      </c>
      <c r="D369" s="154">
        <f t="shared" si="2246"/>
        <v>0</v>
      </c>
      <c r="E369" s="129"/>
      <c r="F369" s="129"/>
      <c r="G369" s="129"/>
      <c r="H369" s="154">
        <f t="shared" si="2247"/>
        <v>0</v>
      </c>
      <c r="I369" s="151">
        <f t="shared" si="2265"/>
        <v>0</v>
      </c>
      <c r="J369" s="151">
        <f t="shared" si="2266"/>
        <v>0</v>
      </c>
      <c r="K369" s="151">
        <f t="shared" si="2267"/>
        <v>0</v>
      </c>
      <c r="L369" s="154">
        <f t="shared" si="2318"/>
        <v>0</v>
      </c>
      <c r="M369" s="3"/>
      <c r="N369" s="3"/>
      <c r="O369" s="3"/>
      <c r="P369" s="154">
        <f t="shared" si="2248"/>
        <v>0</v>
      </c>
      <c r="Q369" s="3"/>
      <c r="R369" s="3"/>
      <c r="S369" s="3"/>
      <c r="T369" s="154">
        <f t="shared" si="2249"/>
        <v>0</v>
      </c>
      <c r="U369" s="151">
        <f t="shared" si="2268"/>
        <v>0</v>
      </c>
      <c r="V369" s="151">
        <f t="shared" si="2269"/>
        <v>0</v>
      </c>
      <c r="W369" s="151">
        <f t="shared" si="2270"/>
        <v>0</v>
      </c>
      <c r="X369" s="154">
        <f t="shared" si="2250"/>
        <v>0</v>
      </c>
      <c r="Y369" s="151">
        <f t="shared" si="2271"/>
        <v>0</v>
      </c>
      <c r="Z369" s="151">
        <f t="shared" si="2272"/>
        <v>0</v>
      </c>
      <c r="AA369" s="151">
        <f t="shared" si="2273"/>
        <v>0</v>
      </c>
      <c r="AB369" s="154">
        <f t="shared" si="2251"/>
        <v>0</v>
      </c>
      <c r="AC369" s="3"/>
      <c r="AD369" s="3"/>
      <c r="AE369" s="3"/>
      <c r="AF369" s="154">
        <f t="shared" si="2252"/>
        <v>0</v>
      </c>
      <c r="AG369" s="3"/>
      <c r="AH369" s="3"/>
      <c r="AI369" s="3"/>
      <c r="AJ369" s="154">
        <f t="shared" si="2253"/>
        <v>0</v>
      </c>
      <c r="AK369" s="151">
        <f t="shared" si="2274"/>
        <v>0</v>
      </c>
      <c r="AL369" s="151">
        <f t="shared" si="2275"/>
        <v>0</v>
      </c>
      <c r="AM369" s="151">
        <f t="shared" si="2276"/>
        <v>0</v>
      </c>
      <c r="AN369" s="154">
        <f t="shared" si="2254"/>
        <v>0</v>
      </c>
      <c r="AO369" s="3"/>
      <c r="AP369" s="3"/>
      <c r="AQ369" s="3"/>
      <c r="AR369" s="151">
        <f t="shared" si="2277"/>
        <v>0</v>
      </c>
      <c r="AS369" s="151">
        <f t="shared" si="2278"/>
        <v>0</v>
      </c>
      <c r="AT369" s="151">
        <f t="shared" si="2279"/>
        <v>0</v>
      </c>
      <c r="AU369" s="151">
        <f t="shared" si="2280"/>
        <v>0</v>
      </c>
      <c r="AV369" s="154">
        <f t="shared" si="2255"/>
        <v>0</v>
      </c>
      <c r="AW369" s="3"/>
      <c r="AX369" s="3"/>
      <c r="AY369" s="3"/>
      <c r="AZ369" s="151">
        <f t="shared" si="2281"/>
        <v>0</v>
      </c>
      <c r="BA369" s="151">
        <f t="shared" si="2282"/>
        <v>0</v>
      </c>
      <c r="BB369" s="151">
        <f t="shared" si="2283"/>
        <v>0</v>
      </c>
      <c r="BC369" s="151">
        <f t="shared" si="2284"/>
        <v>0</v>
      </c>
      <c r="BD369" s="154">
        <f t="shared" si="2256"/>
        <v>0</v>
      </c>
      <c r="BE369" s="3"/>
      <c r="BF369" s="3"/>
      <c r="BG369" s="3"/>
      <c r="BH369" s="151">
        <f t="shared" si="2285"/>
        <v>0</v>
      </c>
      <c r="BI369" s="151">
        <f t="shared" si="2286"/>
        <v>0</v>
      </c>
      <c r="BJ369" s="151">
        <f t="shared" si="2287"/>
        <v>0</v>
      </c>
      <c r="BK369" s="151">
        <f t="shared" si="2288"/>
        <v>0</v>
      </c>
      <c r="BL369" s="154">
        <f t="shared" si="2257"/>
        <v>0</v>
      </c>
      <c r="BM369" s="3"/>
      <c r="BN369" s="3"/>
      <c r="BO369" s="3"/>
      <c r="BP369" s="151">
        <f t="shared" si="2289"/>
        <v>0</v>
      </c>
      <c r="BQ369" s="151">
        <f t="shared" si="2290"/>
        <v>0</v>
      </c>
      <c r="BR369" s="151">
        <f t="shared" si="2291"/>
        <v>0</v>
      </c>
      <c r="BS369" s="151">
        <f t="shared" si="2292"/>
        <v>0</v>
      </c>
      <c r="BT369" s="154">
        <f t="shared" si="2258"/>
        <v>0</v>
      </c>
      <c r="BU369" s="3"/>
      <c r="BV369" s="3"/>
      <c r="BW369" s="3"/>
      <c r="BX369" s="151">
        <f t="shared" si="2293"/>
        <v>0</v>
      </c>
      <c r="BY369" s="151">
        <f t="shared" si="2294"/>
        <v>0</v>
      </c>
      <c r="BZ369" s="151">
        <f t="shared" si="2295"/>
        <v>0</v>
      </c>
      <c r="CA369" s="151">
        <f t="shared" si="2296"/>
        <v>0</v>
      </c>
      <c r="CB369" s="154">
        <f t="shared" si="2259"/>
        <v>0</v>
      </c>
      <c r="CC369" s="3"/>
      <c r="CD369" s="3"/>
      <c r="CE369" s="3"/>
      <c r="CF369" s="151">
        <f t="shared" si="2297"/>
        <v>0</v>
      </c>
      <c r="CG369" s="151">
        <f t="shared" si="2298"/>
        <v>0</v>
      </c>
      <c r="CH369" s="151">
        <f t="shared" si="2299"/>
        <v>0</v>
      </c>
      <c r="CI369" s="151">
        <f t="shared" si="2300"/>
        <v>0</v>
      </c>
      <c r="CJ369" s="154">
        <f t="shared" si="2260"/>
        <v>0</v>
      </c>
      <c r="CK369" s="3"/>
      <c r="CL369" s="3"/>
      <c r="CM369" s="3"/>
      <c r="CN369" s="151">
        <f t="shared" si="2301"/>
        <v>0</v>
      </c>
      <c r="CO369" s="151">
        <f t="shared" si="2302"/>
        <v>0</v>
      </c>
      <c r="CP369" s="151">
        <f t="shared" si="2303"/>
        <v>0</v>
      </c>
      <c r="CQ369" s="151">
        <f t="shared" si="2304"/>
        <v>0</v>
      </c>
      <c r="CR369" s="154">
        <f t="shared" si="2261"/>
        <v>0</v>
      </c>
      <c r="CS369" s="3"/>
      <c r="CT369" s="3"/>
      <c r="CU369" s="3"/>
      <c r="CV369" s="151">
        <f t="shared" si="2305"/>
        <v>0</v>
      </c>
      <c r="CW369" s="151">
        <f t="shared" si="2306"/>
        <v>0</v>
      </c>
      <c r="CX369" s="151">
        <f t="shared" si="2307"/>
        <v>0</v>
      </c>
      <c r="CY369" s="151">
        <f t="shared" si="2308"/>
        <v>0</v>
      </c>
      <c r="CZ369" s="151">
        <f t="shared" si="2309"/>
        <v>0</v>
      </c>
      <c r="DA369" s="151">
        <f t="shared" si="2310"/>
        <v>0</v>
      </c>
      <c r="DB369" s="151">
        <f t="shared" si="2311"/>
        <v>0</v>
      </c>
      <c r="DC369" s="151">
        <f t="shared" si="231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13"/>
        <v>0</v>
      </c>
      <c r="FM369" s="151">
        <f t="shared" si="2314"/>
        <v>0</v>
      </c>
      <c r="FN369" s="151">
        <f t="shared" si="2315"/>
        <v>0</v>
      </c>
      <c r="FO369" s="151">
        <f t="shared" si="2316"/>
        <v>0</v>
      </c>
      <c r="FR369" s="5">
        <f t="shared" si="2234"/>
        <v>0</v>
      </c>
      <c r="FS369" s="5">
        <f t="shared" si="2235"/>
        <v>0</v>
      </c>
      <c r="FT369" s="5">
        <f t="shared" si="2236"/>
        <v>0</v>
      </c>
      <c r="FU369" s="5">
        <f t="shared" si="2319"/>
        <v>0</v>
      </c>
      <c r="FW369" s="233" t="e">
        <f t="shared" si="2238"/>
        <v>#DIV/0!</v>
      </c>
      <c r="FX369" s="233" t="e">
        <f t="shared" si="2239"/>
        <v>#DIV/0!</v>
      </c>
      <c r="FY369" s="233" t="e">
        <f t="shared" si="2240"/>
        <v>#DIV/0!</v>
      </c>
      <c r="FZ369" s="233" t="e">
        <f t="shared" si="2241"/>
        <v>#DIV/0!</v>
      </c>
      <c r="GA369" s="233"/>
      <c r="GB369" s="5">
        <f t="shared" si="2242"/>
        <v>0</v>
      </c>
      <c r="GC369" s="5">
        <f t="shared" si="2243"/>
        <v>0</v>
      </c>
      <c r="GD369" s="5">
        <f t="shared" si="2244"/>
        <v>0</v>
      </c>
      <c r="GE369" s="5">
        <f t="shared" si="2245"/>
        <v>0</v>
      </c>
    </row>
    <row r="370" spans="2:187" x14ac:dyDescent="0.2">
      <c r="B370" s="139">
        <f t="shared" si="2317"/>
        <v>2029</v>
      </c>
      <c r="C370" s="142" t="str">
        <f t="shared" ref="C370:C385" si="2320">C358</f>
        <v>Sep</v>
      </c>
      <c r="D370" s="154">
        <f t="shared" si="2246"/>
        <v>0</v>
      </c>
      <c r="E370" s="129"/>
      <c r="F370" s="129"/>
      <c r="G370" s="129"/>
      <c r="H370" s="154">
        <f t="shared" si="2247"/>
        <v>0</v>
      </c>
      <c r="I370" s="151">
        <f t="shared" si="2265"/>
        <v>0</v>
      </c>
      <c r="J370" s="151">
        <f t="shared" si="2266"/>
        <v>0</v>
      </c>
      <c r="K370" s="151">
        <f t="shared" si="2267"/>
        <v>0</v>
      </c>
      <c r="L370" s="154">
        <f t="shared" si="2318"/>
        <v>0</v>
      </c>
      <c r="M370" s="3"/>
      <c r="N370" s="3"/>
      <c r="O370" s="3"/>
      <c r="P370" s="154">
        <f t="shared" si="2248"/>
        <v>0</v>
      </c>
      <c r="Q370" s="3"/>
      <c r="R370" s="3"/>
      <c r="S370" s="3"/>
      <c r="T370" s="154">
        <f t="shared" si="2249"/>
        <v>0</v>
      </c>
      <c r="U370" s="151">
        <f t="shared" si="2268"/>
        <v>0</v>
      </c>
      <c r="V370" s="151">
        <f t="shared" si="2269"/>
        <v>0</v>
      </c>
      <c r="W370" s="151">
        <f t="shared" si="2270"/>
        <v>0</v>
      </c>
      <c r="X370" s="154">
        <f t="shared" si="2250"/>
        <v>0</v>
      </c>
      <c r="Y370" s="151">
        <f t="shared" si="2271"/>
        <v>0</v>
      </c>
      <c r="Z370" s="151">
        <f t="shared" si="2272"/>
        <v>0</v>
      </c>
      <c r="AA370" s="151">
        <f t="shared" si="2273"/>
        <v>0</v>
      </c>
      <c r="AB370" s="154">
        <f t="shared" si="2251"/>
        <v>0</v>
      </c>
      <c r="AC370" s="3"/>
      <c r="AD370" s="3"/>
      <c r="AE370" s="3"/>
      <c r="AF370" s="154">
        <f t="shared" si="2252"/>
        <v>0</v>
      </c>
      <c r="AG370" s="3"/>
      <c r="AH370" s="3"/>
      <c r="AI370" s="3"/>
      <c r="AJ370" s="154">
        <f t="shared" si="2253"/>
        <v>0</v>
      </c>
      <c r="AK370" s="151">
        <f t="shared" si="2274"/>
        <v>0</v>
      </c>
      <c r="AL370" s="151">
        <f t="shared" si="2275"/>
        <v>0</v>
      </c>
      <c r="AM370" s="151">
        <f t="shared" si="2276"/>
        <v>0</v>
      </c>
      <c r="AN370" s="154">
        <f t="shared" si="2254"/>
        <v>0</v>
      </c>
      <c r="AO370" s="3"/>
      <c r="AP370" s="3"/>
      <c r="AQ370" s="3"/>
      <c r="AR370" s="151">
        <f t="shared" si="2277"/>
        <v>0</v>
      </c>
      <c r="AS370" s="151">
        <f t="shared" si="2278"/>
        <v>0</v>
      </c>
      <c r="AT370" s="151">
        <f t="shared" si="2279"/>
        <v>0</v>
      </c>
      <c r="AU370" s="151">
        <f t="shared" si="2280"/>
        <v>0</v>
      </c>
      <c r="AV370" s="154">
        <f t="shared" si="2255"/>
        <v>0</v>
      </c>
      <c r="AW370" s="3"/>
      <c r="AX370" s="3"/>
      <c r="AY370" s="3"/>
      <c r="AZ370" s="151">
        <f t="shared" si="2281"/>
        <v>0</v>
      </c>
      <c r="BA370" s="151">
        <f t="shared" si="2282"/>
        <v>0</v>
      </c>
      <c r="BB370" s="151">
        <f t="shared" si="2283"/>
        <v>0</v>
      </c>
      <c r="BC370" s="151">
        <f t="shared" si="2284"/>
        <v>0</v>
      </c>
      <c r="BD370" s="154">
        <f t="shared" si="2256"/>
        <v>0</v>
      </c>
      <c r="BE370" s="3"/>
      <c r="BF370" s="3"/>
      <c r="BG370" s="3"/>
      <c r="BH370" s="151">
        <f t="shared" si="2285"/>
        <v>0</v>
      </c>
      <c r="BI370" s="151">
        <f t="shared" si="2286"/>
        <v>0</v>
      </c>
      <c r="BJ370" s="151">
        <f t="shared" si="2287"/>
        <v>0</v>
      </c>
      <c r="BK370" s="151">
        <f t="shared" si="2288"/>
        <v>0</v>
      </c>
      <c r="BL370" s="154">
        <f t="shared" si="2257"/>
        <v>0</v>
      </c>
      <c r="BM370" s="3"/>
      <c r="BN370" s="3"/>
      <c r="BO370" s="3"/>
      <c r="BP370" s="151">
        <f t="shared" si="2289"/>
        <v>0</v>
      </c>
      <c r="BQ370" s="151">
        <f t="shared" si="2290"/>
        <v>0</v>
      </c>
      <c r="BR370" s="151">
        <f t="shared" si="2291"/>
        <v>0</v>
      </c>
      <c r="BS370" s="151">
        <f t="shared" si="2292"/>
        <v>0</v>
      </c>
      <c r="BT370" s="154">
        <f t="shared" si="2258"/>
        <v>0</v>
      </c>
      <c r="BU370" s="3"/>
      <c r="BV370" s="3"/>
      <c r="BW370" s="3"/>
      <c r="BX370" s="151">
        <f t="shared" si="2293"/>
        <v>0</v>
      </c>
      <c r="BY370" s="151">
        <f t="shared" si="2294"/>
        <v>0</v>
      </c>
      <c r="BZ370" s="151">
        <f t="shared" si="2295"/>
        <v>0</v>
      </c>
      <c r="CA370" s="151">
        <f t="shared" si="2296"/>
        <v>0</v>
      </c>
      <c r="CB370" s="154">
        <f t="shared" si="2259"/>
        <v>0</v>
      </c>
      <c r="CC370" s="3"/>
      <c r="CD370" s="3"/>
      <c r="CE370" s="3"/>
      <c r="CF370" s="151">
        <f t="shared" si="2297"/>
        <v>0</v>
      </c>
      <c r="CG370" s="151">
        <f t="shared" si="2298"/>
        <v>0</v>
      </c>
      <c r="CH370" s="151">
        <f t="shared" si="2299"/>
        <v>0</v>
      </c>
      <c r="CI370" s="151">
        <f t="shared" si="2300"/>
        <v>0</v>
      </c>
      <c r="CJ370" s="154">
        <f t="shared" si="2260"/>
        <v>0</v>
      </c>
      <c r="CK370" s="3"/>
      <c r="CL370" s="3"/>
      <c r="CM370" s="3"/>
      <c r="CN370" s="151">
        <f t="shared" si="2301"/>
        <v>0</v>
      </c>
      <c r="CO370" s="151">
        <f t="shared" si="2302"/>
        <v>0</v>
      </c>
      <c r="CP370" s="151">
        <f t="shared" si="2303"/>
        <v>0</v>
      </c>
      <c r="CQ370" s="151">
        <f t="shared" si="2304"/>
        <v>0</v>
      </c>
      <c r="CR370" s="154">
        <f t="shared" si="2261"/>
        <v>0</v>
      </c>
      <c r="CS370" s="3"/>
      <c r="CT370" s="3"/>
      <c r="CU370" s="3"/>
      <c r="CV370" s="151">
        <f t="shared" si="2305"/>
        <v>0</v>
      </c>
      <c r="CW370" s="151">
        <f t="shared" si="2306"/>
        <v>0</v>
      </c>
      <c r="CX370" s="151">
        <f t="shared" si="2307"/>
        <v>0</v>
      </c>
      <c r="CY370" s="151">
        <f t="shared" si="2308"/>
        <v>0</v>
      </c>
      <c r="CZ370" s="151">
        <f t="shared" si="2309"/>
        <v>0</v>
      </c>
      <c r="DA370" s="151">
        <f t="shared" si="2310"/>
        <v>0</v>
      </c>
      <c r="DB370" s="151">
        <f t="shared" si="2311"/>
        <v>0</v>
      </c>
      <c r="DC370" s="151">
        <f t="shared" si="231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13"/>
        <v>0</v>
      </c>
      <c r="FM370" s="151">
        <f t="shared" si="2314"/>
        <v>0</v>
      </c>
      <c r="FN370" s="151">
        <f t="shared" si="2315"/>
        <v>0</v>
      </c>
      <c r="FO370" s="151">
        <f t="shared" si="2316"/>
        <v>0</v>
      </c>
      <c r="FR370" s="5">
        <f t="shared" si="2234"/>
        <v>0</v>
      </c>
      <c r="FS370" s="5">
        <f t="shared" si="2235"/>
        <v>0</v>
      </c>
      <c r="FT370" s="5">
        <f t="shared" si="2236"/>
        <v>0</v>
      </c>
      <c r="FU370" s="5">
        <f t="shared" si="2319"/>
        <v>0</v>
      </c>
      <c r="FW370" s="233" t="e">
        <f t="shared" si="2238"/>
        <v>#DIV/0!</v>
      </c>
      <c r="FX370" s="233" t="e">
        <f t="shared" si="2239"/>
        <v>#DIV/0!</v>
      </c>
      <c r="FY370" s="233" t="e">
        <f t="shared" si="2240"/>
        <v>#DIV/0!</v>
      </c>
      <c r="FZ370" s="233" t="e">
        <f t="shared" si="2241"/>
        <v>#DIV/0!</v>
      </c>
      <c r="GA370" s="233"/>
      <c r="GB370" s="5">
        <f t="shared" si="2242"/>
        <v>0</v>
      </c>
      <c r="GC370" s="5">
        <f t="shared" si="2243"/>
        <v>0</v>
      </c>
      <c r="GD370" s="5">
        <f t="shared" si="2244"/>
        <v>0</v>
      </c>
      <c r="GE370" s="5">
        <f t="shared" si="2245"/>
        <v>0</v>
      </c>
    </row>
    <row r="371" spans="2:187" x14ac:dyDescent="0.2">
      <c r="B371" s="139">
        <f t="shared" si="2317"/>
        <v>2029</v>
      </c>
      <c r="C371" s="142" t="str">
        <f t="shared" si="2320"/>
        <v>Okt</v>
      </c>
      <c r="D371" s="154">
        <f t="shared" si="2246"/>
        <v>0</v>
      </c>
      <c r="E371" s="129"/>
      <c r="F371" s="129"/>
      <c r="G371" s="129"/>
      <c r="H371" s="154">
        <f t="shared" si="2247"/>
        <v>0</v>
      </c>
      <c r="I371" s="151">
        <f t="shared" si="2265"/>
        <v>0</v>
      </c>
      <c r="J371" s="151">
        <f t="shared" si="2266"/>
        <v>0</v>
      </c>
      <c r="K371" s="151">
        <f t="shared" si="2267"/>
        <v>0</v>
      </c>
      <c r="L371" s="154">
        <f t="shared" si="2318"/>
        <v>0</v>
      </c>
      <c r="M371" s="3"/>
      <c r="N371" s="3"/>
      <c r="O371" s="3"/>
      <c r="P371" s="154">
        <f t="shared" si="2248"/>
        <v>0</v>
      </c>
      <c r="Q371" s="3"/>
      <c r="R371" s="3"/>
      <c r="S371" s="3"/>
      <c r="T371" s="154">
        <f t="shared" si="2249"/>
        <v>0</v>
      </c>
      <c r="U371" s="151">
        <f t="shared" si="2268"/>
        <v>0</v>
      </c>
      <c r="V371" s="151">
        <f t="shared" si="2269"/>
        <v>0</v>
      </c>
      <c r="W371" s="151">
        <f t="shared" si="2270"/>
        <v>0</v>
      </c>
      <c r="X371" s="154">
        <f t="shared" si="2250"/>
        <v>0</v>
      </c>
      <c r="Y371" s="151">
        <f t="shared" si="2271"/>
        <v>0</v>
      </c>
      <c r="Z371" s="151">
        <f t="shared" si="2272"/>
        <v>0</v>
      </c>
      <c r="AA371" s="151">
        <f t="shared" si="2273"/>
        <v>0</v>
      </c>
      <c r="AB371" s="154">
        <f t="shared" si="2251"/>
        <v>0</v>
      </c>
      <c r="AC371" s="3"/>
      <c r="AD371" s="3"/>
      <c r="AE371" s="3"/>
      <c r="AF371" s="154">
        <f t="shared" si="2252"/>
        <v>0</v>
      </c>
      <c r="AG371" s="3"/>
      <c r="AH371" s="3"/>
      <c r="AI371" s="3"/>
      <c r="AJ371" s="154">
        <f t="shared" si="2253"/>
        <v>0</v>
      </c>
      <c r="AK371" s="151">
        <f t="shared" si="2274"/>
        <v>0</v>
      </c>
      <c r="AL371" s="151">
        <f t="shared" si="2275"/>
        <v>0</v>
      </c>
      <c r="AM371" s="151">
        <f t="shared" si="2276"/>
        <v>0</v>
      </c>
      <c r="AN371" s="154">
        <f t="shared" si="2254"/>
        <v>0</v>
      </c>
      <c r="AO371" s="3"/>
      <c r="AP371" s="3"/>
      <c r="AQ371" s="3"/>
      <c r="AR371" s="151">
        <f t="shared" si="2277"/>
        <v>0</v>
      </c>
      <c r="AS371" s="151">
        <f t="shared" si="2278"/>
        <v>0</v>
      </c>
      <c r="AT371" s="151">
        <f t="shared" si="2279"/>
        <v>0</v>
      </c>
      <c r="AU371" s="151">
        <f t="shared" si="2280"/>
        <v>0</v>
      </c>
      <c r="AV371" s="154">
        <f t="shared" si="2255"/>
        <v>0</v>
      </c>
      <c r="AW371" s="3"/>
      <c r="AX371" s="3"/>
      <c r="AY371" s="3"/>
      <c r="AZ371" s="151">
        <f t="shared" si="2281"/>
        <v>0</v>
      </c>
      <c r="BA371" s="151">
        <f t="shared" si="2282"/>
        <v>0</v>
      </c>
      <c r="BB371" s="151">
        <f t="shared" si="2283"/>
        <v>0</v>
      </c>
      <c r="BC371" s="151">
        <f t="shared" si="2284"/>
        <v>0</v>
      </c>
      <c r="BD371" s="154">
        <f t="shared" si="2256"/>
        <v>0</v>
      </c>
      <c r="BE371" s="3"/>
      <c r="BF371" s="3"/>
      <c r="BG371" s="3"/>
      <c r="BH371" s="151">
        <f t="shared" si="2285"/>
        <v>0</v>
      </c>
      <c r="BI371" s="151">
        <f t="shared" si="2286"/>
        <v>0</v>
      </c>
      <c r="BJ371" s="151">
        <f t="shared" si="2287"/>
        <v>0</v>
      </c>
      <c r="BK371" s="151">
        <f t="shared" si="2288"/>
        <v>0</v>
      </c>
      <c r="BL371" s="154">
        <f t="shared" si="2257"/>
        <v>0</v>
      </c>
      <c r="BM371" s="3"/>
      <c r="BN371" s="3"/>
      <c r="BO371" s="3"/>
      <c r="BP371" s="151">
        <f t="shared" si="2289"/>
        <v>0</v>
      </c>
      <c r="BQ371" s="151">
        <f t="shared" si="2290"/>
        <v>0</v>
      </c>
      <c r="BR371" s="151">
        <f t="shared" si="2291"/>
        <v>0</v>
      </c>
      <c r="BS371" s="151">
        <f t="shared" si="2292"/>
        <v>0</v>
      </c>
      <c r="BT371" s="154">
        <f t="shared" si="2258"/>
        <v>0</v>
      </c>
      <c r="BU371" s="3"/>
      <c r="BV371" s="3"/>
      <c r="BW371" s="3"/>
      <c r="BX371" s="151">
        <f t="shared" si="2293"/>
        <v>0</v>
      </c>
      <c r="BY371" s="151">
        <f t="shared" si="2294"/>
        <v>0</v>
      </c>
      <c r="BZ371" s="151">
        <f t="shared" si="2295"/>
        <v>0</v>
      </c>
      <c r="CA371" s="151">
        <f t="shared" si="2296"/>
        <v>0</v>
      </c>
      <c r="CB371" s="154">
        <f t="shared" si="2259"/>
        <v>0</v>
      </c>
      <c r="CC371" s="3"/>
      <c r="CD371" s="3"/>
      <c r="CE371" s="3"/>
      <c r="CF371" s="151">
        <f t="shared" si="2297"/>
        <v>0</v>
      </c>
      <c r="CG371" s="151">
        <f t="shared" si="2298"/>
        <v>0</v>
      </c>
      <c r="CH371" s="151">
        <f t="shared" si="2299"/>
        <v>0</v>
      </c>
      <c r="CI371" s="151">
        <f t="shared" si="2300"/>
        <v>0</v>
      </c>
      <c r="CJ371" s="154">
        <f t="shared" si="2260"/>
        <v>0</v>
      </c>
      <c r="CK371" s="3"/>
      <c r="CL371" s="3"/>
      <c r="CM371" s="3"/>
      <c r="CN371" s="151">
        <f t="shared" si="2301"/>
        <v>0</v>
      </c>
      <c r="CO371" s="151">
        <f t="shared" si="2302"/>
        <v>0</v>
      </c>
      <c r="CP371" s="151">
        <f t="shared" si="2303"/>
        <v>0</v>
      </c>
      <c r="CQ371" s="151">
        <f t="shared" si="2304"/>
        <v>0</v>
      </c>
      <c r="CR371" s="154">
        <f t="shared" si="2261"/>
        <v>0</v>
      </c>
      <c r="CS371" s="3"/>
      <c r="CT371" s="3"/>
      <c r="CU371" s="3"/>
      <c r="CV371" s="151">
        <f t="shared" si="2305"/>
        <v>0</v>
      </c>
      <c r="CW371" s="151">
        <f t="shared" si="2306"/>
        <v>0</v>
      </c>
      <c r="CX371" s="151">
        <f t="shared" si="2307"/>
        <v>0</v>
      </c>
      <c r="CY371" s="151">
        <f t="shared" si="2308"/>
        <v>0</v>
      </c>
      <c r="CZ371" s="151">
        <f t="shared" si="2309"/>
        <v>0</v>
      </c>
      <c r="DA371" s="151">
        <f t="shared" si="2310"/>
        <v>0</v>
      </c>
      <c r="DB371" s="151">
        <f t="shared" si="2311"/>
        <v>0</v>
      </c>
      <c r="DC371" s="151">
        <f t="shared" si="231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13"/>
        <v>0</v>
      </c>
      <c r="FM371" s="151">
        <f t="shared" si="2314"/>
        <v>0</v>
      </c>
      <c r="FN371" s="151">
        <f t="shared" si="2315"/>
        <v>0</v>
      </c>
      <c r="FO371" s="151">
        <f t="shared" si="2316"/>
        <v>0</v>
      </c>
      <c r="FR371" s="5">
        <f t="shared" si="2234"/>
        <v>0</v>
      </c>
      <c r="FS371" s="5">
        <f t="shared" si="2235"/>
        <v>0</v>
      </c>
      <c r="FT371" s="5">
        <f t="shared" si="2236"/>
        <v>0</v>
      </c>
      <c r="FU371" s="5">
        <f t="shared" si="2319"/>
        <v>0</v>
      </c>
      <c r="FW371" s="233" t="e">
        <f t="shared" si="2238"/>
        <v>#DIV/0!</v>
      </c>
      <c r="FX371" s="233" t="e">
        <f t="shared" si="2239"/>
        <v>#DIV/0!</v>
      </c>
      <c r="FY371" s="233" t="e">
        <f t="shared" si="2240"/>
        <v>#DIV/0!</v>
      </c>
      <c r="FZ371" s="233" t="e">
        <f t="shared" si="2241"/>
        <v>#DIV/0!</v>
      </c>
      <c r="GA371" s="233"/>
      <c r="GB371" s="5">
        <f t="shared" si="2242"/>
        <v>0</v>
      </c>
      <c r="GC371" s="5">
        <f t="shared" si="2243"/>
        <v>0</v>
      </c>
      <c r="GD371" s="5">
        <f t="shared" si="2244"/>
        <v>0</v>
      </c>
      <c r="GE371" s="5">
        <f t="shared" si="2245"/>
        <v>0</v>
      </c>
    </row>
    <row r="372" spans="2:187" x14ac:dyDescent="0.2">
      <c r="B372" s="139">
        <f t="shared" si="2317"/>
        <v>2029</v>
      </c>
      <c r="C372" s="142" t="str">
        <f t="shared" si="2320"/>
        <v>Nov</v>
      </c>
      <c r="D372" s="154">
        <f t="shared" si="2246"/>
        <v>0</v>
      </c>
      <c r="E372" s="129"/>
      <c r="F372" s="129"/>
      <c r="G372" s="129"/>
      <c r="H372" s="154">
        <f t="shared" si="2247"/>
        <v>0</v>
      </c>
      <c r="I372" s="151">
        <f t="shared" si="2265"/>
        <v>0</v>
      </c>
      <c r="J372" s="151">
        <f t="shared" si="2266"/>
        <v>0</v>
      </c>
      <c r="K372" s="151">
        <f t="shared" si="2267"/>
        <v>0</v>
      </c>
      <c r="L372" s="154">
        <f t="shared" si="2318"/>
        <v>0</v>
      </c>
      <c r="M372" s="3"/>
      <c r="N372" s="3"/>
      <c r="O372" s="3"/>
      <c r="P372" s="154">
        <f t="shared" si="2248"/>
        <v>0</v>
      </c>
      <c r="Q372" s="3"/>
      <c r="R372" s="3"/>
      <c r="S372" s="3"/>
      <c r="T372" s="154">
        <f t="shared" si="2249"/>
        <v>0</v>
      </c>
      <c r="U372" s="151">
        <f t="shared" si="2268"/>
        <v>0</v>
      </c>
      <c r="V372" s="151">
        <f t="shared" si="2269"/>
        <v>0</v>
      </c>
      <c r="W372" s="151">
        <f t="shared" si="2270"/>
        <v>0</v>
      </c>
      <c r="X372" s="154">
        <f t="shared" si="2250"/>
        <v>0</v>
      </c>
      <c r="Y372" s="151">
        <f t="shared" si="2271"/>
        <v>0</v>
      </c>
      <c r="Z372" s="151">
        <f t="shared" si="2272"/>
        <v>0</v>
      </c>
      <c r="AA372" s="151">
        <f t="shared" si="2273"/>
        <v>0</v>
      </c>
      <c r="AB372" s="154">
        <f t="shared" si="2251"/>
        <v>0</v>
      </c>
      <c r="AC372" s="3"/>
      <c r="AD372" s="3"/>
      <c r="AE372" s="3"/>
      <c r="AF372" s="154">
        <f t="shared" si="2252"/>
        <v>0</v>
      </c>
      <c r="AG372" s="3"/>
      <c r="AH372" s="3"/>
      <c r="AI372" s="3"/>
      <c r="AJ372" s="154">
        <f t="shared" si="2253"/>
        <v>0</v>
      </c>
      <c r="AK372" s="151">
        <f t="shared" si="2274"/>
        <v>0</v>
      </c>
      <c r="AL372" s="151">
        <f t="shared" si="2275"/>
        <v>0</v>
      </c>
      <c r="AM372" s="151">
        <f t="shared" si="2276"/>
        <v>0</v>
      </c>
      <c r="AN372" s="154">
        <f t="shared" si="2254"/>
        <v>0</v>
      </c>
      <c r="AO372" s="3"/>
      <c r="AP372" s="3"/>
      <c r="AQ372" s="3"/>
      <c r="AR372" s="151">
        <f t="shared" si="2277"/>
        <v>0</v>
      </c>
      <c r="AS372" s="151">
        <f t="shared" si="2278"/>
        <v>0</v>
      </c>
      <c r="AT372" s="151">
        <f t="shared" si="2279"/>
        <v>0</v>
      </c>
      <c r="AU372" s="151">
        <f t="shared" si="2280"/>
        <v>0</v>
      </c>
      <c r="AV372" s="154">
        <f t="shared" si="2255"/>
        <v>0</v>
      </c>
      <c r="AW372" s="3"/>
      <c r="AX372" s="3"/>
      <c r="AY372" s="3"/>
      <c r="AZ372" s="151">
        <f t="shared" si="2281"/>
        <v>0</v>
      </c>
      <c r="BA372" s="151">
        <f t="shared" si="2282"/>
        <v>0</v>
      </c>
      <c r="BB372" s="151">
        <f t="shared" si="2283"/>
        <v>0</v>
      </c>
      <c r="BC372" s="151">
        <f t="shared" si="2284"/>
        <v>0</v>
      </c>
      <c r="BD372" s="154">
        <f t="shared" si="2256"/>
        <v>0</v>
      </c>
      <c r="BE372" s="3"/>
      <c r="BF372" s="3"/>
      <c r="BG372" s="3"/>
      <c r="BH372" s="151">
        <f t="shared" si="2285"/>
        <v>0</v>
      </c>
      <c r="BI372" s="151">
        <f t="shared" si="2286"/>
        <v>0</v>
      </c>
      <c r="BJ372" s="151">
        <f t="shared" si="2287"/>
        <v>0</v>
      </c>
      <c r="BK372" s="151">
        <f t="shared" si="2288"/>
        <v>0</v>
      </c>
      <c r="BL372" s="154">
        <f t="shared" si="2257"/>
        <v>0</v>
      </c>
      <c r="BM372" s="3"/>
      <c r="BN372" s="3"/>
      <c r="BO372" s="3"/>
      <c r="BP372" s="151">
        <f t="shared" si="2289"/>
        <v>0</v>
      </c>
      <c r="BQ372" s="151">
        <f t="shared" si="2290"/>
        <v>0</v>
      </c>
      <c r="BR372" s="151">
        <f t="shared" si="2291"/>
        <v>0</v>
      </c>
      <c r="BS372" s="151">
        <f t="shared" si="2292"/>
        <v>0</v>
      </c>
      <c r="BT372" s="154">
        <f t="shared" si="2258"/>
        <v>0</v>
      </c>
      <c r="BU372" s="3"/>
      <c r="BV372" s="3"/>
      <c r="BW372" s="3"/>
      <c r="BX372" s="151">
        <f t="shared" si="2293"/>
        <v>0</v>
      </c>
      <c r="BY372" s="151">
        <f t="shared" si="2294"/>
        <v>0</v>
      </c>
      <c r="BZ372" s="151">
        <f t="shared" si="2295"/>
        <v>0</v>
      </c>
      <c r="CA372" s="151">
        <f t="shared" si="2296"/>
        <v>0</v>
      </c>
      <c r="CB372" s="154">
        <f t="shared" si="2259"/>
        <v>0</v>
      </c>
      <c r="CC372" s="3"/>
      <c r="CD372" s="3"/>
      <c r="CE372" s="3"/>
      <c r="CF372" s="151">
        <f t="shared" si="2297"/>
        <v>0</v>
      </c>
      <c r="CG372" s="151">
        <f t="shared" si="2298"/>
        <v>0</v>
      </c>
      <c r="CH372" s="151">
        <f t="shared" si="2299"/>
        <v>0</v>
      </c>
      <c r="CI372" s="151">
        <f t="shared" si="2300"/>
        <v>0</v>
      </c>
      <c r="CJ372" s="154">
        <f t="shared" si="2260"/>
        <v>0</v>
      </c>
      <c r="CK372" s="3"/>
      <c r="CL372" s="3"/>
      <c r="CM372" s="3"/>
      <c r="CN372" s="151">
        <f t="shared" si="2301"/>
        <v>0</v>
      </c>
      <c r="CO372" s="151">
        <f t="shared" si="2302"/>
        <v>0</v>
      </c>
      <c r="CP372" s="151">
        <f t="shared" si="2303"/>
        <v>0</v>
      </c>
      <c r="CQ372" s="151">
        <f t="shared" si="2304"/>
        <v>0</v>
      </c>
      <c r="CR372" s="154">
        <f t="shared" si="2261"/>
        <v>0</v>
      </c>
      <c r="CS372" s="3"/>
      <c r="CT372" s="3"/>
      <c r="CU372" s="3"/>
      <c r="CV372" s="151">
        <f t="shared" si="2305"/>
        <v>0</v>
      </c>
      <c r="CW372" s="151">
        <f t="shared" si="2306"/>
        <v>0</v>
      </c>
      <c r="CX372" s="151">
        <f t="shared" si="2307"/>
        <v>0</v>
      </c>
      <c r="CY372" s="151">
        <f t="shared" si="2308"/>
        <v>0</v>
      </c>
      <c r="CZ372" s="151">
        <f t="shared" si="2309"/>
        <v>0</v>
      </c>
      <c r="DA372" s="151">
        <f t="shared" si="2310"/>
        <v>0</v>
      </c>
      <c r="DB372" s="151">
        <f t="shared" si="2311"/>
        <v>0</v>
      </c>
      <c r="DC372" s="151">
        <f t="shared" si="231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13"/>
        <v>0</v>
      </c>
      <c r="FM372" s="151">
        <f t="shared" si="2314"/>
        <v>0</v>
      </c>
      <c r="FN372" s="151">
        <f t="shared" si="2315"/>
        <v>0</v>
      </c>
      <c r="FO372" s="151">
        <f t="shared" si="2316"/>
        <v>0</v>
      </c>
      <c r="FR372" s="5">
        <f t="shared" si="2234"/>
        <v>0</v>
      </c>
      <c r="FS372" s="5">
        <f t="shared" si="2235"/>
        <v>0</v>
      </c>
      <c r="FT372" s="5">
        <f t="shared" si="2236"/>
        <v>0</v>
      </c>
      <c r="FU372" s="5">
        <f t="shared" si="2319"/>
        <v>0</v>
      </c>
      <c r="FW372" s="233" t="e">
        <f t="shared" si="2238"/>
        <v>#DIV/0!</v>
      </c>
      <c r="FX372" s="233" t="e">
        <f t="shared" si="2239"/>
        <v>#DIV/0!</v>
      </c>
      <c r="FY372" s="233" t="e">
        <f t="shared" si="2240"/>
        <v>#DIV/0!</v>
      </c>
      <c r="FZ372" s="233" t="e">
        <f t="shared" si="2241"/>
        <v>#DIV/0!</v>
      </c>
      <c r="GA372" s="233"/>
      <c r="GB372" s="5">
        <f t="shared" si="2242"/>
        <v>0</v>
      </c>
      <c r="GC372" s="5">
        <f t="shared" si="2243"/>
        <v>0</v>
      </c>
      <c r="GD372" s="5">
        <f t="shared" si="2244"/>
        <v>0</v>
      </c>
      <c r="GE372" s="5">
        <f t="shared" si="2245"/>
        <v>0</v>
      </c>
    </row>
    <row r="373" spans="2:187" x14ac:dyDescent="0.2">
      <c r="B373" s="139">
        <f t="shared" si="2317"/>
        <v>2029</v>
      </c>
      <c r="C373" s="142" t="str">
        <f t="shared" si="2320"/>
        <v>Dec</v>
      </c>
      <c r="D373" s="154">
        <f t="shared" si="2246"/>
        <v>0</v>
      </c>
      <c r="E373" s="129"/>
      <c r="F373" s="129"/>
      <c r="G373" s="129"/>
      <c r="H373" s="154">
        <f t="shared" si="2247"/>
        <v>0</v>
      </c>
      <c r="I373" s="151">
        <f t="shared" si="2265"/>
        <v>0</v>
      </c>
      <c r="J373" s="151">
        <f t="shared" si="2266"/>
        <v>0</v>
      </c>
      <c r="K373" s="151">
        <f t="shared" si="2267"/>
        <v>0</v>
      </c>
      <c r="L373" s="154">
        <f t="shared" si="2318"/>
        <v>0</v>
      </c>
      <c r="M373" s="3"/>
      <c r="N373" s="3"/>
      <c r="O373" s="3"/>
      <c r="P373" s="154">
        <f t="shared" si="2248"/>
        <v>0</v>
      </c>
      <c r="Q373" s="3"/>
      <c r="R373" s="3"/>
      <c r="S373" s="3"/>
      <c r="T373" s="154">
        <f t="shared" si="2249"/>
        <v>0</v>
      </c>
      <c r="U373" s="151">
        <f t="shared" si="2268"/>
        <v>0</v>
      </c>
      <c r="V373" s="151">
        <f t="shared" si="2269"/>
        <v>0</v>
      </c>
      <c r="W373" s="151">
        <f t="shared" si="2270"/>
        <v>0</v>
      </c>
      <c r="X373" s="154">
        <f t="shared" si="2250"/>
        <v>0</v>
      </c>
      <c r="Y373" s="151">
        <f t="shared" si="2271"/>
        <v>0</v>
      </c>
      <c r="Z373" s="151">
        <f t="shared" si="2272"/>
        <v>0</v>
      </c>
      <c r="AA373" s="151">
        <f t="shared" si="2273"/>
        <v>0</v>
      </c>
      <c r="AB373" s="154">
        <f t="shared" si="2251"/>
        <v>0</v>
      </c>
      <c r="AC373" s="3"/>
      <c r="AD373" s="3"/>
      <c r="AE373" s="3"/>
      <c r="AF373" s="154">
        <f t="shared" si="2252"/>
        <v>0</v>
      </c>
      <c r="AG373" s="3"/>
      <c r="AH373" s="3"/>
      <c r="AI373" s="3"/>
      <c r="AJ373" s="154">
        <f t="shared" si="2253"/>
        <v>0</v>
      </c>
      <c r="AK373" s="151">
        <f t="shared" si="2274"/>
        <v>0</v>
      </c>
      <c r="AL373" s="151">
        <f t="shared" si="2275"/>
        <v>0</v>
      </c>
      <c r="AM373" s="151">
        <f t="shared" si="2276"/>
        <v>0</v>
      </c>
      <c r="AN373" s="154">
        <f t="shared" si="2254"/>
        <v>0</v>
      </c>
      <c r="AO373" s="3"/>
      <c r="AP373" s="3"/>
      <c r="AQ373" s="3"/>
      <c r="AR373" s="151">
        <f t="shared" si="2277"/>
        <v>0</v>
      </c>
      <c r="AS373" s="151">
        <f t="shared" si="2278"/>
        <v>0</v>
      </c>
      <c r="AT373" s="151">
        <f t="shared" si="2279"/>
        <v>0</v>
      </c>
      <c r="AU373" s="151">
        <f t="shared" si="2280"/>
        <v>0</v>
      </c>
      <c r="AV373" s="154">
        <f t="shared" si="2255"/>
        <v>0</v>
      </c>
      <c r="AW373" s="3"/>
      <c r="AX373" s="3"/>
      <c r="AY373" s="3"/>
      <c r="AZ373" s="151">
        <f t="shared" si="2281"/>
        <v>0</v>
      </c>
      <c r="BA373" s="151">
        <f t="shared" si="2282"/>
        <v>0</v>
      </c>
      <c r="BB373" s="151">
        <f t="shared" si="2283"/>
        <v>0</v>
      </c>
      <c r="BC373" s="151">
        <f t="shared" si="2284"/>
        <v>0</v>
      </c>
      <c r="BD373" s="154">
        <f t="shared" si="2256"/>
        <v>0</v>
      </c>
      <c r="BE373" s="3"/>
      <c r="BF373" s="3"/>
      <c r="BG373" s="3"/>
      <c r="BH373" s="151">
        <f t="shared" si="2285"/>
        <v>0</v>
      </c>
      <c r="BI373" s="151">
        <f t="shared" si="2286"/>
        <v>0</v>
      </c>
      <c r="BJ373" s="151">
        <f t="shared" si="2287"/>
        <v>0</v>
      </c>
      <c r="BK373" s="151">
        <f t="shared" si="2288"/>
        <v>0</v>
      </c>
      <c r="BL373" s="154">
        <f t="shared" si="2257"/>
        <v>0</v>
      </c>
      <c r="BM373" s="3"/>
      <c r="BN373" s="3"/>
      <c r="BO373" s="3"/>
      <c r="BP373" s="151">
        <f t="shared" si="2289"/>
        <v>0</v>
      </c>
      <c r="BQ373" s="151">
        <f t="shared" si="2290"/>
        <v>0</v>
      </c>
      <c r="BR373" s="151">
        <f t="shared" si="2291"/>
        <v>0</v>
      </c>
      <c r="BS373" s="151">
        <f t="shared" si="2292"/>
        <v>0</v>
      </c>
      <c r="BT373" s="154">
        <f t="shared" si="2258"/>
        <v>0</v>
      </c>
      <c r="BU373" s="3"/>
      <c r="BV373" s="3"/>
      <c r="BW373" s="3"/>
      <c r="BX373" s="151">
        <f t="shared" si="2293"/>
        <v>0</v>
      </c>
      <c r="BY373" s="151">
        <f t="shared" si="2294"/>
        <v>0</v>
      </c>
      <c r="BZ373" s="151">
        <f t="shared" si="2295"/>
        <v>0</v>
      </c>
      <c r="CA373" s="151">
        <f t="shared" si="2296"/>
        <v>0</v>
      </c>
      <c r="CB373" s="154">
        <f t="shared" si="2259"/>
        <v>0</v>
      </c>
      <c r="CC373" s="3"/>
      <c r="CD373" s="3"/>
      <c r="CE373" s="3"/>
      <c r="CF373" s="151">
        <f t="shared" si="2297"/>
        <v>0</v>
      </c>
      <c r="CG373" s="151">
        <f t="shared" si="2298"/>
        <v>0</v>
      </c>
      <c r="CH373" s="151">
        <f t="shared" si="2299"/>
        <v>0</v>
      </c>
      <c r="CI373" s="151">
        <f t="shared" si="2300"/>
        <v>0</v>
      </c>
      <c r="CJ373" s="154">
        <f t="shared" si="2260"/>
        <v>0</v>
      </c>
      <c r="CK373" s="3"/>
      <c r="CL373" s="3"/>
      <c r="CM373" s="3"/>
      <c r="CN373" s="151">
        <f t="shared" si="2301"/>
        <v>0</v>
      </c>
      <c r="CO373" s="151">
        <f t="shared" si="2302"/>
        <v>0</v>
      </c>
      <c r="CP373" s="151">
        <f t="shared" si="2303"/>
        <v>0</v>
      </c>
      <c r="CQ373" s="151">
        <f t="shared" si="2304"/>
        <v>0</v>
      </c>
      <c r="CR373" s="154">
        <f t="shared" si="2261"/>
        <v>0</v>
      </c>
      <c r="CS373" s="3"/>
      <c r="CT373" s="3"/>
      <c r="CU373" s="3"/>
      <c r="CV373" s="151">
        <f t="shared" si="2305"/>
        <v>0</v>
      </c>
      <c r="CW373" s="151">
        <f t="shared" si="2306"/>
        <v>0</v>
      </c>
      <c r="CX373" s="151">
        <f t="shared" si="2307"/>
        <v>0</v>
      </c>
      <c r="CY373" s="151">
        <f t="shared" si="2308"/>
        <v>0</v>
      </c>
      <c r="CZ373" s="151">
        <f t="shared" si="2309"/>
        <v>0</v>
      </c>
      <c r="DA373" s="151">
        <f t="shared" si="2310"/>
        <v>0</v>
      </c>
      <c r="DB373" s="151">
        <f t="shared" si="2311"/>
        <v>0</v>
      </c>
      <c r="DC373" s="151">
        <f t="shared" si="231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13"/>
        <v>0</v>
      </c>
      <c r="FM373" s="151">
        <f t="shared" si="2314"/>
        <v>0</v>
      </c>
      <c r="FN373" s="151">
        <f t="shared" si="2315"/>
        <v>0</v>
      </c>
      <c r="FO373" s="151">
        <f t="shared" si="2316"/>
        <v>0</v>
      </c>
      <c r="FR373" s="5">
        <f t="shared" si="2234"/>
        <v>0</v>
      </c>
      <c r="FS373" s="5">
        <f t="shared" si="2235"/>
        <v>0</v>
      </c>
      <c r="FT373" s="5">
        <f t="shared" si="2236"/>
        <v>0</v>
      </c>
      <c r="FU373" s="5">
        <f t="shared" si="2319"/>
        <v>0</v>
      </c>
      <c r="FW373" s="233" t="e">
        <f t="shared" si="2238"/>
        <v>#DIV/0!</v>
      </c>
      <c r="FX373" s="233" t="e">
        <f t="shared" si="2239"/>
        <v>#DIV/0!</v>
      </c>
      <c r="FY373" s="233" t="e">
        <f t="shared" si="2240"/>
        <v>#DIV/0!</v>
      </c>
      <c r="FZ373" s="233" t="e">
        <f t="shared" si="2241"/>
        <v>#DIV/0!</v>
      </c>
      <c r="GA373" s="233"/>
      <c r="GB373" s="5">
        <f t="shared" si="2242"/>
        <v>0</v>
      </c>
      <c r="GC373" s="5">
        <f t="shared" si="2243"/>
        <v>0</v>
      </c>
      <c r="GD373" s="5">
        <f t="shared" si="2244"/>
        <v>0</v>
      </c>
      <c r="GE373" s="5">
        <f t="shared" si="2245"/>
        <v>0</v>
      </c>
    </row>
    <row r="374" spans="2:187" x14ac:dyDescent="0.2">
      <c r="B374" s="139">
        <f t="shared" si="2317"/>
        <v>2030</v>
      </c>
      <c r="C374" s="142" t="str">
        <f t="shared" si="2320"/>
        <v>Jan</v>
      </c>
      <c r="D374" s="154">
        <f t="shared" si="2246"/>
        <v>0</v>
      </c>
      <c r="E374" s="129"/>
      <c r="F374" s="129"/>
      <c r="G374" s="129"/>
      <c r="H374" s="154">
        <f t="shared" si="2247"/>
        <v>0</v>
      </c>
      <c r="I374" s="151">
        <f t="shared" si="2265"/>
        <v>0</v>
      </c>
      <c r="J374" s="151">
        <f t="shared" si="2266"/>
        <v>0</v>
      </c>
      <c r="K374" s="151">
        <f t="shared" si="2267"/>
        <v>0</v>
      </c>
      <c r="L374" s="154">
        <f t="shared" si="2318"/>
        <v>0</v>
      </c>
      <c r="M374" s="3"/>
      <c r="N374" s="3"/>
      <c r="O374" s="3"/>
      <c r="P374" s="154">
        <f t="shared" si="2248"/>
        <v>0</v>
      </c>
      <c r="Q374" s="3"/>
      <c r="R374" s="3"/>
      <c r="S374" s="3"/>
      <c r="T374" s="154">
        <f t="shared" si="2249"/>
        <v>0</v>
      </c>
      <c r="U374" s="151">
        <f t="shared" si="2268"/>
        <v>0</v>
      </c>
      <c r="V374" s="151">
        <f t="shared" si="2269"/>
        <v>0</v>
      </c>
      <c r="W374" s="151">
        <f t="shared" si="2270"/>
        <v>0</v>
      </c>
      <c r="X374" s="154">
        <f t="shared" si="2250"/>
        <v>0</v>
      </c>
      <c r="Y374" s="151">
        <f t="shared" si="2271"/>
        <v>0</v>
      </c>
      <c r="Z374" s="151">
        <f t="shared" si="2272"/>
        <v>0</v>
      </c>
      <c r="AA374" s="151">
        <f t="shared" si="2273"/>
        <v>0</v>
      </c>
      <c r="AB374" s="154">
        <f t="shared" si="2251"/>
        <v>0</v>
      </c>
      <c r="AC374" s="3"/>
      <c r="AD374" s="3"/>
      <c r="AE374" s="3"/>
      <c r="AF374" s="154">
        <f t="shared" si="2252"/>
        <v>0</v>
      </c>
      <c r="AG374" s="3"/>
      <c r="AH374" s="3"/>
      <c r="AI374" s="3"/>
      <c r="AJ374" s="154">
        <f t="shared" si="2253"/>
        <v>0</v>
      </c>
      <c r="AK374" s="151">
        <f t="shared" si="2274"/>
        <v>0</v>
      </c>
      <c r="AL374" s="151">
        <f t="shared" si="2275"/>
        <v>0</v>
      </c>
      <c r="AM374" s="151">
        <f t="shared" si="2276"/>
        <v>0</v>
      </c>
      <c r="AN374" s="154">
        <f t="shared" si="2254"/>
        <v>0</v>
      </c>
      <c r="AO374" s="3"/>
      <c r="AP374" s="3"/>
      <c r="AQ374" s="3"/>
      <c r="AR374" s="151">
        <f t="shared" si="2277"/>
        <v>0</v>
      </c>
      <c r="AS374" s="151">
        <f t="shared" si="2278"/>
        <v>0</v>
      </c>
      <c r="AT374" s="151">
        <f t="shared" si="2279"/>
        <v>0</v>
      </c>
      <c r="AU374" s="151">
        <f t="shared" si="2280"/>
        <v>0</v>
      </c>
      <c r="AV374" s="154">
        <f t="shared" si="2255"/>
        <v>0</v>
      </c>
      <c r="AW374" s="3"/>
      <c r="AX374" s="3"/>
      <c r="AY374" s="3"/>
      <c r="AZ374" s="151">
        <f t="shared" si="2281"/>
        <v>0</v>
      </c>
      <c r="BA374" s="151">
        <f t="shared" si="2282"/>
        <v>0</v>
      </c>
      <c r="BB374" s="151">
        <f t="shared" si="2283"/>
        <v>0</v>
      </c>
      <c r="BC374" s="151">
        <f t="shared" si="2284"/>
        <v>0</v>
      </c>
      <c r="BD374" s="154">
        <f t="shared" si="2256"/>
        <v>0</v>
      </c>
      <c r="BE374" s="3"/>
      <c r="BF374" s="3"/>
      <c r="BG374" s="3"/>
      <c r="BH374" s="151">
        <f t="shared" si="2285"/>
        <v>0</v>
      </c>
      <c r="BI374" s="151">
        <f t="shared" si="2286"/>
        <v>0</v>
      </c>
      <c r="BJ374" s="151">
        <f t="shared" si="2287"/>
        <v>0</v>
      </c>
      <c r="BK374" s="151">
        <f t="shared" si="2288"/>
        <v>0</v>
      </c>
      <c r="BL374" s="154">
        <f t="shared" si="2257"/>
        <v>0</v>
      </c>
      <c r="BM374" s="3"/>
      <c r="BN374" s="3"/>
      <c r="BO374" s="3"/>
      <c r="BP374" s="151">
        <f t="shared" si="2289"/>
        <v>0</v>
      </c>
      <c r="BQ374" s="151">
        <f t="shared" si="2290"/>
        <v>0</v>
      </c>
      <c r="BR374" s="151">
        <f t="shared" si="2291"/>
        <v>0</v>
      </c>
      <c r="BS374" s="151">
        <f t="shared" si="2292"/>
        <v>0</v>
      </c>
      <c r="BT374" s="154">
        <f t="shared" si="2258"/>
        <v>0</v>
      </c>
      <c r="BU374" s="3"/>
      <c r="BV374" s="3"/>
      <c r="BW374" s="3"/>
      <c r="BX374" s="151">
        <f t="shared" si="2293"/>
        <v>0</v>
      </c>
      <c r="BY374" s="151">
        <f t="shared" si="2294"/>
        <v>0</v>
      </c>
      <c r="BZ374" s="151">
        <f t="shared" si="2295"/>
        <v>0</v>
      </c>
      <c r="CA374" s="151">
        <f t="shared" si="2296"/>
        <v>0</v>
      </c>
      <c r="CB374" s="154">
        <f t="shared" si="2259"/>
        <v>0</v>
      </c>
      <c r="CC374" s="3"/>
      <c r="CD374" s="3"/>
      <c r="CE374" s="3"/>
      <c r="CF374" s="151">
        <f t="shared" si="2297"/>
        <v>0</v>
      </c>
      <c r="CG374" s="151">
        <f t="shared" si="2298"/>
        <v>0</v>
      </c>
      <c r="CH374" s="151">
        <f t="shared" si="2299"/>
        <v>0</v>
      </c>
      <c r="CI374" s="151">
        <f t="shared" si="2300"/>
        <v>0</v>
      </c>
      <c r="CJ374" s="154">
        <f t="shared" si="2260"/>
        <v>0</v>
      </c>
      <c r="CK374" s="3"/>
      <c r="CL374" s="3"/>
      <c r="CM374" s="3"/>
      <c r="CN374" s="151">
        <f t="shared" si="2301"/>
        <v>0</v>
      </c>
      <c r="CO374" s="151">
        <f t="shared" si="2302"/>
        <v>0</v>
      </c>
      <c r="CP374" s="151">
        <f t="shared" si="2303"/>
        <v>0</v>
      </c>
      <c r="CQ374" s="151">
        <f t="shared" si="2304"/>
        <v>0</v>
      </c>
      <c r="CR374" s="154">
        <f t="shared" si="2261"/>
        <v>0</v>
      </c>
      <c r="CS374" s="3"/>
      <c r="CT374" s="3"/>
      <c r="CU374" s="3"/>
      <c r="CV374" s="151">
        <f t="shared" si="2305"/>
        <v>0</v>
      </c>
      <c r="CW374" s="151">
        <f t="shared" si="2306"/>
        <v>0</v>
      </c>
      <c r="CX374" s="151">
        <f t="shared" si="2307"/>
        <v>0</v>
      </c>
      <c r="CY374" s="151">
        <f t="shared" si="2308"/>
        <v>0</v>
      </c>
      <c r="CZ374" s="151">
        <f t="shared" si="2309"/>
        <v>0</v>
      </c>
      <c r="DA374" s="151">
        <f t="shared" si="2310"/>
        <v>0</v>
      </c>
      <c r="DB374" s="151">
        <f t="shared" si="2311"/>
        <v>0</v>
      </c>
      <c r="DC374" s="151">
        <f t="shared" si="231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13"/>
        <v>0</v>
      </c>
      <c r="FM374" s="151">
        <f t="shared" si="2314"/>
        <v>0</v>
      </c>
      <c r="FN374" s="151">
        <f t="shared" si="2315"/>
        <v>0</v>
      </c>
      <c r="FO374" s="151">
        <f t="shared" si="2316"/>
        <v>0</v>
      </c>
      <c r="FR374" s="5">
        <f t="shared" si="2234"/>
        <v>0</v>
      </c>
      <c r="FS374" s="5">
        <f t="shared" si="2235"/>
        <v>0</v>
      </c>
      <c r="FT374" s="5">
        <f t="shared" si="2236"/>
        <v>0</v>
      </c>
      <c r="FU374" s="5">
        <f t="shared" si="2319"/>
        <v>0</v>
      </c>
      <c r="FW374" s="233" t="e">
        <f t="shared" si="2238"/>
        <v>#DIV/0!</v>
      </c>
      <c r="FX374" s="233" t="e">
        <f t="shared" si="2239"/>
        <v>#DIV/0!</v>
      </c>
      <c r="FY374" s="233" t="e">
        <f t="shared" si="2240"/>
        <v>#DIV/0!</v>
      </c>
      <c r="FZ374" s="233" t="e">
        <f t="shared" si="2241"/>
        <v>#DIV/0!</v>
      </c>
      <c r="GA374" s="233"/>
      <c r="GB374" s="5">
        <f t="shared" si="2242"/>
        <v>0</v>
      </c>
      <c r="GC374" s="5">
        <f t="shared" si="2243"/>
        <v>0</v>
      </c>
      <c r="GD374" s="5">
        <f t="shared" si="2244"/>
        <v>0</v>
      </c>
      <c r="GE374" s="5">
        <f t="shared" si="2245"/>
        <v>0</v>
      </c>
    </row>
    <row r="375" spans="2:187" x14ac:dyDescent="0.2">
      <c r="B375" s="139">
        <f t="shared" si="2317"/>
        <v>2030</v>
      </c>
      <c r="C375" s="142" t="str">
        <f t="shared" si="2320"/>
        <v>Feb</v>
      </c>
      <c r="D375" s="154">
        <f t="shared" si="2246"/>
        <v>0</v>
      </c>
      <c r="E375" s="129"/>
      <c r="F375" s="129"/>
      <c r="G375" s="129"/>
      <c r="H375" s="154">
        <f t="shared" si="2247"/>
        <v>0</v>
      </c>
      <c r="I375" s="151">
        <f t="shared" si="2265"/>
        <v>0</v>
      </c>
      <c r="J375" s="151">
        <f t="shared" si="2266"/>
        <v>0</v>
      </c>
      <c r="K375" s="151">
        <f t="shared" si="2267"/>
        <v>0</v>
      </c>
      <c r="L375" s="154">
        <f t="shared" si="2318"/>
        <v>0</v>
      </c>
      <c r="M375" s="3"/>
      <c r="N375" s="3"/>
      <c r="O375" s="3"/>
      <c r="P375" s="154">
        <f t="shared" si="2248"/>
        <v>0</v>
      </c>
      <c r="Q375" s="3"/>
      <c r="R375" s="3"/>
      <c r="S375" s="3"/>
      <c r="T375" s="154">
        <f t="shared" si="2249"/>
        <v>0</v>
      </c>
      <c r="U375" s="151">
        <f t="shared" si="2268"/>
        <v>0</v>
      </c>
      <c r="V375" s="151">
        <f t="shared" si="2269"/>
        <v>0</v>
      </c>
      <c r="W375" s="151">
        <f t="shared" si="2270"/>
        <v>0</v>
      </c>
      <c r="X375" s="154">
        <f t="shared" si="2250"/>
        <v>0</v>
      </c>
      <c r="Y375" s="151">
        <f t="shared" si="2271"/>
        <v>0</v>
      </c>
      <c r="Z375" s="151">
        <f t="shared" si="2272"/>
        <v>0</v>
      </c>
      <c r="AA375" s="151">
        <f t="shared" si="2273"/>
        <v>0</v>
      </c>
      <c r="AB375" s="154">
        <f t="shared" si="2251"/>
        <v>0</v>
      </c>
      <c r="AC375" s="3"/>
      <c r="AD375" s="3"/>
      <c r="AE375" s="3"/>
      <c r="AF375" s="154">
        <f t="shared" si="2252"/>
        <v>0</v>
      </c>
      <c r="AG375" s="3"/>
      <c r="AH375" s="3"/>
      <c r="AI375" s="3"/>
      <c r="AJ375" s="154">
        <f t="shared" si="2253"/>
        <v>0</v>
      </c>
      <c r="AK375" s="151">
        <f t="shared" si="2274"/>
        <v>0</v>
      </c>
      <c r="AL375" s="151">
        <f t="shared" si="2275"/>
        <v>0</v>
      </c>
      <c r="AM375" s="151">
        <f t="shared" si="2276"/>
        <v>0</v>
      </c>
      <c r="AN375" s="154">
        <f t="shared" si="2254"/>
        <v>0</v>
      </c>
      <c r="AO375" s="3"/>
      <c r="AP375" s="3"/>
      <c r="AQ375" s="3"/>
      <c r="AR375" s="151">
        <f t="shared" si="2277"/>
        <v>0</v>
      </c>
      <c r="AS375" s="151">
        <f t="shared" si="2278"/>
        <v>0</v>
      </c>
      <c r="AT375" s="151">
        <f t="shared" si="2279"/>
        <v>0</v>
      </c>
      <c r="AU375" s="151">
        <f t="shared" si="2280"/>
        <v>0</v>
      </c>
      <c r="AV375" s="154">
        <f t="shared" si="2255"/>
        <v>0</v>
      </c>
      <c r="AW375" s="3"/>
      <c r="AX375" s="3"/>
      <c r="AY375" s="3"/>
      <c r="AZ375" s="151">
        <f t="shared" si="2281"/>
        <v>0</v>
      </c>
      <c r="BA375" s="151">
        <f t="shared" si="2282"/>
        <v>0</v>
      </c>
      <c r="BB375" s="151">
        <f t="shared" si="2283"/>
        <v>0</v>
      </c>
      <c r="BC375" s="151">
        <f t="shared" si="2284"/>
        <v>0</v>
      </c>
      <c r="BD375" s="154">
        <f t="shared" si="2256"/>
        <v>0</v>
      </c>
      <c r="BE375" s="3"/>
      <c r="BF375" s="3"/>
      <c r="BG375" s="3"/>
      <c r="BH375" s="151">
        <f t="shared" si="2285"/>
        <v>0</v>
      </c>
      <c r="BI375" s="151">
        <f t="shared" si="2286"/>
        <v>0</v>
      </c>
      <c r="BJ375" s="151">
        <f t="shared" si="2287"/>
        <v>0</v>
      </c>
      <c r="BK375" s="151">
        <f t="shared" si="2288"/>
        <v>0</v>
      </c>
      <c r="BL375" s="154">
        <f t="shared" si="2257"/>
        <v>0</v>
      </c>
      <c r="BM375" s="3"/>
      <c r="BN375" s="3"/>
      <c r="BO375" s="3"/>
      <c r="BP375" s="151">
        <f t="shared" si="2289"/>
        <v>0</v>
      </c>
      <c r="BQ375" s="151">
        <f t="shared" si="2290"/>
        <v>0</v>
      </c>
      <c r="BR375" s="151">
        <f t="shared" si="2291"/>
        <v>0</v>
      </c>
      <c r="BS375" s="151">
        <f t="shared" si="2292"/>
        <v>0</v>
      </c>
      <c r="BT375" s="154">
        <f t="shared" si="2258"/>
        <v>0</v>
      </c>
      <c r="BU375" s="3"/>
      <c r="BV375" s="3"/>
      <c r="BW375" s="3"/>
      <c r="BX375" s="151">
        <f t="shared" si="2293"/>
        <v>0</v>
      </c>
      <c r="BY375" s="151">
        <f t="shared" si="2294"/>
        <v>0</v>
      </c>
      <c r="BZ375" s="151">
        <f t="shared" si="2295"/>
        <v>0</v>
      </c>
      <c r="CA375" s="151">
        <f t="shared" si="2296"/>
        <v>0</v>
      </c>
      <c r="CB375" s="154">
        <f t="shared" si="2259"/>
        <v>0</v>
      </c>
      <c r="CC375" s="3"/>
      <c r="CD375" s="3"/>
      <c r="CE375" s="3"/>
      <c r="CF375" s="151">
        <f t="shared" si="2297"/>
        <v>0</v>
      </c>
      <c r="CG375" s="151">
        <f t="shared" si="2298"/>
        <v>0</v>
      </c>
      <c r="CH375" s="151">
        <f t="shared" si="2299"/>
        <v>0</v>
      </c>
      <c r="CI375" s="151">
        <f t="shared" si="2300"/>
        <v>0</v>
      </c>
      <c r="CJ375" s="154">
        <f t="shared" si="2260"/>
        <v>0</v>
      </c>
      <c r="CK375" s="3"/>
      <c r="CL375" s="3"/>
      <c r="CM375" s="3"/>
      <c r="CN375" s="151">
        <f t="shared" si="2301"/>
        <v>0</v>
      </c>
      <c r="CO375" s="151">
        <f t="shared" si="2302"/>
        <v>0</v>
      </c>
      <c r="CP375" s="151">
        <f t="shared" si="2303"/>
        <v>0</v>
      </c>
      <c r="CQ375" s="151">
        <f t="shared" si="2304"/>
        <v>0</v>
      </c>
      <c r="CR375" s="154">
        <f t="shared" si="2261"/>
        <v>0</v>
      </c>
      <c r="CS375" s="3"/>
      <c r="CT375" s="3"/>
      <c r="CU375" s="3"/>
      <c r="CV375" s="151">
        <f t="shared" si="2305"/>
        <v>0</v>
      </c>
      <c r="CW375" s="151">
        <f t="shared" si="2306"/>
        <v>0</v>
      </c>
      <c r="CX375" s="151">
        <f t="shared" si="2307"/>
        <v>0</v>
      </c>
      <c r="CY375" s="151">
        <f t="shared" si="2308"/>
        <v>0</v>
      </c>
      <c r="CZ375" s="151">
        <f t="shared" si="2309"/>
        <v>0</v>
      </c>
      <c r="DA375" s="151">
        <f t="shared" si="2310"/>
        <v>0</v>
      </c>
      <c r="DB375" s="151">
        <f t="shared" si="2311"/>
        <v>0</v>
      </c>
      <c r="DC375" s="151">
        <f t="shared" si="231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13"/>
        <v>0</v>
      </c>
      <c r="FM375" s="151">
        <f t="shared" si="2314"/>
        <v>0</v>
      </c>
      <c r="FN375" s="151">
        <f t="shared" si="2315"/>
        <v>0</v>
      </c>
      <c r="FO375" s="151">
        <f t="shared" si="2316"/>
        <v>0</v>
      </c>
      <c r="FR375" s="5">
        <f t="shared" si="2234"/>
        <v>0</v>
      </c>
      <c r="FS375" s="5">
        <f t="shared" si="2235"/>
        <v>0</v>
      </c>
      <c r="FT375" s="5">
        <f t="shared" si="2236"/>
        <v>0</v>
      </c>
      <c r="FU375" s="5">
        <f t="shared" si="2319"/>
        <v>0</v>
      </c>
      <c r="FW375" s="233" t="e">
        <f t="shared" si="2238"/>
        <v>#DIV/0!</v>
      </c>
      <c r="FX375" s="233" t="e">
        <f t="shared" si="2239"/>
        <v>#DIV/0!</v>
      </c>
      <c r="FY375" s="233" t="e">
        <f t="shared" si="2240"/>
        <v>#DIV/0!</v>
      </c>
      <c r="FZ375" s="233" t="e">
        <f t="shared" si="2241"/>
        <v>#DIV/0!</v>
      </c>
      <c r="GA375" s="233"/>
      <c r="GB375" s="5">
        <f t="shared" si="2242"/>
        <v>0</v>
      </c>
      <c r="GC375" s="5">
        <f t="shared" si="2243"/>
        <v>0</v>
      </c>
      <c r="GD375" s="5">
        <f t="shared" si="2244"/>
        <v>0</v>
      </c>
      <c r="GE375" s="5">
        <f t="shared" si="2245"/>
        <v>0</v>
      </c>
    </row>
    <row r="376" spans="2:187" x14ac:dyDescent="0.2">
      <c r="B376" s="139">
        <f t="shared" si="2317"/>
        <v>2030</v>
      </c>
      <c r="C376" s="142" t="str">
        <f t="shared" si="2320"/>
        <v>Mar</v>
      </c>
      <c r="D376" s="154">
        <f t="shared" si="2246"/>
        <v>0</v>
      </c>
      <c r="E376" s="129"/>
      <c r="F376" s="129"/>
      <c r="G376" s="129"/>
      <c r="H376" s="154">
        <f t="shared" si="2247"/>
        <v>0</v>
      </c>
      <c r="I376" s="151">
        <f t="shared" si="2265"/>
        <v>0</v>
      </c>
      <c r="J376" s="151">
        <f t="shared" si="2266"/>
        <v>0</v>
      </c>
      <c r="K376" s="151">
        <f t="shared" si="2267"/>
        <v>0</v>
      </c>
      <c r="L376" s="154">
        <f t="shared" si="2318"/>
        <v>0</v>
      </c>
      <c r="M376" s="3"/>
      <c r="N376" s="3"/>
      <c r="O376" s="3"/>
      <c r="P376" s="154">
        <f t="shared" si="2248"/>
        <v>0</v>
      </c>
      <c r="Q376" s="3"/>
      <c r="R376" s="3"/>
      <c r="S376" s="3"/>
      <c r="T376" s="154">
        <f t="shared" si="2249"/>
        <v>0</v>
      </c>
      <c r="U376" s="151">
        <f t="shared" si="2268"/>
        <v>0</v>
      </c>
      <c r="V376" s="151">
        <f t="shared" si="2269"/>
        <v>0</v>
      </c>
      <c r="W376" s="151">
        <f t="shared" si="2270"/>
        <v>0</v>
      </c>
      <c r="X376" s="154">
        <f t="shared" si="2250"/>
        <v>0</v>
      </c>
      <c r="Y376" s="151">
        <f t="shared" si="2271"/>
        <v>0</v>
      </c>
      <c r="Z376" s="151">
        <f t="shared" si="2272"/>
        <v>0</v>
      </c>
      <c r="AA376" s="151">
        <f t="shared" si="2273"/>
        <v>0</v>
      </c>
      <c r="AB376" s="154">
        <f t="shared" si="2251"/>
        <v>0</v>
      </c>
      <c r="AC376" s="3"/>
      <c r="AD376" s="3"/>
      <c r="AE376" s="3"/>
      <c r="AF376" s="154">
        <f t="shared" si="2252"/>
        <v>0</v>
      </c>
      <c r="AG376" s="3"/>
      <c r="AH376" s="3"/>
      <c r="AI376" s="3"/>
      <c r="AJ376" s="154">
        <f t="shared" si="2253"/>
        <v>0</v>
      </c>
      <c r="AK376" s="151">
        <f t="shared" si="2274"/>
        <v>0</v>
      </c>
      <c r="AL376" s="151">
        <f t="shared" si="2275"/>
        <v>0</v>
      </c>
      <c r="AM376" s="151">
        <f t="shared" si="2276"/>
        <v>0</v>
      </c>
      <c r="AN376" s="154">
        <f t="shared" si="2254"/>
        <v>0</v>
      </c>
      <c r="AO376" s="3"/>
      <c r="AP376" s="3"/>
      <c r="AQ376" s="3"/>
      <c r="AR376" s="151">
        <f t="shared" si="2277"/>
        <v>0</v>
      </c>
      <c r="AS376" s="151">
        <f t="shared" si="2278"/>
        <v>0</v>
      </c>
      <c r="AT376" s="151">
        <f t="shared" si="2279"/>
        <v>0</v>
      </c>
      <c r="AU376" s="151">
        <f t="shared" si="2280"/>
        <v>0</v>
      </c>
      <c r="AV376" s="154">
        <f t="shared" si="2255"/>
        <v>0</v>
      </c>
      <c r="AW376" s="3"/>
      <c r="AX376" s="3"/>
      <c r="AY376" s="3"/>
      <c r="AZ376" s="151">
        <f t="shared" si="2281"/>
        <v>0</v>
      </c>
      <c r="BA376" s="151">
        <f t="shared" si="2282"/>
        <v>0</v>
      </c>
      <c r="BB376" s="151">
        <f t="shared" si="2283"/>
        <v>0</v>
      </c>
      <c r="BC376" s="151">
        <f t="shared" si="2284"/>
        <v>0</v>
      </c>
      <c r="BD376" s="154">
        <f t="shared" si="2256"/>
        <v>0</v>
      </c>
      <c r="BE376" s="3"/>
      <c r="BF376" s="3"/>
      <c r="BG376" s="3"/>
      <c r="BH376" s="151">
        <f t="shared" si="2285"/>
        <v>0</v>
      </c>
      <c r="BI376" s="151">
        <f t="shared" si="2286"/>
        <v>0</v>
      </c>
      <c r="BJ376" s="151">
        <f t="shared" si="2287"/>
        <v>0</v>
      </c>
      <c r="BK376" s="151">
        <f t="shared" si="2288"/>
        <v>0</v>
      </c>
      <c r="BL376" s="154">
        <f t="shared" si="2257"/>
        <v>0</v>
      </c>
      <c r="BM376" s="3"/>
      <c r="BN376" s="3"/>
      <c r="BO376" s="3"/>
      <c r="BP376" s="151">
        <f t="shared" si="2289"/>
        <v>0</v>
      </c>
      <c r="BQ376" s="151">
        <f t="shared" si="2290"/>
        <v>0</v>
      </c>
      <c r="BR376" s="151">
        <f t="shared" si="2291"/>
        <v>0</v>
      </c>
      <c r="BS376" s="151">
        <f t="shared" si="2292"/>
        <v>0</v>
      </c>
      <c r="BT376" s="154">
        <f t="shared" si="2258"/>
        <v>0</v>
      </c>
      <c r="BU376" s="3"/>
      <c r="BV376" s="3"/>
      <c r="BW376" s="3"/>
      <c r="BX376" s="151">
        <f t="shared" si="2293"/>
        <v>0</v>
      </c>
      <c r="BY376" s="151">
        <f t="shared" si="2294"/>
        <v>0</v>
      </c>
      <c r="BZ376" s="151">
        <f t="shared" si="2295"/>
        <v>0</v>
      </c>
      <c r="CA376" s="151">
        <f t="shared" si="2296"/>
        <v>0</v>
      </c>
      <c r="CB376" s="154">
        <f t="shared" si="2259"/>
        <v>0</v>
      </c>
      <c r="CC376" s="3"/>
      <c r="CD376" s="3"/>
      <c r="CE376" s="3"/>
      <c r="CF376" s="151">
        <f t="shared" si="2297"/>
        <v>0</v>
      </c>
      <c r="CG376" s="151">
        <f t="shared" si="2298"/>
        <v>0</v>
      </c>
      <c r="CH376" s="151">
        <f t="shared" si="2299"/>
        <v>0</v>
      </c>
      <c r="CI376" s="151">
        <f t="shared" si="2300"/>
        <v>0</v>
      </c>
      <c r="CJ376" s="154">
        <f t="shared" si="2260"/>
        <v>0</v>
      </c>
      <c r="CK376" s="3"/>
      <c r="CL376" s="3"/>
      <c r="CM376" s="3"/>
      <c r="CN376" s="151">
        <f t="shared" si="2301"/>
        <v>0</v>
      </c>
      <c r="CO376" s="151">
        <f t="shared" si="2302"/>
        <v>0</v>
      </c>
      <c r="CP376" s="151">
        <f t="shared" si="2303"/>
        <v>0</v>
      </c>
      <c r="CQ376" s="151">
        <f t="shared" si="2304"/>
        <v>0</v>
      </c>
      <c r="CR376" s="154">
        <f t="shared" si="2261"/>
        <v>0</v>
      </c>
      <c r="CS376" s="3"/>
      <c r="CT376" s="3"/>
      <c r="CU376" s="3"/>
      <c r="CV376" s="151">
        <f t="shared" si="2305"/>
        <v>0</v>
      </c>
      <c r="CW376" s="151">
        <f t="shared" si="2306"/>
        <v>0</v>
      </c>
      <c r="CX376" s="151">
        <f t="shared" si="2307"/>
        <v>0</v>
      </c>
      <c r="CY376" s="151">
        <f t="shared" si="2308"/>
        <v>0</v>
      </c>
      <c r="CZ376" s="151">
        <f t="shared" si="2309"/>
        <v>0</v>
      </c>
      <c r="DA376" s="151">
        <f t="shared" si="2310"/>
        <v>0</v>
      </c>
      <c r="DB376" s="151">
        <f t="shared" si="2311"/>
        <v>0</v>
      </c>
      <c r="DC376" s="151">
        <f t="shared" si="231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13"/>
        <v>0</v>
      </c>
      <c r="FM376" s="151">
        <f t="shared" si="2314"/>
        <v>0</v>
      </c>
      <c r="FN376" s="151">
        <f t="shared" si="2315"/>
        <v>0</v>
      </c>
      <c r="FO376" s="151">
        <f t="shared" si="2316"/>
        <v>0</v>
      </c>
      <c r="FR376" s="5">
        <f t="shared" si="2234"/>
        <v>0</v>
      </c>
      <c r="FS376" s="5">
        <f t="shared" si="2235"/>
        <v>0</v>
      </c>
      <c r="FT376" s="5">
        <f t="shared" si="2236"/>
        <v>0</v>
      </c>
      <c r="FU376" s="5">
        <f t="shared" si="2319"/>
        <v>0</v>
      </c>
      <c r="FW376" s="233" t="e">
        <f t="shared" si="2238"/>
        <v>#DIV/0!</v>
      </c>
      <c r="FX376" s="233" t="e">
        <f t="shared" si="2239"/>
        <v>#DIV/0!</v>
      </c>
      <c r="FY376" s="233" t="e">
        <f t="shared" si="2240"/>
        <v>#DIV/0!</v>
      </c>
      <c r="FZ376" s="233" t="e">
        <f t="shared" si="2241"/>
        <v>#DIV/0!</v>
      </c>
      <c r="GA376" s="233"/>
      <c r="GB376" s="5">
        <f t="shared" si="2242"/>
        <v>0</v>
      </c>
      <c r="GC376" s="5">
        <f t="shared" si="2243"/>
        <v>0</v>
      </c>
      <c r="GD376" s="5">
        <f t="shared" si="2244"/>
        <v>0</v>
      </c>
      <c r="GE376" s="5">
        <f t="shared" si="2245"/>
        <v>0</v>
      </c>
    </row>
    <row r="377" spans="2:187" x14ac:dyDescent="0.2">
      <c r="B377" s="139">
        <f t="shared" si="2317"/>
        <v>2030</v>
      </c>
      <c r="C377" s="142" t="str">
        <f t="shared" si="2320"/>
        <v>Apr</v>
      </c>
      <c r="D377" s="154">
        <f t="shared" si="2246"/>
        <v>0</v>
      </c>
      <c r="E377" s="129"/>
      <c r="F377" s="129"/>
      <c r="G377" s="129"/>
      <c r="H377" s="154">
        <f t="shared" si="2247"/>
        <v>0</v>
      </c>
      <c r="I377" s="151">
        <f t="shared" si="2265"/>
        <v>0</v>
      </c>
      <c r="J377" s="151">
        <f t="shared" si="2266"/>
        <v>0</v>
      </c>
      <c r="K377" s="151">
        <f t="shared" si="2267"/>
        <v>0</v>
      </c>
      <c r="L377" s="154">
        <f t="shared" si="2318"/>
        <v>0</v>
      </c>
      <c r="M377" s="3"/>
      <c r="N377" s="3"/>
      <c r="O377" s="3"/>
      <c r="P377" s="154">
        <f t="shared" si="2248"/>
        <v>0</v>
      </c>
      <c r="Q377" s="3"/>
      <c r="R377" s="3"/>
      <c r="S377" s="3"/>
      <c r="T377" s="154">
        <f t="shared" si="2249"/>
        <v>0</v>
      </c>
      <c r="U377" s="151">
        <f t="shared" si="2268"/>
        <v>0</v>
      </c>
      <c r="V377" s="151">
        <f t="shared" si="2269"/>
        <v>0</v>
      </c>
      <c r="W377" s="151">
        <f t="shared" si="2270"/>
        <v>0</v>
      </c>
      <c r="X377" s="154">
        <f t="shared" si="2250"/>
        <v>0</v>
      </c>
      <c r="Y377" s="151">
        <f t="shared" si="2271"/>
        <v>0</v>
      </c>
      <c r="Z377" s="151">
        <f t="shared" si="2272"/>
        <v>0</v>
      </c>
      <c r="AA377" s="151">
        <f t="shared" si="2273"/>
        <v>0</v>
      </c>
      <c r="AB377" s="154">
        <f t="shared" si="2251"/>
        <v>0</v>
      </c>
      <c r="AC377" s="3"/>
      <c r="AD377" s="3"/>
      <c r="AE377" s="3"/>
      <c r="AF377" s="154">
        <f t="shared" si="2252"/>
        <v>0</v>
      </c>
      <c r="AG377" s="3"/>
      <c r="AH377" s="3"/>
      <c r="AI377" s="3"/>
      <c r="AJ377" s="154">
        <f t="shared" si="2253"/>
        <v>0</v>
      </c>
      <c r="AK377" s="151">
        <f t="shared" si="2274"/>
        <v>0</v>
      </c>
      <c r="AL377" s="151">
        <f t="shared" si="2275"/>
        <v>0</v>
      </c>
      <c r="AM377" s="151">
        <f t="shared" si="2276"/>
        <v>0</v>
      </c>
      <c r="AN377" s="154">
        <f t="shared" si="2254"/>
        <v>0</v>
      </c>
      <c r="AO377" s="3"/>
      <c r="AP377" s="3"/>
      <c r="AQ377" s="3"/>
      <c r="AR377" s="151">
        <f t="shared" si="2277"/>
        <v>0</v>
      </c>
      <c r="AS377" s="151">
        <f t="shared" si="2278"/>
        <v>0</v>
      </c>
      <c r="AT377" s="151">
        <f t="shared" si="2279"/>
        <v>0</v>
      </c>
      <c r="AU377" s="151">
        <f t="shared" si="2280"/>
        <v>0</v>
      </c>
      <c r="AV377" s="154">
        <f t="shared" si="2255"/>
        <v>0</v>
      </c>
      <c r="AW377" s="3"/>
      <c r="AX377" s="3"/>
      <c r="AY377" s="3"/>
      <c r="AZ377" s="151">
        <f t="shared" si="2281"/>
        <v>0</v>
      </c>
      <c r="BA377" s="151">
        <f t="shared" si="2282"/>
        <v>0</v>
      </c>
      <c r="BB377" s="151">
        <f t="shared" si="2283"/>
        <v>0</v>
      </c>
      <c r="BC377" s="151">
        <f t="shared" si="2284"/>
        <v>0</v>
      </c>
      <c r="BD377" s="154">
        <f t="shared" si="2256"/>
        <v>0</v>
      </c>
      <c r="BE377" s="3"/>
      <c r="BF377" s="3"/>
      <c r="BG377" s="3"/>
      <c r="BH377" s="151">
        <f t="shared" si="2285"/>
        <v>0</v>
      </c>
      <c r="BI377" s="151">
        <f t="shared" si="2286"/>
        <v>0</v>
      </c>
      <c r="BJ377" s="151">
        <f t="shared" si="2287"/>
        <v>0</v>
      </c>
      <c r="BK377" s="151">
        <f t="shared" si="2288"/>
        <v>0</v>
      </c>
      <c r="BL377" s="154">
        <f t="shared" si="2257"/>
        <v>0</v>
      </c>
      <c r="BM377" s="3"/>
      <c r="BN377" s="3"/>
      <c r="BO377" s="3"/>
      <c r="BP377" s="151">
        <f t="shared" si="2289"/>
        <v>0</v>
      </c>
      <c r="BQ377" s="151">
        <f t="shared" si="2290"/>
        <v>0</v>
      </c>
      <c r="BR377" s="151">
        <f t="shared" si="2291"/>
        <v>0</v>
      </c>
      <c r="BS377" s="151">
        <f t="shared" si="2292"/>
        <v>0</v>
      </c>
      <c r="BT377" s="154">
        <f t="shared" si="2258"/>
        <v>0</v>
      </c>
      <c r="BU377" s="3"/>
      <c r="BV377" s="3"/>
      <c r="BW377" s="3"/>
      <c r="BX377" s="151">
        <f t="shared" si="2293"/>
        <v>0</v>
      </c>
      <c r="BY377" s="151">
        <f t="shared" si="2294"/>
        <v>0</v>
      </c>
      <c r="BZ377" s="151">
        <f t="shared" si="2295"/>
        <v>0</v>
      </c>
      <c r="CA377" s="151">
        <f t="shared" si="2296"/>
        <v>0</v>
      </c>
      <c r="CB377" s="154">
        <f t="shared" si="2259"/>
        <v>0</v>
      </c>
      <c r="CC377" s="3"/>
      <c r="CD377" s="3"/>
      <c r="CE377" s="3"/>
      <c r="CF377" s="151">
        <f t="shared" si="2297"/>
        <v>0</v>
      </c>
      <c r="CG377" s="151">
        <f t="shared" si="2298"/>
        <v>0</v>
      </c>
      <c r="CH377" s="151">
        <f t="shared" si="2299"/>
        <v>0</v>
      </c>
      <c r="CI377" s="151">
        <f t="shared" si="2300"/>
        <v>0</v>
      </c>
      <c r="CJ377" s="154">
        <f t="shared" si="2260"/>
        <v>0</v>
      </c>
      <c r="CK377" s="3"/>
      <c r="CL377" s="3"/>
      <c r="CM377" s="3"/>
      <c r="CN377" s="151">
        <f t="shared" si="2301"/>
        <v>0</v>
      </c>
      <c r="CO377" s="151">
        <f t="shared" si="2302"/>
        <v>0</v>
      </c>
      <c r="CP377" s="151">
        <f t="shared" si="2303"/>
        <v>0</v>
      </c>
      <c r="CQ377" s="151">
        <f t="shared" si="2304"/>
        <v>0</v>
      </c>
      <c r="CR377" s="154">
        <f t="shared" si="2261"/>
        <v>0</v>
      </c>
      <c r="CS377" s="3"/>
      <c r="CT377" s="3"/>
      <c r="CU377" s="3"/>
      <c r="CV377" s="151">
        <f t="shared" si="2305"/>
        <v>0</v>
      </c>
      <c r="CW377" s="151">
        <f t="shared" si="2306"/>
        <v>0</v>
      </c>
      <c r="CX377" s="151">
        <f t="shared" si="2307"/>
        <v>0</v>
      </c>
      <c r="CY377" s="151">
        <f t="shared" si="2308"/>
        <v>0</v>
      </c>
      <c r="CZ377" s="151">
        <f t="shared" si="2309"/>
        <v>0</v>
      </c>
      <c r="DA377" s="151">
        <f t="shared" si="2310"/>
        <v>0</v>
      </c>
      <c r="DB377" s="151">
        <f t="shared" si="2311"/>
        <v>0</v>
      </c>
      <c r="DC377" s="151">
        <f t="shared" si="231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13"/>
        <v>0</v>
      </c>
      <c r="FM377" s="151">
        <f t="shared" si="2314"/>
        <v>0</v>
      </c>
      <c r="FN377" s="151">
        <f t="shared" si="2315"/>
        <v>0</v>
      </c>
      <c r="FO377" s="151">
        <f t="shared" si="2316"/>
        <v>0</v>
      </c>
      <c r="FR377" s="5">
        <f t="shared" si="2234"/>
        <v>0</v>
      </c>
      <c r="FS377" s="5">
        <f t="shared" si="2235"/>
        <v>0</v>
      </c>
      <c r="FT377" s="5">
        <f t="shared" si="2236"/>
        <v>0</v>
      </c>
      <c r="FU377" s="5">
        <f t="shared" si="2319"/>
        <v>0</v>
      </c>
      <c r="FW377" s="233" t="e">
        <f t="shared" si="2238"/>
        <v>#DIV/0!</v>
      </c>
      <c r="FX377" s="233" t="e">
        <f t="shared" si="2239"/>
        <v>#DIV/0!</v>
      </c>
      <c r="FY377" s="233" t="e">
        <f t="shared" si="2240"/>
        <v>#DIV/0!</v>
      </c>
      <c r="FZ377" s="233" t="e">
        <f t="shared" si="2241"/>
        <v>#DIV/0!</v>
      </c>
      <c r="GA377" s="233"/>
      <c r="GB377" s="5">
        <f t="shared" si="2242"/>
        <v>0</v>
      </c>
      <c r="GC377" s="5">
        <f t="shared" si="2243"/>
        <v>0</v>
      </c>
      <c r="GD377" s="5">
        <f t="shared" si="2244"/>
        <v>0</v>
      </c>
      <c r="GE377" s="5">
        <f t="shared" si="2245"/>
        <v>0</v>
      </c>
    </row>
    <row r="378" spans="2:187" x14ac:dyDescent="0.2">
      <c r="B378" s="139">
        <f t="shared" si="2317"/>
        <v>2030</v>
      </c>
      <c r="C378" s="142" t="str">
        <f t="shared" si="2320"/>
        <v>Maj</v>
      </c>
      <c r="D378" s="154">
        <f t="shared" si="2246"/>
        <v>0</v>
      </c>
      <c r="E378" s="129"/>
      <c r="F378" s="129"/>
      <c r="G378" s="129"/>
      <c r="H378" s="154">
        <f t="shared" si="2247"/>
        <v>0</v>
      </c>
      <c r="I378" s="151">
        <f t="shared" si="2265"/>
        <v>0</v>
      </c>
      <c r="J378" s="151">
        <f t="shared" si="2266"/>
        <v>0</v>
      </c>
      <c r="K378" s="151">
        <f t="shared" si="2267"/>
        <v>0</v>
      </c>
      <c r="L378" s="154">
        <f t="shared" si="2318"/>
        <v>0</v>
      </c>
      <c r="M378" s="3"/>
      <c r="N378" s="3"/>
      <c r="O378" s="3"/>
      <c r="P378" s="154">
        <f t="shared" si="2248"/>
        <v>0</v>
      </c>
      <c r="Q378" s="3"/>
      <c r="R378" s="3"/>
      <c r="S378" s="3"/>
      <c r="T378" s="154">
        <f t="shared" si="2249"/>
        <v>0</v>
      </c>
      <c r="U378" s="151">
        <f t="shared" si="2268"/>
        <v>0</v>
      </c>
      <c r="V378" s="151">
        <f t="shared" si="2269"/>
        <v>0</v>
      </c>
      <c r="W378" s="151">
        <f t="shared" si="2270"/>
        <v>0</v>
      </c>
      <c r="X378" s="154">
        <f t="shared" si="2250"/>
        <v>0</v>
      </c>
      <c r="Y378" s="151">
        <f t="shared" si="2271"/>
        <v>0</v>
      </c>
      <c r="Z378" s="151">
        <f t="shared" si="2272"/>
        <v>0</v>
      </c>
      <c r="AA378" s="151">
        <f t="shared" si="2273"/>
        <v>0</v>
      </c>
      <c r="AB378" s="154">
        <f t="shared" si="2251"/>
        <v>0</v>
      </c>
      <c r="AC378" s="3"/>
      <c r="AD378" s="3"/>
      <c r="AE378" s="3"/>
      <c r="AF378" s="154">
        <f t="shared" si="2252"/>
        <v>0</v>
      </c>
      <c r="AG378" s="3"/>
      <c r="AH378" s="3"/>
      <c r="AI378" s="3"/>
      <c r="AJ378" s="154">
        <f t="shared" si="2253"/>
        <v>0</v>
      </c>
      <c r="AK378" s="151">
        <f t="shared" si="2274"/>
        <v>0</v>
      </c>
      <c r="AL378" s="151">
        <f t="shared" si="2275"/>
        <v>0</v>
      </c>
      <c r="AM378" s="151">
        <f t="shared" si="2276"/>
        <v>0</v>
      </c>
      <c r="AN378" s="154">
        <f t="shared" si="2254"/>
        <v>0</v>
      </c>
      <c r="AO378" s="3"/>
      <c r="AP378" s="3"/>
      <c r="AQ378" s="3"/>
      <c r="AR378" s="151">
        <f t="shared" si="2277"/>
        <v>0</v>
      </c>
      <c r="AS378" s="151">
        <f t="shared" si="2278"/>
        <v>0</v>
      </c>
      <c r="AT378" s="151">
        <f t="shared" si="2279"/>
        <v>0</v>
      </c>
      <c r="AU378" s="151">
        <f t="shared" si="2280"/>
        <v>0</v>
      </c>
      <c r="AV378" s="154">
        <f t="shared" si="2255"/>
        <v>0</v>
      </c>
      <c r="AW378" s="3"/>
      <c r="AX378" s="3"/>
      <c r="AY378" s="3"/>
      <c r="AZ378" s="151">
        <f t="shared" si="2281"/>
        <v>0</v>
      </c>
      <c r="BA378" s="151">
        <f t="shared" si="2282"/>
        <v>0</v>
      </c>
      <c r="BB378" s="151">
        <f t="shared" si="2283"/>
        <v>0</v>
      </c>
      <c r="BC378" s="151">
        <f t="shared" si="2284"/>
        <v>0</v>
      </c>
      <c r="BD378" s="154">
        <f t="shared" si="2256"/>
        <v>0</v>
      </c>
      <c r="BE378" s="3"/>
      <c r="BF378" s="3"/>
      <c r="BG378" s="3"/>
      <c r="BH378" s="151">
        <f t="shared" si="2285"/>
        <v>0</v>
      </c>
      <c r="BI378" s="151">
        <f t="shared" si="2286"/>
        <v>0</v>
      </c>
      <c r="BJ378" s="151">
        <f t="shared" si="2287"/>
        <v>0</v>
      </c>
      <c r="BK378" s="151">
        <f t="shared" si="2288"/>
        <v>0</v>
      </c>
      <c r="BL378" s="154">
        <f t="shared" si="2257"/>
        <v>0</v>
      </c>
      <c r="BM378" s="3"/>
      <c r="BN378" s="3"/>
      <c r="BO378" s="3"/>
      <c r="BP378" s="151">
        <f t="shared" si="2289"/>
        <v>0</v>
      </c>
      <c r="BQ378" s="151">
        <f t="shared" si="2290"/>
        <v>0</v>
      </c>
      <c r="BR378" s="151">
        <f t="shared" si="2291"/>
        <v>0</v>
      </c>
      <c r="BS378" s="151">
        <f t="shared" si="2292"/>
        <v>0</v>
      </c>
      <c r="BT378" s="154">
        <f t="shared" si="2258"/>
        <v>0</v>
      </c>
      <c r="BU378" s="3"/>
      <c r="BV378" s="3"/>
      <c r="BW378" s="3"/>
      <c r="BX378" s="151">
        <f t="shared" si="2293"/>
        <v>0</v>
      </c>
      <c r="BY378" s="151">
        <f t="shared" si="2294"/>
        <v>0</v>
      </c>
      <c r="BZ378" s="151">
        <f t="shared" si="2295"/>
        <v>0</v>
      </c>
      <c r="CA378" s="151">
        <f t="shared" si="2296"/>
        <v>0</v>
      </c>
      <c r="CB378" s="154">
        <f t="shared" si="2259"/>
        <v>0</v>
      </c>
      <c r="CC378" s="3"/>
      <c r="CD378" s="3"/>
      <c r="CE378" s="3"/>
      <c r="CF378" s="151">
        <f t="shared" si="2297"/>
        <v>0</v>
      </c>
      <c r="CG378" s="151">
        <f t="shared" si="2298"/>
        <v>0</v>
      </c>
      <c r="CH378" s="151">
        <f t="shared" si="2299"/>
        <v>0</v>
      </c>
      <c r="CI378" s="151">
        <f t="shared" si="2300"/>
        <v>0</v>
      </c>
      <c r="CJ378" s="154">
        <f t="shared" si="2260"/>
        <v>0</v>
      </c>
      <c r="CK378" s="3"/>
      <c r="CL378" s="3"/>
      <c r="CM378" s="3"/>
      <c r="CN378" s="151">
        <f t="shared" si="2301"/>
        <v>0</v>
      </c>
      <c r="CO378" s="151">
        <f t="shared" si="2302"/>
        <v>0</v>
      </c>
      <c r="CP378" s="151">
        <f t="shared" si="2303"/>
        <v>0</v>
      </c>
      <c r="CQ378" s="151">
        <f t="shared" si="2304"/>
        <v>0</v>
      </c>
      <c r="CR378" s="154">
        <f t="shared" si="2261"/>
        <v>0</v>
      </c>
      <c r="CS378" s="3"/>
      <c r="CT378" s="3"/>
      <c r="CU378" s="3"/>
      <c r="CV378" s="151">
        <f t="shared" si="2305"/>
        <v>0</v>
      </c>
      <c r="CW378" s="151">
        <f t="shared" si="2306"/>
        <v>0</v>
      </c>
      <c r="CX378" s="151">
        <f t="shared" si="2307"/>
        <v>0</v>
      </c>
      <c r="CY378" s="151">
        <f t="shared" si="2308"/>
        <v>0</v>
      </c>
      <c r="CZ378" s="151">
        <f t="shared" si="2309"/>
        <v>0</v>
      </c>
      <c r="DA378" s="151">
        <f t="shared" si="2310"/>
        <v>0</v>
      </c>
      <c r="DB378" s="151">
        <f t="shared" si="2311"/>
        <v>0</v>
      </c>
      <c r="DC378" s="151">
        <f t="shared" si="231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13"/>
        <v>0</v>
      </c>
      <c r="FM378" s="151">
        <f t="shared" si="2314"/>
        <v>0</v>
      </c>
      <c r="FN378" s="151">
        <f t="shared" si="2315"/>
        <v>0</v>
      </c>
      <c r="FO378" s="151">
        <f t="shared" si="2316"/>
        <v>0</v>
      </c>
      <c r="FR378" s="5">
        <f t="shared" si="2234"/>
        <v>0</v>
      </c>
      <c r="FS378" s="5">
        <f t="shared" si="2235"/>
        <v>0</v>
      </c>
      <c r="FT378" s="5">
        <f t="shared" si="2236"/>
        <v>0</v>
      </c>
      <c r="FU378" s="5">
        <f t="shared" si="2319"/>
        <v>0</v>
      </c>
      <c r="FW378" s="233" t="e">
        <f t="shared" si="2238"/>
        <v>#DIV/0!</v>
      </c>
      <c r="FX378" s="233" t="e">
        <f t="shared" si="2239"/>
        <v>#DIV/0!</v>
      </c>
      <c r="FY378" s="233" t="e">
        <f t="shared" si="2240"/>
        <v>#DIV/0!</v>
      </c>
      <c r="FZ378" s="233" t="e">
        <f t="shared" si="2241"/>
        <v>#DIV/0!</v>
      </c>
      <c r="GA378" s="233"/>
      <c r="GB378" s="5">
        <f t="shared" si="2242"/>
        <v>0</v>
      </c>
      <c r="GC378" s="5">
        <f t="shared" si="2243"/>
        <v>0</v>
      </c>
      <c r="GD378" s="5">
        <f t="shared" si="2244"/>
        <v>0</v>
      </c>
      <c r="GE378" s="5">
        <f t="shared" si="2245"/>
        <v>0</v>
      </c>
    </row>
    <row r="379" spans="2:187" x14ac:dyDescent="0.2">
      <c r="B379" s="139">
        <f t="shared" si="2317"/>
        <v>2030</v>
      </c>
      <c r="C379" s="142" t="str">
        <f t="shared" si="2320"/>
        <v>Jun</v>
      </c>
      <c r="D379" s="154">
        <f t="shared" si="2246"/>
        <v>0</v>
      </c>
      <c r="E379" s="129"/>
      <c r="F379" s="129"/>
      <c r="G379" s="129"/>
      <c r="H379" s="154">
        <f t="shared" si="2247"/>
        <v>0</v>
      </c>
      <c r="I379" s="151">
        <f t="shared" si="2265"/>
        <v>0</v>
      </c>
      <c r="J379" s="151">
        <f t="shared" si="2266"/>
        <v>0</v>
      </c>
      <c r="K379" s="151">
        <f t="shared" si="2267"/>
        <v>0</v>
      </c>
      <c r="L379" s="154">
        <f t="shared" si="2318"/>
        <v>0</v>
      </c>
      <c r="M379" s="3"/>
      <c r="N379" s="3"/>
      <c r="O379" s="3"/>
      <c r="P379" s="154">
        <f t="shared" si="2248"/>
        <v>0</v>
      </c>
      <c r="Q379" s="3"/>
      <c r="R379" s="3"/>
      <c r="S379" s="3"/>
      <c r="T379" s="154">
        <f t="shared" si="2249"/>
        <v>0</v>
      </c>
      <c r="U379" s="151">
        <f t="shared" si="2268"/>
        <v>0</v>
      </c>
      <c r="V379" s="151">
        <f t="shared" si="2269"/>
        <v>0</v>
      </c>
      <c r="W379" s="151">
        <f t="shared" si="2270"/>
        <v>0</v>
      </c>
      <c r="X379" s="154">
        <f t="shared" si="2250"/>
        <v>0</v>
      </c>
      <c r="Y379" s="151">
        <f t="shared" si="2271"/>
        <v>0</v>
      </c>
      <c r="Z379" s="151">
        <f t="shared" si="2272"/>
        <v>0</v>
      </c>
      <c r="AA379" s="151">
        <f t="shared" si="2273"/>
        <v>0</v>
      </c>
      <c r="AB379" s="154">
        <f t="shared" si="2251"/>
        <v>0</v>
      </c>
      <c r="AC379" s="3"/>
      <c r="AD379" s="3"/>
      <c r="AE379" s="3"/>
      <c r="AF379" s="154">
        <f t="shared" si="2252"/>
        <v>0</v>
      </c>
      <c r="AG379" s="3"/>
      <c r="AH379" s="3"/>
      <c r="AI379" s="3"/>
      <c r="AJ379" s="154">
        <f t="shared" si="2253"/>
        <v>0</v>
      </c>
      <c r="AK379" s="151">
        <f t="shared" si="2274"/>
        <v>0</v>
      </c>
      <c r="AL379" s="151">
        <f t="shared" si="2275"/>
        <v>0</v>
      </c>
      <c r="AM379" s="151">
        <f t="shared" si="2276"/>
        <v>0</v>
      </c>
      <c r="AN379" s="154">
        <f t="shared" si="2254"/>
        <v>0</v>
      </c>
      <c r="AO379" s="3"/>
      <c r="AP379" s="3"/>
      <c r="AQ379" s="3"/>
      <c r="AR379" s="151">
        <f t="shared" si="2277"/>
        <v>0</v>
      </c>
      <c r="AS379" s="151">
        <f t="shared" si="2278"/>
        <v>0</v>
      </c>
      <c r="AT379" s="151">
        <f t="shared" si="2279"/>
        <v>0</v>
      </c>
      <c r="AU379" s="151">
        <f t="shared" si="2280"/>
        <v>0</v>
      </c>
      <c r="AV379" s="154">
        <f t="shared" si="2255"/>
        <v>0</v>
      </c>
      <c r="AW379" s="3"/>
      <c r="AX379" s="3"/>
      <c r="AY379" s="3"/>
      <c r="AZ379" s="151">
        <f t="shared" si="2281"/>
        <v>0</v>
      </c>
      <c r="BA379" s="151">
        <f t="shared" si="2282"/>
        <v>0</v>
      </c>
      <c r="BB379" s="151">
        <f t="shared" si="2283"/>
        <v>0</v>
      </c>
      <c r="BC379" s="151">
        <f t="shared" si="2284"/>
        <v>0</v>
      </c>
      <c r="BD379" s="154">
        <f t="shared" si="2256"/>
        <v>0</v>
      </c>
      <c r="BE379" s="3"/>
      <c r="BF379" s="3"/>
      <c r="BG379" s="3"/>
      <c r="BH379" s="151">
        <f t="shared" si="2285"/>
        <v>0</v>
      </c>
      <c r="BI379" s="151">
        <f t="shared" si="2286"/>
        <v>0</v>
      </c>
      <c r="BJ379" s="151">
        <f t="shared" si="2287"/>
        <v>0</v>
      </c>
      <c r="BK379" s="151">
        <f t="shared" si="2288"/>
        <v>0</v>
      </c>
      <c r="BL379" s="154">
        <f t="shared" si="2257"/>
        <v>0</v>
      </c>
      <c r="BM379" s="3"/>
      <c r="BN379" s="3"/>
      <c r="BO379" s="3"/>
      <c r="BP379" s="151">
        <f t="shared" si="2289"/>
        <v>0</v>
      </c>
      <c r="BQ379" s="151">
        <f t="shared" si="2290"/>
        <v>0</v>
      </c>
      <c r="BR379" s="151">
        <f t="shared" si="2291"/>
        <v>0</v>
      </c>
      <c r="BS379" s="151">
        <f t="shared" si="2292"/>
        <v>0</v>
      </c>
      <c r="BT379" s="154">
        <f t="shared" si="2258"/>
        <v>0</v>
      </c>
      <c r="BU379" s="3"/>
      <c r="BV379" s="3"/>
      <c r="BW379" s="3"/>
      <c r="BX379" s="151">
        <f t="shared" si="2293"/>
        <v>0</v>
      </c>
      <c r="BY379" s="151">
        <f t="shared" si="2294"/>
        <v>0</v>
      </c>
      <c r="BZ379" s="151">
        <f t="shared" si="2295"/>
        <v>0</v>
      </c>
      <c r="CA379" s="151">
        <f t="shared" si="2296"/>
        <v>0</v>
      </c>
      <c r="CB379" s="154">
        <f t="shared" si="2259"/>
        <v>0</v>
      </c>
      <c r="CC379" s="3"/>
      <c r="CD379" s="3"/>
      <c r="CE379" s="3"/>
      <c r="CF379" s="151">
        <f t="shared" si="2297"/>
        <v>0</v>
      </c>
      <c r="CG379" s="151">
        <f t="shared" si="2298"/>
        <v>0</v>
      </c>
      <c r="CH379" s="151">
        <f t="shared" si="2299"/>
        <v>0</v>
      </c>
      <c r="CI379" s="151">
        <f t="shared" si="2300"/>
        <v>0</v>
      </c>
      <c r="CJ379" s="154">
        <f t="shared" si="2260"/>
        <v>0</v>
      </c>
      <c r="CK379" s="3"/>
      <c r="CL379" s="3"/>
      <c r="CM379" s="3"/>
      <c r="CN379" s="151">
        <f t="shared" si="2301"/>
        <v>0</v>
      </c>
      <c r="CO379" s="151">
        <f t="shared" si="2302"/>
        <v>0</v>
      </c>
      <c r="CP379" s="151">
        <f t="shared" si="2303"/>
        <v>0</v>
      </c>
      <c r="CQ379" s="151">
        <f t="shared" si="2304"/>
        <v>0</v>
      </c>
      <c r="CR379" s="154">
        <f t="shared" si="2261"/>
        <v>0</v>
      </c>
      <c r="CS379" s="3"/>
      <c r="CT379" s="3"/>
      <c r="CU379" s="3"/>
      <c r="CV379" s="151">
        <f t="shared" si="2305"/>
        <v>0</v>
      </c>
      <c r="CW379" s="151">
        <f t="shared" si="2306"/>
        <v>0</v>
      </c>
      <c r="CX379" s="151">
        <f t="shared" si="2307"/>
        <v>0</v>
      </c>
      <c r="CY379" s="151">
        <f t="shared" si="2308"/>
        <v>0</v>
      </c>
      <c r="CZ379" s="151">
        <f t="shared" si="2309"/>
        <v>0</v>
      </c>
      <c r="DA379" s="151">
        <f t="shared" si="2310"/>
        <v>0</v>
      </c>
      <c r="DB379" s="151">
        <f t="shared" si="2311"/>
        <v>0</v>
      </c>
      <c r="DC379" s="151">
        <f t="shared" si="231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13"/>
        <v>0</v>
      </c>
      <c r="FM379" s="151">
        <f t="shared" si="2314"/>
        <v>0</v>
      </c>
      <c r="FN379" s="151">
        <f t="shared" si="2315"/>
        <v>0</v>
      </c>
      <c r="FO379" s="151">
        <f t="shared" si="2316"/>
        <v>0</v>
      </c>
      <c r="FR379" s="5">
        <f t="shared" si="2234"/>
        <v>0</v>
      </c>
      <c r="FS379" s="5">
        <f t="shared" si="2235"/>
        <v>0</v>
      </c>
      <c r="FT379" s="5">
        <f t="shared" si="2236"/>
        <v>0</v>
      </c>
      <c r="FU379" s="5">
        <f t="shared" si="2319"/>
        <v>0</v>
      </c>
      <c r="FW379" s="233" t="e">
        <f t="shared" si="2238"/>
        <v>#DIV/0!</v>
      </c>
      <c r="FX379" s="233" t="e">
        <f t="shared" si="2239"/>
        <v>#DIV/0!</v>
      </c>
      <c r="FY379" s="233" t="e">
        <f t="shared" si="2240"/>
        <v>#DIV/0!</v>
      </c>
      <c r="FZ379" s="233" t="e">
        <f t="shared" si="2241"/>
        <v>#DIV/0!</v>
      </c>
      <c r="GA379" s="233"/>
      <c r="GB379" s="5">
        <f t="shared" si="2242"/>
        <v>0</v>
      </c>
      <c r="GC379" s="5">
        <f t="shared" si="2243"/>
        <v>0</v>
      </c>
      <c r="GD379" s="5">
        <f t="shared" si="2244"/>
        <v>0</v>
      </c>
      <c r="GE379" s="5">
        <f t="shared" si="2245"/>
        <v>0</v>
      </c>
    </row>
    <row r="380" spans="2:187" x14ac:dyDescent="0.2">
      <c r="B380" s="139">
        <f t="shared" si="2317"/>
        <v>2030</v>
      </c>
      <c r="C380" s="142" t="str">
        <f t="shared" si="2320"/>
        <v>Jul</v>
      </c>
      <c r="D380" s="154">
        <f t="shared" si="2246"/>
        <v>0</v>
      </c>
      <c r="E380" s="129"/>
      <c r="F380" s="129"/>
      <c r="G380" s="129"/>
      <c r="H380" s="154">
        <f t="shared" si="2247"/>
        <v>0</v>
      </c>
      <c r="I380" s="151">
        <f t="shared" si="2265"/>
        <v>0</v>
      </c>
      <c r="J380" s="151">
        <f t="shared" si="2266"/>
        <v>0</v>
      </c>
      <c r="K380" s="151">
        <f t="shared" si="2267"/>
        <v>0</v>
      </c>
      <c r="L380" s="154">
        <f t="shared" si="2318"/>
        <v>0</v>
      </c>
      <c r="M380" s="3"/>
      <c r="N380" s="3"/>
      <c r="O380" s="3"/>
      <c r="P380" s="154">
        <f t="shared" si="2248"/>
        <v>0</v>
      </c>
      <c r="Q380" s="3"/>
      <c r="R380" s="3"/>
      <c r="S380" s="3"/>
      <c r="T380" s="154">
        <f t="shared" si="2249"/>
        <v>0</v>
      </c>
      <c r="U380" s="151">
        <f t="shared" si="2268"/>
        <v>0</v>
      </c>
      <c r="V380" s="151">
        <f t="shared" si="2269"/>
        <v>0</v>
      </c>
      <c r="W380" s="151">
        <f t="shared" si="2270"/>
        <v>0</v>
      </c>
      <c r="X380" s="154">
        <f t="shared" si="2250"/>
        <v>0</v>
      </c>
      <c r="Y380" s="151">
        <f t="shared" si="2271"/>
        <v>0</v>
      </c>
      <c r="Z380" s="151">
        <f t="shared" si="2272"/>
        <v>0</v>
      </c>
      <c r="AA380" s="151">
        <f t="shared" si="2273"/>
        <v>0</v>
      </c>
      <c r="AB380" s="154">
        <f t="shared" si="2251"/>
        <v>0</v>
      </c>
      <c r="AC380" s="3"/>
      <c r="AD380" s="3"/>
      <c r="AE380" s="3"/>
      <c r="AF380" s="154">
        <f t="shared" si="2252"/>
        <v>0</v>
      </c>
      <c r="AG380" s="3"/>
      <c r="AH380" s="3"/>
      <c r="AI380" s="3"/>
      <c r="AJ380" s="154">
        <f t="shared" si="2253"/>
        <v>0</v>
      </c>
      <c r="AK380" s="151">
        <f t="shared" si="2274"/>
        <v>0</v>
      </c>
      <c r="AL380" s="151">
        <f t="shared" si="2275"/>
        <v>0</v>
      </c>
      <c r="AM380" s="151">
        <f t="shared" si="2276"/>
        <v>0</v>
      </c>
      <c r="AN380" s="154">
        <f t="shared" si="2254"/>
        <v>0</v>
      </c>
      <c r="AO380" s="3"/>
      <c r="AP380" s="3"/>
      <c r="AQ380" s="3"/>
      <c r="AR380" s="151">
        <f t="shared" si="2277"/>
        <v>0</v>
      </c>
      <c r="AS380" s="151">
        <f t="shared" si="2278"/>
        <v>0</v>
      </c>
      <c r="AT380" s="151">
        <f t="shared" si="2279"/>
        <v>0</v>
      </c>
      <c r="AU380" s="151">
        <f t="shared" si="2280"/>
        <v>0</v>
      </c>
      <c r="AV380" s="154">
        <f t="shared" si="2255"/>
        <v>0</v>
      </c>
      <c r="AW380" s="3"/>
      <c r="AX380" s="3"/>
      <c r="AY380" s="3"/>
      <c r="AZ380" s="151">
        <f t="shared" si="2281"/>
        <v>0</v>
      </c>
      <c r="BA380" s="151">
        <f t="shared" si="2282"/>
        <v>0</v>
      </c>
      <c r="BB380" s="151">
        <f t="shared" si="2283"/>
        <v>0</v>
      </c>
      <c r="BC380" s="151">
        <f t="shared" si="2284"/>
        <v>0</v>
      </c>
      <c r="BD380" s="154">
        <f t="shared" si="2256"/>
        <v>0</v>
      </c>
      <c r="BE380" s="3"/>
      <c r="BF380" s="3"/>
      <c r="BG380" s="3"/>
      <c r="BH380" s="151">
        <f t="shared" si="2285"/>
        <v>0</v>
      </c>
      <c r="BI380" s="151">
        <f t="shared" si="2286"/>
        <v>0</v>
      </c>
      <c r="BJ380" s="151">
        <f t="shared" si="2287"/>
        <v>0</v>
      </c>
      <c r="BK380" s="151">
        <f t="shared" si="2288"/>
        <v>0</v>
      </c>
      <c r="BL380" s="154">
        <f t="shared" si="2257"/>
        <v>0</v>
      </c>
      <c r="BM380" s="3"/>
      <c r="BN380" s="3"/>
      <c r="BO380" s="3"/>
      <c r="BP380" s="151">
        <f t="shared" si="2289"/>
        <v>0</v>
      </c>
      <c r="BQ380" s="151">
        <f t="shared" si="2290"/>
        <v>0</v>
      </c>
      <c r="BR380" s="151">
        <f t="shared" si="2291"/>
        <v>0</v>
      </c>
      <c r="BS380" s="151">
        <f t="shared" si="2292"/>
        <v>0</v>
      </c>
      <c r="BT380" s="154">
        <f t="shared" si="2258"/>
        <v>0</v>
      </c>
      <c r="BU380" s="3"/>
      <c r="BV380" s="3"/>
      <c r="BW380" s="3"/>
      <c r="BX380" s="151">
        <f t="shared" si="2293"/>
        <v>0</v>
      </c>
      <c r="BY380" s="151">
        <f t="shared" si="2294"/>
        <v>0</v>
      </c>
      <c r="BZ380" s="151">
        <f t="shared" si="2295"/>
        <v>0</v>
      </c>
      <c r="CA380" s="151">
        <f t="shared" si="2296"/>
        <v>0</v>
      </c>
      <c r="CB380" s="154">
        <f t="shared" si="2259"/>
        <v>0</v>
      </c>
      <c r="CC380" s="3"/>
      <c r="CD380" s="3"/>
      <c r="CE380" s="3"/>
      <c r="CF380" s="151">
        <f t="shared" si="2297"/>
        <v>0</v>
      </c>
      <c r="CG380" s="151">
        <f t="shared" si="2298"/>
        <v>0</v>
      </c>
      <c r="CH380" s="151">
        <f t="shared" si="2299"/>
        <v>0</v>
      </c>
      <c r="CI380" s="151">
        <f t="shared" si="2300"/>
        <v>0</v>
      </c>
      <c r="CJ380" s="154">
        <f t="shared" si="2260"/>
        <v>0</v>
      </c>
      <c r="CK380" s="3"/>
      <c r="CL380" s="3"/>
      <c r="CM380" s="3"/>
      <c r="CN380" s="151">
        <f t="shared" si="2301"/>
        <v>0</v>
      </c>
      <c r="CO380" s="151">
        <f t="shared" si="2302"/>
        <v>0</v>
      </c>
      <c r="CP380" s="151">
        <f t="shared" si="2303"/>
        <v>0</v>
      </c>
      <c r="CQ380" s="151">
        <f t="shared" si="2304"/>
        <v>0</v>
      </c>
      <c r="CR380" s="154">
        <f t="shared" si="2261"/>
        <v>0</v>
      </c>
      <c r="CS380" s="3"/>
      <c r="CT380" s="3"/>
      <c r="CU380" s="3"/>
      <c r="CV380" s="151">
        <f t="shared" si="2305"/>
        <v>0</v>
      </c>
      <c r="CW380" s="151">
        <f t="shared" si="2306"/>
        <v>0</v>
      </c>
      <c r="CX380" s="151">
        <f t="shared" si="2307"/>
        <v>0</v>
      </c>
      <c r="CY380" s="151">
        <f t="shared" si="2308"/>
        <v>0</v>
      </c>
      <c r="CZ380" s="151">
        <f t="shared" si="2309"/>
        <v>0</v>
      </c>
      <c r="DA380" s="151">
        <f t="shared" si="2310"/>
        <v>0</v>
      </c>
      <c r="DB380" s="151">
        <f t="shared" si="2311"/>
        <v>0</v>
      </c>
      <c r="DC380" s="151">
        <f t="shared" si="231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13"/>
        <v>0</v>
      </c>
      <c r="FM380" s="151">
        <f t="shared" si="2314"/>
        <v>0</v>
      </c>
      <c r="FN380" s="151">
        <f t="shared" si="2315"/>
        <v>0</v>
      </c>
      <c r="FO380" s="151">
        <f t="shared" si="2316"/>
        <v>0</v>
      </c>
      <c r="FR380" s="5">
        <f t="shared" si="2234"/>
        <v>0</v>
      </c>
      <c r="FS380" s="5">
        <f t="shared" si="2235"/>
        <v>0</v>
      </c>
      <c r="FT380" s="5">
        <f t="shared" si="2236"/>
        <v>0</v>
      </c>
      <c r="FU380" s="5">
        <f t="shared" si="2319"/>
        <v>0</v>
      </c>
      <c r="FW380" s="233" t="e">
        <f t="shared" si="2238"/>
        <v>#DIV/0!</v>
      </c>
      <c r="FX380" s="233" t="e">
        <f t="shared" si="2239"/>
        <v>#DIV/0!</v>
      </c>
      <c r="FY380" s="233" t="e">
        <f t="shared" si="2240"/>
        <v>#DIV/0!</v>
      </c>
      <c r="FZ380" s="233" t="e">
        <f t="shared" si="2241"/>
        <v>#DIV/0!</v>
      </c>
      <c r="GA380" s="233"/>
      <c r="GB380" s="5">
        <f t="shared" si="2242"/>
        <v>0</v>
      </c>
      <c r="GC380" s="5">
        <f t="shared" si="2243"/>
        <v>0</v>
      </c>
      <c r="GD380" s="5">
        <f t="shared" si="2244"/>
        <v>0</v>
      </c>
      <c r="GE380" s="5">
        <f t="shared" si="2245"/>
        <v>0</v>
      </c>
    </row>
    <row r="381" spans="2:187" x14ac:dyDescent="0.2">
      <c r="B381" s="139">
        <f t="shared" si="2317"/>
        <v>2030</v>
      </c>
      <c r="C381" s="142" t="str">
        <f t="shared" si="2320"/>
        <v>Aug</v>
      </c>
      <c r="D381" s="154">
        <f t="shared" si="2246"/>
        <v>0</v>
      </c>
      <c r="E381" s="129"/>
      <c r="F381" s="129"/>
      <c r="G381" s="129"/>
      <c r="H381" s="154">
        <f t="shared" si="2247"/>
        <v>0</v>
      </c>
      <c r="I381" s="151">
        <f t="shared" si="2265"/>
        <v>0</v>
      </c>
      <c r="J381" s="151">
        <f t="shared" si="2266"/>
        <v>0</v>
      </c>
      <c r="K381" s="151">
        <f t="shared" si="2267"/>
        <v>0</v>
      </c>
      <c r="L381" s="154">
        <f t="shared" si="2318"/>
        <v>0</v>
      </c>
      <c r="M381" s="3"/>
      <c r="N381" s="3"/>
      <c r="O381" s="3"/>
      <c r="P381" s="154">
        <f t="shared" si="2248"/>
        <v>0</v>
      </c>
      <c r="Q381" s="3"/>
      <c r="R381" s="3"/>
      <c r="S381" s="3"/>
      <c r="T381" s="154">
        <f t="shared" si="2249"/>
        <v>0</v>
      </c>
      <c r="U381" s="151">
        <f t="shared" si="2268"/>
        <v>0</v>
      </c>
      <c r="V381" s="151">
        <f t="shared" si="2269"/>
        <v>0</v>
      </c>
      <c r="W381" s="151">
        <f t="shared" si="2270"/>
        <v>0</v>
      </c>
      <c r="X381" s="154">
        <f t="shared" si="2250"/>
        <v>0</v>
      </c>
      <c r="Y381" s="151">
        <f t="shared" si="2271"/>
        <v>0</v>
      </c>
      <c r="Z381" s="151">
        <f t="shared" si="2272"/>
        <v>0</v>
      </c>
      <c r="AA381" s="151">
        <f t="shared" si="2273"/>
        <v>0</v>
      </c>
      <c r="AB381" s="154">
        <f t="shared" si="2251"/>
        <v>0</v>
      </c>
      <c r="AC381" s="3"/>
      <c r="AD381" s="3"/>
      <c r="AE381" s="3"/>
      <c r="AF381" s="154">
        <f t="shared" si="2252"/>
        <v>0</v>
      </c>
      <c r="AG381" s="3"/>
      <c r="AH381" s="3"/>
      <c r="AI381" s="3"/>
      <c r="AJ381" s="154">
        <f t="shared" si="2253"/>
        <v>0</v>
      </c>
      <c r="AK381" s="151">
        <f t="shared" si="2274"/>
        <v>0</v>
      </c>
      <c r="AL381" s="151">
        <f t="shared" si="2275"/>
        <v>0</v>
      </c>
      <c r="AM381" s="151">
        <f t="shared" si="2276"/>
        <v>0</v>
      </c>
      <c r="AN381" s="154">
        <f t="shared" si="2254"/>
        <v>0</v>
      </c>
      <c r="AO381" s="3"/>
      <c r="AP381" s="3"/>
      <c r="AQ381" s="3"/>
      <c r="AR381" s="151">
        <f t="shared" si="2277"/>
        <v>0</v>
      </c>
      <c r="AS381" s="151">
        <f t="shared" si="2278"/>
        <v>0</v>
      </c>
      <c r="AT381" s="151">
        <f t="shared" si="2279"/>
        <v>0</v>
      </c>
      <c r="AU381" s="151">
        <f t="shared" si="2280"/>
        <v>0</v>
      </c>
      <c r="AV381" s="154">
        <f t="shared" si="2255"/>
        <v>0</v>
      </c>
      <c r="AW381" s="3"/>
      <c r="AX381" s="3"/>
      <c r="AY381" s="3"/>
      <c r="AZ381" s="151">
        <f t="shared" si="2281"/>
        <v>0</v>
      </c>
      <c r="BA381" s="151">
        <f t="shared" si="2282"/>
        <v>0</v>
      </c>
      <c r="BB381" s="151">
        <f t="shared" si="2283"/>
        <v>0</v>
      </c>
      <c r="BC381" s="151">
        <f t="shared" si="2284"/>
        <v>0</v>
      </c>
      <c r="BD381" s="154">
        <f t="shared" si="2256"/>
        <v>0</v>
      </c>
      <c r="BE381" s="3"/>
      <c r="BF381" s="3"/>
      <c r="BG381" s="3"/>
      <c r="BH381" s="151">
        <f t="shared" si="2285"/>
        <v>0</v>
      </c>
      <c r="BI381" s="151">
        <f t="shared" si="2286"/>
        <v>0</v>
      </c>
      <c r="BJ381" s="151">
        <f t="shared" si="2287"/>
        <v>0</v>
      </c>
      <c r="BK381" s="151">
        <f t="shared" si="2288"/>
        <v>0</v>
      </c>
      <c r="BL381" s="154">
        <f t="shared" si="2257"/>
        <v>0</v>
      </c>
      <c r="BM381" s="3"/>
      <c r="BN381" s="3"/>
      <c r="BO381" s="3"/>
      <c r="BP381" s="151">
        <f t="shared" si="2289"/>
        <v>0</v>
      </c>
      <c r="BQ381" s="151">
        <f t="shared" si="2290"/>
        <v>0</v>
      </c>
      <c r="BR381" s="151">
        <f t="shared" si="2291"/>
        <v>0</v>
      </c>
      <c r="BS381" s="151">
        <f t="shared" si="2292"/>
        <v>0</v>
      </c>
      <c r="BT381" s="154">
        <f t="shared" si="2258"/>
        <v>0</v>
      </c>
      <c r="BU381" s="3"/>
      <c r="BV381" s="3"/>
      <c r="BW381" s="3"/>
      <c r="BX381" s="151">
        <f t="shared" si="2293"/>
        <v>0</v>
      </c>
      <c r="BY381" s="151">
        <f t="shared" si="2294"/>
        <v>0</v>
      </c>
      <c r="BZ381" s="151">
        <f t="shared" si="2295"/>
        <v>0</v>
      </c>
      <c r="CA381" s="151">
        <f t="shared" si="2296"/>
        <v>0</v>
      </c>
      <c r="CB381" s="154">
        <f t="shared" si="2259"/>
        <v>0</v>
      </c>
      <c r="CC381" s="3"/>
      <c r="CD381" s="3"/>
      <c r="CE381" s="3"/>
      <c r="CF381" s="151">
        <f t="shared" si="2297"/>
        <v>0</v>
      </c>
      <c r="CG381" s="151">
        <f t="shared" si="2298"/>
        <v>0</v>
      </c>
      <c r="CH381" s="151">
        <f t="shared" si="2299"/>
        <v>0</v>
      </c>
      <c r="CI381" s="151">
        <f t="shared" si="2300"/>
        <v>0</v>
      </c>
      <c r="CJ381" s="154">
        <f t="shared" si="2260"/>
        <v>0</v>
      </c>
      <c r="CK381" s="3"/>
      <c r="CL381" s="3"/>
      <c r="CM381" s="3"/>
      <c r="CN381" s="151">
        <f t="shared" si="2301"/>
        <v>0</v>
      </c>
      <c r="CO381" s="151">
        <f t="shared" si="2302"/>
        <v>0</v>
      </c>
      <c r="CP381" s="151">
        <f t="shared" si="2303"/>
        <v>0</v>
      </c>
      <c r="CQ381" s="151">
        <f t="shared" si="2304"/>
        <v>0</v>
      </c>
      <c r="CR381" s="154">
        <f t="shared" si="2261"/>
        <v>0</v>
      </c>
      <c r="CS381" s="3"/>
      <c r="CT381" s="3"/>
      <c r="CU381" s="3"/>
      <c r="CV381" s="151">
        <f t="shared" si="2305"/>
        <v>0</v>
      </c>
      <c r="CW381" s="151">
        <f t="shared" si="2306"/>
        <v>0</v>
      </c>
      <c r="CX381" s="151">
        <f t="shared" si="2307"/>
        <v>0</v>
      </c>
      <c r="CY381" s="151">
        <f t="shared" si="2308"/>
        <v>0</v>
      </c>
      <c r="CZ381" s="151">
        <f t="shared" si="2309"/>
        <v>0</v>
      </c>
      <c r="DA381" s="151">
        <f t="shared" si="2310"/>
        <v>0</v>
      </c>
      <c r="DB381" s="151">
        <f t="shared" si="2311"/>
        <v>0</v>
      </c>
      <c r="DC381" s="151">
        <f t="shared" si="231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13"/>
        <v>0</v>
      </c>
      <c r="FM381" s="151">
        <f t="shared" si="2314"/>
        <v>0</v>
      </c>
      <c r="FN381" s="151">
        <f t="shared" si="2315"/>
        <v>0</v>
      </c>
      <c r="FO381" s="151">
        <f t="shared" si="2316"/>
        <v>0</v>
      </c>
      <c r="FR381" s="5">
        <f t="shared" si="2234"/>
        <v>0</v>
      </c>
      <c r="FS381" s="5">
        <f t="shared" si="2235"/>
        <v>0</v>
      </c>
      <c r="FT381" s="5">
        <f t="shared" si="2236"/>
        <v>0</v>
      </c>
      <c r="FU381" s="5">
        <f t="shared" si="2319"/>
        <v>0</v>
      </c>
      <c r="FW381" s="233" t="e">
        <f t="shared" si="2238"/>
        <v>#DIV/0!</v>
      </c>
      <c r="FX381" s="233" t="e">
        <f t="shared" si="2239"/>
        <v>#DIV/0!</v>
      </c>
      <c r="FY381" s="233" t="e">
        <f t="shared" si="2240"/>
        <v>#DIV/0!</v>
      </c>
      <c r="FZ381" s="233" t="e">
        <f t="shared" si="2241"/>
        <v>#DIV/0!</v>
      </c>
      <c r="GA381" s="233"/>
      <c r="GB381" s="5">
        <f t="shared" si="2242"/>
        <v>0</v>
      </c>
      <c r="GC381" s="5">
        <f t="shared" si="2243"/>
        <v>0</v>
      </c>
      <c r="GD381" s="5">
        <f t="shared" si="2244"/>
        <v>0</v>
      </c>
      <c r="GE381" s="5">
        <f t="shared" si="2245"/>
        <v>0</v>
      </c>
    </row>
    <row r="382" spans="2:187" x14ac:dyDescent="0.2">
      <c r="B382" s="139">
        <f t="shared" si="2317"/>
        <v>2030</v>
      </c>
      <c r="C382" s="142" t="str">
        <f t="shared" si="2320"/>
        <v>Sep</v>
      </c>
      <c r="D382" s="154">
        <f t="shared" si="2246"/>
        <v>0</v>
      </c>
      <c r="E382" s="129"/>
      <c r="F382" s="129"/>
      <c r="G382" s="129"/>
      <c r="H382" s="154">
        <f t="shared" si="2247"/>
        <v>0</v>
      </c>
      <c r="I382" s="151">
        <f t="shared" si="2265"/>
        <v>0</v>
      </c>
      <c r="J382" s="151">
        <f t="shared" si="2266"/>
        <v>0</v>
      </c>
      <c r="K382" s="151">
        <f t="shared" si="2267"/>
        <v>0</v>
      </c>
      <c r="L382" s="154">
        <f t="shared" si="2318"/>
        <v>0</v>
      </c>
      <c r="M382" s="3"/>
      <c r="N382" s="3"/>
      <c r="O382" s="3"/>
      <c r="P382" s="154">
        <f t="shared" si="2248"/>
        <v>0</v>
      </c>
      <c r="Q382" s="3"/>
      <c r="R382" s="3"/>
      <c r="S382" s="3"/>
      <c r="T382" s="154">
        <f t="shared" si="2249"/>
        <v>0</v>
      </c>
      <c r="U382" s="151">
        <f t="shared" si="2268"/>
        <v>0</v>
      </c>
      <c r="V382" s="151">
        <f t="shared" si="2269"/>
        <v>0</v>
      </c>
      <c r="W382" s="151">
        <f t="shared" si="2270"/>
        <v>0</v>
      </c>
      <c r="X382" s="154">
        <f t="shared" si="2250"/>
        <v>0</v>
      </c>
      <c r="Y382" s="151">
        <f t="shared" si="2271"/>
        <v>0</v>
      </c>
      <c r="Z382" s="151">
        <f t="shared" si="2272"/>
        <v>0</v>
      </c>
      <c r="AA382" s="151">
        <f t="shared" si="2273"/>
        <v>0</v>
      </c>
      <c r="AB382" s="154">
        <f t="shared" si="2251"/>
        <v>0</v>
      </c>
      <c r="AC382" s="3"/>
      <c r="AD382" s="3"/>
      <c r="AE382" s="3"/>
      <c r="AF382" s="154">
        <f t="shared" si="2252"/>
        <v>0</v>
      </c>
      <c r="AG382" s="3"/>
      <c r="AH382" s="3"/>
      <c r="AI382" s="3"/>
      <c r="AJ382" s="154">
        <f t="shared" si="2253"/>
        <v>0</v>
      </c>
      <c r="AK382" s="151">
        <f t="shared" si="2274"/>
        <v>0</v>
      </c>
      <c r="AL382" s="151">
        <f t="shared" si="2275"/>
        <v>0</v>
      </c>
      <c r="AM382" s="151">
        <f t="shared" si="2276"/>
        <v>0</v>
      </c>
      <c r="AN382" s="154">
        <f t="shared" si="2254"/>
        <v>0</v>
      </c>
      <c r="AO382" s="3"/>
      <c r="AP382" s="3"/>
      <c r="AQ382" s="3"/>
      <c r="AR382" s="151">
        <f t="shared" si="2277"/>
        <v>0</v>
      </c>
      <c r="AS382" s="151">
        <f t="shared" si="2278"/>
        <v>0</v>
      </c>
      <c r="AT382" s="151">
        <f t="shared" si="2279"/>
        <v>0</v>
      </c>
      <c r="AU382" s="151">
        <f t="shared" si="2280"/>
        <v>0</v>
      </c>
      <c r="AV382" s="154">
        <f t="shared" si="2255"/>
        <v>0</v>
      </c>
      <c r="AW382" s="3"/>
      <c r="AX382" s="3"/>
      <c r="AY382" s="3"/>
      <c r="AZ382" s="151">
        <f t="shared" si="2281"/>
        <v>0</v>
      </c>
      <c r="BA382" s="151">
        <f t="shared" si="2282"/>
        <v>0</v>
      </c>
      <c r="BB382" s="151">
        <f t="shared" si="2283"/>
        <v>0</v>
      </c>
      <c r="BC382" s="151">
        <f t="shared" si="2284"/>
        <v>0</v>
      </c>
      <c r="BD382" s="154">
        <f t="shared" si="2256"/>
        <v>0</v>
      </c>
      <c r="BE382" s="3"/>
      <c r="BF382" s="3"/>
      <c r="BG382" s="3"/>
      <c r="BH382" s="151">
        <f t="shared" si="2285"/>
        <v>0</v>
      </c>
      <c r="BI382" s="151">
        <f t="shared" si="2286"/>
        <v>0</v>
      </c>
      <c r="BJ382" s="151">
        <f t="shared" si="2287"/>
        <v>0</v>
      </c>
      <c r="BK382" s="151">
        <f t="shared" si="2288"/>
        <v>0</v>
      </c>
      <c r="BL382" s="154">
        <f t="shared" si="2257"/>
        <v>0</v>
      </c>
      <c r="BM382" s="3"/>
      <c r="BN382" s="3"/>
      <c r="BO382" s="3"/>
      <c r="BP382" s="151">
        <f t="shared" si="2289"/>
        <v>0</v>
      </c>
      <c r="BQ382" s="151">
        <f t="shared" si="2290"/>
        <v>0</v>
      </c>
      <c r="BR382" s="151">
        <f t="shared" si="2291"/>
        <v>0</v>
      </c>
      <c r="BS382" s="151">
        <f t="shared" si="2292"/>
        <v>0</v>
      </c>
      <c r="BT382" s="154">
        <f t="shared" si="2258"/>
        <v>0</v>
      </c>
      <c r="BU382" s="3"/>
      <c r="BV382" s="3"/>
      <c r="BW382" s="3"/>
      <c r="BX382" s="151">
        <f t="shared" si="2293"/>
        <v>0</v>
      </c>
      <c r="BY382" s="151">
        <f t="shared" si="2294"/>
        <v>0</v>
      </c>
      <c r="BZ382" s="151">
        <f t="shared" si="2295"/>
        <v>0</v>
      </c>
      <c r="CA382" s="151">
        <f t="shared" si="2296"/>
        <v>0</v>
      </c>
      <c r="CB382" s="154">
        <f t="shared" si="2259"/>
        <v>0</v>
      </c>
      <c r="CC382" s="3"/>
      <c r="CD382" s="3"/>
      <c r="CE382" s="3"/>
      <c r="CF382" s="151">
        <f t="shared" si="2297"/>
        <v>0</v>
      </c>
      <c r="CG382" s="151">
        <f t="shared" si="2298"/>
        <v>0</v>
      </c>
      <c r="CH382" s="151">
        <f t="shared" si="2299"/>
        <v>0</v>
      </c>
      <c r="CI382" s="151">
        <f t="shared" si="2300"/>
        <v>0</v>
      </c>
      <c r="CJ382" s="154">
        <f t="shared" si="2260"/>
        <v>0</v>
      </c>
      <c r="CK382" s="3"/>
      <c r="CL382" s="3"/>
      <c r="CM382" s="3"/>
      <c r="CN382" s="151">
        <f t="shared" si="2301"/>
        <v>0</v>
      </c>
      <c r="CO382" s="151">
        <f t="shared" si="2302"/>
        <v>0</v>
      </c>
      <c r="CP382" s="151">
        <f t="shared" si="2303"/>
        <v>0</v>
      </c>
      <c r="CQ382" s="151">
        <f t="shared" si="2304"/>
        <v>0</v>
      </c>
      <c r="CR382" s="154">
        <f t="shared" si="2261"/>
        <v>0</v>
      </c>
      <c r="CS382" s="3"/>
      <c r="CT382" s="3"/>
      <c r="CU382" s="3"/>
      <c r="CV382" s="151">
        <f t="shared" si="2305"/>
        <v>0</v>
      </c>
      <c r="CW382" s="151">
        <f t="shared" si="2306"/>
        <v>0</v>
      </c>
      <c r="CX382" s="151">
        <f t="shared" si="2307"/>
        <v>0</v>
      </c>
      <c r="CY382" s="151">
        <f t="shared" si="2308"/>
        <v>0</v>
      </c>
      <c r="CZ382" s="151">
        <f t="shared" si="2309"/>
        <v>0</v>
      </c>
      <c r="DA382" s="151">
        <f t="shared" si="2310"/>
        <v>0</v>
      </c>
      <c r="DB382" s="151">
        <f t="shared" si="2311"/>
        <v>0</v>
      </c>
      <c r="DC382" s="151">
        <f t="shared" si="231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13"/>
        <v>0</v>
      </c>
      <c r="FM382" s="151">
        <f t="shared" si="2314"/>
        <v>0</v>
      </c>
      <c r="FN382" s="151">
        <f t="shared" si="2315"/>
        <v>0</v>
      </c>
      <c r="FO382" s="151">
        <f t="shared" si="2316"/>
        <v>0</v>
      </c>
      <c r="FR382" s="5">
        <f t="shared" si="2234"/>
        <v>0</v>
      </c>
      <c r="FS382" s="5">
        <f t="shared" si="2235"/>
        <v>0</v>
      </c>
      <c r="FT382" s="5">
        <f t="shared" si="2236"/>
        <v>0</v>
      </c>
      <c r="FU382" s="5">
        <f t="shared" si="2319"/>
        <v>0</v>
      </c>
      <c r="FW382" s="233" t="e">
        <f t="shared" si="2238"/>
        <v>#DIV/0!</v>
      </c>
      <c r="FX382" s="233" t="e">
        <f t="shared" si="2239"/>
        <v>#DIV/0!</v>
      </c>
      <c r="FY382" s="233" t="e">
        <f t="shared" si="2240"/>
        <v>#DIV/0!</v>
      </c>
      <c r="FZ382" s="233" t="e">
        <f t="shared" si="2241"/>
        <v>#DIV/0!</v>
      </c>
      <c r="GA382" s="233"/>
      <c r="GB382" s="5">
        <f t="shared" si="2242"/>
        <v>0</v>
      </c>
      <c r="GC382" s="5">
        <f t="shared" si="2243"/>
        <v>0</v>
      </c>
      <c r="GD382" s="5">
        <f t="shared" si="2244"/>
        <v>0</v>
      </c>
      <c r="GE382" s="5">
        <f t="shared" si="2245"/>
        <v>0</v>
      </c>
    </row>
    <row r="383" spans="2:187" x14ac:dyDescent="0.2">
      <c r="B383" s="139">
        <f t="shared" si="2317"/>
        <v>2030</v>
      </c>
      <c r="C383" s="142" t="str">
        <f t="shared" si="2320"/>
        <v>Okt</v>
      </c>
      <c r="D383" s="154">
        <f t="shared" si="2246"/>
        <v>0</v>
      </c>
      <c r="E383" s="129"/>
      <c r="F383" s="129"/>
      <c r="G383" s="129"/>
      <c r="H383" s="154">
        <f t="shared" si="2247"/>
        <v>0</v>
      </c>
      <c r="I383" s="151">
        <f t="shared" si="2265"/>
        <v>0</v>
      </c>
      <c r="J383" s="151">
        <f t="shared" si="2266"/>
        <v>0</v>
      </c>
      <c r="K383" s="151">
        <f t="shared" si="2267"/>
        <v>0</v>
      </c>
      <c r="L383" s="154">
        <f t="shared" si="2318"/>
        <v>0</v>
      </c>
      <c r="M383" s="3"/>
      <c r="N383" s="3"/>
      <c r="O383" s="3"/>
      <c r="P383" s="154">
        <f t="shared" si="2248"/>
        <v>0</v>
      </c>
      <c r="Q383" s="3"/>
      <c r="R383" s="3"/>
      <c r="S383" s="3"/>
      <c r="T383" s="154">
        <f t="shared" si="2249"/>
        <v>0</v>
      </c>
      <c r="U383" s="151">
        <f t="shared" si="2268"/>
        <v>0</v>
      </c>
      <c r="V383" s="151">
        <f t="shared" si="2269"/>
        <v>0</v>
      </c>
      <c r="W383" s="151">
        <f t="shared" si="2270"/>
        <v>0</v>
      </c>
      <c r="X383" s="154">
        <f t="shared" si="2250"/>
        <v>0</v>
      </c>
      <c r="Y383" s="151">
        <f t="shared" si="2271"/>
        <v>0</v>
      </c>
      <c r="Z383" s="151">
        <f t="shared" si="2272"/>
        <v>0</v>
      </c>
      <c r="AA383" s="151">
        <f t="shared" si="2273"/>
        <v>0</v>
      </c>
      <c r="AB383" s="154">
        <f t="shared" si="2251"/>
        <v>0</v>
      </c>
      <c r="AC383" s="3"/>
      <c r="AD383" s="3"/>
      <c r="AE383" s="3"/>
      <c r="AF383" s="154">
        <f t="shared" si="2252"/>
        <v>0</v>
      </c>
      <c r="AG383" s="3"/>
      <c r="AH383" s="3"/>
      <c r="AI383" s="3"/>
      <c r="AJ383" s="154">
        <f t="shared" si="2253"/>
        <v>0</v>
      </c>
      <c r="AK383" s="151">
        <f t="shared" si="2274"/>
        <v>0</v>
      </c>
      <c r="AL383" s="151">
        <f t="shared" si="2275"/>
        <v>0</v>
      </c>
      <c r="AM383" s="151">
        <f t="shared" si="2276"/>
        <v>0</v>
      </c>
      <c r="AN383" s="154">
        <f t="shared" si="2254"/>
        <v>0</v>
      </c>
      <c r="AO383" s="3"/>
      <c r="AP383" s="3"/>
      <c r="AQ383" s="3"/>
      <c r="AR383" s="151">
        <f t="shared" si="2277"/>
        <v>0</v>
      </c>
      <c r="AS383" s="151">
        <f t="shared" si="2278"/>
        <v>0</v>
      </c>
      <c r="AT383" s="151">
        <f t="shared" si="2279"/>
        <v>0</v>
      </c>
      <c r="AU383" s="151">
        <f t="shared" si="2280"/>
        <v>0</v>
      </c>
      <c r="AV383" s="154">
        <f t="shared" si="2255"/>
        <v>0</v>
      </c>
      <c r="AW383" s="3"/>
      <c r="AX383" s="3"/>
      <c r="AY383" s="3"/>
      <c r="AZ383" s="151">
        <f t="shared" si="2281"/>
        <v>0</v>
      </c>
      <c r="BA383" s="151">
        <f t="shared" si="2282"/>
        <v>0</v>
      </c>
      <c r="BB383" s="151">
        <f t="shared" si="2283"/>
        <v>0</v>
      </c>
      <c r="BC383" s="151">
        <f t="shared" si="2284"/>
        <v>0</v>
      </c>
      <c r="BD383" s="154">
        <f t="shared" si="2256"/>
        <v>0</v>
      </c>
      <c r="BE383" s="3"/>
      <c r="BF383" s="3"/>
      <c r="BG383" s="3"/>
      <c r="BH383" s="151">
        <f t="shared" si="2285"/>
        <v>0</v>
      </c>
      <c r="BI383" s="151">
        <f t="shared" si="2286"/>
        <v>0</v>
      </c>
      <c r="BJ383" s="151">
        <f t="shared" si="2287"/>
        <v>0</v>
      </c>
      <c r="BK383" s="151">
        <f t="shared" si="2288"/>
        <v>0</v>
      </c>
      <c r="BL383" s="154">
        <f t="shared" si="2257"/>
        <v>0</v>
      </c>
      <c r="BM383" s="3"/>
      <c r="BN383" s="3"/>
      <c r="BO383" s="3"/>
      <c r="BP383" s="151">
        <f t="shared" si="2289"/>
        <v>0</v>
      </c>
      <c r="BQ383" s="151">
        <f t="shared" si="2290"/>
        <v>0</v>
      </c>
      <c r="BR383" s="151">
        <f t="shared" si="2291"/>
        <v>0</v>
      </c>
      <c r="BS383" s="151">
        <f t="shared" si="2292"/>
        <v>0</v>
      </c>
      <c r="BT383" s="154">
        <f t="shared" si="2258"/>
        <v>0</v>
      </c>
      <c r="BU383" s="3"/>
      <c r="BV383" s="3"/>
      <c r="BW383" s="3"/>
      <c r="BX383" s="151">
        <f t="shared" si="2293"/>
        <v>0</v>
      </c>
      <c r="BY383" s="151">
        <f t="shared" si="2294"/>
        <v>0</v>
      </c>
      <c r="BZ383" s="151">
        <f t="shared" si="2295"/>
        <v>0</v>
      </c>
      <c r="CA383" s="151">
        <f t="shared" si="2296"/>
        <v>0</v>
      </c>
      <c r="CB383" s="154">
        <f t="shared" si="2259"/>
        <v>0</v>
      </c>
      <c r="CC383" s="3"/>
      <c r="CD383" s="3"/>
      <c r="CE383" s="3"/>
      <c r="CF383" s="151">
        <f t="shared" si="2297"/>
        <v>0</v>
      </c>
      <c r="CG383" s="151">
        <f t="shared" si="2298"/>
        <v>0</v>
      </c>
      <c r="CH383" s="151">
        <f t="shared" si="2299"/>
        <v>0</v>
      </c>
      <c r="CI383" s="151">
        <f t="shared" si="2300"/>
        <v>0</v>
      </c>
      <c r="CJ383" s="154">
        <f t="shared" si="2260"/>
        <v>0</v>
      </c>
      <c r="CK383" s="3"/>
      <c r="CL383" s="3"/>
      <c r="CM383" s="3"/>
      <c r="CN383" s="151">
        <f t="shared" si="2301"/>
        <v>0</v>
      </c>
      <c r="CO383" s="151">
        <f t="shared" si="2302"/>
        <v>0</v>
      </c>
      <c r="CP383" s="151">
        <f t="shared" si="2303"/>
        <v>0</v>
      </c>
      <c r="CQ383" s="151">
        <f t="shared" si="2304"/>
        <v>0</v>
      </c>
      <c r="CR383" s="154">
        <f t="shared" si="2261"/>
        <v>0</v>
      </c>
      <c r="CS383" s="3"/>
      <c r="CT383" s="3"/>
      <c r="CU383" s="3"/>
      <c r="CV383" s="151">
        <f t="shared" si="2305"/>
        <v>0</v>
      </c>
      <c r="CW383" s="151">
        <f t="shared" si="2306"/>
        <v>0</v>
      </c>
      <c r="CX383" s="151">
        <f t="shared" si="2307"/>
        <v>0</v>
      </c>
      <c r="CY383" s="151">
        <f t="shared" si="2308"/>
        <v>0</v>
      </c>
      <c r="CZ383" s="151">
        <f t="shared" si="2309"/>
        <v>0</v>
      </c>
      <c r="DA383" s="151">
        <f t="shared" si="2310"/>
        <v>0</v>
      </c>
      <c r="DB383" s="151">
        <f t="shared" si="2311"/>
        <v>0</v>
      </c>
      <c r="DC383" s="151">
        <f t="shared" si="231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13"/>
        <v>0</v>
      </c>
      <c r="FM383" s="151">
        <f t="shared" si="2314"/>
        <v>0</v>
      </c>
      <c r="FN383" s="151">
        <f t="shared" si="2315"/>
        <v>0</v>
      </c>
      <c r="FO383" s="151">
        <f t="shared" si="2316"/>
        <v>0</v>
      </c>
      <c r="FR383" s="5">
        <f t="shared" si="2234"/>
        <v>0</v>
      </c>
      <c r="FS383" s="5">
        <f t="shared" si="2235"/>
        <v>0</v>
      </c>
      <c r="FT383" s="5">
        <f t="shared" si="2236"/>
        <v>0</v>
      </c>
      <c r="FU383" s="5">
        <f t="shared" si="2319"/>
        <v>0</v>
      </c>
      <c r="FW383" s="233" t="e">
        <f t="shared" si="2238"/>
        <v>#DIV/0!</v>
      </c>
      <c r="FX383" s="233" t="e">
        <f t="shared" si="2239"/>
        <v>#DIV/0!</v>
      </c>
      <c r="FY383" s="233" t="e">
        <f t="shared" si="2240"/>
        <v>#DIV/0!</v>
      </c>
      <c r="FZ383" s="233" t="e">
        <f t="shared" si="2241"/>
        <v>#DIV/0!</v>
      </c>
      <c r="GA383" s="233"/>
      <c r="GB383" s="5">
        <f t="shared" si="2242"/>
        <v>0</v>
      </c>
      <c r="GC383" s="5">
        <f t="shared" si="2243"/>
        <v>0</v>
      </c>
      <c r="GD383" s="5">
        <f t="shared" si="2244"/>
        <v>0</v>
      </c>
      <c r="GE383" s="5">
        <f t="shared" si="2245"/>
        <v>0</v>
      </c>
    </row>
    <row r="384" spans="2:187" x14ac:dyDescent="0.2">
      <c r="B384" s="139">
        <f t="shared" si="2317"/>
        <v>2030</v>
      </c>
      <c r="C384" s="142" t="str">
        <f t="shared" si="2320"/>
        <v>Nov</v>
      </c>
      <c r="D384" s="154">
        <f t="shared" si="2246"/>
        <v>0</v>
      </c>
      <c r="E384" s="129"/>
      <c r="F384" s="129"/>
      <c r="G384" s="129"/>
      <c r="H384" s="154">
        <f t="shared" si="2247"/>
        <v>0</v>
      </c>
      <c r="I384" s="151">
        <f t="shared" si="2265"/>
        <v>0</v>
      </c>
      <c r="J384" s="151">
        <f t="shared" si="2266"/>
        <v>0</v>
      </c>
      <c r="K384" s="151">
        <f t="shared" si="2267"/>
        <v>0</v>
      </c>
      <c r="L384" s="154">
        <f t="shared" si="2318"/>
        <v>0</v>
      </c>
      <c r="M384" s="3"/>
      <c r="N384" s="3"/>
      <c r="O384" s="3"/>
      <c r="P384" s="154">
        <f t="shared" si="2248"/>
        <v>0</v>
      </c>
      <c r="Q384" s="3"/>
      <c r="R384" s="3"/>
      <c r="S384" s="3"/>
      <c r="T384" s="154">
        <f t="shared" si="2249"/>
        <v>0</v>
      </c>
      <c r="U384" s="151">
        <f t="shared" si="2268"/>
        <v>0</v>
      </c>
      <c r="V384" s="151">
        <f t="shared" si="2269"/>
        <v>0</v>
      </c>
      <c r="W384" s="151">
        <f t="shared" si="2270"/>
        <v>0</v>
      </c>
      <c r="X384" s="154">
        <f t="shared" si="2250"/>
        <v>0</v>
      </c>
      <c r="Y384" s="151">
        <f t="shared" si="2271"/>
        <v>0</v>
      </c>
      <c r="Z384" s="151">
        <f t="shared" si="2272"/>
        <v>0</v>
      </c>
      <c r="AA384" s="151">
        <f t="shared" si="2273"/>
        <v>0</v>
      </c>
      <c r="AB384" s="154">
        <f t="shared" si="2251"/>
        <v>0</v>
      </c>
      <c r="AC384" s="3"/>
      <c r="AD384" s="3"/>
      <c r="AE384" s="3"/>
      <c r="AF384" s="154">
        <f t="shared" si="2252"/>
        <v>0</v>
      </c>
      <c r="AG384" s="3"/>
      <c r="AH384" s="3"/>
      <c r="AI384" s="3"/>
      <c r="AJ384" s="154">
        <f t="shared" si="2253"/>
        <v>0</v>
      </c>
      <c r="AK384" s="151">
        <f t="shared" si="2274"/>
        <v>0</v>
      </c>
      <c r="AL384" s="151">
        <f t="shared" si="2275"/>
        <v>0</v>
      </c>
      <c r="AM384" s="151">
        <f t="shared" si="2276"/>
        <v>0</v>
      </c>
      <c r="AN384" s="154">
        <f t="shared" si="2254"/>
        <v>0</v>
      </c>
      <c r="AO384" s="3"/>
      <c r="AP384" s="3"/>
      <c r="AQ384" s="3"/>
      <c r="AR384" s="151">
        <f t="shared" si="2277"/>
        <v>0</v>
      </c>
      <c r="AS384" s="151">
        <f t="shared" si="2278"/>
        <v>0</v>
      </c>
      <c r="AT384" s="151">
        <f t="shared" si="2279"/>
        <v>0</v>
      </c>
      <c r="AU384" s="151">
        <f t="shared" si="2280"/>
        <v>0</v>
      </c>
      <c r="AV384" s="154">
        <f t="shared" si="2255"/>
        <v>0</v>
      </c>
      <c r="AW384" s="3"/>
      <c r="AX384" s="3"/>
      <c r="AY384" s="3"/>
      <c r="AZ384" s="151">
        <f t="shared" si="2281"/>
        <v>0</v>
      </c>
      <c r="BA384" s="151">
        <f t="shared" si="2282"/>
        <v>0</v>
      </c>
      <c r="BB384" s="151">
        <f t="shared" si="2283"/>
        <v>0</v>
      </c>
      <c r="BC384" s="151">
        <f t="shared" si="2284"/>
        <v>0</v>
      </c>
      <c r="BD384" s="154">
        <f t="shared" si="2256"/>
        <v>0</v>
      </c>
      <c r="BE384" s="3"/>
      <c r="BF384" s="3"/>
      <c r="BG384" s="3"/>
      <c r="BH384" s="151">
        <f t="shared" si="2285"/>
        <v>0</v>
      </c>
      <c r="BI384" s="151">
        <f t="shared" si="2286"/>
        <v>0</v>
      </c>
      <c r="BJ384" s="151">
        <f t="shared" si="2287"/>
        <v>0</v>
      </c>
      <c r="BK384" s="151">
        <f t="shared" si="2288"/>
        <v>0</v>
      </c>
      <c r="BL384" s="154">
        <f t="shared" si="2257"/>
        <v>0</v>
      </c>
      <c r="BM384" s="3"/>
      <c r="BN384" s="3"/>
      <c r="BO384" s="3"/>
      <c r="BP384" s="151">
        <f t="shared" si="2289"/>
        <v>0</v>
      </c>
      <c r="BQ384" s="151">
        <f t="shared" si="2290"/>
        <v>0</v>
      </c>
      <c r="BR384" s="151">
        <f t="shared" si="2291"/>
        <v>0</v>
      </c>
      <c r="BS384" s="151">
        <f t="shared" si="2292"/>
        <v>0</v>
      </c>
      <c r="BT384" s="154">
        <f t="shared" si="2258"/>
        <v>0</v>
      </c>
      <c r="BU384" s="3"/>
      <c r="BV384" s="3"/>
      <c r="BW384" s="3"/>
      <c r="BX384" s="151">
        <f t="shared" si="2293"/>
        <v>0</v>
      </c>
      <c r="BY384" s="151">
        <f t="shared" si="2294"/>
        <v>0</v>
      </c>
      <c r="BZ384" s="151">
        <f t="shared" si="2295"/>
        <v>0</v>
      </c>
      <c r="CA384" s="151">
        <f t="shared" si="2296"/>
        <v>0</v>
      </c>
      <c r="CB384" s="154">
        <f t="shared" si="2259"/>
        <v>0</v>
      </c>
      <c r="CC384" s="3"/>
      <c r="CD384" s="3"/>
      <c r="CE384" s="3"/>
      <c r="CF384" s="151">
        <f t="shared" si="2297"/>
        <v>0</v>
      </c>
      <c r="CG384" s="151">
        <f t="shared" si="2298"/>
        <v>0</v>
      </c>
      <c r="CH384" s="151">
        <f t="shared" si="2299"/>
        <v>0</v>
      </c>
      <c r="CI384" s="151">
        <f t="shared" si="2300"/>
        <v>0</v>
      </c>
      <c r="CJ384" s="154">
        <f t="shared" si="2260"/>
        <v>0</v>
      </c>
      <c r="CK384" s="3"/>
      <c r="CL384" s="3"/>
      <c r="CM384" s="3"/>
      <c r="CN384" s="151">
        <f t="shared" si="2301"/>
        <v>0</v>
      </c>
      <c r="CO384" s="151">
        <f t="shared" si="2302"/>
        <v>0</v>
      </c>
      <c r="CP384" s="151">
        <f t="shared" si="2303"/>
        <v>0</v>
      </c>
      <c r="CQ384" s="151">
        <f t="shared" si="2304"/>
        <v>0</v>
      </c>
      <c r="CR384" s="154">
        <f t="shared" si="2261"/>
        <v>0</v>
      </c>
      <c r="CS384" s="3"/>
      <c r="CT384" s="3"/>
      <c r="CU384" s="3"/>
      <c r="CV384" s="151">
        <f t="shared" si="2305"/>
        <v>0</v>
      </c>
      <c r="CW384" s="151">
        <f t="shared" si="2306"/>
        <v>0</v>
      </c>
      <c r="CX384" s="151">
        <f t="shared" si="2307"/>
        <v>0</v>
      </c>
      <c r="CY384" s="151">
        <f t="shared" si="2308"/>
        <v>0</v>
      </c>
      <c r="CZ384" s="151">
        <f t="shared" si="2309"/>
        <v>0</v>
      </c>
      <c r="DA384" s="151">
        <f t="shared" si="2310"/>
        <v>0</v>
      </c>
      <c r="DB384" s="151">
        <f t="shared" si="2311"/>
        <v>0</v>
      </c>
      <c r="DC384" s="151">
        <f t="shared" si="231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13"/>
        <v>0</v>
      </c>
      <c r="FM384" s="151">
        <f t="shared" si="2314"/>
        <v>0</v>
      </c>
      <c r="FN384" s="151">
        <f t="shared" si="2315"/>
        <v>0</v>
      </c>
      <c r="FO384" s="151">
        <f t="shared" si="2316"/>
        <v>0</v>
      </c>
      <c r="FR384" s="5">
        <f t="shared" si="2234"/>
        <v>0</v>
      </c>
      <c r="FS384" s="5">
        <f t="shared" si="2235"/>
        <v>0</v>
      </c>
      <c r="FT384" s="5">
        <f t="shared" si="2236"/>
        <v>0</v>
      </c>
      <c r="FU384" s="5">
        <f t="shared" si="2319"/>
        <v>0</v>
      </c>
      <c r="FW384" s="233" t="e">
        <f t="shared" si="2238"/>
        <v>#DIV/0!</v>
      </c>
      <c r="FX384" s="233" t="e">
        <f t="shared" si="2239"/>
        <v>#DIV/0!</v>
      </c>
      <c r="FY384" s="233" t="e">
        <f t="shared" si="2240"/>
        <v>#DIV/0!</v>
      </c>
      <c r="FZ384" s="233" t="e">
        <f t="shared" si="2241"/>
        <v>#DIV/0!</v>
      </c>
      <c r="GA384" s="233"/>
      <c r="GB384" s="5">
        <f t="shared" si="2242"/>
        <v>0</v>
      </c>
      <c r="GC384" s="5">
        <f t="shared" si="2243"/>
        <v>0</v>
      </c>
      <c r="GD384" s="5">
        <f t="shared" si="2244"/>
        <v>0</v>
      </c>
      <c r="GE384" s="5">
        <f t="shared" si="2245"/>
        <v>0</v>
      </c>
    </row>
    <row r="385" spans="2:187" x14ac:dyDescent="0.2">
      <c r="B385" s="139">
        <f t="shared" si="2317"/>
        <v>2030</v>
      </c>
      <c r="C385" s="142" t="str">
        <f t="shared" si="2320"/>
        <v>Dec</v>
      </c>
      <c r="D385" s="154">
        <f t="shared" si="2246"/>
        <v>0</v>
      </c>
      <c r="E385" s="129"/>
      <c r="F385" s="129"/>
      <c r="G385" s="129"/>
      <c r="H385" s="154">
        <f t="shared" si="2247"/>
        <v>0</v>
      </c>
      <c r="I385" s="151">
        <f t="shared" si="2265"/>
        <v>0</v>
      </c>
      <c r="J385" s="151">
        <f t="shared" si="2266"/>
        <v>0</v>
      </c>
      <c r="K385" s="151">
        <f t="shared" si="2267"/>
        <v>0</v>
      </c>
      <c r="L385" s="154">
        <f t="shared" si="2318"/>
        <v>0</v>
      </c>
      <c r="M385" s="3"/>
      <c r="N385" s="3"/>
      <c r="O385" s="3"/>
      <c r="P385" s="154">
        <f t="shared" si="2248"/>
        <v>0</v>
      </c>
      <c r="Q385" s="3"/>
      <c r="R385" s="3"/>
      <c r="S385" s="3"/>
      <c r="T385" s="154">
        <f t="shared" si="2249"/>
        <v>0</v>
      </c>
      <c r="U385" s="151">
        <f t="shared" si="2268"/>
        <v>0</v>
      </c>
      <c r="V385" s="151">
        <f t="shared" si="2269"/>
        <v>0</v>
      </c>
      <c r="W385" s="151">
        <f t="shared" si="2270"/>
        <v>0</v>
      </c>
      <c r="X385" s="154">
        <f t="shared" si="2250"/>
        <v>0</v>
      </c>
      <c r="Y385" s="151">
        <f t="shared" si="2271"/>
        <v>0</v>
      </c>
      <c r="Z385" s="151">
        <f t="shared" si="2272"/>
        <v>0</v>
      </c>
      <c r="AA385" s="151">
        <f t="shared" si="2273"/>
        <v>0</v>
      </c>
      <c r="AB385" s="154">
        <f t="shared" si="2251"/>
        <v>0</v>
      </c>
      <c r="AC385" s="3"/>
      <c r="AD385" s="3"/>
      <c r="AE385" s="3"/>
      <c r="AF385" s="154">
        <f t="shared" si="2252"/>
        <v>0</v>
      </c>
      <c r="AG385" s="3"/>
      <c r="AH385" s="3"/>
      <c r="AI385" s="3"/>
      <c r="AJ385" s="154">
        <f t="shared" si="2253"/>
        <v>0</v>
      </c>
      <c r="AK385" s="151">
        <f t="shared" si="2274"/>
        <v>0</v>
      </c>
      <c r="AL385" s="151">
        <f t="shared" si="2275"/>
        <v>0</v>
      </c>
      <c r="AM385" s="151">
        <f t="shared" si="2276"/>
        <v>0</v>
      </c>
      <c r="AN385" s="154">
        <f t="shared" si="2254"/>
        <v>0</v>
      </c>
      <c r="AO385" s="3"/>
      <c r="AP385" s="3"/>
      <c r="AQ385" s="3"/>
      <c r="AR385" s="151">
        <f t="shared" si="2277"/>
        <v>0</v>
      </c>
      <c r="AS385" s="151">
        <f t="shared" si="2278"/>
        <v>0</v>
      </c>
      <c r="AT385" s="151">
        <f t="shared" si="2279"/>
        <v>0</v>
      </c>
      <c r="AU385" s="151">
        <f t="shared" si="2280"/>
        <v>0</v>
      </c>
      <c r="AV385" s="154">
        <f t="shared" si="2255"/>
        <v>0</v>
      </c>
      <c r="AW385" s="3"/>
      <c r="AX385" s="3"/>
      <c r="AY385" s="3"/>
      <c r="AZ385" s="151">
        <f t="shared" si="2281"/>
        <v>0</v>
      </c>
      <c r="BA385" s="151">
        <f t="shared" si="2282"/>
        <v>0</v>
      </c>
      <c r="BB385" s="151">
        <f t="shared" si="2283"/>
        <v>0</v>
      </c>
      <c r="BC385" s="151">
        <f t="shared" si="2284"/>
        <v>0</v>
      </c>
      <c r="BD385" s="154">
        <f t="shared" si="2256"/>
        <v>0</v>
      </c>
      <c r="BE385" s="3"/>
      <c r="BF385" s="3"/>
      <c r="BG385" s="3"/>
      <c r="BH385" s="151">
        <f t="shared" si="2285"/>
        <v>0</v>
      </c>
      <c r="BI385" s="151">
        <f t="shared" si="2286"/>
        <v>0</v>
      </c>
      <c r="BJ385" s="151">
        <f t="shared" si="2287"/>
        <v>0</v>
      </c>
      <c r="BK385" s="151">
        <f t="shared" si="2288"/>
        <v>0</v>
      </c>
      <c r="BL385" s="154">
        <f t="shared" si="2257"/>
        <v>0</v>
      </c>
      <c r="BM385" s="3"/>
      <c r="BN385" s="3"/>
      <c r="BO385" s="3"/>
      <c r="BP385" s="151">
        <f t="shared" si="2289"/>
        <v>0</v>
      </c>
      <c r="BQ385" s="151">
        <f t="shared" si="2290"/>
        <v>0</v>
      </c>
      <c r="BR385" s="151">
        <f t="shared" si="2291"/>
        <v>0</v>
      </c>
      <c r="BS385" s="151">
        <f t="shared" si="2292"/>
        <v>0</v>
      </c>
      <c r="BT385" s="154">
        <f t="shared" si="2258"/>
        <v>0</v>
      </c>
      <c r="BU385" s="3"/>
      <c r="BV385" s="3"/>
      <c r="BW385" s="3"/>
      <c r="BX385" s="151">
        <f t="shared" si="2293"/>
        <v>0</v>
      </c>
      <c r="BY385" s="151">
        <f t="shared" si="2294"/>
        <v>0</v>
      </c>
      <c r="BZ385" s="151">
        <f t="shared" si="2295"/>
        <v>0</v>
      </c>
      <c r="CA385" s="151">
        <f t="shared" si="2296"/>
        <v>0</v>
      </c>
      <c r="CB385" s="154">
        <f t="shared" si="2259"/>
        <v>0</v>
      </c>
      <c r="CC385" s="3"/>
      <c r="CD385" s="3"/>
      <c r="CE385" s="3"/>
      <c r="CF385" s="151">
        <f t="shared" si="2297"/>
        <v>0</v>
      </c>
      <c r="CG385" s="151">
        <f t="shared" si="2298"/>
        <v>0</v>
      </c>
      <c r="CH385" s="151">
        <f t="shared" si="2299"/>
        <v>0</v>
      </c>
      <c r="CI385" s="151">
        <f t="shared" si="2300"/>
        <v>0</v>
      </c>
      <c r="CJ385" s="154">
        <f t="shared" si="2260"/>
        <v>0</v>
      </c>
      <c r="CK385" s="3"/>
      <c r="CL385" s="3"/>
      <c r="CM385" s="3"/>
      <c r="CN385" s="151">
        <f t="shared" si="2301"/>
        <v>0</v>
      </c>
      <c r="CO385" s="151">
        <f t="shared" si="2302"/>
        <v>0</v>
      </c>
      <c r="CP385" s="151">
        <f t="shared" si="2303"/>
        <v>0</v>
      </c>
      <c r="CQ385" s="151">
        <f t="shared" si="2304"/>
        <v>0</v>
      </c>
      <c r="CR385" s="154">
        <f t="shared" si="2261"/>
        <v>0</v>
      </c>
      <c r="CS385" s="3"/>
      <c r="CT385" s="3"/>
      <c r="CU385" s="3"/>
      <c r="CV385" s="151">
        <f t="shared" si="2305"/>
        <v>0</v>
      </c>
      <c r="CW385" s="151">
        <f t="shared" si="2306"/>
        <v>0</v>
      </c>
      <c r="CX385" s="151">
        <f t="shared" si="2307"/>
        <v>0</v>
      </c>
      <c r="CY385" s="151">
        <f t="shared" si="2308"/>
        <v>0</v>
      </c>
      <c r="CZ385" s="151">
        <f t="shared" si="2309"/>
        <v>0</v>
      </c>
      <c r="DA385" s="151">
        <f t="shared" si="2310"/>
        <v>0</v>
      </c>
      <c r="DB385" s="151">
        <f t="shared" si="2311"/>
        <v>0</v>
      </c>
      <c r="DC385" s="151">
        <f t="shared" si="231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13"/>
        <v>0</v>
      </c>
      <c r="FM385" s="151">
        <f t="shared" si="2314"/>
        <v>0</v>
      </c>
      <c r="FN385" s="151">
        <f t="shared" si="2315"/>
        <v>0</v>
      </c>
      <c r="FO385" s="151">
        <f t="shared" si="2316"/>
        <v>0</v>
      </c>
      <c r="FR385" s="5">
        <f t="shared" si="2234"/>
        <v>0</v>
      </c>
      <c r="FS385" s="5">
        <f t="shared" si="2235"/>
        <v>0</v>
      </c>
      <c r="FT385" s="5">
        <f t="shared" si="2236"/>
        <v>0</v>
      </c>
      <c r="FU385" s="5">
        <f t="shared" si="2319"/>
        <v>0</v>
      </c>
      <c r="FW385" s="233" t="e">
        <f t="shared" si="2238"/>
        <v>#DIV/0!</v>
      </c>
      <c r="FX385" s="233" t="e">
        <f t="shared" si="2239"/>
        <v>#DIV/0!</v>
      </c>
      <c r="FY385" s="233" t="e">
        <f t="shared" si="2240"/>
        <v>#DIV/0!</v>
      </c>
      <c r="FZ385" s="233" t="e">
        <f t="shared" si="2241"/>
        <v>#DIV/0!</v>
      </c>
      <c r="GA385" s="233"/>
      <c r="GB385" s="5">
        <f t="shared" si="2242"/>
        <v>0</v>
      </c>
      <c r="GC385" s="5">
        <f t="shared" si="2243"/>
        <v>0</v>
      </c>
      <c r="GD385" s="5">
        <f t="shared" si="2244"/>
        <v>0</v>
      </c>
      <c r="GE385" s="5">
        <f t="shared" si="224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373</v>
      </c>
    </row>
    <row r="10" spans="2:2" ht="6" customHeight="1" x14ac:dyDescent="0.2"/>
    <row r="11" spans="2:2" x14ac:dyDescent="0.2">
      <c r="B11" s="54" t="s">
        <v>374</v>
      </c>
    </row>
    <row r="12" spans="2:2" ht="6" customHeight="1" x14ac:dyDescent="0.2">
      <c r="B12" s="54"/>
    </row>
    <row r="13" spans="2:2" x14ac:dyDescent="0.2">
      <c r="B13" s="54" t="s">
        <v>416</v>
      </c>
    </row>
    <row r="14" spans="2:2" ht="6" customHeight="1" x14ac:dyDescent="0.2"/>
    <row r="15" spans="2:2" ht="12" customHeight="1" x14ac:dyDescent="0.2">
      <c r="B15" s="54" t="s">
        <v>479</v>
      </c>
    </row>
    <row r="16" spans="2:2" ht="12" customHeight="1" x14ac:dyDescent="0.2">
      <c r="B16" s="54" t="s">
        <v>485</v>
      </c>
    </row>
    <row r="17" spans="2:2" ht="6" customHeight="1" x14ac:dyDescent="0.2"/>
    <row r="18" spans="2:2" ht="12" customHeight="1" x14ac:dyDescent="0.2">
      <c r="B18" s="54" t="s">
        <v>474</v>
      </c>
    </row>
    <row r="19" spans="2:2" ht="12" customHeight="1" x14ac:dyDescent="0.2">
      <c r="B19" s="54" t="s">
        <v>475</v>
      </c>
    </row>
    <row r="20" spans="2:2" ht="6" customHeight="1" x14ac:dyDescent="0.2"/>
    <row r="21" spans="2:2" ht="12" customHeight="1" x14ac:dyDescent="0.2">
      <c r="B21" s="54" t="s">
        <v>480</v>
      </c>
    </row>
    <row r="22" spans="2:2" ht="12" customHeight="1" x14ac:dyDescent="0.2">
      <c r="B22" s="54" t="s">
        <v>486</v>
      </c>
    </row>
    <row r="23" spans="2:2" ht="6" customHeight="1" x14ac:dyDescent="0.2"/>
    <row r="24" spans="2:2" ht="12" customHeight="1" x14ac:dyDescent="0.2">
      <c r="B24" s="54" t="s">
        <v>458</v>
      </c>
    </row>
    <row r="25" spans="2:2" ht="12" customHeight="1" x14ac:dyDescent="0.2">
      <c r="B25" s="54" t="s">
        <v>459</v>
      </c>
    </row>
    <row r="26" spans="2:2" ht="6" customHeight="1" x14ac:dyDescent="0.2"/>
    <row r="27" spans="2:2" ht="12" customHeight="1" x14ac:dyDescent="0.2">
      <c r="B27" s="54" t="s">
        <v>481</v>
      </c>
    </row>
    <row r="28" spans="2:2" ht="12" customHeight="1" x14ac:dyDescent="0.2">
      <c r="B28" s="54" t="s">
        <v>487</v>
      </c>
    </row>
    <row r="29" spans="2:2" ht="6" customHeight="1" x14ac:dyDescent="0.2"/>
    <row r="30" spans="2:2" ht="12" customHeight="1" x14ac:dyDescent="0.2">
      <c r="B30" s="54" t="s">
        <v>456</v>
      </c>
    </row>
    <row r="31" spans="2:2" ht="12" customHeight="1" x14ac:dyDescent="0.2">
      <c r="B31" s="54" t="s">
        <v>457</v>
      </c>
    </row>
    <row r="32" spans="2:2" ht="6" customHeight="1" x14ac:dyDescent="0.2"/>
    <row r="33" spans="2:2" ht="12" customHeight="1" x14ac:dyDescent="0.2">
      <c r="B33" s="54" t="s">
        <v>482</v>
      </c>
    </row>
    <row r="34" spans="2:2" ht="12" customHeight="1" x14ac:dyDescent="0.2">
      <c r="B34" s="54" t="s">
        <v>488</v>
      </c>
    </row>
    <row r="35" spans="2:2" ht="6" customHeight="1" x14ac:dyDescent="0.2"/>
    <row r="36" spans="2:2" ht="12" customHeight="1" x14ac:dyDescent="0.2">
      <c r="B36" s="54" t="s">
        <v>454</v>
      </c>
    </row>
    <row r="37" spans="2:2" ht="12" customHeight="1" x14ac:dyDescent="0.2">
      <c r="B37" s="54" t="s">
        <v>455</v>
      </c>
    </row>
    <row r="38" spans="2:2" ht="6" customHeight="1" x14ac:dyDescent="0.2"/>
    <row r="39" spans="2:2" ht="12" customHeight="1" x14ac:dyDescent="0.2">
      <c r="B39" s="54" t="s">
        <v>483</v>
      </c>
    </row>
    <row r="40" spans="2:2" ht="12" customHeight="1" x14ac:dyDescent="0.2">
      <c r="B40" s="54" t="s">
        <v>489</v>
      </c>
    </row>
    <row r="41" spans="2:2" ht="6" customHeight="1" x14ac:dyDescent="0.2"/>
    <row r="42" spans="2:2" ht="12" customHeight="1" x14ac:dyDescent="0.2">
      <c r="B42" s="54" t="s">
        <v>452</v>
      </c>
    </row>
    <row r="43" spans="2:2" ht="12" customHeight="1" x14ac:dyDescent="0.2">
      <c r="B43" s="54" t="s">
        <v>453</v>
      </c>
    </row>
    <row r="44" spans="2:2" ht="6" customHeight="1" x14ac:dyDescent="0.2"/>
    <row r="45" spans="2:2" ht="12" customHeight="1" x14ac:dyDescent="0.2">
      <c r="B45" s="54" t="s">
        <v>484</v>
      </c>
    </row>
    <row r="46" spans="2:2" ht="12" customHeight="1" x14ac:dyDescent="0.2">
      <c r="B46" s="54" t="s">
        <v>490</v>
      </c>
    </row>
    <row r="47" spans="2:2" ht="6" customHeight="1" x14ac:dyDescent="0.2"/>
    <row r="48" spans="2:2" ht="12" customHeight="1" x14ac:dyDescent="0.2">
      <c r="B48" s="54" t="s">
        <v>450</v>
      </c>
    </row>
    <row r="49" spans="2:2" ht="12" customHeight="1" x14ac:dyDescent="0.2">
      <c r="B49" s="54" t="s">
        <v>451</v>
      </c>
    </row>
    <row r="50" spans="2:2" ht="6" customHeight="1" x14ac:dyDescent="0.2">
      <c r="B50" s="53"/>
    </row>
    <row r="51" spans="2:2" ht="12" customHeight="1" x14ac:dyDescent="0.2">
      <c r="B51" s="54" t="s">
        <v>518</v>
      </c>
    </row>
    <row r="52" spans="2:2" ht="12" customHeight="1" x14ac:dyDescent="0.2">
      <c r="B52" s="54" t="s">
        <v>476</v>
      </c>
    </row>
    <row r="53" spans="2:2" ht="6" customHeight="1" x14ac:dyDescent="0.2">
      <c r="B53" s="54"/>
    </row>
    <row r="54" spans="2:2" ht="12" customHeight="1" x14ac:dyDescent="0.2">
      <c r="B54" s="54" t="s">
        <v>477</v>
      </c>
    </row>
    <row r="55" spans="2:2" ht="12" customHeight="1" x14ac:dyDescent="0.2">
      <c r="B55" s="54" t="s">
        <v>478</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ur 1'!A1" display="Figure 1: CPM(5), percentage of passenger trains which arrived at the latest 5 minutes after scheduled time at terminating station by month – Passenger trains (total) and divided into short-, medium- and long-distance trains"/>
    <hyperlink ref="B55" location="'Figur 2'!A1" display="Figure 2: Evaluation of the working timetable at terminating station the day before departure, trains on time and late amendments by month – passenger trains"/>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ur 1'!A1" display="Figur 1: STM(5), andelen persontåg till slutstation högst 5 minuter efter tidtabell fördelat på månad – Persontåg (totalt) samt uppdelat på kort-, medel- och långdistanståg"/>
    <hyperlink ref="B54" location="'Figur 2'!A1" display="Figur 2: Uppföljning av tågplan vid slutstation dagen innan planerat avgångsdatum, tåg i tid samt akuta förändringar fördelat på månad – persontåg"/>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30" t="s">
        <v>4</v>
      </c>
      <c r="C1" s="331"/>
      <c r="D1" s="331"/>
      <c r="E1" s="331"/>
      <c r="F1" s="331"/>
      <c r="G1" s="331"/>
      <c r="H1" s="331"/>
      <c r="I1" s="331"/>
      <c r="J1" s="331"/>
      <c r="K1" s="331"/>
      <c r="L1" s="331"/>
      <c r="M1" s="331"/>
      <c r="N1" s="331"/>
      <c r="O1" s="331"/>
      <c r="P1" s="331"/>
      <c r="Q1" s="331"/>
      <c r="R1" s="331"/>
      <c r="S1" s="331"/>
      <c r="T1" s="332"/>
      <c r="U1" s="332"/>
      <c r="V1" s="332"/>
    </row>
    <row r="2" spans="2:22" ht="15" customHeight="1" x14ac:dyDescent="0.2">
      <c r="B2" s="333"/>
      <c r="C2" s="333"/>
      <c r="D2" s="333"/>
      <c r="E2" s="333"/>
      <c r="F2" s="333"/>
      <c r="G2" s="333"/>
      <c r="H2" s="333"/>
      <c r="I2" s="333"/>
      <c r="J2" s="333"/>
      <c r="K2" s="333"/>
      <c r="L2" s="333"/>
      <c r="M2" s="333"/>
      <c r="N2" s="333"/>
      <c r="O2" s="333"/>
      <c r="P2" s="333"/>
      <c r="Q2" s="333"/>
      <c r="R2" s="333"/>
      <c r="S2" s="333"/>
      <c r="T2" s="333"/>
    </row>
    <row r="3" spans="2:22" ht="15" customHeight="1" x14ac:dyDescent="0.25">
      <c r="B3" s="334"/>
      <c r="C3" s="335"/>
      <c r="D3" s="335"/>
      <c r="E3" s="335"/>
      <c r="F3" s="335"/>
      <c r="G3" s="335"/>
      <c r="H3" s="335"/>
      <c r="I3" s="335"/>
      <c r="J3" s="335"/>
      <c r="K3" s="335"/>
      <c r="L3" s="335"/>
      <c r="M3" s="335"/>
      <c r="N3" s="335"/>
      <c r="O3" s="335"/>
      <c r="P3" s="335"/>
      <c r="Q3" s="335"/>
      <c r="R3" s="335"/>
      <c r="S3" s="335"/>
      <c r="T3" s="335"/>
      <c r="U3" s="336"/>
      <c r="V3" s="336"/>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7"/>
      <c r="C5" s="337"/>
      <c r="D5" s="337"/>
      <c r="E5" s="337"/>
      <c r="F5" s="337"/>
      <c r="G5" s="337"/>
      <c r="H5" s="337"/>
      <c r="I5" s="337"/>
      <c r="J5" s="337"/>
      <c r="K5" s="337"/>
      <c r="L5" s="337"/>
      <c r="M5" s="337"/>
      <c r="N5" s="337"/>
      <c r="O5" s="337"/>
      <c r="P5" s="337"/>
      <c r="Q5" s="337"/>
      <c r="R5" s="337"/>
      <c r="S5" s="337"/>
      <c r="T5" s="337"/>
      <c r="U5" s="327"/>
      <c r="V5" s="327"/>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8"/>
      <c r="C7" s="329"/>
      <c r="D7" s="329"/>
      <c r="E7" s="329"/>
      <c r="F7" s="329"/>
      <c r="G7" s="329"/>
      <c r="H7" s="329"/>
      <c r="I7" s="329"/>
      <c r="J7" s="329"/>
      <c r="K7" s="329"/>
      <c r="L7" s="329"/>
      <c r="M7" s="329"/>
      <c r="N7" s="329"/>
      <c r="O7" s="329"/>
      <c r="P7" s="329"/>
      <c r="Q7" s="329"/>
      <c r="R7" s="329"/>
      <c r="S7" s="329"/>
      <c r="T7" s="329"/>
      <c r="U7" s="327"/>
      <c r="V7" s="327"/>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7"/>
      <c r="C10" s="337"/>
      <c r="D10" s="337"/>
      <c r="E10" s="337"/>
      <c r="F10" s="337"/>
      <c r="G10" s="337"/>
      <c r="H10" s="337"/>
      <c r="I10" s="337"/>
      <c r="J10" s="337"/>
      <c r="K10" s="337"/>
      <c r="L10" s="337"/>
      <c r="M10" s="337"/>
      <c r="N10" s="337"/>
      <c r="O10" s="337"/>
      <c r="P10" s="337"/>
      <c r="Q10" s="337"/>
      <c r="R10" s="337"/>
      <c r="S10" s="337"/>
      <c r="T10" s="337"/>
      <c r="U10" s="327"/>
      <c r="V10" s="327"/>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6"/>
      <c r="C12" s="326"/>
      <c r="D12" s="326"/>
      <c r="E12" s="326"/>
      <c r="F12" s="326"/>
      <c r="G12" s="326"/>
      <c r="H12" s="326"/>
      <c r="I12" s="326"/>
      <c r="J12" s="326"/>
      <c r="K12" s="326"/>
      <c r="L12" s="326"/>
      <c r="M12" s="326"/>
      <c r="N12" s="326"/>
      <c r="O12" s="326"/>
      <c r="P12" s="326"/>
      <c r="Q12" s="326"/>
      <c r="R12" s="326"/>
      <c r="S12" s="326"/>
      <c r="T12" s="326"/>
      <c r="U12" s="327"/>
      <c r="V12" s="327"/>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8"/>
      <c r="C14" s="329"/>
      <c r="D14" s="329"/>
      <c r="E14" s="329"/>
      <c r="F14" s="329"/>
      <c r="G14" s="329"/>
      <c r="H14" s="329"/>
      <c r="I14" s="329"/>
      <c r="J14" s="329"/>
      <c r="K14" s="329"/>
      <c r="L14" s="329"/>
      <c r="M14" s="329"/>
      <c r="N14" s="329"/>
      <c r="O14" s="329"/>
      <c r="P14" s="329"/>
      <c r="Q14" s="329"/>
      <c r="R14" s="329"/>
      <c r="S14" s="329"/>
      <c r="T14" s="329"/>
      <c r="U14" s="327"/>
      <c r="V14" s="327"/>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8"/>
      <c r="C16" s="329"/>
      <c r="D16" s="329"/>
      <c r="E16" s="329"/>
      <c r="F16" s="329"/>
      <c r="G16" s="329"/>
      <c r="H16" s="329"/>
      <c r="I16" s="329"/>
      <c r="J16" s="329"/>
      <c r="K16" s="329"/>
      <c r="L16" s="329"/>
      <c r="M16" s="329"/>
      <c r="N16" s="329"/>
      <c r="O16" s="329"/>
      <c r="P16" s="329"/>
      <c r="Q16" s="329"/>
      <c r="R16" s="329"/>
      <c r="S16" s="329"/>
      <c r="T16" s="329"/>
      <c r="U16" s="327"/>
      <c r="V16" s="327"/>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8"/>
      <c r="C18" s="338"/>
      <c r="D18" s="338"/>
      <c r="E18" s="338"/>
      <c r="F18" s="338"/>
      <c r="G18" s="338"/>
      <c r="H18" s="338"/>
      <c r="I18" s="338"/>
      <c r="J18" s="338"/>
      <c r="K18" s="338"/>
      <c r="L18" s="338"/>
      <c r="M18" s="338"/>
      <c r="N18" s="338"/>
      <c r="O18" s="338"/>
      <c r="P18" s="338"/>
      <c r="Q18" s="338"/>
      <c r="R18" s="338"/>
      <c r="S18" s="338"/>
      <c r="T18" s="338"/>
      <c r="U18" s="327"/>
      <c r="V18" s="327"/>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8"/>
      <c r="C20" s="338"/>
      <c r="D20" s="338"/>
      <c r="E20" s="338"/>
      <c r="F20" s="338"/>
      <c r="G20" s="338"/>
      <c r="H20" s="338"/>
      <c r="I20" s="338"/>
      <c r="J20" s="338"/>
      <c r="K20" s="338"/>
      <c r="L20" s="338"/>
      <c r="M20" s="338"/>
      <c r="N20" s="338"/>
      <c r="O20" s="338"/>
      <c r="P20" s="338"/>
      <c r="Q20" s="338"/>
      <c r="R20" s="338"/>
      <c r="S20" s="338"/>
      <c r="T20" s="338"/>
      <c r="U20" s="327"/>
      <c r="V20" s="327"/>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8"/>
      <c r="C22" s="338"/>
      <c r="D22" s="338"/>
      <c r="E22" s="338"/>
      <c r="F22" s="338"/>
      <c r="G22" s="338"/>
      <c r="H22" s="338"/>
      <c r="I22" s="338"/>
      <c r="J22" s="338"/>
      <c r="K22" s="338"/>
      <c r="L22" s="338"/>
      <c r="M22" s="338"/>
      <c r="N22" s="338"/>
      <c r="O22" s="338"/>
      <c r="P22" s="338"/>
      <c r="Q22" s="338"/>
      <c r="R22" s="338"/>
      <c r="S22" s="338"/>
      <c r="T22" s="338"/>
      <c r="U22" s="327"/>
      <c r="V22" s="327"/>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8"/>
      <c r="C24" s="338"/>
      <c r="D24" s="338"/>
      <c r="E24" s="338"/>
      <c r="F24" s="338"/>
      <c r="G24" s="338"/>
      <c r="H24" s="338"/>
      <c r="I24" s="338"/>
      <c r="J24" s="338"/>
      <c r="K24" s="338"/>
      <c r="L24" s="338"/>
      <c r="M24" s="338"/>
      <c r="N24" s="338"/>
      <c r="O24" s="338"/>
      <c r="P24" s="338"/>
      <c r="Q24" s="338"/>
      <c r="R24" s="338"/>
      <c r="S24" s="338"/>
      <c r="T24" s="338"/>
      <c r="U24" s="327"/>
      <c r="V24" s="327"/>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8"/>
      <c r="C26" s="338"/>
      <c r="D26" s="338"/>
      <c r="E26" s="338"/>
      <c r="F26" s="338"/>
      <c r="G26" s="338"/>
      <c r="H26" s="338"/>
      <c r="I26" s="338"/>
      <c r="J26" s="338"/>
      <c r="K26" s="338"/>
      <c r="L26" s="338"/>
      <c r="M26" s="338"/>
      <c r="N26" s="338"/>
      <c r="O26" s="338"/>
      <c r="P26" s="338"/>
      <c r="Q26" s="338"/>
      <c r="R26" s="338"/>
      <c r="S26" s="338"/>
      <c r="T26" s="338"/>
      <c r="U26" s="327"/>
      <c r="V26" s="327"/>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8"/>
      <c r="C28" s="338"/>
      <c r="D28" s="338"/>
      <c r="E28" s="338"/>
      <c r="F28" s="338"/>
      <c r="G28" s="338"/>
      <c r="H28" s="338"/>
      <c r="I28" s="338"/>
      <c r="J28" s="338"/>
      <c r="K28" s="338"/>
      <c r="L28" s="338"/>
      <c r="M28" s="338"/>
      <c r="N28" s="338"/>
      <c r="O28" s="338"/>
      <c r="P28" s="338"/>
      <c r="Q28" s="338"/>
      <c r="R28" s="338"/>
      <c r="S28" s="338"/>
      <c r="T28" s="338"/>
      <c r="U28" s="327"/>
      <c r="V28" s="327"/>
    </row>
    <row r="29" spans="2:39" ht="6" customHeight="1" x14ac:dyDescent="0.2">
      <c r="B29" s="340"/>
      <c r="C29" s="340"/>
      <c r="D29" s="340"/>
      <c r="E29" s="340"/>
      <c r="F29" s="340"/>
      <c r="G29" s="340"/>
      <c r="H29" s="340"/>
      <c r="I29" s="340"/>
      <c r="J29" s="340"/>
      <c r="K29" s="340"/>
      <c r="L29" s="340"/>
      <c r="M29" s="340"/>
      <c r="N29" s="340"/>
      <c r="O29" s="340"/>
      <c r="P29" s="340"/>
      <c r="Q29" s="340"/>
      <c r="R29" s="340"/>
      <c r="S29" s="340"/>
      <c r="T29" s="340"/>
      <c r="U29" s="340"/>
      <c r="V29" s="340"/>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41"/>
      <c r="C31" s="341"/>
      <c r="D31" s="341"/>
      <c r="E31" s="341"/>
      <c r="F31" s="341"/>
      <c r="G31" s="341"/>
      <c r="H31" s="341"/>
      <c r="I31" s="341"/>
      <c r="J31" s="341"/>
      <c r="K31" s="341"/>
      <c r="L31" s="341"/>
      <c r="M31" s="341"/>
      <c r="N31" s="341"/>
      <c r="O31" s="341"/>
      <c r="P31" s="341"/>
      <c r="Q31" s="341"/>
      <c r="R31" s="341"/>
      <c r="S31" s="341"/>
      <c r="T31" s="341"/>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39"/>
      <c r="C34" s="339"/>
      <c r="D34" s="339"/>
      <c r="E34" s="339"/>
      <c r="F34" s="339"/>
      <c r="G34" s="339"/>
      <c r="H34" s="339"/>
      <c r="I34" s="339"/>
      <c r="J34" s="339"/>
      <c r="K34" s="339"/>
      <c r="L34" s="339"/>
      <c r="M34" s="339"/>
      <c r="N34" s="339"/>
      <c r="O34" s="339"/>
      <c r="P34" s="339"/>
      <c r="Q34" s="339"/>
      <c r="R34" s="339"/>
      <c r="S34" s="339"/>
      <c r="T34" s="339"/>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9"/>
      <c r="C37" s="339"/>
      <c r="D37" s="339"/>
      <c r="E37" s="339"/>
      <c r="F37" s="339"/>
      <c r="G37" s="339"/>
      <c r="H37" s="339"/>
      <c r="I37" s="339"/>
      <c r="J37" s="339"/>
      <c r="K37" s="339"/>
      <c r="L37" s="339"/>
      <c r="M37" s="339"/>
      <c r="N37" s="339"/>
      <c r="O37" s="339"/>
      <c r="P37" s="339"/>
      <c r="Q37" s="339"/>
      <c r="R37" s="339"/>
      <c r="S37" s="339"/>
      <c r="T37" s="339"/>
    </row>
    <row r="38" spans="2:20" ht="11.25" customHeight="1" x14ac:dyDescent="0.2">
      <c r="B38" s="339"/>
      <c r="C38" s="339"/>
      <c r="D38" s="339"/>
      <c r="E38" s="339"/>
      <c r="F38" s="339"/>
      <c r="G38" s="339"/>
      <c r="H38" s="339"/>
      <c r="I38" s="339"/>
      <c r="J38" s="339"/>
      <c r="K38" s="339"/>
      <c r="L38" s="339"/>
      <c r="M38" s="339"/>
      <c r="N38" s="339"/>
      <c r="O38" s="339"/>
      <c r="P38" s="339"/>
      <c r="Q38" s="339"/>
      <c r="R38" s="339"/>
      <c r="S38" s="339"/>
      <c r="T38" s="339"/>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9"/>
      <c r="C41" s="339"/>
      <c r="D41" s="339"/>
      <c r="E41" s="339"/>
      <c r="F41" s="339"/>
      <c r="G41" s="339"/>
      <c r="H41" s="339"/>
      <c r="I41" s="339"/>
      <c r="J41" s="339"/>
      <c r="K41" s="339"/>
      <c r="L41" s="339"/>
      <c r="M41" s="339"/>
      <c r="N41" s="339"/>
      <c r="O41" s="339"/>
      <c r="P41" s="339"/>
      <c r="Q41" s="339"/>
      <c r="R41" s="339"/>
      <c r="S41" s="339"/>
      <c r="T41" s="339"/>
    </row>
    <row r="42" spans="2:20" ht="11.25" customHeight="1" x14ac:dyDescent="0.2">
      <c r="B42" s="339"/>
      <c r="C42" s="339"/>
      <c r="D42" s="339"/>
      <c r="E42" s="339"/>
      <c r="F42" s="339"/>
      <c r="G42" s="339"/>
      <c r="H42" s="339"/>
      <c r="I42" s="339"/>
      <c r="J42" s="339"/>
      <c r="K42" s="339"/>
      <c r="L42" s="339"/>
      <c r="M42" s="339"/>
      <c r="N42" s="339"/>
      <c r="O42" s="339"/>
      <c r="P42" s="339"/>
      <c r="Q42" s="339"/>
      <c r="R42" s="339"/>
      <c r="S42" s="339"/>
      <c r="T42" s="339"/>
    </row>
    <row r="43" spans="2:20" ht="11.25" customHeight="1" x14ac:dyDescent="0.2">
      <c r="B43" s="339"/>
      <c r="C43" s="339"/>
      <c r="D43" s="339"/>
      <c r="E43" s="339"/>
      <c r="F43" s="339"/>
      <c r="G43" s="339"/>
      <c r="H43" s="339"/>
      <c r="I43" s="339"/>
      <c r="J43" s="339"/>
      <c r="K43" s="339"/>
      <c r="L43" s="339"/>
      <c r="M43" s="339"/>
      <c r="N43" s="339"/>
      <c r="O43" s="339"/>
      <c r="P43" s="339"/>
      <c r="Q43" s="339"/>
      <c r="R43" s="339"/>
      <c r="S43" s="339"/>
      <c r="T43" s="339"/>
    </row>
    <row r="44" spans="2:20" ht="11.25" customHeight="1" x14ac:dyDescent="0.2">
      <c r="B44" s="339"/>
      <c r="C44" s="339"/>
      <c r="D44" s="339"/>
      <c r="E44" s="339"/>
      <c r="F44" s="339"/>
      <c r="G44" s="339"/>
      <c r="H44" s="339"/>
      <c r="I44" s="339"/>
      <c r="J44" s="339"/>
      <c r="K44" s="339"/>
      <c r="L44" s="339"/>
      <c r="M44" s="339"/>
      <c r="N44" s="339"/>
      <c r="O44" s="339"/>
      <c r="P44" s="339"/>
      <c r="Q44" s="339"/>
      <c r="R44" s="339"/>
      <c r="S44" s="339"/>
      <c r="T44" s="339"/>
    </row>
    <row r="45" spans="2:20" ht="11.25" customHeight="1" x14ac:dyDescent="0.2">
      <c r="B45" s="339"/>
      <c r="C45" s="339"/>
      <c r="D45" s="339"/>
      <c r="E45" s="339"/>
      <c r="F45" s="339"/>
      <c r="G45" s="339"/>
      <c r="H45" s="339"/>
      <c r="I45" s="339"/>
      <c r="J45" s="339"/>
      <c r="K45" s="339"/>
      <c r="L45" s="339"/>
      <c r="M45" s="339"/>
      <c r="N45" s="339"/>
      <c r="O45" s="339"/>
      <c r="P45" s="339"/>
      <c r="Q45" s="339"/>
      <c r="R45" s="339"/>
      <c r="S45" s="339"/>
      <c r="T45" s="339"/>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6" t="s">
        <v>4</v>
      </c>
      <c r="C1" s="347"/>
      <c r="D1" s="347"/>
      <c r="E1" s="347"/>
      <c r="F1" s="347"/>
      <c r="G1" s="347"/>
      <c r="H1" s="347"/>
      <c r="I1" s="347"/>
      <c r="J1" s="347"/>
      <c r="K1" s="347"/>
      <c r="L1" s="347"/>
      <c r="M1" s="347"/>
      <c r="N1" s="347"/>
      <c r="O1" s="347"/>
      <c r="P1" s="347"/>
      <c r="Q1" s="347"/>
      <c r="R1" s="347"/>
      <c r="S1" s="347"/>
      <c r="T1" s="332"/>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2"/>
      <c r="C3" s="336"/>
      <c r="D3" s="336"/>
      <c r="E3" s="336"/>
      <c r="F3" s="336"/>
      <c r="G3" s="336"/>
      <c r="H3" s="336"/>
      <c r="I3" s="336"/>
      <c r="J3" s="336"/>
      <c r="K3" s="336"/>
      <c r="L3" s="336"/>
      <c r="M3" s="336"/>
      <c r="N3" s="336"/>
      <c r="O3" s="336"/>
      <c r="P3" s="336"/>
      <c r="Q3" s="336"/>
      <c r="R3" s="336"/>
      <c r="S3" s="336"/>
    </row>
    <row r="4" spans="1:20" ht="6" customHeight="1" x14ac:dyDescent="0.2"/>
    <row r="5" spans="1:20" ht="41.25" customHeight="1" x14ac:dyDescent="0.2">
      <c r="B5" s="343"/>
      <c r="C5" s="344"/>
      <c r="D5" s="344"/>
      <c r="E5" s="344"/>
      <c r="F5" s="344"/>
      <c r="G5" s="344"/>
      <c r="H5" s="344"/>
      <c r="I5" s="344"/>
      <c r="J5" s="344"/>
      <c r="K5" s="344"/>
      <c r="L5" s="344"/>
      <c r="M5" s="344"/>
      <c r="N5" s="344"/>
      <c r="O5" s="344"/>
      <c r="P5" s="344"/>
      <c r="Q5" s="344"/>
      <c r="R5" s="344"/>
      <c r="S5" s="344"/>
      <c r="T5" s="344"/>
    </row>
    <row r="6" spans="1:20" ht="6" customHeight="1" x14ac:dyDescent="0.2"/>
    <row r="7" spans="1:20" ht="15" customHeight="1" x14ac:dyDescent="0.2">
      <c r="B7" s="342"/>
      <c r="C7" s="336"/>
      <c r="D7" s="336"/>
      <c r="E7" s="336"/>
      <c r="F7" s="336"/>
      <c r="G7" s="336"/>
      <c r="H7" s="336"/>
      <c r="I7" s="336"/>
      <c r="J7" s="336"/>
      <c r="K7" s="336"/>
      <c r="L7" s="336"/>
      <c r="M7" s="336"/>
      <c r="N7" s="336"/>
      <c r="O7" s="336"/>
      <c r="P7" s="336"/>
      <c r="Q7" s="336"/>
      <c r="R7" s="336"/>
      <c r="S7" s="336"/>
    </row>
    <row r="8" spans="1:20" ht="6" customHeight="1" x14ac:dyDescent="0.2"/>
    <row r="9" spans="1:20" ht="41.25" customHeight="1" x14ac:dyDescent="0.2">
      <c r="B9" s="343"/>
      <c r="C9" s="344"/>
      <c r="D9" s="344"/>
      <c r="E9" s="344"/>
      <c r="F9" s="344"/>
      <c r="G9" s="344"/>
      <c r="H9" s="344"/>
      <c r="I9" s="344"/>
      <c r="J9" s="344"/>
      <c r="K9" s="344"/>
      <c r="L9" s="344"/>
      <c r="M9" s="344"/>
      <c r="N9" s="344"/>
      <c r="O9" s="344"/>
      <c r="P9" s="344"/>
      <c r="Q9" s="344"/>
      <c r="R9" s="344"/>
      <c r="S9" s="344"/>
      <c r="T9" s="344"/>
    </row>
    <row r="10" spans="1:20" ht="6" customHeight="1" x14ac:dyDescent="0.2"/>
    <row r="11" spans="1:20" ht="28.5" customHeight="1" x14ac:dyDescent="0.2">
      <c r="B11" s="343"/>
      <c r="C11" s="344"/>
      <c r="D11" s="344"/>
      <c r="E11" s="344"/>
      <c r="F11" s="344"/>
      <c r="G11" s="344"/>
      <c r="H11" s="344"/>
      <c r="I11" s="344"/>
      <c r="J11" s="344"/>
      <c r="K11" s="344"/>
      <c r="L11" s="344"/>
      <c r="M11" s="344"/>
      <c r="N11" s="344"/>
      <c r="O11" s="344"/>
      <c r="P11" s="344"/>
      <c r="Q11" s="344"/>
      <c r="R11" s="344"/>
      <c r="S11" s="344"/>
      <c r="T11" s="344"/>
    </row>
    <row r="12" spans="1:20" ht="6" customHeight="1" x14ac:dyDescent="0.2"/>
    <row r="13" spans="1:20" ht="12.75" customHeight="1" x14ac:dyDescent="0.2">
      <c r="B13" s="343"/>
      <c r="C13" s="344"/>
      <c r="D13" s="344"/>
      <c r="E13" s="344"/>
      <c r="F13" s="344"/>
      <c r="G13" s="344"/>
      <c r="H13" s="344"/>
      <c r="I13" s="344"/>
      <c r="J13" s="344"/>
      <c r="K13" s="344"/>
      <c r="L13" s="344"/>
      <c r="M13" s="344"/>
      <c r="N13" s="344"/>
      <c r="O13" s="344"/>
      <c r="P13" s="344"/>
      <c r="Q13" s="344"/>
      <c r="R13" s="344"/>
      <c r="S13" s="344"/>
      <c r="T13" s="345"/>
    </row>
    <row r="14" spans="1:20" ht="6" customHeight="1" x14ac:dyDescent="0.2"/>
    <row r="15" spans="1:20" ht="15" customHeight="1" x14ac:dyDescent="0.2">
      <c r="B15" s="342"/>
      <c r="C15" s="336"/>
      <c r="D15" s="336"/>
      <c r="E15" s="336"/>
      <c r="F15" s="336"/>
      <c r="G15" s="336"/>
      <c r="H15" s="336"/>
      <c r="I15" s="336"/>
      <c r="J15" s="336"/>
      <c r="K15" s="336"/>
      <c r="L15" s="336"/>
      <c r="M15" s="336"/>
      <c r="N15" s="336"/>
      <c r="O15" s="336"/>
      <c r="P15" s="336"/>
      <c r="Q15" s="336"/>
      <c r="R15" s="336"/>
      <c r="S15" s="336"/>
    </row>
    <row r="16" spans="1:20" ht="6" customHeight="1" x14ac:dyDescent="0.2"/>
    <row r="17" spans="2:20" ht="28.5" customHeight="1" x14ac:dyDescent="0.2">
      <c r="B17" s="343"/>
      <c r="C17" s="344"/>
      <c r="D17" s="344"/>
      <c r="E17" s="344"/>
      <c r="F17" s="344"/>
      <c r="G17" s="344"/>
      <c r="H17" s="344"/>
      <c r="I17" s="344"/>
      <c r="J17" s="344"/>
      <c r="K17" s="344"/>
      <c r="L17" s="344"/>
      <c r="M17" s="344"/>
      <c r="N17" s="344"/>
      <c r="O17" s="344"/>
      <c r="P17" s="344"/>
      <c r="Q17" s="344"/>
      <c r="R17" s="344"/>
      <c r="S17" s="344"/>
      <c r="T17" s="345"/>
    </row>
    <row r="18" spans="2:20" ht="6" customHeight="1" x14ac:dyDescent="0.2"/>
    <row r="19" spans="2:20" ht="15" customHeight="1" x14ac:dyDescent="0.2">
      <c r="B19" s="342"/>
      <c r="C19" s="336"/>
      <c r="D19" s="336"/>
      <c r="E19" s="336"/>
      <c r="F19" s="336"/>
      <c r="G19" s="336"/>
      <c r="H19" s="336"/>
      <c r="I19" s="336"/>
      <c r="J19" s="336"/>
      <c r="K19" s="336"/>
      <c r="L19" s="336"/>
      <c r="M19" s="336"/>
      <c r="N19" s="336"/>
      <c r="O19" s="336"/>
      <c r="P19" s="336"/>
      <c r="Q19" s="336"/>
      <c r="R19" s="336"/>
      <c r="S19" s="336"/>
    </row>
    <row r="20" spans="2:20" ht="6" customHeight="1" x14ac:dyDescent="0.2"/>
    <row r="21" spans="2:20" ht="57.75" customHeight="1" x14ac:dyDescent="0.2">
      <c r="B21" s="343"/>
      <c r="C21" s="344"/>
      <c r="D21" s="344"/>
      <c r="E21" s="344"/>
      <c r="F21" s="344"/>
      <c r="G21" s="344"/>
      <c r="H21" s="344"/>
      <c r="I21" s="344"/>
      <c r="J21" s="344"/>
      <c r="K21" s="344"/>
      <c r="L21" s="344"/>
      <c r="M21" s="344"/>
      <c r="N21" s="344"/>
      <c r="O21" s="344"/>
      <c r="P21" s="344"/>
      <c r="Q21" s="344"/>
      <c r="R21" s="344"/>
      <c r="S21" s="344"/>
      <c r="T21" s="345"/>
    </row>
    <row r="22" spans="2:20" ht="6" customHeight="1" x14ac:dyDescent="0.2"/>
    <row r="23" spans="2:20" ht="63" customHeight="1" x14ac:dyDescent="0.2">
      <c r="B23" s="343"/>
      <c r="C23" s="344"/>
      <c r="D23" s="344"/>
      <c r="E23" s="344"/>
      <c r="F23" s="344"/>
      <c r="G23" s="344"/>
      <c r="H23" s="344"/>
      <c r="I23" s="344"/>
      <c r="J23" s="344"/>
      <c r="K23" s="344"/>
      <c r="L23" s="344"/>
      <c r="M23" s="344"/>
      <c r="N23" s="344"/>
      <c r="O23" s="344"/>
      <c r="P23" s="344"/>
      <c r="Q23" s="344"/>
      <c r="R23" s="344"/>
      <c r="S23" s="344"/>
      <c r="T23" s="345"/>
    </row>
    <row r="24" spans="2:20" ht="6" customHeight="1" x14ac:dyDescent="0.2"/>
    <row r="25" spans="2:20" ht="15" customHeight="1" x14ac:dyDescent="0.2">
      <c r="B25" s="342"/>
      <c r="C25" s="336"/>
      <c r="D25" s="336"/>
      <c r="E25" s="336"/>
      <c r="F25" s="336"/>
      <c r="G25" s="336"/>
      <c r="H25" s="336"/>
      <c r="I25" s="336"/>
      <c r="J25" s="336"/>
      <c r="K25" s="336"/>
      <c r="L25" s="336"/>
      <c r="M25" s="336"/>
      <c r="N25" s="336"/>
      <c r="O25" s="336"/>
      <c r="P25" s="336"/>
      <c r="Q25" s="336"/>
      <c r="R25" s="336"/>
      <c r="S25" s="336"/>
    </row>
    <row r="26" spans="2:20" ht="6" customHeight="1" x14ac:dyDescent="0.2"/>
    <row r="27" spans="2:20" ht="12.75" customHeight="1" x14ac:dyDescent="0.2">
      <c r="B27" s="343"/>
      <c r="C27" s="344"/>
      <c r="D27" s="344"/>
      <c r="E27" s="344"/>
      <c r="F27" s="344"/>
      <c r="G27" s="344"/>
      <c r="H27" s="344"/>
      <c r="I27" s="344"/>
      <c r="J27" s="344"/>
      <c r="K27" s="344"/>
      <c r="L27" s="344"/>
      <c r="M27" s="344"/>
      <c r="N27" s="344"/>
      <c r="O27" s="344"/>
      <c r="P27" s="344"/>
      <c r="Q27" s="344"/>
      <c r="R27" s="344"/>
      <c r="S27" s="344"/>
      <c r="T27" s="345"/>
    </row>
    <row r="28" spans="2:20" ht="6" customHeight="1" x14ac:dyDescent="0.2"/>
    <row r="29" spans="2:20" ht="12.75" customHeight="1" x14ac:dyDescent="0.2">
      <c r="B29" s="343"/>
      <c r="C29" s="344"/>
      <c r="D29" s="344"/>
      <c r="E29" s="344"/>
      <c r="F29" s="344"/>
      <c r="G29" s="344"/>
      <c r="H29" s="344"/>
      <c r="I29" s="344"/>
      <c r="J29" s="344"/>
      <c r="K29" s="344"/>
      <c r="L29" s="344"/>
      <c r="M29" s="344"/>
      <c r="N29" s="344"/>
      <c r="O29" s="344"/>
      <c r="P29" s="344"/>
      <c r="Q29" s="344"/>
      <c r="R29" s="344"/>
      <c r="S29" s="344"/>
      <c r="T29" s="345"/>
    </row>
    <row r="30" spans="2:20" ht="6" customHeight="1" x14ac:dyDescent="0.2"/>
    <row r="31" spans="2:20" ht="12.75" customHeight="1" x14ac:dyDescent="0.2">
      <c r="B31" s="343"/>
      <c r="C31" s="344"/>
      <c r="D31" s="344"/>
      <c r="E31" s="344"/>
      <c r="F31" s="344"/>
      <c r="G31" s="344"/>
      <c r="H31" s="344"/>
      <c r="I31" s="344"/>
      <c r="J31" s="344"/>
      <c r="K31" s="344"/>
      <c r="L31" s="344"/>
      <c r="M31" s="344"/>
      <c r="N31" s="344"/>
      <c r="O31" s="344"/>
      <c r="P31" s="344"/>
      <c r="Q31" s="344"/>
      <c r="R31" s="344"/>
      <c r="S31" s="344"/>
      <c r="T31" s="345"/>
    </row>
    <row r="32" spans="2:20" ht="6" customHeight="1" x14ac:dyDescent="0.2"/>
    <row r="33" spans="2:22" ht="28.5" customHeight="1" x14ac:dyDescent="0.2">
      <c r="B33" s="343"/>
      <c r="C33" s="344"/>
      <c r="D33" s="344"/>
      <c r="E33" s="344"/>
      <c r="F33" s="344"/>
      <c r="G33" s="344"/>
      <c r="H33" s="344"/>
      <c r="I33" s="344"/>
      <c r="J33" s="344"/>
      <c r="K33" s="344"/>
      <c r="L33" s="344"/>
      <c r="M33" s="344"/>
      <c r="N33" s="344"/>
      <c r="O33" s="344"/>
      <c r="P33" s="344"/>
      <c r="Q33" s="344"/>
      <c r="R33" s="344"/>
      <c r="S33" s="344"/>
      <c r="T33" s="345"/>
    </row>
    <row r="34" spans="2:22" ht="6" customHeight="1" x14ac:dyDescent="0.2">
      <c r="B34" s="348"/>
      <c r="C34" s="349"/>
      <c r="D34" s="349"/>
      <c r="E34" s="349"/>
      <c r="F34" s="349"/>
      <c r="G34" s="349"/>
      <c r="H34" s="349"/>
      <c r="I34" s="349"/>
      <c r="J34" s="349"/>
      <c r="K34" s="349"/>
      <c r="L34" s="349"/>
      <c r="M34" s="349"/>
      <c r="N34" s="349"/>
      <c r="O34" s="349"/>
      <c r="P34" s="349"/>
      <c r="Q34" s="349"/>
      <c r="R34" s="349"/>
      <c r="S34" s="349"/>
    </row>
    <row r="35" spans="2:22" ht="11.25" customHeight="1" x14ac:dyDescent="0.2">
      <c r="B35" s="317"/>
      <c r="C35" s="318"/>
      <c r="D35" s="318"/>
      <c r="E35" s="318"/>
      <c r="F35" s="318"/>
      <c r="G35" s="318"/>
      <c r="H35" s="318"/>
      <c r="I35" s="318"/>
      <c r="J35" s="318"/>
      <c r="K35" s="318"/>
      <c r="L35" s="318"/>
      <c r="M35" s="318"/>
      <c r="N35" s="318"/>
      <c r="O35" s="318"/>
      <c r="P35" s="318"/>
      <c r="Q35" s="318"/>
      <c r="R35" s="318"/>
      <c r="S35" s="318"/>
    </row>
    <row r="36" spans="2:22" ht="11.25" customHeight="1" x14ac:dyDescent="0.2">
      <c r="B36" s="317"/>
      <c r="C36" s="318"/>
      <c r="D36" s="318"/>
      <c r="E36" s="318"/>
      <c r="F36" s="318"/>
      <c r="G36" s="318"/>
      <c r="H36" s="318"/>
      <c r="I36" s="318"/>
      <c r="J36" s="318"/>
      <c r="K36" s="318"/>
      <c r="L36" s="318"/>
      <c r="M36" s="318"/>
      <c r="N36" s="318"/>
      <c r="O36" s="318"/>
      <c r="P36" s="318"/>
      <c r="Q36" s="318"/>
      <c r="R36" s="318"/>
      <c r="S36" s="318"/>
    </row>
    <row r="37" spans="2:22" ht="11.25" customHeight="1" x14ac:dyDescent="0.2">
      <c r="B37" s="341"/>
      <c r="C37" s="341"/>
      <c r="D37" s="341"/>
      <c r="E37" s="341"/>
      <c r="F37" s="341"/>
      <c r="G37" s="341"/>
      <c r="H37" s="341"/>
      <c r="I37" s="341"/>
      <c r="J37" s="341"/>
      <c r="K37" s="341"/>
      <c r="L37" s="341"/>
      <c r="M37" s="341"/>
      <c r="N37" s="341"/>
      <c r="O37" s="341"/>
      <c r="P37" s="341"/>
      <c r="Q37" s="341"/>
      <c r="R37" s="341"/>
      <c r="S37" s="341"/>
      <c r="T37" s="341"/>
      <c r="U37" s="192"/>
      <c r="V37" s="192"/>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339"/>
      <c r="C40" s="339"/>
      <c r="D40" s="339"/>
      <c r="E40" s="339"/>
      <c r="F40" s="339"/>
      <c r="G40" s="339"/>
      <c r="H40" s="339"/>
      <c r="I40" s="339"/>
      <c r="J40" s="339"/>
      <c r="K40" s="339"/>
      <c r="L40" s="339"/>
      <c r="M40" s="339"/>
      <c r="N40" s="339"/>
      <c r="O40" s="339"/>
      <c r="P40" s="339"/>
      <c r="Q40" s="339"/>
      <c r="R40" s="339"/>
      <c r="S40" s="339"/>
      <c r="T40" s="339"/>
    </row>
    <row r="41" spans="2:22" ht="11.25" customHeight="1" x14ac:dyDescent="0.2">
      <c r="B41" s="234"/>
      <c r="C41" s="234"/>
      <c r="D41" s="234"/>
      <c r="E41" s="234"/>
      <c r="F41" s="234"/>
      <c r="G41" s="234"/>
      <c r="H41" s="234"/>
      <c r="I41" s="234"/>
      <c r="J41" s="234"/>
      <c r="K41" s="234"/>
      <c r="L41" s="234"/>
      <c r="M41" s="234"/>
      <c r="N41" s="234"/>
      <c r="O41" s="234"/>
      <c r="P41" s="234"/>
      <c r="Q41" s="234"/>
      <c r="R41" s="234"/>
      <c r="S41" s="234"/>
      <c r="T41" s="234"/>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39"/>
      <c r="C43" s="339"/>
      <c r="D43" s="339"/>
      <c r="E43" s="339"/>
      <c r="F43" s="339"/>
      <c r="G43" s="339"/>
      <c r="H43" s="339"/>
      <c r="I43" s="339"/>
      <c r="J43" s="339"/>
      <c r="K43" s="339"/>
      <c r="L43" s="339"/>
      <c r="M43" s="339"/>
      <c r="N43" s="339"/>
      <c r="O43" s="339"/>
      <c r="P43" s="339"/>
      <c r="Q43" s="339"/>
      <c r="R43" s="339"/>
      <c r="S43" s="339"/>
      <c r="T43" s="339"/>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1:T1"/>
    <mergeCell ref="B34:S34"/>
    <mergeCell ref="B37:T37"/>
    <mergeCell ref="B5:T5"/>
    <mergeCell ref="B11:T11"/>
    <mergeCell ref="B17:T17"/>
    <mergeCell ref="B21:T21"/>
    <mergeCell ref="B23:T23"/>
    <mergeCell ref="B27:T27"/>
    <mergeCell ref="B29:T29"/>
    <mergeCell ref="B31:T31"/>
    <mergeCell ref="B33:T33"/>
    <mergeCell ref="B9:T9"/>
    <mergeCell ref="B40:T40"/>
    <mergeCell ref="B43:T43"/>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50" t="s">
        <v>5</v>
      </c>
      <c r="C1" s="351"/>
      <c r="D1" s="351"/>
      <c r="E1" s="351"/>
      <c r="F1" s="351"/>
      <c r="G1" s="351"/>
      <c r="H1" s="351"/>
      <c r="I1" s="351"/>
      <c r="J1" s="351"/>
      <c r="K1" s="351"/>
      <c r="L1" s="351"/>
      <c r="M1" s="351"/>
      <c r="N1" s="351"/>
      <c r="O1" s="351"/>
      <c r="P1" s="351"/>
      <c r="Q1" s="351"/>
      <c r="R1" s="351"/>
      <c r="S1" s="351"/>
      <c r="T1" s="336"/>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4" t="s">
        <v>117</v>
      </c>
      <c r="C3" s="355"/>
      <c r="D3" s="355"/>
      <c r="E3" s="355"/>
      <c r="F3" s="355"/>
      <c r="G3" s="355"/>
      <c r="H3" s="355"/>
      <c r="I3" s="355"/>
      <c r="J3" s="355"/>
      <c r="K3" s="355"/>
      <c r="L3" s="355"/>
      <c r="M3" s="355"/>
      <c r="N3" s="355"/>
      <c r="O3" s="355"/>
      <c r="P3" s="355"/>
      <c r="Q3" s="355"/>
      <c r="R3" s="355"/>
      <c r="S3" s="355"/>
      <c r="T3" s="355"/>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121</v>
      </c>
      <c r="C5" s="183"/>
      <c r="D5" s="328" t="s">
        <v>135</v>
      </c>
      <c r="E5" s="328"/>
      <c r="F5" s="328"/>
      <c r="G5" s="328"/>
      <c r="H5" s="328"/>
      <c r="I5" s="328"/>
      <c r="J5" s="328"/>
      <c r="K5" s="328"/>
      <c r="L5" s="328"/>
      <c r="M5" s="328"/>
      <c r="N5" s="328"/>
      <c r="O5" s="328"/>
      <c r="P5" s="328"/>
      <c r="Q5" s="328"/>
      <c r="R5" s="328"/>
      <c r="S5" s="328"/>
      <c r="T5" s="328"/>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2" t="s">
        <v>390</v>
      </c>
      <c r="E7" s="352"/>
      <c r="F7" s="352"/>
      <c r="G7" s="352"/>
      <c r="H7" s="352"/>
      <c r="I7" s="352"/>
      <c r="J7" s="352"/>
      <c r="K7" s="352"/>
      <c r="L7" s="352"/>
      <c r="M7" s="352"/>
      <c r="N7" s="352"/>
      <c r="O7" s="352"/>
      <c r="P7" s="352"/>
      <c r="Q7" s="352"/>
      <c r="R7" s="352"/>
      <c r="S7" s="352"/>
      <c r="T7" s="352"/>
      <c r="U7" s="177"/>
    </row>
    <row r="8" spans="1:21" s="176" customFormat="1" ht="15" customHeight="1" x14ac:dyDescent="0.2">
      <c r="B8" s="171"/>
      <c r="C8" s="171" t="s">
        <v>496</v>
      </c>
      <c r="D8" s="328" t="s">
        <v>497</v>
      </c>
      <c r="E8" s="328"/>
      <c r="F8" s="328"/>
      <c r="G8" s="328"/>
      <c r="H8" s="328"/>
      <c r="I8" s="328"/>
      <c r="J8" s="328"/>
      <c r="K8" s="328"/>
      <c r="L8" s="328"/>
      <c r="M8" s="328"/>
      <c r="N8" s="328"/>
      <c r="O8" s="328"/>
      <c r="P8" s="328"/>
      <c r="Q8" s="328"/>
      <c r="R8" s="328"/>
      <c r="S8" s="328"/>
      <c r="T8" s="328"/>
      <c r="U8" s="177"/>
    </row>
    <row r="9" spans="1:21" s="249" customFormat="1" ht="15" customHeight="1" x14ac:dyDescent="0.2">
      <c r="B9" s="230"/>
      <c r="C9" s="171" t="s">
        <v>425</v>
      </c>
      <c r="D9" s="328" t="s">
        <v>493</v>
      </c>
      <c r="E9" s="328"/>
      <c r="F9" s="328"/>
      <c r="G9" s="328"/>
      <c r="H9" s="328"/>
      <c r="I9" s="328"/>
      <c r="J9" s="328"/>
      <c r="K9" s="328"/>
      <c r="L9" s="328"/>
      <c r="M9" s="328"/>
      <c r="N9" s="328"/>
      <c r="O9" s="328"/>
      <c r="P9" s="328"/>
      <c r="Q9" s="328"/>
      <c r="R9" s="328"/>
      <c r="S9" s="328"/>
      <c r="T9" s="328"/>
      <c r="U9" s="250"/>
    </row>
    <row r="10" spans="1:21" s="176" customFormat="1" ht="6" customHeight="1" x14ac:dyDescent="0.2">
      <c r="B10" s="171"/>
      <c r="C10" s="171"/>
      <c r="D10" s="353"/>
      <c r="E10" s="353"/>
      <c r="F10" s="353"/>
      <c r="G10" s="353"/>
      <c r="H10" s="353"/>
      <c r="I10" s="353"/>
      <c r="J10" s="353"/>
      <c r="K10" s="353"/>
      <c r="L10" s="353"/>
      <c r="M10" s="353"/>
      <c r="N10" s="353"/>
      <c r="O10" s="353"/>
      <c r="P10" s="353"/>
      <c r="Q10" s="353"/>
      <c r="R10" s="353"/>
      <c r="S10" s="353"/>
      <c r="T10" s="353"/>
      <c r="U10" s="177"/>
    </row>
    <row r="11" spans="1:21" s="176" customFormat="1" ht="12.75" customHeight="1" x14ac:dyDescent="0.2">
      <c r="B11" s="171" t="s">
        <v>36</v>
      </c>
      <c r="C11" s="172"/>
      <c r="D11" s="328" t="s">
        <v>140</v>
      </c>
      <c r="E11" s="328"/>
      <c r="F11" s="328"/>
      <c r="G11" s="328"/>
      <c r="H11" s="328"/>
      <c r="I11" s="328"/>
      <c r="J11" s="328"/>
      <c r="K11" s="328"/>
      <c r="L11" s="328"/>
      <c r="M11" s="328"/>
      <c r="N11" s="328"/>
      <c r="O11" s="328"/>
      <c r="P11" s="328"/>
      <c r="Q11" s="328"/>
      <c r="R11" s="328"/>
      <c r="S11" s="328"/>
      <c r="T11" s="328"/>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2" t="s">
        <v>136</v>
      </c>
      <c r="E13" s="352"/>
      <c r="F13" s="352"/>
      <c r="G13" s="352"/>
      <c r="H13" s="352"/>
      <c r="I13" s="352"/>
      <c r="J13" s="352"/>
      <c r="K13" s="352"/>
      <c r="L13" s="352"/>
      <c r="M13" s="352"/>
      <c r="N13" s="352"/>
      <c r="O13" s="352"/>
      <c r="P13" s="352"/>
      <c r="Q13" s="352"/>
      <c r="R13" s="352"/>
      <c r="S13" s="352"/>
      <c r="T13" s="352"/>
      <c r="U13" s="177"/>
    </row>
    <row r="14" spans="1:21" s="176" customFormat="1" ht="28.5" customHeight="1" x14ac:dyDescent="0.2">
      <c r="B14" s="171" t="s">
        <v>118</v>
      </c>
      <c r="C14" s="172"/>
      <c r="D14" s="356" t="s">
        <v>137</v>
      </c>
      <c r="E14" s="356"/>
      <c r="F14" s="356"/>
      <c r="G14" s="356"/>
      <c r="H14" s="356"/>
      <c r="I14" s="356"/>
      <c r="J14" s="356"/>
      <c r="K14" s="356"/>
      <c r="L14" s="356"/>
      <c r="M14" s="356"/>
      <c r="N14" s="356"/>
      <c r="O14" s="356"/>
      <c r="P14" s="356"/>
      <c r="Q14" s="356"/>
      <c r="R14" s="356"/>
      <c r="S14" s="356"/>
      <c r="T14" s="356"/>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37</v>
      </c>
      <c r="D16" s="328" t="s">
        <v>394</v>
      </c>
      <c r="E16" s="328"/>
      <c r="F16" s="328"/>
      <c r="G16" s="328"/>
      <c r="H16" s="328"/>
      <c r="I16" s="328"/>
      <c r="J16" s="328"/>
      <c r="K16" s="328"/>
      <c r="L16" s="328"/>
      <c r="M16" s="328"/>
      <c r="N16" s="328"/>
      <c r="O16" s="328"/>
      <c r="P16" s="328"/>
      <c r="Q16" s="328"/>
      <c r="R16" s="328"/>
      <c r="S16" s="328"/>
      <c r="T16" s="328"/>
      <c r="U16" s="177"/>
    </row>
    <row r="17" spans="2:21" s="176" customFormat="1" ht="15" customHeight="1" x14ac:dyDescent="0.2">
      <c r="B17" s="171"/>
      <c r="C17" s="171" t="s">
        <v>38</v>
      </c>
      <c r="D17" s="328" t="s">
        <v>393</v>
      </c>
      <c r="E17" s="328"/>
      <c r="F17" s="328"/>
      <c r="G17" s="328"/>
      <c r="H17" s="328"/>
      <c r="I17" s="328"/>
      <c r="J17" s="328"/>
      <c r="K17" s="328"/>
      <c r="L17" s="328"/>
      <c r="M17" s="328"/>
      <c r="N17" s="328"/>
      <c r="O17" s="328"/>
      <c r="P17" s="328"/>
      <c r="Q17" s="328"/>
      <c r="R17" s="328"/>
      <c r="S17" s="328"/>
      <c r="T17" s="328"/>
      <c r="U17" s="177"/>
    </row>
    <row r="18" spans="2:21" s="176" customFormat="1" ht="15" customHeight="1" x14ac:dyDescent="0.2">
      <c r="B18" s="171"/>
      <c r="C18" s="171" t="s">
        <v>39</v>
      </c>
      <c r="D18" s="328" t="s">
        <v>395</v>
      </c>
      <c r="E18" s="328"/>
      <c r="F18" s="328"/>
      <c r="G18" s="328"/>
      <c r="H18" s="328"/>
      <c r="I18" s="328"/>
      <c r="J18" s="328"/>
      <c r="K18" s="328"/>
      <c r="L18" s="328"/>
      <c r="M18" s="328"/>
      <c r="N18" s="328"/>
      <c r="O18" s="328"/>
      <c r="P18" s="328"/>
      <c r="Q18" s="328"/>
      <c r="R18" s="328"/>
      <c r="S18" s="328"/>
      <c r="T18" s="328"/>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40</v>
      </c>
      <c r="C20" s="171"/>
      <c r="D20" s="328" t="s">
        <v>138</v>
      </c>
      <c r="E20" s="328"/>
      <c r="F20" s="328"/>
      <c r="G20" s="328"/>
      <c r="H20" s="328"/>
      <c r="I20" s="328"/>
      <c r="J20" s="328"/>
      <c r="K20" s="328"/>
      <c r="L20" s="328"/>
      <c r="M20" s="328"/>
      <c r="N20" s="328"/>
      <c r="O20" s="328"/>
      <c r="P20" s="328"/>
      <c r="Q20" s="328"/>
      <c r="R20" s="328"/>
      <c r="S20" s="328"/>
      <c r="T20" s="328"/>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119</v>
      </c>
      <c r="C22" s="179"/>
      <c r="D22" s="357" t="s">
        <v>141</v>
      </c>
      <c r="E22" s="357"/>
      <c r="F22" s="357"/>
      <c r="G22" s="357"/>
      <c r="H22" s="357"/>
      <c r="I22" s="357"/>
      <c r="J22" s="357"/>
      <c r="K22" s="357"/>
      <c r="L22" s="357"/>
      <c r="M22" s="357"/>
      <c r="N22" s="357"/>
      <c r="O22" s="357"/>
      <c r="P22" s="357"/>
      <c r="Q22" s="357"/>
      <c r="R22" s="357"/>
      <c r="S22" s="357"/>
      <c r="T22" s="357"/>
      <c r="U22" s="177"/>
    </row>
    <row r="23" spans="2:21" s="176" customFormat="1" ht="41.25" customHeight="1" x14ac:dyDescent="0.2">
      <c r="B23" s="171"/>
      <c r="C23" s="179"/>
      <c r="D23" s="352" t="s">
        <v>534</v>
      </c>
      <c r="E23" s="352"/>
      <c r="F23" s="352"/>
      <c r="G23" s="352"/>
      <c r="H23" s="352"/>
      <c r="I23" s="352"/>
      <c r="J23" s="352"/>
      <c r="K23" s="352"/>
      <c r="L23" s="352"/>
      <c r="M23" s="352"/>
      <c r="N23" s="352"/>
      <c r="O23" s="352"/>
      <c r="P23" s="352"/>
      <c r="Q23" s="352"/>
      <c r="R23" s="352"/>
      <c r="S23" s="352"/>
      <c r="T23" s="352"/>
      <c r="U23" s="177"/>
    </row>
    <row r="24" spans="2:21" s="176" customFormat="1" ht="15.75" customHeight="1" x14ac:dyDescent="0.2">
      <c r="B24" s="171"/>
      <c r="C24" s="179"/>
      <c r="D24" s="352" t="s">
        <v>147</v>
      </c>
      <c r="E24" s="352"/>
      <c r="F24" s="352"/>
      <c r="G24" s="352"/>
      <c r="H24" s="352"/>
      <c r="I24" s="352"/>
      <c r="J24" s="352"/>
      <c r="K24" s="352"/>
      <c r="L24" s="352"/>
      <c r="M24" s="352"/>
      <c r="N24" s="352"/>
      <c r="O24" s="352"/>
      <c r="P24" s="352"/>
      <c r="Q24" s="352"/>
      <c r="R24" s="352"/>
      <c r="S24" s="352"/>
      <c r="T24" s="352"/>
      <c r="U24" s="177"/>
    </row>
    <row r="25" spans="2:21" s="176" customFormat="1" ht="15" customHeight="1" x14ac:dyDescent="0.2">
      <c r="B25" s="171" t="s">
        <v>142</v>
      </c>
      <c r="C25" s="178"/>
      <c r="D25" s="338" t="s">
        <v>513</v>
      </c>
      <c r="E25" s="338"/>
      <c r="F25" s="338"/>
      <c r="G25" s="338"/>
      <c r="H25" s="338"/>
      <c r="I25" s="338"/>
      <c r="J25" s="338"/>
      <c r="K25" s="338"/>
      <c r="L25" s="338"/>
      <c r="M25" s="338"/>
      <c r="N25" s="338"/>
      <c r="O25" s="338"/>
      <c r="P25" s="338"/>
      <c r="Q25" s="338"/>
      <c r="R25" s="338"/>
      <c r="S25" s="338"/>
      <c r="T25" s="338"/>
      <c r="U25" s="177"/>
    </row>
    <row r="26" spans="2:21" s="176" customFormat="1" ht="15.75" customHeight="1" x14ac:dyDescent="0.2">
      <c r="B26" s="171"/>
      <c r="C26" s="171"/>
      <c r="D26" s="358" t="s">
        <v>400</v>
      </c>
      <c r="E26" s="358"/>
      <c r="F26" s="358"/>
      <c r="G26" s="358"/>
      <c r="H26" s="358"/>
      <c r="I26" s="358"/>
      <c r="J26" s="358"/>
      <c r="K26" s="358"/>
      <c r="L26" s="358"/>
      <c r="M26" s="358"/>
      <c r="N26" s="358"/>
      <c r="O26" s="358"/>
      <c r="P26" s="358"/>
      <c r="Q26" s="358"/>
      <c r="R26" s="358"/>
      <c r="S26" s="358"/>
      <c r="T26" s="358"/>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143</v>
      </c>
      <c r="C28" s="178"/>
      <c r="D28" s="338" t="s">
        <v>401</v>
      </c>
      <c r="E28" s="338"/>
      <c r="F28" s="338"/>
      <c r="G28" s="338"/>
      <c r="H28" s="338"/>
      <c r="I28" s="338"/>
      <c r="J28" s="338"/>
      <c r="K28" s="338"/>
      <c r="L28" s="338"/>
      <c r="M28" s="338"/>
      <c r="N28" s="338"/>
      <c r="O28" s="338"/>
      <c r="P28" s="338"/>
      <c r="Q28" s="338"/>
      <c r="R28" s="338"/>
      <c r="S28" s="338"/>
      <c r="T28" s="338"/>
      <c r="U28" s="177"/>
    </row>
    <row r="29" spans="2:21" s="176" customFormat="1" ht="15" customHeight="1" x14ac:dyDescent="0.2">
      <c r="B29" s="171"/>
      <c r="C29" s="178"/>
      <c r="D29" s="358" t="s">
        <v>426</v>
      </c>
      <c r="E29" s="358"/>
      <c r="F29" s="358"/>
      <c r="G29" s="358"/>
      <c r="H29" s="358"/>
      <c r="I29" s="358"/>
      <c r="J29" s="358"/>
      <c r="K29" s="358"/>
      <c r="L29" s="358"/>
      <c r="M29" s="358"/>
      <c r="N29" s="358"/>
      <c r="O29" s="358"/>
      <c r="P29" s="358"/>
      <c r="Q29" s="358"/>
      <c r="R29" s="358"/>
      <c r="S29" s="358"/>
      <c r="T29" s="358"/>
      <c r="U29" s="177"/>
    </row>
    <row r="30" spans="2:21" s="176" customFormat="1" ht="15.75" customHeight="1" x14ac:dyDescent="0.2">
      <c r="B30" s="171"/>
      <c r="C30" s="178"/>
      <c r="D30" s="358" t="s">
        <v>391</v>
      </c>
      <c r="E30" s="358"/>
      <c r="F30" s="358"/>
      <c r="G30" s="358"/>
      <c r="H30" s="358"/>
      <c r="I30" s="358"/>
      <c r="J30" s="358"/>
      <c r="K30" s="358"/>
      <c r="L30" s="358"/>
      <c r="M30" s="358"/>
      <c r="N30" s="358"/>
      <c r="O30" s="358"/>
      <c r="P30" s="358"/>
      <c r="Q30" s="358"/>
      <c r="R30" s="358"/>
      <c r="S30" s="358"/>
      <c r="T30" s="358"/>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139</v>
      </c>
      <c r="C32" s="178"/>
      <c r="D32" s="338" t="s">
        <v>419</v>
      </c>
      <c r="E32" s="338"/>
      <c r="F32" s="338"/>
      <c r="G32" s="338"/>
      <c r="H32" s="338"/>
      <c r="I32" s="338"/>
      <c r="J32" s="338"/>
      <c r="K32" s="338"/>
      <c r="L32" s="338"/>
      <c r="M32" s="338"/>
      <c r="N32" s="338"/>
      <c r="O32" s="338"/>
      <c r="P32" s="338"/>
      <c r="Q32" s="338"/>
      <c r="R32" s="338"/>
      <c r="S32" s="338"/>
      <c r="T32" s="338"/>
      <c r="U32" s="177"/>
    </row>
    <row r="33" spans="1:21" s="176" customFormat="1" ht="52.9" customHeight="1" x14ac:dyDescent="0.2">
      <c r="B33" s="171"/>
      <c r="C33" s="178"/>
      <c r="D33" s="352" t="s">
        <v>528</v>
      </c>
      <c r="E33" s="352"/>
      <c r="F33" s="352"/>
      <c r="G33" s="352"/>
      <c r="H33" s="352"/>
      <c r="I33" s="352"/>
      <c r="J33" s="352"/>
      <c r="K33" s="352"/>
      <c r="L33" s="352"/>
      <c r="M33" s="352"/>
      <c r="N33" s="352"/>
      <c r="O33" s="352"/>
      <c r="P33" s="352"/>
      <c r="Q33" s="352"/>
      <c r="R33" s="352"/>
      <c r="S33" s="352"/>
      <c r="T33" s="352"/>
      <c r="U33" s="177"/>
    </row>
    <row r="34" spans="1:21" s="176" customFormat="1" ht="28.15" customHeight="1" x14ac:dyDescent="0.2">
      <c r="B34" s="171"/>
      <c r="C34" s="178"/>
      <c r="D34" s="353" t="s">
        <v>587</v>
      </c>
      <c r="E34" s="353"/>
      <c r="F34" s="353"/>
      <c r="G34" s="353"/>
      <c r="H34" s="353"/>
      <c r="I34" s="353"/>
      <c r="J34" s="353"/>
      <c r="K34" s="353"/>
      <c r="L34" s="353"/>
      <c r="M34" s="353"/>
      <c r="N34" s="353"/>
      <c r="O34" s="353"/>
      <c r="P34" s="353"/>
      <c r="Q34" s="353"/>
      <c r="R34" s="353"/>
      <c r="S34" s="353"/>
      <c r="T34" s="353"/>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491</v>
      </c>
      <c r="C36" s="178"/>
      <c r="D36" s="357" t="s">
        <v>492</v>
      </c>
      <c r="E36" s="357"/>
      <c r="F36" s="357"/>
      <c r="G36" s="357"/>
      <c r="H36" s="357"/>
      <c r="I36" s="357"/>
      <c r="J36" s="357"/>
      <c r="K36" s="357"/>
      <c r="L36" s="357"/>
      <c r="M36" s="357"/>
      <c r="N36" s="357"/>
      <c r="O36" s="357"/>
      <c r="P36" s="357"/>
      <c r="Q36" s="357"/>
      <c r="R36" s="357"/>
      <c r="S36" s="357"/>
      <c r="T36" s="357"/>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310"/>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8"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50" t="s">
        <v>5</v>
      </c>
      <c r="C1" s="351"/>
      <c r="D1" s="351"/>
      <c r="E1" s="351"/>
      <c r="F1" s="351"/>
      <c r="G1" s="351"/>
      <c r="H1" s="351"/>
      <c r="I1" s="351"/>
      <c r="J1" s="351"/>
      <c r="K1" s="351"/>
      <c r="L1" s="351"/>
      <c r="M1" s="351"/>
      <c r="N1" s="351"/>
      <c r="O1" s="351"/>
      <c r="P1" s="351"/>
      <c r="Q1" s="351"/>
      <c r="R1" s="351"/>
      <c r="S1" s="351"/>
      <c r="T1" s="336"/>
    </row>
    <row r="2" spans="1:21" ht="6" customHeight="1" x14ac:dyDescent="0.2">
      <c r="A2" s="333"/>
      <c r="B2" s="333"/>
      <c r="C2" s="333"/>
      <c r="D2" s="333"/>
      <c r="E2" s="333"/>
      <c r="F2" s="333"/>
      <c r="G2" s="333"/>
      <c r="H2" s="333"/>
      <c r="I2" s="333"/>
      <c r="J2" s="333"/>
      <c r="K2" s="333"/>
      <c r="L2" s="333"/>
    </row>
    <row r="3" spans="1:21" s="176" customFormat="1" ht="15.75" customHeight="1" x14ac:dyDescent="0.25">
      <c r="B3" s="354" t="s">
        <v>120</v>
      </c>
      <c r="C3" s="354"/>
      <c r="D3" s="354"/>
      <c r="E3" s="354"/>
      <c r="F3" s="354"/>
      <c r="G3" s="354"/>
      <c r="H3" s="354"/>
      <c r="I3" s="354"/>
      <c r="J3" s="354"/>
      <c r="K3" s="354"/>
      <c r="L3" s="354"/>
      <c r="M3" s="354"/>
      <c r="N3" s="354"/>
      <c r="O3" s="354"/>
      <c r="P3" s="354"/>
      <c r="Q3" s="354"/>
      <c r="R3" s="354"/>
      <c r="S3" s="354"/>
      <c r="T3" s="354"/>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7" t="s">
        <v>388</v>
      </c>
      <c r="C5" s="357"/>
      <c r="D5" s="357"/>
      <c r="E5" s="357"/>
      <c r="F5" s="357"/>
      <c r="G5" s="357"/>
      <c r="H5" s="357"/>
      <c r="I5" s="357"/>
      <c r="J5" s="357"/>
      <c r="K5" s="357"/>
      <c r="L5" s="357"/>
      <c r="M5" s="357"/>
      <c r="N5" s="357"/>
      <c r="O5" s="357"/>
      <c r="P5" s="357"/>
      <c r="Q5" s="357"/>
      <c r="R5" s="357"/>
      <c r="S5" s="357"/>
      <c r="T5" s="357"/>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60" t="s">
        <v>399</v>
      </c>
      <c r="C7" s="360"/>
      <c r="D7" s="360"/>
      <c r="E7" s="360"/>
      <c r="F7" s="360"/>
      <c r="G7" s="360"/>
      <c r="H7" s="360"/>
      <c r="I7" s="360"/>
      <c r="J7" s="360"/>
      <c r="K7" s="360"/>
      <c r="L7" s="360"/>
      <c r="M7" s="360"/>
      <c r="N7" s="360"/>
      <c r="O7" s="360"/>
      <c r="P7" s="360"/>
      <c r="Q7" s="360"/>
      <c r="R7" s="360"/>
      <c r="S7" s="360"/>
      <c r="T7" s="360"/>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61" t="s">
        <v>594</v>
      </c>
      <c r="C9" s="361"/>
      <c r="D9" s="361"/>
      <c r="E9" s="361"/>
      <c r="F9" s="361"/>
      <c r="G9" s="361"/>
      <c r="H9" s="361"/>
      <c r="I9" s="361"/>
      <c r="J9" s="361"/>
      <c r="K9" s="361"/>
      <c r="L9" s="361"/>
      <c r="M9" s="361"/>
      <c r="N9" s="361"/>
      <c r="O9" s="361"/>
      <c r="P9" s="361"/>
      <c r="Q9" s="361"/>
      <c r="R9" s="361"/>
      <c r="S9" s="361"/>
      <c r="T9" s="361"/>
      <c r="U9" s="177"/>
    </row>
    <row r="10" spans="1:21" s="176" customFormat="1" ht="15.75" customHeight="1" x14ac:dyDescent="0.2">
      <c r="B10" s="362" t="s">
        <v>145</v>
      </c>
      <c r="C10" s="362"/>
      <c r="D10" s="362"/>
      <c r="E10" s="362"/>
      <c r="F10" s="362"/>
      <c r="G10" s="362"/>
      <c r="H10" s="362"/>
      <c r="I10" s="362"/>
      <c r="J10" s="362"/>
      <c r="K10" s="362"/>
      <c r="L10" s="362"/>
      <c r="M10" s="362"/>
      <c r="N10" s="362"/>
      <c r="O10" s="362"/>
      <c r="P10" s="362"/>
      <c r="Q10" s="362"/>
      <c r="R10" s="362"/>
      <c r="S10" s="362"/>
      <c r="T10" s="362"/>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61" t="s">
        <v>599</v>
      </c>
      <c r="C12" s="361"/>
      <c r="D12" s="361"/>
      <c r="E12" s="361"/>
      <c r="F12" s="361"/>
      <c r="G12" s="361"/>
      <c r="H12" s="361"/>
      <c r="I12" s="361"/>
      <c r="J12" s="361"/>
      <c r="K12" s="361"/>
      <c r="L12" s="361"/>
      <c r="M12" s="361"/>
      <c r="N12" s="361"/>
      <c r="O12" s="361"/>
      <c r="P12" s="361"/>
      <c r="Q12" s="361"/>
      <c r="R12" s="361"/>
      <c r="S12" s="361"/>
      <c r="T12" s="361"/>
      <c r="U12" s="177"/>
    </row>
    <row r="13" spans="1:21" s="176" customFormat="1" ht="15.75" customHeight="1" x14ac:dyDescent="0.2">
      <c r="B13" s="362" t="s">
        <v>146</v>
      </c>
      <c r="C13" s="362"/>
      <c r="D13" s="362"/>
      <c r="E13" s="362"/>
      <c r="F13" s="362"/>
      <c r="G13" s="362"/>
      <c r="H13" s="362"/>
      <c r="I13" s="362"/>
      <c r="J13" s="362"/>
      <c r="K13" s="362"/>
      <c r="L13" s="362"/>
      <c r="M13" s="362"/>
      <c r="N13" s="362"/>
      <c r="O13" s="362"/>
      <c r="P13" s="362"/>
      <c r="Q13" s="362"/>
      <c r="R13" s="362"/>
      <c r="S13" s="362"/>
      <c r="T13" s="362"/>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60" t="s">
        <v>474</v>
      </c>
      <c r="C15" s="360"/>
      <c r="D15" s="360"/>
      <c r="E15" s="360"/>
      <c r="F15" s="360"/>
      <c r="G15" s="360"/>
      <c r="H15" s="360"/>
      <c r="I15" s="360"/>
      <c r="J15" s="360"/>
      <c r="K15" s="360"/>
      <c r="L15" s="360"/>
      <c r="M15" s="360"/>
      <c r="N15" s="360"/>
      <c r="O15" s="360"/>
      <c r="P15" s="360"/>
      <c r="Q15" s="360"/>
      <c r="R15" s="360"/>
      <c r="S15" s="360"/>
      <c r="T15" s="360"/>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7" t="s">
        <v>392</v>
      </c>
      <c r="C17" s="357"/>
      <c r="D17" s="357"/>
      <c r="E17" s="357"/>
      <c r="F17" s="357"/>
      <c r="G17" s="357"/>
      <c r="H17" s="357"/>
      <c r="I17" s="357"/>
      <c r="J17" s="357"/>
      <c r="K17" s="357"/>
      <c r="L17" s="357"/>
      <c r="M17" s="357"/>
      <c r="N17" s="357"/>
      <c r="O17" s="357"/>
      <c r="P17" s="357"/>
      <c r="Q17" s="357"/>
      <c r="R17" s="357"/>
      <c r="S17" s="357"/>
      <c r="T17" s="357"/>
      <c r="U17" s="177"/>
    </row>
    <row r="18" spans="2:21" s="176" customFormat="1" ht="6" customHeight="1" x14ac:dyDescent="0.2">
      <c r="B18" s="357"/>
      <c r="C18" s="357"/>
      <c r="D18" s="357"/>
      <c r="E18" s="357"/>
      <c r="F18" s="357"/>
      <c r="G18" s="357"/>
      <c r="H18" s="357"/>
      <c r="I18" s="357"/>
      <c r="J18" s="357"/>
      <c r="K18" s="357"/>
      <c r="L18" s="357"/>
      <c r="M18" s="357"/>
      <c r="N18" s="357"/>
      <c r="O18" s="357"/>
      <c r="P18" s="357"/>
      <c r="Q18" s="357"/>
      <c r="R18" s="357"/>
      <c r="S18" s="357"/>
      <c r="T18" s="357"/>
      <c r="U18" s="177"/>
    </row>
    <row r="19" spans="2:21" s="176" customFormat="1" ht="15.75" customHeight="1" x14ac:dyDescent="0.2">
      <c r="B19" s="359" t="s">
        <v>519</v>
      </c>
      <c r="C19" s="359"/>
      <c r="D19" s="359"/>
      <c r="E19" s="359"/>
      <c r="F19" s="359"/>
      <c r="G19" s="359"/>
      <c r="H19" s="359"/>
      <c r="I19" s="359"/>
      <c r="J19" s="359"/>
      <c r="K19" s="359"/>
      <c r="L19" s="359"/>
      <c r="M19" s="359"/>
      <c r="N19" s="359"/>
      <c r="O19" s="359"/>
      <c r="P19" s="359"/>
      <c r="Q19" s="359"/>
      <c r="R19" s="359"/>
      <c r="S19" s="359"/>
      <c r="T19" s="359"/>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9" t="s">
        <v>520</v>
      </c>
      <c r="C21" s="359"/>
      <c r="D21" s="359"/>
      <c r="E21" s="359"/>
      <c r="F21" s="359"/>
      <c r="G21" s="359"/>
      <c r="H21" s="359"/>
      <c r="I21" s="359"/>
      <c r="J21" s="359"/>
      <c r="K21" s="359"/>
      <c r="L21" s="359"/>
      <c r="M21" s="359"/>
      <c r="N21" s="359"/>
      <c r="O21" s="359"/>
      <c r="P21" s="359"/>
      <c r="Q21" s="359"/>
      <c r="R21" s="359"/>
      <c r="S21" s="359"/>
      <c r="T21" s="359"/>
      <c r="U21" s="177"/>
    </row>
    <row r="22" spans="2:21" s="176" customFormat="1" ht="6" customHeight="1" x14ac:dyDescent="0.2">
      <c r="B22" s="357"/>
      <c r="C22" s="357"/>
      <c r="D22" s="357"/>
      <c r="E22" s="357"/>
      <c r="F22" s="357"/>
      <c r="G22" s="357"/>
      <c r="H22" s="357"/>
      <c r="I22" s="357"/>
      <c r="J22" s="357"/>
      <c r="K22" s="357"/>
      <c r="L22" s="357"/>
      <c r="M22" s="357"/>
      <c r="N22" s="357"/>
      <c r="O22" s="357"/>
      <c r="P22" s="357"/>
      <c r="Q22" s="357"/>
      <c r="R22" s="357"/>
      <c r="S22" s="357"/>
      <c r="T22" s="357"/>
      <c r="U22" s="177"/>
    </row>
    <row r="23" spans="2:21" s="176" customFormat="1" ht="15.75" customHeight="1" x14ac:dyDescent="0.2">
      <c r="B23" s="357" t="s">
        <v>521</v>
      </c>
      <c r="C23" s="357"/>
      <c r="D23" s="357"/>
      <c r="E23" s="357"/>
      <c r="F23" s="357"/>
      <c r="G23" s="357"/>
      <c r="H23" s="357"/>
      <c r="I23" s="357"/>
      <c r="J23" s="357"/>
      <c r="K23" s="357"/>
      <c r="L23" s="357"/>
      <c r="M23" s="357"/>
      <c r="N23" s="357"/>
      <c r="O23" s="357"/>
      <c r="P23" s="357"/>
      <c r="Q23" s="357"/>
      <c r="R23" s="357"/>
      <c r="S23" s="357"/>
      <c r="T23" s="357"/>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7" t="s">
        <v>522</v>
      </c>
      <c r="C25" s="357"/>
      <c r="D25" s="357"/>
      <c r="E25" s="357"/>
      <c r="F25" s="357"/>
      <c r="G25" s="357"/>
      <c r="H25" s="357"/>
      <c r="I25" s="357"/>
      <c r="J25" s="357"/>
      <c r="K25" s="357"/>
      <c r="L25" s="357"/>
      <c r="M25" s="357"/>
      <c r="N25" s="357"/>
      <c r="O25" s="357"/>
      <c r="P25" s="357"/>
      <c r="Q25" s="357"/>
      <c r="R25" s="357"/>
      <c r="S25" s="357"/>
      <c r="T25" s="357"/>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7" t="s">
        <v>523</v>
      </c>
      <c r="C27" s="357"/>
      <c r="D27" s="357"/>
      <c r="E27" s="357"/>
      <c r="F27" s="357"/>
      <c r="G27" s="357"/>
      <c r="H27" s="357"/>
      <c r="I27" s="357"/>
      <c r="J27" s="357"/>
      <c r="K27" s="357"/>
      <c r="L27" s="357"/>
      <c r="M27" s="357"/>
      <c r="N27" s="357"/>
      <c r="O27" s="357"/>
      <c r="P27" s="357"/>
      <c r="Q27" s="357"/>
      <c r="R27" s="357"/>
      <c r="S27" s="357"/>
      <c r="T27" s="357"/>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9" t="s">
        <v>524</v>
      </c>
      <c r="C29" s="359"/>
      <c r="D29" s="359"/>
      <c r="E29" s="359"/>
      <c r="F29" s="359"/>
      <c r="G29" s="359"/>
      <c r="H29" s="359"/>
      <c r="I29" s="359"/>
      <c r="J29" s="359"/>
      <c r="K29" s="359"/>
      <c r="L29" s="359"/>
      <c r="M29" s="359"/>
      <c r="N29" s="359"/>
      <c r="O29" s="359"/>
      <c r="P29" s="359"/>
      <c r="Q29" s="359"/>
      <c r="R29" s="359"/>
      <c r="S29" s="359"/>
      <c r="T29" s="359"/>
      <c r="U29" s="177"/>
    </row>
    <row r="30" spans="2:21" s="176" customFormat="1" ht="6" customHeight="1" x14ac:dyDescent="0.2">
      <c r="B30" s="357"/>
      <c r="C30" s="357"/>
      <c r="D30" s="357"/>
      <c r="E30" s="357"/>
      <c r="F30" s="357"/>
      <c r="G30" s="357"/>
      <c r="H30" s="357"/>
      <c r="I30" s="357"/>
      <c r="J30" s="357"/>
      <c r="K30" s="357"/>
      <c r="L30" s="357"/>
      <c r="M30" s="357"/>
      <c r="N30" s="357"/>
      <c r="O30" s="357"/>
      <c r="P30" s="357"/>
      <c r="Q30" s="357"/>
      <c r="R30" s="357"/>
      <c r="S30" s="357"/>
      <c r="T30" s="357"/>
      <c r="U30" s="177"/>
    </row>
    <row r="31" spans="2:21" s="176" customFormat="1" ht="15.75" customHeight="1" x14ac:dyDescent="0.2">
      <c r="B31" s="357" t="s">
        <v>525</v>
      </c>
      <c r="C31" s="357"/>
      <c r="D31" s="357"/>
      <c r="E31" s="357"/>
      <c r="F31" s="357"/>
      <c r="G31" s="357"/>
      <c r="H31" s="357"/>
      <c r="I31" s="357"/>
      <c r="J31" s="357"/>
      <c r="K31" s="357"/>
      <c r="L31" s="357"/>
      <c r="M31" s="357"/>
      <c r="N31" s="357"/>
      <c r="O31" s="357"/>
      <c r="P31" s="357"/>
      <c r="Q31" s="357"/>
      <c r="R31" s="357"/>
      <c r="S31" s="357"/>
      <c r="T31" s="357"/>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7" t="s">
        <v>402</v>
      </c>
      <c r="C33" s="357"/>
      <c r="D33" s="357"/>
      <c r="E33" s="357"/>
      <c r="F33" s="357"/>
      <c r="G33" s="357"/>
      <c r="H33" s="357"/>
      <c r="I33" s="357"/>
      <c r="J33" s="357"/>
      <c r="K33" s="357"/>
      <c r="L33" s="357"/>
      <c r="M33" s="357"/>
      <c r="N33" s="357"/>
      <c r="O33" s="357"/>
      <c r="P33" s="357"/>
      <c r="Q33" s="357"/>
      <c r="R33" s="357"/>
      <c r="S33" s="357"/>
      <c r="T33" s="357"/>
      <c r="U33" s="177"/>
    </row>
    <row r="34" spans="1:21" s="176" customFormat="1" ht="8.25" customHeight="1" x14ac:dyDescent="0.2">
      <c r="B34" s="357"/>
      <c r="C34" s="357"/>
      <c r="D34" s="357"/>
      <c r="E34" s="357"/>
      <c r="F34" s="357"/>
      <c r="G34" s="357"/>
      <c r="H34" s="357"/>
      <c r="I34" s="357"/>
      <c r="J34" s="357"/>
      <c r="K34" s="357"/>
      <c r="L34" s="357"/>
      <c r="M34" s="357"/>
      <c r="N34" s="357"/>
      <c r="O34" s="357"/>
      <c r="P34" s="357"/>
      <c r="Q34" s="357"/>
      <c r="R34" s="357"/>
      <c r="S34" s="357"/>
      <c r="T34" s="357"/>
      <c r="U34" s="177"/>
    </row>
    <row r="35" spans="1:21" s="176" customFormat="1" ht="15.75" customHeight="1" x14ac:dyDescent="0.2">
      <c r="B35" s="360" t="s">
        <v>480</v>
      </c>
      <c r="C35" s="360"/>
      <c r="D35" s="360"/>
      <c r="E35" s="360"/>
      <c r="F35" s="360"/>
      <c r="G35" s="360"/>
      <c r="H35" s="360"/>
      <c r="I35" s="360"/>
      <c r="J35" s="360"/>
      <c r="K35" s="360"/>
      <c r="L35" s="360"/>
      <c r="M35" s="360"/>
      <c r="N35" s="360"/>
      <c r="O35" s="360"/>
      <c r="P35" s="360"/>
      <c r="Q35" s="360"/>
      <c r="R35" s="360"/>
      <c r="S35" s="360"/>
      <c r="T35" s="360"/>
      <c r="U35" s="177"/>
    </row>
    <row r="36" spans="1:21" s="176" customFormat="1" ht="5.25" customHeight="1" x14ac:dyDescent="0.2">
      <c r="B36" s="357"/>
      <c r="C36" s="357"/>
      <c r="D36" s="357"/>
      <c r="E36" s="357"/>
      <c r="F36" s="357"/>
      <c r="G36" s="357"/>
      <c r="H36" s="357"/>
      <c r="I36" s="357"/>
      <c r="J36" s="357"/>
      <c r="K36" s="357"/>
      <c r="L36" s="357"/>
      <c r="M36" s="357"/>
      <c r="N36" s="357"/>
      <c r="O36" s="357"/>
      <c r="P36" s="357"/>
      <c r="Q36" s="357"/>
      <c r="R36" s="357"/>
      <c r="S36" s="357"/>
      <c r="T36" s="357"/>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7" t="s">
        <v>526</v>
      </c>
      <c r="C38" s="357"/>
      <c r="D38" s="357"/>
      <c r="E38" s="357"/>
      <c r="F38" s="357"/>
      <c r="G38" s="357"/>
      <c r="H38" s="357"/>
      <c r="I38" s="357"/>
      <c r="J38" s="357"/>
      <c r="K38" s="357"/>
      <c r="L38" s="357"/>
      <c r="M38" s="357"/>
      <c r="N38" s="357"/>
      <c r="O38" s="357"/>
      <c r="P38" s="357"/>
      <c r="Q38" s="357"/>
      <c r="R38" s="357"/>
      <c r="S38" s="357"/>
      <c r="T38" s="357"/>
      <c r="U38" s="177"/>
    </row>
    <row r="39" spans="1:21" s="176" customFormat="1" ht="6" customHeight="1" x14ac:dyDescent="0.2">
      <c r="B39" s="357"/>
      <c r="C39" s="357"/>
      <c r="D39" s="357"/>
      <c r="E39" s="357"/>
      <c r="F39" s="357"/>
      <c r="G39" s="357"/>
      <c r="H39" s="357"/>
      <c r="I39" s="357"/>
      <c r="J39" s="357"/>
      <c r="K39" s="357"/>
      <c r="L39" s="357"/>
      <c r="M39" s="357"/>
      <c r="N39" s="357"/>
      <c r="O39" s="357"/>
      <c r="P39" s="357"/>
      <c r="Q39" s="357"/>
      <c r="R39" s="357"/>
      <c r="S39" s="357"/>
      <c r="T39" s="357"/>
      <c r="U39" s="177"/>
    </row>
    <row r="40" spans="1:21" s="176" customFormat="1" ht="15.75" customHeight="1" x14ac:dyDescent="0.2">
      <c r="B40" s="357" t="s">
        <v>403</v>
      </c>
      <c r="C40" s="357"/>
      <c r="D40" s="357"/>
      <c r="E40" s="357"/>
      <c r="F40" s="357"/>
      <c r="G40" s="357"/>
      <c r="H40" s="357"/>
      <c r="I40" s="357"/>
      <c r="J40" s="357"/>
      <c r="K40" s="357"/>
      <c r="L40" s="357"/>
      <c r="M40" s="357"/>
      <c r="N40" s="357"/>
      <c r="O40" s="357"/>
      <c r="P40" s="357"/>
      <c r="Q40" s="357"/>
      <c r="R40" s="357"/>
      <c r="S40" s="357"/>
      <c r="T40" s="357"/>
      <c r="U40" s="177"/>
    </row>
    <row r="41" spans="1:21" s="176" customFormat="1" ht="6" customHeight="1" x14ac:dyDescent="0.2">
      <c r="B41" s="357"/>
      <c r="C41" s="357"/>
      <c r="D41" s="357"/>
      <c r="E41" s="357"/>
      <c r="F41" s="357"/>
      <c r="G41" s="357"/>
      <c r="H41" s="357"/>
      <c r="I41" s="357"/>
      <c r="J41" s="357"/>
      <c r="K41" s="357"/>
      <c r="L41" s="357"/>
      <c r="M41" s="357"/>
      <c r="N41" s="357"/>
      <c r="O41" s="357"/>
      <c r="P41" s="357"/>
      <c r="Q41" s="357"/>
      <c r="R41" s="357"/>
      <c r="S41" s="357"/>
      <c r="T41" s="357"/>
      <c r="U41" s="177"/>
    </row>
    <row r="42" spans="1:21" s="176" customFormat="1" ht="15.75" customHeight="1" x14ac:dyDescent="0.2">
      <c r="B42" s="357" t="s">
        <v>404</v>
      </c>
      <c r="C42" s="357"/>
      <c r="D42" s="357"/>
      <c r="E42" s="357"/>
      <c r="F42" s="357"/>
      <c r="G42" s="357"/>
      <c r="H42" s="357"/>
      <c r="I42" s="357"/>
      <c r="J42" s="357"/>
      <c r="K42" s="357"/>
      <c r="L42" s="357"/>
      <c r="M42" s="357"/>
      <c r="N42" s="357"/>
      <c r="O42" s="357"/>
      <c r="P42" s="357"/>
      <c r="Q42" s="357"/>
      <c r="R42" s="357"/>
      <c r="S42" s="357"/>
      <c r="T42" s="357"/>
      <c r="U42" s="177"/>
    </row>
    <row r="43" spans="1:21" s="176" customFormat="1" ht="15.75" customHeight="1" x14ac:dyDescent="0.2">
      <c r="B43" s="362" t="s">
        <v>144</v>
      </c>
      <c r="C43" s="362"/>
      <c r="D43" s="362"/>
      <c r="E43" s="362"/>
      <c r="F43" s="362"/>
      <c r="G43" s="362"/>
      <c r="H43" s="362"/>
      <c r="I43" s="362"/>
      <c r="J43" s="362"/>
      <c r="K43" s="362"/>
      <c r="L43" s="362"/>
      <c r="M43" s="362"/>
      <c r="N43" s="362"/>
      <c r="O43" s="362"/>
      <c r="P43" s="362"/>
      <c r="Q43" s="362"/>
      <c r="R43" s="362"/>
      <c r="S43" s="362"/>
      <c r="T43" s="362"/>
      <c r="U43" s="177"/>
    </row>
    <row r="44" spans="1:21" s="176" customFormat="1" ht="6" customHeight="1" x14ac:dyDescent="0.2">
      <c r="A44" s="170"/>
      <c r="B44" s="357"/>
      <c r="C44" s="357"/>
      <c r="D44" s="357"/>
      <c r="E44" s="357"/>
      <c r="F44" s="357"/>
      <c r="G44" s="357"/>
      <c r="H44" s="357"/>
      <c r="I44" s="357"/>
      <c r="J44" s="357"/>
      <c r="K44" s="357"/>
      <c r="L44" s="357"/>
      <c r="M44" s="357"/>
      <c r="N44" s="357"/>
      <c r="O44" s="357"/>
      <c r="P44" s="357"/>
      <c r="Q44" s="357"/>
      <c r="R44" s="357"/>
      <c r="S44" s="357"/>
      <c r="T44" s="357"/>
      <c r="U44" s="177"/>
    </row>
    <row r="45" spans="1:21" s="176" customFormat="1" ht="15.75" customHeight="1" x14ac:dyDescent="0.2">
      <c r="B45" s="357" t="s">
        <v>405</v>
      </c>
      <c r="C45" s="357"/>
      <c r="D45" s="357"/>
      <c r="E45" s="357"/>
      <c r="F45" s="357"/>
      <c r="G45" s="357"/>
      <c r="H45" s="357"/>
      <c r="I45" s="357"/>
      <c r="J45" s="357"/>
      <c r="K45" s="357"/>
      <c r="L45" s="357"/>
      <c r="M45" s="357"/>
      <c r="N45" s="357"/>
      <c r="O45" s="357"/>
      <c r="P45" s="357"/>
      <c r="Q45" s="357"/>
      <c r="R45" s="357"/>
      <c r="S45" s="357"/>
      <c r="T45" s="357"/>
      <c r="U45" s="177"/>
    </row>
    <row r="46" spans="1:21" s="176" customFormat="1" ht="6" customHeight="1" x14ac:dyDescent="0.2">
      <c r="B46" s="357"/>
      <c r="C46" s="357"/>
      <c r="D46" s="357"/>
      <c r="E46" s="357"/>
      <c r="F46" s="357"/>
      <c r="G46" s="357"/>
      <c r="H46" s="357"/>
      <c r="I46" s="357"/>
      <c r="J46" s="357"/>
      <c r="K46" s="357"/>
      <c r="L46" s="357"/>
      <c r="M46" s="357"/>
      <c r="N46" s="357"/>
      <c r="O46" s="357"/>
      <c r="P46" s="357"/>
      <c r="Q46" s="357"/>
      <c r="R46" s="357"/>
      <c r="S46" s="357"/>
      <c r="T46" s="357"/>
      <c r="U46" s="177"/>
    </row>
    <row r="47" spans="1:21" s="176" customFormat="1" ht="15.75" customHeight="1" x14ac:dyDescent="0.2">
      <c r="B47" s="357" t="s">
        <v>440</v>
      </c>
      <c r="C47" s="357"/>
      <c r="D47" s="357"/>
      <c r="E47" s="357"/>
      <c r="F47" s="357"/>
      <c r="G47" s="357"/>
      <c r="H47" s="357"/>
      <c r="I47" s="357"/>
      <c r="J47" s="357"/>
      <c r="K47" s="357"/>
      <c r="L47" s="357"/>
      <c r="M47" s="357"/>
      <c r="N47" s="357"/>
      <c r="O47" s="357"/>
      <c r="P47" s="357"/>
      <c r="Q47" s="357"/>
      <c r="R47" s="357"/>
      <c r="S47" s="357"/>
      <c r="T47" s="357"/>
      <c r="U47" s="177"/>
    </row>
    <row r="48" spans="1:21" s="176" customFormat="1" ht="6" customHeight="1" x14ac:dyDescent="0.2">
      <c r="B48" s="357"/>
      <c r="C48" s="357"/>
      <c r="D48" s="357"/>
      <c r="E48" s="357"/>
      <c r="F48" s="357"/>
      <c r="G48" s="357"/>
      <c r="H48" s="357"/>
      <c r="I48" s="357"/>
      <c r="J48" s="357"/>
      <c r="K48" s="357"/>
      <c r="L48" s="357"/>
      <c r="M48" s="357"/>
      <c r="N48" s="357"/>
      <c r="O48" s="357"/>
      <c r="P48" s="357"/>
      <c r="Q48" s="357"/>
      <c r="R48" s="357"/>
      <c r="S48" s="357"/>
      <c r="T48" s="357"/>
      <c r="U48" s="177"/>
    </row>
    <row r="49" spans="2:21" s="176" customFormat="1" ht="15.75" customHeight="1" x14ac:dyDescent="0.2">
      <c r="B49" s="357" t="s">
        <v>406</v>
      </c>
      <c r="C49" s="357"/>
      <c r="D49" s="357"/>
      <c r="E49" s="357"/>
      <c r="F49" s="357"/>
      <c r="G49" s="357"/>
      <c r="H49" s="357"/>
      <c r="I49" s="357"/>
      <c r="J49" s="357"/>
      <c r="K49" s="357"/>
      <c r="L49" s="357"/>
      <c r="M49" s="357"/>
      <c r="N49" s="357"/>
      <c r="O49" s="357"/>
      <c r="P49" s="357"/>
      <c r="Q49" s="357"/>
      <c r="R49" s="357"/>
      <c r="S49" s="357"/>
      <c r="T49" s="357"/>
      <c r="U49" s="177"/>
    </row>
    <row r="50" spans="2:21" s="176" customFormat="1" ht="6" customHeight="1" x14ac:dyDescent="0.2">
      <c r="B50" s="357"/>
      <c r="C50" s="357"/>
      <c r="D50" s="357"/>
      <c r="E50" s="357"/>
      <c r="F50" s="357"/>
      <c r="G50" s="357"/>
      <c r="H50" s="357"/>
      <c r="I50" s="357"/>
      <c r="J50" s="357"/>
      <c r="K50" s="357"/>
      <c r="L50" s="357"/>
      <c r="M50" s="357"/>
      <c r="N50" s="357"/>
      <c r="O50" s="357"/>
      <c r="P50" s="357"/>
      <c r="Q50" s="357"/>
      <c r="R50" s="357"/>
      <c r="S50" s="357"/>
      <c r="T50" s="357"/>
      <c r="U50" s="177"/>
    </row>
    <row r="51" spans="2:21" s="176" customFormat="1" ht="15.75" customHeight="1" x14ac:dyDescent="0.2">
      <c r="B51" s="357" t="s">
        <v>407</v>
      </c>
      <c r="C51" s="357"/>
      <c r="D51" s="357"/>
      <c r="E51" s="357"/>
      <c r="F51" s="357"/>
      <c r="G51" s="357"/>
      <c r="H51" s="357"/>
      <c r="I51" s="357"/>
      <c r="J51" s="357"/>
      <c r="K51" s="357"/>
      <c r="L51" s="357"/>
      <c r="M51" s="357"/>
      <c r="N51" s="357"/>
      <c r="O51" s="357"/>
      <c r="P51" s="357"/>
      <c r="Q51" s="357"/>
      <c r="R51" s="357"/>
      <c r="S51" s="357"/>
      <c r="T51" s="357"/>
      <c r="U51" s="177"/>
    </row>
    <row r="52" spans="2:21" s="176" customFormat="1" ht="6" customHeight="1" x14ac:dyDescent="0.2">
      <c r="B52" s="357"/>
      <c r="C52" s="357"/>
      <c r="D52" s="357"/>
      <c r="E52" s="357"/>
      <c r="F52" s="357"/>
      <c r="G52" s="357"/>
      <c r="H52" s="357"/>
      <c r="I52" s="357"/>
      <c r="J52" s="357"/>
      <c r="K52" s="357"/>
      <c r="L52" s="357"/>
      <c r="M52" s="357"/>
      <c r="N52" s="357"/>
      <c r="O52" s="357"/>
      <c r="P52" s="357"/>
      <c r="Q52" s="357"/>
      <c r="R52" s="357"/>
      <c r="S52" s="357"/>
      <c r="T52" s="357"/>
      <c r="U52" s="177"/>
    </row>
    <row r="53" spans="2:21" s="176" customFormat="1" ht="18.75" customHeight="1" x14ac:dyDescent="0.2">
      <c r="B53" s="364" t="s">
        <v>408</v>
      </c>
      <c r="C53" s="364"/>
      <c r="D53" s="364"/>
      <c r="E53" s="364"/>
      <c r="F53" s="364"/>
      <c r="G53" s="364"/>
      <c r="H53" s="364"/>
      <c r="I53" s="364"/>
      <c r="J53" s="364"/>
      <c r="K53" s="364"/>
      <c r="L53" s="364"/>
      <c r="M53" s="364"/>
      <c r="N53" s="364"/>
      <c r="O53" s="364"/>
      <c r="P53" s="364"/>
      <c r="Q53" s="364"/>
      <c r="R53" s="364"/>
      <c r="S53" s="364"/>
      <c r="T53" s="364"/>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7" t="s">
        <v>409</v>
      </c>
      <c r="C55" s="357"/>
      <c r="D55" s="357"/>
      <c r="E55" s="357"/>
      <c r="F55" s="357"/>
      <c r="G55" s="357"/>
      <c r="H55" s="357"/>
      <c r="I55" s="357"/>
      <c r="J55" s="357"/>
      <c r="K55" s="357"/>
      <c r="L55" s="357"/>
      <c r="M55" s="357"/>
      <c r="N55" s="357"/>
      <c r="O55" s="357"/>
      <c r="P55" s="357"/>
      <c r="Q55" s="357"/>
      <c r="R55" s="357"/>
      <c r="S55" s="357"/>
      <c r="T55" s="357"/>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60" t="s">
        <v>458</v>
      </c>
      <c r="C57" s="360"/>
      <c r="D57" s="360"/>
      <c r="E57" s="360"/>
      <c r="F57" s="360"/>
      <c r="G57" s="360"/>
      <c r="H57" s="360"/>
      <c r="I57" s="360"/>
      <c r="J57" s="360"/>
      <c r="K57" s="360"/>
      <c r="L57" s="360"/>
      <c r="M57" s="360"/>
      <c r="N57" s="360"/>
      <c r="O57" s="360"/>
      <c r="P57" s="360"/>
      <c r="Q57" s="360"/>
      <c r="R57" s="360"/>
      <c r="S57" s="360"/>
      <c r="T57" s="360"/>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64" t="s">
        <v>494</v>
      </c>
      <c r="C59" s="357"/>
      <c r="D59" s="357"/>
      <c r="E59" s="357"/>
      <c r="F59" s="357"/>
      <c r="G59" s="357"/>
      <c r="H59" s="357"/>
      <c r="I59" s="357"/>
      <c r="J59" s="357"/>
      <c r="K59" s="357"/>
      <c r="L59" s="357"/>
      <c r="M59" s="357"/>
      <c r="N59" s="357"/>
      <c r="O59" s="357"/>
      <c r="P59" s="357"/>
      <c r="Q59" s="357"/>
      <c r="R59" s="357"/>
      <c r="S59" s="357"/>
      <c r="T59" s="357"/>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60" t="s">
        <v>481</v>
      </c>
      <c r="C61" s="360"/>
      <c r="D61" s="360"/>
      <c r="E61" s="360"/>
      <c r="F61" s="360"/>
      <c r="G61" s="360"/>
      <c r="H61" s="360"/>
      <c r="I61" s="360"/>
      <c r="J61" s="360"/>
      <c r="K61" s="360"/>
      <c r="L61" s="360"/>
      <c r="M61" s="360"/>
      <c r="N61" s="360"/>
      <c r="O61" s="360"/>
      <c r="P61" s="360"/>
      <c r="Q61" s="360"/>
      <c r="R61" s="360"/>
      <c r="S61" s="360"/>
      <c r="T61" s="360"/>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57" t="s">
        <v>495</v>
      </c>
      <c r="C63" s="357"/>
      <c r="D63" s="357"/>
      <c r="E63" s="357"/>
      <c r="F63" s="357"/>
      <c r="G63" s="357"/>
      <c r="H63" s="357"/>
      <c r="I63" s="357"/>
      <c r="J63" s="357"/>
      <c r="K63" s="357"/>
      <c r="L63" s="357"/>
      <c r="M63" s="357"/>
      <c r="N63" s="357"/>
      <c r="O63" s="357"/>
      <c r="P63" s="357"/>
      <c r="Q63" s="357"/>
      <c r="R63" s="357"/>
      <c r="S63" s="357"/>
      <c r="T63" s="357"/>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60" t="s">
        <v>456</v>
      </c>
      <c r="C65" s="360"/>
      <c r="D65" s="360"/>
      <c r="E65" s="360"/>
      <c r="F65" s="360"/>
      <c r="G65" s="360"/>
      <c r="H65" s="360"/>
      <c r="I65" s="360"/>
      <c r="J65" s="360"/>
      <c r="K65" s="360"/>
      <c r="L65" s="360"/>
      <c r="M65" s="360"/>
      <c r="N65" s="360"/>
      <c r="O65" s="360"/>
      <c r="P65" s="360"/>
      <c r="Q65" s="360"/>
      <c r="R65" s="360"/>
      <c r="S65" s="360"/>
      <c r="T65" s="360"/>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7" t="s">
        <v>396</v>
      </c>
      <c r="C67" s="357"/>
      <c r="D67" s="357"/>
      <c r="E67" s="357"/>
      <c r="F67" s="357"/>
      <c r="G67" s="357"/>
      <c r="H67" s="357"/>
      <c r="I67" s="357"/>
      <c r="J67" s="357"/>
      <c r="K67" s="357"/>
      <c r="L67" s="357"/>
      <c r="M67" s="357"/>
      <c r="N67" s="357"/>
      <c r="O67" s="357"/>
      <c r="P67" s="357"/>
      <c r="Q67" s="357"/>
      <c r="R67" s="357"/>
      <c r="S67" s="357"/>
      <c r="T67" s="357"/>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60" t="s">
        <v>482</v>
      </c>
      <c r="C69" s="360"/>
      <c r="D69" s="360"/>
      <c r="E69" s="360"/>
      <c r="F69" s="360"/>
      <c r="G69" s="360"/>
      <c r="H69" s="360"/>
      <c r="I69" s="360"/>
      <c r="J69" s="360"/>
      <c r="K69" s="360"/>
      <c r="L69" s="360"/>
      <c r="M69" s="360"/>
      <c r="N69" s="360"/>
      <c r="O69" s="360"/>
      <c r="P69" s="360"/>
      <c r="Q69" s="360"/>
      <c r="R69" s="360"/>
      <c r="S69" s="360"/>
      <c r="T69" s="360"/>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7" t="s">
        <v>410</v>
      </c>
      <c r="C71" s="357"/>
      <c r="D71" s="357"/>
      <c r="E71" s="357"/>
      <c r="F71" s="357"/>
      <c r="G71" s="357"/>
      <c r="H71" s="357"/>
      <c r="I71" s="357"/>
      <c r="J71" s="357"/>
      <c r="K71" s="357"/>
      <c r="L71" s="357"/>
      <c r="M71" s="357"/>
      <c r="N71" s="357"/>
      <c r="O71" s="357"/>
      <c r="P71" s="357"/>
      <c r="Q71" s="357"/>
      <c r="R71" s="357"/>
      <c r="S71" s="357"/>
      <c r="T71" s="357"/>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60" t="s">
        <v>454</v>
      </c>
      <c r="C73" s="360"/>
      <c r="D73" s="360"/>
      <c r="E73" s="360"/>
      <c r="F73" s="360"/>
      <c r="G73" s="360"/>
      <c r="H73" s="360"/>
      <c r="I73" s="360"/>
      <c r="J73" s="360"/>
      <c r="K73" s="360"/>
      <c r="L73" s="360"/>
      <c r="M73" s="360"/>
      <c r="N73" s="360"/>
      <c r="O73" s="360"/>
      <c r="P73" s="360"/>
      <c r="Q73" s="360"/>
      <c r="R73" s="360"/>
      <c r="S73" s="360"/>
      <c r="T73" s="360"/>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7" t="s">
        <v>397</v>
      </c>
      <c r="C75" s="357"/>
      <c r="D75" s="357"/>
      <c r="E75" s="357"/>
      <c r="F75" s="357"/>
      <c r="G75" s="357"/>
      <c r="H75" s="357"/>
      <c r="I75" s="357"/>
      <c r="J75" s="357"/>
      <c r="K75" s="357"/>
      <c r="L75" s="357"/>
      <c r="M75" s="357"/>
      <c r="N75" s="357"/>
      <c r="O75" s="357"/>
      <c r="P75" s="357"/>
      <c r="Q75" s="357"/>
      <c r="R75" s="357"/>
      <c r="S75" s="357"/>
      <c r="T75" s="357"/>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60" t="s">
        <v>483</v>
      </c>
      <c r="C77" s="360"/>
      <c r="D77" s="360"/>
      <c r="E77" s="360"/>
      <c r="F77" s="360"/>
      <c r="G77" s="360"/>
      <c r="H77" s="360"/>
      <c r="I77" s="360"/>
      <c r="J77" s="360"/>
      <c r="K77" s="360"/>
      <c r="L77" s="360"/>
      <c r="M77" s="360"/>
      <c r="N77" s="360"/>
      <c r="O77" s="360"/>
      <c r="P77" s="360"/>
      <c r="Q77" s="360"/>
      <c r="R77" s="360"/>
      <c r="S77" s="360"/>
      <c r="T77" s="360"/>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7" t="s">
        <v>411</v>
      </c>
      <c r="C79" s="357"/>
      <c r="D79" s="357"/>
      <c r="E79" s="357"/>
      <c r="F79" s="357"/>
      <c r="G79" s="357"/>
      <c r="H79" s="357"/>
      <c r="I79" s="357"/>
      <c r="J79" s="357"/>
      <c r="K79" s="357"/>
      <c r="L79" s="357"/>
      <c r="M79" s="357"/>
      <c r="N79" s="357"/>
      <c r="O79" s="357"/>
      <c r="P79" s="357"/>
      <c r="Q79" s="357"/>
      <c r="R79" s="357"/>
      <c r="S79" s="357"/>
      <c r="T79" s="357"/>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60" t="s">
        <v>452</v>
      </c>
      <c r="C81" s="360"/>
      <c r="D81" s="360"/>
      <c r="E81" s="360"/>
      <c r="F81" s="360"/>
      <c r="G81" s="360"/>
      <c r="H81" s="360"/>
      <c r="I81" s="360"/>
      <c r="J81" s="360"/>
      <c r="K81" s="360"/>
      <c r="L81" s="360"/>
      <c r="M81" s="360"/>
      <c r="N81" s="360"/>
      <c r="O81" s="360"/>
      <c r="P81" s="360"/>
      <c r="Q81" s="360"/>
      <c r="R81" s="360"/>
      <c r="S81" s="360"/>
      <c r="T81" s="360"/>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7" t="s">
        <v>398</v>
      </c>
      <c r="C83" s="357"/>
      <c r="D83" s="357"/>
      <c r="E83" s="357"/>
      <c r="F83" s="357"/>
      <c r="G83" s="357"/>
      <c r="H83" s="357"/>
      <c r="I83" s="357"/>
      <c r="J83" s="357"/>
      <c r="K83" s="357"/>
      <c r="L83" s="357"/>
      <c r="M83" s="357"/>
      <c r="N83" s="357"/>
      <c r="O83" s="357"/>
      <c r="P83" s="357"/>
      <c r="Q83" s="357"/>
      <c r="R83" s="357"/>
      <c r="S83" s="357"/>
      <c r="T83" s="357"/>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60" t="s">
        <v>484</v>
      </c>
      <c r="C85" s="360"/>
      <c r="D85" s="360"/>
      <c r="E85" s="360"/>
      <c r="F85" s="360"/>
      <c r="G85" s="360"/>
      <c r="H85" s="360"/>
      <c r="I85" s="360"/>
      <c r="J85" s="360"/>
      <c r="K85" s="360"/>
      <c r="L85" s="360"/>
      <c r="M85" s="360"/>
      <c r="N85" s="360"/>
      <c r="O85" s="360"/>
      <c r="P85" s="360"/>
      <c r="Q85" s="360"/>
      <c r="R85" s="360"/>
      <c r="S85" s="360"/>
      <c r="T85" s="360"/>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7" t="s">
        <v>412</v>
      </c>
      <c r="C87" s="357"/>
      <c r="D87" s="357"/>
      <c r="E87" s="357"/>
      <c r="F87" s="357"/>
      <c r="G87" s="357"/>
      <c r="H87" s="357"/>
      <c r="I87" s="357"/>
      <c r="J87" s="357"/>
      <c r="K87" s="357"/>
      <c r="L87" s="357"/>
      <c r="M87" s="357"/>
      <c r="N87" s="357"/>
      <c r="O87" s="357"/>
      <c r="P87" s="357"/>
      <c r="Q87" s="357"/>
      <c r="R87" s="357"/>
      <c r="S87" s="357"/>
      <c r="T87" s="357"/>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450</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3" t="s">
        <v>595</v>
      </c>
      <c r="C91" s="363"/>
      <c r="D91" s="363"/>
      <c r="E91" s="363"/>
      <c r="F91" s="363"/>
      <c r="G91" s="363"/>
      <c r="H91" s="363"/>
      <c r="I91" s="363"/>
      <c r="J91" s="363"/>
      <c r="K91" s="363"/>
      <c r="L91" s="363"/>
      <c r="M91" s="363"/>
      <c r="N91" s="363"/>
      <c r="O91" s="363"/>
      <c r="P91" s="363"/>
      <c r="Q91" s="363"/>
      <c r="R91" s="363"/>
      <c r="S91" s="363"/>
      <c r="T91" s="363"/>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3" t="s">
        <v>596</v>
      </c>
      <c r="C93" s="363"/>
      <c r="D93" s="363"/>
      <c r="E93" s="363"/>
      <c r="F93" s="363"/>
      <c r="G93" s="363"/>
      <c r="H93" s="363"/>
      <c r="I93" s="363"/>
      <c r="J93" s="363"/>
      <c r="K93" s="363"/>
      <c r="L93" s="363"/>
      <c r="M93" s="363"/>
      <c r="N93" s="363"/>
      <c r="O93" s="363"/>
      <c r="P93" s="363"/>
      <c r="Q93" s="363"/>
      <c r="R93" s="363"/>
      <c r="S93" s="363"/>
      <c r="T93" s="363"/>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3" t="s">
        <v>597</v>
      </c>
      <c r="C95" s="363"/>
      <c r="D95" s="363"/>
      <c r="E95" s="363"/>
      <c r="F95" s="363"/>
      <c r="G95" s="363"/>
      <c r="H95" s="363"/>
      <c r="I95" s="363"/>
      <c r="J95" s="363"/>
      <c r="K95" s="363"/>
      <c r="L95" s="363"/>
      <c r="M95" s="363"/>
      <c r="N95" s="363"/>
      <c r="O95" s="363"/>
      <c r="P95" s="363"/>
      <c r="Q95" s="363"/>
      <c r="R95" s="363"/>
      <c r="S95" s="363"/>
      <c r="T95" s="363"/>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3" t="s">
        <v>598</v>
      </c>
      <c r="C97" s="363"/>
      <c r="D97" s="363"/>
      <c r="E97" s="363"/>
      <c r="F97" s="363"/>
      <c r="G97" s="363"/>
      <c r="H97" s="363"/>
      <c r="I97" s="363"/>
      <c r="J97" s="363"/>
      <c r="K97" s="363"/>
      <c r="L97" s="363"/>
      <c r="M97" s="363"/>
      <c r="N97" s="363"/>
      <c r="O97" s="363"/>
      <c r="P97" s="363"/>
      <c r="Q97" s="363"/>
      <c r="R97" s="363"/>
      <c r="S97" s="363"/>
      <c r="T97" s="363"/>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275"/>
  <sheetViews>
    <sheetView zoomScale="96" zoomScaleNormal="96" workbookViewId="0">
      <selection activeCell="B1" sqref="B1:T1"/>
    </sheetView>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ustomWidth="1"/>
    <col min="5" max="5" width="2.5" style="249" customWidth="1"/>
    <col min="6" max="6" width="9.83203125" style="249" customWidth="1"/>
    <col min="7" max="7" width="1.83203125" style="249" customWidth="1"/>
    <col min="8" max="8" width="8" style="249" customWidth="1"/>
    <col min="9" max="9" width="9.33203125" style="249" customWidth="1"/>
    <col min="10" max="10" width="9" style="249" customWidth="1"/>
    <col min="11" max="11" width="6.33203125" style="249" customWidth="1"/>
    <col min="12" max="16384" width="9.33203125" style="249"/>
  </cols>
  <sheetData>
    <row r="1" spans="1:21" ht="32.25" customHeight="1" x14ac:dyDescent="0.2">
      <c r="A1" s="230"/>
      <c r="B1" s="366" t="s">
        <v>416</v>
      </c>
      <c r="C1" s="367"/>
      <c r="D1" s="367"/>
      <c r="E1" s="367"/>
      <c r="F1" s="367"/>
      <c r="G1" s="367"/>
      <c r="H1" s="367"/>
      <c r="I1" s="367"/>
      <c r="J1" s="367"/>
      <c r="K1" s="367"/>
      <c r="L1" s="367"/>
      <c r="M1" s="367"/>
      <c r="N1" s="367"/>
      <c r="O1" s="367"/>
      <c r="P1" s="367"/>
      <c r="Q1" s="367"/>
      <c r="R1" s="367"/>
      <c r="S1" s="367"/>
      <c r="T1" s="368"/>
    </row>
    <row r="2" spans="1:21" ht="6" customHeight="1" x14ac:dyDescent="0.2">
      <c r="A2" s="369"/>
      <c r="B2" s="369"/>
      <c r="C2" s="369"/>
      <c r="D2" s="369"/>
      <c r="E2" s="369"/>
      <c r="F2" s="369"/>
      <c r="G2" s="369"/>
      <c r="H2" s="369"/>
      <c r="I2" s="369"/>
      <c r="J2" s="369"/>
      <c r="K2" s="369"/>
      <c r="L2" s="369"/>
    </row>
    <row r="3" spans="1:21" ht="114.75" customHeight="1" x14ac:dyDescent="0.2">
      <c r="A3" s="320"/>
      <c r="B3" s="370" t="s">
        <v>604</v>
      </c>
      <c r="C3" s="370"/>
      <c r="D3" s="370"/>
      <c r="E3" s="370"/>
      <c r="F3" s="370"/>
      <c r="G3" s="370"/>
      <c r="H3" s="370"/>
      <c r="I3" s="370"/>
      <c r="J3" s="370"/>
      <c r="K3" s="370"/>
      <c r="L3" s="370"/>
      <c r="M3" s="370"/>
      <c r="N3" s="370"/>
      <c r="O3" s="370"/>
      <c r="P3" s="370"/>
      <c r="Q3" s="370"/>
      <c r="R3" s="370"/>
      <c r="S3" s="370"/>
      <c r="T3" s="370"/>
    </row>
    <row r="4" spans="1:21" ht="8.25" customHeight="1" x14ac:dyDescent="0.2">
      <c r="A4" s="320"/>
      <c r="B4" s="320"/>
      <c r="C4" s="320"/>
      <c r="D4" s="320"/>
      <c r="E4" s="320"/>
      <c r="F4" s="320"/>
      <c r="G4" s="320"/>
      <c r="H4" s="320"/>
      <c r="I4" s="320"/>
      <c r="J4" s="320"/>
      <c r="K4" s="320"/>
      <c r="L4" s="320"/>
      <c r="M4" s="251"/>
      <c r="N4" s="251"/>
      <c r="O4" s="251"/>
      <c r="P4" s="251"/>
      <c r="Q4" s="251"/>
      <c r="R4" s="251"/>
      <c r="S4" s="251"/>
      <c r="T4" s="251"/>
    </row>
    <row r="5" spans="1:21" ht="14.25" customHeight="1" x14ac:dyDescent="0.2">
      <c r="A5" s="252"/>
      <c r="B5" s="253" t="s">
        <v>605</v>
      </c>
      <c r="C5" s="320"/>
      <c r="D5" s="320"/>
      <c r="E5" s="320"/>
      <c r="F5" s="320"/>
      <c r="G5" s="320"/>
      <c r="H5" s="321"/>
      <c r="I5" s="320"/>
      <c r="J5" s="320"/>
      <c r="K5" s="320"/>
      <c r="L5" s="320"/>
      <c r="M5" s="254"/>
      <c r="N5" s="254"/>
      <c r="O5" s="254"/>
      <c r="P5" s="254"/>
      <c r="Q5" s="254"/>
      <c r="R5" s="254"/>
      <c r="S5" s="254"/>
      <c r="T5" s="254"/>
    </row>
    <row r="6" spans="1:21" ht="5.25" customHeight="1" x14ac:dyDescent="0.2">
      <c r="A6" s="252"/>
      <c r="B6" s="320"/>
      <c r="C6" s="320"/>
      <c r="D6" s="320"/>
      <c r="E6" s="320"/>
      <c r="F6" s="320"/>
      <c r="G6" s="320"/>
      <c r="H6" s="321"/>
      <c r="I6" s="320"/>
      <c r="J6" s="320"/>
      <c r="K6" s="320"/>
      <c r="L6" s="320"/>
      <c r="M6" s="254"/>
      <c r="N6" s="254"/>
      <c r="O6" s="254"/>
      <c r="P6" s="254"/>
      <c r="Q6" s="254"/>
      <c r="R6" s="254"/>
      <c r="S6" s="254"/>
      <c r="T6" s="254"/>
    </row>
    <row r="7" spans="1:21" ht="18.75" customHeight="1" x14ac:dyDescent="0.2">
      <c r="A7" s="252"/>
      <c r="B7" s="320"/>
      <c r="C7" s="320"/>
      <c r="D7" s="320"/>
      <c r="F7" s="255" t="s">
        <v>90</v>
      </c>
      <c r="G7" s="255"/>
      <c r="H7" s="321" t="s">
        <v>584</v>
      </c>
      <c r="I7" s="256"/>
      <c r="J7" s="320"/>
      <c r="K7" s="320"/>
      <c r="L7" s="320"/>
      <c r="M7" s="254"/>
      <c r="N7" s="254"/>
      <c r="O7" s="254"/>
      <c r="P7" s="254"/>
      <c r="Q7" s="254"/>
      <c r="R7" s="254"/>
      <c r="S7" s="254"/>
      <c r="T7" s="254"/>
    </row>
    <row r="8" spans="1:21" ht="13.5" customHeight="1" x14ac:dyDescent="0.2">
      <c r="B8" s="371" t="s">
        <v>606</v>
      </c>
      <c r="C8" s="371"/>
      <c r="D8" s="371"/>
      <c r="F8" s="257">
        <v>0.91100000000000003</v>
      </c>
      <c r="G8" s="257"/>
      <c r="H8" s="312">
        <v>-0.4</v>
      </c>
      <c r="I8" s="321" t="s">
        <v>417</v>
      </c>
      <c r="J8" s="258"/>
      <c r="K8" s="258"/>
      <c r="L8" s="258"/>
      <c r="M8" s="258"/>
      <c r="N8" s="258"/>
      <c r="O8" s="258"/>
      <c r="P8" s="258"/>
      <c r="Q8" s="258"/>
      <c r="R8" s="258"/>
      <c r="S8" s="258"/>
      <c r="T8" s="258"/>
      <c r="U8" s="259"/>
    </row>
    <row r="9" spans="1:21" ht="13.5" customHeight="1" x14ac:dyDescent="0.2">
      <c r="B9" s="260" t="s">
        <v>607</v>
      </c>
      <c r="C9" s="321"/>
      <c r="D9" s="321"/>
      <c r="F9" s="257">
        <v>0.94399999999999995</v>
      </c>
      <c r="G9" s="257"/>
      <c r="H9" s="307">
        <v>-0.6</v>
      </c>
      <c r="I9" s="321" t="s">
        <v>417</v>
      </c>
      <c r="J9" s="258"/>
      <c r="K9" s="258"/>
      <c r="L9" s="258"/>
      <c r="M9" s="258"/>
      <c r="N9" s="258"/>
      <c r="O9" s="258"/>
      <c r="P9" s="258"/>
      <c r="Q9" s="258"/>
      <c r="R9" s="258"/>
      <c r="S9" s="258"/>
      <c r="T9" s="258"/>
      <c r="U9" s="259"/>
    </row>
    <row r="10" spans="1:21" ht="13.5" customHeight="1" x14ac:dyDescent="0.2">
      <c r="B10" s="260" t="s">
        <v>608</v>
      </c>
      <c r="C10" s="321"/>
      <c r="D10" s="321"/>
      <c r="F10" s="257">
        <v>0.89200000000000002</v>
      </c>
      <c r="G10" s="257"/>
      <c r="H10" s="312">
        <v>0.1</v>
      </c>
      <c r="I10" s="321" t="s">
        <v>417</v>
      </c>
      <c r="J10" s="258"/>
      <c r="K10" s="258"/>
      <c r="L10" s="258"/>
      <c r="M10" s="258"/>
      <c r="N10" s="258"/>
      <c r="O10" s="258"/>
      <c r="P10" s="258"/>
      <c r="Q10" s="258"/>
      <c r="R10" s="258"/>
      <c r="S10" s="258"/>
      <c r="T10" s="258"/>
      <c r="U10" s="259"/>
    </row>
    <row r="11" spans="1:21" ht="13.5" customHeight="1" x14ac:dyDescent="0.2">
      <c r="B11" s="260" t="s">
        <v>609</v>
      </c>
      <c r="C11" s="321"/>
      <c r="D11" s="321"/>
      <c r="F11" s="257">
        <v>0.79300000000000004</v>
      </c>
      <c r="G11" s="257"/>
      <c r="H11" s="312">
        <v>-1.3</v>
      </c>
      <c r="I11" s="321" t="s">
        <v>417</v>
      </c>
      <c r="J11" s="258"/>
      <c r="K11" s="258"/>
      <c r="L11" s="258"/>
      <c r="M11" s="258"/>
      <c r="N11" s="258"/>
      <c r="O11" s="258"/>
      <c r="P11" s="258"/>
      <c r="Q11" s="258"/>
      <c r="R11" s="258"/>
      <c r="S11" s="258"/>
      <c r="T11" s="258"/>
      <c r="U11" s="259"/>
    </row>
    <row r="12" spans="1:21" ht="6" customHeight="1" x14ac:dyDescent="0.2">
      <c r="B12" s="321"/>
      <c r="C12" s="321"/>
      <c r="D12" s="321"/>
      <c r="E12" s="321"/>
      <c r="F12" s="321"/>
      <c r="G12" s="321"/>
      <c r="H12" s="321"/>
      <c r="I12" s="321"/>
      <c r="J12" s="321"/>
      <c r="K12" s="321"/>
      <c r="L12" s="321"/>
      <c r="M12" s="321"/>
      <c r="N12" s="321"/>
      <c r="O12" s="321"/>
      <c r="P12" s="321"/>
      <c r="Q12" s="321"/>
      <c r="R12" s="321"/>
      <c r="S12" s="321"/>
      <c r="T12" s="321"/>
      <c r="U12" s="259"/>
    </row>
    <row r="13" spans="1:21" ht="336.75" customHeight="1" x14ac:dyDescent="0.2">
      <c r="B13" s="370" t="s">
        <v>610</v>
      </c>
      <c r="C13" s="370"/>
      <c r="D13" s="370"/>
      <c r="E13" s="370"/>
      <c r="F13" s="370"/>
      <c r="G13" s="370"/>
      <c r="H13" s="370"/>
      <c r="I13" s="370"/>
      <c r="J13" s="370"/>
      <c r="K13" s="370"/>
      <c r="L13" s="370"/>
      <c r="M13" s="370"/>
      <c r="N13" s="370"/>
      <c r="O13" s="370"/>
      <c r="P13" s="370"/>
      <c r="Q13" s="370"/>
      <c r="R13" s="370"/>
      <c r="S13" s="370"/>
      <c r="T13" s="370"/>
      <c r="U13" s="259"/>
    </row>
    <row r="14" spans="1:21" ht="6" customHeight="1" x14ac:dyDescent="0.2">
      <c r="B14" s="321"/>
      <c r="C14" s="321"/>
      <c r="D14" s="321"/>
      <c r="E14" s="321"/>
      <c r="F14" s="321"/>
      <c r="G14" s="321"/>
      <c r="H14" s="321"/>
      <c r="I14" s="321"/>
      <c r="J14" s="321"/>
      <c r="K14" s="321"/>
      <c r="L14" s="321"/>
      <c r="M14" s="321"/>
      <c r="N14" s="321"/>
      <c r="O14" s="321"/>
      <c r="P14" s="321"/>
      <c r="Q14" s="321"/>
      <c r="R14" s="321"/>
      <c r="S14" s="321"/>
      <c r="T14" s="321"/>
      <c r="U14" s="259"/>
    </row>
    <row r="15" spans="1:21" ht="18" customHeight="1" x14ac:dyDescent="0.2">
      <c r="B15" s="253" t="s">
        <v>611</v>
      </c>
      <c r="C15" s="321"/>
      <c r="D15" s="321"/>
      <c r="E15" s="321"/>
      <c r="F15" s="321"/>
      <c r="G15" s="321"/>
      <c r="H15" s="321"/>
      <c r="I15" s="321"/>
      <c r="J15" s="321"/>
      <c r="K15" s="321"/>
      <c r="L15" s="321"/>
      <c r="M15" s="321"/>
      <c r="N15" s="321"/>
      <c r="O15" s="321"/>
      <c r="P15" s="321"/>
      <c r="Q15" s="321"/>
      <c r="R15" s="321"/>
      <c r="S15" s="321"/>
      <c r="T15" s="321"/>
      <c r="U15" s="259"/>
    </row>
    <row r="16" spans="1:21" ht="15" customHeight="1" x14ac:dyDescent="0.2">
      <c r="B16" s="320"/>
      <c r="C16" s="321"/>
      <c r="D16" s="321"/>
      <c r="F16" s="261" t="s">
        <v>418</v>
      </c>
      <c r="G16" s="261"/>
      <c r="H16" s="321" t="s">
        <v>583</v>
      </c>
      <c r="I16" s="321"/>
      <c r="K16" s="321"/>
      <c r="L16" s="321"/>
      <c r="M16" s="321"/>
      <c r="N16" s="321"/>
      <c r="O16" s="321"/>
      <c r="P16" s="321"/>
      <c r="Q16" s="321"/>
      <c r="R16" s="321"/>
      <c r="S16" s="321"/>
      <c r="T16" s="321"/>
      <c r="U16" s="259"/>
    </row>
    <row r="17" spans="2:23" ht="13.5" customHeight="1" x14ac:dyDescent="0.2">
      <c r="B17" s="371" t="s">
        <v>606</v>
      </c>
      <c r="C17" s="371"/>
      <c r="D17" s="371"/>
      <c r="F17" s="255">
        <v>3</v>
      </c>
      <c r="G17" s="255"/>
      <c r="H17" s="262">
        <v>1</v>
      </c>
      <c r="I17" s="306" t="s">
        <v>47</v>
      </c>
      <c r="K17" s="251"/>
      <c r="L17" s="321"/>
      <c r="M17" s="321"/>
      <c r="N17" s="321"/>
      <c r="O17" s="321"/>
      <c r="P17" s="321"/>
      <c r="Q17" s="321"/>
      <c r="R17" s="321"/>
      <c r="S17" s="321"/>
      <c r="T17" s="321"/>
      <c r="U17" s="259"/>
    </row>
    <row r="18" spans="2:23" ht="13.5" customHeight="1" x14ac:dyDescent="0.2">
      <c r="B18" s="260" t="s">
        <v>607</v>
      </c>
      <c r="C18" s="321"/>
      <c r="D18" s="321"/>
      <c r="F18" s="255">
        <v>1</v>
      </c>
      <c r="G18" s="255"/>
      <c r="H18" s="262">
        <v>0</v>
      </c>
      <c r="I18" s="306" t="s">
        <v>47</v>
      </c>
      <c r="K18" s="251"/>
      <c r="L18" s="321"/>
      <c r="M18" s="321"/>
      <c r="N18" s="321"/>
      <c r="O18" s="321"/>
      <c r="P18" s="321"/>
      <c r="Q18" s="321"/>
      <c r="R18" s="321"/>
      <c r="S18" s="321"/>
      <c r="T18" s="321"/>
      <c r="U18" s="259"/>
    </row>
    <row r="19" spans="2:23" ht="13.5" customHeight="1" x14ac:dyDescent="0.2">
      <c r="B19" s="260" t="s">
        <v>608</v>
      </c>
      <c r="C19" s="321"/>
      <c r="D19" s="321"/>
      <c r="F19" s="255">
        <v>3</v>
      </c>
      <c r="G19" s="255"/>
      <c r="H19" s="262">
        <v>0</v>
      </c>
      <c r="I19" s="306" t="s">
        <v>47</v>
      </c>
      <c r="K19" s="251"/>
      <c r="L19" s="321"/>
      <c r="M19" s="321"/>
      <c r="N19" s="321"/>
      <c r="O19" s="321"/>
      <c r="P19" s="321"/>
      <c r="Q19" s="321"/>
      <c r="R19" s="321"/>
      <c r="S19" s="321"/>
      <c r="T19" s="321"/>
      <c r="U19" s="259"/>
    </row>
    <row r="20" spans="2:23" ht="13.5" customHeight="1" x14ac:dyDescent="0.2">
      <c r="B20" s="260" t="s">
        <v>609</v>
      </c>
      <c r="C20" s="321"/>
      <c r="D20" s="321"/>
      <c r="F20" s="255">
        <v>6</v>
      </c>
      <c r="G20" s="255"/>
      <c r="H20" s="262">
        <v>0</v>
      </c>
      <c r="I20" s="306" t="s">
        <v>47</v>
      </c>
      <c r="K20" s="251"/>
      <c r="L20" s="321"/>
      <c r="M20" s="321"/>
      <c r="N20" s="321"/>
      <c r="O20" s="321"/>
      <c r="P20" s="321"/>
      <c r="Q20" s="321"/>
      <c r="R20" s="321"/>
      <c r="S20" s="321"/>
      <c r="T20" s="321"/>
      <c r="U20" s="259"/>
    </row>
    <row r="21" spans="2:23" ht="6.75" customHeight="1" x14ac:dyDescent="0.2">
      <c r="C21" s="319"/>
      <c r="D21" s="319"/>
      <c r="E21" s="319"/>
      <c r="F21" s="319"/>
      <c r="G21" s="319"/>
      <c r="H21" s="319"/>
      <c r="I21" s="319"/>
      <c r="J21" s="319"/>
      <c r="K21" s="319"/>
      <c r="L21" s="319"/>
      <c r="M21" s="319"/>
      <c r="N21" s="319"/>
      <c r="O21" s="319"/>
      <c r="P21" s="319"/>
      <c r="Q21" s="319"/>
      <c r="R21" s="319"/>
      <c r="S21" s="319"/>
      <c r="T21" s="319"/>
      <c r="U21" s="259"/>
    </row>
    <row r="22" spans="2:23" ht="99.75" customHeight="1" x14ac:dyDescent="0.2">
      <c r="B22" s="328" t="s">
        <v>612</v>
      </c>
      <c r="C22" s="328"/>
      <c r="D22" s="328"/>
      <c r="E22" s="328"/>
      <c r="F22" s="328"/>
      <c r="G22" s="328"/>
      <c r="H22" s="328"/>
      <c r="I22" s="328"/>
      <c r="J22" s="328"/>
      <c r="K22" s="328"/>
      <c r="L22" s="328"/>
      <c r="M22" s="328"/>
      <c r="N22" s="328"/>
      <c r="O22" s="328"/>
      <c r="P22" s="328"/>
      <c r="Q22" s="328"/>
      <c r="R22" s="328"/>
      <c r="S22" s="328"/>
      <c r="T22" s="328"/>
      <c r="U22" s="259"/>
    </row>
    <row r="23" spans="2:23" ht="24.75" customHeight="1" x14ac:dyDescent="0.2">
      <c r="B23" s="372" t="s">
        <v>613</v>
      </c>
      <c r="C23" s="372"/>
      <c r="D23" s="372"/>
      <c r="E23" s="372"/>
      <c r="F23" s="372"/>
      <c r="G23" s="372"/>
      <c r="H23" s="372"/>
      <c r="I23" s="372"/>
      <c r="J23" s="372"/>
      <c r="K23" s="372"/>
      <c r="L23" s="372"/>
      <c r="M23" s="372"/>
      <c r="N23" s="372"/>
      <c r="O23" s="372"/>
      <c r="P23" s="372"/>
      <c r="Q23" s="372"/>
      <c r="R23" s="372"/>
      <c r="S23" s="372"/>
      <c r="T23" s="372"/>
      <c r="U23" s="259"/>
    </row>
    <row r="24" spans="2:23" ht="11.25" customHeight="1" x14ac:dyDescent="0.2">
      <c r="B24" s="268"/>
      <c r="C24" s="268"/>
      <c r="D24" s="268"/>
      <c r="E24" s="268"/>
      <c r="F24" s="268"/>
      <c r="G24" s="268"/>
      <c r="H24" s="268"/>
      <c r="I24" s="268"/>
      <c r="J24" s="268"/>
      <c r="K24" s="268"/>
      <c r="L24" s="268"/>
      <c r="M24" s="268"/>
      <c r="N24" s="268"/>
      <c r="O24" s="268"/>
      <c r="P24" s="268"/>
      <c r="Q24" s="268"/>
      <c r="R24" s="268"/>
      <c r="S24" s="268"/>
      <c r="T24" s="268"/>
      <c r="U24" s="321"/>
      <c r="V24" s="321"/>
      <c r="W24" s="321"/>
    </row>
    <row r="25" spans="2:23" ht="11.25" customHeight="1" x14ac:dyDescent="0.2">
      <c r="B25" s="321"/>
      <c r="C25" s="321"/>
      <c r="D25" s="321"/>
      <c r="E25" s="321"/>
      <c r="F25" s="321"/>
      <c r="G25" s="321"/>
      <c r="H25" s="321"/>
      <c r="I25" s="321"/>
      <c r="J25" s="321"/>
      <c r="K25" s="321"/>
      <c r="L25" s="321"/>
      <c r="M25" s="321"/>
      <c r="N25" s="321"/>
      <c r="O25" s="321"/>
      <c r="P25" s="321"/>
      <c r="Q25" s="321"/>
      <c r="R25" s="321"/>
      <c r="S25" s="321"/>
      <c r="T25" s="321"/>
      <c r="U25" s="321"/>
      <c r="V25" s="321"/>
      <c r="W25" s="321"/>
    </row>
    <row r="26" spans="2:23" ht="13.5" customHeight="1" x14ac:dyDescent="0.2">
      <c r="B26" s="321"/>
      <c r="C26" s="321"/>
      <c r="D26" s="321"/>
      <c r="E26" s="321"/>
      <c r="F26" s="321"/>
      <c r="G26" s="321"/>
      <c r="H26" s="321"/>
      <c r="I26" s="321"/>
      <c r="J26" s="321"/>
      <c r="K26" s="321"/>
      <c r="L26" s="321"/>
      <c r="M26" s="321"/>
      <c r="N26" s="321"/>
      <c r="O26" s="321"/>
      <c r="P26" s="321"/>
      <c r="Q26" s="321"/>
      <c r="R26" s="321"/>
      <c r="S26" s="321"/>
      <c r="T26" s="321"/>
      <c r="U26" s="259"/>
    </row>
    <row r="27" spans="2:23" ht="13.5" customHeight="1" x14ac:dyDescent="0.2">
      <c r="B27" s="321"/>
      <c r="C27" s="321"/>
      <c r="D27" s="321"/>
      <c r="E27" s="321"/>
      <c r="F27" s="321"/>
      <c r="G27" s="321"/>
      <c r="H27" s="321"/>
      <c r="I27" s="321"/>
      <c r="J27" s="321"/>
      <c r="K27" s="321"/>
      <c r="L27" s="321"/>
      <c r="M27" s="321"/>
      <c r="N27" s="321"/>
      <c r="O27" s="321"/>
      <c r="P27" s="321"/>
      <c r="Q27" s="321"/>
      <c r="R27" s="321"/>
      <c r="S27" s="321"/>
      <c r="T27" s="321"/>
      <c r="U27" s="259"/>
    </row>
    <row r="28" spans="2:23" ht="13.5" customHeight="1" x14ac:dyDescent="0.2">
      <c r="B28" s="321"/>
      <c r="C28" s="321"/>
      <c r="D28" s="321"/>
      <c r="E28" s="321"/>
      <c r="F28" s="321"/>
      <c r="G28" s="321"/>
      <c r="H28" s="321"/>
      <c r="I28" s="321"/>
      <c r="J28" s="321"/>
      <c r="K28" s="321"/>
      <c r="L28" s="321"/>
      <c r="M28" s="321"/>
      <c r="N28" s="321"/>
      <c r="O28" s="321"/>
      <c r="P28" s="321"/>
      <c r="Q28" s="321"/>
      <c r="R28" s="321"/>
      <c r="S28" s="321"/>
      <c r="T28" s="321"/>
      <c r="U28" s="259"/>
    </row>
    <row r="29" spans="2:23" ht="13.5" customHeight="1" x14ac:dyDescent="0.2">
      <c r="B29" s="321"/>
      <c r="C29" s="321"/>
      <c r="D29" s="321"/>
      <c r="E29" s="321"/>
      <c r="F29" s="321"/>
      <c r="G29" s="321"/>
      <c r="H29" s="321"/>
      <c r="I29" s="321"/>
      <c r="J29" s="321"/>
      <c r="K29" s="321"/>
      <c r="L29" s="321"/>
      <c r="M29" s="321"/>
      <c r="N29" s="321"/>
      <c r="O29" s="321"/>
      <c r="P29" s="321"/>
      <c r="Q29" s="321"/>
      <c r="R29" s="321"/>
      <c r="S29" s="321"/>
      <c r="T29" s="321"/>
      <c r="U29" s="259"/>
    </row>
    <row r="30" spans="2:23" ht="13.5" customHeight="1" x14ac:dyDescent="0.2">
      <c r="B30" s="321"/>
      <c r="C30" s="321"/>
      <c r="D30" s="321"/>
      <c r="E30" s="321"/>
      <c r="F30" s="321"/>
      <c r="G30" s="321"/>
      <c r="H30" s="321"/>
      <c r="I30" s="321"/>
      <c r="J30" s="321"/>
      <c r="K30" s="321"/>
      <c r="L30" s="321"/>
      <c r="M30" s="321"/>
      <c r="N30" s="321"/>
      <c r="O30" s="321"/>
      <c r="P30" s="321"/>
      <c r="Q30" s="321"/>
      <c r="R30" s="321"/>
      <c r="S30" s="321"/>
      <c r="T30" s="321"/>
      <c r="U30" s="259"/>
    </row>
    <row r="31" spans="2:23" ht="13.5" customHeight="1" x14ac:dyDescent="0.2">
      <c r="B31" s="321"/>
      <c r="C31" s="321"/>
      <c r="D31" s="321"/>
      <c r="E31" s="321"/>
      <c r="F31" s="321"/>
      <c r="G31" s="321"/>
      <c r="H31" s="321"/>
      <c r="I31" s="321"/>
      <c r="J31" s="321"/>
      <c r="K31" s="321"/>
      <c r="L31" s="321"/>
      <c r="M31" s="321"/>
      <c r="N31" s="321"/>
      <c r="O31" s="321"/>
      <c r="P31" s="321"/>
      <c r="Q31" s="321"/>
      <c r="R31" s="321"/>
      <c r="S31" s="321"/>
      <c r="T31" s="321"/>
      <c r="U31" s="259"/>
    </row>
    <row r="32" spans="2:23" ht="13.5" customHeight="1" x14ac:dyDescent="0.2">
      <c r="B32" s="321"/>
      <c r="C32" s="321"/>
      <c r="D32" s="321"/>
      <c r="E32" s="321"/>
      <c r="F32" s="321"/>
      <c r="G32" s="321"/>
      <c r="H32" s="321"/>
      <c r="I32" s="321"/>
      <c r="J32" s="321"/>
      <c r="K32" s="321"/>
      <c r="L32" s="321"/>
      <c r="M32" s="321"/>
      <c r="N32" s="321"/>
      <c r="O32" s="321"/>
      <c r="P32" s="321"/>
      <c r="Q32" s="321"/>
      <c r="R32" s="321"/>
      <c r="S32" s="321"/>
      <c r="T32" s="321"/>
      <c r="U32" s="259"/>
    </row>
    <row r="33" spans="2:21" ht="13.5" customHeight="1" x14ac:dyDescent="0.2">
      <c r="B33" s="321"/>
      <c r="C33" s="321"/>
      <c r="D33" s="321"/>
      <c r="E33" s="321"/>
      <c r="F33" s="321"/>
      <c r="G33" s="321"/>
      <c r="H33" s="321"/>
      <c r="I33" s="321"/>
      <c r="J33" s="321"/>
      <c r="K33" s="321"/>
      <c r="L33" s="321"/>
      <c r="M33" s="321"/>
      <c r="N33" s="321"/>
      <c r="O33" s="321"/>
      <c r="P33" s="321"/>
      <c r="Q33" s="321"/>
      <c r="R33" s="321"/>
      <c r="S33" s="321"/>
      <c r="T33" s="321"/>
      <c r="U33" s="259"/>
    </row>
    <row r="34" spans="2:21" ht="13.5" customHeight="1" x14ac:dyDescent="0.2">
      <c r="B34" s="321"/>
      <c r="C34" s="321"/>
      <c r="D34" s="321"/>
      <c r="E34" s="321"/>
      <c r="F34" s="321"/>
      <c r="G34" s="321"/>
      <c r="H34" s="321"/>
      <c r="I34" s="321"/>
      <c r="J34" s="321"/>
      <c r="K34" s="321"/>
      <c r="L34" s="321"/>
      <c r="M34" s="321"/>
      <c r="N34" s="321"/>
      <c r="O34" s="321"/>
      <c r="P34" s="321"/>
      <c r="Q34" s="321"/>
      <c r="R34" s="321"/>
      <c r="S34" s="321"/>
      <c r="T34" s="321"/>
      <c r="U34" s="259"/>
    </row>
    <row r="35" spans="2:21" ht="13.5" customHeight="1" x14ac:dyDescent="0.2">
      <c r="B35" s="321"/>
      <c r="C35" s="321"/>
      <c r="D35" s="321"/>
      <c r="E35" s="321"/>
      <c r="F35" s="321"/>
      <c r="G35" s="321"/>
      <c r="H35" s="321"/>
      <c r="I35" s="321"/>
      <c r="J35" s="321"/>
      <c r="K35" s="321"/>
      <c r="L35" s="321"/>
      <c r="M35" s="321"/>
      <c r="N35" s="321"/>
      <c r="O35" s="321"/>
      <c r="P35" s="321"/>
      <c r="Q35" s="321"/>
      <c r="R35" s="321"/>
      <c r="S35" s="321"/>
      <c r="T35" s="321"/>
      <c r="U35" s="259"/>
    </row>
    <row r="36" spans="2:21" ht="13.5" customHeight="1" x14ac:dyDescent="0.2">
      <c r="B36" s="321"/>
      <c r="C36" s="321"/>
      <c r="D36" s="321"/>
      <c r="E36" s="321"/>
      <c r="F36" s="321"/>
      <c r="G36" s="321"/>
      <c r="H36" s="321"/>
      <c r="I36" s="321"/>
      <c r="J36" s="321"/>
      <c r="K36" s="321"/>
      <c r="L36" s="321"/>
      <c r="M36" s="321"/>
      <c r="N36" s="321"/>
      <c r="O36" s="321"/>
      <c r="P36" s="321"/>
      <c r="Q36" s="321"/>
      <c r="R36" s="321"/>
      <c r="S36" s="321"/>
      <c r="T36" s="321"/>
      <c r="U36" s="259"/>
    </row>
    <row r="37" spans="2:21" ht="13.5" customHeight="1" x14ac:dyDescent="0.2">
      <c r="B37" s="321"/>
      <c r="C37" s="321"/>
      <c r="D37" s="321"/>
      <c r="E37" s="321"/>
      <c r="F37" s="321"/>
      <c r="G37" s="321"/>
      <c r="H37" s="321"/>
      <c r="I37" s="321"/>
      <c r="J37" s="321"/>
      <c r="K37" s="321"/>
      <c r="L37" s="321"/>
      <c r="M37" s="321"/>
      <c r="N37" s="321"/>
      <c r="O37" s="321"/>
      <c r="P37" s="321"/>
      <c r="Q37" s="321"/>
      <c r="R37" s="321"/>
      <c r="S37" s="321"/>
      <c r="T37" s="321"/>
      <c r="U37" s="259"/>
    </row>
    <row r="38" spans="2:21" ht="13.5" customHeight="1" x14ac:dyDescent="0.2">
      <c r="B38" s="321"/>
      <c r="C38" s="321"/>
      <c r="D38" s="321"/>
      <c r="E38" s="321"/>
      <c r="F38" s="321"/>
      <c r="G38" s="321"/>
      <c r="H38" s="321"/>
      <c r="I38" s="321"/>
      <c r="J38" s="321"/>
      <c r="K38" s="321"/>
      <c r="L38" s="321"/>
      <c r="M38" s="321"/>
      <c r="N38" s="321"/>
      <c r="O38" s="321"/>
      <c r="P38" s="321"/>
      <c r="Q38" s="321"/>
      <c r="R38" s="321"/>
      <c r="S38" s="321"/>
      <c r="T38" s="321"/>
      <c r="U38" s="259"/>
    </row>
    <row r="39" spans="2:21" ht="13.5" customHeight="1" x14ac:dyDescent="0.2">
      <c r="B39" s="321"/>
      <c r="C39" s="321"/>
      <c r="D39" s="321"/>
      <c r="E39" s="321"/>
      <c r="F39" s="321"/>
      <c r="G39" s="321"/>
      <c r="H39" s="321"/>
      <c r="I39" s="321"/>
      <c r="J39" s="321"/>
      <c r="K39" s="321"/>
      <c r="L39" s="321"/>
      <c r="M39" s="321"/>
      <c r="N39" s="321"/>
      <c r="O39" s="321"/>
      <c r="P39" s="321"/>
      <c r="Q39" s="321"/>
      <c r="R39" s="321"/>
      <c r="S39" s="321"/>
      <c r="T39" s="321"/>
      <c r="U39" s="259"/>
    </row>
    <row r="40" spans="2:21" ht="13.5" customHeight="1" x14ac:dyDescent="0.2">
      <c r="B40" s="321"/>
      <c r="C40" s="321"/>
      <c r="D40" s="321"/>
      <c r="E40" s="321"/>
      <c r="F40" s="321"/>
      <c r="G40" s="321"/>
      <c r="H40" s="321"/>
      <c r="I40" s="321"/>
      <c r="J40" s="321"/>
      <c r="K40" s="321"/>
      <c r="L40" s="321"/>
      <c r="M40" s="321"/>
      <c r="N40" s="321"/>
      <c r="O40" s="321"/>
      <c r="P40" s="321"/>
      <c r="Q40" s="321"/>
      <c r="R40" s="321"/>
      <c r="S40" s="321"/>
      <c r="T40" s="321"/>
      <c r="U40" s="259"/>
    </row>
    <row r="41" spans="2:21" ht="13.5" customHeight="1" x14ac:dyDescent="0.2">
      <c r="B41" s="321"/>
      <c r="C41" s="321"/>
      <c r="D41" s="321"/>
      <c r="E41" s="321"/>
      <c r="F41" s="321"/>
      <c r="G41" s="321"/>
      <c r="H41" s="321"/>
      <c r="I41" s="321"/>
      <c r="J41" s="321"/>
      <c r="K41" s="321"/>
      <c r="L41" s="321"/>
      <c r="M41" s="321"/>
      <c r="N41" s="321"/>
      <c r="O41" s="321"/>
      <c r="P41" s="321"/>
      <c r="Q41" s="321"/>
      <c r="R41" s="321"/>
      <c r="S41" s="321"/>
      <c r="T41" s="321"/>
      <c r="U41" s="259"/>
    </row>
    <row r="42" spans="2:21" ht="13.5" customHeight="1" x14ac:dyDescent="0.2">
      <c r="B42" s="321"/>
      <c r="C42" s="321"/>
      <c r="D42" s="321"/>
      <c r="E42" s="321"/>
      <c r="F42" s="321"/>
      <c r="G42" s="321"/>
      <c r="H42" s="321"/>
      <c r="I42" s="321"/>
      <c r="J42" s="321"/>
      <c r="K42" s="321"/>
      <c r="L42" s="321"/>
      <c r="M42" s="321"/>
      <c r="N42" s="321"/>
      <c r="O42" s="321"/>
      <c r="P42" s="321"/>
      <c r="Q42" s="321"/>
      <c r="R42" s="321"/>
      <c r="S42" s="321"/>
      <c r="T42" s="321"/>
      <c r="U42" s="259"/>
    </row>
    <row r="43" spans="2:21" ht="13.5" customHeight="1" x14ac:dyDescent="0.2">
      <c r="B43" s="321"/>
      <c r="C43" s="321"/>
      <c r="D43" s="321"/>
      <c r="E43" s="321"/>
      <c r="F43" s="321"/>
      <c r="G43" s="321"/>
      <c r="H43" s="321"/>
      <c r="I43" s="321"/>
      <c r="J43" s="321"/>
      <c r="K43" s="321"/>
      <c r="L43" s="321"/>
      <c r="M43" s="321"/>
      <c r="N43" s="321"/>
      <c r="O43" s="321"/>
      <c r="P43" s="321"/>
      <c r="Q43" s="321"/>
      <c r="R43" s="321"/>
      <c r="S43" s="321"/>
      <c r="T43" s="321"/>
      <c r="U43" s="259"/>
    </row>
    <row r="44" spans="2:21" ht="13.5" customHeight="1" x14ac:dyDescent="0.2">
      <c r="B44" s="321"/>
      <c r="C44" s="321"/>
      <c r="D44" s="321"/>
      <c r="E44" s="321"/>
      <c r="F44" s="321"/>
      <c r="G44" s="321"/>
      <c r="H44" s="321"/>
      <c r="I44" s="321"/>
      <c r="J44" s="321"/>
      <c r="K44" s="321"/>
      <c r="L44" s="321"/>
      <c r="M44" s="321"/>
      <c r="N44" s="321"/>
      <c r="O44" s="321"/>
      <c r="P44" s="321"/>
      <c r="Q44" s="321"/>
      <c r="R44" s="321"/>
      <c r="S44" s="321"/>
      <c r="T44" s="321"/>
      <c r="U44" s="259"/>
    </row>
    <row r="45" spans="2:21" ht="13.5" customHeight="1" x14ac:dyDescent="0.2">
      <c r="B45" s="321"/>
      <c r="C45" s="321"/>
      <c r="D45" s="321"/>
      <c r="E45" s="321"/>
      <c r="F45" s="321"/>
      <c r="G45" s="321"/>
      <c r="H45" s="321"/>
      <c r="I45" s="321"/>
      <c r="J45" s="321"/>
      <c r="K45" s="321"/>
      <c r="L45" s="321"/>
      <c r="M45" s="321"/>
      <c r="N45" s="321"/>
      <c r="O45" s="321"/>
      <c r="P45" s="321"/>
      <c r="Q45" s="321"/>
      <c r="R45" s="321"/>
      <c r="S45" s="321"/>
      <c r="T45" s="321"/>
      <c r="U45" s="259"/>
    </row>
    <row r="46" spans="2:21" ht="13.5" customHeight="1" x14ac:dyDescent="0.2">
      <c r="B46" s="321"/>
      <c r="C46" s="321"/>
      <c r="D46" s="321"/>
      <c r="E46" s="321"/>
      <c r="F46" s="321"/>
      <c r="G46" s="321"/>
      <c r="H46" s="321"/>
      <c r="I46" s="321"/>
      <c r="J46" s="321"/>
      <c r="K46" s="321"/>
      <c r="L46" s="321"/>
      <c r="M46" s="321"/>
      <c r="N46" s="321"/>
      <c r="O46" s="321"/>
      <c r="P46" s="321"/>
      <c r="Q46" s="321"/>
      <c r="R46" s="321"/>
      <c r="S46" s="321"/>
      <c r="T46" s="321"/>
      <c r="U46" s="259"/>
    </row>
    <row r="47" spans="2:21" ht="13.5" customHeight="1" x14ac:dyDescent="0.2">
      <c r="B47" s="321"/>
      <c r="C47" s="321"/>
      <c r="D47" s="321"/>
      <c r="E47" s="321"/>
      <c r="F47" s="321"/>
      <c r="G47" s="321"/>
      <c r="H47" s="321"/>
      <c r="I47" s="321"/>
      <c r="J47" s="321"/>
      <c r="K47" s="321"/>
      <c r="L47" s="321"/>
      <c r="M47" s="321"/>
      <c r="N47" s="321"/>
      <c r="O47" s="321"/>
      <c r="P47" s="321"/>
      <c r="Q47" s="321"/>
      <c r="R47" s="321"/>
      <c r="S47" s="321"/>
      <c r="T47" s="321"/>
      <c r="U47" s="259"/>
    </row>
    <row r="48" spans="2:21" ht="13.5" customHeight="1" x14ac:dyDescent="0.2">
      <c r="B48" s="321"/>
      <c r="C48" s="321"/>
      <c r="D48" s="321"/>
      <c r="E48" s="321"/>
      <c r="F48" s="321"/>
      <c r="G48" s="321"/>
      <c r="H48" s="321"/>
      <c r="I48" s="321"/>
      <c r="J48" s="321"/>
      <c r="K48" s="321"/>
      <c r="L48" s="321"/>
      <c r="M48" s="321"/>
      <c r="N48" s="321"/>
      <c r="O48" s="321"/>
      <c r="P48" s="321"/>
      <c r="Q48" s="321"/>
      <c r="R48" s="321"/>
      <c r="S48" s="321"/>
      <c r="T48" s="321"/>
      <c r="U48" s="259"/>
    </row>
    <row r="49" spans="1:21" ht="13.5" customHeight="1" x14ac:dyDescent="0.2">
      <c r="B49" s="321"/>
      <c r="C49" s="321"/>
      <c r="D49" s="321"/>
      <c r="E49" s="321"/>
      <c r="F49" s="321"/>
      <c r="G49" s="321"/>
      <c r="H49" s="321"/>
      <c r="I49" s="321"/>
      <c r="J49" s="321"/>
      <c r="K49" s="321"/>
      <c r="L49" s="321"/>
      <c r="M49" s="321"/>
      <c r="N49" s="321"/>
      <c r="O49" s="321"/>
      <c r="P49" s="321"/>
      <c r="Q49" s="321"/>
      <c r="R49" s="321"/>
      <c r="S49" s="321"/>
      <c r="T49" s="321"/>
      <c r="U49" s="259"/>
    </row>
    <row r="50" spans="1:21" ht="13.5" customHeight="1" x14ac:dyDescent="0.2">
      <c r="B50" s="321"/>
      <c r="C50" s="321"/>
      <c r="D50" s="321"/>
      <c r="E50" s="321"/>
      <c r="F50" s="321"/>
      <c r="G50" s="321"/>
      <c r="H50" s="321"/>
      <c r="I50" s="321"/>
      <c r="J50" s="321"/>
      <c r="K50" s="321"/>
      <c r="L50" s="321"/>
      <c r="M50" s="321"/>
      <c r="N50" s="321"/>
      <c r="O50" s="321"/>
      <c r="P50" s="321"/>
      <c r="Q50" s="321"/>
      <c r="R50" s="321"/>
      <c r="S50" s="321"/>
      <c r="T50" s="321"/>
      <c r="U50" s="259"/>
    </row>
    <row r="51" spans="1:21" ht="13.5" customHeight="1" x14ac:dyDescent="0.2">
      <c r="B51" s="321"/>
      <c r="C51" s="321"/>
      <c r="D51" s="321"/>
      <c r="E51" s="321"/>
      <c r="F51" s="321"/>
      <c r="G51" s="321"/>
      <c r="H51" s="321"/>
      <c r="I51" s="321"/>
      <c r="J51" s="321"/>
      <c r="K51" s="321"/>
      <c r="L51" s="321"/>
      <c r="M51" s="321"/>
      <c r="N51" s="321"/>
      <c r="O51" s="321"/>
      <c r="P51" s="321"/>
      <c r="Q51" s="321"/>
      <c r="R51" s="321"/>
      <c r="S51" s="321"/>
      <c r="T51" s="321"/>
      <c r="U51" s="259"/>
    </row>
    <row r="52" spans="1:21" ht="13.5" customHeight="1" x14ac:dyDescent="0.2">
      <c r="B52" s="321"/>
      <c r="C52" s="321"/>
      <c r="D52" s="321"/>
      <c r="E52" s="321"/>
      <c r="F52" s="321"/>
      <c r="G52" s="321"/>
      <c r="H52" s="321"/>
      <c r="I52" s="321"/>
      <c r="J52" s="321"/>
      <c r="K52" s="321"/>
      <c r="L52" s="321"/>
      <c r="M52" s="321"/>
      <c r="N52" s="321"/>
      <c r="O52" s="321"/>
      <c r="P52" s="321"/>
      <c r="Q52" s="321"/>
      <c r="R52" s="321"/>
      <c r="S52" s="321"/>
      <c r="T52" s="321"/>
      <c r="U52" s="259"/>
    </row>
    <row r="53" spans="1:21" ht="13.5" customHeight="1" x14ac:dyDescent="0.2">
      <c r="A53" s="228"/>
      <c r="B53" s="321"/>
      <c r="C53" s="321"/>
      <c r="D53" s="321"/>
      <c r="E53" s="321"/>
      <c r="F53" s="321"/>
      <c r="G53" s="321"/>
      <c r="H53" s="321"/>
      <c r="I53" s="321"/>
      <c r="J53" s="321"/>
      <c r="K53" s="321"/>
      <c r="L53" s="321"/>
      <c r="M53" s="321"/>
      <c r="N53" s="321"/>
      <c r="O53" s="321"/>
      <c r="P53" s="321"/>
      <c r="Q53" s="321"/>
      <c r="R53" s="321"/>
      <c r="S53" s="321"/>
      <c r="T53" s="321"/>
      <c r="U53" s="259"/>
    </row>
    <row r="54" spans="1:21" ht="13.5" customHeight="1" x14ac:dyDescent="0.2">
      <c r="B54" s="321"/>
      <c r="C54" s="321"/>
      <c r="D54" s="321"/>
      <c r="E54" s="321"/>
      <c r="F54" s="321"/>
      <c r="G54" s="321"/>
      <c r="H54" s="321"/>
      <c r="I54" s="321"/>
      <c r="J54" s="321"/>
      <c r="K54" s="321"/>
      <c r="L54" s="321"/>
      <c r="M54" s="321"/>
      <c r="N54" s="321"/>
      <c r="O54" s="321"/>
      <c r="P54" s="321"/>
      <c r="Q54" s="321"/>
      <c r="R54" s="321"/>
      <c r="S54" s="321"/>
      <c r="T54" s="321"/>
      <c r="U54" s="259"/>
    </row>
    <row r="55" spans="1:21" ht="13.5" customHeight="1" x14ac:dyDescent="0.2">
      <c r="B55" s="321"/>
      <c r="C55" s="321"/>
      <c r="D55" s="321"/>
      <c r="E55" s="321"/>
      <c r="F55" s="321"/>
      <c r="G55" s="321"/>
      <c r="H55" s="321"/>
      <c r="I55" s="321"/>
      <c r="J55" s="321"/>
      <c r="K55" s="321"/>
      <c r="L55" s="321"/>
      <c r="M55" s="321"/>
      <c r="N55" s="321"/>
      <c r="O55" s="321"/>
      <c r="P55" s="321"/>
      <c r="Q55" s="321"/>
      <c r="R55" s="321"/>
      <c r="S55" s="321"/>
      <c r="T55" s="321"/>
      <c r="U55" s="259"/>
    </row>
    <row r="56" spans="1:21" ht="13.5" customHeight="1" x14ac:dyDescent="0.2">
      <c r="B56" s="365"/>
      <c r="C56" s="365"/>
      <c r="D56" s="365"/>
      <c r="E56" s="365"/>
      <c r="F56" s="365"/>
      <c r="G56" s="365"/>
      <c r="H56" s="365"/>
      <c r="I56" s="365"/>
      <c r="J56" s="365"/>
      <c r="K56" s="365"/>
      <c r="L56" s="365"/>
      <c r="M56" s="365"/>
      <c r="N56" s="365"/>
      <c r="O56" s="365"/>
      <c r="P56" s="365"/>
      <c r="Q56" s="365"/>
      <c r="R56" s="365"/>
      <c r="S56" s="365"/>
      <c r="T56" s="365"/>
      <c r="U56" s="259"/>
    </row>
    <row r="57" spans="1:21" ht="13.5" customHeight="1" x14ac:dyDescent="0.2">
      <c r="B57" s="365"/>
      <c r="C57" s="365"/>
      <c r="D57" s="365"/>
      <c r="E57" s="365"/>
      <c r="F57" s="365"/>
      <c r="G57" s="365"/>
      <c r="H57" s="365"/>
      <c r="I57" s="365"/>
      <c r="J57" s="365"/>
      <c r="K57" s="365"/>
      <c r="L57" s="365"/>
      <c r="M57" s="365"/>
      <c r="N57" s="365"/>
      <c r="O57" s="365"/>
      <c r="P57" s="365"/>
      <c r="Q57" s="365"/>
      <c r="R57" s="365"/>
      <c r="S57" s="365"/>
      <c r="T57" s="365"/>
      <c r="U57" s="259"/>
    </row>
    <row r="58" spans="1:21" ht="13.5" customHeight="1" x14ac:dyDescent="0.2">
      <c r="B58" s="365"/>
      <c r="C58" s="365"/>
      <c r="D58" s="365"/>
      <c r="E58" s="365"/>
      <c r="F58" s="365"/>
      <c r="G58" s="365"/>
      <c r="H58" s="365"/>
      <c r="I58" s="365"/>
      <c r="J58" s="365"/>
      <c r="K58" s="365"/>
      <c r="L58" s="365"/>
      <c r="M58" s="365"/>
      <c r="N58" s="365"/>
      <c r="O58" s="365"/>
      <c r="P58" s="365"/>
      <c r="Q58" s="365"/>
      <c r="R58" s="365"/>
      <c r="S58" s="365"/>
      <c r="T58" s="365"/>
      <c r="U58" s="259"/>
    </row>
    <row r="59" spans="1:21" ht="13.5" customHeight="1" x14ac:dyDescent="0.2">
      <c r="B59" s="365"/>
      <c r="C59" s="365"/>
      <c r="D59" s="365"/>
      <c r="E59" s="365"/>
      <c r="F59" s="365"/>
      <c r="G59" s="365"/>
      <c r="H59" s="365"/>
      <c r="I59" s="365"/>
      <c r="J59" s="365"/>
      <c r="K59" s="365"/>
      <c r="L59" s="365"/>
      <c r="M59" s="365"/>
      <c r="N59" s="365"/>
      <c r="O59" s="365"/>
      <c r="P59" s="365"/>
      <c r="Q59" s="365"/>
      <c r="R59" s="365"/>
      <c r="S59" s="365"/>
      <c r="T59" s="365"/>
      <c r="U59" s="259"/>
    </row>
    <row r="60" spans="1:21" ht="13.5" customHeight="1" x14ac:dyDescent="0.2">
      <c r="B60" s="365"/>
      <c r="C60" s="365"/>
      <c r="D60" s="365"/>
      <c r="E60" s="365"/>
      <c r="F60" s="365"/>
      <c r="G60" s="365"/>
      <c r="H60" s="365"/>
      <c r="I60" s="365"/>
      <c r="J60" s="365"/>
      <c r="K60" s="365"/>
      <c r="L60" s="365"/>
      <c r="M60" s="365"/>
      <c r="N60" s="365"/>
      <c r="O60" s="365"/>
      <c r="P60" s="365"/>
      <c r="Q60" s="365"/>
      <c r="R60" s="365"/>
      <c r="S60" s="365"/>
      <c r="T60" s="365"/>
      <c r="U60" s="259"/>
    </row>
    <row r="61" spans="1:21" ht="13.5" customHeight="1" x14ac:dyDescent="0.2">
      <c r="B61" s="365"/>
      <c r="C61" s="365"/>
      <c r="D61" s="365"/>
      <c r="E61" s="365"/>
      <c r="F61" s="365"/>
      <c r="G61" s="365"/>
      <c r="H61" s="365"/>
      <c r="I61" s="365"/>
      <c r="J61" s="365"/>
      <c r="K61" s="365"/>
      <c r="L61" s="365"/>
      <c r="M61" s="365"/>
      <c r="N61" s="365"/>
      <c r="O61" s="365"/>
      <c r="P61" s="365"/>
      <c r="Q61" s="365"/>
      <c r="R61" s="365"/>
      <c r="S61" s="365"/>
      <c r="T61" s="365"/>
      <c r="U61" s="259"/>
    </row>
    <row r="62" spans="1:21" ht="13.5" customHeight="1" x14ac:dyDescent="0.2">
      <c r="B62" s="365"/>
      <c r="C62" s="365"/>
      <c r="D62" s="365"/>
      <c r="E62" s="365"/>
      <c r="F62" s="365"/>
      <c r="G62" s="365"/>
      <c r="H62" s="365"/>
      <c r="I62" s="365"/>
      <c r="J62" s="365"/>
      <c r="K62" s="365"/>
      <c r="L62" s="365"/>
      <c r="M62" s="365"/>
      <c r="N62" s="365"/>
      <c r="O62" s="365"/>
      <c r="P62" s="365"/>
      <c r="Q62" s="365"/>
      <c r="R62" s="365"/>
      <c r="S62" s="365"/>
      <c r="T62" s="365"/>
      <c r="U62" s="259"/>
    </row>
    <row r="63" spans="1:21" ht="13.5" customHeight="1" x14ac:dyDescent="0.2">
      <c r="B63" s="365"/>
      <c r="C63" s="365"/>
      <c r="D63" s="365"/>
      <c r="E63" s="365"/>
      <c r="F63" s="365"/>
      <c r="G63" s="365"/>
      <c r="H63" s="365"/>
      <c r="I63" s="365"/>
      <c r="J63" s="365"/>
      <c r="K63" s="365"/>
      <c r="L63" s="365"/>
      <c r="M63" s="365"/>
      <c r="N63" s="365"/>
      <c r="O63" s="365"/>
      <c r="P63" s="365"/>
      <c r="Q63" s="365"/>
      <c r="R63" s="365"/>
      <c r="S63" s="365"/>
      <c r="T63" s="365"/>
      <c r="U63" s="259"/>
    </row>
    <row r="64" spans="1:21" ht="13.5" customHeight="1" x14ac:dyDescent="0.2">
      <c r="B64" s="365"/>
      <c r="C64" s="365"/>
      <c r="D64" s="365"/>
      <c r="E64" s="365"/>
      <c r="F64" s="365"/>
      <c r="G64" s="365"/>
      <c r="H64" s="365"/>
      <c r="I64" s="365"/>
      <c r="J64" s="365"/>
      <c r="K64" s="365"/>
      <c r="L64" s="365"/>
      <c r="M64" s="365"/>
      <c r="N64" s="365"/>
      <c r="O64" s="365"/>
      <c r="P64" s="365"/>
      <c r="Q64" s="365"/>
      <c r="R64" s="365"/>
      <c r="S64" s="365"/>
      <c r="T64" s="365"/>
      <c r="U64" s="259"/>
    </row>
    <row r="65" spans="2:21" ht="13.5" customHeight="1" x14ac:dyDescent="0.2">
      <c r="B65" s="365"/>
      <c r="C65" s="365"/>
      <c r="D65" s="365"/>
      <c r="E65" s="365"/>
      <c r="F65" s="365"/>
      <c r="G65" s="365"/>
      <c r="H65" s="365"/>
      <c r="I65" s="365"/>
      <c r="J65" s="365"/>
      <c r="K65" s="365"/>
      <c r="L65" s="365"/>
      <c r="M65" s="365"/>
      <c r="N65" s="365"/>
      <c r="O65" s="365"/>
      <c r="P65" s="365"/>
      <c r="Q65" s="365"/>
      <c r="R65" s="365"/>
      <c r="S65" s="365"/>
      <c r="T65" s="365"/>
      <c r="U65" s="259"/>
    </row>
    <row r="66" spans="2:21" ht="13.5" customHeight="1" x14ac:dyDescent="0.2">
      <c r="B66" s="365"/>
      <c r="C66" s="365"/>
      <c r="D66" s="365"/>
      <c r="E66" s="365"/>
      <c r="F66" s="365"/>
      <c r="G66" s="365"/>
      <c r="H66" s="365"/>
      <c r="I66" s="365"/>
      <c r="J66" s="365"/>
      <c r="K66" s="365"/>
      <c r="L66" s="365"/>
      <c r="M66" s="365"/>
      <c r="N66" s="365"/>
      <c r="O66" s="365"/>
      <c r="P66" s="365"/>
      <c r="Q66" s="365"/>
      <c r="R66" s="365"/>
      <c r="S66" s="365"/>
      <c r="T66" s="365"/>
      <c r="U66" s="259"/>
    </row>
    <row r="67" spans="2:21" ht="13.5" customHeight="1" x14ac:dyDescent="0.2">
      <c r="B67" s="365"/>
      <c r="C67" s="365"/>
      <c r="D67" s="365"/>
      <c r="E67" s="365"/>
      <c r="F67" s="365"/>
      <c r="G67" s="365"/>
      <c r="H67" s="365"/>
      <c r="I67" s="365"/>
      <c r="J67" s="365"/>
      <c r="K67" s="365"/>
      <c r="L67" s="365"/>
      <c r="M67" s="365"/>
      <c r="N67" s="365"/>
      <c r="O67" s="365"/>
      <c r="P67" s="365"/>
      <c r="Q67" s="365"/>
      <c r="R67" s="365"/>
      <c r="S67" s="365"/>
      <c r="T67" s="365"/>
      <c r="U67" s="259"/>
    </row>
    <row r="68" spans="2:21" ht="13.5" customHeight="1" x14ac:dyDescent="0.2">
      <c r="B68" s="365"/>
      <c r="C68" s="365"/>
      <c r="D68" s="365"/>
      <c r="E68" s="365"/>
      <c r="F68" s="365"/>
      <c r="G68" s="365"/>
      <c r="H68" s="365"/>
      <c r="I68" s="365"/>
      <c r="J68" s="365"/>
      <c r="K68" s="365"/>
      <c r="L68" s="365"/>
      <c r="M68" s="365"/>
      <c r="N68" s="365"/>
      <c r="O68" s="365"/>
      <c r="P68" s="365"/>
      <c r="Q68" s="365"/>
      <c r="R68" s="365"/>
      <c r="S68" s="365"/>
      <c r="T68" s="365"/>
      <c r="U68" s="259"/>
    </row>
    <row r="69" spans="2:21" ht="13.5" customHeight="1" x14ac:dyDescent="0.2">
      <c r="B69" s="321"/>
      <c r="C69" s="321"/>
      <c r="D69" s="321"/>
      <c r="E69" s="321"/>
      <c r="F69" s="321"/>
      <c r="G69" s="321"/>
      <c r="H69" s="321"/>
      <c r="I69" s="321"/>
      <c r="J69" s="321"/>
      <c r="K69" s="321"/>
      <c r="L69" s="321"/>
      <c r="M69" s="321"/>
      <c r="N69" s="321"/>
      <c r="O69" s="321"/>
      <c r="P69" s="321"/>
      <c r="Q69" s="321"/>
      <c r="R69" s="321"/>
      <c r="S69" s="321"/>
      <c r="T69" s="321"/>
      <c r="U69" s="259"/>
    </row>
    <row r="70" spans="2:21" ht="13.5" customHeight="1" x14ac:dyDescent="0.2">
      <c r="B70" s="365"/>
      <c r="C70" s="365"/>
      <c r="D70" s="365"/>
      <c r="E70" s="365"/>
      <c r="F70" s="365"/>
      <c r="G70" s="365"/>
      <c r="H70" s="365"/>
      <c r="I70" s="365"/>
      <c r="J70" s="365"/>
      <c r="K70" s="365"/>
      <c r="L70" s="365"/>
      <c r="M70" s="365"/>
      <c r="N70" s="365"/>
      <c r="O70" s="365"/>
      <c r="P70" s="365"/>
      <c r="Q70" s="365"/>
      <c r="R70" s="365"/>
      <c r="S70" s="365"/>
      <c r="T70" s="365"/>
      <c r="U70" s="259"/>
    </row>
    <row r="71" spans="2:21" ht="13.5" customHeight="1" x14ac:dyDescent="0.2">
      <c r="B71" s="365"/>
      <c r="C71" s="365"/>
      <c r="D71" s="365"/>
      <c r="E71" s="365"/>
      <c r="F71" s="365"/>
      <c r="G71" s="365"/>
      <c r="H71" s="365"/>
      <c r="I71" s="365"/>
      <c r="J71" s="365"/>
      <c r="K71" s="365"/>
      <c r="L71" s="365"/>
      <c r="M71" s="365"/>
      <c r="N71" s="365"/>
      <c r="O71" s="365"/>
      <c r="P71" s="365"/>
      <c r="Q71" s="365"/>
      <c r="R71" s="365"/>
      <c r="S71" s="365"/>
      <c r="T71" s="365"/>
      <c r="U71" s="259"/>
    </row>
    <row r="72" spans="2:21" ht="13.5" customHeight="1" x14ac:dyDescent="0.2">
      <c r="B72" s="365"/>
      <c r="C72" s="365"/>
      <c r="D72" s="365"/>
      <c r="E72" s="365"/>
      <c r="F72" s="365"/>
      <c r="G72" s="365"/>
      <c r="H72" s="365"/>
      <c r="I72" s="365"/>
      <c r="J72" s="365"/>
      <c r="K72" s="365"/>
      <c r="L72" s="365"/>
      <c r="M72" s="365"/>
      <c r="N72" s="365"/>
      <c r="O72" s="365"/>
      <c r="P72" s="365"/>
      <c r="Q72" s="365"/>
      <c r="R72" s="365"/>
      <c r="S72" s="365"/>
      <c r="T72" s="365"/>
      <c r="U72" s="259"/>
    </row>
    <row r="73" spans="2:21" ht="13.5" customHeight="1" x14ac:dyDescent="0.2">
      <c r="B73" s="321"/>
      <c r="C73" s="321"/>
      <c r="D73" s="321"/>
      <c r="E73" s="321"/>
      <c r="F73" s="321"/>
      <c r="G73" s="321"/>
      <c r="H73" s="321"/>
      <c r="I73" s="321"/>
      <c r="J73" s="321"/>
      <c r="K73" s="321"/>
      <c r="L73" s="321"/>
      <c r="M73" s="321"/>
      <c r="N73" s="321"/>
      <c r="O73" s="321"/>
      <c r="P73" s="321"/>
      <c r="Q73" s="321"/>
      <c r="R73" s="321"/>
      <c r="S73" s="321"/>
      <c r="T73" s="321"/>
      <c r="U73" s="259"/>
    </row>
    <row r="74" spans="2:21" ht="13.5" customHeight="1" x14ac:dyDescent="0.2">
      <c r="B74" s="365"/>
      <c r="C74" s="365"/>
      <c r="D74" s="365"/>
      <c r="E74" s="365"/>
      <c r="F74" s="365"/>
      <c r="G74" s="365"/>
      <c r="H74" s="365"/>
      <c r="I74" s="365"/>
      <c r="J74" s="365"/>
      <c r="K74" s="365"/>
      <c r="L74" s="365"/>
      <c r="M74" s="365"/>
      <c r="N74" s="365"/>
      <c r="O74" s="365"/>
      <c r="P74" s="365"/>
      <c r="Q74" s="365"/>
      <c r="R74" s="365"/>
      <c r="S74" s="365"/>
      <c r="T74" s="365"/>
      <c r="U74" s="259"/>
    </row>
    <row r="75" spans="2:21" ht="13.5" customHeight="1" x14ac:dyDescent="0.2">
      <c r="B75" s="321"/>
      <c r="C75" s="321"/>
      <c r="D75" s="321"/>
      <c r="E75" s="321"/>
      <c r="F75" s="321"/>
      <c r="G75" s="321"/>
      <c r="H75" s="321"/>
      <c r="I75" s="321"/>
      <c r="J75" s="321"/>
      <c r="K75" s="321"/>
      <c r="L75" s="321"/>
      <c r="M75" s="321"/>
      <c r="N75" s="321"/>
      <c r="O75" s="321"/>
      <c r="P75" s="321"/>
      <c r="Q75" s="321"/>
      <c r="R75" s="321"/>
      <c r="S75" s="321"/>
      <c r="T75" s="321"/>
      <c r="U75" s="259"/>
    </row>
    <row r="76" spans="2:21" ht="13.5" customHeight="1" x14ac:dyDescent="0.2">
      <c r="B76" s="365"/>
      <c r="C76" s="365"/>
      <c r="D76" s="365"/>
      <c r="E76" s="365"/>
      <c r="F76" s="365"/>
      <c r="G76" s="365"/>
      <c r="H76" s="365"/>
      <c r="I76" s="365"/>
      <c r="J76" s="365"/>
      <c r="K76" s="365"/>
      <c r="L76" s="365"/>
      <c r="M76" s="365"/>
      <c r="N76" s="365"/>
      <c r="O76" s="365"/>
      <c r="P76" s="365"/>
      <c r="Q76" s="365"/>
      <c r="R76" s="365"/>
      <c r="S76" s="365"/>
      <c r="T76" s="365"/>
      <c r="U76" s="259"/>
    </row>
    <row r="77" spans="2:21" ht="13.5" customHeight="1" x14ac:dyDescent="0.2">
      <c r="B77" s="321"/>
      <c r="C77" s="321"/>
      <c r="D77" s="321"/>
      <c r="E77" s="321"/>
      <c r="F77" s="321"/>
      <c r="G77" s="321"/>
      <c r="H77" s="321"/>
      <c r="I77" s="321"/>
      <c r="J77" s="321"/>
      <c r="K77" s="321"/>
      <c r="L77" s="321"/>
      <c r="M77" s="321"/>
      <c r="N77" s="321"/>
      <c r="O77" s="321"/>
      <c r="P77" s="321"/>
      <c r="Q77" s="321"/>
      <c r="R77" s="321"/>
      <c r="S77" s="321"/>
      <c r="T77" s="321"/>
      <c r="U77" s="259"/>
    </row>
    <row r="78" spans="2:21" ht="13.5" customHeight="1" x14ac:dyDescent="0.2">
      <c r="B78" s="365"/>
      <c r="C78" s="365"/>
      <c r="D78" s="365"/>
      <c r="E78" s="365"/>
      <c r="F78" s="365"/>
      <c r="G78" s="365"/>
      <c r="H78" s="365"/>
      <c r="I78" s="365"/>
      <c r="J78" s="365"/>
      <c r="K78" s="365"/>
      <c r="L78" s="365"/>
      <c r="M78" s="365"/>
      <c r="N78" s="365"/>
      <c r="O78" s="365"/>
      <c r="P78" s="365"/>
      <c r="Q78" s="365"/>
      <c r="R78" s="365"/>
      <c r="S78" s="365"/>
      <c r="T78" s="365"/>
      <c r="U78" s="259"/>
    </row>
    <row r="79" spans="2:21" ht="13.5" customHeight="1" x14ac:dyDescent="0.2">
      <c r="B79" s="321"/>
      <c r="C79" s="321"/>
      <c r="D79" s="321"/>
      <c r="E79" s="321"/>
      <c r="F79" s="321"/>
      <c r="G79" s="321"/>
      <c r="H79" s="321"/>
      <c r="I79" s="321"/>
      <c r="J79" s="321"/>
      <c r="K79" s="321"/>
      <c r="L79" s="321"/>
      <c r="M79" s="321"/>
      <c r="N79" s="321"/>
      <c r="O79" s="321"/>
      <c r="P79" s="321"/>
      <c r="Q79" s="321"/>
      <c r="R79" s="321"/>
      <c r="S79" s="321"/>
      <c r="T79" s="321"/>
      <c r="U79" s="259"/>
    </row>
    <row r="80" spans="2:21" ht="18" customHeight="1" x14ac:dyDescent="0.2">
      <c r="B80" s="365"/>
      <c r="C80" s="365"/>
      <c r="D80" s="365"/>
      <c r="E80" s="365"/>
      <c r="F80" s="365"/>
      <c r="G80" s="365"/>
      <c r="H80" s="365"/>
      <c r="I80" s="365"/>
      <c r="J80" s="365"/>
      <c r="K80" s="365"/>
      <c r="L80" s="365"/>
      <c r="M80" s="365"/>
      <c r="N80" s="365"/>
      <c r="O80" s="365"/>
      <c r="P80" s="365"/>
      <c r="Q80" s="365"/>
      <c r="R80" s="365"/>
      <c r="S80" s="365"/>
      <c r="T80" s="365"/>
      <c r="U80" s="259"/>
    </row>
    <row r="81" spans="2:21" ht="18" customHeight="1" x14ac:dyDescent="0.2">
      <c r="B81" s="321"/>
      <c r="C81" s="321"/>
      <c r="D81" s="321"/>
      <c r="E81" s="321"/>
      <c r="F81" s="321"/>
      <c r="G81" s="321"/>
      <c r="H81" s="321"/>
      <c r="I81" s="321"/>
      <c r="J81" s="321"/>
      <c r="K81" s="321"/>
      <c r="L81" s="321"/>
      <c r="M81" s="321"/>
      <c r="N81" s="321"/>
      <c r="O81" s="321"/>
      <c r="P81" s="321"/>
      <c r="Q81" s="321"/>
      <c r="R81" s="321"/>
      <c r="S81" s="321"/>
      <c r="T81" s="321"/>
      <c r="U81" s="259"/>
    </row>
    <row r="82" spans="2:21" ht="18" customHeight="1" x14ac:dyDescent="0.2">
      <c r="B82" s="365"/>
      <c r="C82" s="365"/>
      <c r="D82" s="365"/>
      <c r="E82" s="365"/>
      <c r="F82" s="365"/>
      <c r="G82" s="365"/>
      <c r="H82" s="365"/>
      <c r="I82" s="365"/>
      <c r="J82" s="365"/>
      <c r="K82" s="365"/>
      <c r="L82" s="365"/>
      <c r="M82" s="365"/>
      <c r="N82" s="365"/>
      <c r="O82" s="365"/>
      <c r="P82" s="365"/>
      <c r="Q82" s="365"/>
      <c r="R82" s="365"/>
      <c r="S82" s="365"/>
      <c r="T82" s="365"/>
      <c r="U82" s="259"/>
    </row>
    <row r="83" spans="2:21" ht="18" customHeight="1" x14ac:dyDescent="0.2">
      <c r="B83" s="321"/>
      <c r="C83" s="321"/>
      <c r="D83" s="321"/>
      <c r="E83" s="321"/>
      <c r="F83" s="321"/>
      <c r="G83" s="321"/>
      <c r="H83" s="321"/>
      <c r="I83" s="321"/>
      <c r="J83" s="321"/>
      <c r="K83" s="321"/>
      <c r="L83" s="321"/>
      <c r="M83" s="321"/>
      <c r="N83" s="321"/>
      <c r="O83" s="321"/>
      <c r="P83" s="321"/>
      <c r="Q83" s="321"/>
      <c r="R83" s="321"/>
      <c r="S83" s="321"/>
      <c r="T83" s="321"/>
      <c r="U83" s="259"/>
    </row>
    <row r="84" spans="2:21" ht="18" customHeight="1" x14ac:dyDescent="0.2">
      <c r="B84" s="365"/>
      <c r="C84" s="365"/>
      <c r="D84" s="365"/>
      <c r="E84" s="365"/>
      <c r="F84" s="365"/>
      <c r="G84" s="365"/>
      <c r="H84" s="365"/>
      <c r="I84" s="365"/>
      <c r="J84" s="365"/>
      <c r="K84" s="365"/>
      <c r="L84" s="365"/>
      <c r="M84" s="365"/>
      <c r="N84" s="365"/>
      <c r="O84" s="365"/>
      <c r="P84" s="365"/>
      <c r="Q84" s="365"/>
      <c r="R84" s="365"/>
      <c r="S84" s="365"/>
      <c r="T84" s="365"/>
      <c r="U84" s="259"/>
    </row>
    <row r="85" spans="2:21" ht="18" customHeight="1" x14ac:dyDescent="0.2">
      <c r="B85" s="321"/>
      <c r="C85" s="321"/>
      <c r="D85" s="321"/>
      <c r="E85" s="321"/>
      <c r="F85" s="321"/>
      <c r="G85" s="321"/>
      <c r="H85" s="321"/>
      <c r="I85" s="321"/>
      <c r="J85" s="321"/>
      <c r="K85" s="321"/>
      <c r="L85" s="321"/>
      <c r="M85" s="321"/>
      <c r="N85" s="321"/>
      <c r="O85" s="321"/>
      <c r="P85" s="321"/>
      <c r="Q85" s="321"/>
      <c r="R85" s="321"/>
      <c r="S85" s="321"/>
      <c r="T85" s="321"/>
      <c r="U85" s="259"/>
    </row>
    <row r="86" spans="2:21" ht="18" customHeight="1" x14ac:dyDescent="0.2">
      <c r="B86" s="365"/>
      <c r="C86" s="365"/>
      <c r="D86" s="365"/>
      <c r="E86" s="365"/>
      <c r="F86" s="365"/>
      <c r="G86" s="365"/>
      <c r="H86" s="365"/>
      <c r="I86" s="365"/>
      <c r="J86" s="365"/>
      <c r="K86" s="365"/>
      <c r="L86" s="365"/>
      <c r="M86" s="365"/>
      <c r="N86" s="365"/>
      <c r="O86" s="365"/>
      <c r="P86" s="365"/>
      <c r="Q86" s="365"/>
      <c r="R86" s="365"/>
      <c r="S86" s="365"/>
      <c r="T86" s="365"/>
      <c r="U86" s="259"/>
    </row>
    <row r="87" spans="2:21" ht="18" customHeight="1" x14ac:dyDescent="0.2">
      <c r="B87" s="321"/>
      <c r="C87" s="321"/>
      <c r="D87" s="321"/>
      <c r="E87" s="321"/>
      <c r="F87" s="321"/>
      <c r="G87" s="321"/>
      <c r="H87" s="321"/>
      <c r="I87" s="321"/>
      <c r="J87" s="321"/>
      <c r="K87" s="321"/>
      <c r="L87" s="321"/>
      <c r="M87" s="321"/>
      <c r="N87" s="321"/>
      <c r="O87" s="321"/>
      <c r="P87" s="321"/>
      <c r="Q87" s="321"/>
      <c r="R87" s="321"/>
      <c r="S87" s="321"/>
      <c r="T87" s="321"/>
      <c r="U87" s="259"/>
    </row>
    <row r="88" spans="2:21" ht="18" customHeight="1" x14ac:dyDescent="0.2">
      <c r="B88" s="365"/>
      <c r="C88" s="365"/>
      <c r="D88" s="365"/>
      <c r="E88" s="365"/>
      <c r="F88" s="365"/>
      <c r="G88" s="365"/>
      <c r="H88" s="365"/>
      <c r="I88" s="365"/>
      <c r="J88" s="365"/>
      <c r="K88" s="365"/>
      <c r="L88" s="365"/>
      <c r="M88" s="365"/>
      <c r="N88" s="365"/>
      <c r="O88" s="365"/>
      <c r="P88" s="365"/>
      <c r="Q88" s="365"/>
      <c r="R88" s="365"/>
      <c r="S88" s="365"/>
      <c r="T88" s="365"/>
      <c r="U88" s="259"/>
    </row>
    <row r="89" spans="2:21" ht="18" customHeight="1" x14ac:dyDescent="0.2">
      <c r="B89" s="321"/>
      <c r="C89" s="321"/>
      <c r="D89" s="321"/>
      <c r="E89" s="321"/>
      <c r="F89" s="321"/>
      <c r="G89" s="321"/>
      <c r="H89" s="321"/>
      <c r="I89" s="321"/>
      <c r="J89" s="321"/>
      <c r="K89" s="321"/>
      <c r="L89" s="321"/>
      <c r="M89" s="321"/>
      <c r="N89" s="321"/>
      <c r="O89" s="321"/>
      <c r="P89" s="321"/>
      <c r="Q89" s="321"/>
      <c r="R89" s="321"/>
      <c r="S89" s="321"/>
      <c r="T89" s="321"/>
      <c r="U89" s="259"/>
    </row>
    <row r="90" spans="2:21" ht="18" customHeight="1" x14ac:dyDescent="0.2">
      <c r="B90" s="365"/>
      <c r="C90" s="365"/>
      <c r="D90" s="365"/>
      <c r="E90" s="365"/>
      <c r="F90" s="365"/>
      <c r="G90" s="365"/>
      <c r="H90" s="365"/>
      <c r="I90" s="365"/>
      <c r="J90" s="365"/>
      <c r="K90" s="365"/>
      <c r="L90" s="365"/>
      <c r="M90" s="365"/>
      <c r="N90" s="365"/>
      <c r="O90" s="365"/>
      <c r="P90" s="365"/>
      <c r="Q90" s="365"/>
      <c r="R90" s="365"/>
      <c r="S90" s="365"/>
      <c r="T90" s="365"/>
      <c r="U90" s="259"/>
    </row>
    <row r="91" spans="2:21" ht="18" customHeight="1" x14ac:dyDescent="0.2">
      <c r="B91" s="321"/>
      <c r="C91" s="321"/>
      <c r="D91" s="321"/>
      <c r="E91" s="321"/>
      <c r="F91" s="321"/>
      <c r="G91" s="321"/>
      <c r="H91" s="321"/>
      <c r="I91" s="321"/>
      <c r="J91" s="321"/>
      <c r="K91" s="321"/>
      <c r="L91" s="321"/>
      <c r="M91" s="321"/>
      <c r="N91" s="321"/>
      <c r="O91" s="321"/>
      <c r="P91" s="321"/>
      <c r="Q91" s="321"/>
      <c r="R91" s="321"/>
      <c r="S91" s="321"/>
      <c r="T91" s="321"/>
      <c r="U91" s="259"/>
    </row>
    <row r="92" spans="2:21" ht="18" customHeight="1" x14ac:dyDescent="0.2">
      <c r="B92" s="365"/>
      <c r="C92" s="365"/>
      <c r="D92" s="365"/>
      <c r="E92" s="365"/>
      <c r="F92" s="365"/>
      <c r="G92" s="365"/>
      <c r="H92" s="365"/>
      <c r="I92" s="365"/>
      <c r="J92" s="365"/>
      <c r="K92" s="365"/>
      <c r="L92" s="365"/>
      <c r="M92" s="365"/>
      <c r="N92" s="365"/>
      <c r="O92" s="365"/>
      <c r="P92" s="365"/>
      <c r="Q92" s="365"/>
      <c r="R92" s="365"/>
      <c r="S92" s="365"/>
      <c r="T92" s="365"/>
      <c r="U92" s="259"/>
    </row>
    <row r="93" spans="2:21" ht="18" customHeight="1" x14ac:dyDescent="0.2">
      <c r="B93" s="321"/>
      <c r="C93" s="321"/>
      <c r="D93" s="321"/>
      <c r="E93" s="321"/>
      <c r="F93" s="321"/>
      <c r="G93" s="321"/>
      <c r="H93" s="321"/>
      <c r="I93" s="321"/>
      <c r="J93" s="321"/>
      <c r="K93" s="321"/>
      <c r="L93" s="321"/>
      <c r="M93" s="321"/>
      <c r="N93" s="321"/>
      <c r="O93" s="321"/>
      <c r="P93" s="321"/>
      <c r="Q93" s="321"/>
      <c r="R93" s="321"/>
      <c r="S93" s="321"/>
      <c r="T93" s="321"/>
      <c r="U93" s="259"/>
    </row>
    <row r="94" spans="2:21" ht="18" customHeight="1" x14ac:dyDescent="0.2">
      <c r="B94" s="365"/>
      <c r="C94" s="365"/>
      <c r="D94" s="365"/>
      <c r="E94" s="365"/>
      <c r="F94" s="365"/>
      <c r="G94" s="365"/>
      <c r="H94" s="365"/>
      <c r="I94" s="365"/>
      <c r="J94" s="365"/>
      <c r="K94" s="365"/>
      <c r="L94" s="365"/>
      <c r="M94" s="365"/>
      <c r="N94" s="365"/>
      <c r="O94" s="365"/>
      <c r="P94" s="365"/>
      <c r="Q94" s="365"/>
      <c r="R94" s="365"/>
      <c r="S94" s="365"/>
      <c r="T94" s="365"/>
      <c r="U94" s="259"/>
    </row>
    <row r="95" spans="2:21" ht="18" customHeight="1" x14ac:dyDescent="0.2">
      <c r="B95" s="321"/>
      <c r="C95" s="321"/>
      <c r="D95" s="321"/>
      <c r="E95" s="321"/>
      <c r="F95" s="321"/>
      <c r="G95" s="321"/>
      <c r="H95" s="321"/>
      <c r="I95" s="321"/>
      <c r="J95" s="321"/>
      <c r="K95" s="321"/>
      <c r="L95" s="321"/>
      <c r="M95" s="321"/>
      <c r="N95" s="321"/>
      <c r="O95" s="321"/>
      <c r="P95" s="321"/>
      <c r="Q95" s="321"/>
      <c r="R95" s="321"/>
      <c r="S95" s="321"/>
      <c r="T95" s="321"/>
      <c r="U95" s="259"/>
    </row>
    <row r="96" spans="2:21" ht="18" customHeight="1" x14ac:dyDescent="0.2">
      <c r="B96" s="365"/>
      <c r="C96" s="365"/>
      <c r="D96" s="365"/>
      <c r="E96" s="365"/>
      <c r="F96" s="365"/>
      <c r="G96" s="365"/>
      <c r="H96" s="365"/>
      <c r="I96" s="365"/>
      <c r="J96" s="365"/>
      <c r="K96" s="365"/>
      <c r="L96" s="365"/>
      <c r="M96" s="365"/>
      <c r="N96" s="365"/>
      <c r="O96" s="365"/>
      <c r="P96" s="365"/>
      <c r="Q96" s="365"/>
      <c r="R96" s="365"/>
      <c r="S96" s="365"/>
      <c r="T96" s="365"/>
      <c r="U96" s="259"/>
    </row>
    <row r="97" spans="2:21" ht="18" customHeight="1" x14ac:dyDescent="0.2">
      <c r="B97" s="321"/>
      <c r="C97" s="321"/>
      <c r="D97" s="321"/>
      <c r="E97" s="321"/>
      <c r="F97" s="321"/>
      <c r="G97" s="321"/>
      <c r="H97" s="321"/>
      <c r="I97" s="321"/>
      <c r="J97" s="321"/>
      <c r="K97" s="321"/>
      <c r="L97" s="321"/>
      <c r="M97" s="321"/>
      <c r="N97" s="321"/>
      <c r="O97" s="321"/>
      <c r="P97" s="321"/>
      <c r="Q97" s="321"/>
      <c r="R97" s="321"/>
      <c r="S97" s="321"/>
      <c r="T97" s="321"/>
      <c r="U97" s="259"/>
    </row>
    <row r="98" spans="2:21" ht="18" customHeight="1" x14ac:dyDescent="0.2">
      <c r="B98" s="365"/>
      <c r="C98" s="365"/>
      <c r="D98" s="365"/>
      <c r="E98" s="365"/>
      <c r="F98" s="365"/>
      <c r="G98" s="365"/>
      <c r="H98" s="365"/>
      <c r="I98" s="365"/>
      <c r="J98" s="365"/>
      <c r="K98" s="365"/>
      <c r="L98" s="365"/>
      <c r="M98" s="365"/>
      <c r="N98" s="365"/>
      <c r="O98" s="365"/>
      <c r="P98" s="365"/>
      <c r="Q98" s="365"/>
      <c r="R98" s="365"/>
      <c r="S98" s="365"/>
      <c r="T98" s="365"/>
      <c r="U98" s="259"/>
    </row>
    <row r="99" spans="2:21" ht="18" customHeight="1" x14ac:dyDescent="0.2">
      <c r="B99" s="321"/>
      <c r="C99" s="321"/>
      <c r="D99" s="321"/>
      <c r="E99" s="321"/>
      <c r="F99" s="321"/>
      <c r="G99" s="321"/>
      <c r="H99" s="321"/>
      <c r="I99" s="321"/>
      <c r="J99" s="321"/>
      <c r="K99" s="321"/>
      <c r="L99" s="321"/>
      <c r="M99" s="321"/>
      <c r="N99" s="321"/>
      <c r="O99" s="321"/>
      <c r="P99" s="321"/>
      <c r="Q99" s="321"/>
      <c r="R99" s="321"/>
      <c r="S99" s="321"/>
      <c r="T99" s="321"/>
      <c r="U99" s="259"/>
    </row>
    <row r="100" spans="2:21" ht="18" customHeight="1" x14ac:dyDescent="0.2">
      <c r="B100" s="365"/>
      <c r="C100" s="365"/>
      <c r="D100" s="365"/>
      <c r="E100" s="365"/>
      <c r="F100" s="365"/>
      <c r="G100" s="365"/>
      <c r="H100" s="365"/>
      <c r="I100" s="365"/>
      <c r="J100" s="365"/>
      <c r="K100" s="365"/>
      <c r="L100" s="365"/>
      <c r="M100" s="365"/>
      <c r="N100" s="365"/>
      <c r="O100" s="365"/>
      <c r="P100" s="365"/>
      <c r="Q100" s="365"/>
      <c r="R100" s="365"/>
      <c r="S100" s="365"/>
      <c r="T100" s="365"/>
      <c r="U100" s="259"/>
    </row>
    <row r="101" spans="2:21" ht="18" customHeight="1" x14ac:dyDescent="0.2">
      <c r="B101" s="321"/>
      <c r="C101" s="321"/>
      <c r="D101" s="321"/>
      <c r="E101" s="321"/>
      <c r="F101" s="321"/>
      <c r="G101" s="321"/>
      <c r="H101" s="321"/>
      <c r="I101" s="321"/>
      <c r="J101" s="321"/>
      <c r="K101" s="321"/>
      <c r="L101" s="321"/>
      <c r="M101" s="321"/>
      <c r="N101" s="321"/>
      <c r="O101" s="321"/>
      <c r="P101" s="321"/>
      <c r="Q101" s="321"/>
      <c r="R101" s="321"/>
      <c r="S101" s="321"/>
      <c r="T101" s="321"/>
      <c r="U101" s="259"/>
    </row>
    <row r="102" spans="2:21" ht="18" customHeight="1" x14ac:dyDescent="0.2">
      <c r="B102" s="321"/>
      <c r="C102" s="321"/>
      <c r="D102" s="321"/>
      <c r="E102" s="321"/>
      <c r="F102" s="321"/>
      <c r="G102" s="321"/>
      <c r="H102" s="321"/>
      <c r="I102" s="321"/>
      <c r="J102" s="321"/>
      <c r="K102" s="321"/>
      <c r="L102" s="321"/>
      <c r="M102" s="321"/>
      <c r="N102" s="321"/>
      <c r="O102" s="321"/>
      <c r="P102" s="321"/>
      <c r="Q102" s="321"/>
      <c r="R102" s="321"/>
      <c r="S102" s="321"/>
      <c r="T102" s="321"/>
      <c r="U102" s="259"/>
    </row>
    <row r="103" spans="2:21" ht="18" customHeight="1" x14ac:dyDescent="0.2">
      <c r="B103" s="321"/>
      <c r="C103" s="321"/>
      <c r="D103" s="321"/>
      <c r="E103" s="321"/>
      <c r="F103" s="321"/>
      <c r="G103" s="321"/>
      <c r="H103" s="321"/>
      <c r="I103" s="321"/>
      <c r="J103" s="321"/>
      <c r="K103" s="321"/>
      <c r="L103" s="321"/>
      <c r="M103" s="321"/>
      <c r="N103" s="321"/>
      <c r="O103" s="321"/>
      <c r="P103" s="321"/>
      <c r="Q103" s="321"/>
      <c r="R103" s="321"/>
      <c r="S103" s="321"/>
      <c r="T103" s="321"/>
      <c r="U103" s="259"/>
    </row>
    <row r="104" spans="2:21" ht="18" customHeight="1" x14ac:dyDescent="0.2">
      <c r="B104" s="365"/>
      <c r="C104" s="365"/>
      <c r="D104" s="365"/>
      <c r="E104" s="365"/>
      <c r="F104" s="365"/>
      <c r="G104" s="365"/>
      <c r="H104" s="365"/>
      <c r="I104" s="365"/>
      <c r="J104" s="365"/>
      <c r="K104" s="365"/>
      <c r="L104" s="365"/>
      <c r="M104" s="365"/>
      <c r="N104" s="365"/>
      <c r="O104" s="365"/>
      <c r="P104" s="365"/>
      <c r="Q104" s="365"/>
      <c r="R104" s="365"/>
      <c r="S104" s="365"/>
      <c r="T104" s="365"/>
      <c r="U104" s="259"/>
    </row>
    <row r="105" spans="2:21" ht="18" customHeight="1" x14ac:dyDescent="0.2">
      <c r="B105" s="321"/>
      <c r="C105" s="321"/>
      <c r="D105" s="321"/>
      <c r="E105" s="321"/>
      <c r="F105" s="321"/>
      <c r="G105" s="321"/>
      <c r="H105" s="321"/>
      <c r="I105" s="321"/>
      <c r="J105" s="321"/>
      <c r="K105" s="321"/>
      <c r="L105" s="321"/>
      <c r="M105" s="321"/>
      <c r="N105" s="321"/>
      <c r="O105" s="321"/>
      <c r="P105" s="321"/>
      <c r="Q105" s="321"/>
      <c r="R105" s="321"/>
      <c r="S105" s="321"/>
      <c r="T105" s="321"/>
      <c r="U105" s="259"/>
    </row>
    <row r="106" spans="2:21" ht="18" customHeight="1" x14ac:dyDescent="0.2">
      <c r="B106" s="365"/>
      <c r="C106" s="365"/>
      <c r="D106" s="365"/>
      <c r="E106" s="365"/>
      <c r="F106" s="365"/>
      <c r="G106" s="365"/>
      <c r="H106" s="365"/>
      <c r="I106" s="365"/>
      <c r="J106" s="365"/>
      <c r="K106" s="365"/>
      <c r="L106" s="365"/>
      <c r="M106" s="365"/>
      <c r="N106" s="365"/>
      <c r="O106" s="365"/>
      <c r="P106" s="365"/>
      <c r="Q106" s="365"/>
      <c r="R106" s="365"/>
      <c r="S106" s="365"/>
      <c r="T106" s="365"/>
      <c r="U106" s="259"/>
    </row>
    <row r="107" spans="2:21" ht="18" customHeight="1" x14ac:dyDescent="0.2">
      <c r="B107" s="321"/>
      <c r="C107" s="321"/>
      <c r="D107" s="321"/>
      <c r="E107" s="321"/>
      <c r="F107" s="321"/>
      <c r="G107" s="321"/>
      <c r="H107" s="321"/>
      <c r="I107" s="321"/>
      <c r="J107" s="321"/>
      <c r="K107" s="321"/>
      <c r="L107" s="321"/>
      <c r="M107" s="321"/>
      <c r="N107" s="321"/>
      <c r="O107" s="321"/>
      <c r="P107" s="321"/>
      <c r="Q107" s="321"/>
      <c r="R107" s="321"/>
      <c r="S107" s="321"/>
      <c r="T107" s="321"/>
      <c r="U107" s="259"/>
    </row>
    <row r="108" spans="2:21" ht="18" customHeight="1" x14ac:dyDescent="0.2">
      <c r="B108" s="365"/>
      <c r="C108" s="365"/>
      <c r="D108" s="365"/>
      <c r="E108" s="365"/>
      <c r="F108" s="365"/>
      <c r="G108" s="365"/>
      <c r="H108" s="365"/>
      <c r="I108" s="365"/>
      <c r="J108" s="365"/>
      <c r="K108" s="365"/>
      <c r="L108" s="365"/>
      <c r="M108" s="365"/>
      <c r="N108" s="365"/>
      <c r="O108" s="365"/>
      <c r="P108" s="365"/>
      <c r="Q108" s="365"/>
      <c r="R108" s="365"/>
      <c r="S108" s="365"/>
      <c r="T108" s="365"/>
      <c r="U108" s="259"/>
    </row>
    <row r="109" spans="2:21" ht="18" customHeight="1" x14ac:dyDescent="0.2">
      <c r="B109" s="321"/>
      <c r="C109" s="321"/>
      <c r="D109" s="321"/>
      <c r="E109" s="321"/>
      <c r="F109" s="321"/>
      <c r="G109" s="321"/>
      <c r="H109" s="321"/>
      <c r="I109" s="321"/>
      <c r="J109" s="321"/>
      <c r="K109" s="321"/>
      <c r="L109" s="321"/>
      <c r="M109" s="321"/>
      <c r="N109" s="321"/>
      <c r="O109" s="321"/>
      <c r="P109" s="321"/>
      <c r="Q109" s="321"/>
      <c r="R109" s="321"/>
      <c r="S109" s="321"/>
      <c r="T109" s="321"/>
      <c r="U109" s="259"/>
    </row>
    <row r="110" spans="2:21" ht="18" customHeight="1" x14ac:dyDescent="0.2">
      <c r="B110" s="365"/>
      <c r="C110" s="365"/>
      <c r="D110" s="365"/>
      <c r="E110" s="365"/>
      <c r="F110" s="365"/>
      <c r="G110" s="365"/>
      <c r="H110" s="365"/>
      <c r="I110" s="365"/>
      <c r="J110" s="365"/>
      <c r="K110" s="365"/>
      <c r="L110" s="365"/>
      <c r="M110" s="365"/>
      <c r="N110" s="365"/>
      <c r="O110" s="365"/>
      <c r="P110" s="365"/>
      <c r="Q110" s="365"/>
      <c r="R110" s="365"/>
      <c r="S110" s="365"/>
      <c r="T110" s="365"/>
      <c r="U110" s="259"/>
    </row>
    <row r="111" spans="2:21" ht="18" customHeight="1" x14ac:dyDescent="0.2">
      <c r="B111" s="321"/>
      <c r="C111" s="321"/>
      <c r="D111" s="321"/>
      <c r="E111" s="321"/>
      <c r="F111" s="321"/>
      <c r="G111" s="321"/>
      <c r="H111" s="321"/>
      <c r="I111" s="321"/>
      <c r="J111" s="321"/>
      <c r="K111" s="321"/>
      <c r="L111" s="321"/>
      <c r="M111" s="321"/>
      <c r="N111" s="321"/>
      <c r="O111" s="321"/>
      <c r="P111" s="321"/>
      <c r="Q111" s="321"/>
      <c r="R111" s="321"/>
      <c r="S111" s="321"/>
      <c r="T111" s="321"/>
      <c r="U111" s="259"/>
    </row>
    <row r="112" spans="2:21" ht="18" customHeight="1" x14ac:dyDescent="0.2">
      <c r="B112" s="321"/>
      <c r="C112" s="321"/>
      <c r="D112" s="321"/>
      <c r="E112" s="321"/>
      <c r="F112" s="321"/>
      <c r="G112" s="321"/>
      <c r="H112" s="321"/>
      <c r="I112" s="321"/>
      <c r="J112" s="321"/>
      <c r="K112" s="321"/>
      <c r="L112" s="321"/>
      <c r="M112" s="321"/>
      <c r="N112" s="321"/>
      <c r="O112" s="321"/>
      <c r="P112" s="321"/>
      <c r="Q112" s="321"/>
      <c r="R112" s="321"/>
      <c r="S112" s="321"/>
      <c r="T112" s="321"/>
      <c r="U112" s="259"/>
    </row>
    <row r="113" spans="1:20" ht="18" customHeight="1" x14ac:dyDescent="0.2">
      <c r="A113" s="226"/>
      <c r="B113" s="321"/>
      <c r="C113" s="321"/>
      <c r="D113" s="321"/>
      <c r="E113" s="321"/>
      <c r="F113" s="321"/>
      <c r="G113" s="321"/>
      <c r="H113" s="321"/>
      <c r="I113" s="321"/>
      <c r="J113" s="321"/>
      <c r="K113" s="321"/>
      <c r="L113" s="321"/>
      <c r="M113" s="321"/>
      <c r="N113" s="321"/>
      <c r="O113" s="321"/>
      <c r="P113" s="321"/>
      <c r="Q113" s="321"/>
      <c r="R113" s="321"/>
      <c r="S113" s="321"/>
      <c r="T113" s="321"/>
    </row>
    <row r="114" spans="1:20" ht="18" customHeight="1" x14ac:dyDescent="0.2">
      <c r="A114" s="230"/>
      <c r="B114" s="365"/>
      <c r="C114" s="365"/>
      <c r="D114" s="365"/>
      <c r="E114" s="365"/>
      <c r="F114" s="365"/>
      <c r="G114" s="365"/>
      <c r="H114" s="365"/>
      <c r="I114" s="365"/>
      <c r="J114" s="365"/>
      <c r="K114" s="365"/>
      <c r="L114" s="365"/>
      <c r="M114" s="365"/>
      <c r="N114" s="365"/>
      <c r="O114" s="365"/>
      <c r="P114" s="365"/>
      <c r="Q114" s="365"/>
      <c r="R114" s="365"/>
      <c r="S114" s="365"/>
      <c r="T114" s="321"/>
    </row>
    <row r="115" spans="1:20" ht="18" customHeight="1" x14ac:dyDescent="0.2">
      <c r="A115" s="231"/>
      <c r="B115" s="321"/>
      <c r="C115" s="321"/>
      <c r="D115" s="321"/>
      <c r="E115" s="321"/>
      <c r="F115" s="321"/>
      <c r="G115" s="321"/>
      <c r="H115" s="321"/>
      <c r="I115" s="321"/>
      <c r="J115" s="321"/>
      <c r="K115" s="321"/>
      <c r="L115" s="321"/>
      <c r="M115" s="321"/>
      <c r="N115" s="321"/>
      <c r="O115" s="321"/>
      <c r="P115" s="321"/>
      <c r="Q115" s="321"/>
      <c r="R115" s="321"/>
      <c r="S115" s="321"/>
      <c r="T115" s="321"/>
    </row>
    <row r="116" spans="1:20" ht="18" customHeight="1" x14ac:dyDescent="0.2">
      <c r="A116" s="230"/>
      <c r="B116" s="321"/>
      <c r="C116" s="365"/>
      <c r="D116" s="365"/>
      <c r="E116" s="365"/>
      <c r="F116" s="365"/>
      <c r="G116" s="365"/>
      <c r="H116" s="365"/>
      <c r="I116" s="365"/>
      <c r="J116" s="365"/>
      <c r="K116" s="365"/>
      <c r="L116" s="365"/>
      <c r="M116" s="365"/>
      <c r="N116" s="365"/>
      <c r="O116" s="365"/>
      <c r="P116" s="365"/>
      <c r="Q116" s="365"/>
      <c r="R116" s="365"/>
      <c r="S116" s="365"/>
      <c r="T116" s="321"/>
    </row>
    <row r="117" spans="1:20" ht="18" customHeight="1" x14ac:dyDescent="0.2">
      <c r="A117" s="230"/>
      <c r="B117" s="321"/>
      <c r="C117" s="321"/>
      <c r="D117" s="321"/>
      <c r="E117" s="321"/>
      <c r="F117" s="321"/>
      <c r="G117" s="321"/>
      <c r="H117" s="321"/>
      <c r="I117" s="321"/>
      <c r="J117" s="321"/>
      <c r="K117" s="321"/>
      <c r="L117" s="321"/>
      <c r="M117" s="321"/>
      <c r="N117" s="321"/>
      <c r="O117" s="321"/>
      <c r="P117" s="321"/>
      <c r="Q117" s="321"/>
      <c r="R117" s="321"/>
      <c r="S117" s="321"/>
      <c r="T117" s="321"/>
    </row>
    <row r="118" spans="1:20" ht="18" customHeight="1" x14ac:dyDescent="0.2">
      <c r="A118" s="230"/>
      <c r="B118" s="321"/>
      <c r="C118" s="365"/>
      <c r="D118" s="365"/>
      <c r="E118" s="365"/>
      <c r="F118" s="365"/>
      <c r="G118" s="365"/>
      <c r="H118" s="365"/>
      <c r="I118" s="365"/>
      <c r="J118" s="365"/>
      <c r="K118" s="365"/>
      <c r="L118" s="365"/>
      <c r="M118" s="365"/>
      <c r="N118" s="365"/>
      <c r="O118" s="365"/>
      <c r="P118" s="365"/>
      <c r="Q118" s="365"/>
      <c r="R118" s="365"/>
      <c r="S118" s="365"/>
      <c r="T118" s="321"/>
    </row>
    <row r="119" spans="1:20" ht="18" customHeight="1" x14ac:dyDescent="0.2">
      <c r="A119" s="230"/>
      <c r="B119" s="321"/>
      <c r="C119" s="321"/>
      <c r="D119" s="321"/>
      <c r="E119" s="321"/>
      <c r="F119" s="321"/>
      <c r="G119" s="321"/>
      <c r="H119" s="321"/>
      <c r="I119" s="321"/>
      <c r="J119" s="321"/>
      <c r="K119" s="321"/>
      <c r="L119" s="321"/>
      <c r="M119" s="321"/>
      <c r="N119" s="321"/>
      <c r="O119" s="321"/>
      <c r="P119" s="321"/>
      <c r="Q119" s="321"/>
      <c r="R119" s="321"/>
      <c r="S119" s="321"/>
      <c r="T119" s="321"/>
    </row>
    <row r="120" spans="1:20" ht="18" customHeight="1" x14ac:dyDescent="0.2">
      <c r="A120" s="230"/>
      <c r="B120" s="321"/>
      <c r="C120" s="365"/>
      <c r="D120" s="365"/>
      <c r="E120" s="365"/>
      <c r="F120" s="365"/>
      <c r="G120" s="365"/>
      <c r="H120" s="365"/>
      <c r="I120" s="365"/>
      <c r="J120" s="365"/>
      <c r="K120" s="365"/>
      <c r="L120" s="365"/>
      <c r="M120" s="365"/>
      <c r="N120" s="365"/>
      <c r="O120" s="365"/>
      <c r="P120" s="365"/>
      <c r="Q120" s="365"/>
      <c r="R120" s="365"/>
      <c r="S120" s="365"/>
      <c r="T120" s="321"/>
    </row>
    <row r="121" spans="1:20" ht="18" customHeight="1" x14ac:dyDescent="0.2">
      <c r="A121" s="230"/>
      <c r="B121" s="321"/>
      <c r="C121" s="321"/>
      <c r="D121" s="321"/>
      <c r="E121" s="321"/>
      <c r="F121" s="321"/>
      <c r="G121" s="321"/>
      <c r="H121" s="321"/>
      <c r="I121" s="321"/>
      <c r="J121" s="321"/>
      <c r="K121" s="321"/>
      <c r="L121" s="321"/>
      <c r="M121" s="321"/>
      <c r="N121" s="321"/>
      <c r="O121" s="321"/>
      <c r="P121" s="321"/>
      <c r="Q121" s="321"/>
      <c r="R121" s="321"/>
      <c r="S121" s="321"/>
      <c r="T121" s="321"/>
    </row>
    <row r="122" spans="1:20" ht="18" customHeight="1" x14ac:dyDescent="0.2">
      <c r="A122" s="230"/>
      <c r="B122" s="321"/>
      <c r="C122" s="365"/>
      <c r="D122" s="365"/>
      <c r="E122" s="365"/>
      <c r="F122" s="365"/>
      <c r="G122" s="365"/>
      <c r="H122" s="365"/>
      <c r="I122" s="365"/>
      <c r="J122" s="365"/>
      <c r="K122" s="365"/>
      <c r="L122" s="365"/>
      <c r="M122" s="365"/>
      <c r="N122" s="365"/>
      <c r="O122" s="365"/>
      <c r="P122" s="365"/>
      <c r="Q122" s="365"/>
      <c r="R122" s="365"/>
      <c r="S122" s="365"/>
      <c r="T122" s="321"/>
    </row>
    <row r="123" spans="1:20" ht="18" customHeight="1" x14ac:dyDescent="0.2">
      <c r="A123" s="230"/>
      <c r="B123" s="321"/>
      <c r="C123" s="321"/>
      <c r="D123" s="321"/>
      <c r="E123" s="321"/>
      <c r="F123" s="321"/>
      <c r="G123" s="321"/>
      <c r="H123" s="321"/>
      <c r="I123" s="321"/>
      <c r="J123" s="321"/>
      <c r="K123" s="321"/>
      <c r="L123" s="321"/>
      <c r="M123" s="321"/>
      <c r="N123" s="321"/>
      <c r="O123" s="321"/>
      <c r="P123" s="321"/>
      <c r="Q123" s="321"/>
      <c r="R123" s="321"/>
      <c r="S123" s="321"/>
      <c r="T123" s="321"/>
    </row>
    <row r="124" spans="1:20" ht="18" customHeight="1" x14ac:dyDescent="0.2">
      <c r="A124" s="230"/>
      <c r="B124" s="321"/>
      <c r="C124" s="365"/>
      <c r="D124" s="365"/>
      <c r="E124" s="365"/>
      <c r="F124" s="365"/>
      <c r="G124" s="365"/>
      <c r="H124" s="365"/>
      <c r="I124" s="365"/>
      <c r="J124" s="365"/>
      <c r="K124" s="365"/>
      <c r="L124" s="365"/>
      <c r="M124" s="365"/>
      <c r="N124" s="365"/>
      <c r="O124" s="365"/>
      <c r="P124" s="365"/>
      <c r="Q124" s="365"/>
      <c r="R124" s="365"/>
      <c r="S124" s="365"/>
      <c r="T124" s="321"/>
    </row>
    <row r="125" spans="1:20" ht="18" customHeight="1" x14ac:dyDescent="0.2">
      <c r="A125" s="230"/>
      <c r="B125" s="321"/>
      <c r="C125" s="321"/>
      <c r="D125" s="321"/>
      <c r="E125" s="321"/>
      <c r="F125" s="321"/>
      <c r="G125" s="321"/>
      <c r="H125" s="321"/>
      <c r="I125" s="321"/>
      <c r="J125" s="321"/>
      <c r="K125" s="321"/>
      <c r="L125" s="321"/>
      <c r="M125" s="321"/>
      <c r="N125" s="321"/>
      <c r="O125" s="321"/>
      <c r="P125" s="321"/>
      <c r="Q125" s="321"/>
      <c r="R125" s="321"/>
      <c r="S125" s="321"/>
      <c r="T125" s="321"/>
    </row>
    <row r="126" spans="1:20" ht="18" customHeight="1" x14ac:dyDescent="0.2">
      <c r="A126" s="263"/>
      <c r="B126" s="321"/>
      <c r="C126" s="264"/>
      <c r="D126" s="321"/>
      <c r="E126" s="321"/>
      <c r="F126" s="321"/>
      <c r="G126" s="321"/>
      <c r="H126" s="321"/>
      <c r="I126" s="321"/>
      <c r="J126" s="321"/>
      <c r="K126" s="321"/>
      <c r="L126" s="321"/>
      <c r="M126" s="321"/>
      <c r="N126" s="321"/>
      <c r="O126" s="321"/>
      <c r="P126" s="321"/>
      <c r="Q126" s="321"/>
      <c r="R126" s="321"/>
      <c r="S126" s="321"/>
      <c r="T126" s="321"/>
    </row>
    <row r="127" spans="1:20" ht="18" customHeight="1" x14ac:dyDescent="0.2">
      <c r="A127" s="230"/>
      <c r="B127" s="321"/>
      <c r="C127" s="321"/>
      <c r="D127" s="321"/>
      <c r="E127" s="321"/>
      <c r="F127" s="321"/>
      <c r="G127" s="321"/>
      <c r="H127" s="321"/>
      <c r="I127" s="321"/>
      <c r="J127" s="321"/>
      <c r="K127" s="321"/>
      <c r="L127" s="321"/>
      <c r="M127" s="321"/>
      <c r="N127" s="321"/>
      <c r="O127" s="321"/>
      <c r="P127" s="321"/>
      <c r="Q127" s="321"/>
      <c r="R127" s="321"/>
      <c r="S127" s="321"/>
      <c r="T127" s="321"/>
    </row>
    <row r="128" spans="1:20" ht="18" customHeight="1" x14ac:dyDescent="0.2">
      <c r="A128" s="230"/>
      <c r="B128" s="321"/>
      <c r="C128" s="365"/>
      <c r="D128" s="365"/>
      <c r="E128" s="365"/>
      <c r="F128" s="365"/>
      <c r="G128" s="365"/>
      <c r="H128" s="365"/>
      <c r="I128" s="365"/>
      <c r="J128" s="365"/>
      <c r="K128" s="365"/>
      <c r="L128" s="365"/>
      <c r="M128" s="365"/>
      <c r="N128" s="365"/>
      <c r="O128" s="365"/>
      <c r="P128" s="365"/>
      <c r="Q128" s="365"/>
      <c r="R128" s="365"/>
      <c r="S128" s="365"/>
      <c r="T128" s="321"/>
    </row>
    <row r="129" spans="1:20" ht="18" customHeight="1" x14ac:dyDescent="0.2">
      <c r="A129" s="230"/>
      <c r="B129" s="321"/>
      <c r="C129" s="321"/>
      <c r="D129" s="321"/>
      <c r="E129" s="321"/>
      <c r="F129" s="321"/>
      <c r="G129" s="321"/>
      <c r="H129" s="321"/>
      <c r="I129" s="321"/>
      <c r="J129" s="321"/>
      <c r="K129" s="321"/>
      <c r="L129" s="321"/>
      <c r="M129" s="321"/>
      <c r="N129" s="321"/>
      <c r="O129" s="321"/>
      <c r="P129" s="321"/>
      <c r="Q129" s="321"/>
      <c r="R129" s="321"/>
      <c r="S129" s="321"/>
      <c r="T129" s="321"/>
    </row>
    <row r="130" spans="1:20" ht="18" customHeight="1" x14ac:dyDescent="0.2">
      <c r="A130" s="230"/>
      <c r="B130" s="321"/>
      <c r="C130" s="321"/>
      <c r="D130" s="321"/>
      <c r="E130" s="321"/>
      <c r="F130" s="321"/>
      <c r="G130" s="321"/>
      <c r="H130" s="321"/>
      <c r="I130" s="321"/>
      <c r="J130" s="321"/>
      <c r="K130" s="321"/>
      <c r="L130" s="321"/>
      <c r="M130" s="321"/>
      <c r="N130" s="321"/>
      <c r="O130" s="321"/>
      <c r="P130" s="321"/>
      <c r="Q130" s="321"/>
      <c r="R130" s="321"/>
      <c r="S130" s="321"/>
      <c r="T130" s="321"/>
    </row>
    <row r="131" spans="1:20" ht="18" customHeight="1" x14ac:dyDescent="0.2">
      <c r="A131" s="230"/>
      <c r="B131" s="321"/>
      <c r="C131" s="321"/>
      <c r="D131" s="321"/>
      <c r="E131" s="321"/>
      <c r="F131" s="321"/>
      <c r="G131" s="321"/>
      <c r="H131" s="321"/>
      <c r="I131" s="321"/>
      <c r="J131" s="321"/>
      <c r="K131" s="321"/>
      <c r="L131" s="321"/>
      <c r="M131" s="321"/>
      <c r="N131" s="321"/>
      <c r="O131" s="321"/>
      <c r="P131" s="321"/>
      <c r="Q131" s="321"/>
      <c r="R131" s="321"/>
      <c r="S131" s="321"/>
      <c r="T131" s="321"/>
    </row>
    <row r="132" spans="1:20" ht="18" customHeight="1" x14ac:dyDescent="0.2">
      <c r="A132" s="230"/>
      <c r="B132" s="321"/>
      <c r="C132" s="365"/>
      <c r="D132" s="365"/>
      <c r="E132" s="365"/>
      <c r="F132" s="365"/>
      <c r="G132" s="365"/>
      <c r="H132" s="365"/>
      <c r="I132" s="365"/>
      <c r="J132" s="365"/>
      <c r="K132" s="365"/>
      <c r="L132" s="365"/>
      <c r="M132" s="365"/>
      <c r="N132" s="365"/>
      <c r="O132" s="365"/>
      <c r="P132" s="365"/>
      <c r="Q132" s="365"/>
      <c r="R132" s="365"/>
      <c r="S132" s="365"/>
      <c r="T132" s="321"/>
    </row>
    <row r="133" spans="1:20" ht="18" customHeight="1" x14ac:dyDescent="0.2">
      <c r="A133" s="230"/>
      <c r="B133" s="321"/>
      <c r="C133" s="321"/>
      <c r="D133" s="321"/>
      <c r="E133" s="321"/>
      <c r="F133" s="321"/>
      <c r="G133" s="321"/>
      <c r="H133" s="321"/>
      <c r="I133" s="321"/>
      <c r="J133" s="321"/>
      <c r="K133" s="321"/>
      <c r="L133" s="321"/>
      <c r="M133" s="321"/>
      <c r="N133" s="321"/>
      <c r="O133" s="321"/>
      <c r="P133" s="321"/>
      <c r="Q133" s="321"/>
      <c r="R133" s="321"/>
      <c r="S133" s="321"/>
      <c r="T133" s="321"/>
    </row>
    <row r="134" spans="1:20" ht="18" customHeight="1" x14ac:dyDescent="0.2">
      <c r="A134" s="230"/>
      <c r="B134" s="321"/>
      <c r="C134" s="365"/>
      <c r="D134" s="365"/>
      <c r="E134" s="365"/>
      <c r="F134" s="365"/>
      <c r="G134" s="365"/>
      <c r="H134" s="365"/>
      <c r="I134" s="365"/>
      <c r="J134" s="365"/>
      <c r="K134" s="365"/>
      <c r="L134" s="365"/>
      <c r="M134" s="365"/>
      <c r="N134" s="365"/>
      <c r="O134" s="365"/>
      <c r="P134" s="365"/>
      <c r="Q134" s="365"/>
      <c r="R134" s="365"/>
      <c r="S134" s="365"/>
      <c r="T134" s="321"/>
    </row>
    <row r="135" spans="1:20" ht="18" customHeight="1" x14ac:dyDescent="0.2">
      <c r="A135" s="230"/>
      <c r="B135" s="321"/>
      <c r="C135" s="321"/>
      <c r="D135" s="321"/>
      <c r="E135" s="321"/>
      <c r="F135" s="321"/>
      <c r="G135" s="321"/>
      <c r="H135" s="321"/>
      <c r="I135" s="321"/>
      <c r="J135" s="321"/>
      <c r="K135" s="321"/>
      <c r="L135" s="321"/>
      <c r="M135" s="321"/>
      <c r="N135" s="321"/>
      <c r="O135" s="321"/>
      <c r="P135" s="321"/>
      <c r="Q135" s="321"/>
      <c r="R135" s="321"/>
      <c r="S135" s="321"/>
      <c r="T135" s="321"/>
    </row>
    <row r="136" spans="1:20" ht="18" customHeight="1" x14ac:dyDescent="0.2">
      <c r="A136" s="230"/>
      <c r="B136" s="321"/>
      <c r="C136" s="321"/>
      <c r="D136" s="321"/>
      <c r="E136" s="321"/>
      <c r="F136" s="321"/>
      <c r="G136" s="321"/>
      <c r="H136" s="321"/>
      <c r="I136" s="321"/>
      <c r="J136" s="321"/>
      <c r="K136" s="321"/>
      <c r="L136" s="321"/>
      <c r="M136" s="321"/>
      <c r="N136" s="321"/>
      <c r="O136" s="321"/>
      <c r="P136" s="321"/>
      <c r="Q136" s="321"/>
      <c r="R136" s="321"/>
      <c r="S136" s="321"/>
      <c r="T136" s="321"/>
    </row>
    <row r="137" spans="1:20" ht="18" customHeight="1" x14ac:dyDescent="0.2">
      <c r="A137" s="230"/>
      <c r="B137" s="321"/>
      <c r="C137" s="321"/>
      <c r="D137" s="321"/>
      <c r="E137" s="321"/>
      <c r="F137" s="321"/>
      <c r="G137" s="321"/>
      <c r="H137" s="321"/>
      <c r="I137" s="321"/>
      <c r="J137" s="321"/>
      <c r="K137" s="321"/>
      <c r="L137" s="321"/>
      <c r="M137" s="321"/>
      <c r="N137" s="321"/>
      <c r="O137" s="321"/>
      <c r="P137" s="321"/>
      <c r="Q137" s="321"/>
      <c r="R137" s="321"/>
      <c r="S137" s="321"/>
      <c r="T137" s="321"/>
    </row>
    <row r="138" spans="1:20" ht="18" customHeight="1" x14ac:dyDescent="0.2">
      <c r="A138" s="230"/>
      <c r="B138" s="321"/>
      <c r="C138" s="321"/>
      <c r="D138" s="321"/>
      <c r="E138" s="321"/>
      <c r="F138" s="321"/>
      <c r="G138" s="321"/>
      <c r="H138" s="321"/>
      <c r="I138" s="321"/>
      <c r="J138" s="321"/>
      <c r="K138" s="321"/>
      <c r="L138" s="321"/>
      <c r="M138" s="321"/>
      <c r="N138" s="321"/>
      <c r="O138" s="321"/>
      <c r="P138" s="321"/>
      <c r="Q138" s="321"/>
      <c r="R138" s="321"/>
      <c r="S138" s="321"/>
      <c r="T138" s="321"/>
    </row>
    <row r="139" spans="1:20" ht="18" customHeight="1" x14ac:dyDescent="0.2">
      <c r="A139" s="230"/>
      <c r="B139" s="321"/>
      <c r="C139" s="321"/>
      <c r="D139" s="321"/>
      <c r="E139" s="321"/>
      <c r="F139" s="321"/>
      <c r="G139" s="321"/>
      <c r="H139" s="321"/>
      <c r="I139" s="321"/>
      <c r="J139" s="321"/>
      <c r="K139" s="321"/>
      <c r="L139" s="321"/>
      <c r="M139" s="321"/>
      <c r="N139" s="321"/>
      <c r="O139" s="321"/>
      <c r="P139" s="321"/>
      <c r="Q139" s="321"/>
      <c r="R139" s="321"/>
      <c r="S139" s="321"/>
      <c r="T139" s="321"/>
    </row>
    <row r="140" spans="1:20" ht="18" customHeight="1" x14ac:dyDescent="0.2">
      <c r="A140" s="230"/>
      <c r="B140" s="321"/>
      <c r="C140" s="321"/>
      <c r="D140" s="321"/>
      <c r="E140" s="321"/>
      <c r="F140" s="321"/>
      <c r="G140" s="321"/>
      <c r="H140" s="321"/>
      <c r="I140" s="321"/>
      <c r="J140" s="321"/>
      <c r="K140" s="321"/>
      <c r="L140" s="321"/>
      <c r="M140" s="321"/>
      <c r="N140" s="321"/>
      <c r="O140" s="321"/>
      <c r="P140" s="321"/>
      <c r="Q140" s="321"/>
      <c r="R140" s="321"/>
      <c r="S140" s="321"/>
      <c r="T140" s="321"/>
    </row>
    <row r="141" spans="1:20" ht="18" customHeight="1" x14ac:dyDescent="0.2">
      <c r="A141" s="230"/>
      <c r="B141" s="321"/>
      <c r="C141" s="321"/>
      <c r="D141" s="321"/>
      <c r="E141" s="321"/>
      <c r="F141" s="321"/>
      <c r="G141" s="321"/>
      <c r="H141" s="321"/>
      <c r="I141" s="321"/>
      <c r="J141" s="321"/>
      <c r="K141" s="321"/>
      <c r="L141" s="321"/>
      <c r="M141" s="321"/>
      <c r="N141" s="321"/>
      <c r="O141" s="321"/>
      <c r="P141" s="321"/>
      <c r="Q141" s="321"/>
      <c r="R141" s="321"/>
      <c r="S141" s="321"/>
      <c r="T141" s="321"/>
    </row>
    <row r="142" spans="1:20" ht="18" customHeight="1" x14ac:dyDescent="0.2">
      <c r="A142" s="230"/>
      <c r="B142" s="321"/>
      <c r="C142" s="321"/>
      <c r="D142" s="321"/>
      <c r="E142" s="321"/>
      <c r="F142" s="321"/>
      <c r="G142" s="321"/>
      <c r="H142" s="321"/>
      <c r="I142" s="321"/>
      <c r="J142" s="321"/>
      <c r="K142" s="321"/>
      <c r="L142" s="321"/>
      <c r="M142" s="321"/>
      <c r="N142" s="321"/>
      <c r="O142" s="321"/>
      <c r="P142" s="321"/>
      <c r="Q142" s="321"/>
      <c r="R142" s="321"/>
      <c r="S142" s="321"/>
      <c r="T142" s="321"/>
    </row>
    <row r="143" spans="1:20" ht="18" customHeight="1" x14ac:dyDescent="0.2">
      <c r="A143" s="230"/>
      <c r="B143" s="321"/>
      <c r="C143" s="321"/>
      <c r="D143" s="321"/>
      <c r="E143" s="321"/>
      <c r="F143" s="321"/>
      <c r="G143" s="321"/>
      <c r="H143" s="321"/>
      <c r="I143" s="321"/>
      <c r="J143" s="321"/>
      <c r="K143" s="321"/>
      <c r="L143" s="321"/>
      <c r="M143" s="321"/>
      <c r="N143" s="321"/>
      <c r="O143" s="321"/>
      <c r="P143" s="321"/>
      <c r="Q143" s="321"/>
      <c r="R143" s="321"/>
      <c r="S143" s="321"/>
      <c r="T143" s="321"/>
    </row>
    <row r="144" spans="1:20" ht="18" customHeight="1" x14ac:dyDescent="0.2">
      <c r="A144" s="230"/>
      <c r="B144" s="321"/>
      <c r="C144" s="321"/>
      <c r="D144" s="321"/>
      <c r="E144" s="321"/>
      <c r="F144" s="321"/>
      <c r="G144" s="321"/>
      <c r="H144" s="321"/>
      <c r="I144" s="321"/>
      <c r="J144" s="321"/>
      <c r="K144" s="321"/>
      <c r="L144" s="321"/>
      <c r="M144" s="321"/>
      <c r="N144" s="321"/>
      <c r="O144" s="321"/>
      <c r="P144" s="321"/>
      <c r="Q144" s="321"/>
      <c r="R144" s="321"/>
      <c r="S144" s="321"/>
      <c r="T144" s="321"/>
    </row>
    <row r="145" spans="1:20" ht="18" customHeight="1" x14ac:dyDescent="0.2">
      <c r="A145" s="230"/>
      <c r="B145" s="321"/>
      <c r="C145" s="321"/>
      <c r="D145" s="321"/>
      <c r="E145" s="321"/>
      <c r="F145" s="321"/>
      <c r="G145" s="321"/>
      <c r="H145" s="321"/>
      <c r="I145" s="321"/>
      <c r="J145" s="321"/>
      <c r="K145" s="321"/>
      <c r="L145" s="321"/>
      <c r="M145" s="321"/>
      <c r="N145" s="321"/>
      <c r="O145" s="321"/>
      <c r="P145" s="321"/>
      <c r="Q145" s="321"/>
      <c r="R145" s="321"/>
      <c r="S145" s="321"/>
      <c r="T145" s="321"/>
    </row>
    <row r="146" spans="1:20" ht="18" customHeight="1" x14ac:dyDescent="0.2">
      <c r="A146" s="230"/>
      <c r="B146" s="321"/>
      <c r="C146" s="370"/>
      <c r="D146" s="370"/>
      <c r="E146" s="370"/>
      <c r="F146" s="370"/>
      <c r="G146" s="370"/>
      <c r="H146" s="370"/>
      <c r="I146" s="370"/>
      <c r="J146" s="370"/>
      <c r="K146" s="370"/>
      <c r="L146" s="370"/>
      <c r="M146" s="370"/>
      <c r="N146" s="370"/>
      <c r="O146" s="370"/>
      <c r="P146" s="370"/>
      <c r="Q146" s="370"/>
      <c r="R146" s="370"/>
      <c r="S146" s="370"/>
      <c r="T146" s="321"/>
    </row>
    <row r="147" spans="1:20" ht="18" customHeight="1" x14ac:dyDescent="0.2">
      <c r="A147" s="230"/>
      <c r="B147" s="321"/>
      <c r="C147" s="321"/>
      <c r="D147" s="321"/>
      <c r="E147" s="321"/>
      <c r="F147" s="321"/>
      <c r="G147" s="321"/>
      <c r="H147" s="321"/>
      <c r="I147" s="321"/>
      <c r="J147" s="321"/>
      <c r="K147" s="321"/>
      <c r="L147" s="321"/>
      <c r="M147" s="321"/>
      <c r="N147" s="321"/>
      <c r="O147" s="321"/>
      <c r="P147" s="321"/>
      <c r="Q147" s="321"/>
      <c r="R147" s="321"/>
      <c r="S147" s="321"/>
      <c r="T147" s="321"/>
    </row>
    <row r="148" spans="1:20" ht="18" customHeight="1" x14ac:dyDescent="0.2">
      <c r="A148" s="230"/>
      <c r="B148" s="321"/>
      <c r="C148" s="321"/>
      <c r="D148" s="321"/>
      <c r="E148" s="321"/>
      <c r="F148" s="321"/>
      <c r="G148" s="321"/>
      <c r="H148" s="321"/>
      <c r="I148" s="321"/>
      <c r="J148" s="321"/>
      <c r="K148" s="321"/>
      <c r="L148" s="321"/>
      <c r="M148" s="321"/>
      <c r="N148" s="321"/>
      <c r="O148" s="321"/>
      <c r="P148" s="321"/>
      <c r="Q148" s="321"/>
      <c r="R148" s="321"/>
      <c r="S148" s="321"/>
      <c r="T148" s="321"/>
    </row>
    <row r="149" spans="1:20" ht="18" customHeight="1" x14ac:dyDescent="0.2">
      <c r="A149" s="230"/>
      <c r="B149" s="321"/>
      <c r="C149" s="321"/>
      <c r="D149" s="321"/>
      <c r="E149" s="321"/>
      <c r="F149" s="321"/>
      <c r="G149" s="321"/>
      <c r="H149" s="321"/>
      <c r="I149" s="321"/>
      <c r="J149" s="321"/>
      <c r="K149" s="321"/>
      <c r="L149" s="321"/>
      <c r="M149" s="321"/>
      <c r="N149" s="321"/>
      <c r="O149" s="321"/>
      <c r="P149" s="321"/>
      <c r="Q149" s="321"/>
      <c r="R149" s="321"/>
      <c r="S149" s="321"/>
      <c r="T149" s="321"/>
    </row>
    <row r="150" spans="1:20" ht="18" customHeight="1" x14ac:dyDescent="0.2">
      <c r="A150" s="230"/>
      <c r="B150" s="321"/>
      <c r="C150" s="321"/>
      <c r="D150" s="321"/>
      <c r="E150" s="321"/>
      <c r="F150" s="321"/>
      <c r="G150" s="321"/>
      <c r="H150" s="321"/>
      <c r="I150" s="321"/>
      <c r="J150" s="321"/>
      <c r="K150" s="321"/>
      <c r="L150" s="321"/>
      <c r="M150" s="321"/>
      <c r="N150" s="321"/>
      <c r="O150" s="321"/>
      <c r="P150" s="321"/>
      <c r="Q150" s="321"/>
      <c r="R150" s="321"/>
      <c r="S150" s="321"/>
      <c r="T150" s="321"/>
    </row>
    <row r="151" spans="1:20" ht="18" customHeight="1" x14ac:dyDescent="0.2">
      <c r="A151" s="230"/>
      <c r="B151" s="321"/>
      <c r="C151" s="321"/>
      <c r="D151" s="321"/>
      <c r="E151" s="321"/>
      <c r="F151" s="321"/>
      <c r="G151" s="321"/>
      <c r="H151" s="321"/>
      <c r="I151" s="321"/>
      <c r="J151" s="321"/>
      <c r="K151" s="321"/>
      <c r="L151" s="321"/>
      <c r="M151" s="321"/>
      <c r="N151" s="321"/>
      <c r="O151" s="321"/>
      <c r="P151" s="321"/>
      <c r="Q151" s="321"/>
      <c r="R151" s="321"/>
      <c r="S151" s="321"/>
      <c r="T151" s="321"/>
    </row>
    <row r="152" spans="1:20" ht="18" customHeight="1" x14ac:dyDescent="0.2">
      <c r="A152" s="230"/>
      <c r="B152" s="321"/>
      <c r="C152" s="370"/>
      <c r="D152" s="370"/>
      <c r="E152" s="370"/>
      <c r="F152" s="370"/>
      <c r="G152" s="370"/>
      <c r="H152" s="370"/>
      <c r="I152" s="370"/>
      <c r="J152" s="370"/>
      <c r="K152" s="370"/>
      <c r="L152" s="370"/>
      <c r="M152" s="370"/>
      <c r="N152" s="370"/>
      <c r="O152" s="370"/>
      <c r="P152" s="370"/>
      <c r="Q152" s="370"/>
      <c r="R152" s="370"/>
      <c r="S152" s="370"/>
      <c r="T152" s="321"/>
    </row>
    <row r="153" spans="1:20" ht="18" customHeight="1" x14ac:dyDescent="0.2">
      <c r="A153" s="230"/>
      <c r="B153" s="321"/>
      <c r="C153" s="321"/>
      <c r="D153" s="321"/>
      <c r="E153" s="321"/>
      <c r="F153" s="321"/>
      <c r="G153" s="321"/>
      <c r="H153" s="321"/>
      <c r="I153" s="321"/>
      <c r="J153" s="321"/>
      <c r="K153" s="321"/>
      <c r="L153" s="321"/>
      <c r="M153" s="321"/>
      <c r="N153" s="321"/>
      <c r="O153" s="321"/>
      <c r="P153" s="321"/>
      <c r="Q153" s="321"/>
      <c r="R153" s="321"/>
      <c r="S153" s="321"/>
      <c r="T153" s="321"/>
    </row>
    <row r="154" spans="1:20" ht="18" customHeight="1" x14ac:dyDescent="0.2">
      <c r="A154" s="230"/>
      <c r="B154" s="321"/>
      <c r="C154" s="321"/>
      <c r="D154" s="321"/>
      <c r="E154" s="321"/>
      <c r="F154" s="321"/>
      <c r="G154" s="321"/>
      <c r="H154" s="321"/>
      <c r="I154" s="321"/>
      <c r="J154" s="321"/>
      <c r="K154" s="321"/>
      <c r="L154" s="321"/>
      <c r="M154" s="321"/>
      <c r="N154" s="321"/>
      <c r="O154" s="321"/>
      <c r="P154" s="321"/>
      <c r="Q154" s="321"/>
      <c r="R154" s="321"/>
      <c r="S154" s="321"/>
      <c r="T154" s="321"/>
    </row>
    <row r="155" spans="1:20" ht="18" customHeight="1" x14ac:dyDescent="0.2">
      <c r="A155" s="230"/>
      <c r="B155" s="321"/>
      <c r="C155" s="321"/>
      <c r="D155" s="321"/>
      <c r="E155" s="321"/>
      <c r="F155" s="321"/>
      <c r="G155" s="321"/>
      <c r="H155" s="321"/>
      <c r="I155" s="321"/>
      <c r="J155" s="321"/>
      <c r="K155" s="321"/>
      <c r="L155" s="321"/>
      <c r="M155" s="321"/>
      <c r="N155" s="321"/>
      <c r="O155" s="321"/>
      <c r="P155" s="321"/>
      <c r="Q155" s="321"/>
      <c r="R155" s="321"/>
      <c r="S155" s="321"/>
      <c r="T155" s="321"/>
    </row>
    <row r="156" spans="1:20" ht="18" customHeight="1" x14ac:dyDescent="0.2">
      <c r="A156" s="230"/>
      <c r="B156" s="321"/>
      <c r="C156" s="321"/>
      <c r="D156" s="321"/>
      <c r="E156" s="321"/>
      <c r="F156" s="321"/>
      <c r="G156" s="321"/>
      <c r="H156" s="321"/>
      <c r="I156" s="321"/>
      <c r="J156" s="321"/>
      <c r="K156" s="321"/>
      <c r="L156" s="321"/>
      <c r="M156" s="321"/>
      <c r="N156" s="321"/>
      <c r="O156" s="321"/>
      <c r="P156" s="321"/>
      <c r="Q156" s="321"/>
      <c r="R156" s="321"/>
      <c r="S156" s="321"/>
      <c r="T156" s="321"/>
    </row>
    <row r="157" spans="1:20" ht="18" customHeight="1" x14ac:dyDescent="0.2">
      <c r="A157" s="230"/>
      <c r="B157" s="321"/>
      <c r="C157" s="321"/>
      <c r="D157" s="321"/>
      <c r="E157" s="321"/>
      <c r="F157" s="321"/>
      <c r="G157" s="321"/>
      <c r="H157" s="321"/>
      <c r="I157" s="321"/>
      <c r="J157" s="321"/>
      <c r="K157" s="321"/>
      <c r="L157" s="321"/>
      <c r="M157" s="321"/>
      <c r="N157" s="321"/>
      <c r="O157" s="321"/>
      <c r="P157" s="321"/>
      <c r="Q157" s="321"/>
      <c r="R157" s="321"/>
      <c r="S157" s="321"/>
      <c r="T157" s="321"/>
    </row>
    <row r="158" spans="1:20"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6"/>
      <c r="T158" s="267"/>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C128:S128"/>
    <mergeCell ref="C132:S132"/>
    <mergeCell ref="C134:S134"/>
    <mergeCell ref="C146:S146"/>
    <mergeCell ref="C152:S152"/>
    <mergeCell ref="C124:S124"/>
    <mergeCell ref="B98:T98"/>
    <mergeCell ref="B100:T100"/>
    <mergeCell ref="B104:T104"/>
    <mergeCell ref="B106:T106"/>
    <mergeCell ref="B108:T108"/>
    <mergeCell ref="B110:T110"/>
    <mergeCell ref="B114:S114"/>
    <mergeCell ref="C116:S116"/>
    <mergeCell ref="C118:S118"/>
    <mergeCell ref="C120:S120"/>
    <mergeCell ref="C122:S122"/>
    <mergeCell ref="B96:T96"/>
    <mergeCell ref="B74:T74"/>
    <mergeCell ref="B76:T76"/>
    <mergeCell ref="B78:T78"/>
    <mergeCell ref="B80:T80"/>
    <mergeCell ref="B82:T82"/>
    <mergeCell ref="B84:T84"/>
    <mergeCell ref="B86:T86"/>
    <mergeCell ref="B88:T88"/>
    <mergeCell ref="B90:T90"/>
    <mergeCell ref="B92:T92"/>
    <mergeCell ref="B94:T94"/>
    <mergeCell ref="B72:T72"/>
    <mergeCell ref="B60:T60"/>
    <mergeCell ref="B61:T61"/>
    <mergeCell ref="B62:T62"/>
    <mergeCell ref="B63:T63"/>
    <mergeCell ref="B64:T64"/>
    <mergeCell ref="B65:T65"/>
    <mergeCell ref="B66:T66"/>
    <mergeCell ref="B67:T67"/>
    <mergeCell ref="B68:T68"/>
    <mergeCell ref="B70:T70"/>
    <mergeCell ref="B71:T71"/>
    <mergeCell ref="B59:T59"/>
    <mergeCell ref="B1:T1"/>
    <mergeCell ref="A2:L2"/>
    <mergeCell ref="B3:T3"/>
    <mergeCell ref="B8:D8"/>
    <mergeCell ref="B13:T13"/>
    <mergeCell ref="B17:D17"/>
    <mergeCell ref="B22:T22"/>
    <mergeCell ref="B23:T23"/>
    <mergeCell ref="B56:T56"/>
    <mergeCell ref="B57:T57"/>
    <mergeCell ref="B58:T58"/>
  </mergeCells>
  <conditionalFormatting sqref="H8:H11">
    <cfRule type="iconSet" priority="2">
      <iconSet iconSet="3Arrows">
        <cfvo type="percent" val="0"/>
        <cfvo type="num" val="-0.5"/>
        <cfvo type="num" val="0.5"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817153"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1715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498</v>
      </c>
      <c r="C2" s="22"/>
    </row>
    <row r="3" spans="1:28" x14ac:dyDescent="0.2">
      <c r="B3" s="163" t="s">
        <v>499</v>
      </c>
      <c r="C3" s="22"/>
    </row>
    <row r="4" spans="1:28" ht="6.6" customHeight="1" x14ac:dyDescent="0.2">
      <c r="B4" s="373"/>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9" t="s">
        <v>0</v>
      </c>
      <c r="C6" s="379" t="s">
        <v>41</v>
      </c>
      <c r="D6" s="23"/>
      <c r="E6" s="375" t="s">
        <v>90</v>
      </c>
      <c r="F6" s="377"/>
      <c r="G6" s="374"/>
      <c r="H6" s="374"/>
      <c r="I6" s="374"/>
      <c r="J6" s="374"/>
      <c r="K6" s="374"/>
      <c r="L6" s="374"/>
      <c r="M6" s="374"/>
      <c r="N6" s="374"/>
      <c r="O6" s="374"/>
      <c r="P6" s="31"/>
      <c r="Q6" s="375" t="s">
        <v>527</v>
      </c>
      <c r="R6" s="375"/>
      <c r="S6" s="375"/>
      <c r="T6" s="375"/>
      <c r="U6" s="375"/>
      <c r="V6" s="375"/>
      <c r="W6" s="375"/>
      <c r="X6" s="375"/>
      <c r="Y6" s="375"/>
      <c r="Z6" s="375"/>
      <c r="AA6" s="375"/>
      <c r="AB6" s="31"/>
    </row>
    <row r="7" spans="1:28" ht="4.5" customHeight="1" x14ac:dyDescent="0.2">
      <c r="B7" s="376"/>
      <c r="C7" s="376"/>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6"/>
      <c r="C8" s="376"/>
      <c r="D8" s="23"/>
      <c r="E8" s="33" t="s">
        <v>1</v>
      </c>
      <c r="F8" s="17"/>
      <c r="H8" s="33" t="s">
        <v>103</v>
      </c>
      <c r="I8" s="17"/>
      <c r="K8" s="33" t="s">
        <v>104</v>
      </c>
      <c r="L8" s="17"/>
      <c r="M8" s="32"/>
      <c r="N8" s="35" t="s">
        <v>105</v>
      </c>
      <c r="O8" s="17"/>
      <c r="P8" s="31"/>
      <c r="Q8" s="145" t="s">
        <v>1</v>
      </c>
      <c r="R8" s="17"/>
      <c r="T8" s="145" t="s">
        <v>103</v>
      </c>
      <c r="U8" s="17"/>
      <c r="W8" s="145" t="s">
        <v>104</v>
      </c>
      <c r="X8" s="17"/>
      <c r="Y8" s="32"/>
      <c r="Z8" s="145" t="s">
        <v>105</v>
      </c>
      <c r="AA8" s="17"/>
    </row>
    <row r="9" spans="1:28" ht="4.5" customHeight="1" x14ac:dyDescent="0.2">
      <c r="B9" s="376"/>
      <c r="C9" s="376"/>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6"/>
      <c r="C10" s="376"/>
      <c r="D10" s="23"/>
      <c r="E10" s="375" t="s">
        <v>134</v>
      </c>
      <c r="F10" s="380"/>
      <c r="G10" s="380"/>
      <c r="H10" s="380"/>
      <c r="I10" s="380"/>
      <c r="J10" s="380"/>
      <c r="K10" s="380"/>
      <c r="L10" s="380"/>
      <c r="M10" s="380"/>
      <c r="N10" s="380"/>
      <c r="O10" s="380"/>
      <c r="P10" s="31"/>
      <c r="Q10" s="378" t="s">
        <v>47</v>
      </c>
      <c r="R10" s="374"/>
      <c r="S10" s="374"/>
      <c r="T10" s="374"/>
      <c r="U10" s="374"/>
      <c r="V10" s="374"/>
      <c r="W10" s="374"/>
      <c r="X10" s="374"/>
      <c r="Y10" s="374"/>
      <c r="Z10" s="374"/>
      <c r="AA10" s="374"/>
      <c r="AB10" s="374"/>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6">
        <v>3</v>
      </c>
      <c r="F12" s="376"/>
      <c r="G12" s="23"/>
      <c r="H12" s="376">
        <v>4</v>
      </c>
      <c r="I12" s="376"/>
      <c r="J12" s="23"/>
      <c r="K12" s="376">
        <v>5</v>
      </c>
      <c r="L12" s="376"/>
      <c r="M12" s="23"/>
      <c r="N12" s="376">
        <v>6</v>
      </c>
      <c r="O12" s="376"/>
      <c r="P12" s="42"/>
      <c r="Q12" s="376">
        <v>7</v>
      </c>
      <c r="R12" s="376"/>
      <c r="S12" s="42"/>
      <c r="T12" s="376">
        <v>8</v>
      </c>
      <c r="U12" s="376"/>
      <c r="V12" s="42"/>
      <c r="W12" s="376">
        <v>9</v>
      </c>
      <c r="X12" s="376"/>
      <c r="Y12" s="42"/>
      <c r="Z12" s="376">
        <v>10</v>
      </c>
      <c r="AA12" s="37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184</v>
      </c>
      <c r="B15" s="40">
        <v>2011</v>
      </c>
      <c r="C15" s="86" t="s">
        <v>106</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187</v>
      </c>
      <c r="B16" s="40">
        <v>2011</v>
      </c>
      <c r="C16" s="86" t="s">
        <v>107</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188</v>
      </c>
      <c r="B17" s="40">
        <v>2011</v>
      </c>
      <c r="C17" s="86" t="s">
        <v>108</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189</v>
      </c>
      <c r="B18" s="40">
        <v>2011</v>
      </c>
      <c r="C18" s="86" t="s">
        <v>109</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190</v>
      </c>
      <c r="B19" s="40">
        <v>2011</v>
      </c>
      <c r="C19" s="86" t="s">
        <v>35</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191</v>
      </c>
      <c r="B20" s="40">
        <v>2011</v>
      </c>
      <c r="C20" s="86" t="s">
        <v>110</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192</v>
      </c>
      <c r="B21" s="40">
        <v>2011</v>
      </c>
      <c r="C21" s="86" t="s">
        <v>111</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193</v>
      </c>
      <c r="B22" s="40">
        <v>2011</v>
      </c>
      <c r="C22" s="86" t="s">
        <v>112</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194</v>
      </c>
      <c r="B23" s="40">
        <v>2011</v>
      </c>
      <c r="C23" s="86" t="s">
        <v>113</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195</v>
      </c>
      <c r="B24" s="40">
        <v>2011</v>
      </c>
      <c r="C24" s="86" t="s">
        <v>114</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196</v>
      </c>
      <c r="B25" s="40">
        <v>2011</v>
      </c>
      <c r="C25" s="86" t="s">
        <v>115</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197</v>
      </c>
      <c r="B26" s="40">
        <v>2011</v>
      </c>
      <c r="C26" s="86" t="s">
        <v>116</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200</v>
      </c>
      <c r="B27" s="164">
        <v>2011</v>
      </c>
      <c r="C27" s="165" t="s">
        <v>1</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185</v>
      </c>
      <c r="B28" s="40">
        <v>2012</v>
      </c>
      <c r="C28" s="86" t="s">
        <v>106</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198</v>
      </c>
      <c r="B29" s="40">
        <v>2012</v>
      </c>
      <c r="C29" s="86" t="s">
        <v>107</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201</v>
      </c>
      <c r="B30" s="40">
        <v>2012</v>
      </c>
      <c r="C30" s="86" t="s">
        <v>108</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202</v>
      </c>
      <c r="B31" s="40">
        <v>2012</v>
      </c>
      <c r="C31" s="86" t="s">
        <v>109</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203</v>
      </c>
      <c r="B32" s="40">
        <v>2012</v>
      </c>
      <c r="C32" s="86" t="s">
        <v>35</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204</v>
      </c>
      <c r="B33" s="40">
        <v>2012</v>
      </c>
      <c r="C33" s="86" t="s">
        <v>110</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205</v>
      </c>
      <c r="B34" s="40">
        <v>2012</v>
      </c>
      <c r="C34" s="86" t="s">
        <v>111</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206</v>
      </c>
      <c r="B35" s="40">
        <v>2012</v>
      </c>
      <c r="C35" s="86" t="s">
        <v>112</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207</v>
      </c>
      <c r="B36" s="40">
        <v>2012</v>
      </c>
      <c r="C36" s="86" t="s">
        <v>113</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208</v>
      </c>
      <c r="B37" s="40">
        <v>2012</v>
      </c>
      <c r="C37" s="86" t="s">
        <v>114</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209</v>
      </c>
      <c r="B38" s="40">
        <v>2012</v>
      </c>
      <c r="C38" s="86" t="s">
        <v>115</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210</v>
      </c>
      <c r="B39" s="40">
        <v>2012</v>
      </c>
      <c r="C39" s="86" t="s">
        <v>116</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211</v>
      </c>
      <c r="B40" s="164">
        <v>2012</v>
      </c>
      <c r="C40" s="165" t="s">
        <v>1</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186</v>
      </c>
      <c r="B41" s="40">
        <v>2013</v>
      </c>
      <c r="C41" s="86" t="s">
        <v>106</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199</v>
      </c>
      <c r="B42" s="81">
        <v>2013</v>
      </c>
      <c r="C42" s="86" t="s">
        <v>107</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212</v>
      </c>
      <c r="B43" s="81">
        <v>2013</v>
      </c>
      <c r="C43" s="86" t="s">
        <v>108</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213</v>
      </c>
      <c r="B44" s="81">
        <v>2013</v>
      </c>
      <c r="C44" s="86" t="s">
        <v>109</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214</v>
      </c>
      <c r="B45" s="81">
        <v>2013</v>
      </c>
      <c r="C45" s="86" t="s">
        <v>35</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215</v>
      </c>
      <c r="B46" s="81">
        <v>2013</v>
      </c>
      <c r="C46" s="86" t="s">
        <v>110</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216</v>
      </c>
      <c r="B47" s="81">
        <v>2013</v>
      </c>
      <c r="C47" s="86" t="s">
        <v>111</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217</v>
      </c>
      <c r="B48" s="81">
        <v>2013</v>
      </c>
      <c r="C48" s="86" t="s">
        <v>112</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218</v>
      </c>
      <c r="B49" s="81">
        <v>2013</v>
      </c>
      <c r="C49" s="86" t="s">
        <v>113</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219</v>
      </c>
      <c r="B50" s="81">
        <v>2013</v>
      </c>
      <c r="C50" s="86" t="s">
        <v>114</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220</v>
      </c>
      <c r="B51" s="81">
        <v>2013</v>
      </c>
      <c r="C51" s="86" t="s">
        <v>115</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221</v>
      </c>
      <c r="B52" s="18">
        <v>2013</v>
      </c>
      <c r="C52" s="86" t="s">
        <v>116</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222</v>
      </c>
      <c r="B53" s="164">
        <v>2013</v>
      </c>
      <c r="C53" s="165" t="s">
        <v>1</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hidden="1" customHeight="1" outlineLevel="1" x14ac:dyDescent="0.2">
      <c r="A54" s="201" t="s">
        <v>148</v>
      </c>
      <c r="B54" s="198">
        <v>2014</v>
      </c>
      <c r="C54" s="199" t="s">
        <v>106</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201" t="s">
        <v>149</v>
      </c>
      <c r="B55" s="200">
        <v>2014</v>
      </c>
      <c r="C55" s="199" t="s">
        <v>107</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201" t="s">
        <v>150</v>
      </c>
      <c r="B56" s="200">
        <v>2014</v>
      </c>
      <c r="C56" s="199" t="s">
        <v>108</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201" t="s">
        <v>151</v>
      </c>
      <c r="B57" s="200">
        <v>2014</v>
      </c>
      <c r="C57" s="199" t="s">
        <v>109</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201" t="s">
        <v>152</v>
      </c>
      <c r="B58" s="200">
        <v>2014</v>
      </c>
      <c r="C58" s="199" t="s">
        <v>35</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201" t="s">
        <v>153</v>
      </c>
      <c r="B59" s="200">
        <v>2014</v>
      </c>
      <c r="C59" s="199" t="s">
        <v>110</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201" t="s">
        <v>154</v>
      </c>
      <c r="B60" s="200">
        <v>2014</v>
      </c>
      <c r="C60" s="199" t="s">
        <v>111</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201" t="s">
        <v>155</v>
      </c>
      <c r="B61" s="200">
        <v>2014</v>
      </c>
      <c r="C61" s="199" t="s">
        <v>112</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201" t="s">
        <v>156</v>
      </c>
      <c r="B62" s="200">
        <v>2014</v>
      </c>
      <c r="C62" s="199" t="s">
        <v>113</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201" t="s">
        <v>157</v>
      </c>
      <c r="B63" s="200">
        <v>2014</v>
      </c>
      <c r="C63" s="199" t="s">
        <v>114</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201" t="s">
        <v>158</v>
      </c>
      <c r="B64" s="200">
        <v>2014</v>
      </c>
      <c r="C64" s="199" t="s">
        <v>115</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201" t="s">
        <v>159</v>
      </c>
      <c r="B65" s="200">
        <v>2014</v>
      </c>
      <c r="C65" s="199" t="s">
        <v>116</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201" t="s">
        <v>160</v>
      </c>
      <c r="B66" s="164">
        <v>2014</v>
      </c>
      <c r="C66" s="165" t="s">
        <v>1</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hidden="1" customHeight="1" outlineLevel="1" x14ac:dyDescent="0.2">
      <c r="A67" s="201" t="s">
        <v>161</v>
      </c>
      <c r="B67" s="40">
        <v>2015</v>
      </c>
      <c r="C67" s="86" t="s">
        <v>106</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201" t="s">
        <v>162</v>
      </c>
      <c r="B68" s="81">
        <v>2015</v>
      </c>
      <c r="C68" s="86" t="s">
        <v>107</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201" t="s">
        <v>163</v>
      </c>
      <c r="B69" s="81">
        <v>2015</v>
      </c>
      <c r="C69" s="86" t="s">
        <v>108</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201" t="s">
        <v>164</v>
      </c>
      <c r="B70" s="81">
        <v>2015</v>
      </c>
      <c r="C70" s="86" t="s">
        <v>109</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201" t="s">
        <v>165</v>
      </c>
      <c r="B71" s="81">
        <v>2015</v>
      </c>
      <c r="C71" s="86" t="s">
        <v>35</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201" t="s">
        <v>166</v>
      </c>
      <c r="B72" s="81">
        <v>2015</v>
      </c>
      <c r="C72" s="86" t="s">
        <v>110</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201" t="s">
        <v>167</v>
      </c>
      <c r="B73" s="81">
        <v>2015</v>
      </c>
      <c r="C73" s="86" t="s">
        <v>111</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201" t="s">
        <v>168</v>
      </c>
      <c r="B74" s="81">
        <v>2015</v>
      </c>
      <c r="C74" s="86" t="s">
        <v>112</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201" t="s">
        <v>169</v>
      </c>
      <c r="B75" s="81">
        <v>2015</v>
      </c>
      <c r="C75" s="86" t="s">
        <v>113</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201" t="s">
        <v>170</v>
      </c>
      <c r="B76" s="81">
        <v>2015</v>
      </c>
      <c r="C76" s="86" t="s">
        <v>114</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201" t="s">
        <v>171</v>
      </c>
      <c r="B77" s="81">
        <v>2015</v>
      </c>
      <c r="C77" s="86" t="s">
        <v>115</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201" t="s">
        <v>172</v>
      </c>
      <c r="B78" s="80">
        <v>2015</v>
      </c>
      <c r="C78" s="86" t="s">
        <v>116</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201" t="s">
        <v>173</v>
      </c>
      <c r="B79" s="164">
        <v>2015</v>
      </c>
      <c r="C79" s="165" t="s">
        <v>1</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427</v>
      </c>
      <c r="B80" s="40">
        <v>2016</v>
      </c>
      <c r="C80" s="86" t="s">
        <v>106</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83.151646930919981</v>
      </c>
      <c r="L80" s="156"/>
      <c r="M80" s="156"/>
      <c r="N80" s="156">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428</v>
      </c>
      <c r="B81" s="81">
        <v>2016</v>
      </c>
      <c r="C81" s="86" t="s">
        <v>107</v>
      </c>
      <c r="D81" s="28"/>
      <c r="E81" s="156">
        <f>IF(VLOOKUP($A81,'-RÅDATA_KVARTAL-'!$A$5:$DS$385,60,FALSE)&gt;0,VLOOKUP($A81,'-RÅDATA_KVARTAL-'!$A$5:$DS$385,60,FALSE),"")</f>
        <v>91.291080411634027</v>
      </c>
      <c r="F81" s="156"/>
      <c r="G81" s="156"/>
      <c r="H81" s="156">
        <f>IF(VLOOKUP($A81,'-RÅDATA_KVARTAL-'!$A$5:$DS$385,61,FALSE)&gt;0,VLOOKUP($A81,'-RÅDATA_KVARTAL-'!$A$5:$DS$385,61,FALSE),"")</f>
        <v>94.953927161035551</v>
      </c>
      <c r="I81" s="156"/>
      <c r="J81" s="156"/>
      <c r="K81" s="156">
        <f>IF(VLOOKUP($A81,'-RÅDATA_KVARTAL-'!$A$5:$DS$385,62,FALSE)&gt;0,VLOOKUP($A81,'-RÅDATA_KVARTAL-'!$A$5:$DS$385,62,FALSE),"")</f>
        <v>89.230541141586357</v>
      </c>
      <c r="L81" s="156"/>
      <c r="M81" s="156"/>
      <c r="N81" s="156">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429</v>
      </c>
      <c r="B82" s="81">
        <v>2016</v>
      </c>
      <c r="C82" s="86" t="s">
        <v>108</v>
      </c>
      <c r="D82" s="28"/>
      <c r="E82" s="156">
        <f>IF(VLOOKUP($A82,'-RÅDATA_KVARTAL-'!$A$5:$DS$385,60,FALSE)&gt;0,VLOOKUP($A82,'-RÅDATA_KVARTAL-'!$A$5:$DS$385,60,FALSE),"")</f>
        <v>91.209004935210174</v>
      </c>
      <c r="F82" s="156"/>
      <c r="G82" s="156"/>
      <c r="H82" s="156">
        <f>IF(VLOOKUP($A82,'-RÅDATA_KVARTAL-'!$A$5:$DS$385,61,FALSE)&gt;0,VLOOKUP($A82,'-RÅDATA_KVARTAL-'!$A$5:$DS$385,61,FALSE),"")</f>
        <v>94.02649459842597</v>
      </c>
      <c r="I82" s="156"/>
      <c r="J82" s="156"/>
      <c r="K82" s="156">
        <f>IF(VLOOKUP($A82,'-RÅDATA_KVARTAL-'!$A$5:$DS$385,62,FALSE)&gt;0,VLOOKUP($A82,'-RÅDATA_KVARTAL-'!$A$5:$DS$385,62,FALSE),"")</f>
        <v>89.847310847766636</v>
      </c>
      <c r="L82" s="156"/>
      <c r="M82" s="156"/>
      <c r="N82" s="156">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430</v>
      </c>
      <c r="B83" s="81">
        <v>2016</v>
      </c>
      <c r="C83" s="86" t="s">
        <v>109</v>
      </c>
      <c r="D83" s="28"/>
      <c r="E83" s="156">
        <f>IF(VLOOKUP($A83,'-RÅDATA_KVARTAL-'!$A$5:$DS$385,60,FALSE)&gt;0,VLOOKUP($A83,'-RÅDATA_KVARTAL-'!$A$5:$DS$385,60,FALSE),"")</f>
        <v>91.797188383258671</v>
      </c>
      <c r="F83" s="156"/>
      <c r="G83" s="156"/>
      <c r="H83" s="156">
        <f>IF(VLOOKUP($A83,'-RÅDATA_KVARTAL-'!$A$5:$DS$385,61,FALSE)&gt;0,VLOOKUP($A83,'-RÅDATA_KVARTAL-'!$A$5:$DS$385,61,FALSE),"")</f>
        <v>94.67170336497837</v>
      </c>
      <c r="I83" s="156"/>
      <c r="J83" s="156"/>
      <c r="K83" s="156">
        <f>IF(VLOOKUP($A83,'-RÅDATA_KVARTAL-'!$A$5:$DS$385,62,FALSE)&gt;0,VLOOKUP($A83,'-RÅDATA_KVARTAL-'!$A$5:$DS$385,62,FALSE),"")</f>
        <v>90.512857765509224</v>
      </c>
      <c r="L83" s="156"/>
      <c r="M83" s="156"/>
      <c r="N83" s="156">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431</v>
      </c>
      <c r="B84" s="81">
        <v>2016</v>
      </c>
      <c r="C84" s="86" t="s">
        <v>35</v>
      </c>
      <c r="D84" s="28"/>
      <c r="E84" s="156">
        <f>IF(VLOOKUP($A84,'-RÅDATA_KVARTAL-'!$A$5:$DS$385,60,FALSE)&gt;0,VLOOKUP($A84,'-RÅDATA_KVARTAL-'!$A$5:$DS$385,60,FALSE),"")</f>
        <v>90.652716101952663</v>
      </c>
      <c r="F84" s="156"/>
      <c r="G84" s="156"/>
      <c r="H84" s="156">
        <f>IF(VLOOKUP($A84,'-RÅDATA_KVARTAL-'!$A$5:$DS$385,61,FALSE)&gt;0,VLOOKUP($A84,'-RÅDATA_KVARTAL-'!$A$5:$DS$385,61,FALSE),"")</f>
        <v>94.38352500668627</v>
      </c>
      <c r="I84" s="156"/>
      <c r="J84" s="156"/>
      <c r="K84" s="156">
        <f>IF(VLOOKUP($A84,'-RÅDATA_KVARTAL-'!$A$5:$DS$385,62,FALSE)&gt;0,VLOOKUP($A84,'-RÅDATA_KVARTAL-'!$A$5:$DS$385,62,FALSE),"")</f>
        <v>88.746295283860391</v>
      </c>
      <c r="L84" s="156"/>
      <c r="M84" s="156"/>
      <c r="N84" s="156">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432</v>
      </c>
      <c r="B85" s="81">
        <v>2016</v>
      </c>
      <c r="C85" s="86" t="s">
        <v>110</v>
      </c>
      <c r="D85" s="28"/>
      <c r="E85" s="156">
        <f>IF(VLOOKUP($A85,'-RÅDATA_KVARTAL-'!$A$5:$DS$385,60,FALSE)&gt;0,VLOOKUP($A85,'-RÅDATA_KVARTAL-'!$A$5:$DS$385,60,FALSE),"")</f>
        <v>89.564008012963654</v>
      </c>
      <c r="F85" s="156"/>
      <c r="G85" s="156"/>
      <c r="H85" s="156">
        <f>IF(VLOOKUP($A85,'-RÅDATA_KVARTAL-'!$A$5:$DS$385,61,FALSE)&gt;0,VLOOKUP($A85,'-RÅDATA_KVARTAL-'!$A$5:$DS$385,61,FALSE),"")</f>
        <v>93.083059357239335</v>
      </c>
      <c r="I85" s="156"/>
      <c r="J85" s="156"/>
      <c r="K85" s="156">
        <f>IF(VLOOKUP($A85,'-RÅDATA_KVARTAL-'!$A$5:$DS$385,62,FALSE)&gt;0,VLOOKUP($A85,'-RÅDATA_KVARTAL-'!$A$5:$DS$385,62,FALSE),"")</f>
        <v>87.592341323684607</v>
      </c>
      <c r="L85" s="156"/>
      <c r="M85" s="156"/>
      <c r="N85" s="156">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433</v>
      </c>
      <c r="B86" s="81">
        <v>2016</v>
      </c>
      <c r="C86" s="86" t="s">
        <v>111</v>
      </c>
      <c r="D86" s="28"/>
      <c r="E86" s="156">
        <f>IF(VLOOKUP($A86,'-RÅDATA_KVARTAL-'!$A$5:$DS$385,60,FALSE)&gt;0,VLOOKUP($A86,'-RÅDATA_KVARTAL-'!$A$5:$DS$385,60,FALSE),"")</f>
        <v>92.105514801305958</v>
      </c>
      <c r="F86" s="156"/>
      <c r="G86" s="156"/>
      <c r="H86" s="156">
        <f>IF(VLOOKUP($A86,'-RÅDATA_KVARTAL-'!$A$5:$DS$385,61,FALSE)&gt;0,VLOOKUP($A86,'-RÅDATA_KVARTAL-'!$A$5:$DS$385,61,FALSE),"")</f>
        <v>95.452830188679243</v>
      </c>
      <c r="I86" s="156"/>
      <c r="J86" s="156"/>
      <c r="K86" s="156">
        <f>IF(VLOOKUP($A86,'-RÅDATA_KVARTAL-'!$A$5:$DS$385,62,FALSE)&gt;0,VLOOKUP($A86,'-RÅDATA_KVARTAL-'!$A$5:$DS$385,62,FALSE),"")</f>
        <v>89.993847349502929</v>
      </c>
      <c r="L86" s="156"/>
      <c r="M86" s="156"/>
      <c r="N86" s="156">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434</v>
      </c>
      <c r="B87" s="81">
        <v>2016</v>
      </c>
      <c r="C87" s="86" t="s">
        <v>112</v>
      </c>
      <c r="D87" s="28"/>
      <c r="E87" s="156">
        <f>IF(VLOOKUP($A87,'-RÅDATA_KVARTAL-'!$A$5:$DS$385,60,FALSE)&gt;0,VLOOKUP($A87,'-RÅDATA_KVARTAL-'!$A$5:$DS$385,60,FALSE),"")</f>
        <v>92.184956445018827</v>
      </c>
      <c r="F87" s="156"/>
      <c r="G87" s="156"/>
      <c r="H87" s="156">
        <f>IF(VLOOKUP($A87,'-RÅDATA_KVARTAL-'!$A$5:$DS$385,61,FALSE)&gt;0,VLOOKUP($A87,'-RÅDATA_KVARTAL-'!$A$5:$DS$385,61,FALSE),"")</f>
        <v>95.774088687064193</v>
      </c>
      <c r="I87" s="156"/>
      <c r="J87" s="156"/>
      <c r="K87" s="156">
        <f>IF(VLOOKUP($A87,'-RÅDATA_KVARTAL-'!$A$5:$DS$385,62,FALSE)&gt;0,VLOOKUP($A87,'-RÅDATA_KVARTAL-'!$A$5:$DS$385,62,FALSE),"")</f>
        <v>89.674024265458257</v>
      </c>
      <c r="L87" s="156"/>
      <c r="M87" s="156"/>
      <c r="N87" s="156">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435</v>
      </c>
      <c r="B88" s="81">
        <v>2016</v>
      </c>
      <c r="C88" s="86" t="s">
        <v>113</v>
      </c>
      <c r="D88" s="28"/>
      <c r="E88" s="156">
        <f>IF(VLOOKUP($A88,'-RÅDATA_KVARTAL-'!$A$5:$DS$385,60,FALSE)&gt;0,VLOOKUP($A88,'-RÅDATA_KVARTAL-'!$A$5:$DS$385,60,FALSE),"")</f>
        <v>90.156307241421416</v>
      </c>
      <c r="F88" s="156"/>
      <c r="G88" s="156"/>
      <c r="H88" s="156">
        <f>IF(VLOOKUP($A88,'-RÅDATA_KVARTAL-'!$A$5:$DS$385,61,FALSE)&gt;0,VLOOKUP($A88,'-RÅDATA_KVARTAL-'!$A$5:$DS$385,61,FALSE),"")</f>
        <v>94.02210026333276</v>
      </c>
      <c r="I88" s="156"/>
      <c r="J88" s="156"/>
      <c r="K88" s="156">
        <f>IF(VLOOKUP($A88,'-RÅDATA_KVARTAL-'!$A$5:$DS$385,62,FALSE)&gt;0,VLOOKUP($A88,'-RÅDATA_KVARTAL-'!$A$5:$DS$385,62,FALSE),"")</f>
        <v>87.646138529369935</v>
      </c>
      <c r="L88" s="156"/>
      <c r="M88" s="156"/>
      <c r="N88" s="156">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436</v>
      </c>
      <c r="B89" s="81">
        <v>2016</v>
      </c>
      <c r="C89" s="86" t="s">
        <v>114</v>
      </c>
      <c r="D89" s="28"/>
      <c r="E89" s="156">
        <f>IF(VLOOKUP($A89,'-RÅDATA_KVARTAL-'!$A$5:$DS$385,60,FALSE)&gt;0,VLOOKUP($A89,'-RÅDATA_KVARTAL-'!$A$5:$DS$385,60,FALSE),"")</f>
        <v>88.549868766404202</v>
      </c>
      <c r="F89" s="156"/>
      <c r="G89" s="156"/>
      <c r="H89" s="156">
        <f>IF(VLOOKUP($A89,'-RÅDATA_KVARTAL-'!$A$5:$DS$385,61,FALSE)&gt;0,VLOOKUP($A89,'-RÅDATA_KVARTAL-'!$A$5:$DS$385,61,FALSE),"")</f>
        <v>94.078851302019956</v>
      </c>
      <c r="I89" s="156"/>
      <c r="J89" s="156"/>
      <c r="K89" s="156">
        <f>IF(VLOOKUP($A89,'-RÅDATA_KVARTAL-'!$A$5:$DS$385,62,FALSE)&gt;0,VLOOKUP($A89,'-RÅDATA_KVARTAL-'!$A$5:$DS$385,62,FALSE),"")</f>
        <v>84.741589119541871</v>
      </c>
      <c r="L89" s="156"/>
      <c r="M89" s="156"/>
      <c r="N89" s="156">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customHeight="1" outlineLevel="1" x14ac:dyDescent="0.2">
      <c r="A90" s="201" t="s">
        <v>437</v>
      </c>
      <c r="B90" s="81">
        <v>2016</v>
      </c>
      <c r="C90" s="86" t="s">
        <v>115</v>
      </c>
      <c r="D90" s="28"/>
      <c r="E90" s="156">
        <f>IF(VLOOKUP($A90,'-RÅDATA_KVARTAL-'!$A$5:$DS$385,60,FALSE)&gt;0,VLOOKUP($A90,'-RÅDATA_KVARTAL-'!$A$5:$DS$385,60,FALSE),"")</f>
        <v>86.206680689102569</v>
      </c>
      <c r="F90" s="156"/>
      <c r="G90" s="156"/>
      <c r="H90" s="156">
        <f>IF(VLOOKUP($A90,'-RÅDATA_KVARTAL-'!$A$5:$DS$385,61,FALSE)&gt;0,VLOOKUP($A90,'-RÅDATA_KVARTAL-'!$A$5:$DS$385,61,FALSE),"")</f>
        <v>91.553023619268487</v>
      </c>
      <c r="I90" s="156"/>
      <c r="J90" s="156"/>
      <c r="K90" s="156">
        <f>IF(VLOOKUP($A90,'-RÅDATA_KVARTAL-'!$A$5:$DS$385,62,FALSE)&gt;0,VLOOKUP($A90,'-RÅDATA_KVARTAL-'!$A$5:$DS$385,62,FALSE),"")</f>
        <v>83.229904572331819</v>
      </c>
      <c r="L90" s="156"/>
      <c r="M90" s="156"/>
      <c r="N90" s="156">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customHeight="1" outlineLevel="1" x14ac:dyDescent="0.2">
      <c r="A91" s="201" t="s">
        <v>438</v>
      </c>
      <c r="B91" s="81">
        <v>2016</v>
      </c>
      <c r="C91" s="86" t="s">
        <v>116</v>
      </c>
      <c r="D91" s="28"/>
      <c r="E91" s="156">
        <f>IF(VLOOKUP($A91,'-RÅDATA_KVARTAL-'!$A$5:$DS$385,60,FALSE)&gt;0,VLOOKUP($A91,'-RÅDATA_KVARTAL-'!$A$5:$DS$385,60,FALSE),"")</f>
        <v>91.249509707785833</v>
      </c>
      <c r="F91" s="156"/>
      <c r="G91" s="156"/>
      <c r="H91" s="156">
        <f>IF(VLOOKUP($A91,'-RÅDATA_KVARTAL-'!$A$5:$DS$385,61,FALSE)&gt;0,VLOOKUP($A91,'-RÅDATA_KVARTAL-'!$A$5:$DS$385,61,FALSE),"")</f>
        <v>93.549567125960252</v>
      </c>
      <c r="I91" s="156"/>
      <c r="J91" s="156"/>
      <c r="K91" s="156">
        <f>IF(VLOOKUP($A91,'-RÅDATA_KVARTAL-'!$A$5:$DS$385,62,FALSE)&gt;0,VLOOKUP($A91,'-RÅDATA_KVARTAL-'!$A$5:$DS$385,62,FALSE),"")</f>
        <v>90.151250727166953</v>
      </c>
      <c r="L91" s="156"/>
      <c r="M91" s="156"/>
      <c r="N91" s="156">
        <f>IF(VLOOKUP($A91,'-RÅDATA_KVARTAL-'!$A$5:$DS$385,63,FALSE)&gt;0,VLOOKUP($A91,'-RÅDATA_KVARTAL-'!$A$5:$DS$385,63,FALSE),"")</f>
        <v>82.126149378932084</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x14ac:dyDescent="0.2">
      <c r="A92" s="201" t="s">
        <v>366</v>
      </c>
      <c r="B92" s="164">
        <v>2016</v>
      </c>
      <c r="C92" s="165" t="s">
        <v>1</v>
      </c>
      <c r="D92" s="166"/>
      <c r="E92" s="202">
        <f>IF(VLOOKUP($A92,'-RÅDATA_KVARTAL-'!$A$5:$DS$385,60,FALSE)&gt;0,VLOOKUP($A92,'-RÅDATA_KVARTAL-'!$A$5:$DS$385,60,FALSE),"")</f>
        <v>90.145233930254861</v>
      </c>
      <c r="F92" s="166"/>
      <c r="G92" s="166"/>
      <c r="H92" s="202">
        <f>IF(VLOOKUP($A92,'-RÅDATA_KVARTAL-'!$A$5:$DS$385,61,FALSE)&gt;0,VLOOKUP($A92,'-RÅDATA_KVARTAL-'!$A$5:$DS$385,61,FALSE),"")</f>
        <v>93.99203764024611</v>
      </c>
      <c r="I92" s="202"/>
      <c r="J92" s="202"/>
      <c r="K92" s="202">
        <f>IF(VLOOKUP($A92,'-RÅDATA_KVARTAL-'!$A$5:$DS$385,62,FALSE)&gt;0,VLOOKUP($A92,'-RÅDATA_KVARTAL-'!$A$5:$DS$385,62,FALSE),"")</f>
        <v>87.862647131471277</v>
      </c>
      <c r="L92" s="202"/>
      <c r="M92" s="202"/>
      <c r="N92" s="202">
        <f>IF(VLOOKUP($A92,'-RÅDATA_KVARTAL-'!$A$5:$DS$385,63,FALSE)&gt;0,VLOOKUP($A92,'-RÅDATA_KVARTAL-'!$A$5:$DS$385,63,FALSE),"")</f>
        <v>77.499378779093846</v>
      </c>
      <c r="O92" s="166"/>
      <c r="P92" s="167" t="str">
        <f>IF(VLOOKUP(CONCATENATE($B92," ",$C92),'-RÅDATA_KVARTAL-'!$A$5:$CB$81,14)&gt;0,VLOOKUP(CONCATENATE($B92," ",$C92),'-RÅDATA_KVARTAL-'!$A$5:$CB$81,14),"")</f>
        <v/>
      </c>
      <c r="Q92" s="167">
        <f>IF(VLOOKUP($A92,'-RÅDATA_KVARTAL-'!$A$5:$DS$385,120,FALSE)&gt;0,VLOOKUP($A92,'-RÅDATA_KVARTAL-'!$A$5:$DS$385,120,FALSE),"")</f>
        <v>22.667777625431111</v>
      </c>
      <c r="R92" s="203"/>
      <c r="S92" s="203"/>
      <c r="T92" s="167">
        <f>IF(VLOOKUP($A92,'-RÅDATA_KVARTAL-'!$A$5:$DS$385,121,FALSE)&gt;0,VLOOKUP($A92,'-RÅDATA_KVARTAL-'!$A$5:$DS$385,121,FALSE),"")</f>
        <v>16.082260074781885</v>
      </c>
      <c r="U92" s="167"/>
      <c r="V92" s="167"/>
      <c r="W92" s="167">
        <f>IF(VLOOKUP($A92,'-RÅDATA_KVARTAL-'!$A$5:$DS$385,122,FALSE)&gt;0,VLOOKUP($A92,'-RÅDATA_KVARTAL-'!$A$5:$DS$385,122,FALSE),"")</f>
        <v>24.284102357445093</v>
      </c>
      <c r="X92" s="167"/>
      <c r="Y92" s="167"/>
      <c r="Z92" s="167">
        <f>IF(VLOOKUP($A92,'-RÅDATA_KVARTAL-'!$A$5:$DS$385,123,FALSE)&gt;0,VLOOKUP($A92,'-RÅDATA_KVARTAL-'!$A$5:$DS$385,123,FALSE),"")</f>
        <v>29.416528621387815</v>
      </c>
      <c r="AA92" s="166"/>
      <c r="AB92" s="166"/>
    </row>
    <row r="93" spans="1:28" ht="15" customHeight="1" outlineLevel="1" x14ac:dyDescent="0.2">
      <c r="A93" s="201" t="s">
        <v>535</v>
      </c>
      <c r="B93" s="40">
        <v>2017</v>
      </c>
      <c r="C93" s="86" t="s">
        <v>106</v>
      </c>
      <c r="D93" s="28"/>
      <c r="E93" s="156">
        <f>IF(VLOOKUP($A93,'-RÅDATA_KVARTAL-'!$A$5:$DS$385,60,FALSE)&gt;0,VLOOKUP($A93,'-RÅDATA_KVARTAL-'!$A$5:$DS$385,60,FALSE),"")</f>
        <v>91.23672726840347</v>
      </c>
      <c r="F93" s="156"/>
      <c r="G93" s="156"/>
      <c r="H93" s="156">
        <f>IF(VLOOKUP($A93,'-RÅDATA_KVARTAL-'!$A$5:$DS$385,61,FALSE)&gt;0,VLOOKUP($A93,'-RÅDATA_KVARTAL-'!$A$5:$DS$385,61,FALSE),"")</f>
        <v>94.406266519294533</v>
      </c>
      <c r="I93" s="156"/>
      <c r="J93" s="156"/>
      <c r="K93" s="156">
        <f>IF(VLOOKUP($A93,'-RÅDATA_KVARTAL-'!$A$5:$DS$385,62,FALSE)&gt;0,VLOOKUP($A93,'-RÅDATA_KVARTAL-'!$A$5:$DS$385,62,FALSE),"")</f>
        <v>89.117980793180749</v>
      </c>
      <c r="L93" s="156"/>
      <c r="M93" s="156"/>
      <c r="N93" s="156">
        <f>IF(VLOOKUP($A93,'-RÅDATA_KVARTAL-'!$A$5:$DS$385,63,FALSE)&gt;0,VLOOKUP($A93,'-RÅDATA_KVARTAL-'!$A$5:$DS$385,63,FALSE),"")</f>
        <v>82.519685039370088</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customHeight="1" outlineLevel="1" x14ac:dyDescent="0.2">
      <c r="A94" s="201" t="s">
        <v>536</v>
      </c>
      <c r="B94" s="81">
        <v>2017</v>
      </c>
      <c r="C94" s="86" t="s">
        <v>107</v>
      </c>
      <c r="D94" s="28"/>
      <c r="E94" s="156">
        <f>IF(VLOOKUP($A94,'-RÅDATA_KVARTAL-'!$A$5:$DS$385,60,FALSE)&gt;0,VLOOKUP($A94,'-RÅDATA_KVARTAL-'!$A$5:$DS$385,60,FALSE),"")</f>
        <v>92.310642868102079</v>
      </c>
      <c r="F94" s="156"/>
      <c r="G94" s="156"/>
      <c r="H94" s="156">
        <f>IF(VLOOKUP($A94,'-RÅDATA_KVARTAL-'!$A$5:$DS$385,61,FALSE)&gt;0,VLOOKUP($A94,'-RÅDATA_KVARTAL-'!$A$5:$DS$385,61,FALSE),"")</f>
        <v>94.47427409685659</v>
      </c>
      <c r="I94" s="156"/>
      <c r="J94" s="156"/>
      <c r="K94" s="156">
        <f>IF(VLOOKUP($A94,'-RÅDATA_KVARTAL-'!$A$5:$DS$385,62,FALSE)&gt;0,VLOOKUP($A94,'-RÅDATA_KVARTAL-'!$A$5:$DS$385,62,FALSE),"")</f>
        <v>91.146370955849818</v>
      </c>
      <c r="L94" s="156"/>
      <c r="M94" s="156"/>
      <c r="N94" s="156">
        <f>IF(VLOOKUP($A94,'-RÅDATA_KVARTAL-'!$A$5:$DS$385,63,FALSE)&gt;0,VLOOKUP($A94,'-RÅDATA_KVARTAL-'!$A$5:$DS$385,63,FALSE),"")</f>
        <v>84.980636470786337</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customHeight="1" outlineLevel="1" x14ac:dyDescent="0.2">
      <c r="A95" s="201" t="s">
        <v>537</v>
      </c>
      <c r="B95" s="81">
        <v>2017</v>
      </c>
      <c r="C95" s="86" t="s">
        <v>108</v>
      </c>
      <c r="D95" s="28"/>
      <c r="E95" s="156">
        <f>IF(VLOOKUP($A95,'-RÅDATA_KVARTAL-'!$A$5:$DS$385,60,FALSE)&gt;0,VLOOKUP($A95,'-RÅDATA_KVARTAL-'!$A$5:$DS$385,60,FALSE),"")</f>
        <v>91.774088205974351</v>
      </c>
      <c r="F95" s="156"/>
      <c r="G95" s="156"/>
      <c r="H95" s="156">
        <f>IF(VLOOKUP($A95,'-RÅDATA_KVARTAL-'!$A$5:$DS$385,61,FALSE)&gt;0,VLOOKUP($A95,'-RÅDATA_KVARTAL-'!$A$5:$DS$385,61,FALSE),"")</f>
        <v>94.83162930306726</v>
      </c>
      <c r="I95" s="156"/>
      <c r="J95" s="156"/>
      <c r="K95" s="156">
        <f>IF(VLOOKUP($A95,'-RÅDATA_KVARTAL-'!$A$5:$DS$385,62,FALSE)&gt;0,VLOOKUP($A95,'-RÅDATA_KVARTAL-'!$A$5:$DS$385,62,FALSE),"")</f>
        <v>90.373234435413877</v>
      </c>
      <c r="L95" s="156"/>
      <c r="M95" s="156"/>
      <c r="N95" s="156">
        <f>IF(VLOOKUP($A95,'-RÅDATA_KVARTAL-'!$A$5:$DS$385,63,FALSE)&gt;0,VLOOKUP($A95,'-RÅDATA_KVARTAL-'!$A$5:$DS$385,63,FALSE),"")</f>
        <v>80.105900151285937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customHeight="1" outlineLevel="1" x14ac:dyDescent="0.2">
      <c r="A96" s="201" t="s">
        <v>538</v>
      </c>
      <c r="B96" s="81">
        <v>2017</v>
      </c>
      <c r="C96" s="86" t="s">
        <v>109</v>
      </c>
      <c r="D96" s="28"/>
      <c r="E96" s="156">
        <f>IF(VLOOKUP($A96,'-RÅDATA_KVARTAL-'!$A$5:$DS$385,60,FALSE)&gt;0,VLOOKUP($A96,'-RÅDATA_KVARTAL-'!$A$5:$DS$385,60,FALSE),"")</f>
        <v>89.783907238229091</v>
      </c>
      <c r="F96" s="156"/>
      <c r="G96" s="156"/>
      <c r="H96" s="156">
        <f>IF(VLOOKUP($A96,'-RÅDATA_KVARTAL-'!$A$5:$DS$385,61,FALSE)&gt;0,VLOOKUP($A96,'-RÅDATA_KVARTAL-'!$A$5:$DS$385,61,FALSE),"")</f>
        <v>92.225127630432084</v>
      </c>
      <c r="I96" s="156"/>
      <c r="J96" s="156"/>
      <c r="K96" s="156">
        <f>IF(VLOOKUP($A96,'-RÅDATA_KVARTAL-'!$A$5:$DS$385,62,FALSE)&gt;0,VLOOKUP($A96,'-RÅDATA_KVARTAL-'!$A$5:$DS$385,62,FALSE),"")</f>
        <v>89.522793921620902</v>
      </c>
      <c r="L96" s="156"/>
      <c r="M96" s="156"/>
      <c r="N96" s="156">
        <f>IF(VLOOKUP($A96,'-RÅDATA_KVARTAL-'!$A$5:$DS$385,63,FALSE)&gt;0,VLOOKUP($A96,'-RÅDATA_KVARTAL-'!$A$5:$DS$385,63,FALSE),"")</f>
        <v>74.333217873224797</v>
      </c>
      <c r="O96" s="42"/>
      <c r="P96" s="71"/>
      <c r="Q96" s="72">
        <f>IF(VLOOKUP($A96,'-RÅDATA_KVARTAL-'!$A$5:$DS$385,120,FALSE)&gt;0,VLOOKUP($A96,'-RÅDATA_KVARTAL-'!$A$5:$DS$385,120,FALSE),"")</f>
        <v>25</v>
      </c>
      <c r="R96" s="42"/>
      <c r="S96" s="42"/>
      <c r="T96" s="72">
        <f>IF(VLOOKUP($A96,'-RÅDATA_KVARTAL-'!$A$5:$DS$385,121,FALSE)&gt;0,VLOOKUP($A96,'-RÅDATA_KVARTAL-'!$A$5:$DS$385,121,FALSE),"")</f>
        <v>17</v>
      </c>
      <c r="U96" s="42"/>
      <c r="V96" s="42"/>
      <c r="W96" s="72">
        <f>IF(VLOOKUP($A96,'-RÅDATA_KVARTAL-'!$A$5:$DS$385,122,FALSE)&gt;0,VLOOKUP($A96,'-RÅDATA_KVARTAL-'!$A$5:$DS$385,122,FALSE),"")</f>
        <v>28</v>
      </c>
      <c r="X96" s="42"/>
      <c r="Y96" s="42"/>
      <c r="Z96" s="72">
        <f>IF(VLOOKUP($A96,'-RÅDATA_KVARTAL-'!$A$5:$DS$385,123,FALSE)&gt;0,VLOOKUP($A96,'-RÅDATA_KVARTAL-'!$A$5:$DS$385,123,FALSE),"")</f>
        <v>33</v>
      </c>
      <c r="AA96" s="42"/>
      <c r="AB96" s="42"/>
    </row>
    <row r="97" spans="1:28" ht="11.25" customHeight="1" outlineLevel="1" x14ac:dyDescent="0.2">
      <c r="A97" s="201" t="s">
        <v>539</v>
      </c>
      <c r="B97" s="81">
        <v>2017</v>
      </c>
      <c r="C97" s="86" t="s">
        <v>35</v>
      </c>
      <c r="D97" s="28"/>
      <c r="E97" s="156">
        <f>IF(VLOOKUP($A97,'-RÅDATA_KVARTAL-'!$A$5:$DS$385,60,FALSE)&gt;0,VLOOKUP($A97,'-RÅDATA_KVARTAL-'!$A$5:$DS$385,60,FALSE),"")</f>
        <v>87.809362183566691</v>
      </c>
      <c r="F97" s="156"/>
      <c r="G97" s="156"/>
      <c r="H97" s="156">
        <f>IF(VLOOKUP($A97,'-RÅDATA_KVARTAL-'!$A$5:$DS$385,61,FALSE)&gt;0,VLOOKUP($A97,'-RÅDATA_KVARTAL-'!$A$5:$DS$385,61,FALSE),"")</f>
        <v>92.09333396955671</v>
      </c>
      <c r="I97" s="156"/>
      <c r="J97" s="156"/>
      <c r="K97" s="156">
        <f>IF(VLOOKUP($A97,'-RÅDATA_KVARTAL-'!$A$5:$DS$385,62,FALSE)&gt;0,VLOOKUP($A97,'-RÅDATA_KVARTAL-'!$A$5:$DS$385,62,FALSE),"")</f>
        <v>86.188357940124988</v>
      </c>
      <c r="L97" s="156"/>
      <c r="M97" s="156"/>
      <c r="N97" s="156">
        <f>IF(VLOOKUP($A97,'-RÅDATA_KVARTAL-'!$A$5:$DS$385,63,FALSE)&gt;0,VLOOKUP($A97,'-RÅDATA_KVARTAL-'!$A$5:$DS$385,63,FALSE),"")</f>
        <v>68.721207307386805</v>
      </c>
      <c r="O97" s="42"/>
      <c r="P97" s="71"/>
      <c r="Q97" s="72">
        <f>IF(VLOOKUP($A97,'-RÅDATA_KVARTAL-'!$A$5:$DS$385,120,FALSE)&gt;0,VLOOKUP($A97,'-RÅDATA_KVARTAL-'!$A$5:$DS$385,120,FALSE),"")</f>
        <v>26</v>
      </c>
      <c r="R97" s="42"/>
      <c r="S97" s="42"/>
      <c r="T97" s="72">
        <f>IF(VLOOKUP($A97,'-RÅDATA_KVARTAL-'!$A$5:$DS$385,121,FALSE)&gt;0,VLOOKUP($A97,'-RÅDATA_KVARTAL-'!$A$5:$DS$385,121,FALSE),"")</f>
        <v>17</v>
      </c>
      <c r="U97" s="42"/>
      <c r="V97" s="42"/>
      <c r="W97" s="72">
        <f>IF(VLOOKUP($A97,'-RÅDATA_KVARTAL-'!$A$5:$DS$385,122,FALSE)&gt;0,VLOOKUP($A97,'-RÅDATA_KVARTAL-'!$A$5:$DS$385,122,FALSE),"")</f>
        <v>29</v>
      </c>
      <c r="X97" s="42"/>
      <c r="Y97" s="42"/>
      <c r="Z97" s="72">
        <f>IF(VLOOKUP($A97,'-RÅDATA_KVARTAL-'!$A$5:$DS$385,123,FALSE)&gt;0,VLOOKUP($A97,'-RÅDATA_KVARTAL-'!$A$5:$DS$385,123,FALSE),"")</f>
        <v>33</v>
      </c>
      <c r="AA97" s="42"/>
      <c r="AB97" s="42"/>
    </row>
    <row r="98" spans="1:28" ht="11.25" customHeight="1" outlineLevel="1" x14ac:dyDescent="0.2">
      <c r="A98" s="201" t="s">
        <v>540</v>
      </c>
      <c r="B98" s="81">
        <v>2017</v>
      </c>
      <c r="C98" s="86" t="s">
        <v>110</v>
      </c>
      <c r="D98" s="28"/>
      <c r="E98" s="156">
        <f>IF(VLOOKUP($A98,'-RÅDATA_KVARTAL-'!$A$5:$DS$385,60,FALSE)&gt;0,VLOOKUP($A98,'-RÅDATA_KVARTAL-'!$A$5:$DS$385,60,FALSE),"")</f>
        <v>89.41630052449085</v>
      </c>
      <c r="F98" s="156"/>
      <c r="G98" s="156"/>
      <c r="H98" s="156">
        <f>IF(VLOOKUP($A98,'-RÅDATA_KVARTAL-'!$A$5:$DS$385,61,FALSE)&gt;0,VLOOKUP($A98,'-RÅDATA_KVARTAL-'!$A$5:$DS$385,61,FALSE),"")</f>
        <v>92.912480631778877</v>
      </c>
      <c r="I98" s="156"/>
      <c r="J98" s="156"/>
      <c r="K98" s="156">
        <f>IF(VLOOKUP($A98,'-RÅDATA_KVARTAL-'!$A$5:$DS$385,62,FALSE)&gt;0,VLOOKUP($A98,'-RÅDATA_KVARTAL-'!$A$5:$DS$385,62,FALSE),"")</f>
        <v>88.343829085986698</v>
      </c>
      <c r="L98" s="156"/>
      <c r="M98" s="156"/>
      <c r="N98" s="156">
        <f>IF(VLOOKUP($A98,'-RÅDATA_KVARTAL-'!$A$5:$DS$385,63,FALSE)&gt;0,VLOOKUP($A98,'-RÅDATA_KVARTAL-'!$A$5:$DS$385,63,FALSE),"")</f>
        <v>71.855372602274656</v>
      </c>
      <c r="O98" s="42"/>
      <c r="P98" s="71"/>
      <c r="Q98" s="72">
        <f>IF(VLOOKUP($A98,'-RÅDATA_KVARTAL-'!$A$5:$DS$385,120,FALSE)&gt;0,VLOOKUP($A98,'-RÅDATA_KVARTAL-'!$A$5:$DS$385,120,FALSE),"")</f>
        <v>24</v>
      </c>
      <c r="R98" s="42"/>
      <c r="S98" s="42"/>
      <c r="T98" s="72">
        <f>IF(VLOOKUP($A98,'-RÅDATA_KVARTAL-'!$A$5:$DS$385,121,FALSE)&gt;0,VLOOKUP($A98,'-RÅDATA_KVARTAL-'!$A$5:$DS$385,121,FALSE),"")</f>
        <v>16</v>
      </c>
      <c r="U98" s="42"/>
      <c r="V98" s="42"/>
      <c r="W98" s="72">
        <f>IF(VLOOKUP($A98,'-RÅDATA_KVARTAL-'!$A$5:$DS$385,122,FALSE)&gt;0,VLOOKUP($A98,'-RÅDATA_KVARTAL-'!$A$5:$DS$385,122,FALSE),"")</f>
        <v>25</v>
      </c>
      <c r="X98" s="42"/>
      <c r="Y98" s="42"/>
      <c r="Z98" s="72">
        <f>IF(VLOOKUP($A98,'-RÅDATA_KVARTAL-'!$A$5:$DS$385,123,FALSE)&gt;0,VLOOKUP($A98,'-RÅDATA_KVARTAL-'!$A$5:$DS$385,123,FALSE),"")</f>
        <v>35</v>
      </c>
      <c r="AA98" s="42"/>
      <c r="AB98" s="42"/>
    </row>
    <row r="99" spans="1:28" ht="11.25" customHeight="1" outlineLevel="1" x14ac:dyDescent="0.2">
      <c r="A99" s="201" t="s">
        <v>541</v>
      </c>
      <c r="B99" s="81">
        <v>2017</v>
      </c>
      <c r="C99" s="86" t="s">
        <v>111</v>
      </c>
      <c r="D99" s="28"/>
      <c r="E99" s="156">
        <f>IF(VLOOKUP($A99,'-RÅDATA_KVARTAL-'!$A$5:$DS$385,60,FALSE)&gt;0,VLOOKUP($A99,'-RÅDATA_KVARTAL-'!$A$5:$DS$385,60,FALSE),"")</f>
        <v>92.534009106225369</v>
      </c>
      <c r="F99" s="156"/>
      <c r="G99" s="156"/>
      <c r="H99" s="156">
        <f>IF(VLOOKUP($A99,'-RÅDATA_KVARTAL-'!$A$5:$DS$385,61,FALSE)&gt;0,VLOOKUP($A99,'-RÅDATA_KVARTAL-'!$A$5:$DS$385,61,FALSE),"")</f>
        <v>95.443741153219563</v>
      </c>
      <c r="I99" s="156"/>
      <c r="J99" s="156"/>
      <c r="K99" s="156">
        <f>IF(VLOOKUP($A99,'-RÅDATA_KVARTAL-'!$A$5:$DS$385,62,FALSE)&gt;0,VLOOKUP($A99,'-RÅDATA_KVARTAL-'!$A$5:$DS$385,62,FALSE),"")</f>
        <v>90.815322498558004</v>
      </c>
      <c r="L99" s="156"/>
      <c r="M99" s="156"/>
      <c r="N99" s="156">
        <f>IF(VLOOKUP($A99,'-RÅDATA_KVARTAL-'!$A$5:$DS$385,63,FALSE)&gt;0,VLOOKUP($A99,'-RÅDATA_KVARTAL-'!$A$5:$DS$385,63,FALSE),"")</f>
        <v>80.644503365286553</v>
      </c>
      <c r="O99" s="42"/>
      <c r="P99" s="71"/>
      <c r="Q99" s="72">
        <f>IF(VLOOKUP($A99,'-RÅDATA_KVARTAL-'!$A$5:$DS$385,120,FALSE)&gt;0,VLOOKUP($A99,'-RÅDATA_KVARTAL-'!$A$5:$DS$385,120,FALSE),"")</f>
        <v>25</v>
      </c>
      <c r="R99" s="42"/>
      <c r="S99" s="42"/>
      <c r="T99" s="72">
        <f>IF(VLOOKUP($A99,'-RÅDATA_KVARTAL-'!$A$5:$DS$385,121,FALSE)&gt;0,VLOOKUP($A99,'-RÅDATA_KVARTAL-'!$A$5:$DS$385,121,FALSE),"")</f>
        <v>16</v>
      </c>
      <c r="U99" s="42"/>
      <c r="V99" s="42"/>
      <c r="W99" s="72">
        <f>IF(VLOOKUP($A99,'-RÅDATA_KVARTAL-'!$A$5:$DS$385,122,FALSE)&gt;0,VLOOKUP($A99,'-RÅDATA_KVARTAL-'!$A$5:$DS$385,122,FALSE),"")</f>
        <v>29</v>
      </c>
      <c r="X99" s="42"/>
      <c r="Y99" s="42"/>
      <c r="Z99" s="72">
        <f>IF(VLOOKUP($A99,'-RÅDATA_KVARTAL-'!$A$5:$DS$385,123,FALSE)&gt;0,VLOOKUP($A99,'-RÅDATA_KVARTAL-'!$A$5:$DS$385,123,FALSE),"")</f>
        <v>29</v>
      </c>
      <c r="AA99" s="42"/>
      <c r="AB99" s="42"/>
    </row>
    <row r="100" spans="1:28" ht="11.25" customHeight="1" outlineLevel="1" x14ac:dyDescent="0.2">
      <c r="A100" s="201" t="s">
        <v>542</v>
      </c>
      <c r="B100" s="81">
        <v>2017</v>
      </c>
      <c r="C100" s="86" t="s">
        <v>112</v>
      </c>
      <c r="D100" s="28"/>
      <c r="E100" s="156">
        <f>IF(VLOOKUP($A100,'-RÅDATA_KVARTAL-'!$A$5:$DS$385,60,FALSE)&gt;0,VLOOKUP($A100,'-RÅDATA_KVARTAL-'!$A$5:$DS$385,60,FALSE),"")</f>
        <v>90.817721015753122</v>
      </c>
      <c r="F100" s="156"/>
      <c r="G100" s="156"/>
      <c r="H100" s="156">
        <f>IF(VLOOKUP($A100,'-RÅDATA_KVARTAL-'!$A$5:$DS$385,61,FALSE)&gt;0,VLOOKUP($A100,'-RÅDATA_KVARTAL-'!$A$5:$DS$385,61,FALSE),"")</f>
        <v>94.425398718139803</v>
      </c>
      <c r="I100" s="156"/>
      <c r="J100" s="156"/>
      <c r="K100" s="156">
        <f>IF(VLOOKUP($A100,'-RÅDATA_KVARTAL-'!$A$5:$DS$385,62,FALSE)&gt;0,VLOOKUP($A100,'-RÅDATA_KVARTAL-'!$A$5:$DS$385,62,FALSE),"")</f>
        <v>88.666724875578453</v>
      </c>
      <c r="L100" s="156"/>
      <c r="M100" s="156"/>
      <c r="N100" s="156">
        <f>IF(VLOOKUP($A100,'-RÅDATA_KVARTAL-'!$A$5:$DS$385,63,FALSE)&gt;0,VLOOKUP($A100,'-RÅDATA_KVARTAL-'!$A$5:$DS$385,63,FALSE),"")</f>
        <v>78.686851505358064</v>
      </c>
      <c r="O100" s="42"/>
      <c r="P100" s="71"/>
      <c r="Q100" s="72">
        <f>IF(VLOOKUP($A100,'-RÅDATA_KVARTAL-'!$A$5:$DS$385,120,FALSE)&gt;0,VLOOKUP($A100,'-RÅDATA_KVARTAL-'!$A$5:$DS$385,120,FALSE),"")</f>
        <v>23</v>
      </c>
      <c r="R100" s="42"/>
      <c r="S100" s="42"/>
      <c r="T100" s="72">
        <f>IF(VLOOKUP($A100,'-RÅDATA_KVARTAL-'!$A$5:$DS$385,121,FALSE)&gt;0,VLOOKUP($A100,'-RÅDATA_KVARTAL-'!$A$5:$DS$385,121,FALSE),"")</f>
        <v>15</v>
      </c>
      <c r="U100" s="42"/>
      <c r="V100" s="42"/>
      <c r="W100" s="72">
        <f>IF(VLOOKUP($A100,'-RÅDATA_KVARTAL-'!$A$5:$DS$385,122,FALSE)&gt;0,VLOOKUP($A100,'-RÅDATA_KVARTAL-'!$A$5:$DS$385,122,FALSE),"")</f>
        <v>26</v>
      </c>
      <c r="X100" s="42"/>
      <c r="Y100" s="42"/>
      <c r="Z100" s="72">
        <f>IF(VLOOKUP($A100,'-RÅDATA_KVARTAL-'!$A$5:$DS$385,123,FALSE)&gt;0,VLOOKUP($A100,'-RÅDATA_KVARTAL-'!$A$5:$DS$385,123,FALSE),"")</f>
        <v>26</v>
      </c>
      <c r="AA100" s="42"/>
      <c r="AB100" s="42"/>
    </row>
    <row r="101" spans="1:28" ht="11.25" customHeight="1" outlineLevel="1" x14ac:dyDescent="0.2">
      <c r="A101" s="201" t="s">
        <v>543</v>
      </c>
      <c r="B101" s="81">
        <v>2017</v>
      </c>
      <c r="C101" s="86" t="s">
        <v>113</v>
      </c>
      <c r="D101" s="28"/>
      <c r="E101" s="156">
        <f>IF(VLOOKUP($A101,'-RÅDATA_KVARTAL-'!$A$5:$DS$385,60,FALSE)&gt;0,VLOOKUP($A101,'-RÅDATA_KVARTAL-'!$A$5:$DS$385,60,FALSE),"")</f>
        <v>90.213618810187228</v>
      </c>
      <c r="F101" s="156"/>
      <c r="G101" s="156"/>
      <c r="H101" s="156">
        <f>IF(VLOOKUP($A101,'-RÅDATA_KVARTAL-'!$A$5:$DS$385,61,FALSE)&gt;0,VLOOKUP($A101,'-RÅDATA_KVARTAL-'!$A$5:$DS$385,61,FALSE),"")</f>
        <v>93.498376425205691</v>
      </c>
      <c r="I101" s="156"/>
      <c r="J101" s="156"/>
      <c r="K101" s="156">
        <f>IF(VLOOKUP($A101,'-RÅDATA_KVARTAL-'!$A$5:$DS$385,62,FALSE)&gt;0,VLOOKUP($A101,'-RÅDATA_KVARTAL-'!$A$5:$DS$385,62,FALSE),"")</f>
        <v>88.270917245122405</v>
      </c>
      <c r="L101" s="156"/>
      <c r="M101" s="156"/>
      <c r="N101" s="156">
        <f>IF(VLOOKUP($A101,'-RÅDATA_KVARTAL-'!$A$5:$DS$385,63,FALSE)&gt;0,VLOOKUP($A101,'-RÅDATA_KVARTAL-'!$A$5:$DS$385,63,FALSE),"")</f>
        <v>78.863868986693959</v>
      </c>
      <c r="O101" s="42"/>
      <c r="P101" s="71"/>
      <c r="Q101" s="72">
        <f>IF(VLOOKUP($A101,'-RÅDATA_KVARTAL-'!$A$5:$DS$385,120,FALSE)&gt;0,VLOOKUP($A101,'-RÅDATA_KVARTAL-'!$A$5:$DS$385,120,FALSE),"")</f>
        <v>23</v>
      </c>
      <c r="R101" s="42"/>
      <c r="S101" s="42"/>
      <c r="T101" s="72">
        <f>IF(VLOOKUP($A101,'-RÅDATA_KVARTAL-'!$A$5:$DS$385,121,FALSE)&gt;0,VLOOKUP($A101,'-RÅDATA_KVARTAL-'!$A$5:$DS$385,121,FALSE),"")</f>
        <v>17</v>
      </c>
      <c r="U101" s="42"/>
      <c r="V101" s="42"/>
      <c r="W101" s="72">
        <f>IF(VLOOKUP($A101,'-RÅDATA_KVARTAL-'!$A$5:$DS$385,122,FALSE)&gt;0,VLOOKUP($A101,'-RÅDATA_KVARTAL-'!$A$5:$DS$385,122,FALSE),"")</f>
        <v>25</v>
      </c>
      <c r="X101" s="42"/>
      <c r="Y101" s="42"/>
      <c r="Z101" s="72">
        <f>IF(VLOOKUP($A101,'-RÅDATA_KVARTAL-'!$A$5:$DS$385,123,FALSE)&gt;0,VLOOKUP($A101,'-RÅDATA_KVARTAL-'!$A$5:$DS$385,123,FALSE),"")</f>
        <v>27</v>
      </c>
      <c r="AA101" s="42"/>
      <c r="AB101" s="42"/>
    </row>
    <row r="102" spans="1:28" ht="11.25" customHeight="1" outlineLevel="1" x14ac:dyDescent="0.2">
      <c r="A102" s="201" t="s">
        <v>544</v>
      </c>
      <c r="B102" s="81">
        <v>2017</v>
      </c>
      <c r="C102" s="86" t="s">
        <v>114</v>
      </c>
      <c r="D102" s="28"/>
      <c r="E102" s="156" t="str">
        <f>IF(VLOOKUP($A102,'-RÅDATA_KVARTAL-'!$A$5:$DS$385,60,FALSE)&gt;0,VLOOKUP($A102,'-RÅDATA_KVARTAL-'!$A$5:$DS$385,60,FALSE),"")</f>
        <v/>
      </c>
      <c r="F102" s="156"/>
      <c r="G102" s="156"/>
      <c r="H102" s="156" t="str">
        <f>IF(VLOOKUP($A102,'-RÅDATA_KVARTAL-'!$A$5:$DS$385,61,FALSE)&gt;0,VLOOKUP($A102,'-RÅDATA_KVARTAL-'!$A$5:$DS$385,61,FALSE),"")</f>
        <v/>
      </c>
      <c r="I102" s="156"/>
      <c r="J102" s="156"/>
      <c r="K102" s="156" t="str">
        <f>IF(VLOOKUP($A102,'-RÅDATA_KVARTAL-'!$A$5:$DS$385,62,FALSE)&gt;0,VLOOKUP($A102,'-RÅDATA_KVARTAL-'!$A$5:$DS$385,62,FALSE),"")</f>
        <v/>
      </c>
      <c r="L102" s="156"/>
      <c r="M102" s="156"/>
      <c r="N102" s="156" t="str">
        <f>IF(VLOOKUP($A102,'-RÅDATA_KVARTAL-'!$A$5:$DS$385,63,FALSE)&gt;0,VLOOKUP($A102,'-RÅDATA_KVARTAL-'!$A$5:$DS$385,63,FALSE),"")</f>
        <v/>
      </c>
      <c r="O102" s="42"/>
      <c r="P102" s="71"/>
      <c r="Q102" s="72" t="str">
        <f>IF(VLOOKUP($A102,'-RÅDATA_KVARTAL-'!$A$5:$DS$385,120,FALSE)&gt;0,VLOOKUP($A102,'-RÅDATA_KVARTAL-'!$A$5:$DS$385,120,FALSE),"")</f>
        <v/>
      </c>
      <c r="R102" s="42"/>
      <c r="S102" s="42"/>
      <c r="T102" s="72" t="str">
        <f>IF(VLOOKUP($A102,'-RÅDATA_KVARTAL-'!$A$5:$DS$385,121,FALSE)&gt;0,VLOOKUP($A102,'-RÅDATA_KVARTAL-'!$A$5:$DS$385,121,FALSE),"")</f>
        <v/>
      </c>
      <c r="U102" s="42"/>
      <c r="V102" s="42"/>
      <c r="W102" s="72" t="str">
        <f>IF(VLOOKUP($A102,'-RÅDATA_KVARTAL-'!$A$5:$DS$385,122,FALSE)&gt;0,VLOOKUP($A102,'-RÅDATA_KVARTAL-'!$A$5:$DS$385,122,FALSE),"")</f>
        <v/>
      </c>
      <c r="X102" s="42"/>
      <c r="Y102" s="42"/>
      <c r="Z102" s="72" t="str">
        <f>IF(VLOOKUP($A102,'-RÅDATA_KVARTAL-'!$A$5:$DS$385,123,FALSE)&gt;0,VLOOKUP($A102,'-RÅDATA_KVARTAL-'!$A$5:$DS$385,123,FALSE),"")</f>
        <v/>
      </c>
      <c r="AA102" s="42"/>
      <c r="AB102" s="42"/>
    </row>
    <row r="103" spans="1:28" ht="11.25" customHeight="1" outlineLevel="1" x14ac:dyDescent="0.2">
      <c r="A103" s="201" t="s">
        <v>545</v>
      </c>
      <c r="B103" s="81">
        <v>2017</v>
      </c>
      <c r="C103" s="86" t="s">
        <v>115</v>
      </c>
      <c r="D103" s="28"/>
      <c r="E103" s="156" t="str">
        <f>IF(VLOOKUP($A103,'-RÅDATA_KVARTAL-'!$A$5:$DS$385,60,FALSE)&gt;0,VLOOKUP($A103,'-RÅDATA_KVARTAL-'!$A$5:$DS$385,60,FALSE),"")</f>
        <v/>
      </c>
      <c r="F103" s="156"/>
      <c r="G103" s="156"/>
      <c r="H103" s="156" t="str">
        <f>IF(VLOOKUP($A103,'-RÅDATA_KVARTAL-'!$A$5:$DS$385,61,FALSE)&gt;0,VLOOKUP($A103,'-RÅDATA_KVARTAL-'!$A$5:$DS$385,61,FALSE),"")</f>
        <v/>
      </c>
      <c r="I103" s="156"/>
      <c r="J103" s="156"/>
      <c r="K103" s="156" t="str">
        <f>IF(VLOOKUP($A103,'-RÅDATA_KVARTAL-'!$A$5:$DS$385,62,FALSE)&gt;0,VLOOKUP($A103,'-RÅDATA_KVARTAL-'!$A$5:$DS$385,62,FALSE),"")</f>
        <v/>
      </c>
      <c r="L103" s="156"/>
      <c r="M103" s="156"/>
      <c r="N103" s="156" t="str">
        <f>IF(VLOOKUP($A103,'-RÅDATA_KVARTAL-'!$A$5:$DS$385,63,FALSE)&gt;0,VLOOKUP($A103,'-RÅDATA_KVARTAL-'!$A$5:$DS$385,63,FALSE),"")</f>
        <v/>
      </c>
      <c r="O103" s="42"/>
      <c r="P103" s="71"/>
      <c r="Q103" s="72" t="str">
        <f>IF(VLOOKUP($A103,'-RÅDATA_KVARTAL-'!$A$5:$DS$385,120,FALSE)&gt;0,VLOOKUP($A103,'-RÅDATA_KVARTAL-'!$A$5:$DS$385,120,FALSE),"")</f>
        <v/>
      </c>
      <c r="R103" s="42"/>
      <c r="S103" s="42"/>
      <c r="T103" s="72" t="str">
        <f>IF(VLOOKUP($A103,'-RÅDATA_KVARTAL-'!$A$5:$DS$385,121,FALSE)&gt;0,VLOOKUP($A103,'-RÅDATA_KVARTAL-'!$A$5:$DS$385,121,FALSE),"")</f>
        <v/>
      </c>
      <c r="U103" s="42"/>
      <c r="V103" s="42"/>
      <c r="W103" s="72" t="str">
        <f>IF(VLOOKUP($A103,'-RÅDATA_KVARTAL-'!$A$5:$DS$385,122,FALSE)&gt;0,VLOOKUP($A103,'-RÅDATA_KVARTAL-'!$A$5:$DS$385,122,FALSE),"")</f>
        <v/>
      </c>
      <c r="X103" s="42"/>
      <c r="Y103" s="42"/>
      <c r="Z103" s="72" t="str">
        <f>IF(VLOOKUP($A103,'-RÅDATA_KVARTAL-'!$A$5:$DS$385,123,FALSE)&gt;0,VLOOKUP($A103,'-RÅDATA_KVARTAL-'!$A$5:$DS$385,123,FALSE),"")</f>
        <v/>
      </c>
      <c r="AA103" s="42"/>
      <c r="AB103" s="42"/>
    </row>
    <row r="104" spans="1:28" ht="11.25" customHeight="1" outlineLevel="1" x14ac:dyDescent="0.2">
      <c r="A104" s="201" t="s">
        <v>546</v>
      </c>
      <c r="B104" s="81">
        <v>2017</v>
      </c>
      <c r="C104" s="86" t="s">
        <v>116</v>
      </c>
      <c r="D104" s="28"/>
      <c r="E104" s="156" t="str">
        <f>IF(VLOOKUP($A104,'-RÅDATA_KVARTAL-'!$A$5:$DS$385,60,FALSE)&gt;0,VLOOKUP($A104,'-RÅDATA_KVARTAL-'!$A$5:$DS$385,60,FALSE),"")</f>
        <v/>
      </c>
      <c r="F104" s="156"/>
      <c r="G104" s="156"/>
      <c r="H104" s="156" t="str">
        <f>IF(VLOOKUP($A104,'-RÅDATA_KVARTAL-'!$A$5:$DS$385,61,FALSE)&gt;0,VLOOKUP($A104,'-RÅDATA_KVARTAL-'!$A$5:$DS$385,61,FALSE),"")</f>
        <v/>
      </c>
      <c r="I104" s="156"/>
      <c r="J104" s="156"/>
      <c r="K104" s="156" t="str">
        <f>IF(VLOOKUP($A104,'-RÅDATA_KVARTAL-'!$A$5:$DS$385,62,FALSE)&gt;0,VLOOKUP($A104,'-RÅDATA_KVARTAL-'!$A$5:$DS$385,62,FALSE),"")</f>
        <v/>
      </c>
      <c r="L104" s="156"/>
      <c r="M104" s="156"/>
      <c r="N104" s="156" t="str">
        <f>IF(VLOOKUP($A104,'-RÅDATA_KVARTAL-'!$A$5:$DS$385,63,FALSE)&gt;0,VLOOKUP($A104,'-RÅDATA_KVARTAL-'!$A$5:$DS$385,63,FALSE),"")</f>
        <v/>
      </c>
      <c r="O104" s="42"/>
      <c r="P104" s="71" t="str">
        <f>IF(VLOOKUP(CONCATENATE($B104," ",$C104),'-RÅDATA_KVARTAL-'!$A$5:$CB$81,14)&gt;0,VLOOKUP(CONCATENATE($B104," ",$C104),'-RÅDATA_KVARTAL-'!$A$5:$CB$81,14),"")</f>
        <v/>
      </c>
      <c r="Q104" s="72" t="str">
        <f>IF(VLOOKUP($A104,'-RÅDATA_KVARTAL-'!$A$5:$DS$385,120,FALSE)&gt;0,VLOOKUP($A104,'-RÅDATA_KVARTAL-'!$A$5:$DS$385,120,FALSE),"")</f>
        <v/>
      </c>
      <c r="R104" s="42"/>
      <c r="S104" s="42"/>
      <c r="T104" s="72" t="str">
        <f>IF(VLOOKUP($A104,'-RÅDATA_KVARTAL-'!$A$5:$DS$385,121,FALSE)&gt;0,VLOOKUP($A104,'-RÅDATA_KVARTAL-'!$A$5:$DS$385,121,FALSE),"")</f>
        <v/>
      </c>
      <c r="U104" s="42"/>
      <c r="V104" s="42"/>
      <c r="W104" s="72" t="str">
        <f>IF(VLOOKUP($A104,'-RÅDATA_KVARTAL-'!$A$5:$DS$385,122,FALSE)&gt;0,VLOOKUP($A104,'-RÅDATA_KVARTAL-'!$A$5:$DS$385,122,FALSE),"")</f>
        <v/>
      </c>
      <c r="X104" s="42"/>
      <c r="Y104" s="42"/>
      <c r="Z104" s="72" t="str">
        <f>IF(VLOOKUP($A104,'-RÅDATA_KVARTAL-'!$A$5:$DS$385,123,FALSE)&gt;0,VLOOKUP($A104,'-RÅDATA_KVARTAL-'!$A$5:$DS$385,123,FALSE),"")</f>
        <v/>
      </c>
      <c r="AA104" s="42"/>
      <c r="AB104" s="42"/>
    </row>
    <row r="105" spans="1:28" ht="15" customHeight="1" x14ac:dyDescent="0.2">
      <c r="A105" s="201" t="s">
        <v>371</v>
      </c>
      <c r="B105" s="164">
        <v>2017</v>
      </c>
      <c r="C105" s="165" t="s">
        <v>1</v>
      </c>
      <c r="D105" s="166"/>
      <c r="E105" s="202">
        <f>IF(VLOOKUP($A105,'-RÅDATA_KVARTAL-'!$A$5:$DS$385,60,FALSE)&gt;0,VLOOKUP($A105,'-RÅDATA_KVARTAL-'!$A$5:$DS$385,60,FALSE),"")</f>
        <v>90.625034333490802</v>
      </c>
      <c r="F105" s="166"/>
      <c r="G105" s="166"/>
      <c r="H105" s="202">
        <f>IF(VLOOKUP($A105,'-RÅDATA_KVARTAL-'!$A$5:$DS$385,61,FALSE)&gt;0,VLOOKUP($A105,'-RÅDATA_KVARTAL-'!$A$5:$DS$385,61,FALSE),"")</f>
        <v>93.797730668993054</v>
      </c>
      <c r="I105" s="202"/>
      <c r="J105" s="202"/>
      <c r="K105" s="202">
        <f>IF(VLOOKUP($A105,'-RÅDATA_KVARTAL-'!$A$5:$DS$385,62,FALSE)&gt;0,VLOOKUP($A105,'-RÅDATA_KVARTAL-'!$A$5:$DS$385,62,FALSE),"")</f>
        <v>89.122403479802884</v>
      </c>
      <c r="L105" s="202"/>
      <c r="M105" s="202"/>
      <c r="N105" s="202">
        <f>IF(VLOOKUP($A105,'-RÅDATA_KVARTAL-'!$A$5:$DS$385,63,FALSE)&gt;0,VLOOKUP($A105,'-RÅDATA_KVARTAL-'!$A$5:$DS$385,63,FALSE),"")</f>
        <v>77.819935330729123</v>
      </c>
      <c r="O105" s="166"/>
      <c r="P105" s="167" t="str">
        <f>IF(VLOOKUP(CONCATENATE($B105," ",$C105),'-RÅDATA_KVARTAL-'!$A$5:$CB$81,14)&gt;0,VLOOKUP(CONCATENATE($B105," ",$C105),'-RÅDATA_KVARTAL-'!$A$5:$CB$81,14),"")</f>
        <v/>
      </c>
      <c r="Q105" s="167">
        <f>IF(VLOOKUP($A105,'-RÅDATA_KVARTAL-'!$A$5:$DS$385,120,FALSE)&gt;0,VLOOKUP($A105,'-RÅDATA_KVARTAL-'!$A$5:$DS$385,120,FALSE),"")</f>
        <v>24.198992148130785</v>
      </c>
      <c r="R105" s="203"/>
      <c r="S105" s="203"/>
      <c r="T105" s="167">
        <f>IF(VLOOKUP($A105,'-RÅDATA_KVARTAL-'!$A$5:$DS$385,121,FALSE)&gt;0,VLOOKUP($A105,'-RÅDATA_KVARTAL-'!$A$5:$DS$385,121,FALSE),"")</f>
        <v>16.394373696587834</v>
      </c>
      <c r="U105" s="167"/>
      <c r="V105" s="167"/>
      <c r="W105" s="167">
        <f>IF(VLOOKUP($A105,'-RÅDATA_KVARTAL-'!$A$5:$DS$385,122,FALSE)&gt;0,VLOOKUP($A105,'-RÅDATA_KVARTAL-'!$A$5:$DS$385,122,FALSE),"")</f>
        <v>27.168340224453633</v>
      </c>
      <c r="X105" s="167"/>
      <c r="Y105" s="167"/>
      <c r="Z105" s="167">
        <f>IF(VLOOKUP($A105,'-RÅDATA_KVARTAL-'!$A$5:$DS$385,123,FALSE)&gt;0,VLOOKUP($A105,'-RÅDATA_KVARTAL-'!$A$5:$DS$385,123,FALSE),"")</f>
        <v>30.548580096064718</v>
      </c>
      <c r="AA105" s="166"/>
      <c r="AB105" s="166"/>
    </row>
    <row r="106" spans="1:28" ht="15" hidden="1" customHeight="1" x14ac:dyDescent="0.2">
      <c r="A106" s="201" t="s">
        <v>547</v>
      </c>
      <c r="B106" s="40">
        <v>2018</v>
      </c>
      <c r="C106" s="86" t="s">
        <v>106</v>
      </c>
      <c r="D106" s="28"/>
      <c r="E106" s="156" t="str">
        <f>IF(VLOOKUP($A106,'-RÅDATA_KVARTAL-'!$A$5:$DS$385,60,FALSE)&gt;0,VLOOKUP($A106,'-RÅDATA_KVARTAL-'!$A$5:$DS$385,60,FALSE),"")</f>
        <v/>
      </c>
      <c r="F106" s="156"/>
      <c r="G106" s="156"/>
      <c r="H106" s="156" t="str">
        <f>IF(VLOOKUP($A106,'-RÅDATA_KVARTAL-'!$A$5:$DS$385,61,FALSE)&gt;0,VLOOKUP($A106,'-RÅDATA_KVARTAL-'!$A$5:$DS$385,61,FALSE),"")</f>
        <v/>
      </c>
      <c r="I106" s="156"/>
      <c r="J106" s="156"/>
      <c r="K106" s="156" t="str">
        <f>IF(VLOOKUP($A106,'-RÅDATA_KVARTAL-'!$A$5:$DS$385,62,FALSE)&gt;0,VLOOKUP($A106,'-RÅDATA_KVARTAL-'!$A$5:$DS$385,62,FALSE),"")</f>
        <v/>
      </c>
      <c r="L106" s="156"/>
      <c r="M106" s="156"/>
      <c r="N106" s="156" t="str">
        <f>IF(VLOOKUP($A106,'-RÅDATA_KVARTAL-'!$A$5:$DS$385,63,FALSE)&gt;0,VLOOKUP($A106,'-RÅDATA_KVARTAL-'!$A$5:$DS$385,63,FALSE),"")</f>
        <v/>
      </c>
      <c r="O106" s="42"/>
      <c r="P106" s="71"/>
      <c r="Q106" s="72" t="str">
        <f>IF(VLOOKUP($A106,'-RÅDATA_KVARTAL-'!$A$5:$DS$385,120,FALSE)&gt;0,VLOOKUP($A106,'-RÅDATA_KVARTAL-'!$A$5:$DS$385,120,FALSE),"")</f>
        <v/>
      </c>
      <c r="R106" s="42"/>
      <c r="S106" s="42"/>
      <c r="T106" s="72" t="str">
        <f>IF(VLOOKUP($A106,'-RÅDATA_KVARTAL-'!$A$5:$DS$385,121,FALSE)&gt;0,VLOOKUP($A106,'-RÅDATA_KVARTAL-'!$A$5:$DS$385,121,FALSE),"")</f>
        <v/>
      </c>
      <c r="U106" s="42"/>
      <c r="V106" s="42"/>
      <c r="W106" s="72" t="str">
        <f>IF(VLOOKUP($A106,'-RÅDATA_KVARTAL-'!$A$5:$DS$385,122,FALSE)&gt;0,VLOOKUP($A106,'-RÅDATA_KVARTAL-'!$A$5:$DS$385,122,FALSE),"")</f>
        <v/>
      </c>
      <c r="X106" s="42"/>
      <c r="Y106" s="42"/>
      <c r="Z106" s="72" t="str">
        <f>IF(VLOOKUP($A106,'-RÅDATA_KVARTAL-'!$A$5:$DS$385,123,FALSE)&gt;0,VLOOKUP($A106,'-RÅDATA_KVARTAL-'!$A$5:$DS$385,123,FALSE),"")</f>
        <v/>
      </c>
      <c r="AA106" s="42"/>
      <c r="AB106" s="42"/>
    </row>
    <row r="107" spans="1:28" ht="11.25" hidden="1" customHeight="1" x14ac:dyDescent="0.2">
      <c r="A107" s="201" t="s">
        <v>548</v>
      </c>
      <c r="B107" s="81">
        <v>2018</v>
      </c>
      <c r="C107" s="86" t="s">
        <v>107</v>
      </c>
      <c r="D107" s="28"/>
      <c r="E107" s="156" t="str">
        <f>IF(VLOOKUP($A107,'-RÅDATA_KVARTAL-'!$A$5:$DS$385,60,FALSE)&gt;0,VLOOKUP($A107,'-RÅDATA_KVARTAL-'!$A$5:$DS$385,60,FALSE),"")</f>
        <v/>
      </c>
      <c r="F107" s="156"/>
      <c r="G107" s="156"/>
      <c r="H107" s="156" t="str">
        <f>IF(VLOOKUP($A107,'-RÅDATA_KVARTAL-'!$A$5:$DS$385,61,FALSE)&gt;0,VLOOKUP($A107,'-RÅDATA_KVARTAL-'!$A$5:$DS$385,61,FALSE),"")</f>
        <v/>
      </c>
      <c r="I107" s="156"/>
      <c r="J107" s="156"/>
      <c r="K107" s="156" t="str">
        <f>IF(VLOOKUP($A107,'-RÅDATA_KVARTAL-'!$A$5:$DS$385,62,FALSE)&gt;0,VLOOKUP($A107,'-RÅDATA_KVARTAL-'!$A$5:$DS$385,62,FALSE),"")</f>
        <v/>
      </c>
      <c r="L107" s="156"/>
      <c r="M107" s="156"/>
      <c r="N107" s="156" t="str">
        <f>IF(VLOOKUP($A107,'-RÅDATA_KVARTAL-'!$A$5:$DS$385,63,FALSE)&gt;0,VLOOKUP($A107,'-RÅDATA_KVARTAL-'!$A$5:$DS$385,63,FALSE),"")</f>
        <v/>
      </c>
      <c r="O107" s="42"/>
      <c r="P107" s="71"/>
      <c r="Q107" s="72" t="str">
        <f>IF(VLOOKUP($A107,'-RÅDATA_KVARTAL-'!$A$5:$DS$385,120,FALSE)&gt;0,VLOOKUP($A107,'-RÅDATA_KVARTAL-'!$A$5:$DS$385,120,FALSE),"")</f>
        <v/>
      </c>
      <c r="R107" s="42"/>
      <c r="S107" s="42"/>
      <c r="T107" s="72" t="str">
        <f>IF(VLOOKUP($A107,'-RÅDATA_KVARTAL-'!$A$5:$DS$385,121,FALSE)&gt;0,VLOOKUP($A107,'-RÅDATA_KVARTAL-'!$A$5:$DS$385,121,FALSE),"")</f>
        <v/>
      </c>
      <c r="U107" s="42"/>
      <c r="V107" s="42"/>
      <c r="W107" s="72" t="str">
        <f>IF(VLOOKUP($A107,'-RÅDATA_KVARTAL-'!$A$5:$DS$385,122,FALSE)&gt;0,VLOOKUP($A107,'-RÅDATA_KVARTAL-'!$A$5:$DS$385,122,FALSE),"")</f>
        <v/>
      </c>
      <c r="X107" s="42"/>
      <c r="Y107" s="42"/>
      <c r="Z107" s="72" t="str">
        <f>IF(VLOOKUP($A107,'-RÅDATA_KVARTAL-'!$A$5:$DS$385,123,FALSE)&gt;0,VLOOKUP($A107,'-RÅDATA_KVARTAL-'!$A$5:$DS$385,123,FALSE),"")</f>
        <v/>
      </c>
      <c r="AA107" s="42"/>
      <c r="AB107" s="42"/>
    </row>
    <row r="108" spans="1:28" ht="11.25" hidden="1" customHeight="1" x14ac:dyDescent="0.2">
      <c r="A108" s="201" t="s">
        <v>549</v>
      </c>
      <c r="B108" s="81">
        <v>2018</v>
      </c>
      <c r="C108" s="86" t="s">
        <v>108</v>
      </c>
      <c r="D108" s="28"/>
      <c r="E108" s="156" t="str">
        <f>IF(VLOOKUP($A108,'-RÅDATA_KVARTAL-'!$A$5:$DS$385,60,FALSE)&gt;0,VLOOKUP($A108,'-RÅDATA_KVARTAL-'!$A$5:$DS$385,60,FALSE),"")</f>
        <v/>
      </c>
      <c r="F108" s="156"/>
      <c r="G108" s="156"/>
      <c r="H108" s="156" t="str">
        <f>IF(VLOOKUP($A108,'-RÅDATA_KVARTAL-'!$A$5:$DS$385,61,FALSE)&gt;0,VLOOKUP($A108,'-RÅDATA_KVARTAL-'!$A$5:$DS$385,61,FALSE),"")</f>
        <v/>
      </c>
      <c r="I108" s="156"/>
      <c r="J108" s="156"/>
      <c r="K108" s="156" t="str">
        <f>IF(VLOOKUP($A108,'-RÅDATA_KVARTAL-'!$A$5:$DS$385,62,FALSE)&gt;0,VLOOKUP($A108,'-RÅDATA_KVARTAL-'!$A$5:$DS$385,62,FALSE),"")</f>
        <v/>
      </c>
      <c r="L108" s="156"/>
      <c r="M108" s="156"/>
      <c r="N108" s="156" t="str">
        <f>IF(VLOOKUP($A108,'-RÅDATA_KVARTAL-'!$A$5:$DS$385,63,FALSE)&gt;0,VLOOKUP($A108,'-RÅDATA_KVARTAL-'!$A$5:$DS$385,63,FALSE),"")</f>
        <v/>
      </c>
      <c r="O108" s="42"/>
      <c r="P108" s="71"/>
      <c r="Q108" s="72" t="str">
        <f>IF(VLOOKUP($A108,'-RÅDATA_KVARTAL-'!$A$5:$DS$385,120,FALSE)&gt;0,VLOOKUP($A108,'-RÅDATA_KVARTAL-'!$A$5:$DS$385,120,FALSE),"")</f>
        <v/>
      </c>
      <c r="R108" s="42"/>
      <c r="S108" s="42"/>
      <c r="T108" s="72" t="str">
        <f>IF(VLOOKUP($A108,'-RÅDATA_KVARTAL-'!$A$5:$DS$385,121,FALSE)&gt;0,VLOOKUP($A108,'-RÅDATA_KVARTAL-'!$A$5:$DS$385,121,FALSE),"")</f>
        <v/>
      </c>
      <c r="U108" s="42"/>
      <c r="V108" s="42"/>
      <c r="W108" s="72" t="str">
        <f>IF(VLOOKUP($A108,'-RÅDATA_KVARTAL-'!$A$5:$DS$385,122,FALSE)&gt;0,VLOOKUP($A108,'-RÅDATA_KVARTAL-'!$A$5:$DS$385,122,FALSE),"")</f>
        <v/>
      </c>
      <c r="X108" s="42"/>
      <c r="Y108" s="42"/>
      <c r="Z108" s="72" t="str">
        <f>IF(VLOOKUP($A108,'-RÅDATA_KVARTAL-'!$A$5:$DS$385,123,FALSE)&gt;0,VLOOKUP($A108,'-RÅDATA_KVARTAL-'!$A$5:$DS$385,123,FALSE),"")</f>
        <v/>
      </c>
      <c r="AA108" s="42"/>
      <c r="AB108" s="42"/>
    </row>
    <row r="109" spans="1:28" ht="11.25" hidden="1" customHeight="1" x14ac:dyDescent="0.2">
      <c r="A109" s="201" t="s">
        <v>550</v>
      </c>
      <c r="B109" s="81">
        <v>2018</v>
      </c>
      <c r="C109" s="86" t="s">
        <v>109</v>
      </c>
      <c r="D109" s="28"/>
      <c r="E109" s="156" t="str">
        <f>IF(VLOOKUP($A109,'-RÅDATA_KVARTAL-'!$A$5:$DS$385,60,FALSE)&gt;0,VLOOKUP($A109,'-RÅDATA_KVARTAL-'!$A$5:$DS$385,60,FALSE),"")</f>
        <v/>
      </c>
      <c r="F109" s="156"/>
      <c r="G109" s="156"/>
      <c r="H109" s="156" t="str">
        <f>IF(VLOOKUP($A109,'-RÅDATA_KVARTAL-'!$A$5:$DS$385,61,FALSE)&gt;0,VLOOKUP($A109,'-RÅDATA_KVARTAL-'!$A$5:$DS$385,61,FALSE),"")</f>
        <v/>
      </c>
      <c r="I109" s="156"/>
      <c r="J109" s="156"/>
      <c r="K109" s="156" t="str">
        <f>IF(VLOOKUP($A109,'-RÅDATA_KVARTAL-'!$A$5:$DS$385,62,FALSE)&gt;0,VLOOKUP($A109,'-RÅDATA_KVARTAL-'!$A$5:$DS$385,62,FALSE),"")</f>
        <v/>
      </c>
      <c r="L109" s="156"/>
      <c r="M109" s="156"/>
      <c r="N109" s="156" t="str">
        <f>IF(VLOOKUP($A109,'-RÅDATA_KVARTAL-'!$A$5:$DS$385,63,FALSE)&gt;0,VLOOKUP($A109,'-RÅDATA_KVARTAL-'!$A$5:$DS$385,63,FALSE),"")</f>
        <v/>
      </c>
      <c r="O109" s="42"/>
      <c r="P109" s="71"/>
      <c r="Q109" s="72" t="str">
        <f>IF(VLOOKUP($A109,'-RÅDATA_KVARTAL-'!$A$5:$DS$385,120,FALSE)&gt;0,VLOOKUP($A109,'-RÅDATA_KVARTAL-'!$A$5:$DS$385,120,FALSE),"")</f>
        <v/>
      </c>
      <c r="R109" s="42"/>
      <c r="S109" s="42"/>
      <c r="T109" s="72" t="str">
        <f>IF(VLOOKUP($A109,'-RÅDATA_KVARTAL-'!$A$5:$DS$385,121,FALSE)&gt;0,VLOOKUP($A109,'-RÅDATA_KVARTAL-'!$A$5:$DS$385,121,FALSE),"")</f>
        <v/>
      </c>
      <c r="U109" s="42"/>
      <c r="V109" s="42"/>
      <c r="W109" s="72" t="str">
        <f>IF(VLOOKUP($A109,'-RÅDATA_KVARTAL-'!$A$5:$DS$385,122,FALSE)&gt;0,VLOOKUP($A109,'-RÅDATA_KVARTAL-'!$A$5:$DS$385,122,FALSE),"")</f>
        <v/>
      </c>
      <c r="X109" s="42"/>
      <c r="Y109" s="42"/>
      <c r="Z109" s="72" t="str">
        <f>IF(VLOOKUP($A109,'-RÅDATA_KVARTAL-'!$A$5:$DS$385,123,FALSE)&gt;0,VLOOKUP($A109,'-RÅDATA_KVARTAL-'!$A$5:$DS$385,123,FALSE),"")</f>
        <v/>
      </c>
      <c r="AA109" s="42"/>
      <c r="AB109" s="42"/>
    </row>
    <row r="110" spans="1:28" ht="11.25" hidden="1" customHeight="1" x14ac:dyDescent="0.2">
      <c r="A110" s="201" t="s">
        <v>551</v>
      </c>
      <c r="B110" s="81">
        <v>2018</v>
      </c>
      <c r="C110" s="86" t="s">
        <v>35</v>
      </c>
      <c r="D110" s="28"/>
      <c r="E110" s="156" t="str">
        <f>IF(VLOOKUP($A110,'-RÅDATA_KVARTAL-'!$A$5:$DS$385,60,FALSE)&gt;0,VLOOKUP($A110,'-RÅDATA_KVARTAL-'!$A$5:$DS$385,60,FALSE),"")</f>
        <v/>
      </c>
      <c r="F110" s="156"/>
      <c r="G110" s="156"/>
      <c r="H110" s="156" t="str">
        <f>IF(VLOOKUP($A110,'-RÅDATA_KVARTAL-'!$A$5:$DS$385,61,FALSE)&gt;0,VLOOKUP($A110,'-RÅDATA_KVARTAL-'!$A$5:$DS$385,61,FALSE),"")</f>
        <v/>
      </c>
      <c r="I110" s="156"/>
      <c r="J110" s="156"/>
      <c r="K110" s="156" t="str">
        <f>IF(VLOOKUP($A110,'-RÅDATA_KVARTAL-'!$A$5:$DS$385,62,FALSE)&gt;0,VLOOKUP($A110,'-RÅDATA_KVARTAL-'!$A$5:$DS$385,62,FALSE),"")</f>
        <v/>
      </c>
      <c r="L110" s="156"/>
      <c r="M110" s="156"/>
      <c r="N110" s="156" t="str">
        <f>IF(VLOOKUP($A110,'-RÅDATA_KVARTAL-'!$A$5:$DS$385,63,FALSE)&gt;0,VLOOKUP($A110,'-RÅDATA_KVARTAL-'!$A$5:$DS$385,63,FALSE),"")</f>
        <v/>
      </c>
      <c r="O110" s="42"/>
      <c r="P110" s="71"/>
      <c r="Q110" s="72" t="str">
        <f>IF(VLOOKUP($A110,'-RÅDATA_KVARTAL-'!$A$5:$DS$385,120,FALSE)&gt;0,VLOOKUP($A110,'-RÅDATA_KVARTAL-'!$A$5:$DS$385,120,FALSE),"")</f>
        <v/>
      </c>
      <c r="R110" s="42"/>
      <c r="S110" s="42"/>
      <c r="T110" s="72" t="str">
        <f>IF(VLOOKUP($A110,'-RÅDATA_KVARTAL-'!$A$5:$DS$385,121,FALSE)&gt;0,VLOOKUP($A110,'-RÅDATA_KVARTAL-'!$A$5:$DS$385,121,FALSE),"")</f>
        <v/>
      </c>
      <c r="U110" s="42"/>
      <c r="V110" s="42"/>
      <c r="W110" s="72" t="str">
        <f>IF(VLOOKUP($A110,'-RÅDATA_KVARTAL-'!$A$5:$DS$385,122,FALSE)&gt;0,VLOOKUP($A110,'-RÅDATA_KVARTAL-'!$A$5:$DS$385,122,FALSE),"")</f>
        <v/>
      </c>
      <c r="X110" s="42"/>
      <c r="Y110" s="42"/>
      <c r="Z110" s="72" t="str">
        <f>IF(VLOOKUP($A110,'-RÅDATA_KVARTAL-'!$A$5:$DS$385,123,FALSE)&gt;0,VLOOKUP($A110,'-RÅDATA_KVARTAL-'!$A$5:$DS$385,123,FALSE),"")</f>
        <v/>
      </c>
      <c r="AA110" s="42"/>
      <c r="AB110" s="42"/>
    </row>
    <row r="111" spans="1:28" ht="11.25" hidden="1" customHeight="1" x14ac:dyDescent="0.2">
      <c r="A111" s="201" t="s">
        <v>552</v>
      </c>
      <c r="B111" s="81">
        <v>2018</v>
      </c>
      <c r="C111" s="86" t="s">
        <v>110</v>
      </c>
      <c r="D111" s="28"/>
      <c r="E111" s="156" t="str">
        <f>IF(VLOOKUP($A111,'-RÅDATA_KVARTAL-'!$A$5:$DS$385,60,FALSE)&gt;0,VLOOKUP($A111,'-RÅDATA_KVARTAL-'!$A$5:$DS$385,60,FALSE),"")</f>
        <v/>
      </c>
      <c r="F111" s="156"/>
      <c r="G111" s="156"/>
      <c r="H111" s="156" t="str">
        <f>IF(VLOOKUP($A111,'-RÅDATA_KVARTAL-'!$A$5:$DS$385,61,FALSE)&gt;0,VLOOKUP($A111,'-RÅDATA_KVARTAL-'!$A$5:$DS$385,61,FALSE),"")</f>
        <v/>
      </c>
      <c r="I111" s="156"/>
      <c r="J111" s="156"/>
      <c r="K111" s="156" t="str">
        <f>IF(VLOOKUP($A111,'-RÅDATA_KVARTAL-'!$A$5:$DS$385,62,FALSE)&gt;0,VLOOKUP($A111,'-RÅDATA_KVARTAL-'!$A$5:$DS$385,62,FALSE),"")</f>
        <v/>
      </c>
      <c r="L111" s="156"/>
      <c r="M111" s="156"/>
      <c r="N111" s="156" t="str">
        <f>IF(VLOOKUP($A111,'-RÅDATA_KVARTAL-'!$A$5:$DS$385,63,FALSE)&gt;0,VLOOKUP($A111,'-RÅDATA_KVARTAL-'!$A$5:$DS$385,63,FALSE),"")</f>
        <v/>
      </c>
      <c r="O111" s="42"/>
      <c r="P111" s="71"/>
      <c r="Q111" s="72" t="str">
        <f>IF(VLOOKUP($A111,'-RÅDATA_KVARTAL-'!$A$5:$DS$385,120,FALSE)&gt;0,VLOOKUP($A111,'-RÅDATA_KVARTAL-'!$A$5:$DS$385,120,FALSE),"")</f>
        <v/>
      </c>
      <c r="R111" s="42"/>
      <c r="S111" s="42"/>
      <c r="T111" s="72" t="str">
        <f>IF(VLOOKUP($A111,'-RÅDATA_KVARTAL-'!$A$5:$DS$385,121,FALSE)&gt;0,VLOOKUP($A111,'-RÅDATA_KVARTAL-'!$A$5:$DS$385,121,FALSE),"")</f>
        <v/>
      </c>
      <c r="U111" s="42"/>
      <c r="V111" s="42"/>
      <c r="W111" s="72" t="str">
        <f>IF(VLOOKUP($A111,'-RÅDATA_KVARTAL-'!$A$5:$DS$385,122,FALSE)&gt;0,VLOOKUP($A111,'-RÅDATA_KVARTAL-'!$A$5:$DS$385,122,FALSE),"")</f>
        <v/>
      </c>
      <c r="X111" s="42"/>
      <c r="Y111" s="42"/>
      <c r="Z111" s="72" t="str">
        <f>IF(VLOOKUP($A111,'-RÅDATA_KVARTAL-'!$A$5:$DS$385,123,FALSE)&gt;0,VLOOKUP($A111,'-RÅDATA_KVARTAL-'!$A$5:$DS$385,123,FALSE),"")</f>
        <v/>
      </c>
      <c r="AA111" s="42"/>
      <c r="AB111" s="42"/>
    </row>
    <row r="112" spans="1:28" ht="11.25" hidden="1" customHeight="1" x14ac:dyDescent="0.2">
      <c r="A112" s="201" t="s">
        <v>553</v>
      </c>
      <c r="B112" s="81">
        <v>2018</v>
      </c>
      <c r="C112" s="86" t="s">
        <v>111</v>
      </c>
      <c r="D112" s="28"/>
      <c r="E112" s="156" t="str">
        <f>IF(VLOOKUP($A112,'-RÅDATA_KVARTAL-'!$A$5:$DS$385,60,FALSE)&gt;0,VLOOKUP($A112,'-RÅDATA_KVARTAL-'!$A$5:$DS$385,60,FALSE),"")</f>
        <v/>
      </c>
      <c r="F112" s="156"/>
      <c r="G112" s="156"/>
      <c r="H112" s="156" t="str">
        <f>IF(VLOOKUP($A112,'-RÅDATA_KVARTAL-'!$A$5:$DS$385,61,FALSE)&gt;0,VLOOKUP($A112,'-RÅDATA_KVARTAL-'!$A$5:$DS$385,61,FALSE),"")</f>
        <v/>
      </c>
      <c r="I112" s="156"/>
      <c r="J112" s="156"/>
      <c r="K112" s="156" t="str">
        <f>IF(VLOOKUP($A112,'-RÅDATA_KVARTAL-'!$A$5:$DS$385,62,FALSE)&gt;0,VLOOKUP($A112,'-RÅDATA_KVARTAL-'!$A$5:$DS$385,62,FALSE),"")</f>
        <v/>
      </c>
      <c r="L112" s="156"/>
      <c r="M112" s="156"/>
      <c r="N112" s="156" t="str">
        <f>IF(VLOOKUP($A112,'-RÅDATA_KVARTAL-'!$A$5:$DS$385,63,FALSE)&gt;0,VLOOKUP($A112,'-RÅDATA_KVARTAL-'!$A$5:$DS$385,63,FALSE),"")</f>
        <v/>
      </c>
      <c r="O112" s="42"/>
      <c r="P112" s="71"/>
      <c r="Q112" s="72" t="str">
        <f>IF(VLOOKUP($A112,'-RÅDATA_KVARTAL-'!$A$5:$DS$385,120,FALSE)&gt;0,VLOOKUP($A112,'-RÅDATA_KVARTAL-'!$A$5:$DS$385,120,FALSE),"")</f>
        <v/>
      </c>
      <c r="R112" s="42"/>
      <c r="S112" s="42"/>
      <c r="T112" s="72" t="str">
        <f>IF(VLOOKUP($A112,'-RÅDATA_KVARTAL-'!$A$5:$DS$385,121,FALSE)&gt;0,VLOOKUP($A112,'-RÅDATA_KVARTAL-'!$A$5:$DS$385,121,FALSE),"")</f>
        <v/>
      </c>
      <c r="U112" s="42"/>
      <c r="V112" s="42"/>
      <c r="W112" s="72" t="str">
        <f>IF(VLOOKUP($A112,'-RÅDATA_KVARTAL-'!$A$5:$DS$385,122,FALSE)&gt;0,VLOOKUP($A112,'-RÅDATA_KVARTAL-'!$A$5:$DS$385,122,FALSE),"")</f>
        <v/>
      </c>
      <c r="X112" s="42"/>
      <c r="Y112" s="42"/>
      <c r="Z112" s="72" t="str">
        <f>IF(VLOOKUP($A112,'-RÅDATA_KVARTAL-'!$A$5:$DS$385,123,FALSE)&gt;0,VLOOKUP($A112,'-RÅDATA_KVARTAL-'!$A$5:$DS$385,123,FALSE),"")</f>
        <v/>
      </c>
      <c r="AA112" s="42"/>
      <c r="AB112" s="42"/>
    </row>
    <row r="113" spans="1:28" ht="11.25" hidden="1" customHeight="1" x14ac:dyDescent="0.2">
      <c r="A113" s="201" t="s">
        <v>554</v>
      </c>
      <c r="B113" s="81">
        <v>2018</v>
      </c>
      <c r="C113" s="86" t="s">
        <v>112</v>
      </c>
      <c r="D113" s="28"/>
      <c r="E113" s="156" t="str">
        <f>IF(VLOOKUP($A113,'-RÅDATA_KVARTAL-'!$A$5:$DS$385,60,FALSE)&gt;0,VLOOKUP($A113,'-RÅDATA_KVARTAL-'!$A$5:$DS$385,60,FALSE),"")</f>
        <v/>
      </c>
      <c r="F113" s="156"/>
      <c r="G113" s="156"/>
      <c r="H113" s="156" t="str">
        <f>IF(VLOOKUP($A113,'-RÅDATA_KVARTAL-'!$A$5:$DS$385,61,FALSE)&gt;0,VLOOKUP($A113,'-RÅDATA_KVARTAL-'!$A$5:$DS$385,61,FALSE),"")</f>
        <v/>
      </c>
      <c r="I113" s="156"/>
      <c r="J113" s="156"/>
      <c r="K113" s="156" t="str">
        <f>IF(VLOOKUP($A113,'-RÅDATA_KVARTAL-'!$A$5:$DS$385,62,FALSE)&gt;0,VLOOKUP($A113,'-RÅDATA_KVARTAL-'!$A$5:$DS$385,62,FALSE),"")</f>
        <v/>
      </c>
      <c r="L113" s="156"/>
      <c r="M113" s="156"/>
      <c r="N113" s="156" t="str">
        <f>IF(VLOOKUP($A113,'-RÅDATA_KVARTAL-'!$A$5:$DS$385,63,FALSE)&gt;0,VLOOKUP($A113,'-RÅDATA_KVARTAL-'!$A$5:$DS$385,63,FALSE),"")</f>
        <v/>
      </c>
      <c r="O113" s="42"/>
      <c r="P113" s="71"/>
      <c r="Q113" s="72" t="str">
        <f>IF(VLOOKUP($A113,'-RÅDATA_KVARTAL-'!$A$5:$DS$385,120,FALSE)&gt;0,VLOOKUP($A113,'-RÅDATA_KVARTAL-'!$A$5:$DS$385,120,FALSE),"")</f>
        <v/>
      </c>
      <c r="R113" s="42"/>
      <c r="S113" s="42"/>
      <c r="T113" s="72" t="str">
        <f>IF(VLOOKUP($A113,'-RÅDATA_KVARTAL-'!$A$5:$DS$385,121,FALSE)&gt;0,VLOOKUP($A113,'-RÅDATA_KVARTAL-'!$A$5:$DS$385,121,FALSE),"")</f>
        <v/>
      </c>
      <c r="U113" s="42"/>
      <c r="V113" s="42"/>
      <c r="W113" s="72" t="str">
        <f>IF(VLOOKUP($A113,'-RÅDATA_KVARTAL-'!$A$5:$DS$385,122,FALSE)&gt;0,VLOOKUP($A113,'-RÅDATA_KVARTAL-'!$A$5:$DS$385,122,FALSE),"")</f>
        <v/>
      </c>
      <c r="X113" s="42"/>
      <c r="Y113" s="42"/>
      <c r="Z113" s="72" t="str">
        <f>IF(VLOOKUP($A113,'-RÅDATA_KVARTAL-'!$A$5:$DS$385,123,FALSE)&gt;0,VLOOKUP($A113,'-RÅDATA_KVARTAL-'!$A$5:$DS$385,123,FALSE),"")</f>
        <v/>
      </c>
      <c r="AA113" s="42"/>
      <c r="AB113" s="42"/>
    </row>
    <row r="114" spans="1:28" ht="11.25" hidden="1" customHeight="1" x14ac:dyDescent="0.2">
      <c r="A114" s="201" t="s">
        <v>555</v>
      </c>
      <c r="B114" s="81">
        <v>2018</v>
      </c>
      <c r="C114" s="86" t="s">
        <v>113</v>
      </c>
      <c r="D114" s="28"/>
      <c r="E114" s="156" t="str">
        <f>IF(VLOOKUP($A114,'-RÅDATA_KVARTAL-'!$A$5:$DS$385,60,FALSE)&gt;0,VLOOKUP($A114,'-RÅDATA_KVARTAL-'!$A$5:$DS$385,60,FALSE),"")</f>
        <v/>
      </c>
      <c r="F114" s="156"/>
      <c r="G114" s="156"/>
      <c r="H114" s="156" t="str">
        <f>IF(VLOOKUP($A114,'-RÅDATA_KVARTAL-'!$A$5:$DS$385,61,FALSE)&gt;0,VLOOKUP($A114,'-RÅDATA_KVARTAL-'!$A$5:$DS$385,61,FALSE),"")</f>
        <v/>
      </c>
      <c r="I114" s="156"/>
      <c r="J114" s="156"/>
      <c r="K114" s="156" t="str">
        <f>IF(VLOOKUP($A114,'-RÅDATA_KVARTAL-'!$A$5:$DS$385,62,FALSE)&gt;0,VLOOKUP($A114,'-RÅDATA_KVARTAL-'!$A$5:$DS$385,62,FALSE),"")</f>
        <v/>
      </c>
      <c r="L114" s="156"/>
      <c r="M114" s="156"/>
      <c r="N114" s="156" t="str">
        <f>IF(VLOOKUP($A114,'-RÅDATA_KVARTAL-'!$A$5:$DS$385,63,FALSE)&gt;0,VLOOKUP($A114,'-RÅDATA_KVARTAL-'!$A$5:$DS$385,63,FALSE),"")</f>
        <v/>
      </c>
      <c r="O114" s="42"/>
      <c r="P114" s="71"/>
      <c r="Q114" s="72" t="str">
        <f>IF(VLOOKUP($A114,'-RÅDATA_KVARTAL-'!$A$5:$DS$385,120,FALSE)&gt;0,VLOOKUP($A114,'-RÅDATA_KVARTAL-'!$A$5:$DS$385,120,FALSE),"")</f>
        <v/>
      </c>
      <c r="R114" s="42"/>
      <c r="S114" s="42"/>
      <c r="T114" s="72" t="str">
        <f>IF(VLOOKUP($A114,'-RÅDATA_KVARTAL-'!$A$5:$DS$385,121,FALSE)&gt;0,VLOOKUP($A114,'-RÅDATA_KVARTAL-'!$A$5:$DS$385,121,FALSE),"")</f>
        <v/>
      </c>
      <c r="U114" s="42"/>
      <c r="V114" s="42"/>
      <c r="W114" s="72" t="str">
        <f>IF(VLOOKUP($A114,'-RÅDATA_KVARTAL-'!$A$5:$DS$385,122,FALSE)&gt;0,VLOOKUP($A114,'-RÅDATA_KVARTAL-'!$A$5:$DS$385,122,FALSE),"")</f>
        <v/>
      </c>
      <c r="X114" s="42"/>
      <c r="Y114" s="42"/>
      <c r="Z114" s="72" t="str">
        <f>IF(VLOOKUP($A114,'-RÅDATA_KVARTAL-'!$A$5:$DS$385,123,FALSE)&gt;0,VLOOKUP($A114,'-RÅDATA_KVARTAL-'!$A$5:$DS$385,123,FALSE),"")</f>
        <v/>
      </c>
      <c r="AA114" s="42"/>
      <c r="AB114" s="42"/>
    </row>
    <row r="115" spans="1:28" ht="11.25" hidden="1" customHeight="1" x14ac:dyDescent="0.2">
      <c r="A115" s="201" t="s">
        <v>556</v>
      </c>
      <c r="B115" s="81">
        <v>2018</v>
      </c>
      <c r="C115" s="86" t="s">
        <v>114</v>
      </c>
      <c r="D115" s="28"/>
      <c r="E115" s="156" t="str">
        <f>IF(VLOOKUP($A115,'-RÅDATA_KVARTAL-'!$A$5:$DS$385,60,FALSE)&gt;0,VLOOKUP($A115,'-RÅDATA_KVARTAL-'!$A$5:$DS$385,60,FALSE),"")</f>
        <v/>
      </c>
      <c r="F115" s="156"/>
      <c r="G115" s="156"/>
      <c r="H115" s="156" t="str">
        <f>IF(VLOOKUP($A115,'-RÅDATA_KVARTAL-'!$A$5:$DS$385,61,FALSE)&gt;0,VLOOKUP($A115,'-RÅDATA_KVARTAL-'!$A$5:$DS$385,61,FALSE),"")</f>
        <v/>
      </c>
      <c r="I115" s="156"/>
      <c r="J115" s="156"/>
      <c r="K115" s="156" t="str">
        <f>IF(VLOOKUP($A115,'-RÅDATA_KVARTAL-'!$A$5:$DS$385,62,FALSE)&gt;0,VLOOKUP($A115,'-RÅDATA_KVARTAL-'!$A$5:$DS$385,62,FALSE),"")</f>
        <v/>
      </c>
      <c r="L115" s="156"/>
      <c r="M115" s="156"/>
      <c r="N115" s="156" t="str">
        <f>IF(VLOOKUP($A115,'-RÅDATA_KVARTAL-'!$A$5:$DS$385,63,FALSE)&gt;0,VLOOKUP($A115,'-RÅDATA_KVARTAL-'!$A$5:$DS$385,63,FALSE),"")</f>
        <v/>
      </c>
      <c r="O115" s="42"/>
      <c r="P115" s="71"/>
      <c r="Q115" s="72" t="str">
        <f>IF(VLOOKUP($A115,'-RÅDATA_KVARTAL-'!$A$5:$DS$385,120,FALSE)&gt;0,VLOOKUP($A115,'-RÅDATA_KVARTAL-'!$A$5:$DS$385,120,FALSE),"")</f>
        <v/>
      </c>
      <c r="R115" s="42"/>
      <c r="S115" s="42"/>
      <c r="T115" s="72" t="str">
        <f>IF(VLOOKUP($A115,'-RÅDATA_KVARTAL-'!$A$5:$DS$385,121,FALSE)&gt;0,VLOOKUP($A115,'-RÅDATA_KVARTAL-'!$A$5:$DS$385,121,FALSE),"")</f>
        <v/>
      </c>
      <c r="U115" s="42"/>
      <c r="V115" s="42"/>
      <c r="W115" s="72" t="str">
        <f>IF(VLOOKUP($A115,'-RÅDATA_KVARTAL-'!$A$5:$DS$385,122,FALSE)&gt;0,VLOOKUP($A115,'-RÅDATA_KVARTAL-'!$A$5:$DS$385,122,FALSE),"")</f>
        <v/>
      </c>
      <c r="X115" s="42"/>
      <c r="Y115" s="42"/>
      <c r="Z115" s="72" t="str">
        <f>IF(VLOOKUP($A115,'-RÅDATA_KVARTAL-'!$A$5:$DS$385,123,FALSE)&gt;0,VLOOKUP($A115,'-RÅDATA_KVARTAL-'!$A$5:$DS$385,123,FALSE),"")</f>
        <v/>
      </c>
      <c r="AA115" s="42"/>
      <c r="AB115" s="42"/>
    </row>
    <row r="116" spans="1:28" ht="11.25" hidden="1" customHeight="1" x14ac:dyDescent="0.2">
      <c r="A116" s="201" t="s">
        <v>557</v>
      </c>
      <c r="B116" s="81">
        <v>2018</v>
      </c>
      <c r="C116" s="86" t="s">
        <v>115</v>
      </c>
      <c r="D116" s="28"/>
      <c r="E116" s="156" t="str">
        <f>IF(VLOOKUP($A116,'-RÅDATA_KVARTAL-'!$A$5:$DS$385,60,FALSE)&gt;0,VLOOKUP($A116,'-RÅDATA_KVARTAL-'!$A$5:$DS$385,60,FALSE),"")</f>
        <v/>
      </c>
      <c r="F116" s="156"/>
      <c r="G116" s="156"/>
      <c r="H116" s="156" t="str">
        <f>IF(VLOOKUP($A116,'-RÅDATA_KVARTAL-'!$A$5:$DS$385,61,FALSE)&gt;0,VLOOKUP($A116,'-RÅDATA_KVARTAL-'!$A$5:$DS$385,61,FALSE),"")</f>
        <v/>
      </c>
      <c r="I116" s="156"/>
      <c r="J116" s="156"/>
      <c r="K116" s="156" t="str">
        <f>IF(VLOOKUP($A116,'-RÅDATA_KVARTAL-'!$A$5:$DS$385,62,FALSE)&gt;0,VLOOKUP($A116,'-RÅDATA_KVARTAL-'!$A$5:$DS$385,62,FALSE),"")</f>
        <v/>
      </c>
      <c r="L116" s="156"/>
      <c r="M116" s="156"/>
      <c r="N116" s="156" t="str">
        <f>IF(VLOOKUP($A116,'-RÅDATA_KVARTAL-'!$A$5:$DS$385,63,FALSE)&gt;0,VLOOKUP($A116,'-RÅDATA_KVARTAL-'!$A$5:$DS$385,63,FALSE),"")</f>
        <v/>
      </c>
      <c r="O116" s="42"/>
      <c r="P116" s="71"/>
      <c r="Q116" s="72" t="str">
        <f>IF(VLOOKUP($A116,'-RÅDATA_KVARTAL-'!$A$5:$DS$385,120,FALSE)&gt;0,VLOOKUP($A116,'-RÅDATA_KVARTAL-'!$A$5:$DS$385,120,FALSE),"")</f>
        <v/>
      </c>
      <c r="R116" s="42"/>
      <c r="S116" s="42"/>
      <c r="T116" s="72" t="str">
        <f>IF(VLOOKUP($A116,'-RÅDATA_KVARTAL-'!$A$5:$DS$385,121,FALSE)&gt;0,VLOOKUP($A116,'-RÅDATA_KVARTAL-'!$A$5:$DS$385,121,FALSE),"")</f>
        <v/>
      </c>
      <c r="U116" s="42"/>
      <c r="V116" s="42"/>
      <c r="W116" s="72" t="str">
        <f>IF(VLOOKUP($A116,'-RÅDATA_KVARTAL-'!$A$5:$DS$385,122,FALSE)&gt;0,VLOOKUP($A116,'-RÅDATA_KVARTAL-'!$A$5:$DS$385,122,FALSE),"")</f>
        <v/>
      </c>
      <c r="X116" s="42"/>
      <c r="Y116" s="42"/>
      <c r="Z116" s="72" t="str">
        <f>IF(VLOOKUP($A116,'-RÅDATA_KVARTAL-'!$A$5:$DS$385,123,FALSE)&gt;0,VLOOKUP($A116,'-RÅDATA_KVARTAL-'!$A$5:$DS$385,123,FALSE),"")</f>
        <v/>
      </c>
      <c r="AA116" s="42"/>
      <c r="AB116" s="42"/>
    </row>
    <row r="117" spans="1:28" ht="11.25" hidden="1" customHeight="1" x14ac:dyDescent="0.2">
      <c r="A117" s="201" t="s">
        <v>558</v>
      </c>
      <c r="B117" s="81">
        <v>2018</v>
      </c>
      <c r="C117" s="86" t="s">
        <v>116</v>
      </c>
      <c r="D117" s="28"/>
      <c r="E117" s="156" t="str">
        <f>IF(VLOOKUP($A117,'-RÅDATA_KVARTAL-'!$A$5:$DS$385,60,FALSE)&gt;0,VLOOKUP($A117,'-RÅDATA_KVARTAL-'!$A$5:$DS$385,60,FALSE),"")</f>
        <v/>
      </c>
      <c r="F117" s="156"/>
      <c r="G117" s="156"/>
      <c r="H117" s="156" t="str">
        <f>IF(VLOOKUP($A117,'-RÅDATA_KVARTAL-'!$A$5:$DS$385,61,FALSE)&gt;0,VLOOKUP($A117,'-RÅDATA_KVARTAL-'!$A$5:$DS$385,61,FALSE),"")</f>
        <v/>
      </c>
      <c r="I117" s="156"/>
      <c r="J117" s="156"/>
      <c r="K117" s="156" t="str">
        <f>IF(VLOOKUP($A117,'-RÅDATA_KVARTAL-'!$A$5:$DS$385,62,FALSE)&gt;0,VLOOKUP($A117,'-RÅDATA_KVARTAL-'!$A$5:$DS$385,62,FALSE),"")</f>
        <v/>
      </c>
      <c r="L117" s="156"/>
      <c r="M117" s="156"/>
      <c r="N117" s="156" t="str">
        <f>IF(VLOOKUP($A117,'-RÅDATA_KVARTAL-'!$A$5:$DS$385,63,FALSE)&gt;0,VLOOKUP($A117,'-RÅDATA_KVARTAL-'!$A$5:$DS$385,63,FALSE),"")</f>
        <v/>
      </c>
      <c r="O117" s="42"/>
      <c r="P117" s="71" t="str">
        <f>IF(VLOOKUP(CONCATENATE($B117," ",$C117),'-RÅDATA_KVARTAL-'!$A$5:$CB$81,14)&gt;0,VLOOKUP(CONCATENATE($B117," ",$C117),'-RÅDATA_KVARTAL-'!$A$5:$CB$81,14),"")</f>
        <v/>
      </c>
      <c r="Q117" s="72" t="str">
        <f>IF(VLOOKUP($A117,'-RÅDATA_KVARTAL-'!$A$5:$DS$385,120,FALSE)&gt;0,VLOOKUP($A117,'-RÅDATA_KVARTAL-'!$A$5:$DS$385,120,FALSE),"")</f>
        <v/>
      </c>
      <c r="R117" s="42"/>
      <c r="S117" s="42"/>
      <c r="T117" s="72" t="str">
        <f>IF(VLOOKUP($A117,'-RÅDATA_KVARTAL-'!$A$5:$DS$385,121,FALSE)&gt;0,VLOOKUP($A117,'-RÅDATA_KVARTAL-'!$A$5:$DS$385,121,FALSE),"")</f>
        <v/>
      </c>
      <c r="U117" s="42"/>
      <c r="V117" s="42"/>
      <c r="W117" s="72" t="str">
        <f>IF(VLOOKUP($A117,'-RÅDATA_KVARTAL-'!$A$5:$DS$385,122,FALSE)&gt;0,VLOOKUP($A117,'-RÅDATA_KVARTAL-'!$A$5:$DS$385,122,FALSE),"")</f>
        <v/>
      </c>
      <c r="X117" s="42"/>
      <c r="Y117" s="42"/>
      <c r="Z117" s="72" t="str">
        <f>IF(VLOOKUP($A117,'-RÅDATA_KVARTAL-'!$A$5:$DS$385,123,FALSE)&gt;0,VLOOKUP($A117,'-RÅDATA_KVARTAL-'!$A$5:$DS$385,123,FALSE),"")</f>
        <v/>
      </c>
      <c r="AA117" s="42"/>
      <c r="AB117" s="42"/>
    </row>
    <row r="118" spans="1:28" ht="15" hidden="1" customHeight="1" x14ac:dyDescent="0.2">
      <c r="A118" s="201" t="s">
        <v>370</v>
      </c>
      <c r="B118" s="164">
        <v>2018</v>
      </c>
      <c r="C118" s="165" t="s">
        <v>1</v>
      </c>
      <c r="D118" s="166"/>
      <c r="E118" s="202" t="str">
        <f>IF(VLOOKUP($A118,'-RÅDATA_KVARTAL-'!$A$5:$DS$385,60,FALSE)&gt;0,VLOOKUP($A118,'-RÅDATA_KVARTAL-'!$A$5:$DS$385,60,FALSE),"")</f>
        <v/>
      </c>
      <c r="F118" s="166"/>
      <c r="G118" s="166"/>
      <c r="H118" s="202" t="str">
        <f>IF(VLOOKUP($A118,'-RÅDATA_KVARTAL-'!$A$5:$DS$385,61,FALSE)&gt;0,VLOOKUP($A118,'-RÅDATA_KVARTAL-'!$A$5:$DS$385,61,FALSE),"")</f>
        <v/>
      </c>
      <c r="I118" s="202"/>
      <c r="J118" s="202"/>
      <c r="K118" s="202" t="str">
        <f>IF(VLOOKUP($A118,'-RÅDATA_KVARTAL-'!$A$5:$DS$385,62,FALSE)&gt;0,VLOOKUP($A118,'-RÅDATA_KVARTAL-'!$A$5:$DS$385,62,FALSE),"")</f>
        <v/>
      </c>
      <c r="L118" s="202"/>
      <c r="M118" s="202"/>
      <c r="N118" s="202" t="str">
        <f>IF(VLOOKUP($A118,'-RÅDATA_KVARTAL-'!$A$5:$DS$385,63,FALSE)&gt;0,VLOOKUP($A118,'-RÅDATA_KVARTAL-'!$A$5:$DS$385,63,FALSE),"")</f>
        <v/>
      </c>
      <c r="O118" s="166"/>
      <c r="P118" s="167" t="str">
        <f>IF(VLOOKUP(CONCATENATE($B118," ",$C118),'-RÅDATA_KVARTAL-'!$A$5:$CB$81,14)&gt;0,VLOOKUP(CONCATENATE($B118," ",$C118),'-RÅDATA_KVARTAL-'!$A$5:$CB$81,14),"")</f>
        <v/>
      </c>
      <c r="Q118" s="167" t="str">
        <f>IF(VLOOKUP($A118,'-RÅDATA_KVARTAL-'!$A$5:$DS$385,120,FALSE)&gt;0,VLOOKUP($A118,'-RÅDATA_KVARTAL-'!$A$5:$DS$385,120,FALSE),"")</f>
        <v/>
      </c>
      <c r="R118" s="203"/>
      <c r="S118" s="203"/>
      <c r="T118" s="167" t="str">
        <f>IF(VLOOKUP($A118,'-RÅDATA_KVARTAL-'!$A$5:$DS$385,121,FALSE)&gt;0,VLOOKUP($A118,'-RÅDATA_KVARTAL-'!$A$5:$DS$385,121,FALSE),"")</f>
        <v/>
      </c>
      <c r="U118" s="167"/>
      <c r="V118" s="167"/>
      <c r="W118" s="167" t="str">
        <f>IF(VLOOKUP($A118,'-RÅDATA_KVARTAL-'!$A$5:$DS$385,122,FALSE)&gt;0,VLOOKUP($A118,'-RÅDATA_KVARTAL-'!$A$5:$DS$385,122,FALSE),"")</f>
        <v/>
      </c>
      <c r="X118" s="167"/>
      <c r="Y118" s="167"/>
      <c r="Z118" s="167" t="str">
        <f>IF(VLOOKUP($A118,'-RÅDATA_KVARTAL-'!$A$5:$DS$385,123,FALSE)&gt;0,VLOOKUP($A118,'-RÅDATA_KVARTAL-'!$A$5:$DS$385,123,FALSE),"")</f>
        <v/>
      </c>
      <c r="AA118" s="166"/>
      <c r="AB118" s="166"/>
    </row>
    <row r="119" spans="1:28" ht="15" hidden="1" customHeight="1" x14ac:dyDescent="0.2">
      <c r="A119" s="201" t="s">
        <v>559</v>
      </c>
      <c r="B119" s="40">
        <v>2019</v>
      </c>
      <c r="C119" s="86" t="s">
        <v>106</v>
      </c>
      <c r="D119" s="28"/>
      <c r="E119" s="156" t="str">
        <f>IF(VLOOKUP($A119,'-RÅDATA_KVARTAL-'!$A$5:$DS$385,60,FALSE)&gt;0,VLOOKUP($A119,'-RÅDATA_KVARTAL-'!$A$5:$DS$385,60,FALSE),"")</f>
        <v/>
      </c>
      <c r="F119" s="156"/>
      <c r="G119" s="156"/>
      <c r="H119" s="156" t="str">
        <f>IF(VLOOKUP($A119,'-RÅDATA_KVARTAL-'!$A$5:$DS$385,61,FALSE)&gt;0,VLOOKUP($A119,'-RÅDATA_KVARTAL-'!$A$5:$DS$385,61,FALSE),"")</f>
        <v/>
      </c>
      <c r="I119" s="156"/>
      <c r="J119" s="156"/>
      <c r="K119" s="156" t="str">
        <f>IF(VLOOKUP($A119,'-RÅDATA_KVARTAL-'!$A$5:$DS$385,62,FALSE)&gt;0,VLOOKUP($A119,'-RÅDATA_KVARTAL-'!$A$5:$DS$385,62,FALSE),"")</f>
        <v/>
      </c>
      <c r="L119" s="156"/>
      <c r="M119" s="156"/>
      <c r="N119" s="156" t="str">
        <f>IF(VLOOKUP($A119,'-RÅDATA_KVARTAL-'!$A$5:$DS$385,63,FALSE)&gt;0,VLOOKUP($A119,'-RÅDATA_KVARTAL-'!$A$5:$DS$385,63,FALSE),"")</f>
        <v/>
      </c>
      <c r="O119" s="42"/>
      <c r="P119" s="71"/>
      <c r="Q119" s="72" t="str">
        <f>IF(VLOOKUP($A119,'-RÅDATA_KVARTAL-'!$A$5:$DS$385,120,FALSE)&gt;0,VLOOKUP($A119,'-RÅDATA_KVARTAL-'!$A$5:$DS$385,120,FALSE),"")</f>
        <v/>
      </c>
      <c r="R119" s="42"/>
      <c r="S119" s="42"/>
      <c r="T119" s="72" t="str">
        <f>IF(VLOOKUP($A119,'-RÅDATA_KVARTAL-'!$A$5:$DS$385,121,FALSE)&gt;0,VLOOKUP($A119,'-RÅDATA_KVARTAL-'!$A$5:$DS$385,121,FALSE),"")</f>
        <v/>
      </c>
      <c r="U119" s="42"/>
      <c r="V119" s="42"/>
      <c r="W119" s="72" t="str">
        <f>IF(VLOOKUP($A119,'-RÅDATA_KVARTAL-'!$A$5:$DS$385,122,FALSE)&gt;0,VLOOKUP($A119,'-RÅDATA_KVARTAL-'!$A$5:$DS$385,122,FALSE),"")</f>
        <v/>
      </c>
      <c r="X119" s="42"/>
      <c r="Y119" s="42"/>
      <c r="Z119" s="72" t="str">
        <f>IF(VLOOKUP($A119,'-RÅDATA_KVARTAL-'!$A$5:$DS$385,123,FALSE)&gt;0,VLOOKUP($A119,'-RÅDATA_KVARTAL-'!$A$5:$DS$385,123,FALSE),"")</f>
        <v/>
      </c>
      <c r="AA119" s="42"/>
      <c r="AB119" s="42"/>
    </row>
    <row r="120" spans="1:28" ht="11.25" hidden="1" customHeight="1" x14ac:dyDescent="0.2">
      <c r="A120" s="201" t="s">
        <v>560</v>
      </c>
      <c r="B120" s="81">
        <v>2019</v>
      </c>
      <c r="C120" s="86" t="s">
        <v>107</v>
      </c>
      <c r="D120" s="28"/>
      <c r="E120" s="156" t="str">
        <f>IF(VLOOKUP($A120,'-RÅDATA_KVARTAL-'!$A$5:$DS$385,60,FALSE)&gt;0,VLOOKUP($A120,'-RÅDATA_KVARTAL-'!$A$5:$DS$385,60,FALSE),"")</f>
        <v/>
      </c>
      <c r="F120" s="156"/>
      <c r="G120" s="156"/>
      <c r="H120" s="156" t="str">
        <f>IF(VLOOKUP($A120,'-RÅDATA_KVARTAL-'!$A$5:$DS$385,61,FALSE)&gt;0,VLOOKUP($A120,'-RÅDATA_KVARTAL-'!$A$5:$DS$385,61,FALSE),"")</f>
        <v/>
      </c>
      <c r="I120" s="156"/>
      <c r="J120" s="156"/>
      <c r="K120" s="156" t="str">
        <f>IF(VLOOKUP($A120,'-RÅDATA_KVARTAL-'!$A$5:$DS$385,62,FALSE)&gt;0,VLOOKUP($A120,'-RÅDATA_KVARTAL-'!$A$5:$DS$385,62,FALSE),"")</f>
        <v/>
      </c>
      <c r="L120" s="156"/>
      <c r="M120" s="156"/>
      <c r="N120" s="156" t="str">
        <f>IF(VLOOKUP($A120,'-RÅDATA_KVARTAL-'!$A$5:$DS$385,63,FALSE)&gt;0,VLOOKUP($A120,'-RÅDATA_KVARTAL-'!$A$5:$DS$385,63,FALSE),"")</f>
        <v/>
      </c>
      <c r="O120" s="42"/>
      <c r="P120" s="71"/>
      <c r="Q120" s="72" t="str">
        <f>IF(VLOOKUP($A120,'-RÅDATA_KVARTAL-'!$A$5:$DS$385,120,FALSE)&gt;0,VLOOKUP($A120,'-RÅDATA_KVARTAL-'!$A$5:$DS$385,120,FALSE),"")</f>
        <v/>
      </c>
      <c r="R120" s="42"/>
      <c r="S120" s="42"/>
      <c r="T120" s="72" t="str">
        <f>IF(VLOOKUP($A120,'-RÅDATA_KVARTAL-'!$A$5:$DS$385,121,FALSE)&gt;0,VLOOKUP($A120,'-RÅDATA_KVARTAL-'!$A$5:$DS$385,121,FALSE),"")</f>
        <v/>
      </c>
      <c r="U120" s="42"/>
      <c r="V120" s="42"/>
      <c r="W120" s="72" t="str">
        <f>IF(VLOOKUP($A120,'-RÅDATA_KVARTAL-'!$A$5:$DS$385,122,FALSE)&gt;0,VLOOKUP($A120,'-RÅDATA_KVARTAL-'!$A$5:$DS$385,122,FALSE),"")</f>
        <v/>
      </c>
      <c r="X120" s="42"/>
      <c r="Y120" s="42"/>
      <c r="Z120" s="72" t="str">
        <f>IF(VLOOKUP($A120,'-RÅDATA_KVARTAL-'!$A$5:$DS$385,123,FALSE)&gt;0,VLOOKUP($A120,'-RÅDATA_KVARTAL-'!$A$5:$DS$385,123,FALSE),"")</f>
        <v/>
      </c>
      <c r="AA120" s="42"/>
      <c r="AB120" s="42"/>
    </row>
    <row r="121" spans="1:28" ht="11.25" hidden="1" customHeight="1" x14ac:dyDescent="0.2">
      <c r="A121" s="201" t="s">
        <v>561</v>
      </c>
      <c r="B121" s="81">
        <v>2019</v>
      </c>
      <c r="C121" s="86" t="s">
        <v>108</v>
      </c>
      <c r="D121" s="28"/>
      <c r="E121" s="156" t="str">
        <f>IF(VLOOKUP($A121,'-RÅDATA_KVARTAL-'!$A$5:$DS$385,60,FALSE)&gt;0,VLOOKUP($A121,'-RÅDATA_KVARTAL-'!$A$5:$DS$385,60,FALSE),"")</f>
        <v/>
      </c>
      <c r="F121" s="156"/>
      <c r="G121" s="156"/>
      <c r="H121" s="156" t="str">
        <f>IF(VLOOKUP($A121,'-RÅDATA_KVARTAL-'!$A$5:$DS$385,61,FALSE)&gt;0,VLOOKUP($A121,'-RÅDATA_KVARTAL-'!$A$5:$DS$385,61,FALSE),"")</f>
        <v/>
      </c>
      <c r="I121" s="156"/>
      <c r="J121" s="156"/>
      <c r="K121" s="156" t="str">
        <f>IF(VLOOKUP($A121,'-RÅDATA_KVARTAL-'!$A$5:$DS$385,62,FALSE)&gt;0,VLOOKUP($A121,'-RÅDATA_KVARTAL-'!$A$5:$DS$385,62,FALSE),"")</f>
        <v/>
      </c>
      <c r="L121" s="156"/>
      <c r="M121" s="156"/>
      <c r="N121" s="156" t="str">
        <f>IF(VLOOKUP($A121,'-RÅDATA_KVARTAL-'!$A$5:$DS$385,63,FALSE)&gt;0,VLOOKUP($A121,'-RÅDATA_KVARTAL-'!$A$5:$DS$385,63,FALSE),"")</f>
        <v/>
      </c>
      <c r="O121" s="42"/>
      <c r="P121" s="71"/>
      <c r="Q121" s="72" t="str">
        <f>IF(VLOOKUP($A121,'-RÅDATA_KVARTAL-'!$A$5:$DS$385,120,FALSE)&gt;0,VLOOKUP($A121,'-RÅDATA_KVARTAL-'!$A$5:$DS$385,120,FALSE),"")</f>
        <v/>
      </c>
      <c r="R121" s="42"/>
      <c r="S121" s="42"/>
      <c r="T121" s="72" t="str">
        <f>IF(VLOOKUP($A121,'-RÅDATA_KVARTAL-'!$A$5:$DS$385,121,FALSE)&gt;0,VLOOKUP($A121,'-RÅDATA_KVARTAL-'!$A$5:$DS$385,121,FALSE),"")</f>
        <v/>
      </c>
      <c r="U121" s="42"/>
      <c r="V121" s="42"/>
      <c r="W121" s="72" t="str">
        <f>IF(VLOOKUP($A121,'-RÅDATA_KVARTAL-'!$A$5:$DS$385,122,FALSE)&gt;0,VLOOKUP($A121,'-RÅDATA_KVARTAL-'!$A$5:$DS$385,122,FALSE),"")</f>
        <v/>
      </c>
      <c r="X121" s="42"/>
      <c r="Y121" s="42"/>
      <c r="Z121" s="72" t="str">
        <f>IF(VLOOKUP($A121,'-RÅDATA_KVARTAL-'!$A$5:$DS$385,123,FALSE)&gt;0,VLOOKUP($A121,'-RÅDATA_KVARTAL-'!$A$5:$DS$385,123,FALSE),"")</f>
        <v/>
      </c>
      <c r="AA121" s="42"/>
      <c r="AB121" s="42"/>
    </row>
    <row r="122" spans="1:28" ht="11.25" hidden="1" customHeight="1" x14ac:dyDescent="0.2">
      <c r="A122" s="201" t="s">
        <v>562</v>
      </c>
      <c r="B122" s="81">
        <v>2019</v>
      </c>
      <c r="C122" s="86" t="s">
        <v>109</v>
      </c>
      <c r="D122" s="28"/>
      <c r="E122" s="156" t="str">
        <f>IF(VLOOKUP($A122,'-RÅDATA_KVARTAL-'!$A$5:$DS$385,60,FALSE)&gt;0,VLOOKUP($A122,'-RÅDATA_KVARTAL-'!$A$5:$DS$385,60,FALSE),"")</f>
        <v/>
      </c>
      <c r="F122" s="156"/>
      <c r="G122" s="156"/>
      <c r="H122" s="156" t="str">
        <f>IF(VLOOKUP($A122,'-RÅDATA_KVARTAL-'!$A$5:$DS$385,61,FALSE)&gt;0,VLOOKUP($A122,'-RÅDATA_KVARTAL-'!$A$5:$DS$385,61,FALSE),"")</f>
        <v/>
      </c>
      <c r="I122" s="156"/>
      <c r="J122" s="156"/>
      <c r="K122" s="156" t="str">
        <f>IF(VLOOKUP($A122,'-RÅDATA_KVARTAL-'!$A$5:$DS$385,62,FALSE)&gt;0,VLOOKUP($A122,'-RÅDATA_KVARTAL-'!$A$5:$DS$385,62,FALSE),"")</f>
        <v/>
      </c>
      <c r="L122" s="156"/>
      <c r="M122" s="156"/>
      <c r="N122" s="156" t="str">
        <f>IF(VLOOKUP($A122,'-RÅDATA_KVARTAL-'!$A$5:$DS$385,63,FALSE)&gt;0,VLOOKUP($A122,'-RÅDATA_KVARTAL-'!$A$5:$DS$385,63,FALSE),"")</f>
        <v/>
      </c>
      <c r="O122" s="42"/>
      <c r="P122" s="71"/>
      <c r="Q122" s="72" t="str">
        <f>IF(VLOOKUP($A122,'-RÅDATA_KVARTAL-'!$A$5:$DS$385,120,FALSE)&gt;0,VLOOKUP($A122,'-RÅDATA_KVARTAL-'!$A$5:$DS$385,120,FALSE),"")</f>
        <v/>
      </c>
      <c r="R122" s="42"/>
      <c r="S122" s="42"/>
      <c r="T122" s="72" t="str">
        <f>IF(VLOOKUP($A122,'-RÅDATA_KVARTAL-'!$A$5:$DS$385,121,FALSE)&gt;0,VLOOKUP($A122,'-RÅDATA_KVARTAL-'!$A$5:$DS$385,121,FALSE),"")</f>
        <v/>
      </c>
      <c r="U122" s="42"/>
      <c r="V122" s="42"/>
      <c r="W122" s="72" t="str">
        <f>IF(VLOOKUP($A122,'-RÅDATA_KVARTAL-'!$A$5:$DS$385,122,FALSE)&gt;0,VLOOKUP($A122,'-RÅDATA_KVARTAL-'!$A$5:$DS$385,122,FALSE),"")</f>
        <v/>
      </c>
      <c r="X122" s="42"/>
      <c r="Y122" s="42"/>
      <c r="Z122" s="72" t="str">
        <f>IF(VLOOKUP($A122,'-RÅDATA_KVARTAL-'!$A$5:$DS$385,123,FALSE)&gt;0,VLOOKUP($A122,'-RÅDATA_KVARTAL-'!$A$5:$DS$385,123,FALSE),"")</f>
        <v/>
      </c>
      <c r="AA122" s="42"/>
      <c r="AB122" s="42"/>
    </row>
    <row r="123" spans="1:28" ht="11.25" hidden="1" customHeight="1" x14ac:dyDescent="0.2">
      <c r="A123" s="201" t="s">
        <v>563</v>
      </c>
      <c r="B123" s="81">
        <v>2019</v>
      </c>
      <c r="C123" s="86" t="s">
        <v>35</v>
      </c>
      <c r="D123" s="28"/>
      <c r="E123" s="156" t="str">
        <f>IF(VLOOKUP($A123,'-RÅDATA_KVARTAL-'!$A$5:$DS$385,60,FALSE)&gt;0,VLOOKUP($A123,'-RÅDATA_KVARTAL-'!$A$5:$DS$385,60,FALSE),"")</f>
        <v/>
      </c>
      <c r="F123" s="156"/>
      <c r="G123" s="156"/>
      <c r="H123" s="156" t="str">
        <f>IF(VLOOKUP($A123,'-RÅDATA_KVARTAL-'!$A$5:$DS$385,61,FALSE)&gt;0,VLOOKUP($A123,'-RÅDATA_KVARTAL-'!$A$5:$DS$385,61,FALSE),"")</f>
        <v/>
      </c>
      <c r="I123" s="156"/>
      <c r="J123" s="156"/>
      <c r="K123" s="156" t="str">
        <f>IF(VLOOKUP($A123,'-RÅDATA_KVARTAL-'!$A$5:$DS$385,62,FALSE)&gt;0,VLOOKUP($A123,'-RÅDATA_KVARTAL-'!$A$5:$DS$385,62,FALSE),"")</f>
        <v/>
      </c>
      <c r="L123" s="156"/>
      <c r="M123" s="156"/>
      <c r="N123" s="156" t="str">
        <f>IF(VLOOKUP($A123,'-RÅDATA_KVARTAL-'!$A$5:$DS$385,63,FALSE)&gt;0,VLOOKUP($A123,'-RÅDATA_KVARTAL-'!$A$5:$DS$385,63,FALSE),"")</f>
        <v/>
      </c>
      <c r="O123" s="42"/>
      <c r="P123" s="71"/>
      <c r="Q123" s="72" t="str">
        <f>IF(VLOOKUP($A123,'-RÅDATA_KVARTAL-'!$A$5:$DS$385,120,FALSE)&gt;0,VLOOKUP($A123,'-RÅDATA_KVARTAL-'!$A$5:$DS$385,120,FALSE),"")</f>
        <v/>
      </c>
      <c r="R123" s="42"/>
      <c r="S123" s="42"/>
      <c r="T123" s="72" t="str">
        <f>IF(VLOOKUP($A123,'-RÅDATA_KVARTAL-'!$A$5:$DS$385,121,FALSE)&gt;0,VLOOKUP($A123,'-RÅDATA_KVARTAL-'!$A$5:$DS$385,121,FALSE),"")</f>
        <v/>
      </c>
      <c r="U123" s="42"/>
      <c r="V123" s="42"/>
      <c r="W123" s="72" t="str">
        <f>IF(VLOOKUP($A123,'-RÅDATA_KVARTAL-'!$A$5:$DS$385,122,FALSE)&gt;0,VLOOKUP($A123,'-RÅDATA_KVARTAL-'!$A$5:$DS$385,122,FALSE),"")</f>
        <v/>
      </c>
      <c r="X123" s="42"/>
      <c r="Y123" s="42"/>
      <c r="Z123" s="72" t="str">
        <f>IF(VLOOKUP($A123,'-RÅDATA_KVARTAL-'!$A$5:$DS$385,123,FALSE)&gt;0,VLOOKUP($A123,'-RÅDATA_KVARTAL-'!$A$5:$DS$385,123,FALSE),"")</f>
        <v/>
      </c>
      <c r="AA123" s="42"/>
      <c r="AB123" s="42"/>
    </row>
    <row r="124" spans="1:28" ht="11.25" hidden="1" customHeight="1" x14ac:dyDescent="0.2">
      <c r="A124" s="201" t="s">
        <v>564</v>
      </c>
      <c r="B124" s="81">
        <v>2019</v>
      </c>
      <c r="C124" s="86" t="s">
        <v>110</v>
      </c>
      <c r="D124" s="28"/>
      <c r="E124" s="156" t="str">
        <f>IF(VLOOKUP($A124,'-RÅDATA_KVARTAL-'!$A$5:$DS$385,60,FALSE)&gt;0,VLOOKUP($A124,'-RÅDATA_KVARTAL-'!$A$5:$DS$385,60,FALSE),"")</f>
        <v/>
      </c>
      <c r="F124" s="156"/>
      <c r="G124" s="156"/>
      <c r="H124" s="156" t="str">
        <f>IF(VLOOKUP($A124,'-RÅDATA_KVARTAL-'!$A$5:$DS$385,61,FALSE)&gt;0,VLOOKUP($A124,'-RÅDATA_KVARTAL-'!$A$5:$DS$385,61,FALSE),"")</f>
        <v/>
      </c>
      <c r="I124" s="156"/>
      <c r="J124" s="156"/>
      <c r="K124" s="156" t="str">
        <f>IF(VLOOKUP($A124,'-RÅDATA_KVARTAL-'!$A$5:$DS$385,62,FALSE)&gt;0,VLOOKUP($A124,'-RÅDATA_KVARTAL-'!$A$5:$DS$385,62,FALSE),"")</f>
        <v/>
      </c>
      <c r="L124" s="156"/>
      <c r="M124" s="156"/>
      <c r="N124" s="156" t="str">
        <f>IF(VLOOKUP($A124,'-RÅDATA_KVARTAL-'!$A$5:$DS$385,63,FALSE)&gt;0,VLOOKUP($A124,'-RÅDATA_KVARTAL-'!$A$5:$DS$385,63,FALSE),"")</f>
        <v/>
      </c>
      <c r="O124" s="42"/>
      <c r="P124" s="71"/>
      <c r="Q124" s="72" t="str">
        <f>IF(VLOOKUP($A124,'-RÅDATA_KVARTAL-'!$A$5:$DS$385,120,FALSE)&gt;0,VLOOKUP($A124,'-RÅDATA_KVARTAL-'!$A$5:$DS$385,120,FALSE),"")</f>
        <v/>
      </c>
      <c r="R124" s="42"/>
      <c r="S124" s="42"/>
      <c r="T124" s="72" t="str">
        <f>IF(VLOOKUP($A124,'-RÅDATA_KVARTAL-'!$A$5:$DS$385,121,FALSE)&gt;0,VLOOKUP($A124,'-RÅDATA_KVARTAL-'!$A$5:$DS$385,121,FALSE),"")</f>
        <v/>
      </c>
      <c r="U124" s="42"/>
      <c r="V124" s="42"/>
      <c r="W124" s="72" t="str">
        <f>IF(VLOOKUP($A124,'-RÅDATA_KVARTAL-'!$A$5:$DS$385,122,FALSE)&gt;0,VLOOKUP($A124,'-RÅDATA_KVARTAL-'!$A$5:$DS$385,122,FALSE),"")</f>
        <v/>
      </c>
      <c r="X124" s="42"/>
      <c r="Y124" s="42"/>
      <c r="Z124" s="72" t="str">
        <f>IF(VLOOKUP($A124,'-RÅDATA_KVARTAL-'!$A$5:$DS$385,123,FALSE)&gt;0,VLOOKUP($A124,'-RÅDATA_KVARTAL-'!$A$5:$DS$385,123,FALSE),"")</f>
        <v/>
      </c>
      <c r="AA124" s="42"/>
      <c r="AB124" s="42"/>
    </row>
    <row r="125" spans="1:28" ht="11.25" hidden="1" customHeight="1" x14ac:dyDescent="0.2">
      <c r="A125" s="201" t="s">
        <v>565</v>
      </c>
      <c r="B125" s="81">
        <v>2019</v>
      </c>
      <c r="C125" s="86" t="s">
        <v>111</v>
      </c>
      <c r="D125" s="28"/>
      <c r="E125" s="156" t="str">
        <f>IF(VLOOKUP($A125,'-RÅDATA_KVARTAL-'!$A$5:$DS$385,60,FALSE)&gt;0,VLOOKUP($A125,'-RÅDATA_KVARTAL-'!$A$5:$DS$385,60,FALSE),"")</f>
        <v/>
      </c>
      <c r="F125" s="156"/>
      <c r="G125" s="156"/>
      <c r="H125" s="156" t="str">
        <f>IF(VLOOKUP($A125,'-RÅDATA_KVARTAL-'!$A$5:$DS$385,61,FALSE)&gt;0,VLOOKUP($A125,'-RÅDATA_KVARTAL-'!$A$5:$DS$385,61,FALSE),"")</f>
        <v/>
      </c>
      <c r="I125" s="156"/>
      <c r="J125" s="156"/>
      <c r="K125" s="156" t="str">
        <f>IF(VLOOKUP($A125,'-RÅDATA_KVARTAL-'!$A$5:$DS$385,62,FALSE)&gt;0,VLOOKUP($A125,'-RÅDATA_KVARTAL-'!$A$5:$DS$385,62,FALSE),"")</f>
        <v/>
      </c>
      <c r="L125" s="156"/>
      <c r="M125" s="156"/>
      <c r="N125" s="156"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hidden="1" customHeight="1" x14ac:dyDescent="0.2">
      <c r="A126" s="201" t="s">
        <v>566</v>
      </c>
      <c r="B126" s="81">
        <v>2019</v>
      </c>
      <c r="C126" s="86" t="s">
        <v>112</v>
      </c>
      <c r="D126" s="28"/>
      <c r="E126" s="156" t="str">
        <f>IF(VLOOKUP($A126,'-RÅDATA_KVARTAL-'!$A$5:$DS$385,60,FALSE)&gt;0,VLOOKUP($A126,'-RÅDATA_KVARTAL-'!$A$5:$DS$385,60,FALSE),"")</f>
        <v/>
      </c>
      <c r="F126" s="156"/>
      <c r="G126" s="156"/>
      <c r="H126" s="156" t="str">
        <f>IF(VLOOKUP($A126,'-RÅDATA_KVARTAL-'!$A$5:$DS$385,61,FALSE)&gt;0,VLOOKUP($A126,'-RÅDATA_KVARTAL-'!$A$5:$DS$385,61,FALSE),"")</f>
        <v/>
      </c>
      <c r="I126" s="156"/>
      <c r="J126" s="156"/>
      <c r="K126" s="156" t="str">
        <f>IF(VLOOKUP($A126,'-RÅDATA_KVARTAL-'!$A$5:$DS$385,62,FALSE)&gt;0,VLOOKUP($A126,'-RÅDATA_KVARTAL-'!$A$5:$DS$385,62,FALSE),"")</f>
        <v/>
      </c>
      <c r="L126" s="156"/>
      <c r="M126" s="156"/>
      <c r="N126" s="156"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hidden="1" customHeight="1" x14ac:dyDescent="0.2">
      <c r="A127" s="201" t="s">
        <v>567</v>
      </c>
      <c r="B127" s="81">
        <v>2019</v>
      </c>
      <c r="C127" s="86" t="s">
        <v>113</v>
      </c>
      <c r="D127" s="28"/>
      <c r="E127" s="156" t="str">
        <f>IF(VLOOKUP($A127,'-RÅDATA_KVARTAL-'!$A$5:$DS$385,60,FALSE)&gt;0,VLOOKUP($A127,'-RÅDATA_KVARTAL-'!$A$5:$DS$385,60,FALSE),"")</f>
        <v/>
      </c>
      <c r="F127" s="156"/>
      <c r="G127" s="156"/>
      <c r="H127" s="156" t="str">
        <f>IF(VLOOKUP($A127,'-RÅDATA_KVARTAL-'!$A$5:$DS$385,61,FALSE)&gt;0,VLOOKUP($A127,'-RÅDATA_KVARTAL-'!$A$5:$DS$385,61,FALSE),"")</f>
        <v/>
      </c>
      <c r="I127" s="156"/>
      <c r="J127" s="156"/>
      <c r="K127" s="156" t="str">
        <f>IF(VLOOKUP($A127,'-RÅDATA_KVARTAL-'!$A$5:$DS$385,62,FALSE)&gt;0,VLOOKUP($A127,'-RÅDATA_KVARTAL-'!$A$5:$DS$385,62,FALSE),"")</f>
        <v/>
      </c>
      <c r="L127" s="156"/>
      <c r="M127" s="156"/>
      <c r="N127" s="156"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hidden="1" customHeight="1" x14ac:dyDescent="0.2">
      <c r="A128" s="201" t="s">
        <v>568</v>
      </c>
      <c r="B128" s="81">
        <v>2019</v>
      </c>
      <c r="C128" s="86" t="s">
        <v>114</v>
      </c>
      <c r="D128" s="28"/>
      <c r="E128" s="156" t="str">
        <f>IF(VLOOKUP($A128,'-RÅDATA_KVARTAL-'!$A$5:$DS$385,60,FALSE)&gt;0,VLOOKUP($A128,'-RÅDATA_KVARTAL-'!$A$5:$DS$385,60,FALSE),"")</f>
        <v/>
      </c>
      <c r="F128" s="156"/>
      <c r="G128" s="156"/>
      <c r="H128" s="156" t="str">
        <f>IF(VLOOKUP($A128,'-RÅDATA_KVARTAL-'!$A$5:$DS$385,61,FALSE)&gt;0,VLOOKUP($A128,'-RÅDATA_KVARTAL-'!$A$5:$DS$385,61,FALSE),"")</f>
        <v/>
      </c>
      <c r="I128" s="156"/>
      <c r="J128" s="156"/>
      <c r="K128" s="156" t="str">
        <f>IF(VLOOKUP($A128,'-RÅDATA_KVARTAL-'!$A$5:$DS$385,62,FALSE)&gt;0,VLOOKUP($A128,'-RÅDATA_KVARTAL-'!$A$5:$DS$385,62,FALSE),"")</f>
        <v/>
      </c>
      <c r="L128" s="156"/>
      <c r="M128" s="156"/>
      <c r="N128" s="156"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hidden="1" customHeight="1" x14ac:dyDescent="0.2">
      <c r="A129" s="201" t="s">
        <v>569</v>
      </c>
      <c r="B129" s="81">
        <v>2019</v>
      </c>
      <c r="C129" s="86" t="s">
        <v>115</v>
      </c>
      <c r="D129" s="28"/>
      <c r="E129" s="156" t="str">
        <f>IF(VLOOKUP($A129,'-RÅDATA_KVARTAL-'!$A$5:$DS$385,60,FALSE)&gt;0,VLOOKUP($A129,'-RÅDATA_KVARTAL-'!$A$5:$DS$385,60,FALSE),"")</f>
        <v/>
      </c>
      <c r="F129" s="156"/>
      <c r="G129" s="156"/>
      <c r="H129" s="156" t="str">
        <f>IF(VLOOKUP($A129,'-RÅDATA_KVARTAL-'!$A$5:$DS$385,61,FALSE)&gt;0,VLOOKUP($A129,'-RÅDATA_KVARTAL-'!$A$5:$DS$385,61,FALSE),"")</f>
        <v/>
      </c>
      <c r="I129" s="156"/>
      <c r="J129" s="156"/>
      <c r="K129" s="156" t="str">
        <f>IF(VLOOKUP($A129,'-RÅDATA_KVARTAL-'!$A$5:$DS$385,62,FALSE)&gt;0,VLOOKUP($A129,'-RÅDATA_KVARTAL-'!$A$5:$DS$385,62,FALSE),"")</f>
        <v/>
      </c>
      <c r="L129" s="156"/>
      <c r="M129" s="156"/>
      <c r="N129" s="156"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hidden="1" customHeight="1" x14ac:dyDescent="0.2">
      <c r="A130" s="201" t="s">
        <v>570</v>
      </c>
      <c r="B130" s="81">
        <v>2019</v>
      </c>
      <c r="C130" s="86" t="s">
        <v>116</v>
      </c>
      <c r="D130" s="28"/>
      <c r="E130" s="156" t="str">
        <f>IF(VLOOKUP($A130,'-RÅDATA_KVARTAL-'!$A$5:$DS$385,60,FALSE)&gt;0,VLOOKUP($A130,'-RÅDATA_KVARTAL-'!$A$5:$DS$385,60,FALSE),"")</f>
        <v/>
      </c>
      <c r="F130" s="156"/>
      <c r="G130" s="156"/>
      <c r="H130" s="156" t="str">
        <f>IF(VLOOKUP($A130,'-RÅDATA_KVARTAL-'!$A$5:$DS$385,61,FALSE)&gt;0,VLOOKUP($A130,'-RÅDATA_KVARTAL-'!$A$5:$DS$385,61,FALSE),"")</f>
        <v/>
      </c>
      <c r="I130" s="156"/>
      <c r="J130" s="156"/>
      <c r="K130" s="156" t="str">
        <f>IF(VLOOKUP($A130,'-RÅDATA_KVARTAL-'!$A$5:$DS$385,62,FALSE)&gt;0,VLOOKUP($A130,'-RÅDATA_KVARTAL-'!$A$5:$DS$385,62,FALSE),"")</f>
        <v/>
      </c>
      <c r="L130" s="156"/>
      <c r="M130" s="156"/>
      <c r="N130" s="156" t="str">
        <f>IF(VLOOKUP($A130,'-RÅDATA_KVARTAL-'!$A$5:$DS$385,63,FALSE)&gt;0,VLOOKUP($A130,'-RÅDATA_KVARTAL-'!$A$5:$DS$385,63,FALSE),"")</f>
        <v/>
      </c>
      <c r="O130" s="42"/>
      <c r="P130" s="71" t="str">
        <f>IF(VLOOKUP(CONCATENATE($B130," ",$C130),'-RÅDATA_KVARTAL-'!$A$5:$CB$81,14)&gt;0,VLOOKUP(CONCATENATE($B130," ",$C130),'-RÅDATA_KVARTAL-'!$A$5:$CB$81,14),"")</f>
        <v/>
      </c>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hidden="1" customHeight="1" x14ac:dyDescent="0.2">
      <c r="A131" s="201" t="s">
        <v>369</v>
      </c>
      <c r="B131" s="164">
        <v>2019</v>
      </c>
      <c r="C131" s="165" t="s">
        <v>1</v>
      </c>
      <c r="D131" s="166"/>
      <c r="E131" s="202" t="str">
        <f>IF(VLOOKUP($A131,'-RÅDATA_KVARTAL-'!$A$5:$DS$385,60,FALSE)&gt;0,VLOOKUP($A131,'-RÅDATA_KVARTAL-'!$A$5:$DS$385,60,FALSE),"")</f>
        <v/>
      </c>
      <c r="F131" s="166"/>
      <c r="G131" s="166"/>
      <c r="H131" s="202" t="str">
        <f>IF(VLOOKUP($A131,'-RÅDATA_KVARTAL-'!$A$5:$DS$385,61,FALSE)&gt;0,VLOOKUP($A131,'-RÅDATA_KVARTAL-'!$A$5:$DS$385,61,FALSE),"")</f>
        <v/>
      </c>
      <c r="I131" s="202"/>
      <c r="J131" s="202"/>
      <c r="K131" s="202" t="str">
        <f>IF(VLOOKUP($A131,'-RÅDATA_KVARTAL-'!$A$5:$DS$385,62,FALSE)&gt;0,VLOOKUP($A131,'-RÅDATA_KVARTAL-'!$A$5:$DS$385,62,FALSE),"")</f>
        <v/>
      </c>
      <c r="L131" s="202"/>
      <c r="M131" s="202"/>
      <c r="N131" s="202" t="str">
        <f>IF(VLOOKUP($A131,'-RÅDATA_KVARTAL-'!$A$5:$DS$385,63,FALSE)&gt;0,VLOOKUP($A131,'-RÅDATA_KVARTAL-'!$A$5:$DS$385,63,FALSE),"")</f>
        <v/>
      </c>
      <c r="O131" s="166"/>
      <c r="P131" s="167" t="str">
        <f>IF(VLOOKUP(CONCATENATE($B131," ",$C131),'-RÅDATA_KVARTAL-'!$A$5:$CB$81,14)&gt;0,VLOOKUP(CONCATENATE($B131," ",$C131),'-RÅDATA_KVARTAL-'!$A$5:$CB$81,14),"")</f>
        <v/>
      </c>
      <c r="Q131" s="167" t="str">
        <f>IF(VLOOKUP($A131,'-RÅDATA_KVARTAL-'!$A$5:$DS$385,120,FALSE)&gt;0,VLOOKUP($A131,'-RÅDATA_KVARTAL-'!$A$5:$DS$385,120,FALSE),"")</f>
        <v/>
      </c>
      <c r="R131" s="203"/>
      <c r="S131" s="203"/>
      <c r="T131" s="167" t="str">
        <f>IF(VLOOKUP($A131,'-RÅDATA_KVARTAL-'!$A$5:$DS$385,121,FALSE)&gt;0,VLOOKUP($A131,'-RÅDATA_KVARTAL-'!$A$5:$DS$385,121,FALSE),"")</f>
        <v/>
      </c>
      <c r="U131" s="167"/>
      <c r="V131" s="167"/>
      <c r="W131" s="167" t="str">
        <f>IF(VLOOKUP($A131,'-RÅDATA_KVARTAL-'!$A$5:$DS$385,122,FALSE)&gt;0,VLOOKUP($A131,'-RÅDATA_KVARTAL-'!$A$5:$DS$385,122,FALSE),"")</f>
        <v/>
      </c>
      <c r="X131" s="167"/>
      <c r="Y131" s="167"/>
      <c r="Z131" s="167" t="str">
        <f>IF(VLOOKUP($A131,'-RÅDATA_KVARTAL-'!$A$5:$DS$385,123,FALSE)&gt;0,VLOOKUP($A131,'-RÅDATA_KVARTAL-'!$A$5:$DS$385,123,FALSE),"")</f>
        <v/>
      </c>
      <c r="AA131" s="166"/>
      <c r="AB131" s="166"/>
    </row>
    <row r="132" spans="1:28" ht="15" hidden="1" customHeight="1" x14ac:dyDescent="0.2">
      <c r="A132" s="201" t="s">
        <v>571</v>
      </c>
      <c r="B132" s="40">
        <v>2020</v>
      </c>
      <c r="C132" s="86" t="s">
        <v>106</v>
      </c>
      <c r="D132" s="28"/>
      <c r="E132" s="156" t="str">
        <f>IF(VLOOKUP($A132,'-RÅDATA_KVARTAL-'!$A$5:$DS$385,60,FALSE)&gt;0,VLOOKUP($A132,'-RÅDATA_KVARTAL-'!$A$5:$DS$385,60,FALSE),"")</f>
        <v/>
      </c>
      <c r="F132" s="156"/>
      <c r="G132" s="156"/>
      <c r="H132" s="156" t="str">
        <f>IF(VLOOKUP($A132,'-RÅDATA_KVARTAL-'!$A$5:$DS$385,61,FALSE)&gt;0,VLOOKUP($A132,'-RÅDATA_KVARTAL-'!$A$5:$DS$385,61,FALSE),"")</f>
        <v/>
      </c>
      <c r="I132" s="156"/>
      <c r="J132" s="156"/>
      <c r="K132" s="156" t="str">
        <f>IF(VLOOKUP($A132,'-RÅDATA_KVARTAL-'!$A$5:$DS$385,62,FALSE)&gt;0,VLOOKUP($A132,'-RÅDATA_KVARTAL-'!$A$5:$DS$385,62,FALSE),"")</f>
        <v/>
      </c>
      <c r="L132" s="156"/>
      <c r="M132" s="156"/>
      <c r="N132" s="156"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201" t="s">
        <v>572</v>
      </c>
      <c r="B133" s="81">
        <v>2020</v>
      </c>
      <c r="C133" s="86" t="s">
        <v>107</v>
      </c>
      <c r="D133" s="28"/>
      <c r="E133" s="156" t="str">
        <f>IF(VLOOKUP($A133,'-RÅDATA_KVARTAL-'!$A$5:$DS$385,60,FALSE)&gt;0,VLOOKUP($A133,'-RÅDATA_KVARTAL-'!$A$5:$DS$385,60,FALSE),"")</f>
        <v/>
      </c>
      <c r="F133" s="156"/>
      <c r="G133" s="156"/>
      <c r="H133" s="156" t="str">
        <f>IF(VLOOKUP($A133,'-RÅDATA_KVARTAL-'!$A$5:$DS$385,61,FALSE)&gt;0,VLOOKUP($A133,'-RÅDATA_KVARTAL-'!$A$5:$DS$385,61,FALSE),"")</f>
        <v/>
      </c>
      <c r="I133" s="156"/>
      <c r="J133" s="156"/>
      <c r="K133" s="156" t="str">
        <f>IF(VLOOKUP($A133,'-RÅDATA_KVARTAL-'!$A$5:$DS$385,62,FALSE)&gt;0,VLOOKUP($A133,'-RÅDATA_KVARTAL-'!$A$5:$DS$385,62,FALSE),"")</f>
        <v/>
      </c>
      <c r="L133" s="156"/>
      <c r="M133" s="156"/>
      <c r="N133" s="156"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201" t="s">
        <v>573</v>
      </c>
      <c r="B134" s="81">
        <v>2020</v>
      </c>
      <c r="C134" s="86" t="s">
        <v>108</v>
      </c>
      <c r="D134" s="28"/>
      <c r="E134" s="156" t="str">
        <f>IF(VLOOKUP($A134,'-RÅDATA_KVARTAL-'!$A$5:$DS$385,60,FALSE)&gt;0,VLOOKUP($A134,'-RÅDATA_KVARTAL-'!$A$5:$DS$385,60,FALSE),"")</f>
        <v/>
      </c>
      <c r="F134" s="156"/>
      <c r="G134" s="156"/>
      <c r="H134" s="156" t="str">
        <f>IF(VLOOKUP($A134,'-RÅDATA_KVARTAL-'!$A$5:$DS$385,61,FALSE)&gt;0,VLOOKUP($A134,'-RÅDATA_KVARTAL-'!$A$5:$DS$385,61,FALSE),"")</f>
        <v/>
      </c>
      <c r="I134" s="156"/>
      <c r="J134" s="156"/>
      <c r="K134" s="156" t="str">
        <f>IF(VLOOKUP($A134,'-RÅDATA_KVARTAL-'!$A$5:$DS$385,62,FALSE)&gt;0,VLOOKUP($A134,'-RÅDATA_KVARTAL-'!$A$5:$DS$385,62,FALSE),"")</f>
        <v/>
      </c>
      <c r="L134" s="156"/>
      <c r="M134" s="156"/>
      <c r="N134" s="156"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201" t="s">
        <v>574</v>
      </c>
      <c r="B135" s="81">
        <v>2020</v>
      </c>
      <c r="C135" s="86" t="s">
        <v>109</v>
      </c>
      <c r="D135" s="28"/>
      <c r="E135" s="156" t="str">
        <f>IF(VLOOKUP($A135,'-RÅDATA_KVARTAL-'!$A$5:$DS$385,60,FALSE)&gt;0,VLOOKUP($A135,'-RÅDATA_KVARTAL-'!$A$5:$DS$385,60,FALSE),"")</f>
        <v/>
      </c>
      <c r="F135" s="156"/>
      <c r="G135" s="156"/>
      <c r="H135" s="156" t="str">
        <f>IF(VLOOKUP($A135,'-RÅDATA_KVARTAL-'!$A$5:$DS$385,61,FALSE)&gt;0,VLOOKUP($A135,'-RÅDATA_KVARTAL-'!$A$5:$DS$385,61,FALSE),"")</f>
        <v/>
      </c>
      <c r="I135" s="156"/>
      <c r="J135" s="156"/>
      <c r="K135" s="156" t="str">
        <f>IF(VLOOKUP($A135,'-RÅDATA_KVARTAL-'!$A$5:$DS$385,62,FALSE)&gt;0,VLOOKUP($A135,'-RÅDATA_KVARTAL-'!$A$5:$DS$385,62,FALSE),"")</f>
        <v/>
      </c>
      <c r="L135" s="156"/>
      <c r="M135" s="156"/>
      <c r="N135" s="156"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201" t="s">
        <v>575</v>
      </c>
      <c r="B136" s="81">
        <v>2020</v>
      </c>
      <c r="C136" s="86" t="s">
        <v>35</v>
      </c>
      <c r="D136" s="28"/>
      <c r="E136" s="156" t="str">
        <f>IF(VLOOKUP($A136,'-RÅDATA_KVARTAL-'!$A$5:$DS$385,60,FALSE)&gt;0,VLOOKUP($A136,'-RÅDATA_KVARTAL-'!$A$5:$DS$385,60,FALSE),"")</f>
        <v/>
      </c>
      <c r="F136" s="156"/>
      <c r="G136" s="156"/>
      <c r="H136" s="156" t="str">
        <f>IF(VLOOKUP($A136,'-RÅDATA_KVARTAL-'!$A$5:$DS$385,61,FALSE)&gt;0,VLOOKUP($A136,'-RÅDATA_KVARTAL-'!$A$5:$DS$385,61,FALSE),"")</f>
        <v/>
      </c>
      <c r="I136" s="156"/>
      <c r="J136" s="156"/>
      <c r="K136" s="156" t="str">
        <f>IF(VLOOKUP($A136,'-RÅDATA_KVARTAL-'!$A$5:$DS$385,62,FALSE)&gt;0,VLOOKUP($A136,'-RÅDATA_KVARTAL-'!$A$5:$DS$385,62,FALSE),"")</f>
        <v/>
      </c>
      <c r="L136" s="156"/>
      <c r="M136" s="156"/>
      <c r="N136" s="156"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201" t="s">
        <v>576</v>
      </c>
      <c r="B137" s="81">
        <v>2020</v>
      </c>
      <c r="C137" s="86" t="s">
        <v>110</v>
      </c>
      <c r="D137" s="28"/>
      <c r="E137" s="156" t="str">
        <f>IF(VLOOKUP($A137,'-RÅDATA_KVARTAL-'!$A$5:$DS$385,60,FALSE)&gt;0,VLOOKUP($A137,'-RÅDATA_KVARTAL-'!$A$5:$DS$385,60,FALSE),"")</f>
        <v/>
      </c>
      <c r="F137" s="156"/>
      <c r="G137" s="156"/>
      <c r="H137" s="156" t="str">
        <f>IF(VLOOKUP($A137,'-RÅDATA_KVARTAL-'!$A$5:$DS$385,61,FALSE)&gt;0,VLOOKUP($A137,'-RÅDATA_KVARTAL-'!$A$5:$DS$385,61,FALSE),"")</f>
        <v/>
      </c>
      <c r="I137" s="156"/>
      <c r="J137" s="156"/>
      <c r="K137" s="156" t="str">
        <f>IF(VLOOKUP($A137,'-RÅDATA_KVARTAL-'!$A$5:$DS$385,62,FALSE)&gt;0,VLOOKUP($A137,'-RÅDATA_KVARTAL-'!$A$5:$DS$385,62,FALSE),"")</f>
        <v/>
      </c>
      <c r="L137" s="156"/>
      <c r="M137" s="156"/>
      <c r="N137" s="156"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201" t="s">
        <v>577</v>
      </c>
      <c r="B138" s="81">
        <v>2020</v>
      </c>
      <c r="C138" s="86" t="s">
        <v>111</v>
      </c>
      <c r="D138" s="28"/>
      <c r="E138" s="156" t="str">
        <f>IF(VLOOKUP($A138,'-RÅDATA_KVARTAL-'!$A$5:$DS$385,60,FALSE)&gt;0,VLOOKUP($A138,'-RÅDATA_KVARTAL-'!$A$5:$DS$385,60,FALSE),"")</f>
        <v/>
      </c>
      <c r="F138" s="156"/>
      <c r="G138" s="156"/>
      <c r="H138" s="156" t="str">
        <f>IF(VLOOKUP($A138,'-RÅDATA_KVARTAL-'!$A$5:$DS$385,61,FALSE)&gt;0,VLOOKUP($A138,'-RÅDATA_KVARTAL-'!$A$5:$DS$385,61,FALSE),"")</f>
        <v/>
      </c>
      <c r="I138" s="156"/>
      <c r="J138" s="156"/>
      <c r="K138" s="156" t="str">
        <f>IF(VLOOKUP($A138,'-RÅDATA_KVARTAL-'!$A$5:$DS$385,62,FALSE)&gt;0,VLOOKUP($A138,'-RÅDATA_KVARTAL-'!$A$5:$DS$385,62,FALSE),"")</f>
        <v/>
      </c>
      <c r="L138" s="156"/>
      <c r="M138" s="156"/>
      <c r="N138" s="156"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201" t="s">
        <v>578</v>
      </c>
      <c r="B139" s="81">
        <v>2020</v>
      </c>
      <c r="C139" s="86" t="s">
        <v>112</v>
      </c>
      <c r="D139" s="28"/>
      <c r="E139" s="156" t="str">
        <f>IF(VLOOKUP($A139,'-RÅDATA_KVARTAL-'!$A$5:$DS$385,60,FALSE)&gt;0,VLOOKUP($A139,'-RÅDATA_KVARTAL-'!$A$5:$DS$385,60,FALSE),"")</f>
        <v/>
      </c>
      <c r="F139" s="156"/>
      <c r="G139" s="156"/>
      <c r="H139" s="156" t="str">
        <f>IF(VLOOKUP($A139,'-RÅDATA_KVARTAL-'!$A$5:$DS$385,61,FALSE)&gt;0,VLOOKUP($A139,'-RÅDATA_KVARTAL-'!$A$5:$DS$385,61,FALSE),"")</f>
        <v/>
      </c>
      <c r="I139" s="156"/>
      <c r="J139" s="156"/>
      <c r="K139" s="156" t="str">
        <f>IF(VLOOKUP($A139,'-RÅDATA_KVARTAL-'!$A$5:$DS$385,62,FALSE)&gt;0,VLOOKUP($A139,'-RÅDATA_KVARTAL-'!$A$5:$DS$385,62,FALSE),"")</f>
        <v/>
      </c>
      <c r="L139" s="156"/>
      <c r="M139" s="156"/>
      <c r="N139" s="156"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201" t="s">
        <v>579</v>
      </c>
      <c r="B140" s="81">
        <v>2020</v>
      </c>
      <c r="C140" s="86" t="s">
        <v>113</v>
      </c>
      <c r="D140" s="28"/>
      <c r="E140" s="156" t="str">
        <f>IF(VLOOKUP($A140,'-RÅDATA_KVARTAL-'!$A$5:$DS$385,60,FALSE)&gt;0,VLOOKUP($A140,'-RÅDATA_KVARTAL-'!$A$5:$DS$385,60,FALSE),"")</f>
        <v/>
      </c>
      <c r="F140" s="156"/>
      <c r="G140" s="156"/>
      <c r="H140" s="156" t="str">
        <f>IF(VLOOKUP($A140,'-RÅDATA_KVARTAL-'!$A$5:$DS$385,61,FALSE)&gt;0,VLOOKUP($A140,'-RÅDATA_KVARTAL-'!$A$5:$DS$385,61,FALSE),"")</f>
        <v/>
      </c>
      <c r="I140" s="156"/>
      <c r="J140" s="156"/>
      <c r="K140" s="156" t="str">
        <f>IF(VLOOKUP($A140,'-RÅDATA_KVARTAL-'!$A$5:$DS$385,62,FALSE)&gt;0,VLOOKUP($A140,'-RÅDATA_KVARTAL-'!$A$5:$DS$385,62,FALSE),"")</f>
        <v/>
      </c>
      <c r="L140" s="156"/>
      <c r="M140" s="156"/>
      <c r="N140" s="156"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201" t="s">
        <v>580</v>
      </c>
      <c r="B141" s="81">
        <v>2020</v>
      </c>
      <c r="C141" s="86" t="s">
        <v>114</v>
      </c>
      <c r="D141" s="28"/>
      <c r="E141" s="156" t="str">
        <f>IF(VLOOKUP($A141,'-RÅDATA_KVARTAL-'!$A$5:$DS$385,60,FALSE)&gt;0,VLOOKUP($A141,'-RÅDATA_KVARTAL-'!$A$5:$DS$385,60,FALSE),"")</f>
        <v/>
      </c>
      <c r="F141" s="156"/>
      <c r="G141" s="156"/>
      <c r="H141" s="156" t="str">
        <f>IF(VLOOKUP($A141,'-RÅDATA_KVARTAL-'!$A$5:$DS$385,61,FALSE)&gt;0,VLOOKUP($A141,'-RÅDATA_KVARTAL-'!$A$5:$DS$385,61,FALSE),"")</f>
        <v/>
      </c>
      <c r="I141" s="156"/>
      <c r="J141" s="156"/>
      <c r="K141" s="156" t="str">
        <f>IF(VLOOKUP($A141,'-RÅDATA_KVARTAL-'!$A$5:$DS$385,62,FALSE)&gt;0,VLOOKUP($A141,'-RÅDATA_KVARTAL-'!$A$5:$DS$385,62,FALSE),"")</f>
        <v/>
      </c>
      <c r="L141" s="156"/>
      <c r="M141" s="156"/>
      <c r="N141" s="156"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201" t="s">
        <v>581</v>
      </c>
      <c r="B142" s="81">
        <v>2020</v>
      </c>
      <c r="C142" s="86" t="s">
        <v>115</v>
      </c>
      <c r="D142" s="28"/>
      <c r="E142" s="156" t="str">
        <f>IF(VLOOKUP($A142,'-RÅDATA_KVARTAL-'!$A$5:$DS$385,60,FALSE)&gt;0,VLOOKUP($A142,'-RÅDATA_KVARTAL-'!$A$5:$DS$385,60,FALSE),"")</f>
        <v/>
      </c>
      <c r="F142" s="156"/>
      <c r="G142" s="156"/>
      <c r="H142" s="156" t="str">
        <f>IF(VLOOKUP($A142,'-RÅDATA_KVARTAL-'!$A$5:$DS$385,61,FALSE)&gt;0,VLOOKUP($A142,'-RÅDATA_KVARTAL-'!$A$5:$DS$385,61,FALSE),"")</f>
        <v/>
      </c>
      <c r="I142" s="156"/>
      <c r="J142" s="156"/>
      <c r="K142" s="156" t="str">
        <f>IF(VLOOKUP($A142,'-RÅDATA_KVARTAL-'!$A$5:$DS$385,62,FALSE)&gt;0,VLOOKUP($A142,'-RÅDATA_KVARTAL-'!$A$5:$DS$385,62,FALSE),"")</f>
        <v/>
      </c>
      <c r="L142" s="156"/>
      <c r="M142" s="156"/>
      <c r="N142" s="156"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201" t="s">
        <v>582</v>
      </c>
      <c r="B143" s="81">
        <v>2020</v>
      </c>
      <c r="C143" s="86" t="s">
        <v>116</v>
      </c>
      <c r="D143" s="28"/>
      <c r="E143" s="156" t="str">
        <f>IF(VLOOKUP($A143,'-RÅDATA_KVARTAL-'!$A$5:$DS$385,60,FALSE)&gt;0,VLOOKUP($A143,'-RÅDATA_KVARTAL-'!$A$5:$DS$385,60,FALSE),"")</f>
        <v/>
      </c>
      <c r="F143" s="156"/>
      <c r="G143" s="156"/>
      <c r="H143" s="156" t="str">
        <f>IF(VLOOKUP($A143,'-RÅDATA_KVARTAL-'!$A$5:$DS$385,61,FALSE)&gt;0,VLOOKUP($A143,'-RÅDATA_KVARTAL-'!$A$5:$DS$385,61,FALSE),"")</f>
        <v/>
      </c>
      <c r="I143" s="156"/>
      <c r="J143" s="156"/>
      <c r="K143" s="156" t="str">
        <f>IF(VLOOKUP($A143,'-RÅDATA_KVARTAL-'!$A$5:$DS$385,62,FALSE)&gt;0,VLOOKUP($A143,'-RÅDATA_KVARTAL-'!$A$5:$DS$385,62,FALSE),"")</f>
        <v/>
      </c>
      <c r="L143" s="156"/>
      <c r="M143" s="156"/>
      <c r="N143" s="156"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201" t="s">
        <v>368</v>
      </c>
      <c r="B144" s="164">
        <v>2020</v>
      </c>
      <c r="C144" s="165" t="s">
        <v>1</v>
      </c>
      <c r="D144" s="166"/>
      <c r="E144" s="202" t="str">
        <f>IF(VLOOKUP($A144,'-RÅDATA_KVARTAL-'!$A$5:$DS$385,60,FALSE)&gt;0,VLOOKUP($A144,'-RÅDATA_KVARTAL-'!$A$5:$DS$385,60,FALSE),"")</f>
        <v/>
      </c>
      <c r="F144" s="166"/>
      <c r="G144" s="166"/>
      <c r="H144" s="202" t="str">
        <f>IF(VLOOKUP($A144,'-RÅDATA_KVARTAL-'!$A$5:$DS$385,61,FALSE)&gt;0,VLOOKUP($A144,'-RÅDATA_KVARTAL-'!$A$5:$DS$385,61,FALSE),"")</f>
        <v/>
      </c>
      <c r="I144" s="202"/>
      <c r="J144" s="202"/>
      <c r="K144" s="202" t="str">
        <f>IF(VLOOKUP($A144,'-RÅDATA_KVARTAL-'!$A$5:$DS$385,62,FALSE)&gt;0,VLOOKUP($A144,'-RÅDATA_KVARTAL-'!$A$5:$DS$385,62,FALSE),"")</f>
        <v/>
      </c>
      <c r="L144" s="202"/>
      <c r="M144" s="202"/>
      <c r="N144" s="202" t="str">
        <f>IF(VLOOKUP($A144,'-RÅDATA_KVARTAL-'!$A$5:$DS$385,63,FALSE)&gt;0,VLOOKUP($A144,'-RÅDATA_KVARTAL-'!$A$5:$DS$385,63,FALSE),"")</f>
        <v/>
      </c>
      <c r="O144" s="166"/>
      <c r="P144" s="167" t="str">
        <f>IF(VLOOKUP(CONCATENATE($B144," ",$C144),'-RÅDATA_KVARTAL-'!$A$5:$CB$81,14)&gt;0,VLOOKUP(CONCATENATE($B144," ",$C144),'-RÅDATA_KVARTAL-'!$A$5:$CB$81,14),"")</f>
        <v/>
      </c>
      <c r="Q144" s="167" t="str">
        <f>IF(VLOOKUP($A144,'-RÅDATA_KVARTAL-'!$A$5:$DS$385,120,FALSE)&gt;0,VLOOKUP($A144,'-RÅDATA_KVARTAL-'!$A$5:$DS$385,120,FALSE),"")</f>
        <v/>
      </c>
      <c r="R144" s="203"/>
      <c r="S144" s="203"/>
      <c r="T144" s="167" t="str">
        <f>IF(VLOOKUP($A144,'-RÅDATA_KVARTAL-'!$A$5:$DS$385,121,FALSE)&gt;0,VLOOKUP($A144,'-RÅDATA_KVARTAL-'!$A$5:$DS$385,121,FALSE),"")</f>
        <v/>
      </c>
      <c r="U144" s="167"/>
      <c r="V144" s="167"/>
      <c r="W144" s="167" t="str">
        <f>IF(VLOOKUP($A144,'-RÅDATA_KVARTAL-'!$A$5:$DS$385,122,FALSE)&gt;0,VLOOKUP($A144,'-RÅDATA_KVARTAL-'!$A$5:$DS$385,122,FALSE),"")</f>
        <v/>
      </c>
      <c r="X144" s="167"/>
      <c r="Y144" s="167"/>
      <c r="Z144" s="167" t="str">
        <f>IF(VLOOKUP($A144,'-RÅDATA_KVARTAL-'!$A$5:$DS$385,123,FALSE)&gt;0,VLOOKUP($A144,'-RÅDATA_KVARTAL-'!$A$5:$DS$385,123,FALSE),"")</f>
        <v/>
      </c>
      <c r="AA144" s="166"/>
      <c r="AB144" s="166"/>
    </row>
    <row r="145" spans="2:28" ht="6.6" customHeight="1" x14ac:dyDescent="0.2">
      <c r="B145" s="373"/>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4"/>
      <c r="Z145" s="374"/>
      <c r="AA145" s="374"/>
      <c r="AB145" s="374"/>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9" t="s">
        <v>3</v>
      </c>
      <c r="C147" s="379" t="s">
        <v>345</v>
      </c>
      <c r="D147" s="144"/>
      <c r="E147" s="375" t="s">
        <v>384</v>
      </c>
      <c r="F147" s="377"/>
      <c r="G147" s="374"/>
      <c r="H147" s="374"/>
      <c r="I147" s="374"/>
      <c r="J147" s="374"/>
      <c r="K147" s="374"/>
      <c r="L147" s="374"/>
      <c r="M147" s="374"/>
      <c r="N147" s="374"/>
      <c r="O147" s="374"/>
      <c r="P147" s="31"/>
      <c r="Q147" s="375" t="s">
        <v>344</v>
      </c>
      <c r="R147" s="375"/>
      <c r="S147" s="375"/>
      <c r="T147" s="375"/>
      <c r="U147" s="375"/>
      <c r="V147" s="375"/>
      <c r="W147" s="375"/>
      <c r="X147" s="375"/>
      <c r="Y147" s="375"/>
      <c r="Z147" s="375"/>
      <c r="AA147" s="375"/>
      <c r="AB147" s="31"/>
    </row>
    <row r="148" spans="2:28" ht="4.5" customHeight="1" x14ac:dyDescent="0.2">
      <c r="B148" s="376"/>
      <c r="C148" s="376"/>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6"/>
      <c r="C149" s="376"/>
      <c r="D149" s="144"/>
      <c r="E149" s="145" t="s">
        <v>346</v>
      </c>
      <c r="F149" s="17"/>
      <c r="H149" s="145" t="s">
        <v>347</v>
      </c>
      <c r="I149" s="17"/>
      <c r="K149" s="145" t="s">
        <v>348</v>
      </c>
      <c r="L149" s="17"/>
      <c r="M149" s="32"/>
      <c r="N149" s="145" t="s">
        <v>349</v>
      </c>
      <c r="O149" s="17"/>
      <c r="P149" s="31"/>
      <c r="Q149" s="145" t="s">
        <v>346</v>
      </c>
      <c r="R149" s="17"/>
      <c r="T149" s="145" t="s">
        <v>347</v>
      </c>
      <c r="U149" s="17"/>
      <c r="W149" s="145" t="s">
        <v>348</v>
      </c>
      <c r="X149" s="17"/>
      <c r="Y149" s="32"/>
      <c r="Z149" s="145" t="s">
        <v>349</v>
      </c>
      <c r="AA149" s="17"/>
    </row>
    <row r="150" spans="2:28" ht="4.5" customHeight="1" x14ac:dyDescent="0.2">
      <c r="B150" s="376"/>
      <c r="C150" s="376"/>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6"/>
      <c r="C151" s="376"/>
      <c r="D151" s="144"/>
      <c r="E151" s="378" t="s">
        <v>420</v>
      </c>
      <c r="F151" s="374"/>
      <c r="G151" s="374"/>
      <c r="H151" s="374"/>
      <c r="I151" s="374"/>
      <c r="J151" s="374"/>
      <c r="K151" s="374"/>
      <c r="L151" s="374"/>
      <c r="M151" s="374"/>
      <c r="N151" s="374"/>
      <c r="O151" s="374"/>
      <c r="P151" s="31"/>
      <c r="Q151" s="378" t="s">
        <v>350</v>
      </c>
      <c r="R151" s="374"/>
      <c r="S151" s="374"/>
      <c r="T151" s="374"/>
      <c r="U151" s="374"/>
      <c r="V151" s="374"/>
      <c r="W151" s="374"/>
      <c r="X151" s="374"/>
      <c r="Y151" s="374"/>
      <c r="Z151" s="374"/>
      <c r="AA151" s="374"/>
      <c r="AB151" s="374"/>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6">
        <v>3</v>
      </c>
      <c r="F153" s="376"/>
      <c r="G153" s="144"/>
      <c r="H153" s="376">
        <v>4</v>
      </c>
      <c r="I153" s="376"/>
      <c r="J153" s="144"/>
      <c r="K153" s="376">
        <v>5</v>
      </c>
      <c r="L153" s="376"/>
      <c r="M153" s="144"/>
      <c r="N153" s="376">
        <v>6</v>
      </c>
      <c r="O153" s="376"/>
      <c r="P153" s="42"/>
      <c r="Q153" s="376">
        <v>7</v>
      </c>
      <c r="R153" s="376"/>
      <c r="S153" s="42"/>
      <c r="T153" s="376">
        <v>8</v>
      </c>
      <c r="U153" s="376"/>
      <c r="V153" s="42"/>
      <c r="W153" s="376">
        <v>9</v>
      </c>
      <c r="X153" s="376"/>
      <c r="Y153" s="42"/>
      <c r="Z153" s="376">
        <v>10</v>
      </c>
      <c r="AA153" s="376"/>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81" t="s">
        <v>589</v>
      </c>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row>
    <row r="157" spans="2:28" ht="69" customHeight="1" x14ac:dyDescent="0.2">
      <c r="B157" s="381" t="s">
        <v>529</v>
      </c>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row>
  </sheetData>
  <mergeCells count="32">
    <mergeCell ref="B157:AB157"/>
    <mergeCell ref="T153:U153"/>
    <mergeCell ref="W153:X153"/>
    <mergeCell ref="Z153:AA153"/>
    <mergeCell ref="E153:F153"/>
    <mergeCell ref="H153:I153"/>
    <mergeCell ref="K153:L153"/>
    <mergeCell ref="N153:O153"/>
    <mergeCell ref="Q153:R153"/>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customWidth="1" collapsed="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2.5" style="15" customWidth="1"/>
    <col min="49" max="49" width="8.83203125" style="11" customWidth="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hidden="1" customWidth="1"/>
    <col min="60" max="60" width="8.83203125" style="11" hidden="1" customWidth="1"/>
    <col min="61" max="61" width="1.5" style="11" hidden="1" customWidth="1"/>
    <col min="62" max="62" width="8.83203125" style="11" hidden="1" customWidth="1"/>
    <col min="63" max="63" width="1.5" style="11" hidden="1" customWidth="1"/>
    <col min="64" max="64" width="8.83203125" style="11" hidden="1" customWidth="1"/>
    <col min="65" max="65" width="1.5" style="11" hidden="1" customWidth="1"/>
    <col min="66" max="66" width="8.83203125" style="11" hidden="1" customWidth="1"/>
    <col min="67" max="67" width="1.5" style="11" hidden="1" customWidth="1"/>
    <col min="68" max="68" width="8.83203125" style="11" hidden="1" customWidth="1"/>
    <col min="69" max="69" width="1.5" style="11" hidden="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474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475</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7"/>
      <c r="CO4" s="287"/>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8" t="s">
        <v>376</v>
      </c>
      <c r="C6" s="388"/>
      <c r="D6" s="388"/>
      <c r="E6" s="385" t="s">
        <v>423</v>
      </c>
      <c r="F6" s="386"/>
      <c r="G6" s="390"/>
      <c r="H6" s="390"/>
      <c r="I6" s="390"/>
      <c r="J6" s="390"/>
      <c r="K6" s="390"/>
      <c r="L6" s="390"/>
      <c r="M6" s="390"/>
      <c r="N6" s="390"/>
      <c r="O6" s="272"/>
      <c r="P6" s="385" t="s">
        <v>51</v>
      </c>
      <c r="Q6" s="386"/>
      <c r="R6" s="390"/>
      <c r="S6" s="390"/>
      <c r="T6" s="390"/>
      <c r="U6" s="390"/>
      <c r="V6" s="390"/>
      <c r="W6" s="390"/>
      <c r="X6" s="390"/>
      <c r="Y6" s="390"/>
      <c r="Z6" s="272"/>
      <c r="AA6" s="382">
        <v>2015</v>
      </c>
      <c r="AB6" s="383"/>
      <c r="AC6" s="384"/>
      <c r="AD6" s="384"/>
      <c r="AE6" s="384"/>
      <c r="AF6" s="384"/>
      <c r="AG6" s="384"/>
      <c r="AH6" s="384"/>
      <c r="AI6" s="384"/>
      <c r="AJ6" s="384"/>
      <c r="AK6" s="272"/>
      <c r="AL6" s="382">
        <v>2016</v>
      </c>
      <c r="AM6" s="383"/>
      <c r="AN6" s="384"/>
      <c r="AO6" s="384"/>
      <c r="AP6" s="384"/>
      <c r="AQ6" s="384"/>
      <c r="AR6" s="384"/>
      <c r="AS6" s="384"/>
      <c r="AT6" s="384"/>
      <c r="AU6" s="384"/>
      <c r="AV6" s="272"/>
      <c r="AW6" s="382">
        <v>2017</v>
      </c>
      <c r="AX6" s="383"/>
      <c r="AY6" s="384"/>
      <c r="AZ6" s="384"/>
      <c r="BA6" s="384"/>
      <c r="BB6" s="384"/>
      <c r="BC6" s="384"/>
      <c r="BD6" s="384"/>
      <c r="BE6" s="384"/>
      <c r="BF6" s="384"/>
      <c r="BG6" s="272"/>
      <c r="BH6" s="382">
        <v>2018</v>
      </c>
      <c r="BI6" s="383"/>
      <c r="BJ6" s="384"/>
      <c r="BK6" s="384"/>
      <c r="BL6" s="384"/>
      <c r="BM6" s="384"/>
      <c r="BN6" s="384"/>
      <c r="BO6" s="384"/>
      <c r="BP6" s="384"/>
      <c r="BQ6" s="384"/>
      <c r="BR6" s="272"/>
      <c r="BS6" s="382">
        <v>2019</v>
      </c>
      <c r="BT6" s="383"/>
      <c r="BU6" s="384"/>
      <c r="BV6" s="384"/>
      <c r="BW6" s="384"/>
      <c r="BX6" s="384"/>
      <c r="BY6" s="384"/>
      <c r="BZ6" s="384"/>
      <c r="CA6" s="384"/>
      <c r="CB6" s="384"/>
      <c r="CC6" s="272"/>
      <c r="CD6" s="382">
        <v>2020</v>
      </c>
      <c r="CE6" s="383"/>
      <c r="CF6" s="384"/>
      <c r="CG6" s="384"/>
      <c r="CH6" s="384"/>
      <c r="CI6" s="384"/>
      <c r="CJ6" s="384"/>
      <c r="CK6" s="384"/>
      <c r="CL6" s="384"/>
      <c r="CM6" s="384"/>
      <c r="CN6" s="388" t="s">
        <v>379</v>
      </c>
      <c r="CO6" s="388"/>
    </row>
    <row r="7" spans="1:93" ht="6" customHeight="1" x14ac:dyDescent="0.2">
      <c r="B7" s="389"/>
      <c r="C7" s="389"/>
      <c r="D7" s="389"/>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273"/>
      <c r="AW7" s="88"/>
      <c r="AX7" s="89"/>
      <c r="AY7" s="88"/>
      <c r="AZ7" s="89"/>
      <c r="BA7" s="88"/>
      <c r="BB7" s="89"/>
      <c r="BC7" s="88"/>
      <c r="BD7" s="89"/>
      <c r="BE7" s="88"/>
      <c r="BF7" s="89"/>
      <c r="BG7" s="273"/>
      <c r="BH7" s="88"/>
      <c r="BI7" s="89"/>
      <c r="BJ7" s="88"/>
      <c r="BK7" s="89"/>
      <c r="BL7" s="88"/>
      <c r="BM7" s="89"/>
      <c r="BN7" s="88"/>
      <c r="BO7" s="89"/>
      <c r="BP7" s="88"/>
      <c r="BQ7" s="89"/>
      <c r="BR7" s="273"/>
      <c r="BS7" s="88"/>
      <c r="BT7" s="89"/>
      <c r="BU7" s="88"/>
      <c r="BV7" s="89"/>
      <c r="BW7" s="88"/>
      <c r="BX7" s="89"/>
      <c r="BY7" s="88"/>
      <c r="BZ7" s="89"/>
      <c r="CA7" s="88"/>
      <c r="CB7" s="89"/>
      <c r="CC7" s="273"/>
      <c r="CD7" s="88"/>
      <c r="CE7" s="89"/>
      <c r="CF7" s="88"/>
      <c r="CG7" s="89"/>
      <c r="CH7" s="88"/>
      <c r="CI7" s="89"/>
      <c r="CJ7" s="88"/>
      <c r="CK7" s="89"/>
      <c r="CL7" s="88"/>
      <c r="CM7" s="89"/>
      <c r="CN7" s="389"/>
      <c r="CO7" s="389"/>
    </row>
    <row r="8" spans="1:93"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9"/>
      <c r="CO8" s="389"/>
    </row>
    <row r="9" spans="1:93" s="143" customFormat="1" ht="14.25" customHeight="1" x14ac:dyDescent="0.2">
      <c r="B9" s="389"/>
      <c r="C9" s="389"/>
      <c r="D9" s="389"/>
      <c r="E9" s="385" t="s">
        <v>441</v>
      </c>
      <c r="F9" s="386"/>
      <c r="G9" s="385" t="s">
        <v>443</v>
      </c>
      <c r="H9" s="386"/>
      <c r="I9" s="385" t="s">
        <v>444</v>
      </c>
      <c r="J9" s="386"/>
      <c r="K9" s="385" t="s">
        <v>445</v>
      </c>
      <c r="L9" s="386"/>
      <c r="M9" s="385" t="s">
        <v>1</v>
      </c>
      <c r="N9" s="386"/>
      <c r="O9" s="291"/>
      <c r="P9" s="385" t="s">
        <v>441</v>
      </c>
      <c r="Q9" s="386"/>
      <c r="R9" s="385" t="s">
        <v>443</v>
      </c>
      <c r="S9" s="386"/>
      <c r="T9" s="385" t="s">
        <v>444</v>
      </c>
      <c r="U9" s="386"/>
      <c r="V9" s="385" t="s">
        <v>445</v>
      </c>
      <c r="W9" s="386"/>
      <c r="X9" s="385" t="s">
        <v>1</v>
      </c>
      <c r="Y9" s="386"/>
      <c r="Z9" s="291"/>
      <c r="AA9" s="385" t="s">
        <v>441</v>
      </c>
      <c r="AB9" s="385"/>
      <c r="AC9" s="385" t="s">
        <v>443</v>
      </c>
      <c r="AD9" s="385"/>
      <c r="AE9" s="385" t="s">
        <v>444</v>
      </c>
      <c r="AF9" s="385"/>
      <c r="AG9" s="385" t="s">
        <v>445</v>
      </c>
      <c r="AH9" s="385"/>
      <c r="AI9" s="385" t="s">
        <v>1</v>
      </c>
      <c r="AJ9" s="386"/>
      <c r="AK9" s="291"/>
      <c r="AL9" s="385" t="s">
        <v>441</v>
      </c>
      <c r="AM9" s="385"/>
      <c r="AN9" s="385" t="s">
        <v>443</v>
      </c>
      <c r="AO9" s="385"/>
      <c r="AP9" s="385" t="s">
        <v>444</v>
      </c>
      <c r="AQ9" s="385"/>
      <c r="AR9" s="385" t="s">
        <v>445</v>
      </c>
      <c r="AS9" s="385"/>
      <c r="AT9" s="385" t="s">
        <v>1</v>
      </c>
      <c r="AU9" s="386"/>
      <c r="AV9" s="315"/>
      <c r="AW9" s="385" t="s">
        <v>441</v>
      </c>
      <c r="AX9" s="385"/>
      <c r="AY9" s="385" t="s">
        <v>443</v>
      </c>
      <c r="AZ9" s="385"/>
      <c r="BA9" s="385" t="s">
        <v>444</v>
      </c>
      <c r="BB9" s="385"/>
      <c r="BC9" s="385" t="s">
        <v>445</v>
      </c>
      <c r="BD9" s="385"/>
      <c r="BE9" s="385" t="s">
        <v>1</v>
      </c>
      <c r="BF9" s="386"/>
      <c r="BG9" s="315"/>
      <c r="BH9" s="385" t="s">
        <v>441</v>
      </c>
      <c r="BI9" s="385"/>
      <c r="BJ9" s="385" t="s">
        <v>443</v>
      </c>
      <c r="BK9" s="385"/>
      <c r="BL9" s="385" t="s">
        <v>444</v>
      </c>
      <c r="BM9" s="385"/>
      <c r="BN9" s="385" t="s">
        <v>445</v>
      </c>
      <c r="BO9" s="385"/>
      <c r="BP9" s="385" t="s">
        <v>1</v>
      </c>
      <c r="BQ9" s="386"/>
      <c r="BR9" s="315"/>
      <c r="BS9" s="385" t="s">
        <v>441</v>
      </c>
      <c r="BT9" s="385"/>
      <c r="BU9" s="385" t="s">
        <v>443</v>
      </c>
      <c r="BV9" s="385"/>
      <c r="BW9" s="385" t="s">
        <v>444</v>
      </c>
      <c r="BX9" s="385"/>
      <c r="BY9" s="385" t="s">
        <v>445</v>
      </c>
      <c r="BZ9" s="385"/>
      <c r="CA9" s="385" t="s">
        <v>1</v>
      </c>
      <c r="CB9" s="386"/>
      <c r="CC9" s="315"/>
      <c r="CD9" s="385" t="s">
        <v>441</v>
      </c>
      <c r="CE9" s="385"/>
      <c r="CF9" s="385" t="s">
        <v>443</v>
      </c>
      <c r="CG9" s="385"/>
      <c r="CH9" s="385" t="s">
        <v>444</v>
      </c>
      <c r="CI9" s="385"/>
      <c r="CJ9" s="385" t="s">
        <v>445</v>
      </c>
      <c r="CK9" s="385"/>
      <c r="CL9" s="385" t="s">
        <v>1</v>
      </c>
      <c r="CM9" s="386"/>
      <c r="CN9" s="389" t="s">
        <v>42</v>
      </c>
      <c r="CO9" s="389"/>
    </row>
    <row r="10" spans="1:93"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273"/>
      <c r="AW10" s="88"/>
      <c r="AX10" s="89"/>
      <c r="AY10" s="88"/>
      <c r="AZ10" s="89"/>
      <c r="BA10" s="88"/>
      <c r="BB10" s="89"/>
      <c r="BC10" s="88"/>
      <c r="BD10" s="89"/>
      <c r="BE10" s="88"/>
      <c r="BF10" s="89"/>
      <c r="BG10" s="273"/>
      <c r="BH10" s="88"/>
      <c r="BI10" s="89"/>
      <c r="BJ10" s="88"/>
      <c r="BK10" s="89"/>
      <c r="BL10" s="88"/>
      <c r="BM10" s="89"/>
      <c r="BN10" s="88"/>
      <c r="BO10" s="89"/>
      <c r="BP10" s="88"/>
      <c r="BQ10" s="89"/>
      <c r="BR10" s="273"/>
      <c r="BS10" s="88"/>
      <c r="BT10" s="89"/>
      <c r="BU10" s="88"/>
      <c r="BV10" s="89"/>
      <c r="BW10" s="88"/>
      <c r="BX10" s="89"/>
      <c r="BY10" s="88"/>
      <c r="BZ10" s="89"/>
      <c r="CA10" s="88"/>
      <c r="CB10" s="89"/>
      <c r="CC10" s="273"/>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8">
        <v>1</v>
      </c>
      <c r="C12" s="289"/>
      <c r="D12" s="103" t="s">
        <v>52</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246580</v>
      </c>
      <c r="AM12" s="37"/>
      <c r="AN12" s="37">
        <f>IF(VLOOKUP(CONCATENATE($AL$6," ",AN$9),'-RÅDATA_KVARTAL-'!$DZ$5:$FB$385,4,FALSE)&gt;0,VLOOKUP(CONCATENATE($AL$6," ",AN$9),'-RÅDATA_KVARTAL-'!$DZ$5:$FB$385,4,FALSE),"")</f>
        <v>247001</v>
      </c>
      <c r="AO12" s="37"/>
      <c r="AP12" s="37">
        <f>IF(VLOOKUP(CONCATENATE($AL$6," ",AP$9),'-RÅDATA_KVARTAL-'!$DZ$5:$FB$385,4,FALSE)&gt;0,VLOOKUP(CONCATENATE($AL$6," ",AP$9),'-RÅDATA_KVARTAL-'!$DZ$5:$FB$385,4,FALSE),"")</f>
        <v>240706</v>
      </c>
      <c r="AQ12" s="37"/>
      <c r="AR12" s="37">
        <f>IF(VLOOKUP(CONCATENATE($AL$6," ",AR$9),'-RÅDATA_KVARTAL-'!$DZ$5:$FB$385,4,FALSE)&gt;0,VLOOKUP(CONCATENATE($AL$6," ",AR$9),'-RÅDATA_KVARTAL-'!$DZ$5:$FB$385,4,FALSE),"")</f>
        <v>252597</v>
      </c>
      <c r="AS12" s="37"/>
      <c r="AT12" s="37">
        <f>IF(VLOOKUP(CONCATENATE($AL$6," ",AT$9),'-RÅDATA_KVARTAL-'!$A$5:$DO$385,4,FALSE)&gt;0,VLOOKUP(CONCATENATE($AL$6," ",AT$9),'-RÅDATA_KVARTAL-'!$A$5:$DO$385,4,FALSE),"")</f>
        <v>986884</v>
      </c>
      <c r="AU12" s="91"/>
      <c r="AV12" s="37"/>
      <c r="AW12" s="37">
        <f>IF(VLOOKUP(CONCATENATE($AW$6," ",AW$9),'-RÅDATA_KVARTAL-'!$DZ$5:$FB$385,4,FALSE)&gt;0,VLOOKUP(CONCATENATE($AW$6," ",AW$9),'-RÅDATA_KVARTAL-'!$DZ$5:$FB$385,4,FALSE),"")</f>
        <v>252887</v>
      </c>
      <c r="AX12" s="37"/>
      <c r="AY12" s="37">
        <f>IF(VLOOKUP(CONCATENATE($AW$6," ",AY$9),'-RÅDATA_KVARTAL-'!$DZ$5:$FB$385,4,FALSE)&gt;0,VLOOKUP(CONCATENATE($AW$6," ",AY$9),'-RÅDATA_KVARTAL-'!$DZ$5:$FB$385,4,FALSE),"")</f>
        <v>249629</v>
      </c>
      <c r="AZ12" s="37"/>
      <c r="BA12" s="37">
        <f>IF(VLOOKUP(CONCATENATE($AW$6," ",BA$9),'-RÅDATA_KVARTAL-'!$DZ$5:$FB$385,4,FALSE)&gt;0,VLOOKUP(CONCATENATE($AW$6," ",BA$9),'-RÅDATA_KVARTAL-'!$DZ$5:$FB$385,4,FALSE),"")</f>
        <v>244087</v>
      </c>
      <c r="BB12" s="37"/>
      <c r="BC12" s="37" t="str">
        <f>IF(VLOOKUP(CONCATENATE($AW$6," ",BC$9),'-RÅDATA_KVARTAL-'!$DZ$5:$FB$385,4,FALSE)&gt;0,VLOOKUP(CONCATENATE($AW$6," ",BC$9),'-RÅDATA_KVARTAL-'!$DZ$5:$FB$385,4,FALSE),"")</f>
        <v/>
      </c>
      <c r="BD12" s="37"/>
      <c r="BE12" s="37">
        <f>IF(VLOOKUP(CONCATENATE($AW$6," ",BE$9),'-RÅDATA_KVARTAL-'!$A$5:$DO$385,4,FALSE)&gt;0,VLOOKUP(CONCATENATE($AW$6," ",BE$9),'-RÅDATA_KVARTAL-'!$A$5:$DO$385,4,FALSE),"")</f>
        <v>746603</v>
      </c>
      <c r="BF12" s="91"/>
      <c r="BG12" s="37"/>
      <c r="BH12" s="37" t="str">
        <f>IF(VLOOKUP(CONCATENATE($BH$6," ",BH$9),'-RÅDATA_KVARTAL-'!$DZ$5:$FB$385,4,FALSE)&gt;0,VLOOKUP(CONCATENATE($BH$6," ",BH$9),'-RÅDATA_KVARTAL-'!$DZ$5:$FB$385,4,FALSE),"")</f>
        <v/>
      </c>
      <c r="BI12" s="37"/>
      <c r="BJ12" s="37" t="str">
        <f>IF(VLOOKUP(CONCATENATE($BH$6," ",BJ$9),'-RÅDATA_KVARTAL-'!$DZ$5:$FB$385,4,FALSE)&gt;0,VLOOKUP(CONCATENATE($BH$6," ",BJ$9),'-RÅDATA_KVARTAL-'!$DZ$5:$FB$385,4,FALSE),"")</f>
        <v/>
      </c>
      <c r="BK12" s="37"/>
      <c r="BL12" s="37" t="str">
        <f>IF(VLOOKUP(CONCATENATE($BH$6," ",BL$9),'-RÅDATA_KVARTAL-'!$DZ$5:$FB$385,4,FALSE)&gt;0,VLOOKUP(CONCATENATE($BH$6," ",BL$9),'-RÅDATA_KVARTAL-'!$DZ$5:$FB$385,4,FALSE),"")</f>
        <v/>
      </c>
      <c r="BM12" s="37"/>
      <c r="BN12" s="37" t="str">
        <f>IF(VLOOKUP(CONCATENATE($BH$6," ",BN$9),'-RÅDATA_KVARTAL-'!$DZ$5:$FB$385,4,FALSE)&gt;0,VLOOKUP(CONCATENATE($BH$6," ",BN$9),'-RÅDATA_KVARTAL-'!$DZ$5:$FB$385,4,FALSE),"")</f>
        <v/>
      </c>
      <c r="BO12" s="37"/>
      <c r="BP12" s="37" t="str">
        <f>IF(VLOOKUP(CONCATENATE($BH$6," ",BP$9),'-RÅDATA_KVARTAL-'!$A$5:$DO$385,4,FALSE)&gt;0,VLOOKUP(CONCATENATE($BH$6," ",BP$9),'-RÅDATA_KVARTAL-'!$A$5:$DO$385,4,FALSE),"")</f>
        <v/>
      </c>
      <c r="BQ12" s="91"/>
      <c r="BR12" s="37"/>
      <c r="BS12" s="37" t="str">
        <f>IF(VLOOKUP(CONCATENATE($BS$6," ",BS$9),'-RÅDATA_KVARTAL-'!$DZ$5:$FB$385,4,FALSE)&gt;0,VLOOKUP(CONCATENATE($BS$6," ",BS$9),'-RÅDATA_KVARTAL-'!$DZ$5:$FB$385,4,FALSE),"")</f>
        <v/>
      </c>
      <c r="BT12" s="37"/>
      <c r="BU12" s="37" t="str">
        <f>IF(VLOOKUP(CONCATENATE($BS$6," ",BU$9),'-RÅDATA_KVARTAL-'!$DZ$5:$FB$385,4,FALSE)&gt;0,VLOOKUP(CONCATENATE($BS$6," ",BU$9),'-RÅDATA_KVARTAL-'!$DZ$5:$FB$385,4,FALSE),"")</f>
        <v/>
      </c>
      <c r="BV12" s="37"/>
      <c r="BW12" s="37" t="str">
        <f>IF(VLOOKUP(CONCATENATE($BS$6," ",BW$9),'-RÅDATA_KVARTAL-'!$DZ$5:$FB$385,4,FALSE)&gt;0,VLOOKUP(CONCATENATE($BS$6," ",BW$9),'-RÅDATA_KVARTAL-'!$DZ$5:$FB$385,4,FALSE),"")</f>
        <v/>
      </c>
      <c r="BX12" s="37"/>
      <c r="BY12" s="37" t="str">
        <f>IF(VLOOKUP(CONCATENATE($BS$6," ",BY$9),'-RÅDATA_KVARTAL-'!$DZ$5:$FB$385,4,FALSE)&gt;0,VLOOKUP(CONCATENATE($BS$6," ",BY$9),'-RÅDATA_KVARTAL-'!$DZ$5:$FB$385,4,FALSE),"")</f>
        <v/>
      </c>
      <c r="BZ12" s="37"/>
      <c r="CA12" s="37" t="str">
        <f>IF(VLOOKUP(CONCATENATE($BS$6," ",CA$9),'-RÅDATA_KVARTAL-'!$A$5:$DO$385,4,FALSE)&gt;0,VLOOKUP(CONCATENATE($BS$6," ",CA$9),'-RÅDATA_KVARTAL-'!$A$5:$DO$385,4,FALSE),"")</f>
        <v/>
      </c>
      <c r="CB12" s="91"/>
      <c r="CC12" s="37"/>
      <c r="CD12" s="37" t="str">
        <f>IF(VLOOKUP(CONCATENATE($CD$6," ",CD$9),'-RÅDATA_KVARTAL-'!$DZ$5:$FB$385,4,FALSE)&gt;0,VLOOKUP(CONCATENATE($CD$6," ",CD$9),'-RÅDATA_KVARTAL-'!$DZ$5:$FB$385,4,FALSE),"")</f>
        <v/>
      </c>
      <c r="CE12" s="37"/>
      <c r="CF12" s="37" t="str">
        <f>IF(VLOOKUP(CONCATENATE($CD$6," ",CF$9),'-RÅDATA_KVARTAL-'!$DZ$5:$FB$385,4,FALSE)&gt;0,VLOOKUP(CONCATENATE($CD$6," ",CF$9),'-RÅDATA_KVARTAL-'!$DZ$5:$FB$385,4,FALSE),"")</f>
        <v/>
      </c>
      <c r="CG12" s="37"/>
      <c r="CH12" s="37" t="str">
        <f>IF(VLOOKUP(CONCATENATE($CD$6," ",CH$9),'-RÅDATA_KVARTAL-'!$DZ$5:$FB$385,4,FALSE)&gt;0,VLOOKUP(CONCATENATE($CD$6," ",CH$9),'-RÅDATA_KVARTAL-'!$DZ$5:$FB$385,4,FALSE),"")</f>
        <v/>
      </c>
      <c r="CI12" s="37"/>
      <c r="CJ12" s="37" t="str">
        <f>IF(VLOOKUP(CONCATENATE($CD$6," ",CJ$9),'-RÅDATA_KVARTAL-'!$DZ$5:$FB$385,4,FALSE)&gt;0,VLOOKUP(CONCATENATE($CD$6," ",CJ$9),'-RÅDATA_KVARTAL-'!$DZ$5:$FB$385,4,FALSE),"")</f>
        <v/>
      </c>
      <c r="CK12" s="37"/>
      <c r="CL12" s="37" t="str">
        <f>IF(VLOOKUP(CONCATENATE($CD$6," ",CL$9),'-RÅDATA_KVARTAL-'!$A$5:$DO$385,4,FALSE)&gt;0,VLOOKUP(CONCATENATE($CD$6," ",CL$9),'-RÅDATA_KVARTAL-'!$A$5:$DO$385,4,FALSE),"")</f>
        <v/>
      </c>
      <c r="CM12" s="91"/>
      <c r="CN12" s="57"/>
      <c r="CO12" s="103" t="s">
        <v>351</v>
      </c>
    </row>
    <row r="13" spans="1:93"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8">
        <v>2</v>
      </c>
      <c r="C14" s="289"/>
      <c r="D14" s="103" t="s">
        <v>53</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-5384</v>
      </c>
      <c r="AM14" s="37"/>
      <c r="AN14" s="37">
        <f>IF(VLOOKUP(CONCATENATE($AL$6," ",AN$9),'-RÅDATA_KVARTAL-'!$DZ$5:$FB$385,5,FALSE)&lt;&gt;0,VLOOKUP(CONCATENATE($AL$6," ",AN$9),'-RÅDATA_KVARTAL-'!$DZ$5:$FB$385,5,FALSE),"")</f>
        <v>-5412</v>
      </c>
      <c r="AO14" s="37"/>
      <c r="AP14" s="37">
        <f>IF(VLOOKUP(CONCATENATE($AL$6," ",AP$9),'-RÅDATA_KVARTAL-'!$DZ$5:$FB$385,5,FALSE)&lt;&gt;0,VLOOKUP(CONCATENATE($AL$6," ",AP$9),'-RÅDATA_KVARTAL-'!$DZ$5:$FB$385,5,FALSE),"")</f>
        <v>-5140</v>
      </c>
      <c r="AQ14" s="37"/>
      <c r="AR14" s="37">
        <f>IF(VLOOKUP(CONCATENATE($AL$6," ",AR$9),'-RÅDATA_KVARTAL-'!$DZ$5:$FB$385,5,FALSE)&lt;&gt;0,VLOOKUP(CONCATENATE($AL$6," ",AR$9),'-RÅDATA_KVARTAL-'!$DZ$5:$FB$385,5,FALSE),"")</f>
        <v>-8845</v>
      </c>
      <c r="AS14" s="37"/>
      <c r="AT14" s="37">
        <f>IF(VLOOKUP(CONCATENATE($AL$6," ",AT$9),'-RÅDATA_KVARTAL-'!$A$5:$DO$385,8,FALSE)&lt;&gt;0,VLOOKUP(CONCATENATE($AL$6," ",AT$9),'-RÅDATA_KVARTAL-'!$A$5:$DO$385,8,FALSE),"")</f>
        <v>-24781</v>
      </c>
      <c r="AU14" s="91"/>
      <c r="AV14" s="91"/>
      <c r="AW14" s="37">
        <f>IF(VLOOKUP(CONCATENATE($AW$6," ",AW$9),'-RÅDATA_KVARTAL-'!$DZ$5:$FB$385,5,FALSE)&lt;&gt;0,VLOOKUP(CONCATENATE($AW$6," ",AW$9),'-RÅDATA_KVARTAL-'!$DZ$5:$FB$385,5,FALSE),"")</f>
        <v>-3301</v>
      </c>
      <c r="AX14" s="37"/>
      <c r="AY14" s="37">
        <f>IF(VLOOKUP(CONCATENATE($AW$6," ",AY$9),'-RÅDATA_KVARTAL-'!$DZ$5:$FB$385,5,FALSE)&lt;&gt;0,VLOOKUP(CONCATENATE($AW$6," ",AY$9),'-RÅDATA_KVARTAL-'!$DZ$5:$FB$385,5,FALSE),"")</f>
        <v>-5202</v>
      </c>
      <c r="AZ14" s="37"/>
      <c r="BA14" s="37">
        <f>IF(VLOOKUP(CONCATENATE($AW$6," ",BA$9),'-RÅDATA_KVARTAL-'!$DZ$5:$FB$385,5,FALSE)&lt;&gt;0,VLOOKUP(CONCATENATE($AW$6," ",BA$9),'-RÅDATA_KVARTAL-'!$DZ$5:$FB$385,5,FALSE),"")</f>
        <v>-9948</v>
      </c>
      <c r="BB14" s="37"/>
      <c r="BC14" s="37" t="str">
        <f>IF(VLOOKUP(CONCATENATE($AW$6," ",BC$9),'-RÅDATA_KVARTAL-'!$DZ$5:$FB$385,5,FALSE)&lt;&gt;0,VLOOKUP(CONCATENATE($AW$6," ",BC$9),'-RÅDATA_KVARTAL-'!$DZ$5:$FB$385,5,FALSE),"")</f>
        <v/>
      </c>
      <c r="BD14" s="37"/>
      <c r="BE14" s="37">
        <f>IF(VLOOKUP(CONCATENATE($AW$6," ",BE$9),'-RÅDATA_KVARTAL-'!$A$5:$DO$385,8,FALSE)&lt;&gt;0,VLOOKUP(CONCATENATE($AW$6," ",BE$9),'-RÅDATA_KVARTAL-'!$A$5:$DO$385,8,FALSE),"")</f>
        <v>-18451</v>
      </c>
      <c r="BF14" s="91"/>
      <c r="BG14" s="91"/>
      <c r="BH14" s="37" t="str">
        <f>IF(VLOOKUP(CONCATENATE($BH$6," ",BH$9),'-RÅDATA_KVARTAL-'!$DZ$5:$FB$385,5,FALSE)&lt;&gt;0,VLOOKUP(CONCATENATE($BH$6," ",BH$9),'-RÅDATA_KVARTAL-'!$DZ$5:$FB$385,5,FALSE),"")</f>
        <v/>
      </c>
      <c r="BI14" s="37"/>
      <c r="BJ14" s="37" t="str">
        <f>IF(VLOOKUP(CONCATENATE($BH$6," ",BJ$9),'-RÅDATA_KVARTAL-'!$DZ$5:$FB$385,5,FALSE)&lt;&gt;0,VLOOKUP(CONCATENATE($BH$6," ",BJ$9),'-RÅDATA_KVARTAL-'!$DZ$5:$FB$385,5,FALSE),"")</f>
        <v/>
      </c>
      <c r="BK14" s="37"/>
      <c r="BL14" s="37" t="str">
        <f>IF(VLOOKUP(CONCATENATE($BH$6," ",BL$9),'-RÅDATA_KVARTAL-'!$DZ$5:$FB$385,5,FALSE)&lt;&gt;0,VLOOKUP(CONCATENATE($BH$6," ",BL$9),'-RÅDATA_KVARTAL-'!$DZ$5:$FB$385,5,FALSE),"")</f>
        <v/>
      </c>
      <c r="BM14" s="37"/>
      <c r="BN14" s="37" t="str">
        <f>IF(VLOOKUP(CONCATENATE($BH$6," ",BN$9),'-RÅDATA_KVARTAL-'!$DZ$5:$FB$385,5,FALSE)&lt;&gt;0,VLOOKUP(CONCATENATE($BH$6," ",BN$9),'-RÅDATA_KVARTAL-'!$DZ$5:$FB$385,5,FALSE),"")</f>
        <v/>
      </c>
      <c r="BO14" s="37"/>
      <c r="BP14" s="37" t="str">
        <f>IF(VLOOKUP(CONCATENATE($BH$6," ",BP$9),'-RÅDATA_KVARTAL-'!$A$5:$DO$385,8,FALSE)&lt;&gt;0,VLOOKUP(CONCATENATE($BH$6," ",BP$9),'-RÅDATA_KVARTAL-'!$A$5:$DO$385,8,FALSE),"")</f>
        <v/>
      </c>
      <c r="BQ14" s="91"/>
      <c r="BR14" s="91"/>
      <c r="BS14" s="37" t="str">
        <f>IF(VLOOKUP(CONCATENATE($BS$6," ",BS$9),'-RÅDATA_KVARTAL-'!$DZ$5:$FB$385,5,FALSE)&lt;&gt;0,VLOOKUP(CONCATENATE($BS$6," ",BS$9),'-RÅDATA_KVARTAL-'!$DZ$5:$FB$385,5,FALSE),"")</f>
        <v/>
      </c>
      <c r="BT14" s="37"/>
      <c r="BU14" s="37" t="str">
        <f>IF(VLOOKUP(CONCATENATE($BS$6," ",BU$9),'-RÅDATA_KVARTAL-'!$DZ$5:$FB$385,5,FALSE)&lt;&gt;0,VLOOKUP(CONCATENATE($BS$6," ",BU$9),'-RÅDATA_KVARTAL-'!$DZ$5:$FB$385,5,FALSE),"")</f>
        <v/>
      </c>
      <c r="BV14" s="37"/>
      <c r="BW14" s="37" t="str">
        <f>IF(VLOOKUP(CONCATENATE($BS$6," ",BW$9),'-RÅDATA_KVARTAL-'!$DZ$5:$FB$385,5,FALSE)&lt;&gt;0,VLOOKUP(CONCATENATE($BS$6," ",BW$9),'-RÅDATA_KVARTAL-'!$DZ$5:$FB$385,5,FALSE),"")</f>
        <v/>
      </c>
      <c r="BX14" s="37"/>
      <c r="BY14" s="37" t="str">
        <f>IF(VLOOKUP(CONCATENATE($BS$6," ",BY$9),'-RÅDATA_KVARTAL-'!$DZ$5:$FB$385,5,FALSE)&lt;&gt;0,VLOOKUP(CONCATENATE($BS$6," ",BY$9),'-RÅDATA_KVARTAL-'!$DZ$5:$FB$385,5,FALSE),"")</f>
        <v/>
      </c>
      <c r="BZ14" s="37"/>
      <c r="CA14" s="37" t="str">
        <f>IF(VLOOKUP(CONCATENATE($BS$6," ",CA$9),'-RÅDATA_KVARTAL-'!$A$5:$DO$385,8,FALSE)&lt;&gt;0,VLOOKUP(CONCATENATE($BS$6," ",CA$9),'-RÅDATA_KVARTAL-'!$A$5:$DO$385,8,FALSE),"")</f>
        <v/>
      </c>
      <c r="CB14" s="91"/>
      <c r="CC14" s="91"/>
      <c r="CD14" s="37" t="str">
        <f>IF(VLOOKUP(CONCATENATE($CD$6," ",CD$9),'-RÅDATA_KVARTAL-'!$DZ$5:$FB$385,5,FALSE)&lt;&gt;0,VLOOKUP(CONCATENATE($CD$6," ",CD$9),'-RÅDATA_KVARTAL-'!$DZ$5:$FB$385,5,FALSE),"")</f>
        <v/>
      </c>
      <c r="CE14" s="37"/>
      <c r="CF14" s="37" t="str">
        <f>IF(VLOOKUP(CONCATENATE($CD$6," ",CF$9),'-RÅDATA_KVARTAL-'!$DZ$5:$FB$385,5,FALSE)&lt;&gt;0,VLOOKUP(CONCATENATE($CD$6," ",CF$9),'-RÅDATA_KVARTAL-'!$DZ$5:$FB$385,5,FALSE),"")</f>
        <v/>
      </c>
      <c r="CG14" s="37"/>
      <c r="CH14" s="37" t="str">
        <f>IF(VLOOKUP(CONCATENATE($CD$6," ",CH$9),'-RÅDATA_KVARTAL-'!$DZ$5:$FB$385,5,FALSE)&lt;&gt;0,VLOOKUP(CONCATENATE($CD$6," ",CH$9),'-RÅDATA_KVARTAL-'!$DZ$5:$FB$385,5,FALSE),"")</f>
        <v/>
      </c>
      <c r="CI14" s="37"/>
      <c r="CJ14" s="37" t="str">
        <f>IF(VLOOKUP(CONCATENATE($CD$6," ",CJ$9),'-RÅDATA_KVARTAL-'!$DZ$5:$FB$385,5,FALSE)&lt;&gt;0,VLOOKUP(CONCATENATE($CD$6," ",CJ$9),'-RÅDATA_KVARTAL-'!$DZ$5:$FB$385,5,FALSE),"")</f>
        <v/>
      </c>
      <c r="CK14" s="37"/>
      <c r="CL14" s="37" t="str">
        <f>IF(VLOOKUP(CONCATENATE($CD$6," ",CL$9),'-RÅDATA_KVARTAL-'!$A$5:$DO$385,8,FALSE)&lt;&gt;0,VLOOKUP(CONCATENATE($CD$6," ",CL$9),'-RÅDATA_KVARTAL-'!$A$5:$DO$385,8,FALSE),"")</f>
        <v/>
      </c>
      <c r="CM14" s="91"/>
      <c r="CN14" s="57"/>
      <c r="CO14" s="103" t="s">
        <v>352</v>
      </c>
    </row>
    <row r="15" spans="1:93"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8">
        <v>3</v>
      </c>
      <c r="C16" s="289"/>
      <c r="D16" s="92" t="s">
        <v>54</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3104</v>
      </c>
      <c r="AM16" s="29"/>
      <c r="AN16" s="29">
        <f>IF(VLOOKUP(CONCATENATE($AL$6," ",AN$9),'-RÅDATA_KVARTAL-'!$DZ$5:$FB$385,6,FALSE)&gt;0,VLOOKUP(CONCATENATE($AL$6," ",AN$9),'-RÅDATA_KVARTAL-'!$DZ$5:$FB$385,6,FALSE),"")</f>
        <v>3935</v>
      </c>
      <c r="AO16" s="29"/>
      <c r="AP16" s="29">
        <f>IF(VLOOKUP(CONCATENATE($AL$6," ",AP$9),'-RÅDATA_KVARTAL-'!$DZ$5:$FB$385,6,FALSE)&gt;0,VLOOKUP(CONCATENATE($AL$6," ",AP$9),'-RÅDATA_KVARTAL-'!$DZ$5:$FB$385,6,FALSE),"")</f>
        <v>5385</v>
      </c>
      <c r="AQ16" s="29"/>
      <c r="AR16" s="29">
        <f>IF(VLOOKUP(CONCATENATE($AL$6," ",AR$9),'-RÅDATA_KVARTAL-'!$DZ$5:$FB$385,6,FALSE)&gt;0,VLOOKUP(CONCATENATE($AL$6," ",AR$9),'-RÅDATA_KVARTAL-'!$DZ$5:$FB$385,6,FALSE),"")</f>
        <v>4195</v>
      </c>
      <c r="AS16" s="29"/>
      <c r="AT16" s="29">
        <f>IF(VLOOKUP(CONCATENATE($AL$6," ",AT$9),'-RÅDATA_KVARTAL-'!$A$5:$DO$385,12,FALSE)&lt;&gt;0,VLOOKUP(CONCATENATE($AL$6," ",AT$9),'-RÅDATA_KVARTAL-'!$A$5:$DO$385,12,FALSE),"")</f>
        <v>16619</v>
      </c>
      <c r="AU16" s="91"/>
      <c r="AV16" s="91"/>
      <c r="AW16" s="29">
        <f>IF(VLOOKUP(CONCATENATE($AW$6," ",AW$9),'-RÅDATA_KVARTAL-'!$DZ$5:$FB$385,6,FALSE)&gt;0,VLOOKUP(CONCATENATE($AW$6," ",AW$9),'-RÅDATA_KVARTAL-'!$DZ$5:$FB$385,6,FALSE),"")</f>
        <v>4446</v>
      </c>
      <c r="AX16" s="29"/>
      <c r="AY16" s="29">
        <f>IF(VLOOKUP(CONCATENATE($AW$6," ",AY$9),'-RÅDATA_KVARTAL-'!$DZ$5:$FB$385,6,FALSE)&gt;0,VLOOKUP(CONCATENATE($AW$6," ",AY$9),'-RÅDATA_KVARTAL-'!$DZ$5:$FB$385,6,FALSE),"")</f>
        <v>9043</v>
      </c>
      <c r="AZ16" s="29"/>
      <c r="BA16" s="29">
        <f>IF(VLOOKUP(CONCATENATE($AW$6," ",BA$9),'-RÅDATA_KVARTAL-'!$DZ$5:$FB$385,6,FALSE)&gt;0,VLOOKUP(CONCATENATE($AW$6," ",BA$9),'-RÅDATA_KVARTAL-'!$DZ$5:$FB$385,6,FALSE),"")</f>
        <v>10069</v>
      </c>
      <c r="BB16" s="29"/>
      <c r="BC16" s="29" t="str">
        <f>IF(VLOOKUP(CONCATENATE($AW$6," ",BC$9),'-RÅDATA_KVARTAL-'!$DZ$5:$FB$385,6,FALSE)&gt;0,VLOOKUP(CONCATENATE($AW$6," ",BC$9),'-RÅDATA_KVARTAL-'!$DZ$5:$FB$385,6,FALSE),"")</f>
        <v/>
      </c>
      <c r="BD16" s="29"/>
      <c r="BE16" s="29">
        <f>IF(VLOOKUP(CONCATENATE($AW$6," ",BE$9),'-RÅDATA_KVARTAL-'!$A$5:$DO$385,12,FALSE)&lt;&gt;0,VLOOKUP(CONCATENATE($AW$6," ",BE$9),'-RÅDATA_KVARTAL-'!$A$5:$DO$385,12,FALSE),"")</f>
        <v>23558</v>
      </c>
      <c r="BF16" s="91"/>
      <c r="BG16" s="91"/>
      <c r="BH16" s="29" t="str">
        <f>IF(VLOOKUP(CONCATENATE($BH$6," ",BH$9),'-RÅDATA_KVARTAL-'!$DZ$5:$FB$385,6,FALSE)&gt;0,VLOOKUP(CONCATENATE($BH$6," ",BH$9),'-RÅDATA_KVARTAL-'!$DZ$5:$FB$385,6,FALSE),"")</f>
        <v/>
      </c>
      <c r="BI16" s="29"/>
      <c r="BJ16" s="29" t="str">
        <f>IF(VLOOKUP(CONCATENATE($BH$6," ",BJ$9),'-RÅDATA_KVARTAL-'!$DZ$5:$FB$385,6,FALSE)&gt;0,VLOOKUP(CONCATENATE($BH$6," ",BJ$9),'-RÅDATA_KVARTAL-'!$DZ$5:$FB$385,6,FALSE),"")</f>
        <v/>
      </c>
      <c r="BK16" s="29"/>
      <c r="BL16" s="29" t="str">
        <f>IF(VLOOKUP(CONCATENATE($BH$6," ",BL$9),'-RÅDATA_KVARTAL-'!$DZ$5:$FB$385,6,FALSE)&gt;0,VLOOKUP(CONCATENATE($BH$6," ",BL$9),'-RÅDATA_KVARTAL-'!$DZ$5:$FB$385,6,FALSE),"")</f>
        <v/>
      </c>
      <c r="BM16" s="29"/>
      <c r="BN16" s="29" t="str">
        <f>IF(VLOOKUP(CONCATENATE($BH$6," ",BN$9),'-RÅDATA_KVARTAL-'!$DZ$5:$FB$385,6,FALSE)&gt;0,VLOOKUP(CONCATENATE($BH$6," ",BN$9),'-RÅDATA_KVARTAL-'!$DZ$5:$FB$385,6,FALSE),"")</f>
        <v/>
      </c>
      <c r="BO16" s="29"/>
      <c r="BP16" s="29" t="str">
        <f>IF(VLOOKUP(CONCATENATE($BH$6," ",BP$9),'-RÅDATA_KVARTAL-'!$A$5:$DO$385,12,FALSE)&lt;&gt;0,VLOOKUP(CONCATENATE($BH$6," ",BP$9),'-RÅDATA_KVARTAL-'!$A$5:$DO$385,12,FALSE),"")</f>
        <v/>
      </c>
      <c r="BQ16" s="91"/>
      <c r="BR16" s="91"/>
      <c r="BS16" s="29" t="str">
        <f>IF(VLOOKUP(CONCATENATE($BS$6," ",BS$9),'-RÅDATA_KVARTAL-'!$DZ$5:$FB$385,6,FALSE)&gt;0,VLOOKUP(CONCATENATE($BS$6," ",BS$9),'-RÅDATA_KVARTAL-'!$DZ$5:$FB$385,6,FALSE),"")</f>
        <v/>
      </c>
      <c r="BT16" s="29"/>
      <c r="BU16" s="29" t="str">
        <f>IF(VLOOKUP(CONCATENATE($BS$6," ",BU$9),'-RÅDATA_KVARTAL-'!$DZ$5:$FB$385,6,FALSE)&gt;0,VLOOKUP(CONCATENATE($BS$6," ",BU$9),'-RÅDATA_KVARTAL-'!$DZ$5:$FB$385,6,FALSE),"")</f>
        <v/>
      </c>
      <c r="BV16" s="29"/>
      <c r="BW16" s="29" t="str">
        <f>IF(VLOOKUP(CONCATENATE($BS$6," ",BW$9),'-RÅDATA_KVARTAL-'!$DZ$5:$FB$385,6,FALSE)&gt;0,VLOOKUP(CONCATENATE($BS$6," ",BW$9),'-RÅDATA_KVARTAL-'!$DZ$5:$FB$385,6,FALSE),"")</f>
        <v/>
      </c>
      <c r="BX16" s="29"/>
      <c r="BY16" s="29" t="str">
        <f>IF(VLOOKUP(CONCATENATE($BS$6," ",BY$9),'-RÅDATA_KVARTAL-'!$DZ$5:$FB$385,6,FALSE)&gt;0,VLOOKUP(CONCATENATE($BS$6," ",BY$9),'-RÅDATA_KVARTAL-'!$DZ$5:$FB$385,6,FALSE),"")</f>
        <v/>
      </c>
      <c r="BZ16" s="29"/>
      <c r="CA16" s="29" t="str">
        <f>IF(VLOOKUP(CONCATENATE($BS$6," ",CA$9),'-RÅDATA_KVARTAL-'!$A$5:$DO$385,12,FALSE)&lt;&gt;0,VLOOKUP(CONCATENATE($BS$6," ",CA$9),'-RÅDATA_KVARTAL-'!$A$5:$DO$385,12,FALSE),"")</f>
        <v/>
      </c>
      <c r="CB16" s="91"/>
      <c r="CC16" s="91"/>
      <c r="CD16" s="29" t="str">
        <f>IF(VLOOKUP(CONCATENATE($CD$6," ",CD$9),'-RÅDATA_KVARTAL-'!$DZ$5:$FB$385,6,FALSE)&gt;0,VLOOKUP(CONCATENATE($CD$6," ",CD$9),'-RÅDATA_KVARTAL-'!$DZ$5:$FB$385,6,FALSE),"")</f>
        <v/>
      </c>
      <c r="CE16" s="29"/>
      <c r="CF16" s="29" t="str">
        <f>IF(VLOOKUP(CONCATENATE($CD$6," ",CF$9),'-RÅDATA_KVARTAL-'!$DZ$5:$FB$385,6,FALSE)&gt;0,VLOOKUP(CONCATENATE($CD$6," ",CF$9),'-RÅDATA_KVARTAL-'!$DZ$5:$FB$385,6,FALSE),"")</f>
        <v/>
      </c>
      <c r="CG16" s="29"/>
      <c r="CH16" s="29" t="str">
        <f>IF(VLOOKUP(CONCATENATE($CD$6," ",CH$9),'-RÅDATA_KVARTAL-'!$DZ$5:$FB$385,6,FALSE)&gt;0,VLOOKUP(CONCATENATE($CD$6," ",CH$9),'-RÅDATA_KVARTAL-'!$DZ$5:$FB$385,6,FALSE),"")</f>
        <v/>
      </c>
      <c r="CI16" s="29"/>
      <c r="CJ16" s="29" t="str">
        <f>IF(VLOOKUP(CONCATENATE($CD$6," ",CJ$9),'-RÅDATA_KVARTAL-'!$DZ$5:$FB$385,6,FALSE)&gt;0,VLOOKUP(CONCATENATE($CD$6," ",CJ$9),'-RÅDATA_KVARTAL-'!$DZ$5:$FB$385,6,FALSE),"")</f>
        <v/>
      </c>
      <c r="CK16" s="29"/>
      <c r="CL16" s="29" t="str">
        <f>IF(VLOOKUP(CONCATENATE($CD$6," ",CL$9),'-RÅDATA_KVARTAL-'!$A$5:$DO$385,12,FALSE)&lt;&gt;0,VLOOKUP(CONCATENATE($CD$6," ",CL$9),'-RÅDATA_KVARTAL-'!$A$5:$DO$385,12,FALSE),"")</f>
        <v/>
      </c>
      <c r="CM16" s="91"/>
      <c r="CN16" s="57"/>
      <c r="CO16" s="92" t="s">
        <v>353</v>
      </c>
    </row>
    <row r="17" spans="1:93"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8">
        <v>4</v>
      </c>
      <c r="C18" s="288"/>
      <c r="D18" s="92" t="s">
        <v>55</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-8488</v>
      </c>
      <c r="AM18" s="29"/>
      <c r="AN18" s="29">
        <f>IF(VLOOKUP(CONCATENATE($AL$6," ",AN$9),'-RÅDATA_KVARTAL-'!$DZ$5:$FB$385,7,FALSE)&lt;&gt;0,VLOOKUP(CONCATENATE($AL$6," ",AN$9),'-RÅDATA_KVARTAL-'!$DZ$5:$FB$385,7,FALSE),"")</f>
        <v>-9347</v>
      </c>
      <c r="AO18" s="29"/>
      <c r="AP18" s="29">
        <f>IF(VLOOKUP(CONCATENATE($AL$6," ",AP$9),'-RÅDATA_KVARTAL-'!$DZ$5:$FB$385,7,FALSE)&lt;&gt;0,VLOOKUP(CONCATENATE($AL$6," ",AP$9),'-RÅDATA_KVARTAL-'!$DZ$5:$FB$385,7,FALSE),"")</f>
        <v>-10525</v>
      </c>
      <c r="AQ18" s="29"/>
      <c r="AR18" s="29">
        <f>IF(VLOOKUP(CONCATENATE($AL$6," ",AR$9),'-RÅDATA_KVARTAL-'!$DZ$5:$FB$385,7,FALSE)&lt;&gt;0,VLOOKUP(CONCATENATE($AL$6," ",AR$9),'-RÅDATA_KVARTAL-'!$DZ$5:$FB$385,7,FALSE),"")</f>
        <v>-13040</v>
      </c>
      <c r="AS18" s="29"/>
      <c r="AT18" s="29">
        <f>IF(VLOOKUP(CONCATENATE($AL$6," ",AT$9),'-RÅDATA_KVARTAL-'!$A$5:$DO$385,16,FALSE)&lt;&gt;0,VLOOKUP(CONCATENATE($AL$6," ",AT$9),'-RÅDATA_KVARTAL-'!$A$5:$DO$385,16,FALSE),"")</f>
        <v>-41400</v>
      </c>
      <c r="AU18" s="93"/>
      <c r="AV18" s="93"/>
      <c r="AW18" s="29">
        <f>IF(VLOOKUP(CONCATENATE($AW$6," ",AW$9),'-RÅDATA_KVARTAL-'!$DZ$5:$FB$385,7,FALSE)&lt;&gt;0,VLOOKUP(CONCATENATE($AW$6," ",AW$9),'-RÅDATA_KVARTAL-'!$DZ$5:$FB$385,7,FALSE),"")</f>
        <v>-7747</v>
      </c>
      <c r="AX18" s="29"/>
      <c r="AY18" s="29">
        <f>IF(VLOOKUP(CONCATENATE($AW$6," ",AY$9),'-RÅDATA_KVARTAL-'!$DZ$5:$FB$385,7,FALSE)&lt;&gt;0,VLOOKUP(CONCATENATE($AW$6," ",AY$9),'-RÅDATA_KVARTAL-'!$DZ$5:$FB$385,7,FALSE),"")</f>
        <v>-14245</v>
      </c>
      <c r="AZ18" s="29"/>
      <c r="BA18" s="29">
        <f>IF(VLOOKUP(CONCATENATE($AW$6," ",BA$9),'-RÅDATA_KVARTAL-'!$DZ$5:$FB$385,7,FALSE)&lt;&gt;0,VLOOKUP(CONCATENATE($AW$6," ",BA$9),'-RÅDATA_KVARTAL-'!$DZ$5:$FB$385,7,FALSE),"")</f>
        <v>-20017</v>
      </c>
      <c r="BB18" s="29"/>
      <c r="BC18" s="29" t="str">
        <f>IF(VLOOKUP(CONCATENATE($AW$6," ",BC$9),'-RÅDATA_KVARTAL-'!$DZ$5:$FB$385,7,FALSE)&lt;&gt;0,VLOOKUP(CONCATENATE($AW$6," ",BC$9),'-RÅDATA_KVARTAL-'!$DZ$5:$FB$385,7,FALSE),"")</f>
        <v/>
      </c>
      <c r="BD18" s="29"/>
      <c r="BE18" s="29">
        <f>IF(VLOOKUP(CONCATENATE($AW$6," ",BE$9),'-RÅDATA_KVARTAL-'!$A$5:$DO$385,16,FALSE)&lt;&gt;0,VLOOKUP(CONCATENATE($AW$6," ",BE$9),'-RÅDATA_KVARTAL-'!$A$5:$DO$385,16,FALSE),"")</f>
        <v>-42009</v>
      </c>
      <c r="BF18" s="93"/>
      <c r="BG18" s="93"/>
      <c r="BH18" s="29" t="str">
        <f>IF(VLOOKUP(CONCATENATE($BH$6," ",BH$9),'-RÅDATA_KVARTAL-'!$DZ$5:$FB$385,7,FALSE)&lt;&gt;0,VLOOKUP(CONCATENATE($BH$6," ",BH$9),'-RÅDATA_KVARTAL-'!$DZ$5:$FB$385,7,FALSE),"")</f>
        <v/>
      </c>
      <c r="BI18" s="29"/>
      <c r="BJ18" s="29" t="str">
        <f>IF(VLOOKUP(CONCATENATE($BH$6," ",BJ$9),'-RÅDATA_KVARTAL-'!$DZ$5:$FB$385,7,FALSE)&lt;&gt;0,VLOOKUP(CONCATENATE($BH$6," ",BJ$9),'-RÅDATA_KVARTAL-'!$DZ$5:$FB$385,7,FALSE),"")</f>
        <v/>
      </c>
      <c r="BK18" s="29"/>
      <c r="BL18" s="29" t="str">
        <f>IF(VLOOKUP(CONCATENATE($BH$6," ",BL$9),'-RÅDATA_KVARTAL-'!$DZ$5:$FB$385,7,FALSE)&lt;&gt;0,VLOOKUP(CONCATENATE($BH$6," ",BL$9),'-RÅDATA_KVARTAL-'!$DZ$5:$FB$385,7,FALSE),"")</f>
        <v/>
      </c>
      <c r="BM18" s="29"/>
      <c r="BN18" s="29" t="str">
        <f>IF(VLOOKUP(CONCATENATE($BH$6," ",BN$9),'-RÅDATA_KVARTAL-'!$DZ$5:$FB$385,7,FALSE)&lt;&gt;0,VLOOKUP(CONCATENATE($BH$6," ",BN$9),'-RÅDATA_KVARTAL-'!$DZ$5:$FB$385,7,FALSE),"")</f>
        <v/>
      </c>
      <c r="BO18" s="29"/>
      <c r="BP18" s="29" t="str">
        <f>IF(VLOOKUP(CONCATENATE($BH$6," ",BP$9),'-RÅDATA_KVARTAL-'!$A$5:$DO$385,16,FALSE)&lt;&gt;0,VLOOKUP(CONCATENATE($BH$6," ",BP$9),'-RÅDATA_KVARTAL-'!$A$5:$DO$385,16,FALSE),"")</f>
        <v/>
      </c>
      <c r="BQ18" s="93"/>
      <c r="BR18" s="93"/>
      <c r="BS18" s="29" t="str">
        <f>IF(VLOOKUP(CONCATENATE($BS$6," ",BS$9),'-RÅDATA_KVARTAL-'!$DZ$5:$FB$385,7,FALSE)&lt;&gt;0,VLOOKUP(CONCATENATE($BS$6," ",BS$9),'-RÅDATA_KVARTAL-'!$DZ$5:$FB$385,7,FALSE),"")</f>
        <v/>
      </c>
      <c r="BT18" s="29"/>
      <c r="BU18" s="29" t="str">
        <f>IF(VLOOKUP(CONCATENATE($BS$6," ",BU$9),'-RÅDATA_KVARTAL-'!$DZ$5:$FB$385,7,FALSE)&lt;&gt;0,VLOOKUP(CONCATENATE($BS$6," ",BU$9),'-RÅDATA_KVARTAL-'!$DZ$5:$FB$385,7,FALSE),"")</f>
        <v/>
      </c>
      <c r="BV18" s="29"/>
      <c r="BW18" s="29" t="str">
        <f>IF(VLOOKUP(CONCATENATE($BS$6," ",BW$9),'-RÅDATA_KVARTAL-'!$DZ$5:$FB$385,7,FALSE)&lt;&gt;0,VLOOKUP(CONCATENATE($BS$6," ",BW$9),'-RÅDATA_KVARTAL-'!$DZ$5:$FB$385,7,FALSE),"")</f>
        <v/>
      </c>
      <c r="BX18" s="29"/>
      <c r="BY18" s="29" t="str">
        <f>IF(VLOOKUP(CONCATENATE($BS$6," ",BY$9),'-RÅDATA_KVARTAL-'!$DZ$5:$FB$385,7,FALSE)&lt;&gt;0,VLOOKUP(CONCATENATE($BS$6," ",BY$9),'-RÅDATA_KVARTAL-'!$DZ$5:$FB$385,7,FALSE),"")</f>
        <v/>
      </c>
      <c r="BZ18" s="29"/>
      <c r="CA18" s="29" t="str">
        <f>IF(VLOOKUP(CONCATENATE($BS$6," ",CA$9),'-RÅDATA_KVARTAL-'!$A$5:$DO$385,16,FALSE)&lt;&gt;0,VLOOKUP(CONCATENATE($BS$6," ",CA$9),'-RÅDATA_KVARTAL-'!$A$5:$DO$385,16,FALSE),"")</f>
        <v/>
      </c>
      <c r="CB18" s="93"/>
      <c r="CC18" s="93"/>
      <c r="CD18" s="29" t="str">
        <f>IF(VLOOKUP(CONCATENATE($CD$6," ",CD$9),'-RÅDATA_KVARTAL-'!$DZ$5:$FB$385,7,FALSE)&lt;&gt;0,VLOOKUP(CONCATENATE($CD$6," ",CD$9),'-RÅDATA_KVARTAL-'!$DZ$5:$FB$385,7,FALSE),"")</f>
        <v/>
      </c>
      <c r="CE18" s="29"/>
      <c r="CF18" s="29" t="str">
        <f>IF(VLOOKUP(CONCATENATE($CD$6," ",CF$9),'-RÅDATA_KVARTAL-'!$DZ$5:$FB$385,7,FALSE)&lt;&gt;0,VLOOKUP(CONCATENATE($CD$6," ",CF$9),'-RÅDATA_KVARTAL-'!$DZ$5:$FB$385,7,FALSE),"")</f>
        <v/>
      </c>
      <c r="CG18" s="29"/>
      <c r="CH18" s="29" t="str">
        <f>IF(VLOOKUP(CONCATENATE($CD$6," ",CH$9),'-RÅDATA_KVARTAL-'!$DZ$5:$FB$385,7,FALSE)&lt;&gt;0,VLOOKUP(CONCATENATE($CD$6," ",CH$9),'-RÅDATA_KVARTAL-'!$DZ$5:$FB$385,7,FALSE),"")</f>
        <v/>
      </c>
      <c r="CI18" s="29"/>
      <c r="CJ18" s="29" t="str">
        <f>IF(VLOOKUP(CONCATENATE($CD$6," ",CJ$9),'-RÅDATA_KVARTAL-'!$DZ$5:$FB$385,7,FALSE)&lt;&gt;0,VLOOKUP(CONCATENATE($CD$6," ",CJ$9),'-RÅDATA_KVARTAL-'!$DZ$5:$FB$385,7,FALSE),"")</f>
        <v/>
      </c>
      <c r="CK18" s="29"/>
      <c r="CL18" s="29" t="str">
        <f>IF(VLOOKUP(CONCATENATE($CD$6," ",CL$9),'-RÅDATA_KVARTAL-'!$A$5:$DO$385,16,FALSE)&lt;&gt;0,VLOOKUP(CONCATENATE($CD$6," ",CL$9),'-RÅDATA_KVARTAL-'!$A$5:$DO$385,16,FALSE),"")</f>
        <v/>
      </c>
      <c r="CM18" s="93"/>
      <c r="CN18" s="96"/>
      <c r="CO18" s="92" t="s">
        <v>354</v>
      </c>
    </row>
    <row r="19" spans="1:93"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8">
        <v>5</v>
      </c>
      <c r="C20" s="288"/>
      <c r="D20" s="103" t="s">
        <v>375</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241196</v>
      </c>
      <c r="AM20" s="37"/>
      <c r="AN20" s="37">
        <f>IF(VLOOKUP(CONCATENATE($AL$6," ",AN$9),'-RÅDATA_KVARTAL-'!$DZ$5:$FB$385,8,FALSE)&gt;0,VLOOKUP(CONCATENATE($AL$6," ",AN$9),'-RÅDATA_KVARTAL-'!$DZ$5:$FB$385,8,FALSE),"")</f>
        <v>241589</v>
      </c>
      <c r="AO20" s="37"/>
      <c r="AP20" s="37">
        <f>IF(VLOOKUP(CONCATENATE($AL$6," ",AP$9),'-RÅDATA_KVARTAL-'!$DZ$5:$FB$385,8,FALSE)&gt;0,VLOOKUP(CONCATENATE($AL$6," ",AP$9),'-RÅDATA_KVARTAL-'!$DZ$5:$FB$385,8,FALSE),"")</f>
        <v>235566</v>
      </c>
      <c r="AQ20" s="37"/>
      <c r="AR20" s="37">
        <f>IF(VLOOKUP(CONCATENATE($AL$6," ",AR$9),'-RÅDATA_KVARTAL-'!$DZ$5:$FB$385,8,FALSE)&gt;0,VLOOKUP(CONCATENATE($AL$6," ",AR$9),'-RÅDATA_KVARTAL-'!$DZ$5:$FB$385,8,FALSE),"")</f>
        <v>243752</v>
      </c>
      <c r="AS20" s="37"/>
      <c r="AT20" s="37">
        <f>IF(VLOOKUP(CONCATENATE($AL$6," ",AT$9),'-RÅDATA_KVARTAL-'!$A$5:$DO$385,20,FALSE)&lt;&gt;0,VLOOKUP(CONCATENATE($AL$6," ",AT$9),'-RÅDATA_KVARTAL-'!$A$5:$DO$385,20,FALSE),"")</f>
        <v>962103</v>
      </c>
      <c r="AU20" s="104"/>
      <c r="AV20" s="104"/>
      <c r="AW20" s="37">
        <f>IF(VLOOKUP(CONCATENATE($AW$6," ",AW$9),'-RÅDATA_KVARTAL-'!$DZ$5:$FB$385,8,FALSE)&gt;0,VLOOKUP(CONCATENATE($AW$6," ",AW$9),'-RÅDATA_KVARTAL-'!$DZ$5:$FB$385,8,FALSE),"")</f>
        <v>249586</v>
      </c>
      <c r="AX20" s="37"/>
      <c r="AY20" s="37">
        <f>IF(VLOOKUP(CONCATENATE($AW$6," ",AY$9),'-RÅDATA_KVARTAL-'!$DZ$5:$FB$385,8,FALSE)&gt;0,VLOOKUP(CONCATENATE($AW$6," ",AY$9),'-RÅDATA_KVARTAL-'!$DZ$5:$FB$385,8,FALSE),"")</f>
        <v>244427</v>
      </c>
      <c r="AZ20" s="37"/>
      <c r="BA20" s="37">
        <f>IF(VLOOKUP(CONCATENATE($AW$6," ",BA$9),'-RÅDATA_KVARTAL-'!$DZ$5:$FB$385,8,FALSE)&gt;0,VLOOKUP(CONCATENATE($AW$6," ",BA$9),'-RÅDATA_KVARTAL-'!$DZ$5:$FB$385,8,FALSE),"")</f>
        <v>234139</v>
      </c>
      <c r="BB20" s="37"/>
      <c r="BC20" s="37" t="str">
        <f>IF(VLOOKUP(CONCATENATE($AW$6," ",BC$9),'-RÅDATA_KVARTAL-'!$DZ$5:$FB$385,8,FALSE)&gt;0,VLOOKUP(CONCATENATE($AW$6," ",BC$9),'-RÅDATA_KVARTAL-'!$DZ$5:$FB$385,8,FALSE),"")</f>
        <v/>
      </c>
      <c r="BD20" s="37"/>
      <c r="BE20" s="37">
        <f>IF(VLOOKUP(CONCATENATE($AW$6," ",BE$9),'-RÅDATA_KVARTAL-'!$A$5:$DO$385,20,FALSE)&lt;&gt;0,VLOOKUP(CONCATENATE($AW$6," ",BE$9),'-RÅDATA_KVARTAL-'!$A$5:$DO$385,20,FALSE),"")</f>
        <v>728152</v>
      </c>
      <c r="BF20" s="104"/>
      <c r="BG20" s="104"/>
      <c r="BH20" s="37" t="str">
        <f>IF(VLOOKUP(CONCATENATE($BH$6," ",BH$9),'-RÅDATA_KVARTAL-'!$DZ$5:$FB$385,8,FALSE)&gt;0,VLOOKUP(CONCATENATE($BH$6," ",BH$9),'-RÅDATA_KVARTAL-'!$DZ$5:$FB$385,8,FALSE),"")</f>
        <v/>
      </c>
      <c r="BI20" s="37"/>
      <c r="BJ20" s="37" t="str">
        <f>IF(VLOOKUP(CONCATENATE($BH$6," ",BJ$9),'-RÅDATA_KVARTAL-'!$DZ$5:$FB$385,8,FALSE)&gt;0,VLOOKUP(CONCATENATE($BH$6," ",BJ$9),'-RÅDATA_KVARTAL-'!$DZ$5:$FB$385,8,FALSE),"")</f>
        <v/>
      </c>
      <c r="BK20" s="37"/>
      <c r="BL20" s="37" t="str">
        <f>IF(VLOOKUP(CONCATENATE($BH$6," ",BL$9),'-RÅDATA_KVARTAL-'!$DZ$5:$FB$385,8,FALSE)&gt;0,VLOOKUP(CONCATENATE($BH$6," ",BL$9),'-RÅDATA_KVARTAL-'!$DZ$5:$FB$385,8,FALSE),"")</f>
        <v/>
      </c>
      <c r="BM20" s="37"/>
      <c r="BN20" s="37" t="str">
        <f>IF(VLOOKUP(CONCATENATE($BH$6," ",BN$9),'-RÅDATA_KVARTAL-'!$DZ$5:$FB$385,8,FALSE)&gt;0,VLOOKUP(CONCATENATE($BH$6," ",BN$9),'-RÅDATA_KVARTAL-'!$DZ$5:$FB$385,8,FALSE),"")</f>
        <v/>
      </c>
      <c r="BO20" s="37"/>
      <c r="BP20" s="37" t="str">
        <f>IF(VLOOKUP(CONCATENATE($BH$6," ",BP$9),'-RÅDATA_KVARTAL-'!$A$5:$DO$385,20,FALSE)&lt;&gt;0,VLOOKUP(CONCATENATE($BH$6," ",BP$9),'-RÅDATA_KVARTAL-'!$A$5:$DO$385,20,FALSE),"")</f>
        <v/>
      </c>
      <c r="BQ20" s="104"/>
      <c r="BR20" s="104"/>
      <c r="BS20" s="37" t="str">
        <f>IF(VLOOKUP(CONCATENATE($BS$6," ",BS$9),'-RÅDATA_KVARTAL-'!$DZ$5:$FB$385,8,FALSE)&gt;0,VLOOKUP(CONCATENATE($BS$6," ",BS$9),'-RÅDATA_KVARTAL-'!$DZ$5:$FB$385,8,FALSE),"")</f>
        <v/>
      </c>
      <c r="BT20" s="37"/>
      <c r="BU20" s="37" t="str">
        <f>IF(VLOOKUP(CONCATENATE($BS$6," ",BU$9),'-RÅDATA_KVARTAL-'!$DZ$5:$FB$385,8,FALSE)&gt;0,VLOOKUP(CONCATENATE($BS$6," ",BU$9),'-RÅDATA_KVARTAL-'!$DZ$5:$FB$385,8,FALSE),"")</f>
        <v/>
      </c>
      <c r="BV20" s="37"/>
      <c r="BW20" s="37" t="str">
        <f>IF(VLOOKUP(CONCATENATE($BS$6," ",BW$9),'-RÅDATA_KVARTAL-'!$DZ$5:$FB$385,8,FALSE)&gt;0,VLOOKUP(CONCATENATE($BS$6," ",BW$9),'-RÅDATA_KVARTAL-'!$DZ$5:$FB$385,8,FALSE),"")</f>
        <v/>
      </c>
      <c r="BX20" s="37"/>
      <c r="BY20" s="37" t="str">
        <f>IF(VLOOKUP(CONCATENATE($BS$6," ",BY$9),'-RÅDATA_KVARTAL-'!$DZ$5:$FB$385,8,FALSE)&gt;0,VLOOKUP(CONCATENATE($BS$6," ",BY$9),'-RÅDATA_KVARTAL-'!$DZ$5:$FB$385,8,FALSE),"")</f>
        <v/>
      </c>
      <c r="BZ20" s="37"/>
      <c r="CA20" s="37" t="str">
        <f>IF(VLOOKUP(CONCATENATE($BS$6," ",CA$9),'-RÅDATA_KVARTAL-'!$A$5:$DO$385,20,FALSE)&lt;&gt;0,VLOOKUP(CONCATENATE($BS$6," ",CA$9),'-RÅDATA_KVARTAL-'!$A$5:$DO$385,20,FALSE),"")</f>
        <v/>
      </c>
      <c r="CB20" s="104"/>
      <c r="CC20" s="104"/>
      <c r="CD20" s="37" t="str">
        <f>IF(VLOOKUP(CONCATENATE($CD$6," ",CD$9),'-RÅDATA_KVARTAL-'!$DZ$5:$FB$385,8,FALSE)&gt;0,VLOOKUP(CONCATENATE($CD$6," ",CD$9),'-RÅDATA_KVARTAL-'!$DZ$5:$FB$385,8,FALSE),"")</f>
        <v/>
      </c>
      <c r="CE20" s="37"/>
      <c r="CF20" s="37" t="str">
        <f>IF(VLOOKUP(CONCATENATE($CD$6," ",CF$9),'-RÅDATA_KVARTAL-'!$DZ$5:$FB$385,8,FALSE)&gt;0,VLOOKUP(CONCATENATE($CD$6," ",CF$9),'-RÅDATA_KVARTAL-'!$DZ$5:$FB$385,8,FALSE),"")</f>
        <v/>
      </c>
      <c r="CG20" s="37"/>
      <c r="CH20" s="37" t="str">
        <f>IF(VLOOKUP(CONCATENATE($CD$6," ",CH$9),'-RÅDATA_KVARTAL-'!$DZ$5:$FB$385,8,FALSE)&gt;0,VLOOKUP(CONCATENATE($CD$6," ",CH$9),'-RÅDATA_KVARTAL-'!$DZ$5:$FB$385,8,FALSE),"")</f>
        <v/>
      </c>
      <c r="CI20" s="37"/>
      <c r="CJ20" s="37" t="str">
        <f>IF(VLOOKUP(CONCATENATE($CD$6," ",CJ$9),'-RÅDATA_KVARTAL-'!$DZ$5:$FB$385,8,FALSE)&gt;0,VLOOKUP(CONCATENATE($CD$6," ",CJ$9),'-RÅDATA_KVARTAL-'!$DZ$5:$FB$385,8,FALSE),"")</f>
        <v/>
      </c>
      <c r="CK20" s="37"/>
      <c r="CL20" s="37" t="str">
        <f>IF(VLOOKUP(CONCATENATE($CD$6," ",CL$9),'-RÅDATA_KVARTAL-'!$A$5:$DO$385,20,FALSE)&lt;&gt;0,VLOOKUP(CONCATENATE($CD$6," ",CL$9),'-RÅDATA_KVARTAL-'!$A$5:$DO$385,20,FALSE),"")</f>
        <v/>
      </c>
      <c r="CM20" s="104"/>
      <c r="CN20" s="84"/>
      <c r="CO20" s="103" t="s">
        <v>355</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8">
        <v>6</v>
      </c>
      <c r="C23" s="289"/>
      <c r="D23" s="103" t="s">
        <v>57</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-3615</v>
      </c>
      <c r="AM23" s="37"/>
      <c r="AN23" s="37">
        <f>IF(VLOOKUP(CONCATENATE($AL$6," ",AN$9),'-RÅDATA_KVARTAL-'!$DZ$5:$FB$385,9,FALSE)&lt;&gt;0,VLOOKUP(CONCATENATE($AL$6," ",AN$9),'-RÅDATA_KVARTAL-'!$DZ$5:$FB$385,9,FALSE),"")</f>
        <v>-2452</v>
      </c>
      <c r="AO23" s="37"/>
      <c r="AP23" s="37">
        <f>IF(VLOOKUP(CONCATENATE($AL$6," ",AP$9),'-RÅDATA_KVARTAL-'!$DZ$5:$FB$385,9,FALSE)&lt;&gt;0,VLOOKUP(CONCATENATE($AL$6," ",AP$9),'-RÅDATA_KVARTAL-'!$DZ$5:$FB$385,9,FALSE),"")</f>
        <v>-3075</v>
      </c>
      <c r="AQ23" s="37"/>
      <c r="AR23" s="37">
        <f>IF(VLOOKUP(CONCATENATE($AL$6," ",AR$9),'-RÅDATA_KVARTAL-'!$DZ$5:$FB$385,9,FALSE)&lt;&gt;0,VLOOKUP(CONCATENATE($AL$6," ",AR$9),'-RÅDATA_KVARTAL-'!$DZ$5:$FB$385,9,FALSE),"")</f>
        <v>-4516</v>
      </c>
      <c r="AS23" s="37"/>
      <c r="AT23" s="37">
        <f>IF(VLOOKUP(CONCATENATE($AL$6," ",AT$9),'-RÅDATA_KVARTAL-'!$A$5:$DO$385,24,FALSE)&lt;&gt;0,VLOOKUP(CONCATENATE($AL$6," ",AT$9),'-RÅDATA_KVARTAL-'!$A$5:$DO$385,24,FALSE),"")</f>
        <v>-13658</v>
      </c>
      <c r="AU23" s="91"/>
      <c r="AV23" s="91"/>
      <c r="AW23" s="37">
        <f>IF(VLOOKUP(CONCATENATE($AW$6," ",AW$9),'-RÅDATA_KVARTAL-'!$DZ$5:$FB$385,9,FALSE)&lt;&gt;0,VLOOKUP(CONCATENATE($AW$6," ",AW$9),'-RÅDATA_KVARTAL-'!$DZ$5:$FB$385,9,FALSE),"")</f>
        <v>-3637</v>
      </c>
      <c r="AX23" s="37"/>
      <c r="AY23" s="37">
        <f>IF(VLOOKUP(CONCATENATE($AW$6," ",AY$9),'-RÅDATA_KVARTAL-'!$DZ$5:$FB$385,9,FALSE)&lt;&gt;0,VLOOKUP(CONCATENATE($AW$6," ",AY$9),'-RÅDATA_KVARTAL-'!$DZ$5:$FB$385,9,FALSE),"")</f>
        <v>-4405</v>
      </c>
      <c r="AZ23" s="37"/>
      <c r="BA23" s="37">
        <f>IF(VLOOKUP(CONCATENATE($AW$6," ",BA$9),'-RÅDATA_KVARTAL-'!$DZ$5:$FB$385,9,FALSE)&lt;&gt;0,VLOOKUP(CONCATENATE($AW$6," ",BA$9),'-RÅDATA_KVARTAL-'!$DZ$5:$FB$385,9,FALSE),"")</f>
        <v>-3446</v>
      </c>
      <c r="BB23" s="37"/>
      <c r="BC23" s="37" t="str">
        <f>IF(VLOOKUP(CONCATENATE($AW$6," ",BC$9),'-RÅDATA_KVARTAL-'!$DZ$5:$FB$385,9,FALSE)&lt;&gt;0,VLOOKUP(CONCATENATE($AW$6," ",BC$9),'-RÅDATA_KVARTAL-'!$DZ$5:$FB$385,9,FALSE),"")</f>
        <v/>
      </c>
      <c r="BD23" s="37"/>
      <c r="BE23" s="37">
        <f>IF(VLOOKUP(CONCATENATE($AW$6," ",BE$9),'-RÅDATA_KVARTAL-'!$A$5:$DO$385,24,FALSE)&lt;&gt;0,VLOOKUP(CONCATENATE($AW$6," ",BE$9),'-RÅDATA_KVARTAL-'!$A$5:$DO$385,24,FALSE),"")</f>
        <v>-11488</v>
      </c>
      <c r="BF23" s="91"/>
      <c r="BG23" s="91"/>
      <c r="BH23" s="37" t="str">
        <f>IF(VLOOKUP(CONCATENATE($BH$6," ",BH$9),'-RÅDATA_KVARTAL-'!$DZ$5:$FB$385,9,FALSE)&lt;&gt;0,VLOOKUP(CONCATENATE($BH$6," ",BH$9),'-RÅDATA_KVARTAL-'!$DZ$5:$FB$385,9,FALSE),"")</f>
        <v/>
      </c>
      <c r="BI23" s="37"/>
      <c r="BJ23" s="37" t="str">
        <f>IF(VLOOKUP(CONCATENATE($BH$6," ",BJ$9),'-RÅDATA_KVARTAL-'!$DZ$5:$FB$385,9,FALSE)&lt;&gt;0,VLOOKUP(CONCATENATE($BH$6," ",BJ$9),'-RÅDATA_KVARTAL-'!$DZ$5:$FB$385,9,FALSE),"")</f>
        <v/>
      </c>
      <c r="BK23" s="37"/>
      <c r="BL23" s="37" t="str">
        <f>IF(VLOOKUP(CONCATENATE($BH$6," ",BL$9),'-RÅDATA_KVARTAL-'!$DZ$5:$FB$385,9,FALSE)&lt;&gt;0,VLOOKUP(CONCATENATE($BH$6," ",BL$9),'-RÅDATA_KVARTAL-'!$DZ$5:$FB$385,9,FALSE),"")</f>
        <v/>
      </c>
      <c r="BM23" s="37"/>
      <c r="BN23" s="37" t="str">
        <f>IF(VLOOKUP(CONCATENATE($BH$6," ",BN$9),'-RÅDATA_KVARTAL-'!$DZ$5:$FB$385,9,FALSE)&lt;&gt;0,VLOOKUP(CONCATENATE($BH$6," ",BN$9),'-RÅDATA_KVARTAL-'!$DZ$5:$FB$385,9,FALSE),"")</f>
        <v/>
      </c>
      <c r="BO23" s="37"/>
      <c r="BP23" s="37" t="str">
        <f>IF(VLOOKUP(CONCATENATE($BH$6," ",BP$9),'-RÅDATA_KVARTAL-'!$A$5:$DO$385,24,FALSE)&lt;&gt;0,VLOOKUP(CONCATENATE($BH$6," ",BP$9),'-RÅDATA_KVARTAL-'!$A$5:$DO$385,24,FALSE),"")</f>
        <v/>
      </c>
      <c r="BQ23" s="91"/>
      <c r="BR23" s="91"/>
      <c r="BS23" s="37" t="str">
        <f>IF(VLOOKUP(CONCATENATE($BS$6," ",BS$9),'-RÅDATA_KVARTAL-'!$DZ$5:$FB$385,9,FALSE)&lt;&gt;0,VLOOKUP(CONCATENATE($BS$6," ",BS$9),'-RÅDATA_KVARTAL-'!$DZ$5:$FB$385,9,FALSE),"")</f>
        <v/>
      </c>
      <c r="BT23" s="37"/>
      <c r="BU23" s="37" t="str">
        <f>IF(VLOOKUP(CONCATENATE($BS$6," ",BU$9),'-RÅDATA_KVARTAL-'!$DZ$5:$FB$385,9,FALSE)&lt;&gt;0,VLOOKUP(CONCATENATE($BS$6," ",BU$9),'-RÅDATA_KVARTAL-'!$DZ$5:$FB$385,9,FALSE),"")</f>
        <v/>
      </c>
      <c r="BV23" s="37"/>
      <c r="BW23" s="37" t="str">
        <f>IF(VLOOKUP(CONCATENATE($BS$6," ",BW$9),'-RÅDATA_KVARTAL-'!$DZ$5:$FB$385,9,FALSE)&lt;&gt;0,VLOOKUP(CONCATENATE($BS$6," ",BW$9),'-RÅDATA_KVARTAL-'!$DZ$5:$FB$385,9,FALSE),"")</f>
        <v/>
      </c>
      <c r="BX23" s="37"/>
      <c r="BY23" s="37" t="str">
        <f>IF(VLOOKUP(CONCATENATE($BS$6," ",BY$9),'-RÅDATA_KVARTAL-'!$DZ$5:$FB$385,9,FALSE)&lt;&gt;0,VLOOKUP(CONCATENATE($BS$6," ",BY$9),'-RÅDATA_KVARTAL-'!$DZ$5:$FB$385,9,FALSE),"")</f>
        <v/>
      </c>
      <c r="BZ23" s="37"/>
      <c r="CA23" s="37" t="str">
        <f>IF(VLOOKUP(CONCATENATE($BS$6," ",CA$9),'-RÅDATA_KVARTAL-'!$A$5:$DO$385,24,FALSE)&lt;&gt;0,VLOOKUP(CONCATENATE($BS$6," ",CA$9),'-RÅDATA_KVARTAL-'!$A$5:$DO$385,24,FALSE),"")</f>
        <v/>
      </c>
      <c r="CB23" s="91"/>
      <c r="CC23" s="91"/>
      <c r="CD23" s="37" t="str">
        <f>IF(VLOOKUP(CONCATENATE($CD$6," ",CD$9),'-RÅDATA_KVARTAL-'!$DZ$5:$FB$385,9,FALSE)&lt;&gt;0,VLOOKUP(CONCATENATE($CD$6," ",CD$9),'-RÅDATA_KVARTAL-'!$DZ$5:$FB$385,9,FALSE),"")</f>
        <v/>
      </c>
      <c r="CE23" s="37"/>
      <c r="CF23" s="37" t="str">
        <f>IF(VLOOKUP(CONCATENATE($CD$6," ",CF$9),'-RÅDATA_KVARTAL-'!$DZ$5:$FB$385,9,FALSE)&lt;&gt;0,VLOOKUP(CONCATENATE($CD$6," ",CF$9),'-RÅDATA_KVARTAL-'!$DZ$5:$FB$385,9,FALSE),"")</f>
        <v/>
      </c>
      <c r="CG23" s="37"/>
      <c r="CH23" s="37" t="str">
        <f>IF(VLOOKUP(CONCATENATE($CD$6," ",CH$9),'-RÅDATA_KVARTAL-'!$DZ$5:$FB$385,9,FALSE)&lt;&gt;0,VLOOKUP(CONCATENATE($CD$6," ",CH$9),'-RÅDATA_KVARTAL-'!$DZ$5:$FB$385,9,FALSE),"")</f>
        <v/>
      </c>
      <c r="CI23" s="37"/>
      <c r="CJ23" s="37" t="str">
        <f>IF(VLOOKUP(CONCATENATE($CD$6," ",CJ$9),'-RÅDATA_KVARTAL-'!$DZ$5:$FB$385,9,FALSE)&lt;&gt;0,VLOOKUP(CONCATENATE($CD$6," ",CJ$9),'-RÅDATA_KVARTAL-'!$DZ$5:$FB$385,9,FALSE),"")</f>
        <v/>
      </c>
      <c r="CK23" s="37"/>
      <c r="CL23" s="37" t="str">
        <f>IF(VLOOKUP(CONCATENATE($CD$6," ",CL$9),'-RÅDATA_KVARTAL-'!$A$5:$DO$385,24,FALSE)&lt;&gt;0,VLOOKUP(CONCATENATE($CD$6," ",CL$9),'-RÅDATA_KVARTAL-'!$A$5:$DO$385,24,FALSE),"")</f>
        <v/>
      </c>
      <c r="CM23" s="91"/>
      <c r="CN23" s="57"/>
      <c r="CO23" s="103" t="s">
        <v>356</v>
      </c>
    </row>
    <row r="24" spans="1:93"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8">
        <v>7</v>
      </c>
      <c r="C25" s="289"/>
      <c r="D25" s="92" t="s">
        <v>54</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1082</v>
      </c>
      <c r="AO25" s="29"/>
      <c r="AP25" s="29">
        <f>IF(VLOOKUP(CONCATENATE($AL$6," ",AP$9),'-RÅDATA_KVARTAL-'!$DZ$5:$FB$385,10,FALSE)&gt;0,VLOOKUP(CONCATENATE($AL$6," ",AP$9),'-RÅDATA_KVARTAL-'!$DZ$5:$FB$385,10,FALSE),"")</f>
        <v>883</v>
      </c>
      <c r="AQ25" s="29"/>
      <c r="AR25" s="29">
        <f>IF(VLOOKUP(CONCATENATE($AL$6," ",AR$9),'-RÅDATA_KVARTAL-'!$DZ$5:$FB$385,10,FALSE)&gt;0,VLOOKUP(CONCATENATE($AL$6," ",AR$9),'-RÅDATA_KVARTAL-'!$DZ$5:$FB$385,10,FALSE),"")</f>
        <v>987</v>
      </c>
      <c r="AS25" s="29"/>
      <c r="AT25" s="29">
        <f>IF(VLOOKUP(CONCATENATE($AL$6," ",AT$9),'-RÅDATA_KVARTAL-'!$A$5:$DO$385,28,FALSE)&lt;&gt;0,VLOOKUP(CONCATENATE($AL$6," ",AT$9),'-RÅDATA_KVARTAL-'!$A$5:$DO$385,28,FALSE),"")</f>
        <v>3744</v>
      </c>
      <c r="AU25" s="25"/>
      <c r="AV25" s="25"/>
      <c r="AW25" s="29">
        <f>IF(VLOOKUP(CONCATENATE($AW$6," ",AW$9),'-RÅDATA_KVARTAL-'!$DZ$5:$FB$385,10,FALSE)&gt;0,VLOOKUP(CONCATENATE($AW$6," ",AW$9),'-RÅDATA_KVARTAL-'!$DZ$5:$FB$385,10,FALSE),"")</f>
        <v>908</v>
      </c>
      <c r="AX25" s="29"/>
      <c r="AY25" s="29">
        <f>IF(VLOOKUP(CONCATENATE($AW$6," ",AY$9),'-RÅDATA_KVARTAL-'!$DZ$5:$FB$385,10,FALSE)&gt;0,VLOOKUP(CONCATENATE($AW$6," ",AY$9),'-RÅDATA_KVARTAL-'!$DZ$5:$FB$385,10,FALSE),"")</f>
        <v>1209</v>
      </c>
      <c r="AZ25" s="29"/>
      <c r="BA25" s="29">
        <f>IF(VLOOKUP(CONCATENATE($AW$6," ",BA$9),'-RÅDATA_KVARTAL-'!$DZ$5:$FB$385,10,FALSE)&gt;0,VLOOKUP(CONCATENATE($AW$6," ",BA$9),'-RÅDATA_KVARTAL-'!$DZ$5:$FB$385,10,FALSE),"")</f>
        <v>902</v>
      </c>
      <c r="BB25" s="29"/>
      <c r="BC25" s="29" t="str">
        <f>IF(VLOOKUP(CONCATENATE($AW$6," ",BC$9),'-RÅDATA_KVARTAL-'!$DZ$5:$FB$385,10,FALSE)&gt;0,VLOOKUP(CONCATENATE($AW$6," ",BC$9),'-RÅDATA_KVARTAL-'!$DZ$5:$FB$385,10,FALSE),"")</f>
        <v/>
      </c>
      <c r="BD25" s="29"/>
      <c r="BE25" s="29">
        <f>IF(VLOOKUP(CONCATENATE($AW$6," ",BE$9),'-RÅDATA_KVARTAL-'!$A$5:$DO$385,28,FALSE)&lt;&gt;0,VLOOKUP(CONCATENATE($AW$6," ",BE$9),'-RÅDATA_KVARTAL-'!$A$5:$DO$385,28,FALSE),"")</f>
        <v>3019</v>
      </c>
      <c r="BF25" s="25"/>
      <c r="BG25" s="25"/>
      <c r="BH25" s="29" t="str">
        <f>IF(VLOOKUP(CONCATENATE($BH$6," ",BH$9),'-RÅDATA_KVARTAL-'!$DZ$5:$FB$385,10,FALSE)&gt;0,VLOOKUP(CONCATENATE($BH$6," ",BH$9),'-RÅDATA_KVARTAL-'!$DZ$5:$FB$385,10,FALSE),"")</f>
        <v/>
      </c>
      <c r="BI25" s="29"/>
      <c r="BJ25" s="29" t="str">
        <f>IF(VLOOKUP(CONCATENATE($BH$6," ",BJ$9),'-RÅDATA_KVARTAL-'!$DZ$5:$FB$385,10,FALSE)&gt;0,VLOOKUP(CONCATENATE($BH$6," ",BJ$9),'-RÅDATA_KVARTAL-'!$DZ$5:$FB$385,10,FALSE),"")</f>
        <v/>
      </c>
      <c r="BK25" s="29"/>
      <c r="BL25" s="29" t="str">
        <f>IF(VLOOKUP(CONCATENATE($BH$6," ",BL$9),'-RÅDATA_KVARTAL-'!$DZ$5:$FB$385,10,FALSE)&gt;0,VLOOKUP(CONCATENATE($BH$6," ",BL$9),'-RÅDATA_KVARTAL-'!$DZ$5:$FB$385,10,FALSE),"")</f>
        <v/>
      </c>
      <c r="BM25" s="29"/>
      <c r="BN25" s="29" t="str">
        <f>IF(VLOOKUP(CONCATENATE($BH$6," ",BN$9),'-RÅDATA_KVARTAL-'!$DZ$5:$FB$385,10,FALSE)&gt;0,VLOOKUP(CONCATENATE($BH$6," ",BN$9),'-RÅDATA_KVARTAL-'!$DZ$5:$FB$385,10,FALSE),"")</f>
        <v/>
      </c>
      <c r="BO25" s="29"/>
      <c r="BP25" s="29" t="str">
        <f>IF(VLOOKUP(CONCATENATE($BH$6," ",BP$9),'-RÅDATA_KVARTAL-'!$A$5:$DO$385,28,FALSE)&lt;&gt;0,VLOOKUP(CONCATENATE($BH$6," ",BP$9),'-RÅDATA_KVARTAL-'!$A$5:$DO$385,28,FALSE),"")</f>
        <v/>
      </c>
      <c r="BQ25" s="25"/>
      <c r="BR25" s="25"/>
      <c r="BS25" s="29" t="str">
        <f>IF(VLOOKUP(CONCATENATE($BS$6," ",BS$9),'-RÅDATA_KVARTAL-'!$DZ$5:$FB$385,10,FALSE)&gt;0,VLOOKUP(CONCATENATE($BS$6," ",BS$9),'-RÅDATA_KVARTAL-'!$DZ$5:$FB$385,10,FALSE),"")</f>
        <v/>
      </c>
      <c r="BT25" s="29"/>
      <c r="BU25" s="29" t="str">
        <f>IF(VLOOKUP(CONCATENATE($BS$6," ",BU$9),'-RÅDATA_KVARTAL-'!$DZ$5:$FB$385,10,FALSE)&gt;0,VLOOKUP(CONCATENATE($BS$6," ",BU$9),'-RÅDATA_KVARTAL-'!$DZ$5:$FB$385,10,FALSE),"")</f>
        <v/>
      </c>
      <c r="BV25" s="29"/>
      <c r="BW25" s="29" t="str">
        <f>IF(VLOOKUP(CONCATENATE($BS$6," ",BW$9),'-RÅDATA_KVARTAL-'!$DZ$5:$FB$385,10,FALSE)&gt;0,VLOOKUP(CONCATENATE($BS$6," ",BW$9),'-RÅDATA_KVARTAL-'!$DZ$5:$FB$385,10,FALSE),"")</f>
        <v/>
      </c>
      <c r="BX25" s="29"/>
      <c r="BY25" s="29" t="str">
        <f>IF(VLOOKUP(CONCATENATE($BS$6," ",BY$9),'-RÅDATA_KVARTAL-'!$DZ$5:$FB$385,10,FALSE)&gt;0,VLOOKUP(CONCATENATE($BS$6," ",BY$9),'-RÅDATA_KVARTAL-'!$DZ$5:$FB$385,10,FALSE),"")</f>
        <v/>
      </c>
      <c r="BZ25" s="29"/>
      <c r="CA25" s="29" t="str">
        <f>IF(VLOOKUP(CONCATENATE($BS$6," ",CA$9),'-RÅDATA_KVARTAL-'!$A$5:$DO$385,28,FALSE)&lt;&gt;0,VLOOKUP(CONCATENATE($BS$6," ",CA$9),'-RÅDATA_KVARTAL-'!$A$5:$DO$385,28,FALSE),"")</f>
        <v/>
      </c>
      <c r="CB25" s="25"/>
      <c r="CC25" s="25"/>
      <c r="CD25" s="29" t="str">
        <f>IF(VLOOKUP(CONCATENATE($CD$6," ",CD$9),'-RÅDATA_KVARTAL-'!$DZ$5:$FB$385,10,FALSE)&gt;0,VLOOKUP(CONCATENATE($CD$6," ",CD$9),'-RÅDATA_KVARTAL-'!$DZ$5:$FB$385,10,FALSE),"")</f>
        <v/>
      </c>
      <c r="CE25" s="29"/>
      <c r="CF25" s="29" t="str">
        <f>IF(VLOOKUP(CONCATENATE($CD$6," ",CF$9),'-RÅDATA_KVARTAL-'!$DZ$5:$FB$385,10,FALSE)&gt;0,VLOOKUP(CONCATENATE($CD$6," ",CF$9),'-RÅDATA_KVARTAL-'!$DZ$5:$FB$385,10,FALSE),"")</f>
        <v/>
      </c>
      <c r="CG25" s="29"/>
      <c r="CH25" s="29" t="str">
        <f>IF(VLOOKUP(CONCATENATE($CD$6," ",CH$9),'-RÅDATA_KVARTAL-'!$DZ$5:$FB$385,10,FALSE)&gt;0,VLOOKUP(CONCATENATE($CD$6," ",CH$9),'-RÅDATA_KVARTAL-'!$DZ$5:$FB$385,10,FALSE),"")</f>
        <v/>
      </c>
      <c r="CI25" s="29"/>
      <c r="CJ25" s="29" t="str">
        <f>IF(VLOOKUP(CONCATENATE($CD$6," ",CJ$9),'-RÅDATA_KVARTAL-'!$DZ$5:$FB$385,10,FALSE)&gt;0,VLOOKUP(CONCATENATE($CD$6," ",CJ$9),'-RÅDATA_KVARTAL-'!$DZ$5:$FB$385,10,FALSE),"")</f>
        <v/>
      </c>
      <c r="CK25" s="29"/>
      <c r="CL25" s="29" t="str">
        <f>IF(VLOOKUP(CONCATENATE($CD$6," ",CL$9),'-RÅDATA_KVARTAL-'!$A$5:$DO$385,28,FALSE)&lt;&gt;0,VLOOKUP(CONCATENATE($CD$6," ",CL$9),'-RÅDATA_KVARTAL-'!$A$5:$DO$385,28,FALSE),"")</f>
        <v/>
      </c>
      <c r="CM25" s="25"/>
      <c r="CN25" s="57"/>
      <c r="CO25" s="92" t="s">
        <v>353</v>
      </c>
    </row>
    <row r="26" spans="1:93"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8">
        <v>8</v>
      </c>
      <c r="C27" s="288"/>
      <c r="D27" s="92" t="s">
        <v>55</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-4407</v>
      </c>
      <c r="AM27" s="29"/>
      <c r="AN27" s="29">
        <f>IF(VLOOKUP(CONCATENATE($AL$6," ",AN$9),'-RÅDATA_KVARTAL-'!$DZ$5:$FB$385,11,FALSE)&lt;&gt;0,VLOOKUP(CONCATENATE($AL$6," ",AN$9),'-RÅDATA_KVARTAL-'!$DZ$5:$FB$385,11,FALSE),"")</f>
        <v>-3534</v>
      </c>
      <c r="AO27" s="29"/>
      <c r="AP27" s="29">
        <f>IF(VLOOKUP(CONCATENATE($AL$6," ",AP$9),'-RÅDATA_KVARTAL-'!$DZ$5:$FB$385,11,FALSE)&lt;&gt;0,VLOOKUP(CONCATENATE($AL$6," ",AP$9),'-RÅDATA_KVARTAL-'!$DZ$5:$FB$385,11,FALSE),"")</f>
        <v>-3958</v>
      </c>
      <c r="AQ27" s="29"/>
      <c r="AR27" s="29">
        <f>IF(VLOOKUP(CONCATENATE($AL$6," ",AR$9),'-RÅDATA_KVARTAL-'!$DZ$5:$FB$385,11,FALSE)&lt;&gt;0,VLOOKUP(CONCATENATE($AL$6," ",AR$9),'-RÅDATA_KVARTAL-'!$DZ$5:$FB$385,11,FALSE),"")</f>
        <v>-5503</v>
      </c>
      <c r="AS27" s="29"/>
      <c r="AT27" s="29">
        <f>IF(VLOOKUP(CONCATENATE($AL$6," ",AT$9),'-RÅDATA_KVARTAL-'!$A$5:$DO$385,32,FALSE)&lt;&gt;0,VLOOKUP(CONCATENATE($AL$6," ",AT$9),'-RÅDATA_KVARTAL-'!$A$5:$DO$385,32,FALSE),"")</f>
        <v>-17402</v>
      </c>
      <c r="AU27" s="93"/>
      <c r="AV27" s="93"/>
      <c r="AW27" s="29">
        <f>IF(VLOOKUP(CONCATENATE($AW$6," ",AW$9),'-RÅDATA_KVARTAL-'!$DZ$5:$FB$385,11,FALSE)&lt;&gt;0,VLOOKUP(CONCATENATE($AW$6," ",AW$9),'-RÅDATA_KVARTAL-'!$DZ$5:$FB$385,11,FALSE),"")</f>
        <v>-4545</v>
      </c>
      <c r="AX27" s="29"/>
      <c r="AY27" s="29">
        <f>IF(VLOOKUP(CONCATENATE($AW$6," ",AY$9),'-RÅDATA_KVARTAL-'!$DZ$5:$FB$385,11,FALSE)&lt;&gt;0,VLOOKUP(CONCATENATE($AW$6," ",AY$9),'-RÅDATA_KVARTAL-'!$DZ$5:$FB$385,11,FALSE),"")</f>
        <v>-5614</v>
      </c>
      <c r="AZ27" s="29"/>
      <c r="BA27" s="29">
        <f>IF(VLOOKUP(CONCATENATE($AW$6," ",BA$9),'-RÅDATA_KVARTAL-'!$DZ$5:$FB$385,11,FALSE)&lt;&gt;0,VLOOKUP(CONCATENATE($AW$6," ",BA$9),'-RÅDATA_KVARTAL-'!$DZ$5:$FB$385,11,FALSE),"")</f>
        <v>-4348</v>
      </c>
      <c r="BB27" s="29"/>
      <c r="BC27" s="29" t="str">
        <f>IF(VLOOKUP(CONCATENATE($AW$6," ",BC$9),'-RÅDATA_KVARTAL-'!$DZ$5:$FB$385,11,FALSE)&lt;&gt;0,VLOOKUP(CONCATENATE($AW$6," ",BC$9),'-RÅDATA_KVARTAL-'!$DZ$5:$FB$385,11,FALSE),"")</f>
        <v/>
      </c>
      <c r="BD27" s="29"/>
      <c r="BE27" s="29">
        <f>IF(VLOOKUP(CONCATENATE($AW$6," ",BE$9),'-RÅDATA_KVARTAL-'!$A$5:$DO$385,32,FALSE)&lt;&gt;0,VLOOKUP(CONCATENATE($AW$6," ",BE$9),'-RÅDATA_KVARTAL-'!$A$5:$DO$385,32,FALSE),"")</f>
        <v>-14507</v>
      </c>
      <c r="BF27" s="93"/>
      <c r="BG27" s="93"/>
      <c r="BH27" s="29" t="str">
        <f>IF(VLOOKUP(CONCATENATE($BH$6," ",BH$9),'-RÅDATA_KVARTAL-'!$DZ$5:$FB$385,11,FALSE)&lt;&gt;0,VLOOKUP(CONCATENATE($BH$6," ",BH$9),'-RÅDATA_KVARTAL-'!$DZ$5:$FB$385,11,FALSE),"")</f>
        <v/>
      </c>
      <c r="BI27" s="29"/>
      <c r="BJ27" s="29" t="str">
        <f>IF(VLOOKUP(CONCATENATE($BH$6," ",BJ$9),'-RÅDATA_KVARTAL-'!$DZ$5:$FB$385,11,FALSE)&lt;&gt;0,VLOOKUP(CONCATENATE($BH$6," ",BJ$9),'-RÅDATA_KVARTAL-'!$DZ$5:$FB$385,11,FALSE),"")</f>
        <v/>
      </c>
      <c r="BK27" s="29"/>
      <c r="BL27" s="29" t="str">
        <f>IF(VLOOKUP(CONCATENATE($BH$6," ",BL$9),'-RÅDATA_KVARTAL-'!$DZ$5:$FB$385,11,FALSE)&lt;&gt;0,VLOOKUP(CONCATENATE($BH$6," ",BL$9),'-RÅDATA_KVARTAL-'!$DZ$5:$FB$385,11,FALSE),"")</f>
        <v/>
      </c>
      <c r="BM27" s="29"/>
      <c r="BN27" s="29" t="str">
        <f>IF(VLOOKUP(CONCATENATE($BH$6," ",BN$9),'-RÅDATA_KVARTAL-'!$DZ$5:$FB$385,11,FALSE)&lt;&gt;0,VLOOKUP(CONCATENATE($BH$6," ",BN$9),'-RÅDATA_KVARTAL-'!$DZ$5:$FB$385,11,FALSE),"")</f>
        <v/>
      </c>
      <c r="BO27" s="29"/>
      <c r="BP27" s="29" t="str">
        <f>IF(VLOOKUP(CONCATENATE($BH$6," ",BP$9),'-RÅDATA_KVARTAL-'!$A$5:$DO$385,32,FALSE)&lt;&gt;0,VLOOKUP(CONCATENATE($BH$6," ",BP$9),'-RÅDATA_KVARTAL-'!$A$5:$DO$385,32,FALSE),"")</f>
        <v/>
      </c>
      <c r="BQ27" s="93"/>
      <c r="BR27" s="93"/>
      <c r="BS27" s="29" t="str">
        <f>IF(VLOOKUP(CONCATENATE($BS$6," ",BS$9),'-RÅDATA_KVARTAL-'!$DZ$5:$FB$385,11,FALSE)&lt;&gt;0,VLOOKUP(CONCATENATE($BS$6," ",BS$9),'-RÅDATA_KVARTAL-'!$DZ$5:$FB$385,11,FALSE),"")</f>
        <v/>
      </c>
      <c r="BT27" s="29"/>
      <c r="BU27" s="29" t="str">
        <f>IF(VLOOKUP(CONCATENATE($BS$6," ",BU$9),'-RÅDATA_KVARTAL-'!$DZ$5:$FB$385,11,FALSE)&lt;&gt;0,VLOOKUP(CONCATENATE($BS$6," ",BU$9),'-RÅDATA_KVARTAL-'!$DZ$5:$FB$385,11,FALSE),"")</f>
        <v/>
      </c>
      <c r="BV27" s="29"/>
      <c r="BW27" s="29" t="str">
        <f>IF(VLOOKUP(CONCATENATE($BS$6," ",BW$9),'-RÅDATA_KVARTAL-'!$DZ$5:$FB$385,11,FALSE)&lt;&gt;0,VLOOKUP(CONCATENATE($BS$6," ",BW$9),'-RÅDATA_KVARTAL-'!$DZ$5:$FB$385,11,FALSE),"")</f>
        <v/>
      </c>
      <c r="BX27" s="29"/>
      <c r="BY27" s="29" t="str">
        <f>IF(VLOOKUP(CONCATENATE($BS$6," ",BY$9),'-RÅDATA_KVARTAL-'!$DZ$5:$FB$385,11,FALSE)&lt;&gt;0,VLOOKUP(CONCATENATE($BS$6," ",BY$9),'-RÅDATA_KVARTAL-'!$DZ$5:$FB$385,11,FALSE),"")</f>
        <v/>
      </c>
      <c r="BZ27" s="29"/>
      <c r="CA27" s="29" t="str">
        <f>IF(VLOOKUP(CONCATENATE($BS$6," ",CA$9),'-RÅDATA_KVARTAL-'!$A$5:$DO$385,32,FALSE)&lt;&gt;0,VLOOKUP(CONCATENATE($BS$6," ",CA$9),'-RÅDATA_KVARTAL-'!$A$5:$DO$385,32,FALSE),"")</f>
        <v/>
      </c>
      <c r="CB27" s="93"/>
      <c r="CC27" s="93"/>
      <c r="CD27" s="29" t="str">
        <f>IF(VLOOKUP(CONCATENATE($CD$6," ",CD$9),'-RÅDATA_KVARTAL-'!$DZ$5:$FB$385,11,FALSE)&lt;&gt;0,VLOOKUP(CONCATENATE($CD$6," ",CD$9),'-RÅDATA_KVARTAL-'!$DZ$5:$FB$385,11,FALSE),"")</f>
        <v/>
      </c>
      <c r="CE27" s="29"/>
      <c r="CF27" s="29" t="str">
        <f>IF(VLOOKUP(CONCATENATE($CD$6," ",CF$9),'-RÅDATA_KVARTAL-'!$DZ$5:$FB$385,11,FALSE)&lt;&gt;0,VLOOKUP(CONCATENATE($CD$6," ",CF$9),'-RÅDATA_KVARTAL-'!$DZ$5:$FB$385,11,FALSE),"")</f>
        <v/>
      </c>
      <c r="CG27" s="29"/>
      <c r="CH27" s="29" t="str">
        <f>IF(VLOOKUP(CONCATENATE($CD$6," ",CH$9),'-RÅDATA_KVARTAL-'!$DZ$5:$FB$385,11,FALSE)&lt;&gt;0,VLOOKUP(CONCATENATE($CD$6," ",CH$9),'-RÅDATA_KVARTAL-'!$DZ$5:$FB$385,11,FALSE),"")</f>
        <v/>
      </c>
      <c r="CI27" s="29"/>
      <c r="CJ27" s="29" t="str">
        <f>IF(VLOOKUP(CONCATENATE($CD$6," ",CJ$9),'-RÅDATA_KVARTAL-'!$DZ$5:$FB$385,11,FALSE)&lt;&gt;0,VLOOKUP(CONCATENATE($CD$6," ",CJ$9),'-RÅDATA_KVARTAL-'!$DZ$5:$FB$385,11,FALSE),"")</f>
        <v/>
      </c>
      <c r="CK27" s="29"/>
      <c r="CL27" s="29" t="str">
        <f>IF(VLOOKUP(CONCATENATE($CD$6," ",CL$9),'-RÅDATA_KVARTAL-'!$A$5:$DO$385,32,FALSE)&lt;&gt;0,VLOOKUP(CONCATENATE($CD$6," ",CL$9),'-RÅDATA_KVARTAL-'!$A$5:$DO$385,32,FALSE),"")</f>
        <v/>
      </c>
      <c r="CM27" s="93"/>
      <c r="CN27" s="96"/>
      <c r="CO27" s="92" t="s">
        <v>354</v>
      </c>
    </row>
    <row r="28" spans="1:93"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8">
        <v>9</v>
      </c>
      <c r="C29" s="288"/>
      <c r="D29" s="103" t="s">
        <v>58</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237581</v>
      </c>
      <c r="AM29" s="37"/>
      <c r="AN29" s="37">
        <f>IF(VLOOKUP(CONCATENATE($AL$6," ",AN$9),'-RÅDATA_KVARTAL-'!$DZ$5:$FB$385,12,FALSE)&gt;0,VLOOKUP(CONCATENATE($AL$6," ",AN$9),'-RÅDATA_KVARTAL-'!$DZ$5:$FB$385,12,FALSE),"")</f>
        <v>239137</v>
      </c>
      <c r="AO29" s="37"/>
      <c r="AP29" s="37">
        <f>IF(VLOOKUP(CONCATENATE($AL$6," ",AP$9),'-RÅDATA_KVARTAL-'!$DZ$5:$FB$385,12,FALSE)&gt;0,VLOOKUP(CONCATENATE($AL$6," ",AP$9),'-RÅDATA_KVARTAL-'!$DZ$5:$FB$385,12,FALSE),"")</f>
        <v>232491</v>
      </c>
      <c r="AQ29" s="37"/>
      <c r="AR29" s="37">
        <f>IF(VLOOKUP(CONCATENATE($AL$6," ",AR$9),'-RÅDATA_KVARTAL-'!$DZ$5:$FB$385,12,FALSE)&gt;0,VLOOKUP(CONCATENATE($AL$6," ",AR$9),'-RÅDATA_KVARTAL-'!$DZ$5:$FB$385,12,FALSE),"")</f>
        <v>239236</v>
      </c>
      <c r="AS29" s="37"/>
      <c r="AT29" s="37">
        <f>IF(VLOOKUP(CONCATENATE($AL$6," ",AT$9),'-RÅDATA_KVARTAL-'!$A$5:$DO$385,36,FALSE)&gt;0,VLOOKUP(CONCATENATE($AL$6," ",AT$9),'-RÅDATA_KVARTAL-'!$A$5:$DO$385,36,FALSE),"")</f>
        <v>948445</v>
      </c>
      <c r="AU29" s="116"/>
      <c r="AV29" s="116"/>
      <c r="AW29" s="37">
        <f>IF(VLOOKUP(CONCATENATE($AW$6," ",AW$9),'-RÅDATA_KVARTAL-'!$DZ$5:$FB$385,12,FALSE)&gt;0,VLOOKUP(CONCATENATE($AW$6," ",AW$9),'-RÅDATA_KVARTAL-'!$DZ$5:$FB$385,12,FALSE),"")</f>
        <v>245949</v>
      </c>
      <c r="AX29" s="37"/>
      <c r="AY29" s="37">
        <f>IF(VLOOKUP(CONCATENATE($AW$6," ",AY$9),'-RÅDATA_KVARTAL-'!$DZ$5:$FB$385,12,FALSE)&gt;0,VLOOKUP(CONCATENATE($AW$6," ",AY$9),'-RÅDATA_KVARTAL-'!$DZ$5:$FB$385,12,FALSE),"")</f>
        <v>240022</v>
      </c>
      <c r="AZ29" s="37"/>
      <c r="BA29" s="37">
        <f>IF(VLOOKUP(CONCATENATE($AW$6," ",BA$9),'-RÅDATA_KVARTAL-'!$DZ$5:$FB$385,12,FALSE)&gt;0,VLOOKUP(CONCATENATE($AW$6," ",BA$9),'-RÅDATA_KVARTAL-'!$DZ$5:$FB$385,12,FALSE),"")</f>
        <v>230693</v>
      </c>
      <c r="BB29" s="37"/>
      <c r="BC29" s="37" t="str">
        <f>IF(VLOOKUP(CONCATENATE($AW$6," ",BC$9),'-RÅDATA_KVARTAL-'!$DZ$5:$FB$385,12,FALSE)&gt;0,VLOOKUP(CONCATENATE($AW$6," ",BC$9),'-RÅDATA_KVARTAL-'!$DZ$5:$FB$385,12,FALSE),"")</f>
        <v/>
      </c>
      <c r="BD29" s="37"/>
      <c r="BE29" s="37">
        <f>IF(VLOOKUP(CONCATENATE($AW$6," ",BE$9),'-RÅDATA_KVARTAL-'!$A$5:$DO$385,36,FALSE)&gt;0,VLOOKUP(CONCATENATE($AW$6," ",BE$9),'-RÅDATA_KVARTAL-'!$A$5:$DO$385,36,FALSE),"")</f>
        <v>716664</v>
      </c>
      <c r="BF29" s="116"/>
      <c r="BG29" s="116"/>
      <c r="BH29" s="37" t="str">
        <f>IF(VLOOKUP(CONCATENATE($BH$6," ",BH$9),'-RÅDATA_KVARTAL-'!$DZ$5:$FB$385,12,FALSE)&gt;0,VLOOKUP(CONCATENATE($BH$6," ",BH$9),'-RÅDATA_KVARTAL-'!$DZ$5:$FB$385,12,FALSE),"")</f>
        <v/>
      </c>
      <c r="BI29" s="37"/>
      <c r="BJ29" s="37" t="str">
        <f>IF(VLOOKUP(CONCATENATE($BH$6," ",BJ$9),'-RÅDATA_KVARTAL-'!$DZ$5:$FB$385,12,FALSE)&gt;0,VLOOKUP(CONCATENATE($BH$6," ",BJ$9),'-RÅDATA_KVARTAL-'!$DZ$5:$FB$385,12,FALSE),"")</f>
        <v/>
      </c>
      <c r="BK29" s="37"/>
      <c r="BL29" s="37" t="str">
        <f>IF(VLOOKUP(CONCATENATE($BH$6," ",BL$9),'-RÅDATA_KVARTAL-'!$DZ$5:$FB$385,12,FALSE)&gt;0,VLOOKUP(CONCATENATE($BH$6," ",BL$9),'-RÅDATA_KVARTAL-'!$DZ$5:$FB$385,12,FALSE),"")</f>
        <v/>
      </c>
      <c r="BM29" s="37"/>
      <c r="BN29" s="37" t="str">
        <f>IF(VLOOKUP(CONCATENATE($BH$6," ",BN$9),'-RÅDATA_KVARTAL-'!$DZ$5:$FB$385,12,FALSE)&gt;0,VLOOKUP(CONCATENATE($BH$6," ",BN$9),'-RÅDATA_KVARTAL-'!$DZ$5:$FB$385,12,FALSE),"")</f>
        <v/>
      </c>
      <c r="BO29" s="37"/>
      <c r="BP29" s="37" t="str">
        <f>IF(VLOOKUP(CONCATENATE($BH$6," ",BP$9),'-RÅDATA_KVARTAL-'!$A$5:$DO$385,36,FALSE)&gt;0,VLOOKUP(CONCATENATE($BH$6," ",BP$9),'-RÅDATA_KVARTAL-'!$A$5:$DO$385,36,FALSE),"")</f>
        <v/>
      </c>
      <c r="BQ29" s="116"/>
      <c r="BR29" s="116"/>
      <c r="BS29" s="37" t="str">
        <f>IF(VLOOKUP(CONCATENATE($BS$6," ",BS$9),'-RÅDATA_KVARTAL-'!$DZ$5:$FB$385,12,FALSE)&gt;0,VLOOKUP(CONCATENATE($BS$6," ",BS$9),'-RÅDATA_KVARTAL-'!$DZ$5:$FB$385,12,FALSE),"")</f>
        <v/>
      </c>
      <c r="BT29" s="37"/>
      <c r="BU29" s="37" t="str">
        <f>IF(VLOOKUP(CONCATENATE($BS$6," ",BU$9),'-RÅDATA_KVARTAL-'!$DZ$5:$FB$385,12,FALSE)&gt;0,VLOOKUP(CONCATENATE($BS$6," ",BU$9),'-RÅDATA_KVARTAL-'!$DZ$5:$FB$385,12,FALSE),"")</f>
        <v/>
      </c>
      <c r="BV29" s="37"/>
      <c r="BW29" s="37" t="str">
        <f>IF(VLOOKUP(CONCATENATE($BS$6," ",BW$9),'-RÅDATA_KVARTAL-'!$DZ$5:$FB$385,12,FALSE)&gt;0,VLOOKUP(CONCATENATE($BS$6," ",BW$9),'-RÅDATA_KVARTAL-'!$DZ$5:$FB$385,12,FALSE),"")</f>
        <v/>
      </c>
      <c r="BX29" s="37"/>
      <c r="BY29" s="37" t="str">
        <f>IF(VLOOKUP(CONCATENATE($BS$6," ",BY$9),'-RÅDATA_KVARTAL-'!$DZ$5:$FB$385,12,FALSE)&gt;0,VLOOKUP(CONCATENATE($BS$6," ",BY$9),'-RÅDATA_KVARTAL-'!$DZ$5:$FB$385,12,FALSE),"")</f>
        <v/>
      </c>
      <c r="BZ29" s="37"/>
      <c r="CA29" s="37" t="str">
        <f>IF(VLOOKUP(CONCATENATE($BS$6," ",CA$9),'-RÅDATA_KVARTAL-'!$A$5:$DO$385,36,FALSE)&gt;0,VLOOKUP(CONCATENATE($BS$6," ",CA$9),'-RÅDATA_KVARTAL-'!$A$5:$DO$385,36,FALSE),"")</f>
        <v/>
      </c>
      <c r="CB29" s="116"/>
      <c r="CC29" s="116"/>
      <c r="CD29" s="37" t="str">
        <f>IF(VLOOKUP(CONCATENATE($CD$6," ",CD$9),'-RÅDATA_KVARTAL-'!$DZ$5:$FB$385,12,FALSE)&gt;0,VLOOKUP(CONCATENATE($CD$6," ",CD$9),'-RÅDATA_KVARTAL-'!$DZ$5:$FB$385,12,FALSE),"")</f>
        <v/>
      </c>
      <c r="CE29" s="37"/>
      <c r="CF29" s="37" t="str">
        <f>IF(VLOOKUP(CONCATENATE($CD$6," ",CF$9),'-RÅDATA_KVARTAL-'!$DZ$5:$FB$385,12,FALSE)&gt;0,VLOOKUP(CONCATENATE($CD$6," ",CF$9),'-RÅDATA_KVARTAL-'!$DZ$5:$FB$385,12,FALSE),"")</f>
        <v/>
      </c>
      <c r="CG29" s="37"/>
      <c r="CH29" s="37" t="str">
        <f>IF(VLOOKUP(CONCATENATE($CD$6," ",CH$9),'-RÅDATA_KVARTAL-'!$DZ$5:$FB$385,12,FALSE)&gt;0,VLOOKUP(CONCATENATE($CD$6," ",CH$9),'-RÅDATA_KVARTAL-'!$DZ$5:$FB$385,12,FALSE),"")</f>
        <v/>
      </c>
      <c r="CI29" s="37"/>
      <c r="CJ29" s="37" t="str">
        <f>IF(VLOOKUP(CONCATENATE($CD$6," ",CJ$9),'-RÅDATA_KVARTAL-'!$DZ$5:$FB$385,12,FALSE)&gt;0,VLOOKUP(CONCATENATE($CD$6," ",CJ$9),'-RÅDATA_KVARTAL-'!$DZ$5:$FB$385,12,FALSE),"")</f>
        <v/>
      </c>
      <c r="CK29" s="37"/>
      <c r="CL29" s="37" t="str">
        <f>IF(VLOOKUP(CONCATENATE($CD$6," ",CL$9),'-RÅDATA_KVARTAL-'!$A$5:$DO$385,36,FALSE)&gt;0,VLOOKUP(CONCATENATE($CD$6," ",CL$9),'-RÅDATA_KVARTAL-'!$A$5:$DO$385,36,FALSE),"")</f>
        <v/>
      </c>
      <c r="CM29" s="116"/>
      <c r="CN29" s="146"/>
      <c r="CO29" s="103" t="s">
        <v>357</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500</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501</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87"/>
      <c r="CO40" s="287"/>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7" t="s">
        <v>531</v>
      </c>
      <c r="C42" s="387"/>
      <c r="D42" s="387"/>
      <c r="E42" s="382">
        <v>2013</v>
      </c>
      <c r="F42" s="383"/>
      <c r="G42" s="384"/>
      <c r="H42" s="384"/>
      <c r="I42" s="384"/>
      <c r="J42" s="384"/>
      <c r="K42" s="384"/>
      <c r="L42" s="384"/>
      <c r="M42" s="384"/>
      <c r="N42" s="384"/>
      <c r="O42" s="274"/>
      <c r="P42" s="382">
        <v>2014</v>
      </c>
      <c r="Q42" s="383"/>
      <c r="R42" s="384"/>
      <c r="S42" s="384"/>
      <c r="T42" s="384"/>
      <c r="U42" s="384"/>
      <c r="V42" s="384"/>
      <c r="W42" s="384"/>
      <c r="X42" s="384"/>
      <c r="Y42" s="384"/>
      <c r="Z42" s="274"/>
      <c r="AA42" s="382">
        <v>2015</v>
      </c>
      <c r="AB42" s="383"/>
      <c r="AC42" s="384"/>
      <c r="AD42" s="384"/>
      <c r="AE42" s="384"/>
      <c r="AF42" s="384"/>
      <c r="AG42" s="384"/>
      <c r="AH42" s="384"/>
      <c r="AI42" s="384"/>
      <c r="AJ42" s="384"/>
      <c r="AK42" s="274"/>
      <c r="AL42" s="382">
        <v>2016</v>
      </c>
      <c r="AM42" s="383"/>
      <c r="AN42" s="384"/>
      <c r="AO42" s="384"/>
      <c r="AP42" s="384"/>
      <c r="AQ42" s="384"/>
      <c r="AR42" s="384"/>
      <c r="AS42" s="384"/>
      <c r="AT42" s="384"/>
      <c r="AU42" s="384"/>
      <c r="AV42" s="274"/>
      <c r="AW42" s="382">
        <v>2017</v>
      </c>
      <c r="AX42" s="383"/>
      <c r="AY42" s="384"/>
      <c r="AZ42" s="384"/>
      <c r="BA42" s="384"/>
      <c r="BB42" s="384"/>
      <c r="BC42" s="384"/>
      <c r="BD42" s="384"/>
      <c r="BE42" s="384"/>
      <c r="BF42" s="384"/>
      <c r="BG42" s="274"/>
      <c r="BH42" s="382">
        <v>2018</v>
      </c>
      <c r="BI42" s="383"/>
      <c r="BJ42" s="384"/>
      <c r="BK42" s="384"/>
      <c r="BL42" s="384"/>
      <c r="BM42" s="384"/>
      <c r="BN42" s="384"/>
      <c r="BO42" s="384"/>
      <c r="BP42" s="384"/>
      <c r="BQ42" s="384"/>
      <c r="BR42" s="274"/>
      <c r="BS42" s="382">
        <v>2019</v>
      </c>
      <c r="BT42" s="383"/>
      <c r="BU42" s="384"/>
      <c r="BV42" s="384"/>
      <c r="BW42" s="384"/>
      <c r="BX42" s="384"/>
      <c r="BY42" s="384"/>
      <c r="BZ42" s="384"/>
      <c r="CA42" s="384"/>
      <c r="CB42" s="384"/>
      <c r="CC42" s="274"/>
      <c r="CD42" s="382">
        <v>2020</v>
      </c>
      <c r="CE42" s="383"/>
      <c r="CF42" s="384"/>
      <c r="CG42" s="384"/>
      <c r="CH42" s="384"/>
      <c r="CI42" s="384"/>
      <c r="CJ42" s="384"/>
      <c r="CK42" s="384"/>
      <c r="CL42" s="384"/>
      <c r="CM42" s="384"/>
      <c r="CN42" s="387" t="s">
        <v>530</v>
      </c>
      <c r="CO42" s="387"/>
    </row>
    <row r="43" spans="1:96" ht="6" customHeight="1" x14ac:dyDescent="0.2">
      <c r="B43" s="345"/>
      <c r="C43" s="345"/>
      <c r="D43" s="345"/>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273"/>
      <c r="AW43" s="88"/>
      <c r="AX43" s="89"/>
      <c r="AY43" s="88"/>
      <c r="AZ43" s="89"/>
      <c r="BA43" s="88"/>
      <c r="BB43" s="89"/>
      <c r="BC43" s="88"/>
      <c r="BD43" s="89"/>
      <c r="BE43" s="88"/>
      <c r="BF43" s="89"/>
      <c r="BG43" s="273"/>
      <c r="BH43" s="88"/>
      <c r="BI43" s="89"/>
      <c r="BJ43" s="88"/>
      <c r="BK43" s="89"/>
      <c r="BL43" s="88"/>
      <c r="BM43" s="89"/>
      <c r="BN43" s="88"/>
      <c r="BO43" s="89"/>
      <c r="BP43" s="88"/>
      <c r="BQ43" s="89"/>
      <c r="BR43" s="273"/>
      <c r="BS43" s="88"/>
      <c r="BT43" s="89"/>
      <c r="BU43" s="88"/>
      <c r="BV43" s="89"/>
      <c r="BW43" s="88"/>
      <c r="BX43" s="89"/>
      <c r="BY43" s="88"/>
      <c r="BZ43" s="89"/>
      <c r="CA43" s="88"/>
      <c r="CB43" s="89"/>
      <c r="CC43" s="273"/>
      <c r="CD43" s="88"/>
      <c r="CE43" s="89"/>
      <c r="CF43" s="88"/>
      <c r="CG43" s="89"/>
      <c r="CH43" s="88"/>
      <c r="CI43" s="89"/>
      <c r="CJ43" s="88"/>
      <c r="CK43" s="89"/>
      <c r="CL43" s="88"/>
      <c r="CM43" s="89"/>
      <c r="CN43" s="345"/>
      <c r="CO43" s="345"/>
    </row>
    <row r="44" spans="1:96"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5"/>
      <c r="CO44" s="345"/>
    </row>
    <row r="45" spans="1:96" ht="14.25" customHeight="1" x14ac:dyDescent="0.2">
      <c r="B45" s="345"/>
      <c r="C45" s="345"/>
      <c r="D45" s="345"/>
      <c r="E45" s="385" t="s">
        <v>441</v>
      </c>
      <c r="F45" s="386"/>
      <c r="G45" s="385" t="s">
        <v>443</v>
      </c>
      <c r="H45" s="386"/>
      <c r="I45" s="385" t="s">
        <v>444</v>
      </c>
      <c r="J45" s="386"/>
      <c r="K45" s="385" t="s">
        <v>445</v>
      </c>
      <c r="L45" s="386"/>
      <c r="M45" s="382" t="s">
        <v>1</v>
      </c>
      <c r="N45" s="383"/>
      <c r="O45" s="290"/>
      <c r="P45" s="385" t="s">
        <v>441</v>
      </c>
      <c r="Q45" s="386"/>
      <c r="R45" s="385" t="s">
        <v>443</v>
      </c>
      <c r="S45" s="386"/>
      <c r="T45" s="385" t="s">
        <v>444</v>
      </c>
      <c r="U45" s="386"/>
      <c r="V45" s="385" t="s">
        <v>445</v>
      </c>
      <c r="W45" s="386"/>
      <c r="X45" s="385" t="s">
        <v>1</v>
      </c>
      <c r="Y45" s="386"/>
      <c r="Z45" s="290"/>
      <c r="AA45" s="385" t="s">
        <v>441</v>
      </c>
      <c r="AB45" s="386"/>
      <c r="AC45" s="385" t="s">
        <v>443</v>
      </c>
      <c r="AD45" s="386"/>
      <c r="AE45" s="385" t="s">
        <v>444</v>
      </c>
      <c r="AF45" s="386"/>
      <c r="AG45" s="385" t="s">
        <v>445</v>
      </c>
      <c r="AH45" s="386"/>
      <c r="AI45" s="385" t="s">
        <v>1</v>
      </c>
      <c r="AJ45" s="386"/>
      <c r="AK45" s="290"/>
      <c r="AL45" s="385" t="s">
        <v>441</v>
      </c>
      <c r="AM45" s="386"/>
      <c r="AN45" s="385" t="s">
        <v>443</v>
      </c>
      <c r="AO45" s="386"/>
      <c r="AP45" s="385" t="s">
        <v>444</v>
      </c>
      <c r="AQ45" s="386"/>
      <c r="AR45" s="385" t="s">
        <v>445</v>
      </c>
      <c r="AS45" s="386"/>
      <c r="AT45" s="385" t="s">
        <v>1</v>
      </c>
      <c r="AU45" s="386"/>
      <c r="AV45" s="316"/>
      <c r="AW45" s="385" t="s">
        <v>441</v>
      </c>
      <c r="AX45" s="386"/>
      <c r="AY45" s="385" t="s">
        <v>443</v>
      </c>
      <c r="AZ45" s="386"/>
      <c r="BA45" s="385" t="s">
        <v>444</v>
      </c>
      <c r="BB45" s="386"/>
      <c r="BC45" s="385" t="s">
        <v>445</v>
      </c>
      <c r="BD45" s="386"/>
      <c r="BE45" s="385" t="s">
        <v>1</v>
      </c>
      <c r="BF45" s="386"/>
      <c r="BG45" s="316"/>
      <c r="BH45" s="385" t="s">
        <v>441</v>
      </c>
      <c r="BI45" s="386"/>
      <c r="BJ45" s="385" t="s">
        <v>443</v>
      </c>
      <c r="BK45" s="386"/>
      <c r="BL45" s="385" t="s">
        <v>444</v>
      </c>
      <c r="BM45" s="386"/>
      <c r="BN45" s="385" t="s">
        <v>445</v>
      </c>
      <c r="BO45" s="386"/>
      <c r="BP45" s="385" t="s">
        <v>1</v>
      </c>
      <c r="BQ45" s="386"/>
      <c r="BR45" s="316"/>
      <c r="BS45" s="385" t="s">
        <v>441</v>
      </c>
      <c r="BT45" s="386"/>
      <c r="BU45" s="385" t="s">
        <v>443</v>
      </c>
      <c r="BV45" s="386"/>
      <c r="BW45" s="385" t="s">
        <v>444</v>
      </c>
      <c r="BX45" s="386"/>
      <c r="BY45" s="385" t="s">
        <v>445</v>
      </c>
      <c r="BZ45" s="386"/>
      <c r="CA45" s="385" t="s">
        <v>1</v>
      </c>
      <c r="CB45" s="386"/>
      <c r="CC45" s="316"/>
      <c r="CD45" s="385" t="s">
        <v>441</v>
      </c>
      <c r="CE45" s="386"/>
      <c r="CF45" s="385" t="s">
        <v>443</v>
      </c>
      <c r="CG45" s="386"/>
      <c r="CH45" s="385" t="s">
        <v>444</v>
      </c>
      <c r="CI45" s="386"/>
      <c r="CJ45" s="385" t="s">
        <v>445</v>
      </c>
      <c r="CK45" s="386"/>
      <c r="CL45" s="385" t="s">
        <v>1</v>
      </c>
      <c r="CM45" s="386"/>
      <c r="CN45" s="345" t="s">
        <v>42</v>
      </c>
      <c r="CO45" s="345"/>
    </row>
    <row r="46" spans="1:96"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273"/>
      <c r="AW46" s="88"/>
      <c r="AX46" s="89"/>
      <c r="AY46" s="88"/>
      <c r="AZ46" s="89"/>
      <c r="BA46" s="88"/>
      <c r="BB46" s="89"/>
      <c r="BC46" s="88"/>
      <c r="BD46" s="89"/>
      <c r="BE46" s="88"/>
      <c r="BF46" s="89"/>
      <c r="BG46" s="273"/>
      <c r="BH46" s="88"/>
      <c r="BI46" s="89"/>
      <c r="BJ46" s="88"/>
      <c r="BK46" s="89"/>
      <c r="BL46" s="88"/>
      <c r="BM46" s="89"/>
      <c r="BN46" s="88"/>
      <c r="BO46" s="89"/>
      <c r="BP46" s="88"/>
      <c r="BQ46" s="89"/>
      <c r="BR46" s="273"/>
      <c r="BS46" s="88"/>
      <c r="BT46" s="89"/>
      <c r="BU46" s="88"/>
      <c r="BV46" s="89"/>
      <c r="BW46" s="88"/>
      <c r="BX46" s="89"/>
      <c r="BY46" s="88"/>
      <c r="BZ46" s="89"/>
      <c r="CA46" s="88"/>
      <c r="CB46" s="89"/>
      <c r="CC46" s="273"/>
      <c r="CD46" s="88"/>
      <c r="CE46" s="89"/>
      <c r="CF46" s="88"/>
      <c r="CG46" s="89"/>
      <c r="CH46" s="88"/>
      <c r="CI46" s="89"/>
      <c r="CJ46" s="88"/>
      <c r="CK46" s="89"/>
      <c r="CL46" s="88"/>
      <c r="CM46" s="89"/>
      <c r="CN46" s="83"/>
      <c r="CO46" s="83"/>
    </row>
    <row r="47" spans="1:96"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88">
        <v>1</v>
      </c>
      <c r="C48" s="288"/>
      <c r="D48" s="57" t="s">
        <v>375</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241196</v>
      </c>
      <c r="AM48" s="37"/>
      <c r="AN48" s="37">
        <f>IF(VLOOKUP(CONCATENATE($AL$6," ",AN$9),'-RÅDATA_KVARTAL-'!$DZ$5:$FB$385,8,FALSE)&gt;0,VLOOKUP(CONCATENATE($AL$6," ",AN$9),'-RÅDATA_KVARTAL-'!$DZ$5:$FB$385,8,FALSE),"")</f>
        <v>241589</v>
      </c>
      <c r="AO48" s="37"/>
      <c r="AP48" s="37">
        <f>IF(VLOOKUP(CONCATENATE($AL$6," ",AP$9),'-RÅDATA_KVARTAL-'!$DZ$5:$FB$385,8,FALSE)&gt;0,VLOOKUP(CONCATENATE($AL$6," ",AP$9),'-RÅDATA_KVARTAL-'!$DZ$5:$FB$385,8,FALSE),"")</f>
        <v>235566</v>
      </c>
      <c r="AQ48" s="37"/>
      <c r="AR48" s="37">
        <f>IF(VLOOKUP(CONCATENATE($AL$6," ",AR$9),'-RÅDATA_KVARTAL-'!$DZ$5:$FB$385,8,FALSE)&gt;0,VLOOKUP(CONCATENATE($AL$6," ",AR$9),'-RÅDATA_KVARTAL-'!$DZ$5:$FB$385,8,FALSE),"")</f>
        <v>243752</v>
      </c>
      <c r="AS48" s="37"/>
      <c r="AT48" s="37">
        <f>IF(VLOOKUP(CONCATENATE($AL$6," ",AT$9),'-RÅDATA_KVARTAL-'!$A$5:$DS$385,20,FALSE)&lt;&gt;0,VLOOKUP(CONCATENATE($AL$6," ",AT$9),'-RÅDATA_KVARTAL-'!$A$5:$DS$385,20,FALSE),"")</f>
        <v>962103</v>
      </c>
      <c r="AU48" s="93"/>
      <c r="AV48" s="93"/>
      <c r="AW48" s="37">
        <f>IF(VLOOKUP(CONCATENATE($AW$6," ",AW$9),'-RÅDATA_KVARTAL-'!$DZ$5:$FB$385,8,FALSE)&gt;0,VLOOKUP(CONCATENATE($AW$6," ",AW$9),'-RÅDATA_KVARTAL-'!$DZ$5:$FB$385,8,FALSE),"")</f>
        <v>249586</v>
      </c>
      <c r="AX48" s="37"/>
      <c r="AY48" s="37">
        <f>IF(VLOOKUP(CONCATENATE($AW$6," ",AY$9),'-RÅDATA_KVARTAL-'!$DZ$5:$FB$385,8,FALSE)&gt;0,VLOOKUP(CONCATENATE($AW$6," ",AY$9),'-RÅDATA_KVARTAL-'!$DZ$5:$FB$385,8,FALSE),"")</f>
        <v>244427</v>
      </c>
      <c r="AZ48" s="37"/>
      <c r="BA48" s="37">
        <f>IF(VLOOKUP(CONCATENATE($AW$6," ",BA$9),'-RÅDATA_KVARTAL-'!$DZ$5:$FB$385,8,FALSE)&gt;0,VLOOKUP(CONCATENATE($AW$6," ",BA$9),'-RÅDATA_KVARTAL-'!$DZ$5:$FB$385,8,FALSE),"")</f>
        <v>234139</v>
      </c>
      <c r="BB48" s="37"/>
      <c r="BC48" s="37" t="str">
        <f>IF(VLOOKUP(CONCATENATE($AW$6," ",BC$9),'-RÅDATA_KVARTAL-'!$DZ$5:$FB$385,8,FALSE)&gt;0,VLOOKUP(CONCATENATE($AW$6," ",BC$9),'-RÅDATA_KVARTAL-'!$DZ$5:$FB$385,8,FALSE),"")</f>
        <v/>
      </c>
      <c r="BD48" s="37"/>
      <c r="BE48" s="37">
        <f>IF(VLOOKUP(CONCATENATE($AW$6," ",BE$9),'-RÅDATA_KVARTAL-'!$A$5:$DS$385,20,FALSE)&lt;&gt;0,VLOOKUP(CONCATENATE($AW$6," ",BE$9),'-RÅDATA_KVARTAL-'!$A$5:$DS$385,20,FALSE),"")</f>
        <v>728152</v>
      </c>
      <c r="BF48" s="93"/>
      <c r="BG48" s="93"/>
      <c r="BH48" s="37" t="str">
        <f>IF(VLOOKUP(CONCATENATE($BH$6," ",BH$9),'-RÅDATA_KVARTAL-'!$DZ$5:$FB$385,8,FALSE)&gt;0,VLOOKUP(CONCATENATE($BH$6," ",BH$9),'-RÅDATA_KVARTAL-'!$DZ$5:$FB$385,8,FALSE),"")</f>
        <v/>
      </c>
      <c r="BI48" s="37"/>
      <c r="BJ48" s="37" t="str">
        <f>IF(VLOOKUP(CONCATENATE($BH$6," ",BJ$9),'-RÅDATA_KVARTAL-'!$DZ$5:$FB$385,8,FALSE)&gt;0,VLOOKUP(CONCATENATE($BH$6," ",BJ$9),'-RÅDATA_KVARTAL-'!$DZ$5:$FB$385,8,FALSE),"")</f>
        <v/>
      </c>
      <c r="BK48" s="37"/>
      <c r="BL48" s="37" t="str">
        <f>IF(VLOOKUP(CONCATENATE($BH$6," ",BL$9),'-RÅDATA_KVARTAL-'!$DZ$5:$FB$385,8,FALSE)&gt;0,VLOOKUP(CONCATENATE($BH$6," ",BL$9),'-RÅDATA_KVARTAL-'!$DZ$5:$FB$385,8,FALSE),"")</f>
        <v/>
      </c>
      <c r="BM48" s="37"/>
      <c r="BN48" s="37" t="str">
        <f>IF(VLOOKUP(CONCATENATE($BH$6," ",BN$9),'-RÅDATA_KVARTAL-'!$DZ$5:$FB$385,8,FALSE)&gt;0,VLOOKUP(CONCATENATE($BH$6," ",BN$9),'-RÅDATA_KVARTAL-'!$DZ$5:$FB$385,8,FALSE),"")</f>
        <v/>
      </c>
      <c r="BO48" s="37"/>
      <c r="BP48" s="37" t="str">
        <f>IF(VLOOKUP(CONCATENATE($BH$6," ",BP$9),'-RÅDATA_KVARTAL-'!$A$5:$DS$385,20,FALSE)&lt;&gt;0,VLOOKUP(CONCATENATE($BH$6," ",BP$9),'-RÅDATA_KVARTAL-'!$A$5:$DS$385,20,FALSE),"")</f>
        <v/>
      </c>
      <c r="BQ48" s="93"/>
      <c r="BR48" s="93"/>
      <c r="BS48" s="37" t="str">
        <f>IF(VLOOKUP(CONCATENATE($BS$6," ",BS$9),'-RÅDATA_KVARTAL-'!$DZ$5:$FB$385,8,FALSE)&gt;0,VLOOKUP(CONCATENATE($BS$6," ",BS$9),'-RÅDATA_KVARTAL-'!$DZ$5:$FB$385,8,FALSE),"")</f>
        <v/>
      </c>
      <c r="BT48" s="37"/>
      <c r="BU48" s="37" t="str">
        <f>IF(VLOOKUP(CONCATENATE($BS$6," ",BU$9),'-RÅDATA_KVARTAL-'!$DZ$5:$FB$385,8,FALSE)&gt;0,VLOOKUP(CONCATENATE($BS$6," ",BU$9),'-RÅDATA_KVARTAL-'!$DZ$5:$FB$385,8,FALSE),"")</f>
        <v/>
      </c>
      <c r="BV48" s="37"/>
      <c r="BW48" s="37" t="str">
        <f>IF(VLOOKUP(CONCATENATE($BS$6," ",BW$9),'-RÅDATA_KVARTAL-'!$DZ$5:$FB$385,8,FALSE)&gt;0,VLOOKUP(CONCATENATE($BS$6," ",BW$9),'-RÅDATA_KVARTAL-'!$DZ$5:$FB$385,8,FALSE),"")</f>
        <v/>
      </c>
      <c r="BX48" s="37"/>
      <c r="BY48" s="37" t="str">
        <f>IF(VLOOKUP(CONCATENATE($BS$6," ",BY$9),'-RÅDATA_KVARTAL-'!$DZ$5:$FB$385,8,FALSE)&gt;0,VLOOKUP(CONCATENATE($BS$6," ",BY$9),'-RÅDATA_KVARTAL-'!$DZ$5:$FB$385,8,FALSE),"")</f>
        <v/>
      </c>
      <c r="BZ48" s="37"/>
      <c r="CA48" s="37" t="str">
        <f>IF(VLOOKUP(CONCATENATE($BS$6," ",CA$9),'-RÅDATA_KVARTAL-'!$A$5:$DS$385,20,FALSE)&lt;&gt;0,VLOOKUP(CONCATENATE($BS$6," ",CA$9),'-RÅDATA_KVARTAL-'!$A$5:$DS$385,20,FALSE),"")</f>
        <v/>
      </c>
      <c r="CB48" s="93"/>
      <c r="CC48" s="93"/>
      <c r="CD48" s="37" t="str">
        <f>IF(VLOOKUP(CONCATENATE($CD$6," ",CD$9),'-RÅDATA_KVARTAL-'!$DZ$5:$FB$385,8,FALSE)&gt;0,VLOOKUP(CONCATENATE($CD$6," ",CD$9),'-RÅDATA_KVARTAL-'!$DZ$5:$FB$385,8,FALSE),"")</f>
        <v/>
      </c>
      <c r="CE48" s="37"/>
      <c r="CF48" s="37" t="str">
        <f>IF(VLOOKUP(CONCATENATE($CD$6," ",CF$9),'-RÅDATA_KVARTAL-'!$DZ$5:$FB$385,8,FALSE)&gt;0,VLOOKUP(CONCATENATE($CD$6," ",CF$9),'-RÅDATA_KVARTAL-'!$DZ$5:$FB$385,8,FALSE),"")</f>
        <v/>
      </c>
      <c r="CG48" s="37"/>
      <c r="CH48" s="37" t="str">
        <f>IF(VLOOKUP(CONCATENATE($CD$6," ",CH$9),'-RÅDATA_KVARTAL-'!$DZ$5:$FB$385,8,FALSE)&gt;0,VLOOKUP(CONCATENATE($CD$6," ",CH$9),'-RÅDATA_KVARTAL-'!$DZ$5:$FB$385,8,FALSE),"")</f>
        <v/>
      </c>
      <c r="CI48" s="37"/>
      <c r="CJ48" s="37" t="str">
        <f>IF(VLOOKUP(CONCATENATE($CD$6," ",CJ$9),'-RÅDATA_KVARTAL-'!$DZ$5:$FB$385,8,FALSE)&gt;0,VLOOKUP(CONCATENATE($CD$6," ",CJ$9),'-RÅDATA_KVARTAL-'!$DZ$5:$FB$385,8,FALSE),"")</f>
        <v/>
      </c>
      <c r="CK48" s="37"/>
      <c r="CL48" s="37" t="str">
        <f>IF(VLOOKUP(CONCATENATE($CD$6," ",CL$9),'-RÅDATA_KVARTAL-'!$A$5:$DS$385,20,FALSE)&lt;&gt;0,VLOOKUP(CONCATENATE($CD$6," ",CL$9),'-RÅDATA_KVARTAL-'!$A$5:$DS$385,20,FALSE),"")</f>
        <v/>
      </c>
      <c r="CM48" s="93"/>
      <c r="CN48" s="96"/>
      <c r="CO48" s="116" t="s">
        <v>355</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88">
        <v>2</v>
      </c>
      <c r="C51" s="289"/>
      <c r="D51" s="103" t="s">
        <v>59</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156276</v>
      </c>
      <c r="AM51" s="117"/>
      <c r="AN51" s="37">
        <f>IF(VLOOKUP(CONCATENATE($AL$6," ",AN$9),'-RÅDATA_KVARTAL-'!$DZ$5:$FB$385,13,FALSE)&gt;0,VLOOKUP(CONCATENATE($AL$6," ",AN$9),'-RÅDATA_KVARTAL-'!$DZ$5:$FB$385,13,FALSE),"")</f>
        <v>158546</v>
      </c>
      <c r="AO51" s="37"/>
      <c r="AP51" s="37">
        <f>IF(VLOOKUP(CONCATENATE($AL$6," ",AP$9),'-RÅDATA_KVARTAL-'!$DZ$5:$FB$385,13,FALSE)&gt;0,VLOOKUP(CONCATENATE($AL$6," ",AP$9),'-RÅDATA_KVARTAL-'!$DZ$5:$FB$385,13,FALSE),"")</f>
        <v>161797</v>
      </c>
      <c r="AQ51" s="37"/>
      <c r="AR51" s="37">
        <f>IF(VLOOKUP(CONCATENATE($AL$6," ",AR$9),'-RÅDATA_KVARTAL-'!$DZ$5:$FB$385,13,FALSE)&gt;0,VLOOKUP(CONCATENATE($AL$6," ",AR$9),'-RÅDATA_KVARTAL-'!$DZ$5:$FB$385,13,FALSE),"")</f>
        <v>148700</v>
      </c>
      <c r="AS51" s="37"/>
      <c r="AT51" s="37">
        <f>IF(VLOOKUP(CONCATENATE($AL$6," ",AT$9),'-RÅDATA_KVARTAL-'!$A$5:$DS$385,40,FALSE)&gt;0,VLOOKUP(CONCATENATE($AL$6," ",AT$9),'-RÅDATA_KVARTAL-'!$A$5:$DS$385,40,FALSE),"")</f>
        <v>625319</v>
      </c>
      <c r="AU51" s="147"/>
      <c r="AV51" s="146"/>
      <c r="AW51" s="37">
        <f>IF(VLOOKUP(CONCATENATE($AW$6," ",AW$9),'-RÅDATA_KVARTAL-'!$DZ$5:$FB$385,13,FALSE)&gt;0,VLOOKUP(CONCATENATE($AW$6," ",AW$9),'-RÅDATA_KVARTAL-'!$DZ$5:$FB$385,13,FALSE),"")</f>
        <v>169498</v>
      </c>
      <c r="AX51" s="117"/>
      <c r="AY51" s="37">
        <f>IF(VLOOKUP(CONCATENATE($AW$6," ",AY$9),'-RÅDATA_KVARTAL-'!$DZ$5:$FB$385,13,FALSE)&gt;0,VLOOKUP(CONCATENATE($AW$6," ",AY$9),'-RÅDATA_KVARTAL-'!$DZ$5:$FB$385,13,FALSE),"")</f>
        <v>157291</v>
      </c>
      <c r="AZ51" s="37"/>
      <c r="BA51" s="37">
        <f>IF(VLOOKUP(CONCATENATE($AW$6," ",BA$9),'-RÅDATA_KVARTAL-'!$DZ$5:$FB$385,13,FALSE)&gt;0,VLOOKUP(CONCATENATE($AW$6," ",BA$9),'-RÅDATA_KVARTAL-'!$DZ$5:$FB$385,13,FALSE),"")</f>
        <v>159879</v>
      </c>
      <c r="BB51" s="37"/>
      <c r="BC51" s="37" t="str">
        <f>IF(VLOOKUP(CONCATENATE($AW$6," ",BC$9),'-RÅDATA_KVARTAL-'!$DZ$5:$FB$385,13,FALSE)&gt;0,VLOOKUP(CONCATENATE($AW$6," ",BC$9),'-RÅDATA_KVARTAL-'!$DZ$5:$FB$385,13,FALSE),"")</f>
        <v/>
      </c>
      <c r="BD51" s="37"/>
      <c r="BE51" s="37">
        <f>IF(VLOOKUP(CONCATENATE($AW$6," ",BE$9),'-RÅDATA_KVARTAL-'!$A$5:$DS$385,40,FALSE)&gt;0,VLOOKUP(CONCATENATE($AW$6," ",BE$9),'-RÅDATA_KVARTAL-'!$A$5:$DS$385,40,FALSE),"")</f>
        <v>486668</v>
      </c>
      <c r="BF51" s="147"/>
      <c r="BG51" s="146"/>
      <c r="BH51" s="37" t="str">
        <f>IF(VLOOKUP(CONCATENATE($BH$6," ",BH$9),'-RÅDATA_KVARTAL-'!$DZ$5:$FB$385,13,FALSE)&gt;0,VLOOKUP(CONCATENATE($BH$6," ",BH$9),'-RÅDATA_KVARTAL-'!$DZ$5:$FB$385,13,FALSE),"")</f>
        <v/>
      </c>
      <c r="BI51" s="117"/>
      <c r="BJ51" s="37" t="str">
        <f>IF(VLOOKUP(CONCATENATE($BH$6," ",BJ$9),'-RÅDATA_KVARTAL-'!$DZ$5:$FB$385,13,FALSE)&gt;0,VLOOKUP(CONCATENATE($BH$6," ",BJ$9),'-RÅDATA_KVARTAL-'!$DZ$5:$FB$385,13,FALSE),"")</f>
        <v/>
      </c>
      <c r="BK51" s="37"/>
      <c r="BL51" s="37" t="str">
        <f>IF(VLOOKUP(CONCATENATE($BH$6," ",BL$9),'-RÅDATA_KVARTAL-'!$DZ$5:$FB$385,13,FALSE)&gt;0,VLOOKUP(CONCATENATE($BH$6," ",BL$9),'-RÅDATA_KVARTAL-'!$DZ$5:$FB$385,13,FALSE),"")</f>
        <v/>
      </c>
      <c r="BM51" s="37"/>
      <c r="BN51" s="37" t="str">
        <f>IF(VLOOKUP(CONCATENATE($BH$6," ",BN$9),'-RÅDATA_KVARTAL-'!$DZ$5:$FB$385,13,FALSE)&gt;0,VLOOKUP(CONCATENATE($BH$6," ",BN$9),'-RÅDATA_KVARTAL-'!$DZ$5:$FB$385,13,FALSE),"")</f>
        <v/>
      </c>
      <c r="BO51" s="37"/>
      <c r="BP51" s="37" t="str">
        <f>IF(VLOOKUP(CONCATENATE($BH$6," ",BP$9),'-RÅDATA_KVARTAL-'!$A$5:$DS$385,40,FALSE)&gt;0,VLOOKUP(CONCATENATE($BH$6," ",BP$9),'-RÅDATA_KVARTAL-'!$A$5:$DS$385,40,FALSE),"")</f>
        <v/>
      </c>
      <c r="BQ51" s="147"/>
      <c r="BR51" s="146"/>
      <c r="BS51" s="37" t="str">
        <f>IF(VLOOKUP(CONCATENATE($BS$6," ",BS$9),'-RÅDATA_KVARTAL-'!$DZ$5:$FB$385,13,FALSE)&gt;0,VLOOKUP(CONCATENATE($BS$6," ",BS$9),'-RÅDATA_KVARTAL-'!$DZ$5:$FB$385,13,FALSE),"")</f>
        <v/>
      </c>
      <c r="BT51" s="117"/>
      <c r="BU51" s="37" t="str">
        <f>IF(VLOOKUP(CONCATENATE($BS$6," ",BU$9),'-RÅDATA_KVARTAL-'!$DZ$5:$FB$385,13,FALSE)&gt;0,VLOOKUP(CONCATENATE($BS$6," ",BU$9),'-RÅDATA_KVARTAL-'!$DZ$5:$FB$385,13,FALSE),"")</f>
        <v/>
      </c>
      <c r="BV51" s="37"/>
      <c r="BW51" s="37" t="str">
        <f>IF(VLOOKUP(CONCATENATE($BS$6," ",BW$9),'-RÅDATA_KVARTAL-'!$DZ$5:$FB$385,13,FALSE)&gt;0,VLOOKUP(CONCATENATE($BS$6," ",BW$9),'-RÅDATA_KVARTAL-'!$DZ$5:$FB$385,13,FALSE),"")</f>
        <v/>
      </c>
      <c r="BX51" s="37"/>
      <c r="BY51" s="37" t="str">
        <f>IF(VLOOKUP(CONCATENATE($BS$6," ",BY$9),'-RÅDATA_KVARTAL-'!$DZ$5:$FB$385,13,FALSE)&gt;0,VLOOKUP(CONCATENATE($BS$6," ",BY$9),'-RÅDATA_KVARTAL-'!$DZ$5:$FB$385,13,FALSE),"")</f>
        <v/>
      </c>
      <c r="BZ51" s="37"/>
      <c r="CA51" s="37" t="str">
        <f>IF(VLOOKUP(CONCATENATE($BS$6," ",CA$9),'-RÅDATA_KVARTAL-'!$A$5:$DS$385,40,FALSE)&gt;0,VLOOKUP(CONCATENATE($BS$6," ",CA$9),'-RÅDATA_KVARTAL-'!$A$5:$DS$385,40,FALSE),"")</f>
        <v/>
      </c>
      <c r="CB51" s="147"/>
      <c r="CC51" s="146"/>
      <c r="CD51" s="37" t="str">
        <f>IF(VLOOKUP(CONCATENATE($CD$6," ",CD$9),'-RÅDATA_KVARTAL-'!$DZ$5:$FB$385,13,FALSE)&gt;0,VLOOKUP(CONCATENATE($CD$6," ",CD$9),'-RÅDATA_KVARTAL-'!$DZ$5:$FB$385,13,FALSE),"")</f>
        <v/>
      </c>
      <c r="CE51" s="117"/>
      <c r="CF51" s="37" t="str">
        <f>IF(VLOOKUP(CONCATENATE($CD$6," ",CF$9),'-RÅDATA_KVARTAL-'!$DZ$5:$FB$385,13,FALSE)&gt;0,VLOOKUP(CONCATENATE($CD$6," ",CF$9),'-RÅDATA_KVARTAL-'!$DZ$5:$FB$385,13,FALSE),"")</f>
        <v/>
      </c>
      <c r="CG51" s="37"/>
      <c r="CH51" s="37" t="str">
        <f>IF(VLOOKUP(CONCATENATE($CD$6," ",CH$9),'-RÅDATA_KVARTAL-'!$DZ$5:$FB$385,13,FALSE)&gt;0,VLOOKUP(CONCATENATE($CD$6," ",CH$9),'-RÅDATA_KVARTAL-'!$DZ$5:$FB$385,13,FALSE),"")</f>
        <v/>
      </c>
      <c r="CI51" s="37"/>
      <c r="CJ51" s="37" t="str">
        <f>IF(VLOOKUP(CONCATENATE($CD$6," ",CJ$9),'-RÅDATA_KVARTAL-'!$DZ$5:$FB$385,13,FALSE)&gt;0,VLOOKUP(CONCATENATE($CD$6," ",CJ$9),'-RÅDATA_KVARTAL-'!$DZ$5:$FB$385,13,FALSE),"")</f>
        <v/>
      </c>
      <c r="CK51" s="37"/>
      <c r="CL51" s="37" t="str">
        <f>IF(VLOOKUP(CONCATENATE($CD$6," ",CL$9),'-RÅDATA_KVARTAL-'!$A$5:$DS$385,40,FALSE)&gt;0,VLOOKUP(CONCATENATE($CD$6," ",CL$9),'-RÅDATA_KVARTAL-'!$A$5:$DS$385,40,FALSE),"")</f>
        <v/>
      </c>
      <c r="CM51" s="147"/>
      <c r="CN51" s="148"/>
      <c r="CO51" s="103" t="s">
        <v>358</v>
      </c>
      <c r="CP51" s="15"/>
    </row>
    <row r="52" spans="2:94" ht="10.5" customHeight="1" x14ac:dyDescent="0.2">
      <c r="B52" s="288">
        <v>3</v>
      </c>
      <c r="C52" s="288"/>
      <c r="D52" s="92" t="s">
        <v>69</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64.792119272293064</v>
      </c>
      <c r="AM52" s="120"/>
      <c r="AN52" s="156">
        <f>IF(VLOOKUP(CONCATENATE($AL$6," ",AN$9),'-RÅDATA_KVARTAL-'!$DZ$5:$FB$385,14,FALSE)&gt;0,VLOOKUP(CONCATENATE($AL$6," ",AN$9),'-RÅDATA_KVARTAL-'!$DZ$5:$FB$385,14,FALSE),"")</f>
        <v>65.626332324733326</v>
      </c>
      <c r="AO52" s="156"/>
      <c r="AP52" s="156">
        <f>IF(VLOOKUP(CONCATENATE($AL$6," ",AP$9),'-RÅDATA_KVARTAL-'!$DZ$5:$FB$385,14,FALSE)&gt;0,VLOOKUP(CONCATENATE($AL$6," ",AP$9),'-RÅDATA_KVARTAL-'!$DZ$5:$FB$385,14,FALSE),"")</f>
        <v>68.684360221763754</v>
      </c>
      <c r="AQ52" s="156"/>
      <c r="AR52" s="156">
        <f>IF(VLOOKUP(CONCATENATE($AL$6," ",AR$9),'-RÅDATA_KVARTAL-'!$DZ$5:$FB$385,14,FALSE)&gt;0,VLOOKUP(CONCATENATE($AL$6," ",AR$9),'-RÅDATA_KVARTAL-'!$DZ$5:$FB$385,14,FALSE),"")</f>
        <v>61.004627654337199</v>
      </c>
      <c r="AS52" s="156"/>
      <c r="AT52" s="156">
        <f>IF(VLOOKUP(CONCATENATE($AL$6," ",AT$9),'-RÅDATA_KVARTAL-'!$A$5:$DS$385,44,FALSE)&gt;0,VLOOKUP(CONCATENATE($AL$6," ",AT$9),'-RÅDATA_KVARTAL-'!$A$5:$DS$385,44,FALSE),"")</f>
        <v>64.995016126132015</v>
      </c>
      <c r="AU52" s="118"/>
      <c r="AV52" s="106"/>
      <c r="AW52" s="156">
        <f>IF(VLOOKUP(CONCATENATE($AW$6," ",AW$9),'-RÅDATA_KVARTAL-'!$DZ$5:$FB$385,14,FALSE)&gt;0,VLOOKUP(CONCATENATE($AW$6," ",AW$9),'-RÅDATA_KVARTAL-'!$DZ$5:$FB$385,14,FALSE),"")</f>
        <v>67.911661711794736</v>
      </c>
      <c r="AX52" s="120"/>
      <c r="AY52" s="156">
        <f>IF(VLOOKUP(CONCATENATE($AW$6," ",AY$9),'-RÅDATA_KVARTAL-'!$DZ$5:$FB$385,14,FALSE)&gt;0,VLOOKUP(CONCATENATE($AW$6," ",AY$9),'-RÅDATA_KVARTAL-'!$DZ$5:$FB$385,14,FALSE),"")</f>
        <v>64.35091049679454</v>
      </c>
      <c r="AZ52" s="156"/>
      <c r="BA52" s="156">
        <f>IF(VLOOKUP(CONCATENATE($AW$6," ",BA$9),'-RÅDATA_KVARTAL-'!$DZ$5:$FB$385,14,FALSE)&gt;0,VLOOKUP(CONCATENATE($AW$6," ",BA$9),'-RÅDATA_KVARTAL-'!$DZ$5:$FB$385,14,FALSE),"")</f>
        <v>68.283797231559035</v>
      </c>
      <c r="BB52" s="156"/>
      <c r="BC52" s="156" t="str">
        <f>IF(VLOOKUP(CONCATENATE($AW$6," ",BC$9),'-RÅDATA_KVARTAL-'!$DZ$5:$FB$385,14,FALSE)&gt;0,VLOOKUP(CONCATENATE($AW$6," ",BC$9),'-RÅDATA_KVARTAL-'!$DZ$5:$FB$385,14,FALSE),"")</f>
        <v/>
      </c>
      <c r="BD52" s="156"/>
      <c r="BE52" s="156">
        <f>IF(VLOOKUP(CONCATENATE($AW$6," ",BE$9),'-RÅDATA_KVARTAL-'!$A$5:$DS$385,44,FALSE)&gt;0,VLOOKUP(CONCATENATE($AW$6," ",BE$9),'-RÅDATA_KVARTAL-'!$A$5:$DS$385,44,FALSE),"")</f>
        <v>66.83604522132741</v>
      </c>
      <c r="BF52" s="118"/>
      <c r="BG52" s="106"/>
      <c r="BH52" s="156" t="str">
        <f>IF(VLOOKUP(CONCATENATE($BH$6," ",BH$9),'-RÅDATA_KVARTAL-'!$DZ$5:$FB$385,14,FALSE)&gt;0,VLOOKUP(CONCATENATE($BH$6," ",BH$9),'-RÅDATA_KVARTAL-'!$DZ$5:$FB$385,14,FALSE),"")</f>
        <v/>
      </c>
      <c r="BI52" s="120"/>
      <c r="BJ52" s="156" t="str">
        <f>IF(VLOOKUP(CONCATENATE($BH$6," ",BJ$9),'-RÅDATA_KVARTAL-'!$DZ$5:$FB$385,14,FALSE)&gt;0,VLOOKUP(CONCATENATE($BH$6," ",BJ$9),'-RÅDATA_KVARTAL-'!$DZ$5:$FB$385,14,FALSE),"")</f>
        <v/>
      </c>
      <c r="BK52" s="156"/>
      <c r="BL52" s="156" t="str">
        <f>IF(VLOOKUP(CONCATENATE($BH$6," ",BL$9),'-RÅDATA_KVARTAL-'!$DZ$5:$FB$385,14,FALSE)&gt;0,VLOOKUP(CONCATENATE($BH$6," ",BL$9),'-RÅDATA_KVARTAL-'!$DZ$5:$FB$385,14,FALSE),"")</f>
        <v/>
      </c>
      <c r="BM52" s="156"/>
      <c r="BN52" s="156" t="str">
        <f>IF(VLOOKUP(CONCATENATE($BH$6," ",BN$9),'-RÅDATA_KVARTAL-'!$DZ$5:$FB$385,14,FALSE)&gt;0,VLOOKUP(CONCATENATE($BH$6," ",BN$9),'-RÅDATA_KVARTAL-'!$DZ$5:$FB$385,14,FALSE),"")</f>
        <v/>
      </c>
      <c r="BO52" s="156"/>
      <c r="BP52" s="156" t="str">
        <f>IF(VLOOKUP(CONCATENATE($BH$6," ",BP$9),'-RÅDATA_KVARTAL-'!$A$5:$DS$385,44,FALSE)&gt;0,VLOOKUP(CONCATENATE($BH$6," ",BP$9),'-RÅDATA_KVARTAL-'!$A$5:$DS$385,44,FALSE),"")</f>
        <v/>
      </c>
      <c r="BQ52" s="118"/>
      <c r="BR52" s="106"/>
      <c r="BS52" s="156" t="str">
        <f>IF(VLOOKUP(CONCATENATE($BS$6," ",BS$9),'-RÅDATA_KVARTAL-'!$DZ$5:$FB$385,14,FALSE)&gt;0,VLOOKUP(CONCATENATE($BS$6," ",BS$9),'-RÅDATA_KVARTAL-'!$DZ$5:$FB$385,14,FALSE),"")</f>
        <v/>
      </c>
      <c r="BT52" s="120"/>
      <c r="BU52" s="156" t="str">
        <f>IF(VLOOKUP(CONCATENATE($BS$6," ",BU$9),'-RÅDATA_KVARTAL-'!$DZ$5:$FB$385,14,FALSE)&gt;0,VLOOKUP(CONCATENATE($BS$6," ",BU$9),'-RÅDATA_KVARTAL-'!$DZ$5:$FB$385,14,FALSE),"")</f>
        <v/>
      </c>
      <c r="BV52" s="156"/>
      <c r="BW52" s="156" t="str">
        <f>IF(VLOOKUP(CONCATENATE($BS$6," ",BW$9),'-RÅDATA_KVARTAL-'!$DZ$5:$FB$385,14,FALSE)&gt;0,VLOOKUP(CONCATENATE($BS$6," ",BW$9),'-RÅDATA_KVARTAL-'!$DZ$5:$FB$385,14,FALSE),"")</f>
        <v/>
      </c>
      <c r="BX52" s="156"/>
      <c r="BY52" s="156" t="str">
        <f>IF(VLOOKUP(CONCATENATE($BS$6," ",BY$9),'-RÅDATA_KVARTAL-'!$DZ$5:$FB$385,14,FALSE)&gt;0,VLOOKUP(CONCATENATE($BS$6," ",BY$9),'-RÅDATA_KVARTAL-'!$DZ$5:$FB$385,14,FALSE),"")</f>
        <v/>
      </c>
      <c r="BZ52" s="156"/>
      <c r="CA52" s="156" t="str">
        <f>IF(VLOOKUP(CONCATENATE($BS$6," ",CA$9),'-RÅDATA_KVARTAL-'!$A$5:$DS$385,44,FALSE)&gt;0,VLOOKUP(CONCATENATE($BS$6," ",CA$9),'-RÅDATA_KVARTAL-'!$A$5:$DS$385,44,FALSE),"")</f>
        <v/>
      </c>
      <c r="CB52" s="118"/>
      <c r="CC52" s="106"/>
      <c r="CD52" s="156" t="str">
        <f>IF(VLOOKUP(CONCATENATE($CD$6," ",CD$9),'-RÅDATA_KVARTAL-'!$DZ$5:$FB$385,14,FALSE)&gt;0,VLOOKUP(CONCATENATE($CD$6," ",CD$9),'-RÅDATA_KVARTAL-'!$DZ$5:$FB$385,14,FALSE),"")</f>
        <v/>
      </c>
      <c r="CE52" s="120"/>
      <c r="CF52" s="156" t="str">
        <f>IF(VLOOKUP(CONCATENATE($CD$6," ",CF$9),'-RÅDATA_KVARTAL-'!$DZ$5:$FB$385,14,FALSE)&gt;0,VLOOKUP(CONCATENATE($CD$6," ",CF$9),'-RÅDATA_KVARTAL-'!$DZ$5:$FB$385,14,FALSE),"")</f>
        <v/>
      </c>
      <c r="CG52" s="156"/>
      <c r="CH52" s="156" t="str">
        <f>IF(VLOOKUP(CONCATENATE($CD$6," ",CH$9),'-RÅDATA_KVARTAL-'!$DZ$5:$FB$385,14,FALSE)&gt;0,VLOOKUP(CONCATENATE($CD$6," ",CH$9),'-RÅDATA_KVARTAL-'!$DZ$5:$FB$385,14,FALSE),"")</f>
        <v/>
      </c>
      <c r="CI52" s="156"/>
      <c r="CJ52" s="156" t="str">
        <f>IF(VLOOKUP(CONCATENATE($CD$6," ",CJ$9),'-RÅDATA_KVARTAL-'!$DZ$5:$FB$385,14,FALSE)&gt;0,VLOOKUP(CONCATENATE($CD$6," ",CJ$9),'-RÅDATA_KVARTAL-'!$DZ$5:$FB$385,14,FALSE),"")</f>
        <v/>
      </c>
      <c r="CK52" s="156"/>
      <c r="CL52" s="156" t="str">
        <f>IF(VLOOKUP(CONCATENATE($CD$6," ",CL$9),'-RÅDATA_KVARTAL-'!$A$5:$DS$385,44,FALSE)&gt;0,VLOOKUP(CONCATENATE($CD$6," ",CL$9),'-RÅDATA_KVARTAL-'!$A$5:$DS$385,44,FALSE),"")</f>
        <v/>
      </c>
      <c r="CM52" s="118"/>
      <c r="CN52" s="119"/>
      <c r="CO52" s="92" t="s">
        <v>359</v>
      </c>
      <c r="CP52" s="15"/>
    </row>
    <row r="53" spans="2:94"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88">
        <v>4</v>
      </c>
      <c r="C54" s="289"/>
      <c r="D54" s="103" t="s">
        <v>71</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196014</v>
      </c>
      <c r="AM54" s="157"/>
      <c r="AN54" s="37">
        <f>IF(VLOOKUP(CONCATENATE($AL$6," ",AN$9),'-RÅDATA_KVARTAL-'!$DZ$5:$FB$385,15,FALSE)&gt;0,VLOOKUP(CONCATENATE($AL$6," ",AN$9),'-RÅDATA_KVARTAL-'!$DZ$5:$FB$385,15,FALSE),"")</f>
        <v>198246</v>
      </c>
      <c r="AO54" s="37"/>
      <c r="AP54" s="37">
        <f>IF(VLOOKUP(CONCATENATE($AL$6," ",AP$9),'-RÅDATA_KVARTAL-'!$DZ$5:$FB$385,15,FALSE)&gt;0,VLOOKUP(CONCATENATE($AL$6," ",AP$9),'-RÅDATA_KVARTAL-'!$DZ$5:$FB$385,15,FALSE),"")</f>
        <v>197572</v>
      </c>
      <c r="AQ54" s="37"/>
      <c r="AR54" s="37">
        <f>IF(VLOOKUP(CONCATENATE($AL$6," ",AR$9),'-RÅDATA_KVARTAL-'!$DZ$5:$FB$385,15,FALSE)&gt;0,VLOOKUP(CONCATENATE($AL$6," ",AR$9),'-RÅDATA_KVARTAL-'!$DZ$5:$FB$385,15,FALSE),"")</f>
        <v>193321</v>
      </c>
      <c r="AS54" s="37"/>
      <c r="AT54" s="37">
        <f>IF(VLOOKUP(CONCATENATE($AL$6," ",AT$9),'-RÅDATA_KVARTAL-'!$A$5:$DS$385,48,FALSE)&gt;0,VLOOKUP(CONCATENATE($AL$6," ",AT$9),'-RÅDATA_KVARTAL-'!$A$5:$DS$385,48,FALSE),"")</f>
        <v>785153</v>
      </c>
      <c r="AU54" s="147"/>
      <c r="AV54" s="275"/>
      <c r="AW54" s="37">
        <f>IF(VLOOKUP(CONCATENATE($AW$6," ",AW$9),'-RÅDATA_KVARTAL-'!$DZ$5:$FB$385,15,FALSE)&gt;0,VLOOKUP(CONCATENATE($AW$6," ",AW$9),'-RÅDATA_KVARTAL-'!$DZ$5:$FB$385,15,FALSE),"")</f>
        <v>210506</v>
      </c>
      <c r="AX54" s="157"/>
      <c r="AY54" s="37">
        <f>IF(VLOOKUP(CONCATENATE($AW$6," ",AY$9),'-RÅDATA_KVARTAL-'!$DZ$5:$FB$385,15,FALSE)&gt;0,VLOOKUP(CONCATENATE($AW$6," ",AY$9),'-RÅDATA_KVARTAL-'!$DZ$5:$FB$385,15,FALSE),"")</f>
        <v>196902</v>
      </c>
      <c r="AZ54" s="37"/>
      <c r="BA54" s="37">
        <f>IF(VLOOKUP(CONCATENATE($AW$6," ",BA$9),'-RÅDATA_KVARTAL-'!$DZ$5:$FB$385,15,FALSE)&gt;0,VLOOKUP(CONCATENATE($AW$6," ",BA$9),'-RÅDATA_KVARTAL-'!$DZ$5:$FB$385,15,FALSE),"")</f>
        <v>195886</v>
      </c>
      <c r="BB54" s="37"/>
      <c r="BC54" s="37" t="str">
        <f>IF(VLOOKUP(CONCATENATE($AW$6," ",BC$9),'-RÅDATA_KVARTAL-'!$DZ$5:$FB$385,15,FALSE)&gt;0,VLOOKUP(CONCATENATE($AW$6," ",BC$9),'-RÅDATA_KVARTAL-'!$DZ$5:$FB$385,15,FALSE),"")</f>
        <v/>
      </c>
      <c r="BD54" s="37"/>
      <c r="BE54" s="37">
        <f>IF(VLOOKUP(CONCATENATE($AW$6," ",BE$9),'-RÅDATA_KVARTAL-'!$A$5:$DS$385,48,FALSE)&gt;0,VLOOKUP(CONCATENATE($AW$6," ",BE$9),'-RÅDATA_KVARTAL-'!$A$5:$DS$385,48,FALSE),"")</f>
        <v>603294</v>
      </c>
      <c r="BF54" s="147"/>
      <c r="BG54" s="275"/>
      <c r="BH54" s="37" t="str">
        <f>IF(VLOOKUP(CONCATENATE($BH$6," ",BH$9),'-RÅDATA_KVARTAL-'!$DZ$5:$FB$385,15,FALSE)&gt;0,VLOOKUP(CONCATENATE($BH$6," ",BH$9),'-RÅDATA_KVARTAL-'!$DZ$5:$FB$385,15,FALSE),"")</f>
        <v/>
      </c>
      <c r="BI54" s="157"/>
      <c r="BJ54" s="37" t="str">
        <f>IF(VLOOKUP(CONCATENATE($BH$6," ",BJ$9),'-RÅDATA_KVARTAL-'!$DZ$5:$FB$385,15,FALSE)&gt;0,VLOOKUP(CONCATENATE($BH$6," ",BJ$9),'-RÅDATA_KVARTAL-'!$DZ$5:$FB$385,15,FALSE),"")</f>
        <v/>
      </c>
      <c r="BK54" s="37"/>
      <c r="BL54" s="37" t="str">
        <f>IF(VLOOKUP(CONCATENATE($BH$6," ",BL$9),'-RÅDATA_KVARTAL-'!$DZ$5:$FB$385,15,FALSE)&gt;0,VLOOKUP(CONCATENATE($BH$6," ",BL$9),'-RÅDATA_KVARTAL-'!$DZ$5:$FB$385,15,FALSE),"")</f>
        <v/>
      </c>
      <c r="BM54" s="37"/>
      <c r="BN54" s="37" t="str">
        <f>IF(VLOOKUP(CONCATENATE($BH$6," ",BN$9),'-RÅDATA_KVARTAL-'!$DZ$5:$FB$385,15,FALSE)&gt;0,VLOOKUP(CONCATENATE($BH$6," ",BN$9),'-RÅDATA_KVARTAL-'!$DZ$5:$FB$385,15,FALSE),"")</f>
        <v/>
      </c>
      <c r="BO54" s="37"/>
      <c r="BP54" s="37" t="str">
        <f>IF(VLOOKUP(CONCATENATE($BH$6," ",BP$9),'-RÅDATA_KVARTAL-'!$A$5:$DS$385,48,FALSE)&gt;0,VLOOKUP(CONCATENATE($BH$6," ",BP$9),'-RÅDATA_KVARTAL-'!$A$5:$DS$385,48,FALSE),"")</f>
        <v/>
      </c>
      <c r="BQ54" s="147"/>
      <c r="BR54" s="275"/>
      <c r="BS54" s="37" t="str">
        <f>IF(VLOOKUP(CONCATENATE($BS$6," ",BS$9),'-RÅDATA_KVARTAL-'!$DZ$5:$FB$385,15,FALSE)&gt;0,VLOOKUP(CONCATENATE($BS$6," ",BS$9),'-RÅDATA_KVARTAL-'!$DZ$5:$FB$385,15,FALSE),"")</f>
        <v/>
      </c>
      <c r="BT54" s="157"/>
      <c r="BU54" s="37" t="str">
        <f>IF(VLOOKUP(CONCATENATE($BS$6," ",BU$9),'-RÅDATA_KVARTAL-'!$DZ$5:$FB$385,15,FALSE)&gt;0,VLOOKUP(CONCATENATE($BS$6," ",BU$9),'-RÅDATA_KVARTAL-'!$DZ$5:$FB$385,15,FALSE),"")</f>
        <v/>
      </c>
      <c r="BV54" s="37"/>
      <c r="BW54" s="37" t="str">
        <f>IF(VLOOKUP(CONCATENATE($BS$6," ",BW$9),'-RÅDATA_KVARTAL-'!$DZ$5:$FB$385,15,FALSE)&gt;0,VLOOKUP(CONCATENATE($BS$6," ",BW$9),'-RÅDATA_KVARTAL-'!$DZ$5:$FB$385,15,FALSE),"")</f>
        <v/>
      </c>
      <c r="BX54" s="37"/>
      <c r="BY54" s="37" t="str">
        <f>IF(VLOOKUP(CONCATENATE($BS$6," ",BY$9),'-RÅDATA_KVARTAL-'!$DZ$5:$FB$385,15,FALSE)&gt;0,VLOOKUP(CONCATENATE($BS$6," ",BY$9),'-RÅDATA_KVARTAL-'!$DZ$5:$FB$385,15,FALSE),"")</f>
        <v/>
      </c>
      <c r="BZ54" s="37"/>
      <c r="CA54" s="37" t="str">
        <f>IF(VLOOKUP(CONCATENATE($BS$6," ",CA$9),'-RÅDATA_KVARTAL-'!$A$5:$DS$385,48,FALSE)&gt;0,VLOOKUP(CONCATENATE($BS$6," ",CA$9),'-RÅDATA_KVARTAL-'!$A$5:$DS$385,48,FALSE),"")</f>
        <v/>
      </c>
      <c r="CB54" s="147"/>
      <c r="CC54" s="275"/>
      <c r="CD54" s="37" t="str">
        <f>IF(VLOOKUP(CONCATENATE($CD$6," ",CD$9),'-RÅDATA_KVARTAL-'!$DZ$5:$FB$385,15,FALSE)&gt;0,VLOOKUP(CONCATENATE($CD$6," ",CD$9),'-RÅDATA_KVARTAL-'!$DZ$5:$FB$385,15,FALSE),"")</f>
        <v/>
      </c>
      <c r="CE54" s="157"/>
      <c r="CF54" s="37" t="str">
        <f>IF(VLOOKUP(CONCATENATE($CD$6," ",CF$9),'-RÅDATA_KVARTAL-'!$DZ$5:$FB$385,15,FALSE)&gt;0,VLOOKUP(CONCATENATE($CD$6," ",CF$9),'-RÅDATA_KVARTAL-'!$DZ$5:$FB$385,15,FALSE),"")</f>
        <v/>
      </c>
      <c r="CG54" s="37"/>
      <c r="CH54" s="37" t="str">
        <f>IF(VLOOKUP(CONCATENATE($CD$6," ",CH$9),'-RÅDATA_KVARTAL-'!$DZ$5:$FB$385,15,FALSE)&gt;0,VLOOKUP(CONCATENATE($CD$6," ",CH$9),'-RÅDATA_KVARTAL-'!$DZ$5:$FB$385,15,FALSE),"")</f>
        <v/>
      </c>
      <c r="CI54" s="37"/>
      <c r="CJ54" s="37" t="str">
        <f>IF(VLOOKUP(CONCATENATE($CD$6," ",CJ$9),'-RÅDATA_KVARTAL-'!$DZ$5:$FB$385,15,FALSE)&gt;0,VLOOKUP(CONCATENATE($CD$6," ",CJ$9),'-RÅDATA_KVARTAL-'!$DZ$5:$FB$385,15,FALSE),"")</f>
        <v/>
      </c>
      <c r="CK54" s="37"/>
      <c r="CL54" s="37" t="str">
        <f>IF(VLOOKUP(CONCATENATE($CD$6," ",CL$9),'-RÅDATA_KVARTAL-'!$A$5:$DS$385,48,FALSE)&gt;0,VLOOKUP(CONCATENATE($CD$6," ",CL$9),'-RÅDATA_KVARTAL-'!$A$5:$DS$385,48,FALSE),"")</f>
        <v/>
      </c>
      <c r="CM54" s="147"/>
      <c r="CN54" s="148"/>
      <c r="CO54" s="103" t="s">
        <v>460</v>
      </c>
      <c r="CP54" s="15"/>
    </row>
    <row r="55" spans="2:94" ht="10.5" customHeight="1" x14ac:dyDescent="0.2">
      <c r="B55" s="288">
        <v>5</v>
      </c>
      <c r="C55" s="288"/>
      <c r="D55" s="92" t="s">
        <v>70</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81.267516874243356</v>
      </c>
      <c r="AM55" s="120"/>
      <c r="AN55" s="156">
        <f>IF(VLOOKUP(CONCATENATE($AL$6," ",AN$9),'-RÅDATA_KVARTAL-'!$DZ$5:$FB$385,16,FALSE)&gt;0,VLOOKUP(CONCATENATE($AL$6," ",AN$9),'-RÅDATA_KVARTAL-'!$DZ$5:$FB$385,16,FALSE),"")</f>
        <v>82.059199715218824</v>
      </c>
      <c r="AO55" s="156"/>
      <c r="AP55" s="156">
        <f>IF(VLOOKUP(CONCATENATE($AL$6," ",AP$9),'-RÅDATA_KVARTAL-'!$DZ$5:$FB$385,16,FALSE)&gt;0,VLOOKUP(CONCATENATE($AL$6," ",AP$9),'-RÅDATA_KVARTAL-'!$DZ$5:$FB$385,16,FALSE),"")</f>
        <v>83.871186843602217</v>
      </c>
      <c r="AQ55" s="156"/>
      <c r="AR55" s="156">
        <f>IF(VLOOKUP(CONCATENATE($AL$6," ",AR$9),'-RÅDATA_KVARTAL-'!$DZ$5:$FB$385,16,FALSE)&gt;0,VLOOKUP(CONCATENATE($AL$6," ",AR$9),'-RÅDATA_KVARTAL-'!$DZ$5:$FB$385,16,FALSE),"")</f>
        <v>79.31052873412321</v>
      </c>
      <c r="AS55" s="156"/>
      <c r="AT55" s="156">
        <f>IF(VLOOKUP(CONCATENATE($AL$6," ",AT$9),'-RÅDATA_KVARTAL-'!$A$5:$DS$385,52,FALSE)&gt;0,VLOOKUP(CONCATENATE($AL$6," ",AT$9),'-RÅDATA_KVARTAL-'!$A$5:$DS$385,52,FALSE),"")</f>
        <v>81.607998312031043</v>
      </c>
      <c r="AU55" s="118"/>
      <c r="AV55" s="106"/>
      <c r="AW55" s="156">
        <f>IF(VLOOKUP(CONCATENATE($AW$6," ",AW$9),'-RÅDATA_KVARTAL-'!$DZ$5:$FB$385,16,FALSE)&gt;0,VLOOKUP(CONCATENATE($AW$6," ",AW$9),'-RÅDATA_KVARTAL-'!$DZ$5:$FB$385,16,FALSE),"")</f>
        <v>84.342070468696164</v>
      </c>
      <c r="AX55" s="120"/>
      <c r="AY55" s="156">
        <f>IF(VLOOKUP(CONCATENATE($AW$6," ",AY$9),'-RÅDATA_KVARTAL-'!$DZ$5:$FB$385,16,FALSE)&gt;0,VLOOKUP(CONCATENATE($AW$6," ",AY$9),'-RÅDATA_KVARTAL-'!$DZ$5:$FB$385,16,FALSE),"")</f>
        <v>80.556566991371653</v>
      </c>
      <c r="AZ55" s="156"/>
      <c r="BA55" s="156">
        <f>IF(VLOOKUP(CONCATENATE($AW$6," ",BA$9),'-RÅDATA_KVARTAL-'!$DZ$5:$FB$385,16,FALSE)&gt;0,VLOOKUP(CONCATENATE($AW$6," ",BA$9),'-RÅDATA_KVARTAL-'!$DZ$5:$FB$385,16,FALSE),"")</f>
        <v>83.66226899405909</v>
      </c>
      <c r="BB55" s="156"/>
      <c r="BC55" s="156" t="str">
        <f>IF(VLOOKUP(CONCATENATE($AW$6," ",BC$9),'-RÅDATA_KVARTAL-'!$DZ$5:$FB$385,16,FALSE)&gt;0,VLOOKUP(CONCATENATE($AW$6," ",BC$9),'-RÅDATA_KVARTAL-'!$DZ$5:$FB$385,16,FALSE),"")</f>
        <v/>
      </c>
      <c r="BD55" s="156"/>
      <c r="BE55" s="156">
        <f>IF(VLOOKUP(CONCATENATE($AW$6," ",BE$9),'-RÅDATA_KVARTAL-'!$A$5:$DS$385,52,FALSE)&gt;0,VLOOKUP(CONCATENATE($AW$6," ",BE$9),'-RÅDATA_KVARTAL-'!$A$5:$DS$385,52,FALSE),"")</f>
        <v>82.852756017974272</v>
      </c>
      <c r="BF55" s="118"/>
      <c r="BG55" s="106"/>
      <c r="BH55" s="156" t="str">
        <f>IF(VLOOKUP(CONCATENATE($BH$6," ",BH$9),'-RÅDATA_KVARTAL-'!$DZ$5:$FB$385,16,FALSE)&gt;0,VLOOKUP(CONCATENATE($BH$6," ",BH$9),'-RÅDATA_KVARTAL-'!$DZ$5:$FB$385,16,FALSE),"")</f>
        <v/>
      </c>
      <c r="BI55" s="120"/>
      <c r="BJ55" s="156" t="str">
        <f>IF(VLOOKUP(CONCATENATE($BH$6," ",BJ$9),'-RÅDATA_KVARTAL-'!$DZ$5:$FB$385,16,FALSE)&gt;0,VLOOKUP(CONCATENATE($BH$6," ",BJ$9),'-RÅDATA_KVARTAL-'!$DZ$5:$FB$385,16,FALSE),"")</f>
        <v/>
      </c>
      <c r="BK55" s="156"/>
      <c r="BL55" s="156" t="str">
        <f>IF(VLOOKUP(CONCATENATE($BH$6," ",BL$9),'-RÅDATA_KVARTAL-'!$DZ$5:$FB$385,16,FALSE)&gt;0,VLOOKUP(CONCATENATE($BH$6," ",BL$9),'-RÅDATA_KVARTAL-'!$DZ$5:$FB$385,16,FALSE),"")</f>
        <v/>
      </c>
      <c r="BM55" s="156"/>
      <c r="BN55" s="156" t="str">
        <f>IF(VLOOKUP(CONCATENATE($BH$6," ",BN$9),'-RÅDATA_KVARTAL-'!$DZ$5:$FB$385,16,FALSE)&gt;0,VLOOKUP(CONCATENATE($BH$6," ",BN$9),'-RÅDATA_KVARTAL-'!$DZ$5:$FB$385,16,FALSE),"")</f>
        <v/>
      </c>
      <c r="BO55" s="156"/>
      <c r="BP55" s="156" t="str">
        <f>IF(VLOOKUP(CONCATENATE($BH$6," ",BP$9),'-RÅDATA_KVARTAL-'!$A$5:$DS$385,52,FALSE)&gt;0,VLOOKUP(CONCATENATE($BH$6," ",BP$9),'-RÅDATA_KVARTAL-'!$A$5:$DS$385,52,FALSE),"")</f>
        <v/>
      </c>
      <c r="BQ55" s="118"/>
      <c r="BR55" s="106"/>
      <c r="BS55" s="156" t="str">
        <f>IF(VLOOKUP(CONCATENATE($BS$6," ",BS$9),'-RÅDATA_KVARTAL-'!$DZ$5:$FB$385,16,FALSE)&gt;0,VLOOKUP(CONCATENATE($BS$6," ",BS$9),'-RÅDATA_KVARTAL-'!$DZ$5:$FB$385,16,FALSE),"")</f>
        <v/>
      </c>
      <c r="BT55" s="120"/>
      <c r="BU55" s="156" t="str">
        <f>IF(VLOOKUP(CONCATENATE($BS$6," ",BU$9),'-RÅDATA_KVARTAL-'!$DZ$5:$FB$385,16,FALSE)&gt;0,VLOOKUP(CONCATENATE($BS$6," ",BU$9),'-RÅDATA_KVARTAL-'!$DZ$5:$FB$385,16,FALSE),"")</f>
        <v/>
      </c>
      <c r="BV55" s="156"/>
      <c r="BW55" s="156" t="str">
        <f>IF(VLOOKUP(CONCATENATE($BS$6," ",BW$9),'-RÅDATA_KVARTAL-'!$DZ$5:$FB$385,16,FALSE)&gt;0,VLOOKUP(CONCATENATE($BS$6," ",BW$9),'-RÅDATA_KVARTAL-'!$DZ$5:$FB$385,16,FALSE),"")</f>
        <v/>
      </c>
      <c r="BX55" s="156"/>
      <c r="BY55" s="156" t="str">
        <f>IF(VLOOKUP(CONCATENATE($BS$6," ",BY$9),'-RÅDATA_KVARTAL-'!$DZ$5:$FB$385,16,FALSE)&gt;0,VLOOKUP(CONCATENATE($BS$6," ",BY$9),'-RÅDATA_KVARTAL-'!$DZ$5:$FB$385,16,FALSE),"")</f>
        <v/>
      </c>
      <c r="BZ55" s="156"/>
      <c r="CA55" s="156" t="str">
        <f>IF(VLOOKUP(CONCATENATE($BS$6," ",CA$9),'-RÅDATA_KVARTAL-'!$A$5:$DS$385,52,FALSE)&gt;0,VLOOKUP(CONCATENATE($BS$6," ",CA$9),'-RÅDATA_KVARTAL-'!$A$5:$DS$385,52,FALSE),"")</f>
        <v/>
      </c>
      <c r="CB55" s="118"/>
      <c r="CC55" s="106"/>
      <c r="CD55" s="156" t="str">
        <f>IF(VLOOKUP(CONCATENATE($CD$6," ",CD$9),'-RÅDATA_KVARTAL-'!$DZ$5:$FB$385,16,FALSE)&gt;0,VLOOKUP(CONCATENATE($CD$6," ",CD$9),'-RÅDATA_KVARTAL-'!$DZ$5:$FB$385,16,FALSE),"")</f>
        <v/>
      </c>
      <c r="CE55" s="120"/>
      <c r="CF55" s="156" t="str">
        <f>IF(VLOOKUP(CONCATENATE($CD$6," ",CF$9),'-RÅDATA_KVARTAL-'!$DZ$5:$FB$385,16,FALSE)&gt;0,VLOOKUP(CONCATENATE($CD$6," ",CF$9),'-RÅDATA_KVARTAL-'!$DZ$5:$FB$385,16,FALSE),"")</f>
        <v/>
      </c>
      <c r="CG55" s="156"/>
      <c r="CH55" s="156" t="str">
        <f>IF(VLOOKUP(CONCATENATE($CD$6," ",CH$9),'-RÅDATA_KVARTAL-'!$DZ$5:$FB$385,16,FALSE)&gt;0,VLOOKUP(CONCATENATE($CD$6," ",CH$9),'-RÅDATA_KVARTAL-'!$DZ$5:$FB$385,16,FALSE),"")</f>
        <v/>
      </c>
      <c r="CI55" s="156"/>
      <c r="CJ55" s="156" t="str">
        <f>IF(VLOOKUP(CONCATENATE($CD$6," ",CJ$9),'-RÅDATA_KVARTAL-'!$DZ$5:$FB$385,16,FALSE)&gt;0,VLOOKUP(CONCATENATE($CD$6," ",CJ$9),'-RÅDATA_KVARTAL-'!$DZ$5:$FB$385,16,FALSE),"")</f>
        <v/>
      </c>
      <c r="CK55" s="156"/>
      <c r="CL55" s="156" t="str">
        <f>IF(VLOOKUP(CONCATENATE($CD$6," ",CL$9),'-RÅDATA_KVARTAL-'!$A$5:$DS$385,52,FALSE)&gt;0,VLOOKUP(CONCATENATE($CD$6," ",CL$9),'-RÅDATA_KVARTAL-'!$A$5:$DS$385,52,FALSE),"")</f>
        <v/>
      </c>
      <c r="CM55" s="118"/>
      <c r="CN55" s="119"/>
      <c r="CO55" s="92" t="s">
        <v>461</v>
      </c>
      <c r="CP55" s="15"/>
    </row>
    <row r="56" spans="2:94"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88">
        <v>6</v>
      </c>
      <c r="C57" s="289"/>
      <c r="D57" s="103" t="s">
        <v>60</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216599</v>
      </c>
      <c r="AM57" s="157"/>
      <c r="AN57" s="37">
        <f>IF(VLOOKUP(CONCATENATE($AL$6," ",AN$9),'-RÅDATA_KVARTAL-'!$DZ$5:$FB$385,17,FALSE)&gt;0,VLOOKUP(CONCATENATE($AL$6," ",AN$9),'-RÅDATA_KVARTAL-'!$DZ$5:$FB$385,17,FALSE),"")</f>
        <v>219081</v>
      </c>
      <c r="AO57" s="37"/>
      <c r="AP57" s="37">
        <f>IF(VLOOKUP(CONCATENATE($AL$6," ",AP$9),'-RÅDATA_KVARTAL-'!$DZ$5:$FB$385,17,FALSE)&gt;0,VLOOKUP(CONCATENATE($AL$6," ",AP$9),'-RÅDATA_KVARTAL-'!$DZ$5:$FB$385,17,FALSE),"")</f>
        <v>215437</v>
      </c>
      <c r="AQ57" s="37"/>
      <c r="AR57" s="37">
        <f>IF(VLOOKUP(CONCATENATE($AL$6," ",AR$9),'-RÅDATA_KVARTAL-'!$DZ$5:$FB$385,17,FALSE)&gt;0,VLOOKUP(CONCATENATE($AL$6," ",AR$9),'-RÅDATA_KVARTAL-'!$DZ$5:$FB$385,17,FALSE),"")</f>
        <v>216173</v>
      </c>
      <c r="AS57" s="37"/>
      <c r="AT57" s="37">
        <f>IF(VLOOKUP(CONCATENATE($AL$6," ",AT$9),'-RÅDATA_KVARTAL-'!$A$5:$DS$385,56,FALSE)&gt;0,VLOOKUP(CONCATENATE($AL$6," ",AT$9),'-RÅDATA_KVARTAL-'!$A$5:$DS$385,56,FALSE),"")</f>
        <v>867290</v>
      </c>
      <c r="AU57" s="147"/>
      <c r="AV57" s="275"/>
      <c r="AW57" s="37">
        <f>IF(VLOOKUP(CONCATENATE($AW$6," ",AW$9),'-RÅDATA_KVARTAL-'!$DZ$5:$FB$385,17,FALSE)&gt;0,VLOOKUP(CONCATENATE($AW$6," ",AW$9),'-RÅDATA_KVARTAL-'!$DZ$5:$FB$385,17,FALSE),"")</f>
        <v>229023</v>
      </c>
      <c r="AX57" s="157"/>
      <c r="AY57" s="37">
        <f>IF(VLOOKUP(CONCATENATE($AW$6," ",AY$9),'-RÅDATA_KVARTAL-'!$DZ$5:$FB$385,17,FALSE)&gt;0,VLOOKUP(CONCATENATE($AW$6," ",AY$9),'-RÅDATA_KVARTAL-'!$DZ$5:$FB$385,17,FALSE),"")</f>
        <v>217487</v>
      </c>
      <c r="AZ57" s="37"/>
      <c r="BA57" s="37">
        <f>IF(VLOOKUP(CONCATENATE($AW$6," ",BA$9),'-RÅDATA_KVARTAL-'!$DZ$5:$FB$385,17,FALSE)&gt;0,VLOOKUP(CONCATENATE($AW$6," ",BA$9),'-RÅDATA_KVARTAL-'!$DZ$5:$FB$385,17,FALSE),"")</f>
        <v>213378</v>
      </c>
      <c r="BB57" s="37"/>
      <c r="BC57" s="37" t="str">
        <f>IF(VLOOKUP(CONCATENATE($AW$6," ",BC$9),'-RÅDATA_KVARTAL-'!$DZ$5:$FB$385,17,FALSE)&gt;0,VLOOKUP(CONCATENATE($AW$6," ",BC$9),'-RÅDATA_KVARTAL-'!$DZ$5:$FB$385,17,FALSE),"")</f>
        <v/>
      </c>
      <c r="BD57" s="37"/>
      <c r="BE57" s="37">
        <f>IF(VLOOKUP(CONCATENATE($AW$6," ",BE$9),'-RÅDATA_KVARTAL-'!$A$5:$DS$385,56,FALSE)&gt;0,VLOOKUP(CONCATENATE($AW$6," ",BE$9),'-RÅDATA_KVARTAL-'!$A$5:$DS$385,56,FALSE),"")</f>
        <v>659888</v>
      </c>
      <c r="BF57" s="147"/>
      <c r="BG57" s="275"/>
      <c r="BH57" s="37" t="str">
        <f>IF(VLOOKUP(CONCATENATE($BH$6," ",BH$9),'-RÅDATA_KVARTAL-'!$DZ$5:$FB$385,17,FALSE)&gt;0,VLOOKUP(CONCATENATE($BH$6," ",BH$9),'-RÅDATA_KVARTAL-'!$DZ$5:$FB$385,17,FALSE),"")</f>
        <v/>
      </c>
      <c r="BI57" s="157"/>
      <c r="BJ57" s="37" t="str">
        <f>IF(VLOOKUP(CONCATENATE($BH$6," ",BJ$9),'-RÅDATA_KVARTAL-'!$DZ$5:$FB$385,17,FALSE)&gt;0,VLOOKUP(CONCATENATE($BH$6," ",BJ$9),'-RÅDATA_KVARTAL-'!$DZ$5:$FB$385,17,FALSE),"")</f>
        <v/>
      </c>
      <c r="BK57" s="37"/>
      <c r="BL57" s="37" t="str">
        <f>IF(VLOOKUP(CONCATENATE($BH$6," ",BL$9),'-RÅDATA_KVARTAL-'!$DZ$5:$FB$385,17,FALSE)&gt;0,VLOOKUP(CONCATENATE($BH$6," ",BL$9),'-RÅDATA_KVARTAL-'!$DZ$5:$FB$385,17,FALSE),"")</f>
        <v/>
      </c>
      <c r="BM57" s="37"/>
      <c r="BN57" s="37" t="str">
        <f>IF(VLOOKUP(CONCATENATE($BH$6," ",BN$9),'-RÅDATA_KVARTAL-'!$DZ$5:$FB$385,17,FALSE)&gt;0,VLOOKUP(CONCATENATE($BH$6," ",BN$9),'-RÅDATA_KVARTAL-'!$DZ$5:$FB$385,17,FALSE),"")</f>
        <v/>
      </c>
      <c r="BO57" s="37"/>
      <c r="BP57" s="37" t="str">
        <f>IF(VLOOKUP(CONCATENATE($BH$6," ",BP$9),'-RÅDATA_KVARTAL-'!$A$5:$DS$385,56,FALSE)&gt;0,VLOOKUP(CONCATENATE($BH$6," ",BP$9),'-RÅDATA_KVARTAL-'!$A$5:$DS$385,56,FALSE),"")</f>
        <v/>
      </c>
      <c r="BQ57" s="147"/>
      <c r="BR57" s="275"/>
      <c r="BS57" s="37" t="str">
        <f>IF(VLOOKUP(CONCATENATE($BS$6," ",BS$9),'-RÅDATA_KVARTAL-'!$DZ$5:$FB$385,17,FALSE)&gt;0,VLOOKUP(CONCATENATE($BS$6," ",BS$9),'-RÅDATA_KVARTAL-'!$DZ$5:$FB$385,17,FALSE),"")</f>
        <v/>
      </c>
      <c r="BT57" s="157"/>
      <c r="BU57" s="37" t="str">
        <f>IF(VLOOKUP(CONCATENATE($BS$6," ",BU$9),'-RÅDATA_KVARTAL-'!$DZ$5:$FB$385,17,FALSE)&gt;0,VLOOKUP(CONCATENATE($BS$6," ",BU$9),'-RÅDATA_KVARTAL-'!$DZ$5:$FB$385,17,FALSE),"")</f>
        <v/>
      </c>
      <c r="BV57" s="37"/>
      <c r="BW57" s="37" t="str">
        <f>IF(VLOOKUP(CONCATENATE($BS$6," ",BW$9),'-RÅDATA_KVARTAL-'!$DZ$5:$FB$385,17,FALSE)&gt;0,VLOOKUP(CONCATENATE($BS$6," ",BW$9),'-RÅDATA_KVARTAL-'!$DZ$5:$FB$385,17,FALSE),"")</f>
        <v/>
      </c>
      <c r="BX57" s="37"/>
      <c r="BY57" s="37" t="str">
        <f>IF(VLOOKUP(CONCATENATE($BS$6," ",BY$9),'-RÅDATA_KVARTAL-'!$DZ$5:$FB$385,17,FALSE)&gt;0,VLOOKUP(CONCATENATE($BS$6," ",BY$9),'-RÅDATA_KVARTAL-'!$DZ$5:$FB$385,17,FALSE),"")</f>
        <v/>
      </c>
      <c r="BZ57" s="37"/>
      <c r="CA57" s="37" t="str">
        <f>IF(VLOOKUP(CONCATENATE($BS$6," ",CA$9),'-RÅDATA_KVARTAL-'!$A$5:$DS$385,56,FALSE)&gt;0,VLOOKUP(CONCATENATE($BS$6," ",CA$9),'-RÅDATA_KVARTAL-'!$A$5:$DS$385,56,FALSE),"")</f>
        <v/>
      </c>
      <c r="CB57" s="147"/>
      <c r="CC57" s="275"/>
      <c r="CD57" s="37" t="str">
        <f>IF(VLOOKUP(CONCATENATE($CD$6," ",CD$9),'-RÅDATA_KVARTAL-'!$DZ$5:$FB$385,17,FALSE)&gt;0,VLOOKUP(CONCATENATE($CD$6," ",CD$9),'-RÅDATA_KVARTAL-'!$DZ$5:$FB$385,17,FALSE),"")</f>
        <v/>
      </c>
      <c r="CE57" s="157"/>
      <c r="CF57" s="37" t="str">
        <f>IF(VLOOKUP(CONCATENATE($CD$6," ",CF$9),'-RÅDATA_KVARTAL-'!$DZ$5:$FB$385,17,FALSE)&gt;0,VLOOKUP(CONCATENATE($CD$6," ",CF$9),'-RÅDATA_KVARTAL-'!$DZ$5:$FB$385,17,FALSE),"")</f>
        <v/>
      </c>
      <c r="CG57" s="37"/>
      <c r="CH57" s="37" t="str">
        <f>IF(VLOOKUP(CONCATENATE($CD$6," ",CH$9),'-RÅDATA_KVARTAL-'!$DZ$5:$FB$385,17,FALSE)&gt;0,VLOOKUP(CONCATENATE($CD$6," ",CH$9),'-RÅDATA_KVARTAL-'!$DZ$5:$FB$385,17,FALSE),"")</f>
        <v/>
      </c>
      <c r="CI57" s="37"/>
      <c r="CJ57" s="37" t="str">
        <f>IF(VLOOKUP(CONCATENATE($CD$6," ",CJ$9),'-RÅDATA_KVARTAL-'!$DZ$5:$FB$385,17,FALSE)&gt;0,VLOOKUP(CONCATENATE($CD$6," ",CJ$9),'-RÅDATA_KVARTAL-'!$DZ$5:$FB$385,17,FALSE),"")</f>
        <v/>
      </c>
      <c r="CK57" s="37"/>
      <c r="CL57" s="37" t="str">
        <f>IF(VLOOKUP(CONCATENATE($CD$6," ",CL$9),'-RÅDATA_KVARTAL-'!$A$5:$DS$385,56,FALSE)&gt;0,VLOOKUP(CONCATENATE($CD$6," ",CL$9),'-RÅDATA_KVARTAL-'!$A$5:$DS$385,56,FALSE),"")</f>
        <v/>
      </c>
      <c r="CM57" s="147"/>
      <c r="CN57" s="148"/>
      <c r="CO57" s="103" t="s">
        <v>462</v>
      </c>
      <c r="CP57" s="15"/>
    </row>
    <row r="58" spans="2:94" ht="10.5" customHeight="1" x14ac:dyDescent="0.2">
      <c r="B58" s="288">
        <v>7</v>
      </c>
      <c r="C58" s="288"/>
      <c r="D58" s="92" t="s">
        <v>72</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89.802069686064442</v>
      </c>
      <c r="AM58" s="120"/>
      <c r="AN58" s="156">
        <f>IF(VLOOKUP(CONCATENATE($AL$6," ",AN$9),'-RÅDATA_KVARTAL-'!$DZ$5:$FB$385,18,FALSE)&gt;0,VLOOKUP(CONCATENATE($AL$6," ",AN$9),'-RÅDATA_KVARTAL-'!$DZ$5:$FB$385,18,FALSE),"")</f>
        <v>90.683350649243138</v>
      </c>
      <c r="AO58" s="156"/>
      <c r="AP58" s="156">
        <f>IF(VLOOKUP(CONCATENATE($AL$6," ",AP$9),'-RÅDATA_KVARTAL-'!$DZ$5:$FB$385,18,FALSE)&gt;0,VLOOKUP(CONCATENATE($AL$6," ",AP$9),'-RÅDATA_KVARTAL-'!$DZ$5:$FB$385,18,FALSE),"")</f>
        <v>91.455048691237266</v>
      </c>
      <c r="AQ58" s="156"/>
      <c r="AR58" s="156">
        <f>IF(VLOOKUP(CONCATENATE($AL$6," ",AR$9),'-RÅDATA_KVARTAL-'!$DZ$5:$FB$385,18,FALSE)&gt;0,VLOOKUP(CONCATENATE($AL$6," ",AR$9),'-RÅDATA_KVARTAL-'!$DZ$5:$FB$385,18,FALSE),"")</f>
        <v>88.685631297384219</v>
      </c>
      <c r="AS58" s="156"/>
      <c r="AT58" s="156">
        <f>IF(VLOOKUP(CONCATENATE($AL$6," ",AT$9),'-RÅDATA_KVARTAL-'!$A$5:$DS$385,60,FALSE)&gt;0,VLOOKUP(CONCATENATE($AL$6," ",AT$9),'-RÅDATA_KVARTAL-'!$A$5:$DS$385,60,FALSE),"")</f>
        <v>90.145233930254861</v>
      </c>
      <c r="AU58" s="118"/>
      <c r="AV58" s="106"/>
      <c r="AW58" s="156">
        <f>IF(VLOOKUP(CONCATENATE($AW$6," ",AW$9),'-RÅDATA_KVARTAL-'!$DZ$5:$FB$385,18,FALSE)&gt;0,VLOOKUP(CONCATENATE($AW$6," ",AW$9),'-RÅDATA_KVARTAL-'!$DZ$5:$FB$385,18,FALSE),"")</f>
        <v>91.761156475122803</v>
      </c>
      <c r="AX58" s="120"/>
      <c r="AY58" s="156">
        <f>IF(VLOOKUP(CONCATENATE($AW$6," ",AY$9),'-RÅDATA_KVARTAL-'!$DZ$5:$FB$385,18,FALSE)&gt;0,VLOOKUP(CONCATENATE($AW$6," ",AY$9),'-RÅDATA_KVARTAL-'!$DZ$5:$FB$385,18,FALSE),"")</f>
        <v>88.978304360811194</v>
      </c>
      <c r="AZ58" s="156"/>
      <c r="BA58" s="156">
        <f>IF(VLOOKUP(CONCATENATE($AW$6," ",BA$9),'-RÅDATA_KVARTAL-'!$DZ$5:$FB$385,18,FALSE)&gt;0,VLOOKUP(CONCATENATE($AW$6," ",BA$9),'-RÅDATA_KVARTAL-'!$DZ$5:$FB$385,18,FALSE),"")</f>
        <v>91.133044900678655</v>
      </c>
      <c r="BB58" s="156"/>
      <c r="BC58" s="156" t="str">
        <f>IF(VLOOKUP(CONCATENATE($AW$6," ",BC$9),'-RÅDATA_KVARTAL-'!$DZ$5:$FB$385,18,FALSE)&gt;0,VLOOKUP(CONCATENATE($AW$6," ",BC$9),'-RÅDATA_KVARTAL-'!$DZ$5:$FB$385,18,FALSE),"")</f>
        <v/>
      </c>
      <c r="BD58" s="156"/>
      <c r="BE58" s="156">
        <f>IF(VLOOKUP(CONCATENATE($AW$6," ",BE$9),'-RÅDATA_KVARTAL-'!$A$5:$DS$385,60,FALSE)&gt;0,VLOOKUP(CONCATENATE($AW$6," ",BE$9),'-RÅDATA_KVARTAL-'!$A$5:$DS$385,60,FALSE),"")</f>
        <v>90.625034333490802</v>
      </c>
      <c r="BF58" s="118"/>
      <c r="BG58" s="106"/>
      <c r="BH58" s="156" t="str">
        <f>IF(VLOOKUP(CONCATENATE($BH$6," ",BH$9),'-RÅDATA_KVARTAL-'!$DZ$5:$FB$385,18,FALSE)&gt;0,VLOOKUP(CONCATENATE($BH$6," ",BH$9),'-RÅDATA_KVARTAL-'!$DZ$5:$FB$385,18,FALSE),"")</f>
        <v/>
      </c>
      <c r="BI58" s="120"/>
      <c r="BJ58" s="156" t="str">
        <f>IF(VLOOKUP(CONCATENATE($BH$6," ",BJ$9),'-RÅDATA_KVARTAL-'!$DZ$5:$FB$385,18,FALSE)&gt;0,VLOOKUP(CONCATENATE($BH$6," ",BJ$9),'-RÅDATA_KVARTAL-'!$DZ$5:$FB$385,18,FALSE),"")</f>
        <v/>
      </c>
      <c r="BK58" s="156"/>
      <c r="BL58" s="156" t="str">
        <f>IF(VLOOKUP(CONCATENATE($BH$6," ",BL$9),'-RÅDATA_KVARTAL-'!$DZ$5:$FB$385,18,FALSE)&gt;0,VLOOKUP(CONCATENATE($BH$6," ",BL$9),'-RÅDATA_KVARTAL-'!$DZ$5:$FB$385,18,FALSE),"")</f>
        <v/>
      </c>
      <c r="BM58" s="156"/>
      <c r="BN58" s="156" t="str">
        <f>IF(VLOOKUP(CONCATENATE($BH$6," ",BN$9),'-RÅDATA_KVARTAL-'!$DZ$5:$FB$385,18,FALSE)&gt;0,VLOOKUP(CONCATENATE($BH$6," ",BN$9),'-RÅDATA_KVARTAL-'!$DZ$5:$FB$385,18,FALSE),"")</f>
        <v/>
      </c>
      <c r="BO58" s="156"/>
      <c r="BP58" s="156" t="str">
        <f>IF(VLOOKUP(CONCATENATE($BH$6," ",BP$9),'-RÅDATA_KVARTAL-'!$A$5:$DS$385,60,FALSE)&gt;0,VLOOKUP(CONCATENATE($BH$6," ",BP$9),'-RÅDATA_KVARTAL-'!$A$5:$DS$385,60,FALSE),"")</f>
        <v/>
      </c>
      <c r="BQ58" s="118"/>
      <c r="BR58" s="106"/>
      <c r="BS58" s="156" t="str">
        <f>IF(VLOOKUP(CONCATENATE($BS$6," ",BS$9),'-RÅDATA_KVARTAL-'!$DZ$5:$FB$385,18,FALSE)&gt;0,VLOOKUP(CONCATENATE($BS$6," ",BS$9),'-RÅDATA_KVARTAL-'!$DZ$5:$FB$385,18,FALSE),"")</f>
        <v/>
      </c>
      <c r="BT58" s="120"/>
      <c r="BU58" s="156" t="str">
        <f>IF(VLOOKUP(CONCATENATE($BS$6," ",BU$9),'-RÅDATA_KVARTAL-'!$DZ$5:$FB$385,18,FALSE)&gt;0,VLOOKUP(CONCATENATE($BS$6," ",BU$9),'-RÅDATA_KVARTAL-'!$DZ$5:$FB$385,18,FALSE),"")</f>
        <v/>
      </c>
      <c r="BV58" s="156"/>
      <c r="BW58" s="156" t="str">
        <f>IF(VLOOKUP(CONCATENATE($BS$6," ",BW$9),'-RÅDATA_KVARTAL-'!$DZ$5:$FB$385,18,FALSE)&gt;0,VLOOKUP(CONCATENATE($BS$6," ",BW$9),'-RÅDATA_KVARTAL-'!$DZ$5:$FB$385,18,FALSE),"")</f>
        <v/>
      </c>
      <c r="BX58" s="156"/>
      <c r="BY58" s="156" t="str">
        <f>IF(VLOOKUP(CONCATENATE($BS$6," ",BY$9),'-RÅDATA_KVARTAL-'!$DZ$5:$FB$385,18,FALSE)&gt;0,VLOOKUP(CONCATENATE($BS$6," ",BY$9),'-RÅDATA_KVARTAL-'!$DZ$5:$FB$385,18,FALSE),"")</f>
        <v/>
      </c>
      <c r="BZ58" s="156"/>
      <c r="CA58" s="156" t="str">
        <f>IF(VLOOKUP(CONCATENATE($BS$6," ",CA$9),'-RÅDATA_KVARTAL-'!$A$5:$DS$385,60,FALSE)&gt;0,VLOOKUP(CONCATENATE($BS$6," ",CA$9),'-RÅDATA_KVARTAL-'!$A$5:$DS$385,60,FALSE),"")</f>
        <v/>
      </c>
      <c r="CB58" s="118"/>
      <c r="CC58" s="106"/>
      <c r="CD58" s="156" t="str">
        <f>IF(VLOOKUP(CONCATENATE($CD$6," ",CD$9),'-RÅDATA_KVARTAL-'!$DZ$5:$FB$385,18,FALSE)&gt;0,VLOOKUP(CONCATENATE($CD$6," ",CD$9),'-RÅDATA_KVARTAL-'!$DZ$5:$FB$385,18,FALSE),"")</f>
        <v/>
      </c>
      <c r="CE58" s="120"/>
      <c r="CF58" s="156" t="str">
        <f>IF(VLOOKUP(CONCATENATE($CD$6," ",CF$9),'-RÅDATA_KVARTAL-'!$DZ$5:$FB$385,18,FALSE)&gt;0,VLOOKUP(CONCATENATE($CD$6," ",CF$9),'-RÅDATA_KVARTAL-'!$DZ$5:$FB$385,18,FALSE),"")</f>
        <v/>
      </c>
      <c r="CG58" s="156"/>
      <c r="CH58" s="156" t="str">
        <f>IF(VLOOKUP(CONCATENATE($CD$6," ",CH$9),'-RÅDATA_KVARTAL-'!$DZ$5:$FB$385,18,FALSE)&gt;0,VLOOKUP(CONCATENATE($CD$6," ",CH$9),'-RÅDATA_KVARTAL-'!$DZ$5:$FB$385,18,FALSE),"")</f>
        <v/>
      </c>
      <c r="CI58" s="156"/>
      <c r="CJ58" s="156" t="str">
        <f>IF(VLOOKUP(CONCATENATE($CD$6," ",CJ$9),'-RÅDATA_KVARTAL-'!$DZ$5:$FB$385,18,FALSE)&gt;0,VLOOKUP(CONCATENATE($CD$6," ",CJ$9),'-RÅDATA_KVARTAL-'!$DZ$5:$FB$385,18,FALSE),"")</f>
        <v/>
      </c>
      <c r="CK58" s="156"/>
      <c r="CL58" s="156" t="str">
        <f>IF(VLOOKUP(CONCATENATE($CD$6," ",CL$9),'-RÅDATA_KVARTAL-'!$A$5:$DS$385,60,FALSE)&gt;0,VLOOKUP(CONCATENATE($CD$6," ",CL$9),'-RÅDATA_KVARTAL-'!$A$5:$DS$385,60,FALSE),"")</f>
        <v/>
      </c>
      <c r="CM58" s="118"/>
      <c r="CN58" s="119"/>
      <c r="CO58" s="92" t="s">
        <v>463</v>
      </c>
      <c r="CP58" s="15"/>
    </row>
    <row r="59" spans="2:94"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88">
        <v>8</v>
      </c>
      <c r="C60" s="289"/>
      <c r="D60" s="103" t="s">
        <v>73</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226590</v>
      </c>
      <c r="AM60" s="157"/>
      <c r="AN60" s="37">
        <f>IF(VLOOKUP(CONCATENATE($AL$6," ",AN$9),'-RÅDATA_KVARTAL-'!$DZ$5:$FB$385,19,FALSE)&gt;0,VLOOKUP(CONCATENATE($AL$6," ",AN$9),'-RÅDATA_KVARTAL-'!$DZ$5:$FB$385,19,FALSE),"")</f>
        <v>228948</v>
      </c>
      <c r="AO60" s="37"/>
      <c r="AP60" s="37">
        <f>IF(VLOOKUP(CONCATENATE($AL$6," ",AP$9),'-RÅDATA_KVARTAL-'!$DZ$5:$FB$385,19,FALSE)&gt;0,VLOOKUP(CONCATENATE($AL$6," ",AP$9),'-RÅDATA_KVARTAL-'!$DZ$5:$FB$385,19,FALSE),"")</f>
        <v>223718</v>
      </c>
      <c r="AQ60" s="37"/>
      <c r="AR60" s="37">
        <f>IF(VLOOKUP(CONCATENATE($AL$6," ",AR$9),'-RÅDATA_KVARTAL-'!$DZ$5:$FB$385,19,FALSE)&gt;0,VLOOKUP(CONCATENATE($AL$6," ",AR$9),'-RÅDATA_KVARTAL-'!$DZ$5:$FB$385,19,FALSE),"")</f>
        <v>227244</v>
      </c>
      <c r="AS60" s="37"/>
      <c r="AT60" s="37">
        <f>IF(VLOOKUP(CONCATENATE($AL$6," ",AT$9),'-RÅDATA_KVARTAL-'!$A$5:$DS$385,64,FALSE)&gt;0,VLOOKUP(CONCATENATE($AL$6," ",AT$9),'-RÅDATA_KVARTAL-'!$A$5:$DS$385,64,FALSE),"")</f>
        <v>906500</v>
      </c>
      <c r="AU60" s="147"/>
      <c r="AV60" s="275"/>
      <c r="AW60" s="37">
        <f>IF(VLOOKUP(CONCATENATE($AW$6," ",AW$9),'-RÅDATA_KVARTAL-'!$DZ$5:$FB$385,19,FALSE)&gt;0,VLOOKUP(CONCATENATE($AW$6," ",AW$9),'-RÅDATA_KVARTAL-'!$DZ$5:$FB$385,19,FALSE),"")</f>
        <v>237386</v>
      </c>
      <c r="AX60" s="157"/>
      <c r="AY60" s="37">
        <f>IF(VLOOKUP(CONCATENATE($AW$6," ",AY$9),'-RÅDATA_KVARTAL-'!$DZ$5:$FB$385,19,FALSE)&gt;0,VLOOKUP(CONCATENATE($AW$6," ",AY$9),'-RÅDATA_KVARTAL-'!$DZ$5:$FB$385,19,FALSE),"")</f>
        <v>227955</v>
      </c>
      <c r="AZ60" s="37"/>
      <c r="BA60" s="37">
        <f>IF(VLOOKUP(CONCATENATE($AW$6," ",BA$9),'-RÅDATA_KVARTAL-'!$DZ$5:$FB$385,19,FALSE)&gt;0,VLOOKUP(CONCATENATE($AW$6," ",BA$9),'-RÅDATA_KVARTAL-'!$DZ$5:$FB$385,19,FALSE),"")</f>
        <v>221611</v>
      </c>
      <c r="BB60" s="37"/>
      <c r="BC60" s="37" t="str">
        <f>IF(VLOOKUP(CONCATENATE($AW$6," ",BC$9),'-RÅDATA_KVARTAL-'!$DZ$5:$FB$385,19,FALSE)&gt;0,VLOOKUP(CONCATENATE($AW$6," ",BC$9),'-RÅDATA_KVARTAL-'!$DZ$5:$FB$385,19,FALSE),"")</f>
        <v/>
      </c>
      <c r="BD60" s="37"/>
      <c r="BE60" s="37">
        <f>IF(VLOOKUP(CONCATENATE($AW$6," ",BE$9),'-RÅDATA_KVARTAL-'!$A$5:$DS$385,64,FALSE)&gt;0,VLOOKUP(CONCATENATE($AW$6," ",BE$9),'-RÅDATA_KVARTAL-'!$A$5:$DS$385,64,FALSE),"")</f>
        <v>686952</v>
      </c>
      <c r="BF60" s="147"/>
      <c r="BG60" s="275"/>
      <c r="BH60" s="37" t="str">
        <f>IF(VLOOKUP(CONCATENATE($BH$6," ",BH$9),'-RÅDATA_KVARTAL-'!$DZ$5:$FB$385,19,FALSE)&gt;0,VLOOKUP(CONCATENATE($BH$6," ",BH$9),'-RÅDATA_KVARTAL-'!$DZ$5:$FB$385,19,FALSE),"")</f>
        <v/>
      </c>
      <c r="BI60" s="157"/>
      <c r="BJ60" s="37" t="str">
        <f>IF(VLOOKUP(CONCATENATE($BH$6," ",BJ$9),'-RÅDATA_KVARTAL-'!$DZ$5:$FB$385,19,FALSE)&gt;0,VLOOKUP(CONCATENATE($BH$6," ",BJ$9),'-RÅDATA_KVARTAL-'!$DZ$5:$FB$385,19,FALSE),"")</f>
        <v/>
      </c>
      <c r="BK60" s="37"/>
      <c r="BL60" s="37" t="str">
        <f>IF(VLOOKUP(CONCATENATE($BH$6," ",BL$9),'-RÅDATA_KVARTAL-'!$DZ$5:$FB$385,19,FALSE)&gt;0,VLOOKUP(CONCATENATE($BH$6," ",BL$9),'-RÅDATA_KVARTAL-'!$DZ$5:$FB$385,19,FALSE),"")</f>
        <v/>
      </c>
      <c r="BM60" s="37"/>
      <c r="BN60" s="37" t="str">
        <f>IF(VLOOKUP(CONCATENATE($BH$6," ",BN$9),'-RÅDATA_KVARTAL-'!$DZ$5:$FB$385,19,FALSE)&gt;0,VLOOKUP(CONCATENATE($BH$6," ",BN$9),'-RÅDATA_KVARTAL-'!$DZ$5:$FB$385,19,FALSE),"")</f>
        <v/>
      </c>
      <c r="BO60" s="37"/>
      <c r="BP60" s="37" t="str">
        <f>IF(VLOOKUP(CONCATENATE($BH$6," ",BP$9),'-RÅDATA_KVARTAL-'!$A$5:$DS$385,64,FALSE)&gt;0,VLOOKUP(CONCATENATE($BH$6," ",BP$9),'-RÅDATA_KVARTAL-'!$A$5:$DS$385,64,FALSE),"")</f>
        <v/>
      </c>
      <c r="BQ60" s="147"/>
      <c r="BR60" s="275"/>
      <c r="BS60" s="37" t="str">
        <f>IF(VLOOKUP(CONCATENATE($BS$6," ",BS$9),'-RÅDATA_KVARTAL-'!$DZ$5:$FB$385,19,FALSE)&gt;0,VLOOKUP(CONCATENATE($BS$6," ",BS$9),'-RÅDATA_KVARTAL-'!$DZ$5:$FB$385,19,FALSE),"")</f>
        <v/>
      </c>
      <c r="BT60" s="157"/>
      <c r="BU60" s="37" t="str">
        <f>IF(VLOOKUP(CONCATENATE($BS$6," ",BU$9),'-RÅDATA_KVARTAL-'!$DZ$5:$FB$385,19,FALSE)&gt;0,VLOOKUP(CONCATENATE($BS$6," ",BU$9),'-RÅDATA_KVARTAL-'!$DZ$5:$FB$385,19,FALSE),"")</f>
        <v/>
      </c>
      <c r="BV60" s="37"/>
      <c r="BW60" s="37" t="str">
        <f>IF(VLOOKUP(CONCATENATE($BS$6," ",BW$9),'-RÅDATA_KVARTAL-'!$DZ$5:$FB$385,19,FALSE)&gt;0,VLOOKUP(CONCATENATE($BS$6," ",BW$9),'-RÅDATA_KVARTAL-'!$DZ$5:$FB$385,19,FALSE),"")</f>
        <v/>
      </c>
      <c r="BX60" s="37"/>
      <c r="BY60" s="37" t="str">
        <f>IF(VLOOKUP(CONCATENATE($BS$6," ",BY$9),'-RÅDATA_KVARTAL-'!$DZ$5:$FB$385,19,FALSE)&gt;0,VLOOKUP(CONCATENATE($BS$6," ",BY$9),'-RÅDATA_KVARTAL-'!$DZ$5:$FB$385,19,FALSE),"")</f>
        <v/>
      </c>
      <c r="BZ60" s="37"/>
      <c r="CA60" s="37" t="str">
        <f>IF(VLOOKUP(CONCATENATE($BS$6," ",CA$9),'-RÅDATA_KVARTAL-'!$A$5:$DS$385,64,FALSE)&gt;0,VLOOKUP(CONCATENATE($BS$6," ",CA$9),'-RÅDATA_KVARTAL-'!$A$5:$DS$385,64,FALSE),"")</f>
        <v/>
      </c>
      <c r="CB60" s="147"/>
      <c r="CC60" s="275"/>
      <c r="CD60" s="37" t="str">
        <f>IF(VLOOKUP(CONCATENATE($CD$6," ",CD$9),'-RÅDATA_KVARTAL-'!$DZ$5:$FB$385,19,FALSE)&gt;0,VLOOKUP(CONCATENATE($CD$6," ",CD$9),'-RÅDATA_KVARTAL-'!$DZ$5:$FB$385,19,FALSE),"")</f>
        <v/>
      </c>
      <c r="CE60" s="157"/>
      <c r="CF60" s="37" t="str">
        <f>IF(VLOOKUP(CONCATENATE($CD$6," ",CF$9),'-RÅDATA_KVARTAL-'!$DZ$5:$FB$385,19,FALSE)&gt;0,VLOOKUP(CONCATENATE($CD$6," ",CF$9),'-RÅDATA_KVARTAL-'!$DZ$5:$FB$385,19,FALSE),"")</f>
        <v/>
      </c>
      <c r="CG60" s="37"/>
      <c r="CH60" s="37" t="str">
        <f>IF(VLOOKUP(CONCATENATE($CD$6," ",CH$9),'-RÅDATA_KVARTAL-'!$DZ$5:$FB$385,19,FALSE)&gt;0,VLOOKUP(CONCATENATE($CD$6," ",CH$9),'-RÅDATA_KVARTAL-'!$DZ$5:$FB$385,19,FALSE),"")</f>
        <v/>
      </c>
      <c r="CI60" s="37"/>
      <c r="CJ60" s="37" t="str">
        <f>IF(VLOOKUP(CONCATENATE($CD$6," ",CJ$9),'-RÅDATA_KVARTAL-'!$DZ$5:$FB$385,19,FALSE)&gt;0,VLOOKUP(CONCATENATE($CD$6," ",CJ$9),'-RÅDATA_KVARTAL-'!$DZ$5:$FB$385,19,FALSE),"")</f>
        <v/>
      </c>
      <c r="CK60" s="37"/>
      <c r="CL60" s="37" t="str">
        <f>IF(VLOOKUP(CONCATENATE($CD$6," ",CL$9),'-RÅDATA_KVARTAL-'!$A$5:$DS$385,64,FALSE)&gt;0,VLOOKUP(CONCATENATE($CD$6," ",CL$9),'-RÅDATA_KVARTAL-'!$A$5:$DS$385,64,FALSE),"")</f>
        <v/>
      </c>
      <c r="CM60" s="147"/>
      <c r="CN60" s="148"/>
      <c r="CO60" s="103" t="s">
        <v>464</v>
      </c>
      <c r="CP60" s="15"/>
    </row>
    <row r="61" spans="2:94" ht="10.5" customHeight="1" x14ac:dyDescent="0.2">
      <c r="B61" s="288">
        <v>9</v>
      </c>
      <c r="C61" s="288"/>
      <c r="D61" s="92" t="s">
        <v>74</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93.944344018972131</v>
      </c>
      <c r="AM61" s="120"/>
      <c r="AN61" s="156">
        <f>IF(VLOOKUP(CONCATENATE($AL$6," ",AN$9),'-RÅDATA_KVARTAL-'!$DZ$5:$FB$385,20,FALSE)&gt;0,VLOOKUP(CONCATENATE($AL$6," ",AN$9),'-RÅDATA_KVARTAL-'!$DZ$5:$FB$385,20,FALSE),"")</f>
        <v>94.767559781281435</v>
      </c>
      <c r="AO61" s="156"/>
      <c r="AP61" s="156">
        <f>IF(VLOOKUP(CONCATENATE($AL$6," ",AP$9),'-RÅDATA_KVARTAL-'!$DZ$5:$FB$385,20,FALSE)&gt;0,VLOOKUP(CONCATENATE($AL$6," ",AP$9),'-RÅDATA_KVARTAL-'!$DZ$5:$FB$385,20,FALSE),"")</f>
        <v>94.970411689293016</v>
      </c>
      <c r="AQ61" s="156"/>
      <c r="AR61" s="156">
        <f>IF(VLOOKUP(CONCATENATE($AL$6," ",AR$9),'-RÅDATA_KVARTAL-'!$DZ$5:$FB$385,20,FALSE)&gt;0,VLOOKUP(CONCATENATE($AL$6," ",AR$9),'-RÅDATA_KVARTAL-'!$DZ$5:$FB$385,20,FALSE),"")</f>
        <v>93.227542748367199</v>
      </c>
      <c r="AS61" s="156"/>
      <c r="AT61" s="156">
        <f>IF(VLOOKUP(CONCATENATE($AL$6," ",AT$9),'-RÅDATA_KVARTAL-'!$A$5:$DS$385,68,FALSE)&gt;0,VLOOKUP(CONCATENATE($AL$6," ",AT$9),'-RÅDATA_KVARTAL-'!$A$5:$DS$385,68,FALSE),"")</f>
        <v>94.220681153681056</v>
      </c>
      <c r="AU61" s="118"/>
      <c r="AV61" s="106"/>
      <c r="AW61" s="156">
        <f>IF(VLOOKUP(CONCATENATE($AW$6," ",AW$9),'-RÅDATA_KVARTAL-'!$DZ$5:$FB$385,20,FALSE)&gt;0,VLOOKUP(CONCATENATE($AW$6," ",AW$9),'-RÅDATA_KVARTAL-'!$DZ$5:$FB$385,20,FALSE),"")</f>
        <v>95.111905315201966</v>
      </c>
      <c r="AX61" s="120"/>
      <c r="AY61" s="156">
        <f>IF(VLOOKUP(CONCATENATE($AW$6," ",AY$9),'-RÅDATA_KVARTAL-'!$DZ$5:$FB$385,20,FALSE)&gt;0,VLOOKUP(CONCATENATE($AW$6," ",AY$9),'-RÅDATA_KVARTAL-'!$DZ$5:$FB$385,20,FALSE),"")</f>
        <v>93.260973624026803</v>
      </c>
      <c r="AZ61" s="156"/>
      <c r="BA61" s="156">
        <f>IF(VLOOKUP(CONCATENATE($AW$6," ",BA$9),'-RÅDATA_KVARTAL-'!$DZ$5:$FB$385,20,FALSE)&gt;0,VLOOKUP(CONCATENATE($AW$6," ",BA$9),'-RÅDATA_KVARTAL-'!$DZ$5:$FB$385,20,FALSE),"")</f>
        <v>94.6493322342711</v>
      </c>
      <c r="BB61" s="156"/>
      <c r="BC61" s="156" t="str">
        <f>IF(VLOOKUP(CONCATENATE($AW$6," ",BC$9),'-RÅDATA_KVARTAL-'!$DZ$5:$FB$385,20,FALSE)&gt;0,VLOOKUP(CONCATENATE($AW$6," ",BC$9),'-RÅDATA_KVARTAL-'!$DZ$5:$FB$385,20,FALSE),"")</f>
        <v/>
      </c>
      <c r="BD61" s="156"/>
      <c r="BE61" s="156">
        <f>IF(VLOOKUP(CONCATENATE($AW$6," ",BE$9),'-RÅDATA_KVARTAL-'!$A$5:$DS$385,68,FALSE)&gt;0,VLOOKUP(CONCATENATE($AW$6," ",BE$9),'-RÅDATA_KVARTAL-'!$A$5:$DS$385,68,FALSE),"")</f>
        <v>94.34184071457608</v>
      </c>
      <c r="BF61" s="118"/>
      <c r="BG61" s="106"/>
      <c r="BH61" s="156" t="str">
        <f>IF(VLOOKUP(CONCATENATE($BH$6," ",BH$9),'-RÅDATA_KVARTAL-'!$DZ$5:$FB$385,20,FALSE)&gt;0,VLOOKUP(CONCATENATE($BH$6," ",BH$9),'-RÅDATA_KVARTAL-'!$DZ$5:$FB$385,20,FALSE),"")</f>
        <v/>
      </c>
      <c r="BI61" s="120"/>
      <c r="BJ61" s="156" t="str">
        <f>IF(VLOOKUP(CONCATENATE($BH$6," ",BJ$9),'-RÅDATA_KVARTAL-'!$DZ$5:$FB$385,20,FALSE)&gt;0,VLOOKUP(CONCATENATE($BH$6," ",BJ$9),'-RÅDATA_KVARTAL-'!$DZ$5:$FB$385,20,FALSE),"")</f>
        <v/>
      </c>
      <c r="BK61" s="156"/>
      <c r="BL61" s="156" t="str">
        <f>IF(VLOOKUP(CONCATENATE($BH$6," ",BL$9),'-RÅDATA_KVARTAL-'!$DZ$5:$FB$385,20,FALSE)&gt;0,VLOOKUP(CONCATENATE($BH$6," ",BL$9),'-RÅDATA_KVARTAL-'!$DZ$5:$FB$385,20,FALSE),"")</f>
        <v/>
      </c>
      <c r="BM61" s="156"/>
      <c r="BN61" s="156" t="str">
        <f>IF(VLOOKUP(CONCATENATE($BH$6," ",BN$9),'-RÅDATA_KVARTAL-'!$DZ$5:$FB$385,20,FALSE)&gt;0,VLOOKUP(CONCATENATE($BH$6," ",BN$9),'-RÅDATA_KVARTAL-'!$DZ$5:$FB$385,20,FALSE),"")</f>
        <v/>
      </c>
      <c r="BO61" s="156"/>
      <c r="BP61" s="156" t="str">
        <f>IF(VLOOKUP(CONCATENATE($BH$6," ",BP$9),'-RÅDATA_KVARTAL-'!$A$5:$DS$385,68,FALSE)&gt;0,VLOOKUP(CONCATENATE($BH$6," ",BP$9),'-RÅDATA_KVARTAL-'!$A$5:$DS$385,68,FALSE),"")</f>
        <v/>
      </c>
      <c r="BQ61" s="118"/>
      <c r="BR61" s="106"/>
      <c r="BS61" s="156" t="str">
        <f>IF(VLOOKUP(CONCATENATE($BS$6," ",BS$9),'-RÅDATA_KVARTAL-'!$DZ$5:$FB$385,20,FALSE)&gt;0,VLOOKUP(CONCATENATE($BS$6," ",BS$9),'-RÅDATA_KVARTAL-'!$DZ$5:$FB$385,20,FALSE),"")</f>
        <v/>
      </c>
      <c r="BT61" s="120"/>
      <c r="BU61" s="156" t="str">
        <f>IF(VLOOKUP(CONCATENATE($BS$6," ",BU$9),'-RÅDATA_KVARTAL-'!$DZ$5:$FB$385,20,FALSE)&gt;0,VLOOKUP(CONCATENATE($BS$6," ",BU$9),'-RÅDATA_KVARTAL-'!$DZ$5:$FB$385,20,FALSE),"")</f>
        <v/>
      </c>
      <c r="BV61" s="156"/>
      <c r="BW61" s="156" t="str">
        <f>IF(VLOOKUP(CONCATENATE($BS$6," ",BW$9),'-RÅDATA_KVARTAL-'!$DZ$5:$FB$385,20,FALSE)&gt;0,VLOOKUP(CONCATENATE($BS$6," ",BW$9),'-RÅDATA_KVARTAL-'!$DZ$5:$FB$385,20,FALSE),"")</f>
        <v/>
      </c>
      <c r="BX61" s="156"/>
      <c r="BY61" s="156" t="str">
        <f>IF(VLOOKUP(CONCATENATE($BS$6," ",BY$9),'-RÅDATA_KVARTAL-'!$DZ$5:$FB$385,20,FALSE)&gt;0,VLOOKUP(CONCATENATE($BS$6," ",BY$9),'-RÅDATA_KVARTAL-'!$DZ$5:$FB$385,20,FALSE),"")</f>
        <v/>
      </c>
      <c r="BZ61" s="156"/>
      <c r="CA61" s="156" t="str">
        <f>IF(VLOOKUP(CONCATENATE($BS$6," ",CA$9),'-RÅDATA_KVARTAL-'!$A$5:$DS$385,68,FALSE)&gt;0,VLOOKUP(CONCATENATE($BS$6," ",CA$9),'-RÅDATA_KVARTAL-'!$A$5:$DS$385,68,FALSE),"")</f>
        <v/>
      </c>
      <c r="CB61" s="118"/>
      <c r="CC61" s="106"/>
      <c r="CD61" s="156" t="str">
        <f>IF(VLOOKUP(CONCATENATE($CD$6," ",CD$9),'-RÅDATA_KVARTAL-'!$DZ$5:$FB$385,20,FALSE)&gt;0,VLOOKUP(CONCATENATE($CD$6," ",CD$9),'-RÅDATA_KVARTAL-'!$DZ$5:$FB$385,20,FALSE),"")</f>
        <v/>
      </c>
      <c r="CE61" s="120"/>
      <c r="CF61" s="156" t="str">
        <f>IF(VLOOKUP(CONCATENATE($CD$6," ",CF$9),'-RÅDATA_KVARTAL-'!$DZ$5:$FB$385,20,FALSE)&gt;0,VLOOKUP(CONCATENATE($CD$6," ",CF$9),'-RÅDATA_KVARTAL-'!$DZ$5:$FB$385,20,FALSE),"")</f>
        <v/>
      </c>
      <c r="CG61" s="156"/>
      <c r="CH61" s="156" t="str">
        <f>IF(VLOOKUP(CONCATENATE($CD$6," ",CH$9),'-RÅDATA_KVARTAL-'!$DZ$5:$FB$385,20,FALSE)&gt;0,VLOOKUP(CONCATENATE($CD$6," ",CH$9),'-RÅDATA_KVARTAL-'!$DZ$5:$FB$385,20,FALSE),"")</f>
        <v/>
      </c>
      <c r="CI61" s="156"/>
      <c r="CJ61" s="156" t="str">
        <f>IF(VLOOKUP(CONCATENATE($CD$6," ",CJ$9),'-RÅDATA_KVARTAL-'!$DZ$5:$FB$385,20,FALSE)&gt;0,VLOOKUP(CONCATENATE($CD$6," ",CJ$9),'-RÅDATA_KVARTAL-'!$DZ$5:$FB$385,20,FALSE),"")</f>
        <v/>
      </c>
      <c r="CK61" s="156"/>
      <c r="CL61" s="156" t="str">
        <f>IF(VLOOKUP(CONCATENATE($CD$6," ",CL$9),'-RÅDATA_KVARTAL-'!$A$5:$DS$385,68,FALSE)&gt;0,VLOOKUP(CONCATENATE($CD$6," ",CL$9),'-RÅDATA_KVARTAL-'!$A$5:$DS$385,68,FALSE),"")</f>
        <v/>
      </c>
      <c r="CM61" s="118"/>
      <c r="CN61" s="119"/>
      <c r="CO61" s="92" t="s">
        <v>465</v>
      </c>
      <c r="CP61" s="15"/>
    </row>
    <row r="62" spans="2:94"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88">
        <v>10</v>
      </c>
      <c r="C63" s="289"/>
      <c r="D63" s="103" t="s">
        <v>61</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230597</v>
      </c>
      <c r="AM63" s="157"/>
      <c r="AN63" s="37">
        <f>IF(VLOOKUP(CONCATENATE($AL$6," ",AN$9),'-RÅDATA_KVARTAL-'!$DZ$5:$FB$385,21,FALSE)&gt;0,VLOOKUP(CONCATENATE($AL$6," ",AN$9),'-RÅDATA_KVARTAL-'!$DZ$5:$FB$385,21,FALSE),"")</f>
        <v>232806</v>
      </c>
      <c r="AO63" s="37"/>
      <c r="AP63" s="37">
        <f>IF(VLOOKUP(CONCATENATE($AL$6," ",AP$9),'-RÅDATA_KVARTAL-'!$DZ$5:$FB$385,21,FALSE)&gt;0,VLOOKUP(CONCATENATE($AL$6," ",AP$9),'-RÅDATA_KVARTAL-'!$DZ$5:$FB$385,21,FALSE),"")</f>
        <v>227042</v>
      </c>
      <c r="AQ63" s="37"/>
      <c r="AR63" s="37">
        <f>IF(VLOOKUP(CONCATENATE($AL$6," ",AR$9),'-RÅDATA_KVARTAL-'!$DZ$5:$FB$385,21,FALSE)&gt;0,VLOOKUP(CONCATENATE($AL$6," ",AR$9),'-RÅDATA_KVARTAL-'!$DZ$5:$FB$385,21,FALSE),"")</f>
        <v>231970</v>
      </c>
      <c r="AS63" s="37"/>
      <c r="AT63" s="37">
        <f>IF(VLOOKUP(CONCATENATE($AL$6," ",AT$9),'-RÅDATA_KVARTAL-'!$A$5:$DS$385,72,FALSE)&gt;0,VLOOKUP(CONCATENATE($AL$6," ",AT$9),'-RÅDATA_KVARTAL-'!$A$5:$DS$385,72,FALSE),"")</f>
        <v>922415</v>
      </c>
      <c r="AU63" s="147"/>
      <c r="AV63" s="275"/>
      <c r="AW63" s="37">
        <f>IF(VLOOKUP(CONCATENATE($AW$6," ",AW$9),'-RÅDATA_KVARTAL-'!$DZ$5:$FB$385,21,FALSE)&gt;0,VLOOKUP(CONCATENATE($AW$6," ",AW$9),'-RÅDATA_KVARTAL-'!$DZ$5:$FB$385,21,FALSE),"")</f>
        <v>240618</v>
      </c>
      <c r="AX63" s="157"/>
      <c r="AY63" s="37">
        <f>IF(VLOOKUP(CONCATENATE($AW$6," ",AY$9),'-RÅDATA_KVARTAL-'!$DZ$5:$FB$385,21,FALSE)&gt;0,VLOOKUP(CONCATENATE($AW$6," ",AY$9),'-RÅDATA_KVARTAL-'!$DZ$5:$FB$385,21,FALSE),"")</f>
        <v>232178</v>
      </c>
      <c r="AZ63" s="37"/>
      <c r="BA63" s="37">
        <f>IF(VLOOKUP(CONCATENATE($AW$6," ",BA$9),'-RÅDATA_KVARTAL-'!$DZ$5:$FB$385,21,FALSE)&gt;0,VLOOKUP(CONCATENATE($AW$6," ",BA$9),'-RÅDATA_KVARTAL-'!$DZ$5:$FB$385,21,FALSE),"")</f>
        <v>225048</v>
      </c>
      <c r="BB63" s="37"/>
      <c r="BC63" s="37" t="str">
        <f>IF(VLOOKUP(CONCATENATE($AW$6," ",BC$9),'-RÅDATA_KVARTAL-'!$DZ$5:$FB$385,21,FALSE)&gt;0,VLOOKUP(CONCATENATE($AW$6," ",BC$9),'-RÅDATA_KVARTAL-'!$DZ$5:$FB$385,21,FALSE),"")</f>
        <v/>
      </c>
      <c r="BD63" s="37"/>
      <c r="BE63" s="37">
        <f>IF(VLOOKUP(CONCATENATE($AW$6," ",BE$9),'-RÅDATA_KVARTAL-'!$A$5:$DS$385,72,FALSE)&gt;0,VLOOKUP(CONCATENATE($AW$6," ",BE$9),'-RÅDATA_KVARTAL-'!$A$5:$DS$385,72,FALSE),"")</f>
        <v>697844</v>
      </c>
      <c r="BF63" s="147"/>
      <c r="BG63" s="275"/>
      <c r="BH63" s="37" t="str">
        <f>IF(VLOOKUP(CONCATENATE($BH$6," ",BH$9),'-RÅDATA_KVARTAL-'!$DZ$5:$FB$385,21,FALSE)&gt;0,VLOOKUP(CONCATENATE($BH$6," ",BH$9),'-RÅDATA_KVARTAL-'!$DZ$5:$FB$385,21,FALSE),"")</f>
        <v/>
      </c>
      <c r="BI63" s="157"/>
      <c r="BJ63" s="37" t="str">
        <f>IF(VLOOKUP(CONCATENATE($BH$6," ",BJ$9),'-RÅDATA_KVARTAL-'!$DZ$5:$FB$385,21,FALSE)&gt;0,VLOOKUP(CONCATENATE($BH$6," ",BJ$9),'-RÅDATA_KVARTAL-'!$DZ$5:$FB$385,21,FALSE),"")</f>
        <v/>
      </c>
      <c r="BK63" s="37"/>
      <c r="BL63" s="37" t="str">
        <f>IF(VLOOKUP(CONCATENATE($BH$6," ",BL$9),'-RÅDATA_KVARTAL-'!$DZ$5:$FB$385,21,FALSE)&gt;0,VLOOKUP(CONCATENATE($BH$6," ",BL$9),'-RÅDATA_KVARTAL-'!$DZ$5:$FB$385,21,FALSE),"")</f>
        <v/>
      </c>
      <c r="BM63" s="37"/>
      <c r="BN63" s="37" t="str">
        <f>IF(VLOOKUP(CONCATENATE($BH$6," ",BN$9),'-RÅDATA_KVARTAL-'!$DZ$5:$FB$385,21,FALSE)&gt;0,VLOOKUP(CONCATENATE($BH$6," ",BN$9),'-RÅDATA_KVARTAL-'!$DZ$5:$FB$385,21,FALSE),"")</f>
        <v/>
      </c>
      <c r="BO63" s="37"/>
      <c r="BP63" s="37" t="str">
        <f>IF(VLOOKUP(CONCATENATE($BH$6," ",BP$9),'-RÅDATA_KVARTAL-'!$A$5:$DS$385,72,FALSE)&gt;0,VLOOKUP(CONCATENATE($BH$6," ",BP$9),'-RÅDATA_KVARTAL-'!$A$5:$DS$385,72,FALSE),"")</f>
        <v/>
      </c>
      <c r="BQ63" s="147"/>
      <c r="BR63" s="275"/>
      <c r="BS63" s="37" t="str">
        <f>IF(VLOOKUP(CONCATENATE($BS$6," ",BS$9),'-RÅDATA_KVARTAL-'!$DZ$5:$FB$385,21,FALSE)&gt;0,VLOOKUP(CONCATENATE($BS$6," ",BS$9),'-RÅDATA_KVARTAL-'!$DZ$5:$FB$385,21,FALSE),"")</f>
        <v/>
      </c>
      <c r="BT63" s="157"/>
      <c r="BU63" s="37" t="str">
        <f>IF(VLOOKUP(CONCATENATE($BS$6," ",BU$9),'-RÅDATA_KVARTAL-'!$DZ$5:$FB$385,21,FALSE)&gt;0,VLOOKUP(CONCATENATE($BS$6," ",BU$9),'-RÅDATA_KVARTAL-'!$DZ$5:$FB$385,21,FALSE),"")</f>
        <v/>
      </c>
      <c r="BV63" s="37"/>
      <c r="BW63" s="37" t="str">
        <f>IF(VLOOKUP(CONCATENATE($BS$6," ",BW$9),'-RÅDATA_KVARTAL-'!$DZ$5:$FB$385,21,FALSE)&gt;0,VLOOKUP(CONCATENATE($BS$6," ",BW$9),'-RÅDATA_KVARTAL-'!$DZ$5:$FB$385,21,FALSE),"")</f>
        <v/>
      </c>
      <c r="BX63" s="37"/>
      <c r="BY63" s="37" t="str">
        <f>IF(VLOOKUP(CONCATENATE($BS$6," ",BY$9),'-RÅDATA_KVARTAL-'!$DZ$5:$FB$385,21,FALSE)&gt;0,VLOOKUP(CONCATENATE($BS$6," ",BY$9),'-RÅDATA_KVARTAL-'!$DZ$5:$FB$385,21,FALSE),"")</f>
        <v/>
      </c>
      <c r="BZ63" s="37"/>
      <c r="CA63" s="37" t="str">
        <f>IF(VLOOKUP(CONCATENATE($BS$6," ",CA$9),'-RÅDATA_KVARTAL-'!$A$5:$DS$385,72,FALSE)&gt;0,VLOOKUP(CONCATENATE($BS$6," ",CA$9),'-RÅDATA_KVARTAL-'!$A$5:$DS$385,72,FALSE),"")</f>
        <v/>
      </c>
      <c r="CB63" s="147"/>
      <c r="CC63" s="275"/>
      <c r="CD63" s="37" t="str">
        <f>IF(VLOOKUP(CONCATENATE($CD$6," ",CD$9),'-RÅDATA_KVARTAL-'!$DZ$5:$FB$385,21,FALSE)&gt;0,VLOOKUP(CONCATENATE($CD$6," ",CD$9),'-RÅDATA_KVARTAL-'!$DZ$5:$FB$385,21,FALSE),"")</f>
        <v/>
      </c>
      <c r="CE63" s="157"/>
      <c r="CF63" s="37" t="str">
        <f>IF(VLOOKUP(CONCATENATE($CD$6," ",CF$9),'-RÅDATA_KVARTAL-'!$DZ$5:$FB$385,21,FALSE)&gt;0,VLOOKUP(CONCATENATE($CD$6," ",CF$9),'-RÅDATA_KVARTAL-'!$DZ$5:$FB$385,21,FALSE),"")</f>
        <v/>
      </c>
      <c r="CG63" s="37"/>
      <c r="CH63" s="37" t="str">
        <f>IF(VLOOKUP(CONCATENATE($CD$6," ",CH$9),'-RÅDATA_KVARTAL-'!$DZ$5:$FB$385,21,FALSE)&gt;0,VLOOKUP(CONCATENATE($CD$6," ",CH$9),'-RÅDATA_KVARTAL-'!$DZ$5:$FB$385,21,FALSE),"")</f>
        <v/>
      </c>
      <c r="CI63" s="37"/>
      <c r="CJ63" s="37" t="str">
        <f>IF(VLOOKUP(CONCATENATE($CD$6," ",CJ$9),'-RÅDATA_KVARTAL-'!$DZ$5:$FB$385,21,FALSE)&gt;0,VLOOKUP(CONCATENATE($CD$6," ",CJ$9),'-RÅDATA_KVARTAL-'!$DZ$5:$FB$385,21,FALSE),"")</f>
        <v/>
      </c>
      <c r="CK63" s="37"/>
      <c r="CL63" s="37" t="str">
        <f>IF(VLOOKUP(CONCATENATE($CD$6," ",CL$9),'-RÅDATA_KVARTAL-'!$A$5:$DS$385,72,FALSE)&gt;0,VLOOKUP(CONCATENATE($CD$6," ",CL$9),'-RÅDATA_KVARTAL-'!$A$5:$DS$385,72,FALSE),"")</f>
        <v/>
      </c>
      <c r="CM63" s="147"/>
      <c r="CN63" s="148"/>
      <c r="CO63" s="103" t="s">
        <v>466</v>
      </c>
      <c r="CP63" s="15"/>
    </row>
    <row r="64" spans="2:94" s="15" customFormat="1" ht="10.5" customHeight="1" x14ac:dyDescent="0.2">
      <c r="B64" s="288">
        <v>11</v>
      </c>
      <c r="C64" s="288"/>
      <c r="D64" s="92" t="s">
        <v>75</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95.605648518217549</v>
      </c>
      <c r="AM64" s="120"/>
      <c r="AN64" s="156">
        <f>IF(VLOOKUP(CONCATENATE($AL$6," ",AN$9),'-RÅDATA_KVARTAL-'!$DZ$5:$FB$385,22,FALSE)&gt;0,VLOOKUP(CONCATENATE($AL$6," ",AN$9),'-RÅDATA_KVARTAL-'!$DZ$5:$FB$385,22,FALSE),"")</f>
        <v>96.364486793686794</v>
      </c>
      <c r="AO64" s="156"/>
      <c r="AP64" s="156">
        <f>IF(VLOOKUP(CONCATENATE($AL$6," ",AP$9),'-RÅDATA_KVARTAL-'!$DZ$5:$FB$385,22,FALSE)&gt;0,VLOOKUP(CONCATENATE($AL$6," ",AP$9),'-RÅDATA_KVARTAL-'!$DZ$5:$FB$385,22,FALSE),"")</f>
        <v>96.381481198475157</v>
      </c>
      <c r="AQ64" s="156"/>
      <c r="AR64" s="156">
        <f>IF(VLOOKUP(CONCATENATE($AL$6," ",AR$9),'-RÅDATA_KVARTAL-'!$DZ$5:$FB$385,22,FALSE)&gt;0,VLOOKUP(CONCATENATE($AL$6," ",AR$9),'-RÅDATA_KVARTAL-'!$DZ$5:$FB$385,22,FALSE),"")</f>
        <v>95.166398634677876</v>
      </c>
      <c r="AS64" s="156"/>
      <c r="AT64" s="156">
        <f>IF(VLOOKUP(CONCATENATE($AL$6," ",AT$9),'-RÅDATA_KVARTAL-'!$A$5:$DS$385,76,FALSE)&gt;0,VLOOKUP(CONCATENATE($AL$6," ",AT$9),'-RÅDATA_KVARTAL-'!$A$5:$DS$385,76,FALSE),"")</f>
        <v>95.874869946357094</v>
      </c>
      <c r="AU64" s="106"/>
      <c r="AV64" s="106"/>
      <c r="AW64" s="156">
        <f>IF(VLOOKUP(CONCATENATE($AW$6," ",AW$9),'-RÅDATA_KVARTAL-'!$DZ$5:$FB$385,22,FALSE)&gt;0,VLOOKUP(CONCATENATE($AW$6," ",AW$9),'-RÅDATA_KVARTAL-'!$DZ$5:$FB$385,22,FALSE),"")</f>
        <v>96.406849743174689</v>
      </c>
      <c r="AX64" s="120"/>
      <c r="AY64" s="156">
        <f>IF(VLOOKUP(CONCATENATE($AW$6," ",AY$9),'-RÅDATA_KVARTAL-'!$DZ$5:$FB$385,22,FALSE)&gt;0,VLOOKUP(CONCATENATE($AW$6," ",AY$9),'-RÅDATA_KVARTAL-'!$DZ$5:$FB$385,22,FALSE),"")</f>
        <v>94.98868782908599</v>
      </c>
      <c r="AZ64" s="156"/>
      <c r="BA64" s="156">
        <f>IF(VLOOKUP(CONCATENATE($AW$6," ",BA$9),'-RÅDATA_KVARTAL-'!$DZ$5:$FB$385,22,FALSE)&gt;0,VLOOKUP(CONCATENATE($AW$6," ",BA$9),'-RÅDATA_KVARTAL-'!$DZ$5:$FB$385,22,FALSE),"")</f>
        <v>96.117263676704866</v>
      </c>
      <c r="BB64" s="156"/>
      <c r="BC64" s="156" t="str">
        <f>IF(VLOOKUP(CONCATENATE($AW$6," ",BC$9),'-RÅDATA_KVARTAL-'!$DZ$5:$FB$385,22,FALSE)&gt;0,VLOOKUP(CONCATENATE($AW$6," ",BC$9),'-RÅDATA_KVARTAL-'!$DZ$5:$FB$385,22,FALSE),"")</f>
        <v/>
      </c>
      <c r="BD64" s="156"/>
      <c r="BE64" s="156">
        <f>IF(VLOOKUP(CONCATENATE($AW$6," ",BE$9),'-RÅDATA_KVARTAL-'!$A$5:$DS$385,76,FALSE)&gt;0,VLOOKUP(CONCATENATE($AW$6," ",BE$9),'-RÅDATA_KVARTAL-'!$A$5:$DS$385,76,FALSE),"")</f>
        <v>95.837682242169222</v>
      </c>
      <c r="BF64" s="106"/>
      <c r="BG64" s="106"/>
      <c r="BH64" s="156" t="str">
        <f>IF(VLOOKUP(CONCATENATE($BH$6," ",BH$9),'-RÅDATA_KVARTAL-'!$DZ$5:$FB$385,22,FALSE)&gt;0,VLOOKUP(CONCATENATE($BH$6," ",BH$9),'-RÅDATA_KVARTAL-'!$DZ$5:$FB$385,22,FALSE),"")</f>
        <v/>
      </c>
      <c r="BI64" s="120"/>
      <c r="BJ64" s="156" t="str">
        <f>IF(VLOOKUP(CONCATENATE($BH$6," ",BJ$9),'-RÅDATA_KVARTAL-'!$DZ$5:$FB$385,22,FALSE)&gt;0,VLOOKUP(CONCATENATE($BH$6," ",BJ$9),'-RÅDATA_KVARTAL-'!$DZ$5:$FB$385,22,FALSE),"")</f>
        <v/>
      </c>
      <c r="BK64" s="156"/>
      <c r="BL64" s="156" t="str">
        <f>IF(VLOOKUP(CONCATENATE($BH$6," ",BL$9),'-RÅDATA_KVARTAL-'!$DZ$5:$FB$385,22,FALSE)&gt;0,VLOOKUP(CONCATENATE($BH$6," ",BL$9),'-RÅDATA_KVARTAL-'!$DZ$5:$FB$385,22,FALSE),"")</f>
        <v/>
      </c>
      <c r="BM64" s="156"/>
      <c r="BN64" s="156" t="str">
        <f>IF(VLOOKUP(CONCATENATE($BH$6," ",BN$9),'-RÅDATA_KVARTAL-'!$DZ$5:$FB$385,22,FALSE)&gt;0,VLOOKUP(CONCATENATE($BH$6," ",BN$9),'-RÅDATA_KVARTAL-'!$DZ$5:$FB$385,22,FALSE),"")</f>
        <v/>
      </c>
      <c r="BO64" s="156"/>
      <c r="BP64" s="156" t="str">
        <f>IF(VLOOKUP(CONCATENATE($BH$6," ",BP$9),'-RÅDATA_KVARTAL-'!$A$5:$DS$385,76,FALSE)&gt;0,VLOOKUP(CONCATENATE($BH$6," ",BP$9),'-RÅDATA_KVARTAL-'!$A$5:$DS$385,76,FALSE),"")</f>
        <v/>
      </c>
      <c r="BQ64" s="106"/>
      <c r="BR64" s="106"/>
      <c r="BS64" s="156" t="str">
        <f>IF(VLOOKUP(CONCATENATE($BS$6," ",BS$9),'-RÅDATA_KVARTAL-'!$DZ$5:$FB$385,22,FALSE)&gt;0,VLOOKUP(CONCATENATE($BS$6," ",BS$9),'-RÅDATA_KVARTAL-'!$DZ$5:$FB$385,22,FALSE),"")</f>
        <v/>
      </c>
      <c r="BT64" s="120"/>
      <c r="BU64" s="156" t="str">
        <f>IF(VLOOKUP(CONCATENATE($BS$6," ",BU$9),'-RÅDATA_KVARTAL-'!$DZ$5:$FB$385,22,FALSE)&gt;0,VLOOKUP(CONCATENATE($BS$6," ",BU$9),'-RÅDATA_KVARTAL-'!$DZ$5:$FB$385,22,FALSE),"")</f>
        <v/>
      </c>
      <c r="BV64" s="156"/>
      <c r="BW64" s="156" t="str">
        <f>IF(VLOOKUP(CONCATENATE($BS$6," ",BW$9),'-RÅDATA_KVARTAL-'!$DZ$5:$FB$385,22,FALSE)&gt;0,VLOOKUP(CONCATENATE($BS$6," ",BW$9),'-RÅDATA_KVARTAL-'!$DZ$5:$FB$385,22,FALSE),"")</f>
        <v/>
      </c>
      <c r="BX64" s="156"/>
      <c r="BY64" s="156" t="str">
        <f>IF(VLOOKUP(CONCATENATE($BS$6," ",BY$9),'-RÅDATA_KVARTAL-'!$DZ$5:$FB$385,22,FALSE)&gt;0,VLOOKUP(CONCATENATE($BS$6," ",BY$9),'-RÅDATA_KVARTAL-'!$DZ$5:$FB$385,22,FALSE),"")</f>
        <v/>
      </c>
      <c r="BZ64" s="156"/>
      <c r="CA64" s="156" t="str">
        <f>IF(VLOOKUP(CONCATENATE($BS$6," ",CA$9),'-RÅDATA_KVARTAL-'!$A$5:$DS$385,76,FALSE)&gt;0,VLOOKUP(CONCATENATE($BS$6," ",CA$9),'-RÅDATA_KVARTAL-'!$A$5:$DS$385,76,FALSE),"")</f>
        <v/>
      </c>
      <c r="CB64" s="106"/>
      <c r="CC64" s="106"/>
      <c r="CD64" s="156" t="str">
        <f>IF(VLOOKUP(CONCATENATE($CD$6," ",CD$9),'-RÅDATA_KVARTAL-'!$DZ$5:$FB$385,22,FALSE)&gt;0,VLOOKUP(CONCATENATE($CD$6," ",CD$9),'-RÅDATA_KVARTAL-'!$DZ$5:$FB$385,22,FALSE),"")</f>
        <v/>
      </c>
      <c r="CE64" s="120"/>
      <c r="CF64" s="156" t="str">
        <f>IF(VLOOKUP(CONCATENATE($CD$6," ",CF$9),'-RÅDATA_KVARTAL-'!$DZ$5:$FB$385,22,FALSE)&gt;0,VLOOKUP(CONCATENATE($CD$6," ",CF$9),'-RÅDATA_KVARTAL-'!$DZ$5:$FB$385,22,FALSE),"")</f>
        <v/>
      </c>
      <c r="CG64" s="156"/>
      <c r="CH64" s="156" t="str">
        <f>IF(VLOOKUP(CONCATENATE($CD$6," ",CH$9),'-RÅDATA_KVARTAL-'!$DZ$5:$FB$385,22,FALSE)&gt;0,VLOOKUP(CONCATENATE($CD$6," ",CH$9),'-RÅDATA_KVARTAL-'!$DZ$5:$FB$385,22,FALSE),"")</f>
        <v/>
      </c>
      <c r="CI64" s="156"/>
      <c r="CJ64" s="156" t="str">
        <f>IF(VLOOKUP(CONCATENATE($CD$6," ",CJ$9),'-RÅDATA_KVARTAL-'!$DZ$5:$FB$385,22,FALSE)&gt;0,VLOOKUP(CONCATENATE($CD$6," ",CJ$9),'-RÅDATA_KVARTAL-'!$DZ$5:$FB$385,22,FALSE),"")</f>
        <v/>
      </c>
      <c r="CK64" s="156"/>
      <c r="CL64" s="156" t="str">
        <f>IF(VLOOKUP(CONCATENATE($CD$6," ",CL$9),'-RÅDATA_KVARTAL-'!$A$5:$DS$385,76,FALSE)&gt;0,VLOOKUP(CONCATENATE($CD$6," ",CL$9),'-RÅDATA_KVARTAL-'!$A$5:$DS$385,76,FALSE),"")</f>
        <v/>
      </c>
      <c r="CM64" s="106"/>
      <c r="CN64" s="106"/>
      <c r="CO64" s="92" t="s">
        <v>467</v>
      </c>
    </row>
    <row r="65" spans="2:95"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88">
        <v>12</v>
      </c>
      <c r="C66" s="289"/>
      <c r="D66" s="103" t="s">
        <v>62</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234955</v>
      </c>
      <c r="AM66" s="157"/>
      <c r="AN66" s="37">
        <f>IF(VLOOKUP(CONCATENATE($AL$6," ",AN$9),'-RÅDATA_KVARTAL-'!$DZ$5:$FB$385,23,FALSE)&gt;0,VLOOKUP(CONCATENATE($AL$6," ",AN$9),'-RÅDATA_KVARTAL-'!$DZ$5:$FB$385,23,FALSE),"")</f>
        <v>236908</v>
      </c>
      <c r="AO66" s="37"/>
      <c r="AP66" s="37">
        <f>IF(VLOOKUP(CONCATENATE($AL$6," ",AP$9),'-RÅDATA_KVARTAL-'!$DZ$5:$FB$385,23,FALSE)&gt;0,VLOOKUP(CONCATENATE($AL$6," ",AP$9),'-RÅDATA_KVARTAL-'!$DZ$5:$FB$385,23,FALSE),"")</f>
        <v>230558</v>
      </c>
      <c r="AQ66" s="37"/>
      <c r="AR66" s="37">
        <f>IF(VLOOKUP(CONCATENATE($AL$6," ",AR$9),'-RÅDATA_KVARTAL-'!$DZ$5:$FB$385,23,FALSE)&gt;0,VLOOKUP(CONCATENATE($AL$6," ",AR$9),'-RÅDATA_KVARTAL-'!$DZ$5:$FB$385,23,FALSE),"")</f>
        <v>236582</v>
      </c>
      <c r="AS66" s="37"/>
      <c r="AT66" s="37">
        <f>IF(VLOOKUP(CONCATENATE($AL$6," ",AT$9),'-RÅDATA_KVARTAL-'!$A$5:$DS$385,80,FALSE)&gt;0,VLOOKUP(CONCATENATE($AL$6," ",AT$9),'-RÅDATA_KVARTAL-'!$A$5:$DS$385,80,FALSE),"")</f>
        <v>939003</v>
      </c>
      <c r="AU66" s="147"/>
      <c r="AV66" s="275"/>
      <c r="AW66" s="37">
        <f>IF(VLOOKUP(CONCATENATE($AW$6," ",AW$9),'-RÅDATA_KVARTAL-'!$DZ$5:$FB$385,23,FALSE)&gt;0,VLOOKUP(CONCATENATE($AW$6," ",AW$9),'-RÅDATA_KVARTAL-'!$DZ$5:$FB$385,23,FALSE),"")</f>
        <v>244021</v>
      </c>
      <c r="AX66" s="157"/>
      <c r="AY66" s="37">
        <f>IF(VLOOKUP(CONCATENATE($AW$6," ",AY$9),'-RÅDATA_KVARTAL-'!$DZ$5:$FB$385,23,FALSE)&gt;0,VLOOKUP(CONCATENATE($AW$6," ",AY$9),'-RÅDATA_KVARTAL-'!$DZ$5:$FB$385,23,FALSE),"")</f>
        <v>236985</v>
      </c>
      <c r="AZ66" s="37"/>
      <c r="BA66" s="37">
        <f>IF(VLOOKUP(CONCATENATE($AW$6," ",BA$9),'-RÅDATA_KVARTAL-'!$DZ$5:$FB$385,23,FALSE)&gt;0,VLOOKUP(CONCATENATE($AW$6," ",BA$9),'-RÅDATA_KVARTAL-'!$DZ$5:$FB$385,23,FALSE),"")</f>
        <v>228753</v>
      </c>
      <c r="BB66" s="37"/>
      <c r="BC66" s="37" t="str">
        <f>IF(VLOOKUP(CONCATENATE($AW$6," ",BC$9),'-RÅDATA_KVARTAL-'!$DZ$5:$FB$385,23,FALSE)&gt;0,VLOOKUP(CONCATENATE($AW$6," ",BC$9),'-RÅDATA_KVARTAL-'!$DZ$5:$FB$385,23,FALSE),"")</f>
        <v/>
      </c>
      <c r="BD66" s="37"/>
      <c r="BE66" s="37">
        <f>IF(VLOOKUP(CONCATENATE($AW$6," ",BE$9),'-RÅDATA_KVARTAL-'!$A$5:$DS$385,80,FALSE)&gt;0,VLOOKUP(CONCATENATE($AW$6," ",BE$9),'-RÅDATA_KVARTAL-'!$A$5:$DS$385,80,FALSE),"")</f>
        <v>709759</v>
      </c>
      <c r="BF66" s="147"/>
      <c r="BG66" s="275"/>
      <c r="BH66" s="37" t="str">
        <f>IF(VLOOKUP(CONCATENATE($BH$6," ",BH$9),'-RÅDATA_KVARTAL-'!$DZ$5:$FB$385,23,FALSE)&gt;0,VLOOKUP(CONCATENATE($BH$6," ",BH$9),'-RÅDATA_KVARTAL-'!$DZ$5:$FB$385,23,FALSE),"")</f>
        <v/>
      </c>
      <c r="BI66" s="157"/>
      <c r="BJ66" s="37" t="str">
        <f>IF(VLOOKUP(CONCATENATE($BH$6," ",BJ$9),'-RÅDATA_KVARTAL-'!$DZ$5:$FB$385,23,FALSE)&gt;0,VLOOKUP(CONCATENATE($BH$6," ",BJ$9),'-RÅDATA_KVARTAL-'!$DZ$5:$FB$385,23,FALSE),"")</f>
        <v/>
      </c>
      <c r="BK66" s="37"/>
      <c r="BL66" s="37" t="str">
        <f>IF(VLOOKUP(CONCATENATE($BH$6," ",BL$9),'-RÅDATA_KVARTAL-'!$DZ$5:$FB$385,23,FALSE)&gt;0,VLOOKUP(CONCATENATE($BH$6," ",BL$9),'-RÅDATA_KVARTAL-'!$DZ$5:$FB$385,23,FALSE),"")</f>
        <v/>
      </c>
      <c r="BM66" s="37"/>
      <c r="BN66" s="37" t="str">
        <f>IF(VLOOKUP(CONCATENATE($BH$6," ",BN$9),'-RÅDATA_KVARTAL-'!$DZ$5:$FB$385,23,FALSE)&gt;0,VLOOKUP(CONCATENATE($BH$6," ",BN$9),'-RÅDATA_KVARTAL-'!$DZ$5:$FB$385,23,FALSE),"")</f>
        <v/>
      </c>
      <c r="BO66" s="37"/>
      <c r="BP66" s="37" t="str">
        <f>IF(VLOOKUP(CONCATENATE($BH$6," ",BP$9),'-RÅDATA_KVARTAL-'!$A$5:$DS$385,80,FALSE)&gt;0,VLOOKUP(CONCATENATE($BH$6," ",BP$9),'-RÅDATA_KVARTAL-'!$A$5:$DS$385,80,FALSE),"")</f>
        <v/>
      </c>
      <c r="BQ66" s="147"/>
      <c r="BR66" s="275"/>
      <c r="BS66" s="37" t="str">
        <f>IF(VLOOKUP(CONCATENATE($BS$6," ",BS$9),'-RÅDATA_KVARTAL-'!$DZ$5:$FB$385,23,FALSE)&gt;0,VLOOKUP(CONCATENATE($BS$6," ",BS$9),'-RÅDATA_KVARTAL-'!$DZ$5:$FB$385,23,FALSE),"")</f>
        <v/>
      </c>
      <c r="BT66" s="157"/>
      <c r="BU66" s="37" t="str">
        <f>IF(VLOOKUP(CONCATENATE($BS$6," ",BU$9),'-RÅDATA_KVARTAL-'!$DZ$5:$FB$385,23,FALSE)&gt;0,VLOOKUP(CONCATENATE($BS$6," ",BU$9),'-RÅDATA_KVARTAL-'!$DZ$5:$FB$385,23,FALSE),"")</f>
        <v/>
      </c>
      <c r="BV66" s="37"/>
      <c r="BW66" s="37" t="str">
        <f>IF(VLOOKUP(CONCATENATE($BS$6," ",BW$9),'-RÅDATA_KVARTAL-'!$DZ$5:$FB$385,23,FALSE)&gt;0,VLOOKUP(CONCATENATE($BS$6," ",BW$9),'-RÅDATA_KVARTAL-'!$DZ$5:$FB$385,23,FALSE),"")</f>
        <v/>
      </c>
      <c r="BX66" s="37"/>
      <c r="BY66" s="37" t="str">
        <f>IF(VLOOKUP(CONCATENATE($BS$6," ",BY$9),'-RÅDATA_KVARTAL-'!$DZ$5:$FB$385,23,FALSE)&gt;0,VLOOKUP(CONCATENATE($BS$6," ",BY$9),'-RÅDATA_KVARTAL-'!$DZ$5:$FB$385,23,FALSE),"")</f>
        <v/>
      </c>
      <c r="BZ66" s="37"/>
      <c r="CA66" s="37" t="str">
        <f>IF(VLOOKUP(CONCATENATE($BS$6," ",CA$9),'-RÅDATA_KVARTAL-'!$A$5:$DS$385,80,FALSE)&gt;0,VLOOKUP(CONCATENATE($BS$6," ",CA$9),'-RÅDATA_KVARTAL-'!$A$5:$DS$385,80,FALSE),"")</f>
        <v/>
      </c>
      <c r="CB66" s="147"/>
      <c r="CC66" s="275"/>
      <c r="CD66" s="37" t="str">
        <f>IF(VLOOKUP(CONCATENATE($CD$6," ",CD$9),'-RÅDATA_KVARTAL-'!$DZ$5:$FB$385,23,FALSE)&gt;0,VLOOKUP(CONCATENATE($CD$6," ",CD$9),'-RÅDATA_KVARTAL-'!$DZ$5:$FB$385,23,FALSE),"")</f>
        <v/>
      </c>
      <c r="CE66" s="157"/>
      <c r="CF66" s="37" t="str">
        <f>IF(VLOOKUP(CONCATENATE($CD$6," ",CF$9),'-RÅDATA_KVARTAL-'!$DZ$5:$FB$385,23,FALSE)&gt;0,VLOOKUP(CONCATENATE($CD$6," ",CF$9),'-RÅDATA_KVARTAL-'!$DZ$5:$FB$385,23,FALSE),"")</f>
        <v/>
      </c>
      <c r="CG66" s="37"/>
      <c r="CH66" s="37" t="str">
        <f>IF(VLOOKUP(CONCATENATE($CD$6," ",CH$9),'-RÅDATA_KVARTAL-'!$DZ$5:$FB$385,23,FALSE)&gt;0,VLOOKUP(CONCATENATE($CD$6," ",CH$9),'-RÅDATA_KVARTAL-'!$DZ$5:$FB$385,23,FALSE),"")</f>
        <v/>
      </c>
      <c r="CI66" s="37"/>
      <c r="CJ66" s="37" t="str">
        <f>IF(VLOOKUP(CONCATENATE($CD$6," ",CJ$9),'-RÅDATA_KVARTAL-'!$DZ$5:$FB$385,23,FALSE)&gt;0,VLOOKUP(CONCATENATE($CD$6," ",CJ$9),'-RÅDATA_KVARTAL-'!$DZ$5:$FB$385,23,FALSE),"")</f>
        <v/>
      </c>
      <c r="CK66" s="37"/>
      <c r="CL66" s="37" t="str">
        <f>IF(VLOOKUP(CONCATENATE($CD$6," ",CL$9),'-RÅDATA_KVARTAL-'!$A$5:$DS$385,80,FALSE)&gt;0,VLOOKUP(CONCATENATE($CD$6," ",CL$9),'-RÅDATA_KVARTAL-'!$A$5:$DS$385,80,FALSE),"")</f>
        <v/>
      </c>
      <c r="CM66" s="147"/>
      <c r="CN66" s="148"/>
      <c r="CO66" s="103" t="s">
        <v>468</v>
      </c>
      <c r="CP66" s="15"/>
    </row>
    <row r="67" spans="2:95" s="15" customFormat="1" ht="10.5" customHeight="1" x14ac:dyDescent="0.2">
      <c r="B67" s="288">
        <v>13</v>
      </c>
      <c r="C67" s="288"/>
      <c r="D67" s="92" t="s">
        <v>78</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97.412477818869306</v>
      </c>
      <c r="AM67" s="120"/>
      <c r="AN67" s="156">
        <f>IF(VLOOKUP(CONCATENATE($AL$6," ",AN$9),'-RÅDATA_KVARTAL-'!$DZ$5:$FB$385,24,FALSE)&gt;0,VLOOKUP(CONCATENATE($AL$6," ",AN$9),'-RÅDATA_KVARTAL-'!$DZ$5:$FB$385,24,FALSE),"")</f>
        <v>98.06241178199339</v>
      </c>
      <c r="AO67" s="156"/>
      <c r="AP67" s="156">
        <f>IF(VLOOKUP(CONCATENATE($AL$6," ",AP$9),'-RÅDATA_KVARTAL-'!$DZ$5:$FB$385,24,FALSE)&gt;0,VLOOKUP(CONCATENATE($AL$6," ",AP$9),'-RÅDATA_KVARTAL-'!$DZ$5:$FB$385,24,FALSE),"")</f>
        <v>97.874056527682257</v>
      </c>
      <c r="AQ67" s="156"/>
      <c r="AR67" s="156">
        <f>IF(VLOOKUP(CONCATENATE($AL$6," ",AR$9),'-RÅDATA_KVARTAL-'!$DZ$5:$FB$385,24,FALSE)&gt;0,VLOOKUP(CONCATENATE($AL$6," ",AR$9),'-RÅDATA_KVARTAL-'!$DZ$5:$FB$385,24,FALSE),"")</f>
        <v>97.058485673963702</v>
      </c>
      <c r="AS67" s="156"/>
      <c r="AT67" s="156">
        <f>IF(VLOOKUP(CONCATENATE($AL$6," ",AT$9),'-RÅDATA_KVARTAL-'!$A$5:$DS$385,84,FALSE)&gt;0,VLOOKUP(CONCATENATE($AL$6," ",AT$9),'-RÅDATA_KVARTAL-'!$A$5:$DS$385,84,FALSE),"")</f>
        <v>97.599009669442879</v>
      </c>
      <c r="AU67" s="106"/>
      <c r="AV67" s="106"/>
      <c r="AW67" s="156">
        <f>IF(VLOOKUP(CONCATENATE($AW$6," ",AW$9),'-RÅDATA_KVARTAL-'!$DZ$5:$FB$385,24,FALSE)&gt;0,VLOOKUP(CONCATENATE($AW$6," ",AW$9),'-RÅDATA_KVARTAL-'!$DZ$5:$FB$385,24,FALSE),"")</f>
        <v>97.770307629434342</v>
      </c>
      <c r="AX67" s="120"/>
      <c r="AY67" s="156">
        <f>IF(VLOOKUP(CONCATENATE($AW$6," ",AY$9),'-RÅDATA_KVARTAL-'!$DZ$5:$FB$385,24,FALSE)&gt;0,VLOOKUP(CONCATENATE($AW$6," ",AY$9),'-RÅDATA_KVARTAL-'!$DZ$5:$FB$385,24,FALSE),"")</f>
        <v>96.955328175692529</v>
      </c>
      <c r="AZ67" s="156"/>
      <c r="BA67" s="156">
        <f>IF(VLOOKUP(CONCATENATE($AW$6," ",BA$9),'-RÅDATA_KVARTAL-'!$DZ$5:$FB$385,24,FALSE)&gt;0,VLOOKUP(CONCATENATE($AW$6," ",BA$9),'-RÅDATA_KVARTAL-'!$DZ$5:$FB$385,24,FALSE),"")</f>
        <v>97.699657041330141</v>
      </c>
      <c r="BB67" s="156"/>
      <c r="BC67" s="156" t="str">
        <f>IF(VLOOKUP(CONCATENATE($AW$6," ",BC$9),'-RÅDATA_KVARTAL-'!$DZ$5:$FB$385,24,FALSE)&gt;0,VLOOKUP(CONCATENATE($AW$6," ",BC$9),'-RÅDATA_KVARTAL-'!$DZ$5:$FB$385,24,FALSE),"")</f>
        <v/>
      </c>
      <c r="BD67" s="156"/>
      <c r="BE67" s="156">
        <f>IF(VLOOKUP(CONCATENATE($AW$6," ",BE$9),'-RÅDATA_KVARTAL-'!$A$5:$DS$385,84,FALSE)&gt;0,VLOOKUP(CONCATENATE($AW$6," ",BE$9),'-RÅDATA_KVARTAL-'!$A$5:$DS$385,84,FALSE),"")</f>
        <v>97.474016414155287</v>
      </c>
      <c r="BF67" s="106"/>
      <c r="BG67" s="106"/>
      <c r="BH67" s="156" t="str">
        <f>IF(VLOOKUP(CONCATENATE($BH$6," ",BH$9),'-RÅDATA_KVARTAL-'!$DZ$5:$FB$385,24,FALSE)&gt;0,VLOOKUP(CONCATENATE($BH$6," ",BH$9),'-RÅDATA_KVARTAL-'!$DZ$5:$FB$385,24,FALSE),"")</f>
        <v/>
      </c>
      <c r="BI67" s="120"/>
      <c r="BJ67" s="156" t="str">
        <f>IF(VLOOKUP(CONCATENATE($BH$6," ",BJ$9),'-RÅDATA_KVARTAL-'!$DZ$5:$FB$385,24,FALSE)&gt;0,VLOOKUP(CONCATENATE($BH$6," ",BJ$9),'-RÅDATA_KVARTAL-'!$DZ$5:$FB$385,24,FALSE),"")</f>
        <v/>
      </c>
      <c r="BK67" s="156"/>
      <c r="BL67" s="156" t="str">
        <f>IF(VLOOKUP(CONCATENATE($BH$6," ",BL$9),'-RÅDATA_KVARTAL-'!$DZ$5:$FB$385,24,FALSE)&gt;0,VLOOKUP(CONCATENATE($BH$6," ",BL$9),'-RÅDATA_KVARTAL-'!$DZ$5:$FB$385,24,FALSE),"")</f>
        <v/>
      </c>
      <c r="BM67" s="156"/>
      <c r="BN67" s="156" t="str">
        <f>IF(VLOOKUP(CONCATENATE($BH$6," ",BN$9),'-RÅDATA_KVARTAL-'!$DZ$5:$FB$385,24,FALSE)&gt;0,VLOOKUP(CONCATENATE($BH$6," ",BN$9),'-RÅDATA_KVARTAL-'!$DZ$5:$FB$385,24,FALSE),"")</f>
        <v/>
      </c>
      <c r="BO67" s="156"/>
      <c r="BP67" s="156" t="str">
        <f>IF(VLOOKUP(CONCATENATE($BH$6," ",BP$9),'-RÅDATA_KVARTAL-'!$A$5:$DS$385,84,FALSE)&gt;0,VLOOKUP(CONCATENATE($BH$6," ",BP$9),'-RÅDATA_KVARTAL-'!$A$5:$DS$385,84,FALSE),"")</f>
        <v/>
      </c>
      <c r="BQ67" s="106"/>
      <c r="BR67" s="106"/>
      <c r="BS67" s="156" t="str">
        <f>IF(VLOOKUP(CONCATENATE($BS$6," ",BS$9),'-RÅDATA_KVARTAL-'!$DZ$5:$FB$385,24,FALSE)&gt;0,VLOOKUP(CONCATENATE($BS$6," ",BS$9),'-RÅDATA_KVARTAL-'!$DZ$5:$FB$385,24,FALSE),"")</f>
        <v/>
      </c>
      <c r="BT67" s="120"/>
      <c r="BU67" s="156" t="str">
        <f>IF(VLOOKUP(CONCATENATE($BS$6," ",BU$9),'-RÅDATA_KVARTAL-'!$DZ$5:$FB$385,24,FALSE)&gt;0,VLOOKUP(CONCATENATE($BS$6," ",BU$9),'-RÅDATA_KVARTAL-'!$DZ$5:$FB$385,24,FALSE),"")</f>
        <v/>
      </c>
      <c r="BV67" s="156"/>
      <c r="BW67" s="156" t="str">
        <f>IF(VLOOKUP(CONCATENATE($BS$6," ",BW$9),'-RÅDATA_KVARTAL-'!$DZ$5:$FB$385,24,FALSE)&gt;0,VLOOKUP(CONCATENATE($BS$6," ",BW$9),'-RÅDATA_KVARTAL-'!$DZ$5:$FB$385,24,FALSE),"")</f>
        <v/>
      </c>
      <c r="BX67" s="156"/>
      <c r="BY67" s="156" t="str">
        <f>IF(VLOOKUP(CONCATENATE($BS$6," ",BY$9),'-RÅDATA_KVARTAL-'!$DZ$5:$FB$385,24,FALSE)&gt;0,VLOOKUP(CONCATENATE($BS$6," ",BY$9),'-RÅDATA_KVARTAL-'!$DZ$5:$FB$385,24,FALSE),"")</f>
        <v/>
      </c>
      <c r="BZ67" s="156"/>
      <c r="CA67" s="156" t="str">
        <f>IF(VLOOKUP(CONCATENATE($BS$6," ",CA$9),'-RÅDATA_KVARTAL-'!$A$5:$DS$385,84,FALSE)&gt;0,VLOOKUP(CONCATENATE($BS$6," ",CA$9),'-RÅDATA_KVARTAL-'!$A$5:$DS$385,84,FALSE),"")</f>
        <v/>
      </c>
      <c r="CB67" s="106"/>
      <c r="CC67" s="106"/>
      <c r="CD67" s="156" t="str">
        <f>IF(VLOOKUP(CONCATENATE($CD$6," ",CD$9),'-RÅDATA_KVARTAL-'!$DZ$5:$FB$385,24,FALSE)&gt;0,VLOOKUP(CONCATENATE($CD$6," ",CD$9),'-RÅDATA_KVARTAL-'!$DZ$5:$FB$385,24,FALSE),"")</f>
        <v/>
      </c>
      <c r="CE67" s="120"/>
      <c r="CF67" s="156" t="str">
        <f>IF(VLOOKUP(CONCATENATE($CD$6," ",CF$9),'-RÅDATA_KVARTAL-'!$DZ$5:$FB$385,24,FALSE)&gt;0,VLOOKUP(CONCATENATE($CD$6," ",CF$9),'-RÅDATA_KVARTAL-'!$DZ$5:$FB$385,24,FALSE),"")</f>
        <v/>
      </c>
      <c r="CG67" s="156"/>
      <c r="CH67" s="156" t="str">
        <f>IF(VLOOKUP(CONCATENATE($CD$6," ",CH$9),'-RÅDATA_KVARTAL-'!$DZ$5:$FB$385,24,FALSE)&gt;0,VLOOKUP(CONCATENATE($CD$6," ",CH$9),'-RÅDATA_KVARTAL-'!$DZ$5:$FB$385,24,FALSE),"")</f>
        <v/>
      </c>
      <c r="CI67" s="156"/>
      <c r="CJ67" s="156" t="str">
        <f>IF(VLOOKUP(CONCATENATE($CD$6," ",CJ$9),'-RÅDATA_KVARTAL-'!$DZ$5:$FB$385,24,FALSE)&gt;0,VLOOKUP(CONCATENATE($CD$6," ",CJ$9),'-RÅDATA_KVARTAL-'!$DZ$5:$FB$385,24,FALSE),"")</f>
        <v/>
      </c>
      <c r="CK67" s="156"/>
      <c r="CL67" s="156" t="str">
        <f>IF(VLOOKUP(CONCATENATE($CD$6," ",CL$9),'-RÅDATA_KVARTAL-'!$A$5:$DS$385,84,FALSE)&gt;0,VLOOKUP(CONCATENATE($CD$6," ",CL$9),'-RÅDATA_KVARTAL-'!$A$5:$DS$385,84,FALSE),"")</f>
        <v/>
      </c>
      <c r="CM67" s="106"/>
      <c r="CN67" s="106"/>
      <c r="CO67" s="92" t="s">
        <v>469</v>
      </c>
    </row>
    <row r="68" spans="2:95"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88">
        <v>14</v>
      </c>
      <c r="C69" s="289"/>
      <c r="D69" s="103" t="s">
        <v>63</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236205</v>
      </c>
      <c r="AM69" s="157"/>
      <c r="AN69" s="37">
        <f>IF(VLOOKUP(CONCATENATE($AL$6," ",AN$9),'-RÅDATA_KVARTAL-'!$DZ$5:$FB$385,25,FALSE)&gt;0,VLOOKUP(CONCATENATE($AL$6," ",AN$9),'-RÅDATA_KVARTAL-'!$DZ$5:$FB$385,25,FALSE),"")</f>
        <v>237998</v>
      </c>
      <c r="AO69" s="37"/>
      <c r="AP69" s="37">
        <f>IF(VLOOKUP(CONCATENATE($AL$6," ",AP$9),'-RÅDATA_KVARTAL-'!$DZ$5:$FB$385,25,FALSE)&gt;0,VLOOKUP(CONCATENATE($AL$6," ",AP$9),'-RÅDATA_KVARTAL-'!$DZ$5:$FB$385,25,FALSE),"")</f>
        <v>231459</v>
      </c>
      <c r="AQ69" s="37"/>
      <c r="AR69" s="37">
        <f>IF(VLOOKUP(CONCATENATE($AL$6," ",AR$9),'-RÅDATA_KVARTAL-'!$DZ$5:$FB$385,25,FALSE)&gt;0,VLOOKUP(CONCATENATE($AL$6," ",AR$9),'-RÅDATA_KVARTAL-'!$DZ$5:$FB$385,25,FALSE),"")</f>
        <v>237781</v>
      </c>
      <c r="AS69" s="37"/>
      <c r="AT69" s="37">
        <f>IF(VLOOKUP(CONCATENATE($AL$6," ",AT$9),'-RÅDATA_KVARTAL-'!$A$5:$DS$385,88,FALSE)&gt;0,VLOOKUP(CONCATENATE($AL$6," ",AT$9),'-RÅDATA_KVARTAL-'!$A$5:$DS$385,88,FALSE),"")</f>
        <v>943443</v>
      </c>
      <c r="AU69" s="147"/>
      <c r="AV69" s="275"/>
      <c r="AW69" s="37">
        <f>IF(VLOOKUP(CONCATENATE($AW$6," ",AW$9),'-RÅDATA_KVARTAL-'!$DZ$5:$FB$385,25,FALSE)&gt;0,VLOOKUP(CONCATENATE($AW$6," ",AW$9),'-RÅDATA_KVARTAL-'!$DZ$5:$FB$385,25,FALSE),"")</f>
        <v>244904</v>
      </c>
      <c r="AX69" s="157"/>
      <c r="AY69" s="37">
        <f>IF(VLOOKUP(CONCATENATE($AW$6," ",AY$9),'-RÅDATA_KVARTAL-'!$DZ$5:$FB$385,25,FALSE)&gt;0,VLOOKUP(CONCATENATE($AW$6," ",AY$9),'-RÅDATA_KVARTAL-'!$DZ$5:$FB$385,25,FALSE),"")</f>
        <v>238409</v>
      </c>
      <c r="AZ69" s="37"/>
      <c r="BA69" s="37">
        <f>IF(VLOOKUP(CONCATENATE($AW$6," ",BA$9),'-RÅDATA_KVARTAL-'!$DZ$5:$FB$385,25,FALSE)&gt;0,VLOOKUP(CONCATENATE($AW$6," ",BA$9),'-RÅDATA_KVARTAL-'!$DZ$5:$FB$385,25,FALSE),"")</f>
        <v>229669</v>
      </c>
      <c r="BB69" s="37"/>
      <c r="BC69" s="37" t="str">
        <f>IF(VLOOKUP(CONCATENATE($AW$6," ",BC$9),'-RÅDATA_KVARTAL-'!$DZ$5:$FB$385,25,FALSE)&gt;0,VLOOKUP(CONCATENATE($AW$6," ",BC$9),'-RÅDATA_KVARTAL-'!$DZ$5:$FB$385,25,FALSE),"")</f>
        <v/>
      </c>
      <c r="BD69" s="37"/>
      <c r="BE69" s="37">
        <f>IF(VLOOKUP(CONCATENATE($AW$6," ",BE$9),'-RÅDATA_KVARTAL-'!$A$5:$DS$385,88,FALSE)&gt;0,VLOOKUP(CONCATENATE($AW$6," ",BE$9),'-RÅDATA_KVARTAL-'!$A$5:$DS$385,88,FALSE),"")</f>
        <v>712982</v>
      </c>
      <c r="BF69" s="147"/>
      <c r="BG69" s="275"/>
      <c r="BH69" s="37" t="str">
        <f>IF(VLOOKUP(CONCATENATE($BH$6," ",BH$9),'-RÅDATA_KVARTAL-'!$DZ$5:$FB$385,25,FALSE)&gt;0,VLOOKUP(CONCATENATE($BH$6," ",BH$9),'-RÅDATA_KVARTAL-'!$DZ$5:$FB$385,25,FALSE),"")</f>
        <v/>
      </c>
      <c r="BI69" s="157"/>
      <c r="BJ69" s="37" t="str">
        <f>IF(VLOOKUP(CONCATENATE($BH$6," ",BJ$9),'-RÅDATA_KVARTAL-'!$DZ$5:$FB$385,25,FALSE)&gt;0,VLOOKUP(CONCATENATE($BH$6," ",BJ$9),'-RÅDATA_KVARTAL-'!$DZ$5:$FB$385,25,FALSE),"")</f>
        <v/>
      </c>
      <c r="BK69" s="37"/>
      <c r="BL69" s="37" t="str">
        <f>IF(VLOOKUP(CONCATENATE($BH$6," ",BL$9),'-RÅDATA_KVARTAL-'!$DZ$5:$FB$385,25,FALSE)&gt;0,VLOOKUP(CONCATENATE($BH$6," ",BL$9),'-RÅDATA_KVARTAL-'!$DZ$5:$FB$385,25,FALSE),"")</f>
        <v/>
      </c>
      <c r="BM69" s="37"/>
      <c r="BN69" s="37" t="str">
        <f>IF(VLOOKUP(CONCATENATE($BH$6," ",BN$9),'-RÅDATA_KVARTAL-'!$DZ$5:$FB$385,25,FALSE)&gt;0,VLOOKUP(CONCATENATE($BH$6," ",BN$9),'-RÅDATA_KVARTAL-'!$DZ$5:$FB$385,25,FALSE),"")</f>
        <v/>
      </c>
      <c r="BO69" s="37"/>
      <c r="BP69" s="37" t="str">
        <f>IF(VLOOKUP(CONCATENATE($BH$6," ",BP$9),'-RÅDATA_KVARTAL-'!$A$5:$DS$385,88,FALSE)&gt;0,VLOOKUP(CONCATENATE($BH$6," ",BP$9),'-RÅDATA_KVARTAL-'!$A$5:$DS$385,88,FALSE),"")</f>
        <v/>
      </c>
      <c r="BQ69" s="147"/>
      <c r="BR69" s="275"/>
      <c r="BS69" s="37" t="str">
        <f>IF(VLOOKUP(CONCATENATE($BS$6," ",BS$9),'-RÅDATA_KVARTAL-'!$DZ$5:$FB$385,25,FALSE)&gt;0,VLOOKUP(CONCATENATE($BS$6," ",BS$9),'-RÅDATA_KVARTAL-'!$DZ$5:$FB$385,25,FALSE),"")</f>
        <v/>
      </c>
      <c r="BT69" s="157"/>
      <c r="BU69" s="37" t="str">
        <f>IF(VLOOKUP(CONCATENATE($BS$6," ",BU$9),'-RÅDATA_KVARTAL-'!$DZ$5:$FB$385,25,FALSE)&gt;0,VLOOKUP(CONCATENATE($BS$6," ",BU$9),'-RÅDATA_KVARTAL-'!$DZ$5:$FB$385,25,FALSE),"")</f>
        <v/>
      </c>
      <c r="BV69" s="37"/>
      <c r="BW69" s="37" t="str">
        <f>IF(VLOOKUP(CONCATENATE($BS$6," ",BW$9),'-RÅDATA_KVARTAL-'!$DZ$5:$FB$385,25,FALSE)&gt;0,VLOOKUP(CONCATENATE($BS$6," ",BW$9),'-RÅDATA_KVARTAL-'!$DZ$5:$FB$385,25,FALSE),"")</f>
        <v/>
      </c>
      <c r="BX69" s="37"/>
      <c r="BY69" s="37" t="str">
        <f>IF(VLOOKUP(CONCATENATE($BS$6," ",BY$9),'-RÅDATA_KVARTAL-'!$DZ$5:$FB$385,25,FALSE)&gt;0,VLOOKUP(CONCATENATE($BS$6," ",BY$9),'-RÅDATA_KVARTAL-'!$DZ$5:$FB$385,25,FALSE),"")</f>
        <v/>
      </c>
      <c r="BZ69" s="37"/>
      <c r="CA69" s="37" t="str">
        <f>IF(VLOOKUP(CONCATENATE($BS$6," ",CA$9),'-RÅDATA_KVARTAL-'!$A$5:$DS$385,88,FALSE)&gt;0,VLOOKUP(CONCATENATE($BS$6," ",CA$9),'-RÅDATA_KVARTAL-'!$A$5:$DS$385,88,FALSE),"")</f>
        <v/>
      </c>
      <c r="CB69" s="147"/>
      <c r="CC69" s="275"/>
      <c r="CD69" s="37" t="str">
        <f>IF(VLOOKUP(CONCATENATE($CD$6," ",CD$9),'-RÅDATA_KVARTAL-'!$DZ$5:$FB$385,25,FALSE)&gt;0,VLOOKUP(CONCATENATE($CD$6," ",CD$9),'-RÅDATA_KVARTAL-'!$DZ$5:$FB$385,25,FALSE),"")</f>
        <v/>
      </c>
      <c r="CE69" s="157"/>
      <c r="CF69" s="37" t="str">
        <f>IF(VLOOKUP(CONCATENATE($CD$6," ",CF$9),'-RÅDATA_KVARTAL-'!$DZ$5:$FB$385,25,FALSE)&gt;0,VLOOKUP(CONCATENATE($CD$6," ",CF$9),'-RÅDATA_KVARTAL-'!$DZ$5:$FB$385,25,FALSE),"")</f>
        <v/>
      </c>
      <c r="CG69" s="37"/>
      <c r="CH69" s="37" t="str">
        <f>IF(VLOOKUP(CONCATENATE($CD$6," ",CH$9),'-RÅDATA_KVARTAL-'!$DZ$5:$FB$385,25,FALSE)&gt;0,VLOOKUP(CONCATENATE($CD$6," ",CH$9),'-RÅDATA_KVARTAL-'!$DZ$5:$FB$385,25,FALSE),"")</f>
        <v/>
      </c>
      <c r="CI69" s="37"/>
      <c r="CJ69" s="37" t="str">
        <f>IF(VLOOKUP(CONCATENATE($CD$6," ",CJ$9),'-RÅDATA_KVARTAL-'!$DZ$5:$FB$385,25,FALSE)&gt;0,VLOOKUP(CONCATENATE($CD$6," ",CJ$9),'-RÅDATA_KVARTAL-'!$DZ$5:$FB$385,25,FALSE),"")</f>
        <v/>
      </c>
      <c r="CK69" s="37"/>
      <c r="CL69" s="37" t="str">
        <f>IF(VLOOKUP(CONCATENATE($CD$6," ",CL$9),'-RÅDATA_KVARTAL-'!$A$5:$DS$385,88,FALSE)&gt;0,VLOOKUP(CONCATENATE($CD$6," ",CL$9),'-RÅDATA_KVARTAL-'!$A$5:$DS$385,88,FALSE),"")</f>
        <v/>
      </c>
      <c r="CM69" s="147"/>
      <c r="CN69" s="148"/>
      <c r="CO69" s="103" t="s">
        <v>470</v>
      </c>
      <c r="CP69" s="15"/>
    </row>
    <row r="70" spans="2:95" s="15" customFormat="1" ht="10.5" customHeight="1" x14ac:dyDescent="0.2">
      <c r="B70" s="288">
        <v>15</v>
      </c>
      <c r="C70" s="288"/>
      <c r="D70" s="92" t="s">
        <v>77</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97.930728536128299</v>
      </c>
      <c r="AM70" s="120"/>
      <c r="AN70" s="156">
        <f>IF(VLOOKUP(CONCATENATE($AL$6," ",AN$9),'-RÅDATA_KVARTAL-'!$DZ$5:$FB$385,26,FALSE)&gt;0,VLOOKUP(CONCATENATE($AL$6," ",AN$9),'-RÅDATA_KVARTAL-'!$DZ$5:$FB$385,26,FALSE),"")</f>
        <v>98.513591264502935</v>
      </c>
      <c r="AO70" s="156"/>
      <c r="AP70" s="156">
        <f>IF(VLOOKUP(CONCATENATE($AL$6," ",AP$9),'-RÅDATA_KVARTAL-'!$DZ$5:$FB$385,26,FALSE)&gt;0,VLOOKUP(CONCATENATE($AL$6," ",AP$9),'-RÅDATA_KVARTAL-'!$DZ$5:$FB$385,26,FALSE),"")</f>
        <v>98.256539568528567</v>
      </c>
      <c r="AQ70" s="156"/>
      <c r="AR70" s="156">
        <f>IF(VLOOKUP(CONCATENATE($AL$6," ",AR$9),'-RÅDATA_KVARTAL-'!$DZ$5:$FB$385,26,FALSE)&gt;0,VLOOKUP(CONCATENATE($AL$6," ",AR$9),'-RÅDATA_KVARTAL-'!$DZ$5:$FB$385,26,FALSE),"")</f>
        <v>97.550379073812735</v>
      </c>
      <c r="AS70" s="156"/>
      <c r="AT70" s="156">
        <f>IF(VLOOKUP(CONCATENATE($AL$6," ",AT$9),'-RÅDATA_KVARTAL-'!$A$5:$DS$385,92,FALSE)&gt;0,VLOOKUP(CONCATENATE($AL$6," ",AT$9),'-RÅDATA_KVARTAL-'!$A$5:$DS$385,92,FALSE),"")</f>
        <v>98.060498719991514</v>
      </c>
      <c r="AU70" s="106"/>
      <c r="AV70" s="106"/>
      <c r="AW70" s="156">
        <f>IF(VLOOKUP(CONCATENATE($AW$6," ",AW$9),'-RÅDATA_KVARTAL-'!$DZ$5:$FB$385,26,FALSE)&gt;0,VLOOKUP(CONCATENATE($AW$6," ",AW$9),'-RÅDATA_KVARTAL-'!$DZ$5:$FB$385,26,FALSE),"")</f>
        <v>98.124093498834071</v>
      </c>
      <c r="AX70" s="120"/>
      <c r="AY70" s="156">
        <f>IF(VLOOKUP(CONCATENATE($AW$6," ",AY$9),'-RÅDATA_KVARTAL-'!$DZ$5:$FB$385,26,FALSE)&gt;0,VLOOKUP(CONCATENATE($AW$6," ",AY$9),'-RÅDATA_KVARTAL-'!$DZ$5:$FB$385,26,FALSE),"")</f>
        <v>97.53791520576695</v>
      </c>
      <c r="AZ70" s="156"/>
      <c r="BA70" s="156">
        <f>IF(VLOOKUP(CONCATENATE($AW$6," ",BA$9),'-RÅDATA_KVARTAL-'!$DZ$5:$FB$385,26,FALSE)&gt;0,VLOOKUP(CONCATENATE($AW$6," ",BA$9),'-RÅDATA_KVARTAL-'!$DZ$5:$FB$385,26,FALSE),"")</f>
        <v>98.090877641059365</v>
      </c>
      <c r="BB70" s="156"/>
      <c r="BC70" s="156" t="str">
        <f>IF(VLOOKUP(CONCATENATE($AW$6," ",BC$9),'-RÅDATA_KVARTAL-'!$DZ$5:$FB$385,26,FALSE)&gt;0,VLOOKUP(CONCATENATE($AW$6," ",BC$9),'-RÅDATA_KVARTAL-'!$DZ$5:$FB$385,26,FALSE),"")</f>
        <v/>
      </c>
      <c r="BD70" s="156"/>
      <c r="BE70" s="156">
        <f>IF(VLOOKUP(CONCATENATE($AW$6," ",BE$9),'-RÅDATA_KVARTAL-'!$A$5:$DS$385,92,FALSE)&gt;0,VLOOKUP(CONCATENATE($AW$6," ",BE$9),'-RÅDATA_KVARTAL-'!$A$5:$DS$385,92,FALSE),"")</f>
        <v>97.916643777672789</v>
      </c>
      <c r="BF70" s="106"/>
      <c r="BG70" s="106"/>
      <c r="BH70" s="156" t="str">
        <f>IF(VLOOKUP(CONCATENATE($BH$6," ",BH$9),'-RÅDATA_KVARTAL-'!$DZ$5:$FB$385,26,FALSE)&gt;0,VLOOKUP(CONCATENATE($BH$6," ",BH$9),'-RÅDATA_KVARTAL-'!$DZ$5:$FB$385,26,FALSE),"")</f>
        <v/>
      </c>
      <c r="BI70" s="120"/>
      <c r="BJ70" s="156" t="str">
        <f>IF(VLOOKUP(CONCATENATE($BH$6," ",BJ$9),'-RÅDATA_KVARTAL-'!$DZ$5:$FB$385,26,FALSE)&gt;0,VLOOKUP(CONCATENATE($BH$6," ",BJ$9),'-RÅDATA_KVARTAL-'!$DZ$5:$FB$385,26,FALSE),"")</f>
        <v/>
      </c>
      <c r="BK70" s="156"/>
      <c r="BL70" s="156" t="str">
        <f>IF(VLOOKUP(CONCATENATE($BH$6," ",BL$9),'-RÅDATA_KVARTAL-'!$DZ$5:$FB$385,26,FALSE)&gt;0,VLOOKUP(CONCATENATE($BH$6," ",BL$9),'-RÅDATA_KVARTAL-'!$DZ$5:$FB$385,26,FALSE),"")</f>
        <v/>
      </c>
      <c r="BM70" s="156"/>
      <c r="BN70" s="156" t="str">
        <f>IF(VLOOKUP(CONCATENATE($BH$6," ",BN$9),'-RÅDATA_KVARTAL-'!$DZ$5:$FB$385,26,FALSE)&gt;0,VLOOKUP(CONCATENATE($BH$6," ",BN$9),'-RÅDATA_KVARTAL-'!$DZ$5:$FB$385,26,FALSE),"")</f>
        <v/>
      </c>
      <c r="BO70" s="156"/>
      <c r="BP70" s="156" t="str">
        <f>IF(VLOOKUP(CONCATENATE($BH$6," ",BP$9),'-RÅDATA_KVARTAL-'!$A$5:$DS$385,92,FALSE)&gt;0,VLOOKUP(CONCATENATE($BH$6," ",BP$9),'-RÅDATA_KVARTAL-'!$A$5:$DS$385,92,FALSE),"")</f>
        <v/>
      </c>
      <c r="BQ70" s="106"/>
      <c r="BR70" s="106"/>
      <c r="BS70" s="156" t="str">
        <f>IF(VLOOKUP(CONCATENATE($BS$6," ",BS$9),'-RÅDATA_KVARTAL-'!$DZ$5:$FB$385,26,FALSE)&gt;0,VLOOKUP(CONCATENATE($BS$6," ",BS$9),'-RÅDATA_KVARTAL-'!$DZ$5:$FB$385,26,FALSE),"")</f>
        <v/>
      </c>
      <c r="BT70" s="120"/>
      <c r="BU70" s="156" t="str">
        <f>IF(VLOOKUP(CONCATENATE($BS$6," ",BU$9),'-RÅDATA_KVARTAL-'!$DZ$5:$FB$385,26,FALSE)&gt;0,VLOOKUP(CONCATENATE($BS$6," ",BU$9),'-RÅDATA_KVARTAL-'!$DZ$5:$FB$385,26,FALSE),"")</f>
        <v/>
      </c>
      <c r="BV70" s="156"/>
      <c r="BW70" s="156" t="str">
        <f>IF(VLOOKUP(CONCATENATE($BS$6," ",BW$9),'-RÅDATA_KVARTAL-'!$DZ$5:$FB$385,26,FALSE)&gt;0,VLOOKUP(CONCATENATE($BS$6," ",BW$9),'-RÅDATA_KVARTAL-'!$DZ$5:$FB$385,26,FALSE),"")</f>
        <v/>
      </c>
      <c r="BX70" s="156"/>
      <c r="BY70" s="156" t="str">
        <f>IF(VLOOKUP(CONCATENATE($BS$6," ",BY$9),'-RÅDATA_KVARTAL-'!$DZ$5:$FB$385,26,FALSE)&gt;0,VLOOKUP(CONCATENATE($BS$6," ",BY$9),'-RÅDATA_KVARTAL-'!$DZ$5:$FB$385,26,FALSE),"")</f>
        <v/>
      </c>
      <c r="BZ70" s="156"/>
      <c r="CA70" s="156" t="str">
        <f>IF(VLOOKUP(CONCATENATE($BS$6," ",CA$9),'-RÅDATA_KVARTAL-'!$A$5:$DS$385,92,FALSE)&gt;0,VLOOKUP(CONCATENATE($BS$6," ",CA$9),'-RÅDATA_KVARTAL-'!$A$5:$DS$385,92,FALSE),"")</f>
        <v/>
      </c>
      <c r="CB70" s="106"/>
      <c r="CC70" s="106"/>
      <c r="CD70" s="156" t="str">
        <f>IF(VLOOKUP(CONCATENATE($CD$6," ",CD$9),'-RÅDATA_KVARTAL-'!$DZ$5:$FB$385,26,FALSE)&gt;0,VLOOKUP(CONCATENATE($CD$6," ",CD$9),'-RÅDATA_KVARTAL-'!$DZ$5:$FB$385,26,FALSE),"")</f>
        <v/>
      </c>
      <c r="CE70" s="120"/>
      <c r="CF70" s="156" t="str">
        <f>IF(VLOOKUP(CONCATENATE($CD$6," ",CF$9),'-RÅDATA_KVARTAL-'!$DZ$5:$FB$385,26,FALSE)&gt;0,VLOOKUP(CONCATENATE($CD$6," ",CF$9),'-RÅDATA_KVARTAL-'!$DZ$5:$FB$385,26,FALSE),"")</f>
        <v/>
      </c>
      <c r="CG70" s="156"/>
      <c r="CH70" s="156" t="str">
        <f>IF(VLOOKUP(CONCATENATE($CD$6," ",CH$9),'-RÅDATA_KVARTAL-'!$DZ$5:$FB$385,26,FALSE)&gt;0,VLOOKUP(CONCATENATE($CD$6," ",CH$9),'-RÅDATA_KVARTAL-'!$DZ$5:$FB$385,26,FALSE),"")</f>
        <v/>
      </c>
      <c r="CI70" s="156"/>
      <c r="CJ70" s="156" t="str">
        <f>IF(VLOOKUP(CONCATENATE($CD$6," ",CJ$9),'-RÅDATA_KVARTAL-'!$DZ$5:$FB$385,26,FALSE)&gt;0,VLOOKUP(CONCATENATE($CD$6," ",CJ$9),'-RÅDATA_KVARTAL-'!$DZ$5:$FB$385,26,FALSE),"")</f>
        <v/>
      </c>
      <c r="CK70" s="156"/>
      <c r="CL70" s="156" t="str">
        <f>IF(VLOOKUP(CONCATENATE($CD$6," ",CL$9),'-RÅDATA_KVARTAL-'!$A$5:$DS$385,92,FALSE)&gt;0,VLOOKUP(CONCATENATE($CD$6," ",CL$9),'-RÅDATA_KVARTAL-'!$A$5:$DS$385,92,FALSE),"")</f>
        <v/>
      </c>
      <c r="CM70" s="106"/>
      <c r="CN70" s="106"/>
      <c r="CO70" s="92" t="s">
        <v>471</v>
      </c>
    </row>
    <row r="71" spans="2:95"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88">
        <v>16</v>
      </c>
      <c r="C72" s="289"/>
      <c r="D72" s="103" t="s">
        <v>64</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236763</v>
      </c>
      <c r="AM72" s="157"/>
      <c r="AN72" s="37">
        <f>IF(VLOOKUP(CONCATENATE($AL$6," ",AN$9),'-RÅDATA_KVARTAL-'!$DZ$5:$FB$385,27,FALSE)&gt;0,VLOOKUP(CONCATENATE($AL$6," ",AN$9),'-RÅDATA_KVARTAL-'!$DZ$5:$FB$385,27,FALSE),"")</f>
        <v>238472</v>
      </c>
      <c r="AO72" s="37"/>
      <c r="AP72" s="37">
        <f>IF(VLOOKUP(CONCATENATE($AL$6," ",AP$9),'-RÅDATA_KVARTAL-'!$DZ$5:$FB$385,27,FALSE)&gt;0,VLOOKUP(CONCATENATE($AL$6," ",AP$9),'-RÅDATA_KVARTAL-'!$DZ$5:$FB$385,27,FALSE),"")</f>
        <v>231862</v>
      </c>
      <c r="AQ72" s="37"/>
      <c r="AR72" s="37">
        <f>IF(VLOOKUP(CONCATENATE($AL$6," ",AR$9),'-RÅDATA_KVARTAL-'!$DZ$5:$FB$385,27,FALSE)&gt;0,VLOOKUP(CONCATENATE($AL$6," ",AR$9),'-RÅDATA_KVARTAL-'!$DZ$5:$FB$385,27,FALSE),"")</f>
        <v>238343</v>
      </c>
      <c r="AS72" s="37"/>
      <c r="AT72" s="37">
        <f>IF(VLOOKUP(CONCATENATE($AL$6," ",AT$9),'-RÅDATA_KVARTAL-'!$A$5:$DS$385,96,FALSE)&gt;0,VLOOKUP(CONCATENATE($AL$6," ",AT$9),'-RÅDATA_KVARTAL-'!$A$5:$DS$385,96,FALSE),"")</f>
        <v>945440</v>
      </c>
      <c r="AU72" s="147"/>
      <c r="AV72" s="275"/>
      <c r="AW72" s="37">
        <f>IF(VLOOKUP(CONCATENATE($AW$6," ",AW$9),'-RÅDATA_KVARTAL-'!$DZ$5:$FB$385,27,FALSE)&gt;0,VLOOKUP(CONCATENATE($AW$6," ",AW$9),'-RÅDATA_KVARTAL-'!$DZ$5:$FB$385,27,FALSE),"")</f>
        <v>245354</v>
      </c>
      <c r="AX72" s="157"/>
      <c r="AY72" s="37">
        <f>IF(VLOOKUP(CONCATENATE($AW$6," ",AY$9),'-RÅDATA_KVARTAL-'!$DZ$5:$FB$385,27,FALSE)&gt;0,VLOOKUP(CONCATENATE($AW$6," ",AY$9),'-RÅDATA_KVARTAL-'!$DZ$5:$FB$385,27,FALSE),"")</f>
        <v>239049</v>
      </c>
      <c r="AZ72" s="37"/>
      <c r="BA72" s="37">
        <f>IF(VLOOKUP(CONCATENATE($AW$6," ",BA$9),'-RÅDATA_KVARTAL-'!$DZ$5:$FB$385,27,FALSE)&gt;0,VLOOKUP(CONCATENATE($AW$6," ",BA$9),'-RÅDATA_KVARTAL-'!$DZ$5:$FB$385,27,FALSE),"")</f>
        <v>230036</v>
      </c>
      <c r="BB72" s="37"/>
      <c r="BC72" s="37" t="str">
        <f>IF(VLOOKUP(CONCATENATE($AW$6," ",BC$9),'-RÅDATA_KVARTAL-'!$DZ$5:$FB$385,27,FALSE)&gt;0,VLOOKUP(CONCATENATE($AW$6," ",BC$9),'-RÅDATA_KVARTAL-'!$DZ$5:$FB$385,27,FALSE),"")</f>
        <v/>
      </c>
      <c r="BD72" s="37"/>
      <c r="BE72" s="37">
        <f>IF(VLOOKUP(CONCATENATE($AW$6," ",BE$9),'-RÅDATA_KVARTAL-'!$A$5:$DS$385,96,FALSE)&gt;0,VLOOKUP(CONCATENATE($AW$6," ",BE$9),'-RÅDATA_KVARTAL-'!$A$5:$DS$385,96,FALSE),"")</f>
        <v>714439</v>
      </c>
      <c r="BF72" s="147"/>
      <c r="BG72" s="275"/>
      <c r="BH72" s="37" t="str">
        <f>IF(VLOOKUP(CONCATENATE($BH$6," ",BH$9),'-RÅDATA_KVARTAL-'!$DZ$5:$FB$385,27,FALSE)&gt;0,VLOOKUP(CONCATENATE($BH$6," ",BH$9),'-RÅDATA_KVARTAL-'!$DZ$5:$FB$385,27,FALSE),"")</f>
        <v/>
      </c>
      <c r="BI72" s="157"/>
      <c r="BJ72" s="37" t="str">
        <f>IF(VLOOKUP(CONCATENATE($BH$6," ",BJ$9),'-RÅDATA_KVARTAL-'!$DZ$5:$FB$385,27,FALSE)&gt;0,VLOOKUP(CONCATENATE($BH$6," ",BJ$9),'-RÅDATA_KVARTAL-'!$DZ$5:$FB$385,27,FALSE),"")</f>
        <v/>
      </c>
      <c r="BK72" s="37"/>
      <c r="BL72" s="37" t="str">
        <f>IF(VLOOKUP(CONCATENATE($BH$6," ",BL$9),'-RÅDATA_KVARTAL-'!$DZ$5:$FB$385,27,FALSE)&gt;0,VLOOKUP(CONCATENATE($BH$6," ",BL$9),'-RÅDATA_KVARTAL-'!$DZ$5:$FB$385,27,FALSE),"")</f>
        <v/>
      </c>
      <c r="BM72" s="37"/>
      <c r="BN72" s="37" t="str">
        <f>IF(VLOOKUP(CONCATENATE($BH$6," ",BN$9),'-RÅDATA_KVARTAL-'!$DZ$5:$FB$385,27,FALSE)&gt;0,VLOOKUP(CONCATENATE($BH$6," ",BN$9),'-RÅDATA_KVARTAL-'!$DZ$5:$FB$385,27,FALSE),"")</f>
        <v/>
      </c>
      <c r="BO72" s="37"/>
      <c r="BP72" s="37" t="str">
        <f>IF(VLOOKUP(CONCATENATE($BH$6," ",BP$9),'-RÅDATA_KVARTAL-'!$A$5:$DS$385,96,FALSE)&gt;0,VLOOKUP(CONCATENATE($BH$6," ",BP$9),'-RÅDATA_KVARTAL-'!$A$5:$DS$385,96,FALSE),"")</f>
        <v/>
      </c>
      <c r="BQ72" s="147"/>
      <c r="BR72" s="275"/>
      <c r="BS72" s="37" t="str">
        <f>IF(VLOOKUP(CONCATENATE($BS$6," ",BS$9),'-RÅDATA_KVARTAL-'!$DZ$5:$FB$385,27,FALSE)&gt;0,VLOOKUP(CONCATENATE($BS$6," ",BS$9),'-RÅDATA_KVARTAL-'!$DZ$5:$FB$385,27,FALSE),"")</f>
        <v/>
      </c>
      <c r="BT72" s="157"/>
      <c r="BU72" s="37" t="str">
        <f>IF(VLOOKUP(CONCATENATE($BS$6," ",BU$9),'-RÅDATA_KVARTAL-'!$DZ$5:$FB$385,27,FALSE)&gt;0,VLOOKUP(CONCATENATE($BS$6," ",BU$9),'-RÅDATA_KVARTAL-'!$DZ$5:$FB$385,27,FALSE),"")</f>
        <v/>
      </c>
      <c r="BV72" s="37"/>
      <c r="BW72" s="37" t="str">
        <f>IF(VLOOKUP(CONCATENATE($BS$6," ",BW$9),'-RÅDATA_KVARTAL-'!$DZ$5:$FB$385,27,FALSE)&gt;0,VLOOKUP(CONCATENATE($BS$6," ",BW$9),'-RÅDATA_KVARTAL-'!$DZ$5:$FB$385,27,FALSE),"")</f>
        <v/>
      </c>
      <c r="BX72" s="37"/>
      <c r="BY72" s="37" t="str">
        <f>IF(VLOOKUP(CONCATENATE($BS$6," ",BY$9),'-RÅDATA_KVARTAL-'!$DZ$5:$FB$385,27,FALSE)&gt;0,VLOOKUP(CONCATENATE($BS$6," ",BY$9),'-RÅDATA_KVARTAL-'!$DZ$5:$FB$385,27,FALSE),"")</f>
        <v/>
      </c>
      <c r="BZ72" s="37"/>
      <c r="CA72" s="37" t="str">
        <f>IF(VLOOKUP(CONCATENATE($BS$6," ",CA$9),'-RÅDATA_KVARTAL-'!$A$5:$DS$385,96,FALSE)&gt;0,VLOOKUP(CONCATENATE($BS$6," ",CA$9),'-RÅDATA_KVARTAL-'!$A$5:$DS$385,96,FALSE),"")</f>
        <v/>
      </c>
      <c r="CB72" s="147"/>
      <c r="CC72" s="275"/>
      <c r="CD72" s="37" t="str">
        <f>IF(VLOOKUP(CONCATENATE($CD$6," ",CD$9),'-RÅDATA_KVARTAL-'!$DZ$5:$FB$385,27,FALSE)&gt;0,VLOOKUP(CONCATENATE($CD$6," ",CD$9),'-RÅDATA_KVARTAL-'!$DZ$5:$FB$385,27,FALSE),"")</f>
        <v/>
      </c>
      <c r="CE72" s="157"/>
      <c r="CF72" s="37" t="str">
        <f>IF(VLOOKUP(CONCATENATE($CD$6," ",CF$9),'-RÅDATA_KVARTAL-'!$DZ$5:$FB$385,27,FALSE)&gt;0,VLOOKUP(CONCATENATE($CD$6," ",CF$9),'-RÅDATA_KVARTAL-'!$DZ$5:$FB$385,27,FALSE),"")</f>
        <v/>
      </c>
      <c r="CG72" s="37"/>
      <c r="CH72" s="37" t="str">
        <f>IF(VLOOKUP(CONCATENATE($CD$6," ",CH$9),'-RÅDATA_KVARTAL-'!$DZ$5:$FB$385,27,FALSE)&gt;0,VLOOKUP(CONCATENATE($CD$6," ",CH$9),'-RÅDATA_KVARTAL-'!$DZ$5:$FB$385,27,FALSE),"")</f>
        <v/>
      </c>
      <c r="CI72" s="37"/>
      <c r="CJ72" s="37" t="str">
        <f>IF(VLOOKUP(CONCATENATE($CD$6," ",CJ$9),'-RÅDATA_KVARTAL-'!$DZ$5:$FB$385,27,FALSE)&gt;0,VLOOKUP(CONCATENATE($CD$6," ",CJ$9),'-RÅDATA_KVARTAL-'!$DZ$5:$FB$385,27,FALSE),"")</f>
        <v/>
      </c>
      <c r="CK72" s="37"/>
      <c r="CL72" s="37" t="str">
        <f>IF(VLOOKUP(CONCATENATE($CD$6," ",CL$9),'-RÅDATA_KVARTAL-'!$A$5:$DS$385,96,FALSE)&gt;0,VLOOKUP(CONCATENATE($CD$6," ",CL$9),'-RÅDATA_KVARTAL-'!$A$5:$DS$385,96,FALSE),"")</f>
        <v/>
      </c>
      <c r="CM72" s="147"/>
      <c r="CN72" s="148"/>
      <c r="CO72" s="103" t="s">
        <v>472</v>
      </c>
      <c r="CP72" s="15"/>
    </row>
    <row r="73" spans="2:95" s="15" customFormat="1" ht="10.5" customHeight="1" x14ac:dyDescent="0.2">
      <c r="B73" s="288">
        <v>17</v>
      </c>
      <c r="C73" s="288"/>
      <c r="D73" s="92" t="s">
        <v>76</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98.162075656312709</v>
      </c>
      <c r="AM73" s="120"/>
      <c r="AN73" s="156">
        <f>IF(VLOOKUP(CONCATENATE($AL$6," ",AN$9),'-RÅDATA_KVARTAL-'!$DZ$5:$FB$385,28,FALSE)&gt;0,VLOOKUP(CONCATENATE($AL$6," ",AN$9),'-RÅDATA_KVARTAL-'!$DZ$5:$FB$385,28,FALSE),"")</f>
        <v>98.709792250474976</v>
      </c>
      <c r="AO73" s="156"/>
      <c r="AP73" s="156">
        <f>IF(VLOOKUP(CONCATENATE($AL$6," ",AP$9),'-RÅDATA_KVARTAL-'!$DZ$5:$FB$385,28,FALSE)&gt;0,VLOOKUP(CONCATENATE($AL$6," ",AP$9),'-RÅDATA_KVARTAL-'!$DZ$5:$FB$385,28,FALSE),"")</f>
        <v>98.427616888685122</v>
      </c>
      <c r="AQ73" s="156"/>
      <c r="AR73" s="156">
        <f>IF(VLOOKUP(CONCATENATE($AL$6," ",AR$9),'-RÅDATA_KVARTAL-'!$DZ$5:$FB$385,28,FALSE)&gt;0,VLOOKUP(CONCATENATE($AL$6," ",AR$9),'-RÅDATA_KVARTAL-'!$DZ$5:$FB$385,28,FALSE),"")</f>
        <v>97.78094128458433</v>
      </c>
      <c r="AS73" s="156"/>
      <c r="AT73" s="156">
        <f>IF(VLOOKUP(CONCATENATE($AL$6," ",AT$9),'-RÅDATA_KVARTAL-'!$A$5:$DS$385,100,FALSE)&gt;0,VLOOKUP(CONCATENATE($AL$6," ",AT$9),'-RÅDATA_KVARTAL-'!$A$5:$DS$385,100,FALSE),"")</f>
        <v>98.268064853763065</v>
      </c>
      <c r="AU73" s="106"/>
      <c r="AV73" s="106"/>
      <c r="AW73" s="156">
        <f>IF(VLOOKUP(CONCATENATE($AW$6," ",AW$9),'-RÅDATA_KVARTAL-'!$DZ$5:$FB$385,28,FALSE)&gt;0,VLOOKUP(CONCATENATE($AW$6," ",AW$9),'-RÅDATA_KVARTAL-'!$DZ$5:$FB$385,28,FALSE),"")</f>
        <v>98.304392073273334</v>
      </c>
      <c r="AX73" s="120"/>
      <c r="AY73" s="156">
        <f>IF(VLOOKUP(CONCATENATE($AW$6," ",AY$9),'-RÅDATA_KVARTAL-'!$DZ$5:$FB$385,28,FALSE)&gt;0,VLOOKUP(CONCATENATE($AW$6," ",AY$9),'-RÅDATA_KVARTAL-'!$DZ$5:$FB$385,28,FALSE),"")</f>
        <v>97.799752073216126</v>
      </c>
      <c r="AZ73" s="156"/>
      <c r="BA73" s="156">
        <f>IF(VLOOKUP(CONCATENATE($AW$6," ",BA$9),'-RÅDATA_KVARTAL-'!$DZ$5:$FB$385,28,FALSE)&gt;0,VLOOKUP(CONCATENATE($AW$6," ",BA$9),'-RÅDATA_KVARTAL-'!$DZ$5:$FB$385,28,FALSE),"")</f>
        <v>98.247622138985818</v>
      </c>
      <c r="BB73" s="156"/>
      <c r="BC73" s="156" t="str">
        <f>IF(VLOOKUP(CONCATENATE($AW$6," ",BC$9),'-RÅDATA_KVARTAL-'!$DZ$5:$FB$385,28,FALSE)&gt;0,VLOOKUP(CONCATENATE($AW$6," ",BC$9),'-RÅDATA_KVARTAL-'!$DZ$5:$FB$385,28,FALSE),"")</f>
        <v/>
      </c>
      <c r="BD73" s="156"/>
      <c r="BE73" s="156">
        <f>IF(VLOOKUP(CONCATENATE($AW$6," ",BE$9),'-RÅDATA_KVARTAL-'!$A$5:$DS$385,100,FALSE)&gt;0,VLOOKUP(CONCATENATE($AW$6," ",BE$9),'-RÅDATA_KVARTAL-'!$A$5:$DS$385,100,FALSE),"")</f>
        <v>98.116739362111204</v>
      </c>
      <c r="BF73" s="106"/>
      <c r="BG73" s="106"/>
      <c r="BH73" s="156" t="str">
        <f>IF(VLOOKUP(CONCATENATE($BH$6," ",BH$9),'-RÅDATA_KVARTAL-'!$DZ$5:$FB$385,28,FALSE)&gt;0,VLOOKUP(CONCATENATE($BH$6," ",BH$9),'-RÅDATA_KVARTAL-'!$DZ$5:$FB$385,28,FALSE),"")</f>
        <v/>
      </c>
      <c r="BI73" s="120"/>
      <c r="BJ73" s="156" t="str">
        <f>IF(VLOOKUP(CONCATENATE($BH$6," ",BJ$9),'-RÅDATA_KVARTAL-'!$DZ$5:$FB$385,28,FALSE)&gt;0,VLOOKUP(CONCATENATE($BH$6," ",BJ$9),'-RÅDATA_KVARTAL-'!$DZ$5:$FB$385,28,FALSE),"")</f>
        <v/>
      </c>
      <c r="BK73" s="156"/>
      <c r="BL73" s="156" t="str">
        <f>IF(VLOOKUP(CONCATENATE($BH$6," ",BL$9),'-RÅDATA_KVARTAL-'!$DZ$5:$FB$385,28,FALSE)&gt;0,VLOOKUP(CONCATENATE($BH$6," ",BL$9),'-RÅDATA_KVARTAL-'!$DZ$5:$FB$385,28,FALSE),"")</f>
        <v/>
      </c>
      <c r="BM73" s="156"/>
      <c r="BN73" s="156" t="str">
        <f>IF(VLOOKUP(CONCATENATE($BH$6," ",BN$9),'-RÅDATA_KVARTAL-'!$DZ$5:$FB$385,28,FALSE)&gt;0,VLOOKUP(CONCATENATE($BH$6," ",BN$9),'-RÅDATA_KVARTAL-'!$DZ$5:$FB$385,28,FALSE),"")</f>
        <v/>
      </c>
      <c r="BO73" s="156"/>
      <c r="BP73" s="156" t="str">
        <f>IF(VLOOKUP(CONCATENATE($BH$6," ",BP$9),'-RÅDATA_KVARTAL-'!$A$5:$DS$385,100,FALSE)&gt;0,VLOOKUP(CONCATENATE($BH$6," ",BP$9),'-RÅDATA_KVARTAL-'!$A$5:$DS$385,100,FALSE),"")</f>
        <v/>
      </c>
      <c r="BQ73" s="106"/>
      <c r="BR73" s="106"/>
      <c r="BS73" s="156" t="str">
        <f>IF(VLOOKUP(CONCATENATE($BS$6," ",BS$9),'-RÅDATA_KVARTAL-'!$DZ$5:$FB$385,28,FALSE)&gt;0,VLOOKUP(CONCATENATE($BS$6," ",BS$9),'-RÅDATA_KVARTAL-'!$DZ$5:$FB$385,28,FALSE),"")</f>
        <v/>
      </c>
      <c r="BT73" s="120"/>
      <c r="BU73" s="156" t="str">
        <f>IF(VLOOKUP(CONCATENATE($BS$6," ",BU$9),'-RÅDATA_KVARTAL-'!$DZ$5:$FB$385,28,FALSE)&gt;0,VLOOKUP(CONCATENATE($BS$6," ",BU$9),'-RÅDATA_KVARTAL-'!$DZ$5:$FB$385,28,FALSE),"")</f>
        <v/>
      </c>
      <c r="BV73" s="156"/>
      <c r="BW73" s="156" t="str">
        <f>IF(VLOOKUP(CONCATENATE($BS$6," ",BW$9),'-RÅDATA_KVARTAL-'!$DZ$5:$FB$385,28,FALSE)&gt;0,VLOOKUP(CONCATENATE($BS$6," ",BW$9),'-RÅDATA_KVARTAL-'!$DZ$5:$FB$385,28,FALSE),"")</f>
        <v/>
      </c>
      <c r="BX73" s="156"/>
      <c r="BY73" s="156" t="str">
        <f>IF(VLOOKUP(CONCATENATE($BS$6," ",BY$9),'-RÅDATA_KVARTAL-'!$DZ$5:$FB$385,28,FALSE)&gt;0,VLOOKUP(CONCATENATE($BS$6," ",BY$9),'-RÅDATA_KVARTAL-'!$DZ$5:$FB$385,28,FALSE),"")</f>
        <v/>
      </c>
      <c r="BZ73" s="156"/>
      <c r="CA73" s="156" t="str">
        <f>IF(VLOOKUP(CONCATENATE($BS$6," ",CA$9),'-RÅDATA_KVARTAL-'!$A$5:$DS$385,100,FALSE)&gt;0,VLOOKUP(CONCATENATE($BS$6," ",CA$9),'-RÅDATA_KVARTAL-'!$A$5:$DS$385,100,FALSE),"")</f>
        <v/>
      </c>
      <c r="CB73" s="106"/>
      <c r="CC73" s="106"/>
      <c r="CD73" s="156" t="str">
        <f>IF(VLOOKUP(CONCATENATE($CD$6," ",CD$9),'-RÅDATA_KVARTAL-'!$DZ$5:$FB$385,28,FALSE)&gt;0,VLOOKUP(CONCATENATE($CD$6," ",CD$9),'-RÅDATA_KVARTAL-'!$DZ$5:$FB$385,28,FALSE),"")</f>
        <v/>
      </c>
      <c r="CE73" s="120"/>
      <c r="CF73" s="156" t="str">
        <f>IF(VLOOKUP(CONCATENATE($CD$6," ",CF$9),'-RÅDATA_KVARTAL-'!$DZ$5:$FB$385,28,FALSE)&gt;0,VLOOKUP(CONCATENATE($CD$6," ",CF$9),'-RÅDATA_KVARTAL-'!$DZ$5:$FB$385,28,FALSE),"")</f>
        <v/>
      </c>
      <c r="CG73" s="156"/>
      <c r="CH73" s="156" t="str">
        <f>IF(VLOOKUP(CONCATENATE($CD$6," ",CH$9),'-RÅDATA_KVARTAL-'!$DZ$5:$FB$385,28,FALSE)&gt;0,VLOOKUP(CONCATENATE($CD$6," ",CH$9),'-RÅDATA_KVARTAL-'!$DZ$5:$FB$385,28,FALSE),"")</f>
        <v/>
      </c>
      <c r="CI73" s="156"/>
      <c r="CJ73" s="156" t="str">
        <f>IF(VLOOKUP(CONCATENATE($CD$6," ",CJ$9),'-RÅDATA_KVARTAL-'!$DZ$5:$FB$385,28,FALSE)&gt;0,VLOOKUP(CONCATENATE($CD$6," ",CJ$9),'-RÅDATA_KVARTAL-'!$DZ$5:$FB$385,28,FALSE),"")</f>
        <v/>
      </c>
      <c r="CK73" s="156"/>
      <c r="CL73" s="156" t="str">
        <f>IF(VLOOKUP(CONCATENATE($CD$6," ",CL$9),'-RÅDATA_KVARTAL-'!$A$5:$DS$385,100,FALSE)&gt;0,VLOOKUP(CONCATENATE($CD$6," ",CL$9),'-RÅDATA_KVARTAL-'!$A$5:$DS$385,100,FALSE),"")</f>
        <v/>
      </c>
      <c r="CM73" s="106"/>
      <c r="CN73" s="106"/>
      <c r="CO73" s="92" t="s">
        <v>473</v>
      </c>
      <c r="CQ73" s="122"/>
    </row>
    <row r="74" spans="2:95"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88">
        <v>18</v>
      </c>
      <c r="C75" s="289"/>
      <c r="D75" s="103" t="s">
        <v>65</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237581</v>
      </c>
      <c r="AM75" s="157"/>
      <c r="AN75" s="37">
        <f>IF(VLOOKUP(CONCATENATE($AL$6," ",AN$9),'-RÅDATA_KVARTAL-'!$DZ$5:$FB$385,12,FALSE)&gt;0,VLOOKUP(CONCATENATE($AL$6," ",AN$9),'-RÅDATA_KVARTAL-'!$DZ$5:$FB$385,12,FALSE),"")</f>
        <v>239137</v>
      </c>
      <c r="AO75" s="37"/>
      <c r="AP75" s="37">
        <f>IF(VLOOKUP(CONCATENATE($AL$6," ",AP$9),'-RÅDATA_KVARTAL-'!$DZ$5:$FB$385,12,FALSE)&gt;0,VLOOKUP(CONCATENATE($AL$6," ",AP$9),'-RÅDATA_KVARTAL-'!$DZ$5:$FB$385,12,FALSE),"")</f>
        <v>232491</v>
      </c>
      <c r="AQ75" s="37"/>
      <c r="AR75" s="37">
        <f>IF(VLOOKUP(CONCATENATE($AL$6," ",AR$9),'-RÅDATA_KVARTAL-'!$DZ$5:$FB$385,12,FALSE)&gt;0,VLOOKUP(CONCATENATE($AL$6," ",AR$9),'-RÅDATA_KVARTAL-'!$DZ$5:$FB$385,12,FALSE),"")</f>
        <v>239236</v>
      </c>
      <c r="AS75" s="37"/>
      <c r="AT75" s="37">
        <f>IF(VLOOKUP(CONCATENATE($AL$6," ",AT$9),'-RÅDATA_KVARTAL-'!$A$5:$DS$385,36,FALSE)&gt;0,VLOOKUP(CONCATENATE($AL$6," ",AT$9),'-RÅDATA_KVARTAL-'!$A$5:$DS$385,36,FALSE),"")</f>
        <v>948445</v>
      </c>
      <c r="AU75" s="147"/>
      <c r="AV75" s="275"/>
      <c r="AW75" s="37">
        <f>IF(VLOOKUP(CONCATENATE($AW$6," ",AW$9),'-RÅDATA_KVARTAL-'!$DZ$5:$FB$385,12,FALSE)&gt;0,VLOOKUP(CONCATENATE($AW$6," ",AW$9),'-RÅDATA_KVARTAL-'!$DZ$5:$FB$385,12,FALSE),"")</f>
        <v>245949</v>
      </c>
      <c r="AX75" s="157"/>
      <c r="AY75" s="37">
        <f>IF(VLOOKUP(CONCATENATE($AW$6," ",AY$9),'-RÅDATA_KVARTAL-'!$DZ$5:$FB$385,12,FALSE)&gt;0,VLOOKUP(CONCATENATE($AW$6," ",AY$9),'-RÅDATA_KVARTAL-'!$DZ$5:$FB$385,12,FALSE),"")</f>
        <v>240022</v>
      </c>
      <c r="AZ75" s="37"/>
      <c r="BA75" s="37">
        <f>IF(VLOOKUP(CONCATENATE($AW$6," ",BA$9),'-RÅDATA_KVARTAL-'!$DZ$5:$FB$385,12,FALSE)&gt;0,VLOOKUP(CONCATENATE($AW$6," ",BA$9),'-RÅDATA_KVARTAL-'!$DZ$5:$FB$385,12,FALSE),"")</f>
        <v>230693</v>
      </c>
      <c r="BB75" s="37"/>
      <c r="BC75" s="37" t="str">
        <f>IF(VLOOKUP(CONCATENATE($AW$6," ",BC$9),'-RÅDATA_KVARTAL-'!$DZ$5:$FB$385,12,FALSE)&gt;0,VLOOKUP(CONCATENATE($AW$6," ",BC$9),'-RÅDATA_KVARTAL-'!$DZ$5:$FB$385,12,FALSE),"")</f>
        <v/>
      </c>
      <c r="BD75" s="37"/>
      <c r="BE75" s="37">
        <f>IF(VLOOKUP(CONCATENATE($AW$6," ",BE$9),'-RÅDATA_KVARTAL-'!$A$5:$DS$385,36,FALSE)&gt;0,VLOOKUP(CONCATENATE($AW$6," ",BE$9),'-RÅDATA_KVARTAL-'!$A$5:$DS$385,36,FALSE),"")</f>
        <v>716664</v>
      </c>
      <c r="BF75" s="147"/>
      <c r="BG75" s="275"/>
      <c r="BH75" s="37" t="str">
        <f>IF(VLOOKUP(CONCATENATE($BH$6," ",BH$9),'-RÅDATA_KVARTAL-'!$DZ$5:$FB$385,12,FALSE)&gt;0,VLOOKUP(CONCATENATE($BH$6," ",BH$9),'-RÅDATA_KVARTAL-'!$DZ$5:$FB$385,12,FALSE),"")</f>
        <v/>
      </c>
      <c r="BI75" s="157"/>
      <c r="BJ75" s="37" t="str">
        <f>IF(VLOOKUP(CONCATENATE($BH$6," ",BJ$9),'-RÅDATA_KVARTAL-'!$DZ$5:$FB$385,12,FALSE)&gt;0,VLOOKUP(CONCATENATE($BH$6," ",BJ$9),'-RÅDATA_KVARTAL-'!$DZ$5:$FB$385,12,FALSE),"")</f>
        <v/>
      </c>
      <c r="BK75" s="37"/>
      <c r="BL75" s="37" t="str">
        <f>IF(VLOOKUP(CONCATENATE($BH$6," ",BL$9),'-RÅDATA_KVARTAL-'!$DZ$5:$FB$385,12,FALSE)&gt;0,VLOOKUP(CONCATENATE($BH$6," ",BL$9),'-RÅDATA_KVARTAL-'!$DZ$5:$FB$385,12,FALSE),"")</f>
        <v/>
      </c>
      <c r="BM75" s="37"/>
      <c r="BN75" s="37" t="str">
        <f>IF(VLOOKUP(CONCATENATE($BH$6," ",BN$9),'-RÅDATA_KVARTAL-'!$DZ$5:$FB$385,12,FALSE)&gt;0,VLOOKUP(CONCATENATE($BH$6," ",BN$9),'-RÅDATA_KVARTAL-'!$DZ$5:$FB$385,12,FALSE),"")</f>
        <v/>
      </c>
      <c r="BO75" s="37"/>
      <c r="BP75" s="37" t="str">
        <f>IF(VLOOKUP(CONCATENATE($BH$6," ",BP$9),'-RÅDATA_KVARTAL-'!$A$5:$DS$385,36,FALSE)&gt;0,VLOOKUP(CONCATENATE($BH$6," ",BP$9),'-RÅDATA_KVARTAL-'!$A$5:$DS$385,36,FALSE),"")</f>
        <v/>
      </c>
      <c r="BQ75" s="147"/>
      <c r="BR75" s="275"/>
      <c r="BS75" s="37" t="str">
        <f>IF(VLOOKUP(CONCATENATE($BS$6," ",BS$9),'-RÅDATA_KVARTAL-'!$DZ$5:$FB$385,12,FALSE)&gt;0,VLOOKUP(CONCATENATE($BS$6," ",BS$9),'-RÅDATA_KVARTAL-'!$DZ$5:$FB$385,12,FALSE),"")</f>
        <v/>
      </c>
      <c r="BT75" s="157"/>
      <c r="BU75" s="37" t="str">
        <f>IF(VLOOKUP(CONCATENATE($BS$6," ",BU$9),'-RÅDATA_KVARTAL-'!$DZ$5:$FB$385,12,FALSE)&gt;0,VLOOKUP(CONCATENATE($BS$6," ",BU$9),'-RÅDATA_KVARTAL-'!$DZ$5:$FB$385,12,FALSE),"")</f>
        <v/>
      </c>
      <c r="BV75" s="37"/>
      <c r="BW75" s="37" t="str">
        <f>IF(VLOOKUP(CONCATENATE($BS$6," ",BW$9),'-RÅDATA_KVARTAL-'!$DZ$5:$FB$385,12,FALSE)&gt;0,VLOOKUP(CONCATENATE($BS$6," ",BW$9),'-RÅDATA_KVARTAL-'!$DZ$5:$FB$385,12,FALSE),"")</f>
        <v/>
      </c>
      <c r="BX75" s="37"/>
      <c r="BY75" s="37" t="str">
        <f>IF(VLOOKUP(CONCATENATE($BS$6," ",BY$9),'-RÅDATA_KVARTAL-'!$DZ$5:$FB$385,12,FALSE)&gt;0,VLOOKUP(CONCATENATE($BS$6," ",BY$9),'-RÅDATA_KVARTAL-'!$DZ$5:$FB$385,12,FALSE),"")</f>
        <v/>
      </c>
      <c r="BZ75" s="37"/>
      <c r="CA75" s="37" t="str">
        <f>IF(VLOOKUP(CONCATENATE($BS$6," ",CA$9),'-RÅDATA_KVARTAL-'!$A$5:$DS$385,36,FALSE)&gt;0,VLOOKUP(CONCATENATE($BS$6," ",CA$9),'-RÅDATA_KVARTAL-'!$A$5:$DS$385,36,FALSE),"")</f>
        <v/>
      </c>
      <c r="CB75" s="147"/>
      <c r="CC75" s="275"/>
      <c r="CD75" s="37" t="str">
        <f>IF(VLOOKUP(CONCATENATE($CD$6," ",CD$9),'-RÅDATA_KVARTAL-'!$DZ$5:$FB$385,12,FALSE)&gt;0,VLOOKUP(CONCATENATE($CD$6," ",CD$9),'-RÅDATA_KVARTAL-'!$DZ$5:$FB$385,12,FALSE),"")</f>
        <v/>
      </c>
      <c r="CE75" s="157"/>
      <c r="CF75" s="37" t="str">
        <f>IF(VLOOKUP(CONCATENATE($CD$6," ",CF$9),'-RÅDATA_KVARTAL-'!$DZ$5:$FB$385,12,FALSE)&gt;0,VLOOKUP(CONCATENATE($CD$6," ",CF$9),'-RÅDATA_KVARTAL-'!$DZ$5:$FB$385,12,FALSE),"")</f>
        <v/>
      </c>
      <c r="CG75" s="37"/>
      <c r="CH75" s="37" t="str">
        <f>IF(VLOOKUP(CONCATENATE($CD$6," ",CH$9),'-RÅDATA_KVARTAL-'!$DZ$5:$FB$385,12,FALSE)&gt;0,VLOOKUP(CONCATENATE($CD$6," ",CH$9),'-RÅDATA_KVARTAL-'!$DZ$5:$FB$385,12,FALSE),"")</f>
        <v/>
      </c>
      <c r="CI75" s="37"/>
      <c r="CJ75" s="37" t="str">
        <f>IF(VLOOKUP(CONCATENATE($CD$6," ",CJ$9),'-RÅDATA_KVARTAL-'!$DZ$5:$FB$385,12,FALSE)&gt;0,VLOOKUP(CONCATENATE($CD$6," ",CJ$9),'-RÅDATA_KVARTAL-'!$DZ$5:$FB$385,12,FALSE),"")</f>
        <v/>
      </c>
      <c r="CK75" s="37"/>
      <c r="CL75" s="37" t="str">
        <f>IF(VLOOKUP(CONCATENATE($CD$6," ",CL$9),'-RÅDATA_KVARTAL-'!$A$5:$DS$385,36,FALSE)&gt;0,VLOOKUP(CONCATENATE($CD$6," ",CL$9),'-RÅDATA_KVARTAL-'!$A$5:$DS$385,36,FALSE),"")</f>
        <v/>
      </c>
      <c r="CM75" s="147"/>
      <c r="CN75" s="148"/>
      <c r="CO75" s="103" t="s">
        <v>360</v>
      </c>
      <c r="CP75" s="15"/>
    </row>
    <row r="76" spans="2:95" s="15" customFormat="1" ht="10.5" customHeight="1" x14ac:dyDescent="0.2">
      <c r="B76" s="288">
        <v>19</v>
      </c>
      <c r="C76" s="288"/>
      <c r="D76" s="92" t="s">
        <v>66</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98.501218925686999</v>
      </c>
      <c r="AM76" s="120"/>
      <c r="AN76" s="156">
        <f>IF(VLOOKUP(CONCATENATE($AL$6," ",AN$9),'-RÅDATA_KVARTAL-'!$DZ$5:$FB$385,29,FALSE)&gt;0,VLOOKUP(CONCATENATE($AL$6," ",AN$9),'-RÅDATA_KVARTAL-'!$DZ$5:$FB$385,29,FALSE),"")</f>
        <v>98.98505312741888</v>
      </c>
      <c r="AO76" s="156"/>
      <c r="AP76" s="156">
        <f>IF(VLOOKUP(CONCATENATE($AL$6," ",AP$9),'-RÅDATA_KVARTAL-'!$DZ$5:$FB$385,29,FALSE)&gt;0,VLOOKUP(CONCATENATE($AL$6," ",AP$9),'-RÅDATA_KVARTAL-'!$DZ$5:$FB$385,29,FALSE),"")</f>
        <v>98.694633351162736</v>
      </c>
      <c r="AQ76" s="156"/>
      <c r="AR76" s="156">
        <f>IF(VLOOKUP(CONCATENATE($AL$6," ",AR$9),'-RÅDATA_KVARTAL-'!$DZ$5:$FB$385,29,FALSE)&gt;0,VLOOKUP(CONCATENATE($AL$6," ",AR$9),'-RÅDATA_KVARTAL-'!$DZ$5:$FB$385,29,FALSE),"")</f>
        <v>98.14729725294562</v>
      </c>
      <c r="AS76" s="156"/>
      <c r="AT76" s="156">
        <f>IF(VLOOKUP(CONCATENATE($AL$6," ",AT$9),'-RÅDATA_KVARTAL-'!$A$5:$DS$385,104,FALSE)&gt;0,VLOOKUP(CONCATENATE($AL$6," ",AT$9),'-RÅDATA_KVARTAL-'!$A$5:$DS$385,104,FALSE),"")</f>
        <v>98.580401474686184</v>
      </c>
      <c r="AU76" s="106"/>
      <c r="AV76" s="106"/>
      <c r="AW76" s="156">
        <f>IF(VLOOKUP(CONCATENATE($AW$6," ",AW$9),'-RÅDATA_KVARTAL-'!$DZ$5:$FB$385,29,FALSE)&gt;0,VLOOKUP(CONCATENATE($AW$6," ",AW$9),'-RÅDATA_KVARTAL-'!$DZ$5:$FB$385,29,FALSE),"")</f>
        <v>98.54278685503192</v>
      </c>
      <c r="AX76" s="120"/>
      <c r="AY76" s="156">
        <f>IF(VLOOKUP(CONCATENATE($AW$6," ",AY$9),'-RÅDATA_KVARTAL-'!$DZ$5:$FB$385,29,FALSE)&gt;0,VLOOKUP(CONCATENATE($AW$6," ",AY$9),'-RÅDATA_KVARTAL-'!$DZ$5:$FB$385,29,FALSE),"")</f>
        <v>98.197825935759965</v>
      </c>
      <c r="AZ76" s="156"/>
      <c r="BA76" s="156">
        <f>IF(VLOOKUP(CONCATENATE($AW$6," ",BA$9),'-RÅDATA_KVARTAL-'!$DZ$5:$FB$385,29,FALSE)&gt;0,VLOOKUP(CONCATENATE($AW$6," ",BA$9),'-RÅDATA_KVARTAL-'!$DZ$5:$FB$385,29,FALSE),"")</f>
        <v>98.528224687044869</v>
      </c>
      <c r="BB76" s="156"/>
      <c r="BC76" s="156" t="str">
        <f>IF(VLOOKUP(CONCATENATE($AW$6," ",BC$9),'-RÅDATA_KVARTAL-'!$DZ$5:$FB$385,29,FALSE)&gt;0,VLOOKUP(CONCATENATE($AW$6," ",BC$9),'-RÅDATA_KVARTAL-'!$DZ$5:$FB$385,29,FALSE),"")</f>
        <v/>
      </c>
      <c r="BD76" s="156"/>
      <c r="BE76" s="156">
        <f>IF(VLOOKUP(CONCATENATE($AW$6," ",BE$9),'-RÅDATA_KVARTAL-'!$A$5:$DS$385,104,FALSE)&gt;0,VLOOKUP(CONCATENATE($AW$6," ",BE$9),'-RÅDATA_KVARTAL-'!$A$5:$DS$385,104,FALSE),"")</f>
        <v>98.422307430316749</v>
      </c>
      <c r="BF76" s="106"/>
      <c r="BG76" s="106"/>
      <c r="BH76" s="156" t="str">
        <f>IF(VLOOKUP(CONCATENATE($BH$6," ",BH$9),'-RÅDATA_KVARTAL-'!$DZ$5:$FB$385,29,FALSE)&gt;0,VLOOKUP(CONCATENATE($BH$6," ",BH$9),'-RÅDATA_KVARTAL-'!$DZ$5:$FB$385,29,FALSE),"")</f>
        <v/>
      </c>
      <c r="BI76" s="120"/>
      <c r="BJ76" s="156" t="str">
        <f>IF(VLOOKUP(CONCATENATE($BH$6," ",BJ$9),'-RÅDATA_KVARTAL-'!$DZ$5:$FB$385,29,FALSE)&gt;0,VLOOKUP(CONCATENATE($BH$6," ",BJ$9),'-RÅDATA_KVARTAL-'!$DZ$5:$FB$385,29,FALSE),"")</f>
        <v/>
      </c>
      <c r="BK76" s="156"/>
      <c r="BL76" s="156" t="str">
        <f>IF(VLOOKUP(CONCATENATE($BH$6," ",BL$9),'-RÅDATA_KVARTAL-'!$DZ$5:$FB$385,29,FALSE)&gt;0,VLOOKUP(CONCATENATE($BH$6," ",BL$9),'-RÅDATA_KVARTAL-'!$DZ$5:$FB$385,29,FALSE),"")</f>
        <v/>
      </c>
      <c r="BM76" s="156"/>
      <c r="BN76" s="156" t="str">
        <f>IF(VLOOKUP(CONCATENATE($BH$6," ",BN$9),'-RÅDATA_KVARTAL-'!$DZ$5:$FB$385,29,FALSE)&gt;0,VLOOKUP(CONCATENATE($BH$6," ",BN$9),'-RÅDATA_KVARTAL-'!$DZ$5:$FB$385,29,FALSE),"")</f>
        <v/>
      </c>
      <c r="BO76" s="156"/>
      <c r="BP76" s="156" t="str">
        <f>IF(VLOOKUP(CONCATENATE($BH$6," ",BP$9),'-RÅDATA_KVARTAL-'!$A$5:$DS$385,104,FALSE)&gt;0,VLOOKUP(CONCATENATE($BH$6," ",BP$9),'-RÅDATA_KVARTAL-'!$A$5:$DS$385,104,FALSE),"")</f>
        <v/>
      </c>
      <c r="BQ76" s="106"/>
      <c r="BR76" s="106"/>
      <c r="BS76" s="156" t="str">
        <f>IF(VLOOKUP(CONCATENATE($BS$6," ",BS$9),'-RÅDATA_KVARTAL-'!$DZ$5:$FB$385,29,FALSE)&gt;0,VLOOKUP(CONCATENATE($BS$6," ",BS$9),'-RÅDATA_KVARTAL-'!$DZ$5:$FB$385,29,FALSE),"")</f>
        <v/>
      </c>
      <c r="BT76" s="120"/>
      <c r="BU76" s="156" t="str">
        <f>IF(VLOOKUP(CONCATENATE($BS$6," ",BU$9),'-RÅDATA_KVARTAL-'!$DZ$5:$FB$385,29,FALSE)&gt;0,VLOOKUP(CONCATENATE($BS$6," ",BU$9),'-RÅDATA_KVARTAL-'!$DZ$5:$FB$385,29,FALSE),"")</f>
        <v/>
      </c>
      <c r="BV76" s="156"/>
      <c r="BW76" s="156" t="str">
        <f>IF(VLOOKUP(CONCATENATE($BS$6," ",BW$9),'-RÅDATA_KVARTAL-'!$DZ$5:$FB$385,29,FALSE)&gt;0,VLOOKUP(CONCATENATE($BS$6," ",BW$9),'-RÅDATA_KVARTAL-'!$DZ$5:$FB$385,29,FALSE),"")</f>
        <v/>
      </c>
      <c r="BX76" s="156"/>
      <c r="BY76" s="156" t="str">
        <f>IF(VLOOKUP(CONCATENATE($BS$6," ",BY$9),'-RÅDATA_KVARTAL-'!$DZ$5:$FB$385,29,FALSE)&gt;0,VLOOKUP(CONCATENATE($BS$6," ",BY$9),'-RÅDATA_KVARTAL-'!$DZ$5:$FB$385,29,FALSE),"")</f>
        <v/>
      </c>
      <c r="BZ76" s="156"/>
      <c r="CA76" s="156" t="str">
        <f>IF(VLOOKUP(CONCATENATE($BS$6," ",CA$9),'-RÅDATA_KVARTAL-'!$A$5:$DS$385,104,FALSE)&gt;0,VLOOKUP(CONCATENATE($BS$6," ",CA$9),'-RÅDATA_KVARTAL-'!$A$5:$DS$385,104,FALSE),"")</f>
        <v/>
      </c>
      <c r="CB76" s="106"/>
      <c r="CC76" s="106"/>
      <c r="CD76" s="156" t="str">
        <f>IF(VLOOKUP(CONCATENATE($CD$6," ",CD$9),'-RÅDATA_KVARTAL-'!$DZ$5:$FB$385,29,FALSE)&gt;0,VLOOKUP(CONCATENATE($CD$6," ",CD$9),'-RÅDATA_KVARTAL-'!$DZ$5:$FB$385,29,FALSE),"")</f>
        <v/>
      </c>
      <c r="CE76" s="120"/>
      <c r="CF76" s="156" t="str">
        <f>IF(VLOOKUP(CONCATENATE($CD$6," ",CF$9),'-RÅDATA_KVARTAL-'!$DZ$5:$FB$385,29,FALSE)&gt;0,VLOOKUP(CONCATENATE($CD$6," ",CF$9),'-RÅDATA_KVARTAL-'!$DZ$5:$FB$385,29,FALSE),"")</f>
        <v/>
      </c>
      <c r="CG76" s="156"/>
      <c r="CH76" s="156" t="str">
        <f>IF(VLOOKUP(CONCATENATE($CD$6," ",CH$9),'-RÅDATA_KVARTAL-'!$DZ$5:$FB$385,29,FALSE)&gt;0,VLOOKUP(CONCATENATE($CD$6," ",CH$9),'-RÅDATA_KVARTAL-'!$DZ$5:$FB$385,29,FALSE),"")</f>
        <v/>
      </c>
      <c r="CI76" s="156"/>
      <c r="CJ76" s="156" t="str">
        <f>IF(VLOOKUP(CONCATENATE($CD$6," ",CJ$9),'-RÅDATA_KVARTAL-'!$DZ$5:$FB$385,29,FALSE)&gt;0,VLOOKUP(CONCATENATE($CD$6," ",CJ$9),'-RÅDATA_KVARTAL-'!$DZ$5:$FB$385,29,FALSE),"")</f>
        <v/>
      </c>
      <c r="CK76" s="156"/>
      <c r="CL76" s="156" t="str">
        <f>IF(VLOOKUP(CONCATENATE($CD$6," ",CL$9),'-RÅDATA_KVARTAL-'!$A$5:$DS$385,104,FALSE)&gt;0,VLOOKUP(CONCATENATE($CD$6," ",CL$9),'-RÅDATA_KVARTAL-'!$A$5:$DS$385,104,FALSE),"")</f>
        <v/>
      </c>
      <c r="CM76" s="106"/>
      <c r="CN76" s="106"/>
      <c r="CO76" s="92" t="s">
        <v>361</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88">
        <v>20</v>
      </c>
      <c r="C79" s="289"/>
      <c r="D79" s="103" t="s">
        <v>365</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11726</v>
      </c>
      <c r="AM79" s="37"/>
      <c r="AN79" s="37">
        <f>IF(VLOOKUP(CONCATENATE($AL$6," ",AN$9),'-RÅDATA_KVARTAL-'!$DZ$5:$FF$385,30,FALSE)&gt;0,VLOOKUP(CONCATENATE($AL$6," ",AN$9),'-RÅDATA_KVARTAL-'!$DZ$5:$FF$385,30,FALSE),"")</f>
        <v>9993</v>
      </c>
      <c r="AO79" s="37"/>
      <c r="AP79" s="37">
        <f>IF(VLOOKUP(CONCATENATE($AL$6," ",AP$9),'-RÅDATA_KVARTAL-'!$DZ$5:$FF$385,30,FALSE)&gt;0,VLOOKUP(CONCATENATE($AL$6," ",AP$9),'-RÅDATA_KVARTAL-'!$DZ$5:$FF$385,30,FALSE),"")</f>
        <v>9731</v>
      </c>
      <c r="AQ79" s="37"/>
      <c r="AR79" s="37">
        <f>IF(VLOOKUP(CONCATENATE($AL$6," ",AR$9),'-RÅDATA_KVARTAL-'!$DZ$5:$FF$385,30,FALSE)&gt;0,VLOOKUP(CONCATENATE($AL$6," ",AR$9),'-RÅDATA_KVARTAL-'!$DZ$5:$FF$385,30,FALSE),"")</f>
        <v>13338</v>
      </c>
      <c r="AS79" s="37"/>
      <c r="AT79" s="37">
        <f>IF(VLOOKUP(CONCATENATE($AL$6," ",AT$9),'-RÅDATA_KVARTAL-'!$A$5:$DS$385,108,FALSE)&gt;0,VLOOKUP(CONCATENATE($AL$6," ",AT$9),'-RÅDATA_KVARTAL-'!$A$5:$DS$385,108,FALSE),"")</f>
        <v>44788</v>
      </c>
      <c r="AU79" s="147"/>
      <c r="AV79" s="146"/>
      <c r="AW79" s="37">
        <f>IF(VLOOKUP(CONCATENATE($AW$6," ",AW$9),'-RÅDATA_KVARTAL-'!$DZ$5:$FF$385,30,FALSE)&gt;0,VLOOKUP(CONCATENATE($AW$6," ",AW$9),'-RÅDATA_KVARTAL-'!$DZ$5:$FF$385,30,FALSE),"")</f>
        <v>10316</v>
      </c>
      <c r="AX79" s="37"/>
      <c r="AY79" s="37">
        <f>IF(VLOOKUP(CONCATENATE($AW$6," ",AY$9),'-RÅDATA_KVARTAL-'!$DZ$5:$FF$385,30,FALSE)&gt;0,VLOOKUP(CONCATENATE($AW$6," ",AY$9),'-RÅDATA_KVARTAL-'!$DZ$5:$FF$385,30,FALSE),"")</f>
        <v>13414</v>
      </c>
      <c r="AZ79" s="37"/>
      <c r="BA79" s="37">
        <f>IF(VLOOKUP(CONCATENATE($AW$6," ",BA$9),'-RÅDATA_KVARTAL-'!$DZ$5:$FF$385,30,FALSE)&gt;0,VLOOKUP(CONCATENATE($AW$6," ",BA$9),'-RÅDATA_KVARTAL-'!$DZ$5:$FF$385,30,FALSE),"")</f>
        <v>10016</v>
      </c>
      <c r="BB79" s="37"/>
      <c r="BC79" s="37" t="str">
        <f>IF(VLOOKUP(CONCATENATE($AW$6," ",BC$9),'-RÅDATA_KVARTAL-'!$DZ$5:$FF$385,30,FALSE)&gt;0,VLOOKUP(CONCATENATE($AW$6," ",BC$9),'-RÅDATA_KVARTAL-'!$DZ$5:$FF$385,30,FALSE),"")</f>
        <v/>
      </c>
      <c r="BD79" s="37"/>
      <c r="BE79" s="37">
        <f>IF(VLOOKUP(CONCATENATE($AW$6," ",BE$9),'-RÅDATA_KVARTAL-'!$A$5:$DS$385,108,FALSE)&gt;0,VLOOKUP(CONCATENATE($AW$6," ",BE$9),'-RÅDATA_KVARTAL-'!$A$5:$DS$385,108,FALSE),"")</f>
        <v>33746</v>
      </c>
      <c r="BF79" s="147"/>
      <c r="BG79" s="146"/>
      <c r="BH79" s="37" t="str">
        <f>IF(VLOOKUP(CONCATENATE($BH$6," ",BH$9),'-RÅDATA_KVARTAL-'!$DZ$5:$FF$385,30,FALSE)&gt;0,VLOOKUP(CONCATENATE($BH$6," ",BH$9),'-RÅDATA_KVARTAL-'!$DZ$5:$FF$385,30,FALSE),"")</f>
        <v/>
      </c>
      <c r="BI79" s="37"/>
      <c r="BJ79" s="37" t="str">
        <f>IF(VLOOKUP(CONCATENATE($BH$6," ",BJ$9),'-RÅDATA_KVARTAL-'!$DZ$5:$FF$385,30,FALSE)&gt;0,VLOOKUP(CONCATENATE($BH$6," ",BJ$9),'-RÅDATA_KVARTAL-'!$DZ$5:$FF$385,30,FALSE),"")</f>
        <v/>
      </c>
      <c r="BK79" s="37"/>
      <c r="BL79" s="37" t="str">
        <f>IF(VLOOKUP(CONCATENATE($BH$6," ",BL$9),'-RÅDATA_KVARTAL-'!$DZ$5:$FF$385,30,FALSE)&gt;0,VLOOKUP(CONCATENATE($BH$6," ",BL$9),'-RÅDATA_KVARTAL-'!$DZ$5:$FF$385,30,FALSE),"")</f>
        <v/>
      </c>
      <c r="BM79" s="37"/>
      <c r="BN79" s="37" t="str">
        <f>IF(VLOOKUP(CONCATENATE($BH$6," ",BN$9),'-RÅDATA_KVARTAL-'!$DZ$5:$FF$385,30,FALSE)&gt;0,VLOOKUP(CONCATENATE($BH$6," ",BN$9),'-RÅDATA_KVARTAL-'!$DZ$5:$FF$385,30,FALSE),"")</f>
        <v/>
      </c>
      <c r="BO79" s="37"/>
      <c r="BP79" s="37" t="str">
        <f>IF(VLOOKUP(CONCATENATE($BH$6," ",BP$9),'-RÅDATA_KVARTAL-'!$A$5:$DS$385,108,FALSE)&gt;0,VLOOKUP(CONCATENATE($BH$6," ",BP$9),'-RÅDATA_KVARTAL-'!$A$5:$DS$385,108,FALSE),"")</f>
        <v/>
      </c>
      <c r="BQ79" s="147"/>
      <c r="BR79" s="146"/>
      <c r="BS79" s="37" t="str">
        <f>IF(VLOOKUP(CONCATENATE($BS$6," ",BS$9),'-RÅDATA_KVARTAL-'!$DZ$5:$FF$385,30,FALSE)&gt;0,VLOOKUP(CONCATENATE($BS$6," ",BS$9),'-RÅDATA_KVARTAL-'!$DZ$5:$FF$385,30,FALSE),"")</f>
        <v/>
      </c>
      <c r="BT79" s="37"/>
      <c r="BU79" s="37" t="str">
        <f>IF(VLOOKUP(CONCATENATE($BS$6," ",BU$9),'-RÅDATA_KVARTAL-'!$DZ$5:$FF$385,30,FALSE)&gt;0,VLOOKUP(CONCATENATE($BS$6," ",BU$9),'-RÅDATA_KVARTAL-'!$DZ$5:$FF$385,30,FALSE),"")</f>
        <v/>
      </c>
      <c r="BV79" s="37"/>
      <c r="BW79" s="37" t="str">
        <f>IF(VLOOKUP(CONCATENATE($BS$6," ",BW$9),'-RÅDATA_KVARTAL-'!$DZ$5:$FF$385,30,FALSE)&gt;0,VLOOKUP(CONCATENATE($BS$6," ",BW$9),'-RÅDATA_KVARTAL-'!$DZ$5:$FF$385,30,FALSE),"")</f>
        <v/>
      </c>
      <c r="BX79" s="37"/>
      <c r="BY79" s="37" t="str">
        <f>IF(VLOOKUP(CONCATENATE($BS$6," ",BY$9),'-RÅDATA_KVARTAL-'!$DZ$5:$FF$385,30,FALSE)&gt;0,VLOOKUP(CONCATENATE($BS$6," ",BY$9),'-RÅDATA_KVARTAL-'!$DZ$5:$FF$385,30,FALSE),"")</f>
        <v/>
      </c>
      <c r="BZ79" s="37"/>
      <c r="CA79" s="37" t="str">
        <f>IF(VLOOKUP(CONCATENATE($BS$6," ",CA$9),'-RÅDATA_KVARTAL-'!$A$5:$DS$385,108,FALSE)&gt;0,VLOOKUP(CONCATENATE($BS$6," ",CA$9),'-RÅDATA_KVARTAL-'!$A$5:$DS$385,108,FALSE),"")</f>
        <v/>
      </c>
      <c r="CB79" s="147"/>
      <c r="CC79" s="146"/>
      <c r="CD79" s="37" t="str">
        <f>IF(VLOOKUP(CONCATENATE($CD$6," ",CD$9),'-RÅDATA_KVARTAL-'!$DZ$5:$FF$385,30,FALSE)&gt;0,VLOOKUP(CONCATENATE($CD$6," ",CD$9),'-RÅDATA_KVARTAL-'!$DZ$5:$FF$385,30,FALSE),"")</f>
        <v/>
      </c>
      <c r="CE79" s="37"/>
      <c r="CF79" s="37" t="str">
        <f>IF(VLOOKUP(CONCATENATE($CD$6," ",CF$9),'-RÅDATA_KVARTAL-'!$DZ$5:$FF$385,30,FALSE)&gt;0,VLOOKUP(CONCATENATE($CD$6," ",CF$9),'-RÅDATA_KVARTAL-'!$DZ$5:$FF$385,30,FALSE),"")</f>
        <v/>
      </c>
      <c r="CG79" s="37"/>
      <c r="CH79" s="37" t="str">
        <f>IF(VLOOKUP(CONCATENATE($CD$6," ",CH$9),'-RÅDATA_KVARTAL-'!$DZ$5:$FF$385,30,FALSE)&gt;0,VLOOKUP(CONCATENATE($CD$6," ",CH$9),'-RÅDATA_KVARTAL-'!$DZ$5:$FF$385,30,FALSE),"")</f>
        <v/>
      </c>
      <c r="CI79" s="37"/>
      <c r="CJ79" s="37" t="str">
        <f>IF(VLOOKUP(CONCATENATE($CD$6," ",CJ$9),'-RÅDATA_KVARTAL-'!$DZ$5:$FF$385,30,FALSE)&gt;0,VLOOKUP(CONCATENATE($CD$6," ",CJ$9),'-RÅDATA_KVARTAL-'!$DZ$5:$FF$385,30,FALSE),"")</f>
        <v/>
      </c>
      <c r="CK79" s="37"/>
      <c r="CL79" s="37" t="str">
        <f>IF(VLOOKUP(CONCATENATE($CD$6," ",CL$9),'-RÅDATA_KVARTAL-'!$A$5:$DS$385,108,FALSE)&gt;0,VLOOKUP(CONCATENATE($CD$6," ",CL$9),'-RÅDATA_KVARTAL-'!$A$5:$DS$385,108,FALSE),"")</f>
        <v/>
      </c>
      <c r="CM79" s="147"/>
      <c r="CN79" s="148"/>
      <c r="CO79" s="116" t="s">
        <v>377</v>
      </c>
      <c r="CP79" s="15"/>
    </row>
    <row r="80" spans="2:95"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88">
        <v>21</v>
      </c>
      <c r="C81" s="288"/>
      <c r="D81" s="92" t="s">
        <v>389</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2.9169637970778952</v>
      </c>
      <c r="AM81" s="37"/>
      <c r="AN81" s="37">
        <f>IF(VLOOKUP(CONCATENATE($AL$6," ",AN$9),'-RÅDATA_KVARTAL-'!$DZ$5:$FF$385,31,FALSE)&gt;0,VLOOKUP(CONCATENATE($AL$6," ",AN$9),'-RÅDATA_KVARTAL-'!$DZ$5:$FF$385,31,FALSE),"")</f>
        <v>2.4818182947071268</v>
      </c>
      <c r="AO81" s="37"/>
      <c r="AP81" s="37">
        <f>IF(VLOOKUP(CONCATENATE($AL$6," ",AP$9),'-RÅDATA_KVARTAL-'!$DZ$5:$FF$385,31,FALSE)&gt;0,VLOOKUP(CONCATENATE($AL$6," ",AP$9),'-RÅDATA_KVARTAL-'!$DZ$5:$FF$385,31,FALSE),"")</f>
        <v>2.4785410458215531</v>
      </c>
      <c r="AQ81" s="37"/>
      <c r="AR81" s="37">
        <f>IF(VLOOKUP(CONCATENATE($AL$6," ",AR$9),'-RÅDATA_KVARTAL-'!$DZ$5:$FF$385,31,FALSE)&gt;0,VLOOKUP(CONCATENATE($AL$6," ",AR$9),'-RÅDATA_KVARTAL-'!$DZ$5:$FF$385,31,FALSE),"")</f>
        <v>3.2831730611441139</v>
      </c>
      <c r="AS81" s="37"/>
      <c r="AT81" s="37">
        <f>IF(VLOOKUP(CONCATENATE($AL$6," ",AT$9),'-RÅDATA_KVARTAL-'!$A$5:$DS$385,112,FALSE)&gt;0,VLOOKUP(CONCATENATE($AL$6," ",AT$9),'-RÅDATA_KVARTAL-'!$A$5:$DS$385,112,FALSE),"")</f>
        <v>2.7931312967530504</v>
      </c>
      <c r="AU81" s="106"/>
      <c r="AV81" s="106"/>
      <c r="AW81" s="37">
        <f>IF(VLOOKUP(CONCATENATE($AW$6," ",AW$9),'-RÅDATA_KVARTAL-'!$DZ$5:$FF$385,31,FALSE)&gt;0,VLOOKUP(CONCATENATE($AW$6," ",AW$9),'-RÅDATA_KVARTAL-'!$DZ$5:$FF$385,31,FALSE),"")</f>
        <v>2.4799467918873654</v>
      </c>
      <c r="AX81" s="37"/>
      <c r="AY81" s="37">
        <f>IF(VLOOKUP(CONCATENATE($AW$6," ",AY$9),'-RÅDATA_KVARTAL-'!$DZ$5:$FF$385,31,FALSE)&gt;0,VLOOKUP(CONCATENATE($AW$6," ",AY$9),'-RÅDATA_KVARTAL-'!$DZ$5:$FF$385,31,FALSE),"")</f>
        <v>3.2927622562155574</v>
      </c>
      <c r="AZ81" s="37"/>
      <c r="BA81" s="37">
        <f>IF(VLOOKUP(CONCATENATE($AW$6," ",BA$9),'-RÅDATA_KVARTAL-'!$DZ$5:$FF$385,31,FALSE)&gt;0,VLOOKUP(CONCATENATE($AW$6," ",BA$9),'-RÅDATA_KVARTAL-'!$DZ$5:$FF$385,31,FALSE),"")</f>
        <v>2.5666804761274284</v>
      </c>
      <c r="BB81" s="37"/>
      <c r="BC81" s="37" t="str">
        <f>IF(VLOOKUP(CONCATENATE($AW$6," ",BC$9),'-RÅDATA_KVARTAL-'!$DZ$5:$FF$385,31,FALSE)&gt;0,VLOOKUP(CONCATENATE($AW$6," ",BC$9),'-RÅDATA_KVARTAL-'!$DZ$5:$FF$385,31,FALSE),"")</f>
        <v/>
      </c>
      <c r="BD81" s="37"/>
      <c r="BE81" s="37">
        <f>IF(VLOOKUP(CONCATENATE($AW$6," ",BE$9),'-RÅDATA_KVARTAL-'!$A$5:$DS$385,112,FALSE)&gt;0,VLOOKUP(CONCATENATE($AW$6," ",BE$9),'-RÅDATA_KVARTAL-'!$A$5:$DS$385,112,FALSE),"")</f>
        <v>2.7806831540667334</v>
      </c>
      <c r="BF81" s="106"/>
      <c r="BG81" s="106"/>
      <c r="BH81" s="37" t="str">
        <f>IF(VLOOKUP(CONCATENATE($BH$6," ",BH$9),'-RÅDATA_KVARTAL-'!$DZ$5:$FF$385,31,FALSE)&gt;0,VLOOKUP(CONCATENATE($BH$6," ",BH$9),'-RÅDATA_KVARTAL-'!$DZ$5:$FF$385,31,FALSE),"")</f>
        <v/>
      </c>
      <c r="BI81" s="37"/>
      <c r="BJ81" s="37" t="str">
        <f>IF(VLOOKUP(CONCATENATE($BH$6," ",BJ$9),'-RÅDATA_KVARTAL-'!$DZ$5:$FF$385,31,FALSE)&gt;0,VLOOKUP(CONCATENATE($BH$6," ",BJ$9),'-RÅDATA_KVARTAL-'!$DZ$5:$FF$385,31,FALSE),"")</f>
        <v/>
      </c>
      <c r="BK81" s="37"/>
      <c r="BL81" s="37" t="str">
        <f>IF(VLOOKUP(CONCATENATE($BH$6," ",BL$9),'-RÅDATA_KVARTAL-'!$DZ$5:$FF$385,31,FALSE)&gt;0,VLOOKUP(CONCATENATE($BH$6," ",BL$9),'-RÅDATA_KVARTAL-'!$DZ$5:$FF$385,31,FALSE),"")</f>
        <v/>
      </c>
      <c r="BM81" s="37"/>
      <c r="BN81" s="37" t="str">
        <f>IF(VLOOKUP(CONCATENATE($BH$6," ",BN$9),'-RÅDATA_KVARTAL-'!$DZ$5:$FF$385,31,FALSE)&gt;0,VLOOKUP(CONCATENATE($BH$6," ",BN$9),'-RÅDATA_KVARTAL-'!$DZ$5:$FF$385,31,FALSE),"")</f>
        <v/>
      </c>
      <c r="BO81" s="37"/>
      <c r="BP81" s="37" t="str">
        <f>IF(VLOOKUP(CONCATENATE($BH$6," ",BP$9),'-RÅDATA_KVARTAL-'!$A$5:$DS$385,112,FALSE)&gt;0,VLOOKUP(CONCATENATE($BH$6," ",BP$9),'-RÅDATA_KVARTAL-'!$A$5:$DS$385,112,FALSE),"")</f>
        <v/>
      </c>
      <c r="BQ81" s="106"/>
      <c r="BR81" s="106"/>
      <c r="BS81" s="37" t="str">
        <f>IF(VLOOKUP(CONCATENATE($BS$6," ",BS$9),'-RÅDATA_KVARTAL-'!$DZ$5:$FF$385,31,FALSE)&gt;0,VLOOKUP(CONCATENATE($BS$6," ",BS$9),'-RÅDATA_KVARTAL-'!$DZ$5:$FF$385,31,FALSE),"")</f>
        <v/>
      </c>
      <c r="BT81" s="37"/>
      <c r="BU81" s="37" t="str">
        <f>IF(VLOOKUP(CONCATENATE($BS$6," ",BU$9),'-RÅDATA_KVARTAL-'!$DZ$5:$FF$385,31,FALSE)&gt;0,VLOOKUP(CONCATENATE($BS$6," ",BU$9),'-RÅDATA_KVARTAL-'!$DZ$5:$FF$385,31,FALSE),"")</f>
        <v/>
      </c>
      <c r="BV81" s="37"/>
      <c r="BW81" s="37" t="str">
        <f>IF(VLOOKUP(CONCATENATE($BS$6," ",BW$9),'-RÅDATA_KVARTAL-'!$DZ$5:$FF$385,31,FALSE)&gt;0,VLOOKUP(CONCATENATE($BS$6," ",BW$9),'-RÅDATA_KVARTAL-'!$DZ$5:$FF$385,31,FALSE),"")</f>
        <v/>
      </c>
      <c r="BX81" s="37"/>
      <c r="BY81" s="37" t="str">
        <f>IF(VLOOKUP(CONCATENATE($BS$6," ",BY$9),'-RÅDATA_KVARTAL-'!$DZ$5:$FF$385,31,FALSE)&gt;0,VLOOKUP(CONCATENATE($BS$6," ",BY$9),'-RÅDATA_KVARTAL-'!$DZ$5:$FF$385,31,FALSE),"")</f>
        <v/>
      </c>
      <c r="BZ81" s="37"/>
      <c r="CA81" s="37" t="str">
        <f>IF(VLOOKUP(CONCATENATE($BS$6," ",CA$9),'-RÅDATA_KVARTAL-'!$A$5:$DS$385,112,FALSE)&gt;0,VLOOKUP(CONCATENATE($BS$6," ",CA$9),'-RÅDATA_KVARTAL-'!$A$5:$DS$385,112,FALSE),"")</f>
        <v/>
      </c>
      <c r="CB81" s="106"/>
      <c r="CC81" s="106"/>
      <c r="CD81" s="37" t="str">
        <f>IF(VLOOKUP(CONCATENATE($CD$6," ",CD$9),'-RÅDATA_KVARTAL-'!$DZ$5:$FF$385,31,FALSE)&gt;0,VLOOKUP(CONCATENATE($CD$6," ",CD$9),'-RÅDATA_KVARTAL-'!$DZ$5:$FF$385,31,FALSE),"")</f>
        <v/>
      </c>
      <c r="CE81" s="37"/>
      <c r="CF81" s="37" t="str">
        <f>IF(VLOOKUP(CONCATENATE($CD$6," ",CF$9),'-RÅDATA_KVARTAL-'!$DZ$5:$FF$385,31,FALSE)&gt;0,VLOOKUP(CONCATENATE($CD$6," ",CF$9),'-RÅDATA_KVARTAL-'!$DZ$5:$FF$385,31,FALSE),"")</f>
        <v/>
      </c>
      <c r="CG81" s="37"/>
      <c r="CH81" s="37" t="str">
        <f>IF(VLOOKUP(CONCATENATE($CD$6," ",CH$9),'-RÅDATA_KVARTAL-'!$DZ$5:$FF$385,31,FALSE)&gt;0,VLOOKUP(CONCATENATE($CD$6," ",CH$9),'-RÅDATA_KVARTAL-'!$DZ$5:$FF$385,31,FALSE),"")</f>
        <v/>
      </c>
      <c r="CI81" s="37"/>
      <c r="CJ81" s="37" t="str">
        <f>IF(VLOOKUP(CONCATENATE($CD$6," ",CJ$9),'-RÅDATA_KVARTAL-'!$DZ$5:$FF$385,31,FALSE)&gt;0,VLOOKUP(CONCATENATE($CD$6," ",CJ$9),'-RÅDATA_KVARTAL-'!$DZ$5:$FF$385,31,FALSE),"")</f>
        <v/>
      </c>
      <c r="CK81" s="37"/>
      <c r="CL81" s="37" t="str">
        <f>IF(VLOOKUP(CONCATENATE($CD$6," ",CL$9),'-RÅDATA_KVARTAL-'!$A$5:$DS$385,112,FALSE)&gt;0,VLOOKUP(CONCATENATE($CD$6," ",CL$9),'-RÅDATA_KVARTAL-'!$A$5:$DS$385,112,FALSE),"")</f>
        <v/>
      </c>
      <c r="CM81" s="106"/>
      <c r="CN81" s="106"/>
      <c r="CO81" s="92" t="s">
        <v>362</v>
      </c>
      <c r="CQ81" s="123"/>
    </row>
    <row r="82" spans="2:95" s="15" customFormat="1" ht="10.5" customHeight="1" x14ac:dyDescent="0.2">
      <c r="B82" s="288">
        <v>22</v>
      </c>
      <c r="C82" s="288"/>
      <c r="D82" s="92" t="s">
        <v>67</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8.2849740932642479</v>
      </c>
      <c r="AM82" s="37"/>
      <c r="AN82" s="37">
        <f>IF(VLOOKUP(CONCATENATE($AL$6," ",AN$9),'-RÅDATA_KVARTAL-'!$DZ$5:$FF$385,32,FALSE)&gt;0,VLOOKUP(CONCATENATE($AL$6," ",AN$9),'-RÅDATA_KVARTAL-'!$DZ$5:$FF$385,32,FALSE),"")</f>
        <v>7.2201148802427655</v>
      </c>
      <c r="AO82" s="37"/>
      <c r="AP82" s="37">
        <f>IF(VLOOKUP(CONCATENATE($AL$6," ",AP$9),'-RÅDATA_KVARTAL-'!$DZ$5:$FF$385,32,FALSE)&gt;0,VLOOKUP(CONCATENATE($AL$6," ",AP$9),'-RÅDATA_KVARTAL-'!$DZ$5:$FF$385,32,FALSE),"")</f>
        <v>7.9147067196247747</v>
      </c>
      <c r="AQ82" s="37"/>
      <c r="AR82" s="37">
        <f>IF(VLOOKUP(CONCATENATE($AL$6," ",AR$9),'-RÅDATA_KVARTAL-'!$DZ$5:$FF$385,32,FALSE)&gt;0,VLOOKUP(CONCATENATE($AL$6," ",AR$9),'-RÅDATA_KVARTAL-'!$DZ$5:$FF$385,32,FALSE),"")</f>
        <v>8.4193914909733625</v>
      </c>
      <c r="AS82" s="37"/>
      <c r="AT82" s="37">
        <f>IF(VLOOKUP(CONCATENATE($AL$6," ",AT$9),'-RÅDATA_KVARTAL-'!$A$5:$DS$385,116,FALSE)&gt;0,VLOOKUP(CONCATENATE($AL$6," ",AT$9),'-RÅDATA_KVARTAL-'!$A$5:$DS$385,116,FALSE),"")</f>
        <v>7.9792389187134782</v>
      </c>
      <c r="AU82" s="106"/>
      <c r="AV82" s="106"/>
      <c r="AW82" s="37">
        <f>IF(VLOOKUP(CONCATENATE($AW$6," ",AW$9),'-RÅDATA_KVARTAL-'!$DZ$5:$FF$385,32,FALSE)&gt;0,VLOOKUP(CONCATENATE($AW$6," ",AW$9),'-RÅDATA_KVARTAL-'!$DZ$5:$FF$385,32,FALSE),"")</f>
        <v>7.7284986514833687</v>
      </c>
      <c r="AX82" s="37"/>
      <c r="AY82" s="37">
        <f>IF(VLOOKUP(CONCATENATE($AW$6," ",AY$9),'-RÅDATA_KVARTAL-'!$DZ$5:$FF$385,32,FALSE)&gt;0,VLOOKUP(CONCATENATE($AW$6," ",AY$9),'-RÅDATA_KVARTAL-'!$DZ$5:$FF$385,32,FALSE),"")</f>
        <v>9.2365956665442521</v>
      </c>
      <c r="AZ82" s="37"/>
      <c r="BA82" s="37">
        <f>IF(VLOOKUP(CONCATENATE($AW$6," ",BA$9),'-RÅDATA_KVARTAL-'!$DZ$5:$FF$385,32,FALSE)&gt;0,VLOOKUP(CONCATENATE($AW$6," ",BA$9),'-RÅDATA_KVARTAL-'!$DZ$5:$FF$385,32,FALSE),"")</f>
        <v>8.0926474548882297</v>
      </c>
      <c r="BB82" s="37"/>
      <c r="BC82" s="37" t="str">
        <f>IF(VLOOKUP(CONCATENATE($AW$6," ",BC$9),'-RÅDATA_KVARTAL-'!$DZ$5:$FF$385,32,FALSE)&gt;0,VLOOKUP(CONCATENATE($AW$6," ",BC$9),'-RÅDATA_KVARTAL-'!$DZ$5:$FF$385,32,FALSE),"")</f>
        <v/>
      </c>
      <c r="BD82" s="37"/>
      <c r="BE82" s="37">
        <f>IF(VLOOKUP(CONCATENATE($AW$6," ",BE$9),'-RÅDATA_KVARTAL-'!$A$5:$DS$385,116,FALSE)&gt;0,VLOOKUP(CONCATENATE($AW$6," ",BE$9),'-RÅDATA_KVARTAL-'!$A$5:$DS$385,116,FALSE),"")</f>
        <v>8.3846548839674675</v>
      </c>
      <c r="BF82" s="106"/>
      <c r="BG82" s="106"/>
      <c r="BH82" s="37" t="str">
        <f>IF(VLOOKUP(CONCATENATE($BH$6," ",BH$9),'-RÅDATA_KVARTAL-'!$DZ$5:$FF$385,32,FALSE)&gt;0,VLOOKUP(CONCATENATE($BH$6," ",BH$9),'-RÅDATA_KVARTAL-'!$DZ$5:$FF$385,32,FALSE),"")</f>
        <v/>
      </c>
      <c r="BI82" s="37"/>
      <c r="BJ82" s="37" t="str">
        <f>IF(VLOOKUP(CONCATENATE($BH$6," ",BJ$9),'-RÅDATA_KVARTAL-'!$DZ$5:$FF$385,32,FALSE)&gt;0,VLOOKUP(CONCATENATE($BH$6," ",BJ$9),'-RÅDATA_KVARTAL-'!$DZ$5:$FF$385,32,FALSE),"")</f>
        <v/>
      </c>
      <c r="BK82" s="37"/>
      <c r="BL82" s="37" t="str">
        <f>IF(VLOOKUP(CONCATENATE($BH$6," ",BL$9),'-RÅDATA_KVARTAL-'!$DZ$5:$FF$385,32,FALSE)&gt;0,VLOOKUP(CONCATENATE($BH$6," ",BL$9),'-RÅDATA_KVARTAL-'!$DZ$5:$FF$385,32,FALSE),"")</f>
        <v/>
      </c>
      <c r="BM82" s="37"/>
      <c r="BN82" s="37" t="str">
        <f>IF(VLOOKUP(CONCATENATE($BH$6," ",BN$9),'-RÅDATA_KVARTAL-'!$DZ$5:$FF$385,32,FALSE)&gt;0,VLOOKUP(CONCATENATE($BH$6," ",BN$9),'-RÅDATA_KVARTAL-'!$DZ$5:$FF$385,32,FALSE),"")</f>
        <v/>
      </c>
      <c r="BO82" s="37"/>
      <c r="BP82" s="37" t="str">
        <f>IF(VLOOKUP(CONCATENATE($BH$6," ",BP$9),'-RÅDATA_KVARTAL-'!$A$5:$DS$385,116,FALSE)&gt;0,VLOOKUP(CONCATENATE($BH$6," ",BP$9),'-RÅDATA_KVARTAL-'!$A$5:$DS$385,116,FALSE),"")</f>
        <v/>
      </c>
      <c r="BQ82" s="106"/>
      <c r="BR82" s="106"/>
      <c r="BS82" s="37" t="str">
        <f>IF(VLOOKUP(CONCATENATE($BS$6," ",BS$9),'-RÅDATA_KVARTAL-'!$DZ$5:$FF$385,32,FALSE)&gt;0,VLOOKUP(CONCATENATE($BS$6," ",BS$9),'-RÅDATA_KVARTAL-'!$DZ$5:$FF$385,32,FALSE),"")</f>
        <v/>
      </c>
      <c r="BT82" s="37"/>
      <c r="BU82" s="37" t="str">
        <f>IF(VLOOKUP(CONCATENATE($BS$6," ",BU$9),'-RÅDATA_KVARTAL-'!$DZ$5:$FF$385,32,FALSE)&gt;0,VLOOKUP(CONCATENATE($BS$6," ",BU$9),'-RÅDATA_KVARTAL-'!$DZ$5:$FF$385,32,FALSE),"")</f>
        <v/>
      </c>
      <c r="BV82" s="37"/>
      <c r="BW82" s="37" t="str">
        <f>IF(VLOOKUP(CONCATENATE($BS$6," ",BW$9),'-RÅDATA_KVARTAL-'!$DZ$5:$FF$385,32,FALSE)&gt;0,VLOOKUP(CONCATENATE($BS$6," ",BW$9),'-RÅDATA_KVARTAL-'!$DZ$5:$FF$385,32,FALSE),"")</f>
        <v/>
      </c>
      <c r="BX82" s="37"/>
      <c r="BY82" s="37" t="str">
        <f>IF(VLOOKUP(CONCATENATE($BS$6," ",BY$9),'-RÅDATA_KVARTAL-'!$DZ$5:$FF$385,32,FALSE)&gt;0,VLOOKUP(CONCATENATE($BS$6," ",BY$9),'-RÅDATA_KVARTAL-'!$DZ$5:$FF$385,32,FALSE),"")</f>
        <v/>
      </c>
      <c r="BZ82" s="37"/>
      <c r="CA82" s="37" t="str">
        <f>IF(VLOOKUP(CONCATENATE($BS$6," ",CA$9),'-RÅDATA_KVARTAL-'!$A$5:$DS$385,116,FALSE)&gt;0,VLOOKUP(CONCATENATE($BS$6," ",CA$9),'-RÅDATA_KVARTAL-'!$A$5:$DS$385,116,FALSE),"")</f>
        <v/>
      </c>
      <c r="CB82" s="106"/>
      <c r="CC82" s="106"/>
      <c r="CD82" s="37" t="str">
        <f>IF(VLOOKUP(CONCATENATE($CD$6," ",CD$9),'-RÅDATA_KVARTAL-'!$DZ$5:$FF$385,32,FALSE)&gt;0,VLOOKUP(CONCATENATE($CD$6," ",CD$9),'-RÅDATA_KVARTAL-'!$DZ$5:$FF$385,32,FALSE),"")</f>
        <v/>
      </c>
      <c r="CE82" s="37"/>
      <c r="CF82" s="37" t="str">
        <f>IF(VLOOKUP(CONCATENATE($CD$6," ",CF$9),'-RÅDATA_KVARTAL-'!$DZ$5:$FF$385,32,FALSE)&gt;0,VLOOKUP(CONCATENATE($CD$6," ",CF$9),'-RÅDATA_KVARTAL-'!$DZ$5:$FF$385,32,FALSE),"")</f>
        <v/>
      </c>
      <c r="CG82" s="37"/>
      <c r="CH82" s="37" t="str">
        <f>IF(VLOOKUP(CONCATENATE($CD$6," ",CH$9),'-RÅDATA_KVARTAL-'!$DZ$5:$FF$385,32,FALSE)&gt;0,VLOOKUP(CONCATENATE($CD$6," ",CH$9),'-RÅDATA_KVARTAL-'!$DZ$5:$FF$385,32,FALSE),"")</f>
        <v/>
      </c>
      <c r="CI82" s="37"/>
      <c r="CJ82" s="37" t="str">
        <f>IF(VLOOKUP(CONCATENATE($CD$6," ",CJ$9),'-RÅDATA_KVARTAL-'!$DZ$5:$FF$385,32,FALSE)&gt;0,VLOOKUP(CONCATENATE($CD$6," ",CJ$9),'-RÅDATA_KVARTAL-'!$DZ$5:$FF$385,32,FALSE),"")</f>
        <v/>
      </c>
      <c r="CK82" s="37"/>
      <c r="CL82" s="37" t="str">
        <f>IF(VLOOKUP(CONCATENATE($CD$6," ",CL$9),'-RÅDATA_KVARTAL-'!$A$5:$DS$385,116,FALSE)&gt;0,VLOOKUP(CONCATENATE($CD$6," ",CL$9),'-RÅDATA_KVARTAL-'!$A$5:$DS$385,116,FALSE),"")</f>
        <v/>
      </c>
      <c r="CM82" s="106"/>
      <c r="CN82" s="106"/>
      <c r="CO82" s="92" t="s">
        <v>363</v>
      </c>
      <c r="CQ82" s="123"/>
    </row>
    <row r="83" spans="2:95" s="15" customFormat="1" ht="10.5" customHeight="1" x14ac:dyDescent="0.2">
      <c r="B83" s="288">
        <v>23</v>
      </c>
      <c r="C83" s="288"/>
      <c r="D83" s="92" t="s">
        <v>68</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23.127210635443348</v>
      </c>
      <c r="AM83" s="37"/>
      <c r="AN83" s="37">
        <f>IF(VLOOKUP(CONCATENATE($AL$6," ",AN$9),'-RÅDATA_KVARTAL-'!$DZ$5:$FF$385,33,FALSE)&gt;0,VLOOKUP(CONCATENATE($AL$6," ",AN$9),'-RÅDATA_KVARTAL-'!$DZ$5:$FF$385,33,FALSE),"")</f>
        <v>20.632663941709616</v>
      </c>
      <c r="AO83" s="37"/>
      <c r="AP83" s="37">
        <f>IF(VLOOKUP(CONCATENATE($AL$6," ",AP$9),'-RÅDATA_KVARTAL-'!$DZ$5:$FF$385,33,FALSE)&gt;0,VLOOKUP(CONCATENATE($AL$6," ",AP$9),'-RÅDATA_KVARTAL-'!$DZ$5:$FF$385,33,FALSE),"")</f>
        <v>23.13378707337672</v>
      </c>
      <c r="AQ83" s="37"/>
      <c r="AR83" s="37">
        <f>IF(VLOOKUP(CONCATENATE($AL$6," ",AR$9),'-RÅDATA_KVARTAL-'!$DZ$5:$FF$385,33,FALSE)&gt;0,VLOOKUP(CONCATENATE($AL$6," ",AR$9),'-RÅDATA_KVARTAL-'!$DZ$5:$FF$385,33,FALSE),"")</f>
        <v>23.578809964103122</v>
      </c>
      <c r="AS83" s="37"/>
      <c r="AT83" s="37">
        <f>IF(VLOOKUP(CONCATENATE($AL$6," ",AT$9),'-RÅDATA_KVARTAL-'!$A$5:$DS$385,120,FALSE)&gt;0,VLOOKUP(CONCATENATE($AL$6," ",AT$9),'-RÅDATA_KVARTAL-'!$A$5:$DS$385,120,FALSE),"")</f>
        <v>22.667777625431111</v>
      </c>
      <c r="AU83" s="106"/>
      <c r="AV83" s="106"/>
      <c r="AW83" s="37">
        <f>IF(VLOOKUP(CONCATENATE($AW$6," ",AW$9),'-RÅDATA_KVARTAL-'!$DZ$5:$FF$385,33,FALSE)&gt;0,VLOOKUP(CONCATENATE($AW$6," ",AW$9),'-RÅDATA_KVARTAL-'!$DZ$5:$FF$385,33,FALSE),"")</f>
        <v>24.031512911540144</v>
      </c>
      <c r="AX83" s="37"/>
      <c r="AY83" s="37">
        <f>IF(VLOOKUP(CONCATENATE($AW$6," ",AY$9),'-RÅDATA_KVARTAL-'!$DZ$5:$FF$385,33,FALSE)&gt;0,VLOOKUP(CONCATENATE($AW$6," ",AY$9),'-RÅDATA_KVARTAL-'!$DZ$5:$FF$385,33,FALSE),"")</f>
        <v>24.962138084632517</v>
      </c>
      <c r="AZ83" s="37"/>
      <c r="BA83" s="37">
        <f>IF(VLOOKUP(CONCATENATE($AW$6," ",BA$9),'-RÅDATA_KVARTAL-'!$DZ$5:$FF$385,33,FALSE)&gt;0,VLOOKUP(CONCATENATE($AW$6," ",BA$9),'-RÅDATA_KVARTAL-'!$DZ$5:$FF$385,33,FALSE),"")</f>
        <v>23.374596599393094</v>
      </c>
      <c r="BB83" s="37"/>
      <c r="BC83" s="37" t="str">
        <f>IF(VLOOKUP(CONCATENATE($AW$6," ",BC$9),'-RÅDATA_KVARTAL-'!$DZ$5:$FF$385,33,FALSE)&gt;0,VLOOKUP(CONCATENATE($AW$6," ",BC$9),'-RÅDATA_KVARTAL-'!$DZ$5:$FF$385,33,FALSE),"")</f>
        <v/>
      </c>
      <c r="BD83" s="37"/>
      <c r="BE83" s="37">
        <f>IF(VLOOKUP(CONCATENATE($AW$6," ",BE$9),'-RÅDATA_KVARTAL-'!$A$5:$DS$385,120,FALSE)&gt;0,VLOOKUP(CONCATENATE($AW$6," ",BE$9),'-RÅDATA_KVARTAL-'!$A$5:$DS$385,120,FALSE),"")</f>
        <v>24.198992148130785</v>
      </c>
      <c r="BF83" s="106"/>
      <c r="BG83" s="106"/>
      <c r="BH83" s="37" t="str">
        <f>IF(VLOOKUP(CONCATENATE($BH$6," ",BH$9),'-RÅDATA_KVARTAL-'!$DZ$5:$FF$385,33,FALSE)&gt;0,VLOOKUP(CONCATENATE($BH$6," ",BH$9),'-RÅDATA_KVARTAL-'!$DZ$5:$FF$385,33,FALSE),"")</f>
        <v/>
      </c>
      <c r="BI83" s="37"/>
      <c r="BJ83" s="37" t="str">
        <f>IF(VLOOKUP(CONCATENATE($BH$6," ",BJ$9),'-RÅDATA_KVARTAL-'!$DZ$5:$FF$385,33,FALSE)&gt;0,VLOOKUP(CONCATENATE($BH$6," ",BJ$9),'-RÅDATA_KVARTAL-'!$DZ$5:$FF$385,33,FALSE),"")</f>
        <v/>
      </c>
      <c r="BK83" s="37"/>
      <c r="BL83" s="37" t="str">
        <f>IF(VLOOKUP(CONCATENATE($BH$6," ",BL$9),'-RÅDATA_KVARTAL-'!$DZ$5:$FF$385,33,FALSE)&gt;0,VLOOKUP(CONCATENATE($BH$6," ",BL$9),'-RÅDATA_KVARTAL-'!$DZ$5:$FF$385,33,FALSE),"")</f>
        <v/>
      </c>
      <c r="BM83" s="37"/>
      <c r="BN83" s="37" t="str">
        <f>IF(VLOOKUP(CONCATENATE($BH$6," ",BN$9),'-RÅDATA_KVARTAL-'!$DZ$5:$FF$385,33,FALSE)&gt;0,VLOOKUP(CONCATENATE($BH$6," ",BN$9),'-RÅDATA_KVARTAL-'!$DZ$5:$FF$385,33,FALSE),"")</f>
        <v/>
      </c>
      <c r="BO83" s="37"/>
      <c r="BP83" s="37" t="str">
        <f>IF(VLOOKUP(CONCATENATE($BH$6," ",BP$9),'-RÅDATA_KVARTAL-'!$A$5:$DS$385,120,FALSE)&gt;0,VLOOKUP(CONCATENATE($BH$6," ",BP$9),'-RÅDATA_KVARTAL-'!$A$5:$DS$385,120,FALSE),"")</f>
        <v/>
      </c>
      <c r="BQ83" s="106"/>
      <c r="BR83" s="106"/>
      <c r="BS83" s="37" t="str">
        <f>IF(VLOOKUP(CONCATENATE($BS$6," ",BS$9),'-RÅDATA_KVARTAL-'!$DZ$5:$FF$385,33,FALSE)&gt;0,VLOOKUP(CONCATENATE($BS$6," ",BS$9),'-RÅDATA_KVARTAL-'!$DZ$5:$FF$385,33,FALSE),"")</f>
        <v/>
      </c>
      <c r="BT83" s="37"/>
      <c r="BU83" s="37" t="str">
        <f>IF(VLOOKUP(CONCATENATE($BS$6," ",BU$9),'-RÅDATA_KVARTAL-'!$DZ$5:$FF$385,33,FALSE)&gt;0,VLOOKUP(CONCATENATE($BS$6," ",BU$9),'-RÅDATA_KVARTAL-'!$DZ$5:$FF$385,33,FALSE),"")</f>
        <v/>
      </c>
      <c r="BV83" s="37"/>
      <c r="BW83" s="37" t="str">
        <f>IF(VLOOKUP(CONCATENATE($BS$6," ",BW$9),'-RÅDATA_KVARTAL-'!$DZ$5:$FF$385,33,FALSE)&gt;0,VLOOKUP(CONCATENATE($BS$6," ",BW$9),'-RÅDATA_KVARTAL-'!$DZ$5:$FF$385,33,FALSE),"")</f>
        <v/>
      </c>
      <c r="BX83" s="37"/>
      <c r="BY83" s="37" t="str">
        <f>IF(VLOOKUP(CONCATENATE($BS$6," ",BY$9),'-RÅDATA_KVARTAL-'!$DZ$5:$FF$385,33,FALSE)&gt;0,VLOOKUP(CONCATENATE($BS$6," ",BY$9),'-RÅDATA_KVARTAL-'!$DZ$5:$FF$385,33,FALSE),"")</f>
        <v/>
      </c>
      <c r="BZ83" s="37"/>
      <c r="CA83" s="37" t="str">
        <f>IF(VLOOKUP(CONCATENATE($BS$6," ",CA$9),'-RÅDATA_KVARTAL-'!$A$5:$DS$385,120,FALSE)&gt;0,VLOOKUP(CONCATENATE($BS$6," ",CA$9),'-RÅDATA_KVARTAL-'!$A$5:$DS$385,120,FALSE),"")</f>
        <v/>
      </c>
      <c r="CB83" s="106"/>
      <c r="CC83" s="106"/>
      <c r="CD83" s="37" t="str">
        <f>IF(VLOOKUP(CONCATENATE($CD$6," ",CD$9),'-RÅDATA_KVARTAL-'!$DZ$5:$FF$385,33,FALSE)&gt;0,VLOOKUP(CONCATENATE($CD$6," ",CD$9),'-RÅDATA_KVARTAL-'!$DZ$5:$FF$385,33,FALSE),"")</f>
        <v/>
      </c>
      <c r="CE83" s="37"/>
      <c r="CF83" s="37" t="str">
        <f>IF(VLOOKUP(CONCATENATE($CD$6," ",CF$9),'-RÅDATA_KVARTAL-'!$DZ$5:$FF$385,33,FALSE)&gt;0,VLOOKUP(CONCATENATE($CD$6," ",CF$9),'-RÅDATA_KVARTAL-'!$DZ$5:$FF$385,33,FALSE),"")</f>
        <v/>
      </c>
      <c r="CG83" s="37"/>
      <c r="CH83" s="37" t="str">
        <f>IF(VLOOKUP(CONCATENATE($CD$6," ",CH$9),'-RÅDATA_KVARTAL-'!$DZ$5:$FF$385,33,FALSE)&gt;0,VLOOKUP(CONCATENATE($CD$6," ",CH$9),'-RÅDATA_KVARTAL-'!$DZ$5:$FF$385,33,FALSE),"")</f>
        <v/>
      </c>
      <c r="CI83" s="37"/>
      <c r="CJ83" s="37" t="str">
        <f>IF(VLOOKUP(CONCATENATE($CD$6," ",CJ$9),'-RÅDATA_KVARTAL-'!$DZ$5:$FF$385,33,FALSE)&gt;0,VLOOKUP(CONCATENATE($CD$6," ",CJ$9),'-RÅDATA_KVARTAL-'!$DZ$5:$FF$385,33,FALSE),"")</f>
        <v/>
      </c>
      <c r="CK83" s="37"/>
      <c r="CL83" s="37" t="str">
        <f>IF(VLOOKUP(CONCATENATE($CD$6," ",CL$9),'-RÅDATA_KVARTAL-'!$A$5:$DS$385,120,FALSE)&gt;0,VLOOKUP(CONCATENATE($CD$6," ",CL$9),'-RÅDATA_KVARTAL-'!$A$5:$DS$385,120,FALSE),"")</f>
        <v/>
      </c>
      <c r="CM83" s="106"/>
      <c r="CN83" s="106"/>
      <c r="CO83" s="92" t="s">
        <v>364</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81" t="s">
        <v>588</v>
      </c>
      <c r="C86" s="344"/>
      <c r="D86" s="344"/>
      <c r="E86" s="344"/>
      <c r="F86" s="344"/>
      <c r="G86" s="344"/>
      <c r="H86" s="344"/>
      <c r="I86" s="344"/>
      <c r="J86" s="344"/>
      <c r="K86" s="344"/>
      <c r="L86" s="344"/>
      <c r="M86" s="344"/>
      <c r="N86" s="344"/>
      <c r="O86" s="344"/>
      <c r="P86" s="344"/>
      <c r="Q86" s="344"/>
      <c r="R86" s="344"/>
      <c r="S86" s="344"/>
      <c r="T86" s="344"/>
      <c r="U86" s="344"/>
      <c r="V86" s="344"/>
      <c r="W86" s="344"/>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row>
    <row r="87" spans="2:95" s="15" customFormat="1" ht="52.5"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row>
  </sheetData>
  <mergeCells count="102">
    <mergeCell ref="V9:W9"/>
    <mergeCell ref="T9:U9"/>
    <mergeCell ref="AA9:AB9"/>
    <mergeCell ref="M9:N9"/>
    <mergeCell ref="P9:Q9"/>
    <mergeCell ref="AE9:AF9"/>
    <mergeCell ref="AW6:BF6"/>
    <mergeCell ref="AW9:AX9"/>
    <mergeCell ref="AY9:AZ9"/>
    <mergeCell ref="BA9:BB9"/>
    <mergeCell ref="BC9:BD9"/>
    <mergeCell ref="BE9:BF9"/>
    <mergeCell ref="AE45:AF45"/>
    <mergeCell ref="B6:D9"/>
    <mergeCell ref="E6:N6"/>
    <mergeCell ref="P6:Y6"/>
    <mergeCell ref="CN42:CO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W42:BF42"/>
    <mergeCell ref="AW45:AX45"/>
    <mergeCell ref="AY45:AZ45"/>
    <mergeCell ref="BA45:BB45"/>
    <mergeCell ref="BC45:BD45"/>
    <mergeCell ref="BE45:BF45"/>
    <mergeCell ref="BH42:BQ42"/>
    <mergeCell ref="BH45:BI45"/>
    <mergeCell ref="BJ45:BK45"/>
    <mergeCell ref="BL45:BM45"/>
    <mergeCell ref="BN45:BO45"/>
    <mergeCell ref="BP45:BQ45"/>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2017-10-10T05:49:03Z</cp:lastPrinted>
  <dcterms:created xsi:type="dcterms:W3CDTF">2006-04-04T13:19:40Z</dcterms:created>
  <dcterms:modified xsi:type="dcterms:W3CDTF">2017-10-16T11:03:03Z</dcterms:modified>
</cp:coreProperties>
</file>