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U1_Trafikanalys_arbetsmappar_(S)\Kvartalsstatistik\Kvartalsrapport\"/>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(2)'!$A$1:$U$42</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Historisk!$B$1:$AO$96</definedName>
    <definedName name="Print_Area" localSheetId="1">Innehåll_Contents!$A$1:$P$85</definedName>
    <definedName name="Print_Area" localSheetId="6">'K1_K2 '!$B$1:$AV$59</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5">Historisk!$B$1:$AO$95</definedName>
    <definedName name="_xlnm.Print_Area" localSheetId="0">Titelsida!$A$1:$V$45</definedName>
  </definedNames>
  <calcPr calcId="152511"/>
</workbook>
</file>

<file path=xl/calcChain.xml><?xml version="1.0" encoding="utf-8"?>
<calcChain xmlns="http://schemas.openxmlformats.org/spreadsheetml/2006/main">
  <c r="AS51" i="37" l="1"/>
  <c r="AS50" i="37"/>
  <c r="AS49" i="37"/>
  <c r="AS48" i="37"/>
  <c r="AS42" i="37"/>
  <c r="AS41" i="37"/>
  <c r="AS40" i="37"/>
  <c r="AS39" i="37"/>
  <c r="AS23" i="37"/>
  <c r="AS22" i="37"/>
  <c r="AS21" i="37"/>
  <c r="AS20" i="37"/>
  <c r="AS12" i="37"/>
  <c r="AS11" i="37"/>
  <c r="AS10" i="37"/>
  <c r="AS9" i="37"/>
  <c r="AQ51" i="37"/>
  <c r="AQ50" i="37"/>
  <c r="AQ49" i="37"/>
  <c r="AQ48" i="37"/>
  <c r="AQ42" i="37"/>
  <c r="AQ41" i="37"/>
  <c r="AQ40" i="37"/>
  <c r="AQ39" i="37"/>
  <c r="AQ23" i="37"/>
  <c r="AQ22" i="37"/>
  <c r="AQ21" i="37"/>
  <c r="AQ20" i="37"/>
  <c r="AQ12" i="37"/>
  <c r="AQ11" i="37"/>
  <c r="AQ10" i="37"/>
  <c r="AQ9" i="37"/>
  <c r="AO51" i="37"/>
  <c r="AO50" i="37"/>
  <c r="AO49" i="37"/>
  <c r="AO48" i="37"/>
  <c r="AO42" i="37"/>
  <c r="AO41" i="37"/>
  <c r="AO40" i="37"/>
  <c r="AO39" i="37"/>
  <c r="AO23" i="37"/>
  <c r="AO22" i="37"/>
  <c r="AO21" i="37"/>
  <c r="AO20" i="37"/>
  <c r="AO12" i="37"/>
  <c r="AO11" i="37"/>
  <c r="AO10" i="37"/>
  <c r="AO9" i="37"/>
  <c r="AM23" i="37"/>
  <c r="AM22" i="37"/>
  <c r="AM21" i="37"/>
  <c r="AM20" i="37"/>
  <c r="AM12" i="37"/>
  <c r="AM11" i="37"/>
  <c r="AM10" i="37"/>
  <c r="AM9" i="37"/>
  <c r="AS53" i="36"/>
  <c r="AS52" i="36"/>
  <c r="AS51" i="36"/>
  <c r="AS50" i="36"/>
  <c r="AS44" i="36"/>
  <c r="AS43" i="36"/>
  <c r="AS42" i="36"/>
  <c r="AS41" i="36"/>
  <c r="AS23" i="36"/>
  <c r="AS22" i="36"/>
  <c r="AS21" i="36"/>
  <c r="AS20" i="36"/>
  <c r="AS12" i="36"/>
  <c r="AS11" i="36"/>
  <c r="AS10" i="36"/>
  <c r="AS9" i="36"/>
  <c r="AQ53" i="36"/>
  <c r="AQ52" i="36"/>
  <c r="AQ51" i="36"/>
  <c r="AQ50" i="36"/>
  <c r="AQ44" i="36"/>
  <c r="AQ43" i="36"/>
  <c r="AQ42" i="36"/>
  <c r="AQ41" i="36"/>
  <c r="AQ23" i="36"/>
  <c r="AQ22" i="36"/>
  <c r="AQ25" i="36" s="1"/>
  <c r="AQ21" i="36"/>
  <c r="AQ20" i="36"/>
  <c r="AQ12" i="36"/>
  <c r="AQ11" i="36"/>
  <c r="AQ10" i="36"/>
  <c r="AQ9" i="36"/>
  <c r="AO53" i="36"/>
  <c r="AO52" i="36"/>
  <c r="AO51" i="36"/>
  <c r="AO50" i="36"/>
  <c r="AO44" i="36"/>
  <c r="AO43" i="36"/>
  <c r="AO42" i="36"/>
  <c r="AO41" i="36"/>
  <c r="AO23" i="36"/>
  <c r="AO22" i="36"/>
  <c r="AO21" i="36"/>
  <c r="AO20" i="36"/>
  <c r="AO12" i="36"/>
  <c r="AO11" i="36"/>
  <c r="AO10" i="36"/>
  <c r="AO9" i="36"/>
  <c r="AM23" i="36"/>
  <c r="AM22" i="36"/>
  <c r="AM21" i="36"/>
  <c r="AM20" i="36"/>
  <c r="AM12" i="36"/>
  <c r="AM11" i="36"/>
  <c r="AM10" i="36"/>
  <c r="AM9" i="36"/>
  <c r="AS51" i="31"/>
  <c r="AS50" i="31"/>
  <c r="AS49" i="31"/>
  <c r="AS48" i="31"/>
  <c r="AS42" i="31"/>
  <c r="AS41" i="31"/>
  <c r="AS40" i="31"/>
  <c r="AS39" i="31"/>
  <c r="AS23" i="31"/>
  <c r="AS22" i="31"/>
  <c r="AS21" i="31"/>
  <c r="AS20" i="31"/>
  <c r="AS12" i="31"/>
  <c r="AS11" i="31"/>
  <c r="AS10" i="31"/>
  <c r="AS9" i="31"/>
  <c r="AQ51" i="31"/>
  <c r="AQ50" i="31"/>
  <c r="AQ49" i="31"/>
  <c r="AQ48" i="31"/>
  <c r="AQ42" i="31"/>
  <c r="AQ41" i="31"/>
  <c r="AQ40" i="31"/>
  <c r="AQ39" i="31"/>
  <c r="AQ23" i="31"/>
  <c r="AQ22" i="31"/>
  <c r="AQ21" i="31"/>
  <c r="AQ20" i="31"/>
  <c r="AQ12" i="31"/>
  <c r="AQ11" i="31"/>
  <c r="AQ10" i="31"/>
  <c r="AQ9" i="31"/>
  <c r="AO51" i="31"/>
  <c r="AO50" i="31"/>
  <c r="AO49" i="31"/>
  <c r="AO48" i="31"/>
  <c r="AO42" i="31"/>
  <c r="AO41" i="31"/>
  <c r="AO40" i="31"/>
  <c r="AO39" i="31"/>
  <c r="AO23" i="31"/>
  <c r="AO22" i="31"/>
  <c r="AO21" i="31"/>
  <c r="AO20" i="31"/>
  <c r="AO12" i="31"/>
  <c r="AO11" i="31"/>
  <c r="AO10" i="31"/>
  <c r="AO9" i="31"/>
  <c r="AM23" i="31"/>
  <c r="AM22" i="31"/>
  <c r="AM21" i="31"/>
  <c r="AM20" i="31"/>
  <c r="AM12" i="31"/>
  <c r="AM11" i="31"/>
  <c r="AM10" i="31"/>
  <c r="AM9" i="31"/>
  <c r="AS53" i="33"/>
  <c r="AS52" i="33"/>
  <c r="AS51" i="33"/>
  <c r="AS50" i="33"/>
  <c r="AS44" i="33"/>
  <c r="AS43" i="33"/>
  <c r="AS42" i="33"/>
  <c r="AS41" i="33"/>
  <c r="AS23" i="33"/>
  <c r="AS22" i="33"/>
  <c r="AS21" i="33"/>
  <c r="AS20" i="33"/>
  <c r="AS12" i="33"/>
  <c r="AS11" i="33"/>
  <c r="AS10" i="33"/>
  <c r="AS9" i="33"/>
  <c r="AQ53" i="33"/>
  <c r="AQ52" i="33"/>
  <c r="AQ51" i="33"/>
  <c r="AQ50" i="33"/>
  <c r="AQ44" i="33"/>
  <c r="AQ43" i="33"/>
  <c r="AQ42" i="33"/>
  <c r="AQ41" i="33"/>
  <c r="AQ23" i="33"/>
  <c r="AQ22" i="33"/>
  <c r="AQ21" i="33"/>
  <c r="AQ20" i="33"/>
  <c r="AQ12" i="33"/>
  <c r="AQ11" i="33"/>
  <c r="AQ10" i="33"/>
  <c r="AQ9" i="33"/>
  <c r="AO53" i="33"/>
  <c r="AO52" i="33"/>
  <c r="AO51" i="33"/>
  <c r="AO50" i="33"/>
  <c r="AO44" i="33"/>
  <c r="AO43" i="33"/>
  <c r="AO42" i="33"/>
  <c r="AO41" i="33"/>
  <c r="AO23" i="33"/>
  <c r="AO22" i="33"/>
  <c r="AO21" i="33"/>
  <c r="AO20" i="33"/>
  <c r="AO12" i="33"/>
  <c r="AO11" i="33"/>
  <c r="AO10" i="33"/>
  <c r="AO9" i="33"/>
  <c r="AM23" i="33"/>
  <c r="AM22" i="33"/>
  <c r="AM21" i="33"/>
  <c r="AM20" i="33"/>
  <c r="AM12" i="33"/>
  <c r="AM11" i="33"/>
  <c r="AM10" i="33"/>
  <c r="AM9" i="33"/>
  <c r="AS51" i="30"/>
  <c r="AS50" i="30"/>
  <c r="AS49" i="30"/>
  <c r="AS48" i="30"/>
  <c r="AS42" i="30"/>
  <c r="AS41" i="30"/>
  <c r="AS40" i="30"/>
  <c r="AS39" i="30"/>
  <c r="AS23" i="30"/>
  <c r="AS22" i="30"/>
  <c r="AS21" i="30"/>
  <c r="AS20" i="30"/>
  <c r="AS12" i="30"/>
  <c r="AS11" i="30"/>
  <c r="AS10" i="30"/>
  <c r="AS9" i="30"/>
  <c r="AQ51" i="30"/>
  <c r="AQ50" i="30"/>
  <c r="AQ49" i="30"/>
  <c r="AQ48" i="30"/>
  <c r="AQ42" i="30"/>
  <c r="AQ41" i="30"/>
  <c r="AQ40" i="30"/>
  <c r="AQ39" i="30"/>
  <c r="AQ23" i="30"/>
  <c r="AQ22" i="30"/>
  <c r="AQ21" i="30"/>
  <c r="AQ20" i="30"/>
  <c r="AQ12" i="30"/>
  <c r="AQ11" i="30"/>
  <c r="AQ10" i="30"/>
  <c r="AQ9" i="30"/>
  <c r="AO51" i="30"/>
  <c r="AO50" i="30"/>
  <c r="AO49" i="30"/>
  <c r="AO48" i="30"/>
  <c r="AO42" i="30"/>
  <c r="AO41" i="30"/>
  <c r="AO40" i="30"/>
  <c r="AO39" i="30"/>
  <c r="AO23" i="30"/>
  <c r="AO22" i="30"/>
  <c r="AO21" i="30"/>
  <c r="AO20" i="30"/>
  <c r="AO12" i="30"/>
  <c r="AO11" i="30"/>
  <c r="AO10" i="30"/>
  <c r="AO9" i="30"/>
  <c r="AM23" i="30"/>
  <c r="AM22" i="30"/>
  <c r="AM21" i="30"/>
  <c r="AM20" i="30"/>
  <c r="AM12" i="30"/>
  <c r="AM11" i="30"/>
  <c r="AM10" i="30"/>
  <c r="AM9" i="30"/>
  <c r="AS51" i="28"/>
  <c r="AS50" i="28"/>
  <c r="AS49" i="28"/>
  <c r="AS48" i="28"/>
  <c r="AS42" i="28"/>
  <c r="AS41" i="28"/>
  <c r="AS40" i="28"/>
  <c r="AS39" i="28"/>
  <c r="AS23" i="28"/>
  <c r="AS22" i="28"/>
  <c r="AS21" i="28"/>
  <c r="AS20" i="28"/>
  <c r="AS12" i="28"/>
  <c r="AS11" i="28"/>
  <c r="AS10" i="28"/>
  <c r="AS9" i="28"/>
  <c r="AQ51" i="28"/>
  <c r="AQ50" i="28"/>
  <c r="AQ49" i="28"/>
  <c r="AQ48" i="28"/>
  <c r="AQ42" i="28"/>
  <c r="AQ41" i="28"/>
  <c r="AQ40" i="28"/>
  <c r="AQ39" i="28"/>
  <c r="AQ23" i="28"/>
  <c r="AQ22" i="28"/>
  <c r="AQ21" i="28"/>
  <c r="AQ20" i="28"/>
  <c r="AQ12" i="28"/>
  <c r="AQ11" i="28"/>
  <c r="AQ10" i="28"/>
  <c r="AQ9" i="28"/>
  <c r="AO51" i="28"/>
  <c r="AO50" i="28"/>
  <c r="AO49" i="28"/>
  <c r="AO48" i="28"/>
  <c r="AO23" i="28"/>
  <c r="AO22" i="28"/>
  <c r="AO21" i="28"/>
  <c r="AO20" i="28"/>
  <c r="AO12" i="28"/>
  <c r="AO11" i="28"/>
  <c r="AO10" i="28"/>
  <c r="AO9" i="28"/>
  <c r="AM12" i="28"/>
  <c r="AM11" i="28"/>
  <c r="AM10" i="28"/>
  <c r="AM9" i="28"/>
  <c r="AM23" i="28"/>
  <c r="AM22" i="28"/>
  <c r="AM21" i="28"/>
  <c r="AM20" i="28"/>
  <c r="AS14" i="33" l="1"/>
  <c r="AS25" i="33"/>
  <c r="AS14" i="31"/>
  <c r="AS25" i="31"/>
  <c r="AS14" i="36"/>
  <c r="AS25" i="36"/>
  <c r="AS14" i="37"/>
  <c r="AS25" i="37"/>
  <c r="AQ25" i="37"/>
  <c r="AQ14" i="37"/>
  <c r="AO25" i="37"/>
  <c r="AO14" i="37"/>
  <c r="AM25" i="37"/>
  <c r="AM14" i="37"/>
  <c r="AQ14" i="36"/>
  <c r="AO25" i="36"/>
  <c r="AO14" i="36"/>
  <c r="AM25" i="36"/>
  <c r="AM14" i="36"/>
  <c r="AQ25" i="31"/>
  <c r="AQ14" i="31"/>
  <c r="AM25" i="31"/>
  <c r="AO25" i="31"/>
  <c r="AO14" i="31"/>
  <c r="AM14" i="31"/>
  <c r="AO25" i="33"/>
  <c r="AQ25" i="33"/>
  <c r="AQ14" i="33"/>
  <c r="AM14" i="33"/>
  <c r="AO14" i="33"/>
  <c r="AM25" i="33"/>
  <c r="AS14" i="30"/>
  <c r="AS25" i="30"/>
  <c r="AQ14" i="30"/>
  <c r="AQ25" i="30"/>
  <c r="AO25" i="30"/>
  <c r="AO14" i="30"/>
  <c r="AM25" i="30"/>
  <c r="AM14" i="30"/>
  <c r="AO25" i="28"/>
  <c r="AS14" i="28"/>
  <c r="AS25" i="28"/>
  <c r="AO14" i="28"/>
  <c r="AQ14" i="28"/>
  <c r="AQ25" i="28"/>
  <c r="AM14" i="28"/>
  <c r="AM25" i="28"/>
  <c r="AS55" i="29"/>
  <c r="AS54" i="29"/>
  <c r="AS53" i="29"/>
  <c r="AS52" i="29"/>
  <c r="AQ55" i="29"/>
  <c r="AQ54" i="29"/>
  <c r="AQ53" i="29"/>
  <c r="AQ52" i="29"/>
  <c r="AO55" i="29"/>
  <c r="AO54" i="29"/>
  <c r="AO53" i="29"/>
  <c r="AO52" i="29"/>
  <c r="AS45" i="29"/>
  <c r="AS44" i="29"/>
  <c r="AS43" i="29"/>
  <c r="AS42" i="29"/>
  <c r="AQ45" i="29"/>
  <c r="AQ44" i="29"/>
  <c r="AQ43" i="29"/>
  <c r="AQ42" i="29"/>
  <c r="AS24" i="29"/>
  <c r="AS23" i="29"/>
  <c r="AS22" i="29"/>
  <c r="AS21" i="29"/>
  <c r="AQ24" i="29"/>
  <c r="AQ23" i="29"/>
  <c r="AQ22" i="29"/>
  <c r="AQ21" i="29"/>
  <c r="AO24" i="29"/>
  <c r="AO23" i="29"/>
  <c r="AO22" i="29"/>
  <c r="AO21" i="29"/>
  <c r="AS12" i="29"/>
  <c r="AS11" i="29"/>
  <c r="AS10" i="29"/>
  <c r="AS9" i="29"/>
  <c r="AQ12" i="29"/>
  <c r="AQ11" i="29"/>
  <c r="AQ10" i="29"/>
  <c r="AQ9" i="29"/>
  <c r="AO12" i="29"/>
  <c r="AO11" i="29"/>
  <c r="AO10" i="29"/>
  <c r="AO9" i="29"/>
  <c r="AM24" i="29"/>
  <c r="AM23" i="29"/>
  <c r="AM22" i="29"/>
  <c r="AM21" i="29"/>
  <c r="AM12" i="29"/>
  <c r="AM11" i="29"/>
  <c r="AM10" i="29"/>
  <c r="AM9" i="29"/>
  <c r="AM14" i="29" l="1"/>
  <c r="AO14" i="29"/>
  <c r="AQ26" i="29"/>
  <c r="AM26" i="29"/>
  <c r="AQ14" i="29"/>
  <c r="AO26" i="29"/>
  <c r="AS14" i="29"/>
  <c r="AS26" i="29"/>
  <c r="AI66" i="35"/>
  <c r="AD28" i="1" l="1"/>
  <c r="AB28" i="1"/>
  <c r="AC28" i="1"/>
  <c r="AD25" i="1"/>
  <c r="AD24" i="1"/>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1" i="37"/>
  <c r="AA46" i="1"/>
  <c r="AE50" i="37" s="1"/>
  <c r="AA45" i="1"/>
  <c r="AE49" i="37"/>
  <c r="AA44" i="1"/>
  <c r="AE48" i="37" s="1"/>
  <c r="Z47" i="1"/>
  <c r="AE42" i="37" s="1"/>
  <c r="Z46" i="1"/>
  <c r="AE41" i="37" s="1"/>
  <c r="Z45" i="1"/>
  <c r="AE40" i="37" s="1"/>
  <c r="Z44" i="1"/>
  <c r="AE39" i="37" s="1"/>
  <c r="AE23" i="37"/>
  <c r="AE22" i="37"/>
  <c r="AE21" i="37"/>
  <c r="AE20" i="37"/>
  <c r="AE12" i="37"/>
  <c r="AE11" i="37"/>
  <c r="AE10" i="37"/>
  <c r="AE9" i="37"/>
  <c r="AA51" i="1"/>
  <c r="AG51" i="37" s="1"/>
  <c r="AA50" i="1"/>
  <c r="AG50" i="37" s="1"/>
  <c r="AA49" i="1"/>
  <c r="AG49" i="37" s="1"/>
  <c r="AA48" i="1"/>
  <c r="AG48" i="37" s="1"/>
  <c r="Z51" i="1"/>
  <c r="AG42" i="37" s="1"/>
  <c r="Z50" i="1"/>
  <c r="AG41" i="37" s="1"/>
  <c r="Z49" i="1"/>
  <c r="AG40" i="37" s="1"/>
  <c r="Z48" i="1"/>
  <c r="AG39"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s="1"/>
  <c r="AE45" i="1"/>
  <c r="AE51" i="36"/>
  <c r="AE44" i="1"/>
  <c r="AE50" i="36" s="1"/>
  <c r="AD47" i="1"/>
  <c r="AE44" i="36"/>
  <c r="AD46" i="1"/>
  <c r="AE43" i="36" s="1"/>
  <c r="AD45" i="1"/>
  <c r="AE42" i="36"/>
  <c r="AD44" i="1"/>
  <c r="AE41" i="36" s="1"/>
  <c r="AE23" i="36"/>
  <c r="AE22" i="36"/>
  <c r="AE21" i="36"/>
  <c r="AE20" i="36"/>
  <c r="AE12" i="36"/>
  <c r="AE11" i="36"/>
  <c r="AE10" i="36"/>
  <c r="AE9" i="36"/>
  <c r="Y47" i="1"/>
  <c r="AE51" i="31"/>
  <c r="Y46" i="1"/>
  <c r="AE50" i="31" s="1"/>
  <c r="Y45" i="1"/>
  <c r="AE49" i="31"/>
  <c r="Y44" i="1"/>
  <c r="AE48" i="31" s="1"/>
  <c r="X47" i="1"/>
  <c r="AE42" i="31"/>
  <c r="X46" i="1"/>
  <c r="AE41" i="31"/>
  <c r="X45" i="1"/>
  <c r="AE40" i="31"/>
  <c r="X44" i="1"/>
  <c r="AE39" i="31"/>
  <c r="AE23" i="31"/>
  <c r="AE22" i="31"/>
  <c r="AE21" i="31"/>
  <c r="AE20" i="31"/>
  <c r="AE12" i="31"/>
  <c r="AE11" i="31"/>
  <c r="AE10" i="31"/>
  <c r="AE9" i="31"/>
  <c r="Y51" i="1"/>
  <c r="AG51" i="31" s="1"/>
  <c r="Y50" i="1"/>
  <c r="AG50" i="31" s="1"/>
  <c r="Y49" i="1"/>
  <c r="AG49" i="31" s="1"/>
  <c r="Y48" i="1"/>
  <c r="AG48" i="31" s="1"/>
  <c r="X51" i="1"/>
  <c r="AG42" i="31" s="1"/>
  <c r="X50" i="1"/>
  <c r="AG41" i="31" s="1"/>
  <c r="X49" i="1"/>
  <c r="AG40" i="31" s="1"/>
  <c r="X48" i="1"/>
  <c r="AG39"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39" i="28" s="1"/>
  <c r="AI23" i="30"/>
  <c r="AI22" i="30"/>
  <c r="AI21" i="30"/>
  <c r="AI20" i="30"/>
  <c r="AI12" i="30"/>
  <c r="AI11" i="30"/>
  <c r="AI10" i="30"/>
  <c r="AI9" i="30"/>
  <c r="U51" i="1"/>
  <c r="AG51" i="30" s="1"/>
  <c r="U50" i="1"/>
  <c r="AG50" i="30" s="1"/>
  <c r="U49" i="1"/>
  <c r="AG49" i="30"/>
  <c r="U48" i="1"/>
  <c r="AG48" i="30" s="1"/>
  <c r="T51" i="1"/>
  <c r="AG42" i="30" s="1"/>
  <c r="T50" i="1"/>
  <c r="AG41" i="30" s="1"/>
  <c r="T49" i="1"/>
  <c r="AG40" i="30" s="1"/>
  <c r="T48" i="1"/>
  <c r="AG39" i="30" s="1"/>
  <c r="AG23" i="30"/>
  <c r="AG22" i="30"/>
  <c r="AG21" i="30"/>
  <c r="AG20" i="30"/>
  <c r="AG12" i="30"/>
  <c r="U47" i="1"/>
  <c r="AE51" i="30" s="1"/>
  <c r="U46" i="1"/>
  <c r="AE50" i="30" s="1"/>
  <c r="U45" i="1"/>
  <c r="AE49" i="30" s="1"/>
  <c r="U44" i="1"/>
  <c r="AE48" i="30"/>
  <c r="T47" i="1"/>
  <c r="AE42" i="30" s="1"/>
  <c r="T46" i="1"/>
  <c r="AE41" i="30"/>
  <c r="T45" i="1"/>
  <c r="AE40" i="30" s="1"/>
  <c r="T44" i="1"/>
  <c r="AE39"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1" i="28" s="1"/>
  <c r="S50" i="1"/>
  <c r="AG50" i="28" s="1"/>
  <c r="S49" i="1"/>
  <c r="AG49" i="28" s="1"/>
  <c r="S48" i="1"/>
  <c r="AG48" i="28" s="1"/>
  <c r="R51" i="1"/>
  <c r="AG42" i="28" s="1"/>
  <c r="R50" i="1"/>
  <c r="AG41" i="28" s="1"/>
  <c r="R49" i="1"/>
  <c r="AG40" i="28" s="1"/>
  <c r="AG23" i="28"/>
  <c r="AG22" i="28"/>
  <c r="AG21" i="28"/>
  <c r="AG20" i="28"/>
  <c r="S47" i="1"/>
  <c r="AE51" i="28" s="1"/>
  <c r="S46" i="1"/>
  <c r="AE50" i="28" s="1"/>
  <c r="S45" i="1"/>
  <c r="AE49" i="28" s="1"/>
  <c r="S44" i="1"/>
  <c r="AE48" i="28" s="1"/>
  <c r="R47" i="1"/>
  <c r="AE42" i="28" s="1"/>
  <c r="R46" i="1"/>
  <c r="AE41" i="28" s="1"/>
  <c r="R45" i="1"/>
  <c r="AE40" i="28" s="1"/>
  <c r="R44" i="1"/>
  <c r="AE39" i="28" s="1"/>
  <c r="AE23" i="28"/>
  <c r="AE22" i="28"/>
  <c r="AE21" i="28"/>
  <c r="AE20" i="28"/>
  <c r="AE12" i="28"/>
  <c r="AE11" i="28"/>
  <c r="AE10" i="28"/>
  <c r="AE9" i="28"/>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AE44" i="29" s="1"/>
  <c r="W46" i="1"/>
  <c r="AE54" i="29" s="1"/>
  <c r="V47" i="1"/>
  <c r="W47" i="1"/>
  <c r="AE55" i="29" s="1"/>
  <c r="V48" i="1"/>
  <c r="W48" i="1"/>
  <c r="AG52" i="29" s="1"/>
  <c r="V49" i="1"/>
  <c r="AG43" i="29" s="1"/>
  <c r="W49" i="1"/>
  <c r="AG53" i="29" s="1"/>
  <c r="V50" i="1"/>
  <c r="AG44" i="29" s="1"/>
  <c r="W50" i="1"/>
  <c r="AG54" i="29" s="1"/>
  <c r="V51" i="1"/>
  <c r="AG45" i="29" s="1"/>
  <c r="W51" i="1"/>
  <c r="AG55" i="29" s="1"/>
  <c r="R52" i="1"/>
  <c r="AI39" i="28" s="1"/>
  <c r="S52" i="1"/>
  <c r="AI48" i="28" s="1"/>
  <c r="T52" i="1"/>
  <c r="AI39" i="30" s="1"/>
  <c r="U52" i="1"/>
  <c r="AI48" i="30" s="1"/>
  <c r="V52" i="1"/>
  <c r="AI42" i="29" s="1"/>
  <c r="W52" i="1"/>
  <c r="AI52" i="29" s="1"/>
  <c r="X52" i="1"/>
  <c r="AI39" i="31" s="1"/>
  <c r="Y52" i="1"/>
  <c r="AI48" i="31" s="1"/>
  <c r="Z52" i="1"/>
  <c r="AI39" i="37" s="1"/>
  <c r="AA52" i="1"/>
  <c r="AI48" i="37" s="1"/>
  <c r="AB52" i="1"/>
  <c r="AI41" i="33" s="1"/>
  <c r="AC52" i="1"/>
  <c r="AI50" i="33" s="1"/>
  <c r="AD52" i="1"/>
  <c r="AI41" i="36" s="1"/>
  <c r="AE52" i="1"/>
  <c r="AI50" i="36" s="1"/>
  <c r="R53" i="1"/>
  <c r="AI40" i="28" s="1"/>
  <c r="S53" i="1"/>
  <c r="AI49" i="28" s="1"/>
  <c r="T53" i="1"/>
  <c r="AI40" i="30" s="1"/>
  <c r="U53" i="1"/>
  <c r="AI49" i="30" s="1"/>
  <c r="V53" i="1"/>
  <c r="W53" i="1"/>
  <c r="AI53" i="29" s="1"/>
  <c r="X53" i="1"/>
  <c r="AI40" i="31" s="1"/>
  <c r="Y53" i="1"/>
  <c r="AI49" i="31" s="1"/>
  <c r="Z53" i="1"/>
  <c r="AI40" i="37" s="1"/>
  <c r="AA53" i="1"/>
  <c r="AI49" i="37" s="1"/>
  <c r="AB53" i="1"/>
  <c r="AI42" i="33" s="1"/>
  <c r="AC53" i="1"/>
  <c r="AI51" i="33" s="1"/>
  <c r="AD53" i="1"/>
  <c r="AI42" i="36" s="1"/>
  <c r="AE53" i="1"/>
  <c r="AI51" i="36" s="1"/>
  <c r="R54" i="1"/>
  <c r="AI41" i="28" s="1"/>
  <c r="S54" i="1"/>
  <c r="AI50" i="28" s="1"/>
  <c r="T54" i="1"/>
  <c r="AI41" i="30" s="1"/>
  <c r="U54" i="1"/>
  <c r="AI50" i="30" s="1"/>
  <c r="V54" i="1"/>
  <c r="AI44" i="29" s="1"/>
  <c r="W54" i="1"/>
  <c r="AI54" i="29" s="1"/>
  <c r="X54" i="1"/>
  <c r="AI41" i="31" s="1"/>
  <c r="Y54" i="1"/>
  <c r="AI50" i="31" s="1"/>
  <c r="Z54" i="1"/>
  <c r="AI41" i="37" s="1"/>
  <c r="AA54" i="1"/>
  <c r="AI50" i="37" s="1"/>
  <c r="AB54" i="1"/>
  <c r="AI43" i="33" s="1"/>
  <c r="AC54" i="1"/>
  <c r="AI52" i="33" s="1"/>
  <c r="AD54" i="1"/>
  <c r="AI43" i="36" s="1"/>
  <c r="AE54" i="1"/>
  <c r="AI52" i="36" s="1"/>
  <c r="R55" i="1"/>
  <c r="AI42" i="28" s="1"/>
  <c r="S55" i="1"/>
  <c r="AI51" i="28" s="1"/>
  <c r="T55" i="1"/>
  <c r="AI42" i="30" s="1"/>
  <c r="U55" i="1"/>
  <c r="AI51" i="30" s="1"/>
  <c r="V55" i="1"/>
  <c r="AI45" i="29" s="1"/>
  <c r="W55" i="1"/>
  <c r="AI55" i="29" s="1"/>
  <c r="X55" i="1"/>
  <c r="AI42" i="31" s="1"/>
  <c r="Y55" i="1"/>
  <c r="AI51" i="31" s="1"/>
  <c r="Z55" i="1"/>
  <c r="AI42" i="37" s="1"/>
  <c r="AA55" i="1"/>
  <c r="AI51" i="37" s="1"/>
  <c r="AB55" i="1"/>
  <c r="AI44" i="33" s="1"/>
  <c r="AC55" i="1"/>
  <c r="AI53" i="33" s="1"/>
  <c r="AD55" i="1"/>
  <c r="AI44" i="36" s="1"/>
  <c r="AE55" i="1"/>
  <c r="AI53" i="36" s="1"/>
  <c r="R56" i="1"/>
  <c r="AK39" i="28" s="1"/>
  <c r="S56" i="1"/>
  <c r="AK48" i="28" s="1"/>
  <c r="T56" i="1"/>
  <c r="AK39" i="30" s="1"/>
  <c r="U56" i="1"/>
  <c r="AK48" i="30" s="1"/>
  <c r="V56" i="1"/>
  <c r="AK42" i="29" s="1"/>
  <c r="W56" i="1"/>
  <c r="AK52" i="29" s="1"/>
  <c r="X56" i="1"/>
  <c r="AK39" i="31" s="1"/>
  <c r="Y56" i="1"/>
  <c r="AK48" i="31" s="1"/>
  <c r="Z56" i="1"/>
  <c r="AK39" i="37" s="1"/>
  <c r="AA56" i="1"/>
  <c r="AK48" i="37" s="1"/>
  <c r="AB56" i="1"/>
  <c r="AC56" i="1"/>
  <c r="AK50" i="33" s="1"/>
  <c r="AD56" i="1"/>
  <c r="AK41" i="36" s="1"/>
  <c r="AE56" i="1"/>
  <c r="AK50" i="36" s="1"/>
  <c r="R57" i="1"/>
  <c r="AK40" i="28" s="1"/>
  <c r="S57" i="1"/>
  <c r="AK49" i="28" s="1"/>
  <c r="T57" i="1"/>
  <c r="AK40" i="30" s="1"/>
  <c r="U57" i="1"/>
  <c r="AK49" i="30" s="1"/>
  <c r="V57" i="1"/>
  <c r="AK43" i="29" s="1"/>
  <c r="W57" i="1"/>
  <c r="AK53" i="29" s="1"/>
  <c r="X57" i="1"/>
  <c r="AK40" i="31" s="1"/>
  <c r="Y57" i="1"/>
  <c r="AK49" i="31" s="1"/>
  <c r="Z57" i="1"/>
  <c r="AK40" i="37" s="1"/>
  <c r="AA57" i="1"/>
  <c r="AK49" i="37" s="1"/>
  <c r="AB57" i="1"/>
  <c r="AK42" i="33" s="1"/>
  <c r="AC57" i="1"/>
  <c r="AK51" i="33" s="1"/>
  <c r="AD57" i="1"/>
  <c r="AE57" i="1"/>
  <c r="AK51" i="36" s="1"/>
  <c r="R58" i="1"/>
  <c r="AK41" i="28" s="1"/>
  <c r="S58" i="1"/>
  <c r="T58" i="1"/>
  <c r="AK41" i="30" s="1"/>
  <c r="U58" i="1"/>
  <c r="AK50" i="30" s="1"/>
  <c r="V58" i="1"/>
  <c r="AK44" i="29" s="1"/>
  <c r="W58" i="1"/>
  <c r="X58" i="1"/>
  <c r="Y58" i="1"/>
  <c r="AK50" i="31" s="1"/>
  <c r="Z58" i="1"/>
  <c r="AK41" i="37" s="1"/>
  <c r="AA58" i="1"/>
  <c r="AB58" i="1"/>
  <c r="AK43" i="33" s="1"/>
  <c r="AC58" i="1"/>
  <c r="AK52" i="33" s="1"/>
  <c r="AD58" i="1"/>
  <c r="AK43" i="36" s="1"/>
  <c r="AE58" i="1"/>
  <c r="AK52" i="36" s="1"/>
  <c r="R59" i="1"/>
  <c r="S59" i="1"/>
  <c r="AK51" i="28" s="1"/>
  <c r="T59" i="1"/>
  <c r="AK42" i="30" s="1"/>
  <c r="U59" i="1"/>
  <c r="V59" i="1"/>
  <c r="AK45" i="29" s="1"/>
  <c r="W59" i="1"/>
  <c r="AK55" i="29" s="1"/>
  <c r="X59" i="1"/>
  <c r="Y59" i="1"/>
  <c r="Z59" i="1"/>
  <c r="AK42" i="37" s="1"/>
  <c r="AA59" i="1"/>
  <c r="AK51" i="37" s="1"/>
  <c r="AB59" i="1"/>
  <c r="AK44" i="33" s="1"/>
  <c r="AC59" i="1"/>
  <c r="AD59" i="1"/>
  <c r="AE59" i="1"/>
  <c r="AK53" i="36" s="1"/>
  <c r="R60" i="1"/>
  <c r="AM39" i="28" s="1"/>
  <c r="S60" i="1"/>
  <c r="AM48" i="28" s="1"/>
  <c r="T60" i="1"/>
  <c r="AM39" i="30" s="1"/>
  <c r="U60" i="1"/>
  <c r="AM48" i="30" s="1"/>
  <c r="V60" i="1"/>
  <c r="AM42" i="29" s="1"/>
  <c r="W60" i="1"/>
  <c r="AM52" i="29" s="1"/>
  <c r="X60" i="1"/>
  <c r="AM39" i="31" s="1"/>
  <c r="Y60" i="1"/>
  <c r="AM48" i="31" s="1"/>
  <c r="Z60" i="1"/>
  <c r="AM39" i="37" s="1"/>
  <c r="AA60" i="1"/>
  <c r="AM48" i="37" s="1"/>
  <c r="AB60" i="1"/>
  <c r="AM41" i="33" s="1"/>
  <c r="AC60" i="1"/>
  <c r="AM50" i="33" s="1"/>
  <c r="AD60" i="1"/>
  <c r="AM41" i="36" s="1"/>
  <c r="AE60" i="1"/>
  <c r="AM50" i="36" s="1"/>
  <c r="R61" i="1"/>
  <c r="AM40" i="28" s="1"/>
  <c r="S61" i="1"/>
  <c r="AM49" i="28" s="1"/>
  <c r="T61" i="1"/>
  <c r="AM40" i="30" s="1"/>
  <c r="U61" i="1"/>
  <c r="AM49" i="30" s="1"/>
  <c r="V61" i="1"/>
  <c r="AM43" i="29" s="1"/>
  <c r="W61" i="1"/>
  <c r="AM53" i="29" s="1"/>
  <c r="X61" i="1"/>
  <c r="AM40" i="31" s="1"/>
  <c r="Y61" i="1"/>
  <c r="AM49" i="31" s="1"/>
  <c r="Z61" i="1"/>
  <c r="AM40" i="37" s="1"/>
  <c r="AA61" i="1"/>
  <c r="AM49" i="37" s="1"/>
  <c r="AB61" i="1"/>
  <c r="AM42" i="33" s="1"/>
  <c r="AC61" i="1"/>
  <c r="AM51" i="33" s="1"/>
  <c r="AD61" i="1"/>
  <c r="AM42" i="36" s="1"/>
  <c r="AE61" i="1"/>
  <c r="AM51" i="36" s="1"/>
  <c r="R62" i="1"/>
  <c r="AM41" i="28" s="1"/>
  <c r="S62" i="1"/>
  <c r="AM50" i="28" s="1"/>
  <c r="T62" i="1"/>
  <c r="AM41" i="30" s="1"/>
  <c r="U62" i="1"/>
  <c r="AM50" i="30" s="1"/>
  <c r="V62" i="1"/>
  <c r="AM44" i="29" s="1"/>
  <c r="W62" i="1"/>
  <c r="AM54" i="29" s="1"/>
  <c r="X62" i="1"/>
  <c r="AM41" i="31" s="1"/>
  <c r="Y62" i="1"/>
  <c r="AM50" i="31" s="1"/>
  <c r="Z62" i="1"/>
  <c r="AM41" i="37" s="1"/>
  <c r="AA62" i="1"/>
  <c r="AM50" i="37" s="1"/>
  <c r="AB62" i="1"/>
  <c r="AM43" i="33" s="1"/>
  <c r="AC62" i="1"/>
  <c r="AM52" i="33" s="1"/>
  <c r="AD62" i="1"/>
  <c r="AM43" i="36" s="1"/>
  <c r="AE62" i="1"/>
  <c r="AM52" i="36" s="1"/>
  <c r="R63" i="1"/>
  <c r="AM42" i="28" s="1"/>
  <c r="S63" i="1"/>
  <c r="AM51" i="28" s="1"/>
  <c r="T63" i="1"/>
  <c r="AM42" i="30" s="1"/>
  <c r="U63" i="1"/>
  <c r="AM51" i="30" s="1"/>
  <c r="V63" i="1"/>
  <c r="AM45" i="29" s="1"/>
  <c r="W63" i="1"/>
  <c r="AM55" i="29" s="1"/>
  <c r="X63" i="1"/>
  <c r="AM42" i="31" s="1"/>
  <c r="Y63" i="1"/>
  <c r="AM51" i="31" s="1"/>
  <c r="Z63" i="1"/>
  <c r="AM42" i="37" s="1"/>
  <c r="AA63" i="1"/>
  <c r="AM51" i="37" s="1"/>
  <c r="AB63" i="1"/>
  <c r="AM44" i="33" s="1"/>
  <c r="AC63" i="1"/>
  <c r="AM53" i="33" s="1"/>
  <c r="AD63" i="1"/>
  <c r="AM44" i="36" s="1"/>
  <c r="AE63" i="1"/>
  <c r="AM53" i="36" s="1"/>
  <c r="R64" i="1"/>
  <c r="AO39" i="28" s="1"/>
  <c r="S64" i="1"/>
  <c r="T64" i="1"/>
  <c r="U64" i="1"/>
  <c r="V64" i="1"/>
  <c r="AO42" i="29" s="1"/>
  <c r="W64" i="1"/>
  <c r="X64" i="1"/>
  <c r="Y64" i="1"/>
  <c r="Z64" i="1"/>
  <c r="AA64" i="1"/>
  <c r="AB64" i="1"/>
  <c r="AC64" i="1"/>
  <c r="AD64" i="1"/>
  <c r="AE64" i="1"/>
  <c r="R65" i="1"/>
  <c r="AO40" i="28" s="1"/>
  <c r="S65" i="1"/>
  <c r="T65" i="1"/>
  <c r="U65" i="1"/>
  <c r="V65" i="1"/>
  <c r="AO43" i="29" s="1"/>
  <c r="W65" i="1"/>
  <c r="X65" i="1"/>
  <c r="Y65" i="1"/>
  <c r="Z65" i="1"/>
  <c r="AA65" i="1"/>
  <c r="AB65" i="1"/>
  <c r="AC65" i="1"/>
  <c r="AD65" i="1"/>
  <c r="AE65" i="1"/>
  <c r="R66" i="1"/>
  <c r="AO41" i="28" s="1"/>
  <c r="S66" i="1"/>
  <c r="T66" i="1"/>
  <c r="U66" i="1"/>
  <c r="V66" i="1"/>
  <c r="AO44" i="29" s="1"/>
  <c r="W66" i="1"/>
  <c r="X66" i="1"/>
  <c r="Y66" i="1"/>
  <c r="Z66" i="1"/>
  <c r="AA66" i="1"/>
  <c r="AB66" i="1"/>
  <c r="AC66" i="1"/>
  <c r="AD66" i="1"/>
  <c r="AE66" i="1"/>
  <c r="R67" i="1"/>
  <c r="AO42" i="28" s="1"/>
  <c r="S67" i="1"/>
  <c r="T67" i="1"/>
  <c r="U67" i="1"/>
  <c r="V67" i="1"/>
  <c r="AO45" i="29" s="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C53" i="36" s="1"/>
  <c r="AD43" i="1"/>
  <c r="AE42" i="1"/>
  <c r="AD42" i="1"/>
  <c r="AA42" i="1"/>
  <c r="AC50" i="37" s="1"/>
  <c r="R42" i="1"/>
  <c r="AD29" i="1"/>
  <c r="AD32" i="1"/>
  <c r="AD33" i="1"/>
  <c r="AD36" i="1"/>
  <c r="AD37" i="1"/>
  <c r="AB38" i="1"/>
  <c r="X27" i="1"/>
  <c r="Y24" i="1"/>
  <c r="X24" i="1"/>
  <c r="AA43" i="1"/>
  <c r="Z43" i="1"/>
  <c r="AC42" i="37" s="1"/>
  <c r="Z42" i="1"/>
  <c r="AA41" i="1"/>
  <c r="Z41" i="1"/>
  <c r="AA40" i="1"/>
  <c r="AC48" i="37" s="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AC39" i="28" s="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AC48" i="30" s="1"/>
  <c r="W40" i="1"/>
  <c r="S42" i="1"/>
  <c r="T42" i="1"/>
  <c r="U42" i="1"/>
  <c r="AC50" i="30" s="1"/>
  <c r="V42" i="1"/>
  <c r="W42" i="1"/>
  <c r="S43" i="1"/>
  <c r="T43" i="1"/>
  <c r="AC42" i="30" s="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48" i="28"/>
  <c r="K45" i="29"/>
  <c r="O54" i="29"/>
  <c r="O39" i="30"/>
  <c r="K42" i="30"/>
  <c r="O51" i="33"/>
  <c r="O20" i="33"/>
  <c r="K44" i="29"/>
  <c r="O51" i="28"/>
  <c r="K50" i="31"/>
  <c r="K23" i="33"/>
  <c r="M9" i="30"/>
  <c r="N23" i="35"/>
  <c r="O22" i="31"/>
  <c r="O11" i="28"/>
  <c r="K23" i="29"/>
  <c r="M21" i="29"/>
  <c r="O23" i="30"/>
  <c r="O10" i="30"/>
  <c r="H14" i="35"/>
  <c r="M20" i="33"/>
  <c r="M48" i="30"/>
  <c r="M53" i="33"/>
  <c r="M50" i="31"/>
  <c r="K43" i="29"/>
  <c r="O41" i="28"/>
  <c r="K51" i="30"/>
  <c r="O50" i="31"/>
  <c r="M41" i="28"/>
  <c r="K42" i="29"/>
  <c r="K39" i="28"/>
  <c r="O49" i="30"/>
  <c r="K52" i="33"/>
  <c r="K20" i="33"/>
  <c r="M40" i="30"/>
  <c r="M49" i="30"/>
  <c r="K20" i="28"/>
  <c r="M22" i="29"/>
  <c r="K11" i="28"/>
  <c r="E23" i="35"/>
  <c r="M11" i="29"/>
  <c r="M14" i="29" s="1"/>
  <c r="AD16" i="35"/>
  <c r="O23" i="29"/>
  <c r="M50" i="30"/>
  <c r="K49" i="30"/>
  <c r="K51" i="31"/>
  <c r="K54" i="29"/>
  <c r="O42" i="28"/>
  <c r="K21" i="33"/>
  <c r="Q52" i="33"/>
  <c r="K20" i="31"/>
  <c r="K9" i="30"/>
  <c r="N16" i="35"/>
  <c r="M23" i="33"/>
  <c r="M52" i="33"/>
  <c r="K42" i="28"/>
  <c r="O48" i="31"/>
  <c r="K53" i="33"/>
  <c r="Q50" i="31"/>
  <c r="H17" i="35"/>
  <c r="M9" i="28"/>
  <c r="K10" i="29"/>
  <c r="N21" i="35"/>
  <c r="O20" i="30"/>
  <c r="O10" i="28"/>
  <c r="Q54" i="29"/>
  <c r="M39" i="30"/>
  <c r="O48" i="28"/>
  <c r="K49" i="31"/>
  <c r="K48" i="30"/>
  <c r="M42" i="30"/>
  <c r="AA15" i="35"/>
  <c r="AD14" i="35"/>
  <c r="E19" i="35"/>
  <c r="K27" i="35"/>
  <c r="M22" i="30"/>
  <c r="N18" i="35"/>
  <c r="M40" i="28"/>
  <c r="M42" i="29"/>
  <c r="O44" i="29"/>
  <c r="K51" i="28"/>
  <c r="O50" i="33"/>
  <c r="O43" i="29"/>
  <c r="K48" i="28"/>
  <c r="K50" i="33"/>
  <c r="K22" i="33"/>
  <c r="M51" i="30"/>
  <c r="AA14" i="35"/>
  <c r="E14" i="35"/>
  <c r="N13" i="35"/>
  <c r="K22" i="28"/>
  <c r="O21" i="30"/>
  <c r="E27" i="35"/>
  <c r="M22" i="28"/>
  <c r="H19" i="35"/>
  <c r="Q44" i="29"/>
  <c r="K53" i="29"/>
  <c r="O45" i="29"/>
  <c r="K50" i="28"/>
  <c r="Q41" i="30"/>
  <c r="Q22" i="33"/>
  <c r="N15" i="35"/>
  <c r="M21" i="31"/>
  <c r="M39" i="28"/>
  <c r="K52" i="29"/>
  <c r="M42" i="28"/>
  <c r="M51" i="31"/>
  <c r="M10" i="28"/>
  <c r="H20" i="35"/>
  <c r="K9" i="29"/>
  <c r="K14" i="29" s="1"/>
  <c r="A13" i="1"/>
  <c r="B17" i="1"/>
  <c r="K9" i="28"/>
  <c r="B20" i="1"/>
  <c r="A16" i="1"/>
  <c r="C26" i="1"/>
  <c r="A22" i="1"/>
  <c r="B34" i="1"/>
  <c r="A35" i="1"/>
  <c r="B39" i="1"/>
  <c r="B24" i="1"/>
  <c r="A20" i="1"/>
  <c r="H24" i="35"/>
  <c r="E24" i="35"/>
  <c r="O53" i="33"/>
  <c r="AD24" i="35"/>
  <c r="O12" i="30"/>
  <c r="O51" i="30"/>
  <c r="O23" i="31"/>
  <c r="O51" i="31"/>
  <c r="O12" i="28"/>
  <c r="O42" i="30"/>
  <c r="K24" i="35"/>
  <c r="A39" i="1"/>
  <c r="B43" i="1"/>
  <c r="C30" i="1"/>
  <c r="A26" i="1"/>
  <c r="A17" i="1"/>
  <c r="Q21" i="30"/>
  <c r="B21" i="1"/>
  <c r="B38" i="1"/>
  <c r="K20" i="30"/>
  <c r="K13" i="35"/>
  <c r="E13" i="35"/>
  <c r="K10" i="30"/>
  <c r="H13" i="35"/>
  <c r="AD13" i="35"/>
  <c r="AA16" i="35"/>
  <c r="O49" i="31"/>
  <c r="O41" i="30"/>
  <c r="Q53" i="29"/>
  <c r="O23" i="28"/>
  <c r="O9" i="29"/>
  <c r="K14" i="35"/>
  <c r="AA17" i="35"/>
  <c r="K21" i="28"/>
  <c r="H27" i="35"/>
  <c r="K21" i="31"/>
  <c r="H15" i="35"/>
  <c r="M51" i="28"/>
  <c r="O40" i="30"/>
  <c r="O23" i="33"/>
  <c r="K40" i="28"/>
  <c r="M54" i="29"/>
  <c r="O21" i="31"/>
  <c r="Q23" i="33"/>
  <c r="O40" i="28"/>
  <c r="M21" i="33"/>
  <c r="Q22" i="31"/>
  <c r="Q22" i="28"/>
  <c r="M53" i="29"/>
  <c r="M55" i="29"/>
  <c r="O24" i="29"/>
  <c r="AD15" i="35"/>
  <c r="Q50" i="30"/>
  <c r="K50" i="30"/>
  <c r="O50" i="28"/>
  <c r="M22" i="33"/>
  <c r="O21" i="29"/>
  <c r="Q23" i="29"/>
  <c r="H21" i="35"/>
  <c r="K15" i="35"/>
  <c r="M49" i="28"/>
  <c r="K39" i="30"/>
  <c r="O53" i="29"/>
  <c r="O21" i="33"/>
  <c r="O48" i="30"/>
  <c r="K55" i="29"/>
  <c r="M50" i="28"/>
  <c r="K12" i="30"/>
  <c r="O12" i="29"/>
  <c r="AD27" i="35"/>
  <c r="K22" i="35"/>
  <c r="H16" i="35"/>
  <c r="K41" i="28"/>
  <c r="M20" i="30"/>
  <c r="K49" i="28"/>
  <c r="O42" i="29"/>
  <c r="M41" i="30"/>
  <c r="Q41" i="28"/>
  <c r="AA24" i="35"/>
  <c r="N17" i="35"/>
  <c r="O20" i="28"/>
  <c r="AA23" i="35"/>
  <c r="K21" i="29"/>
  <c r="K23" i="31"/>
  <c r="M22" i="31"/>
  <c r="N27" i="35"/>
  <c r="H23" i="35"/>
  <c r="E20" i="35"/>
  <c r="M9" i="29"/>
  <c r="N19" i="35"/>
  <c r="AA26" i="35"/>
  <c r="K24" i="29"/>
  <c r="E15" i="35"/>
  <c r="AA18" i="35"/>
  <c r="K11" i="30"/>
  <c r="AD20" i="35"/>
  <c r="AA22" i="35"/>
  <c r="K10" i="28"/>
  <c r="K18" i="35"/>
  <c r="Q50" i="28"/>
  <c r="O22" i="33"/>
  <c r="O39" i="28"/>
  <c r="K22" i="30"/>
  <c r="O11" i="30"/>
  <c r="K22" i="31"/>
  <c r="M21" i="28"/>
  <c r="AA13" i="35"/>
  <c r="M49" i="31"/>
  <c r="M43" i="29"/>
  <c r="K48" i="31"/>
  <c r="O49" i="28"/>
  <c r="O52" i="33"/>
  <c r="K40" i="30"/>
  <c r="O52" i="29"/>
  <c r="M52" i="29"/>
  <c r="M50" i="33"/>
  <c r="K21" i="30"/>
  <c r="Q9" i="29"/>
  <c r="AA20" i="35"/>
  <c r="Q11" i="29"/>
  <c r="M23" i="29"/>
  <c r="K51" i="33"/>
  <c r="K41" i="30"/>
  <c r="O55" i="29"/>
  <c r="O50" i="30"/>
  <c r="M48" i="31"/>
  <c r="M51" i="33"/>
  <c r="Q21" i="31"/>
  <c r="Q11" i="28"/>
  <c r="H18" i="35"/>
  <c r="K16" i="35"/>
  <c r="E17" i="35"/>
  <c r="K12" i="28"/>
  <c r="M12" i="30"/>
  <c r="O22" i="28"/>
  <c r="M23" i="31"/>
  <c r="AD23" i="35"/>
  <c r="AD22" i="35"/>
  <c r="K19" i="35"/>
  <c r="K23" i="30"/>
  <c r="Q21" i="29"/>
  <c r="N24" i="35"/>
  <c r="O9" i="28"/>
  <c r="AA27" i="35"/>
  <c r="K23" i="35"/>
  <c r="H22" i="35"/>
  <c r="K17" i="35"/>
  <c r="M11" i="30"/>
  <c r="Q48" i="28"/>
  <c r="Q21" i="28"/>
  <c r="Q12" i="29"/>
  <c r="H26" i="35"/>
  <c r="H25" i="35"/>
  <c r="Q51" i="33"/>
  <c r="A21" i="1"/>
  <c r="S20" i="33"/>
  <c r="B25" i="1"/>
  <c r="B47" i="1"/>
  <c r="A43" i="1"/>
  <c r="Q39" i="28"/>
  <c r="Q49" i="31"/>
  <c r="Q49" i="30"/>
  <c r="Q9" i="28"/>
  <c r="Q42" i="29"/>
  <c r="Q20" i="31"/>
  <c r="Q21" i="33"/>
  <c r="AD30" i="35"/>
  <c r="AD28" i="35"/>
  <c r="Q24" i="29"/>
  <c r="Q51" i="31"/>
  <c r="S48" i="28"/>
  <c r="S50" i="28"/>
  <c r="N28" i="35"/>
  <c r="Q12" i="30"/>
  <c r="S10" i="28"/>
  <c r="H29" i="35"/>
  <c r="S39" i="28"/>
  <c r="S41" i="28"/>
  <c r="AA28" i="35"/>
  <c r="K28" i="35"/>
  <c r="Q42" i="30"/>
  <c r="Q51" i="30"/>
  <c r="E28" i="35"/>
  <c r="S23" i="29"/>
  <c r="Q23" i="31"/>
  <c r="Q23" i="28"/>
  <c r="K29" i="35"/>
  <c r="Q12" i="28"/>
  <c r="S50" i="30"/>
  <c r="Q53" i="33"/>
  <c r="S50" i="33"/>
  <c r="Q42" i="28"/>
  <c r="K31" i="35"/>
  <c r="Q9" i="30"/>
  <c r="Q39" i="30"/>
  <c r="Q22" i="29"/>
  <c r="Q26" i="29" s="1"/>
  <c r="S39" i="30"/>
  <c r="H28" i="35"/>
  <c r="N25" i="35"/>
  <c r="S49" i="31"/>
  <c r="Q51" i="28"/>
  <c r="S11" i="29"/>
  <c r="Q20" i="28"/>
  <c r="Q40" i="30"/>
  <c r="Q48" i="31"/>
  <c r="Q40" i="28"/>
  <c r="A24" i="1"/>
  <c r="B28" i="1"/>
  <c r="Q49" i="28"/>
  <c r="Q50" i="33"/>
  <c r="Q10" i="30"/>
  <c r="AD26" i="35"/>
  <c r="Q10" i="29"/>
  <c r="Q43" i="29"/>
  <c r="Q10" i="28"/>
  <c r="Q23" i="30"/>
  <c r="AA25" i="35"/>
  <c r="Q55" i="29"/>
  <c r="Q20" i="33"/>
  <c r="S9" i="28"/>
  <c r="Q52" i="29"/>
  <c r="Q20" i="30"/>
  <c r="K25" i="35"/>
  <c r="Q48" i="30"/>
  <c r="Q45" i="29"/>
  <c r="N26" i="35"/>
  <c r="B42" i="1"/>
  <c r="C34" i="1"/>
  <c r="A30" i="1"/>
  <c r="AD25" i="35"/>
  <c r="E25" i="35"/>
  <c r="K26" i="35"/>
  <c r="E26" i="35"/>
  <c r="B46" i="1"/>
  <c r="S22" i="29"/>
  <c r="A28" i="1"/>
  <c r="B32" i="1"/>
  <c r="S52" i="33"/>
  <c r="N31" i="35"/>
  <c r="E29" i="35"/>
  <c r="S53" i="29"/>
  <c r="E31" i="35"/>
  <c r="AD31" i="35"/>
  <c r="S11" i="28"/>
  <c r="A25" i="1"/>
  <c r="B29" i="1"/>
  <c r="S20" i="28"/>
  <c r="AA29" i="35"/>
  <c r="C38" i="1"/>
  <c r="A34" i="1"/>
  <c r="AA30" i="35"/>
  <c r="S50" i="31"/>
  <c r="S20" i="31"/>
  <c r="S11" i="30"/>
  <c r="S49" i="30"/>
  <c r="S51" i="33"/>
  <c r="AD29" i="35"/>
  <c r="N29" i="35"/>
  <c r="S52" i="29"/>
  <c r="S22" i="30"/>
  <c r="S9" i="30"/>
  <c r="S54" i="29"/>
  <c r="S22" i="33"/>
  <c r="H31" i="35"/>
  <c r="S51" i="31"/>
  <c r="S42" i="28"/>
  <c r="N32" i="35"/>
  <c r="S23" i="30"/>
  <c r="S12" i="30"/>
  <c r="S42" i="30"/>
  <c r="H32" i="35"/>
  <c r="AD32" i="35"/>
  <c r="E32" i="35"/>
  <c r="S23" i="31"/>
  <c r="S45" i="29"/>
  <c r="S12" i="29"/>
  <c r="S23" i="28"/>
  <c r="S24" i="29"/>
  <c r="K32" i="35"/>
  <c r="S55" i="29"/>
  <c r="S51" i="30"/>
  <c r="S12" i="28"/>
  <c r="S23" i="33"/>
  <c r="S53" i="33"/>
  <c r="AA32" i="35"/>
  <c r="S51" i="28"/>
  <c r="H30" i="35"/>
  <c r="S21" i="30"/>
  <c r="N30" i="35"/>
  <c r="S44" i="29"/>
  <c r="S40" i="28"/>
  <c r="S10" i="30"/>
  <c r="S42" i="29"/>
  <c r="S10" i="29"/>
  <c r="S48" i="30"/>
  <c r="E30" i="35"/>
  <c r="S40" i="30"/>
  <c r="S21" i="31"/>
  <c r="S22" i="28"/>
  <c r="S21" i="28"/>
  <c r="S21" i="33"/>
  <c r="S49" i="28"/>
  <c r="S43" i="29"/>
  <c r="AA31" i="35"/>
  <c r="S9" i="29"/>
  <c r="S21" i="29"/>
  <c r="S41" i="30"/>
  <c r="K30" i="35"/>
  <c r="S22" i="31"/>
  <c r="A47" i="1"/>
  <c r="B51" i="1"/>
  <c r="S20" i="30"/>
  <c r="S48" i="31"/>
  <c r="A51" i="1"/>
  <c r="B55" i="1"/>
  <c r="B50" i="1"/>
  <c r="A29" i="1"/>
  <c r="B33" i="1"/>
  <c r="B36" i="1"/>
  <c r="A32" i="1"/>
  <c r="C42" i="1"/>
  <c r="A38" i="1"/>
  <c r="A36" i="1"/>
  <c r="B40" i="1"/>
  <c r="B54" i="1"/>
  <c r="A55" i="1"/>
  <c r="B59" i="1"/>
  <c r="A33" i="1"/>
  <c r="B37" i="1"/>
  <c r="C46" i="1"/>
  <c r="A42" i="1"/>
  <c r="B41" i="1"/>
  <c r="A37" i="1"/>
  <c r="B58" i="1"/>
  <c r="A59" i="1"/>
  <c r="B63" i="1"/>
  <c r="B44" i="1"/>
  <c r="A40" i="1"/>
  <c r="U50" i="28"/>
  <c r="AA49" i="37"/>
  <c r="Y49" i="37"/>
  <c r="W49" i="37"/>
  <c r="U49" i="37"/>
  <c r="AA40" i="31"/>
  <c r="Y40" i="31"/>
  <c r="W40" i="31"/>
  <c r="U48" i="28"/>
  <c r="AA48" i="28"/>
  <c r="W45" i="29"/>
  <c r="Y44" i="29"/>
  <c r="U51" i="28"/>
  <c r="U54" i="29"/>
  <c r="Y55" i="29"/>
  <c r="U55" i="29"/>
  <c r="W41" i="28"/>
  <c r="AA50" i="31"/>
  <c r="U40" i="31"/>
  <c r="U44" i="29"/>
  <c r="U51" i="30"/>
  <c r="W51" i="30"/>
  <c r="Y51" i="30"/>
  <c r="AA53" i="29"/>
  <c r="U48" i="30"/>
  <c r="AD40" i="35"/>
  <c r="K34" i="35"/>
  <c r="W23" i="29"/>
  <c r="Y9" i="30"/>
  <c r="H33" i="35"/>
  <c r="U10" i="33"/>
  <c r="U42" i="37"/>
  <c r="AA10" i="31"/>
  <c r="AA9" i="33"/>
  <c r="W20" i="30"/>
  <c r="AA22" i="33"/>
  <c r="U12" i="30"/>
  <c r="AA21" i="31"/>
  <c r="Y12" i="31"/>
  <c r="Y9" i="31"/>
  <c r="Y48" i="31"/>
  <c r="U42" i="30"/>
  <c r="E43" i="35"/>
  <c r="AA41" i="35"/>
  <c r="U23" i="30"/>
  <c r="AD47" i="35"/>
  <c r="U12" i="33"/>
  <c r="K42" i="35"/>
  <c r="AD44" i="35"/>
  <c r="W10" i="28"/>
  <c r="AA38" i="35"/>
  <c r="AN47" i="35"/>
  <c r="AI35" i="35"/>
  <c r="S37" i="35"/>
  <c r="AG37" i="35"/>
  <c r="Q37" i="35"/>
  <c r="W10" i="36"/>
  <c r="W10" i="37"/>
  <c r="AN36" i="35"/>
  <c r="S46" i="35"/>
  <c r="U51" i="31"/>
  <c r="U41"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0" i="28"/>
  <c r="W39" i="30"/>
  <c r="E44" i="35"/>
  <c r="W22" i="28"/>
  <c r="Y20" i="31"/>
  <c r="W21" i="31"/>
  <c r="AN33" i="35"/>
  <c r="AL39" i="35"/>
  <c r="S36" i="35"/>
  <c r="AG36" i="35"/>
  <c r="Q36" i="35"/>
  <c r="U22" i="37"/>
  <c r="Y43" i="36"/>
  <c r="W41" i="33"/>
  <c r="W51" i="36"/>
  <c r="U23" i="36"/>
  <c r="W51" i="31"/>
  <c r="Y40" i="30"/>
  <c r="Y22" i="30"/>
  <c r="AA20" i="31"/>
  <c r="N43" i="35"/>
  <c r="U9" i="29"/>
  <c r="Q47" i="35"/>
  <c r="X36" i="35"/>
  <c r="W21" i="37"/>
  <c r="U12" i="37"/>
  <c r="W50" i="33"/>
  <c r="AI46" i="35"/>
  <c r="AN41" i="35"/>
  <c r="S40" i="35"/>
  <c r="W20" i="37"/>
  <c r="Y41" i="33"/>
  <c r="Y41" i="28"/>
  <c r="AA48" i="37"/>
  <c r="Y48" i="37"/>
  <c r="W48" i="37"/>
  <c r="U48" i="37"/>
  <c r="AA39" i="31"/>
  <c r="Y39" i="31"/>
  <c r="W39" i="31"/>
  <c r="U40" i="28"/>
  <c r="AA43" i="33"/>
  <c r="AA50" i="28"/>
  <c r="Y52" i="29"/>
  <c r="W52" i="29"/>
  <c r="W50" i="28"/>
  <c r="Y51" i="28"/>
  <c r="AA39" i="28"/>
  <c r="Y43" i="29"/>
  <c r="W42" i="29"/>
  <c r="U53" i="29"/>
  <c r="AA39" i="37"/>
  <c r="Y50" i="31"/>
  <c r="W44" i="29"/>
  <c r="W48" i="30"/>
  <c r="Y48" i="30"/>
  <c r="AA48" i="30"/>
  <c r="AA50" i="30"/>
  <c r="U49" i="30"/>
  <c r="E42" i="35"/>
  <c r="W12" i="31"/>
  <c r="AA49" i="31"/>
  <c r="U42" i="33"/>
  <c r="AA10" i="30"/>
  <c r="N34" i="35"/>
  <c r="U21" i="29"/>
  <c r="U22" i="28"/>
  <c r="U10" i="28"/>
  <c r="W9" i="28"/>
  <c r="Y10" i="33"/>
  <c r="U52" i="29"/>
  <c r="W42" i="30"/>
  <c r="U39" i="30"/>
  <c r="AD41" i="35"/>
  <c r="W23" i="28"/>
  <c r="W12" i="30"/>
  <c r="AA23" i="29"/>
  <c r="N36" i="35"/>
  <c r="U22" i="33"/>
  <c r="E47" i="35"/>
  <c r="W21" i="29"/>
  <c r="Y10" i="28"/>
  <c r="W21" i="30"/>
  <c r="H37" i="35"/>
  <c r="AN39" i="35"/>
  <c r="X43" i="35"/>
  <c r="AL45" i="35"/>
  <c r="V45" i="35"/>
  <c r="W42" i="36"/>
  <c r="W9" i="37"/>
  <c r="AA40" i="37"/>
  <c r="U49" i="31"/>
  <c r="W41"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39"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1" i="28"/>
  <c r="Y12" i="30"/>
  <c r="U9" i="28"/>
  <c r="AA20" i="36"/>
  <c r="Q34" i="35"/>
  <c r="Y53" i="33"/>
  <c r="Y21" i="36"/>
  <c r="AA41" i="37"/>
  <c r="H36" i="35"/>
  <c r="W22" i="29"/>
  <c r="X47" i="35"/>
  <c r="Y9" i="36"/>
  <c r="AL42" i="35"/>
  <c r="W41" i="36"/>
  <c r="Y10" i="37"/>
  <c r="W53" i="33"/>
  <c r="W43" i="36"/>
  <c r="AA11" i="36"/>
  <c r="H34" i="35"/>
  <c r="Y23" i="29"/>
  <c r="AA42" i="36"/>
  <c r="W23" i="36"/>
  <c r="W11" i="31"/>
  <c r="X38" i="35"/>
  <c r="AA21" i="37"/>
  <c r="Y51" i="37"/>
  <c r="W51" i="37"/>
  <c r="U51" i="37"/>
  <c r="Y42" i="31"/>
  <c r="W42" i="31"/>
  <c r="U50" i="31"/>
  <c r="U48" i="31"/>
  <c r="AA41" i="28"/>
  <c r="Y54" i="29"/>
  <c r="W40" i="28"/>
  <c r="W39" i="28"/>
  <c r="U42" i="28"/>
  <c r="U42" i="31"/>
  <c r="AA49" i="28"/>
  <c r="Y48" i="28"/>
  <c r="Y45" i="29"/>
  <c r="W48" i="28"/>
  <c r="W53" i="29"/>
  <c r="Y39" i="37"/>
  <c r="W50" i="31"/>
  <c r="U49" i="28"/>
  <c r="W49" i="30"/>
  <c r="Y49" i="30"/>
  <c r="AA52" i="29"/>
  <c r="AA54" i="29"/>
  <c r="K46" i="35"/>
  <c r="AA9" i="30"/>
  <c r="W20" i="31"/>
  <c r="H41" i="35"/>
  <c r="U23" i="28"/>
  <c r="U20" i="33"/>
  <c r="AA21" i="30"/>
  <c r="Y42" i="37"/>
  <c r="Y49" i="31"/>
  <c r="H40" i="35"/>
  <c r="AA50" i="37"/>
  <c r="AA41" i="31"/>
  <c r="U45" i="29"/>
  <c r="W55" i="29"/>
  <c r="U50" i="30"/>
  <c r="AA21" i="29"/>
  <c r="AA34" i="35"/>
  <c r="AD39" i="35"/>
  <c r="K41" i="35"/>
  <c r="U23" i="31"/>
  <c r="W10" i="33"/>
  <c r="Y41" i="37"/>
  <c r="Y42" i="30"/>
  <c r="Y20" i="30"/>
  <c r="AA22" i="31"/>
  <c r="E45" i="35"/>
  <c r="W10" i="29"/>
  <c r="K39" i="35"/>
  <c r="U22" i="30"/>
  <c r="AA37" i="35"/>
  <c r="X35" i="35"/>
  <c r="V37" i="35"/>
  <c r="X42" i="35"/>
  <c r="W54" i="29"/>
  <c r="Y23" i="33"/>
  <c r="H47" i="35"/>
  <c r="W44" i="33"/>
  <c r="AA36" i="35"/>
  <c r="E39" i="35"/>
  <c r="Y21" i="28"/>
  <c r="H45" i="35"/>
  <c r="X41" i="35"/>
  <c r="V43" i="35"/>
  <c r="W23" i="37"/>
  <c r="W40" i="30"/>
  <c r="AD46" i="35"/>
  <c r="AA10" i="28"/>
  <c r="U10" i="31"/>
  <c r="AN35" i="35"/>
  <c r="S38" i="35"/>
  <c r="Q38" i="35"/>
  <c r="U20" i="37"/>
  <c r="U12" i="36"/>
  <c r="W53" i="36"/>
  <c r="W41" i="37"/>
  <c r="AA10" i="29"/>
  <c r="K45" i="35"/>
  <c r="H43" i="35"/>
  <c r="N37" i="35"/>
  <c r="V39" i="35"/>
  <c r="X44" i="35"/>
  <c r="V36" i="35"/>
  <c r="W22" i="37"/>
  <c r="W44" i="36"/>
  <c r="W50" i="36"/>
  <c r="N47" i="35"/>
  <c r="Y12" i="33"/>
  <c r="U22" i="31"/>
  <c r="Y51" i="33"/>
  <c r="U51" i="36"/>
  <c r="Y11" i="30"/>
  <c r="Q40" i="35"/>
  <c r="W21" i="36"/>
  <c r="AA20" i="33"/>
  <c r="S34" i="35"/>
  <c r="Y39" i="30"/>
  <c r="Y23" i="31"/>
  <c r="E41" i="35"/>
  <c r="AN43" i="35"/>
  <c r="AA9" i="37"/>
  <c r="V42" i="35"/>
  <c r="Y20" i="37"/>
  <c r="AA50" i="36"/>
  <c r="AA41" i="30"/>
  <c r="N39" i="35"/>
  <c r="K36" i="35"/>
  <c r="E33" i="35"/>
  <c r="Y9" i="37"/>
  <c r="U10" i="37"/>
  <c r="AA52" i="36"/>
  <c r="AA52" i="33"/>
  <c r="U21" i="33"/>
  <c r="V33" i="35"/>
  <c r="U44" i="36"/>
  <c r="Y50" i="37"/>
  <c r="Y41" i="31"/>
  <c r="U39" i="37"/>
  <c r="W42" i="28"/>
  <c r="Y53" i="29"/>
  <c r="W39" i="37"/>
  <c r="W50" i="30"/>
  <c r="AD34" i="35"/>
  <c r="U22" i="29"/>
  <c r="Y10" i="30"/>
  <c r="U11" i="28"/>
  <c r="W12" i="33"/>
  <c r="AA11" i="29"/>
  <c r="N41" i="35"/>
  <c r="U41" i="37"/>
  <c r="AA43" i="29"/>
  <c r="N40" i="35"/>
  <c r="U12" i="29"/>
  <c r="AA20" i="30"/>
  <c r="AA39" i="35"/>
  <c r="U9" i="33"/>
  <c r="U10" i="29"/>
  <c r="S45" i="35"/>
  <c r="Q45" i="35"/>
  <c r="Y12" i="37"/>
  <c r="X34" i="35"/>
  <c r="U43" i="29"/>
  <c r="W50" i="37"/>
  <c r="W41" i="31"/>
  <c r="AA40" i="28"/>
  <c r="U39" i="28"/>
  <c r="W49" i="28"/>
  <c r="U41" i="31"/>
  <c r="Y50" i="30"/>
  <c r="U24" i="29"/>
  <c r="W42" i="37"/>
  <c r="Y20" i="33"/>
  <c r="Y22" i="33"/>
  <c r="E35" i="35"/>
  <c r="H39" i="35"/>
  <c r="K40" i="35"/>
  <c r="U10" i="30"/>
  <c r="W11" i="30"/>
  <c r="W23" i="31"/>
  <c r="AL37" i="35"/>
  <c r="Y22" i="36"/>
  <c r="W40" i="37"/>
  <c r="Y41" i="30"/>
  <c r="W20" i="28"/>
  <c r="AA21" i="33"/>
  <c r="Y24" i="29"/>
  <c r="U43" i="33"/>
  <c r="AA21" i="28"/>
  <c r="E34" i="35"/>
  <c r="W23" i="30"/>
  <c r="AN37" i="35"/>
  <c r="AL43" i="35"/>
  <c r="Y41" i="36"/>
  <c r="U9" i="37"/>
  <c r="Y39" i="28"/>
  <c r="K43" i="35"/>
  <c r="Y9" i="29"/>
  <c r="Y14" i="29" s="1"/>
  <c r="W11" i="28"/>
  <c r="AA11" i="31"/>
  <c r="AL41" i="35"/>
  <c r="AG38" i="35"/>
  <c r="Y11" i="36"/>
  <c r="U52" i="36"/>
  <c r="E38" i="35"/>
  <c r="W9" i="29"/>
  <c r="U11" i="30"/>
  <c r="X37" i="35"/>
  <c r="Y22" i="37"/>
  <c r="AL36" i="35"/>
  <c r="W22" i="36"/>
  <c r="AA42" i="33"/>
  <c r="U50" i="33"/>
  <c r="Y50" i="28"/>
  <c r="AA48" i="31"/>
  <c r="Y12" i="28"/>
  <c r="Y20" i="36"/>
  <c r="U9" i="36"/>
  <c r="U50" i="37"/>
  <c r="W51" i="28"/>
  <c r="H44" i="35"/>
  <c r="AG45" i="35"/>
  <c r="AA40" i="30"/>
  <c r="Y11" i="31"/>
  <c r="Y11" i="33"/>
  <c r="Y14" i="33" s="1"/>
  <c r="V35" i="35"/>
  <c r="X40" i="35"/>
  <c r="U21" i="31"/>
  <c r="K38" i="35"/>
  <c r="AG41" i="35"/>
  <c r="V46" i="35"/>
  <c r="U41" i="36"/>
  <c r="Y22" i="29"/>
  <c r="S39" i="35"/>
  <c r="AG44" i="35"/>
  <c r="AA20" i="28"/>
  <c r="U10" i="36"/>
  <c r="N35" i="35"/>
  <c r="Y10" i="36"/>
  <c r="AA43" i="36"/>
  <c r="AA22" i="28"/>
  <c r="S33" i="35"/>
  <c r="S42" i="35"/>
  <c r="U9" i="31"/>
  <c r="AA11" i="30"/>
  <c r="AL40" i="35"/>
  <c r="U11" i="36"/>
  <c r="V34" i="35"/>
  <c r="Y51" i="36"/>
  <c r="W9" i="31"/>
  <c r="AA10" i="33"/>
  <c r="AG47" i="35"/>
  <c r="AA33" i="35"/>
  <c r="Y49" i="28"/>
  <c r="AG33" i="35"/>
  <c r="AA51" i="33"/>
  <c r="U23" i="29"/>
  <c r="V40" i="35"/>
  <c r="U41" i="33"/>
  <c r="AI47" i="35"/>
  <c r="W12" i="37"/>
  <c r="AI34" i="35"/>
  <c r="W12" i="36"/>
  <c r="U23" i="37"/>
  <c r="Y43" i="33"/>
  <c r="AL47" i="35"/>
  <c r="U51" i="33"/>
  <c r="U42" i="29"/>
  <c r="AD33" i="35"/>
  <c r="E36" i="35"/>
  <c r="U21" i="30"/>
  <c r="W12" i="29"/>
  <c r="U40" i="37"/>
  <c r="E37" i="35"/>
  <c r="Y22" i="31"/>
  <c r="W11" i="36"/>
  <c r="Y42" i="36"/>
  <c r="Y23" i="30"/>
  <c r="Q39" i="35"/>
  <c r="Q44" i="35"/>
  <c r="Y23" i="36"/>
  <c r="U11" i="31"/>
  <c r="AL33" i="35"/>
  <c r="W51" i="33"/>
  <c r="Y11" i="28"/>
  <c r="Y22" i="28"/>
  <c r="AG42" i="35"/>
  <c r="AA50" i="33"/>
  <c r="Y42" i="28"/>
  <c r="U40" i="30"/>
  <c r="AL34" i="35"/>
  <c r="Y42" i="29"/>
  <c r="AA49" i="30"/>
  <c r="W49" i="31"/>
  <c r="AA46" i="35"/>
  <c r="W43" i="29"/>
  <c r="W9" i="33"/>
  <c r="AN44" i="35"/>
  <c r="AA35" i="35"/>
  <c r="W22" i="30"/>
  <c r="AA11" i="33"/>
  <c r="X33" i="35"/>
  <c r="Y21" i="37"/>
  <c r="AA42" i="29"/>
  <c r="E40" i="35"/>
  <c r="AN40" i="35"/>
  <c r="AA9" i="36"/>
  <c r="U11" i="37"/>
  <c r="W48" i="31"/>
  <c r="W52" i="33"/>
  <c r="AD43" i="35"/>
  <c r="AA10" i="37"/>
  <c r="AA41" i="33"/>
  <c r="Y40" i="37"/>
  <c r="W10" i="30"/>
  <c r="W22" i="31"/>
  <c r="AN46" i="35"/>
  <c r="Y44" i="36"/>
  <c r="Y10" i="31"/>
  <c r="AD45" i="35"/>
  <c r="U22" i="36"/>
  <c r="K35" i="35"/>
  <c r="AA42" i="35"/>
  <c r="Q33" i="35"/>
  <c r="Q42" i="35"/>
  <c r="U11" i="33"/>
  <c r="X45" i="35"/>
  <c r="Y23" i="37"/>
  <c r="Y20" i="28"/>
  <c r="U21" i="37"/>
  <c r="U42" i="36"/>
  <c r="U39" i="31"/>
  <c r="AA22" i="29"/>
  <c r="AA43" i="35"/>
  <c r="AA9" i="31"/>
  <c r="W11" i="33"/>
  <c r="AI43" i="35"/>
  <c r="Y51" i="31"/>
  <c r="N33" i="35"/>
  <c r="W43" i="33"/>
  <c r="N46" i="35"/>
  <c r="K47" i="35"/>
  <c r="AD37" i="35"/>
  <c r="AL35" i="35"/>
  <c r="U20" i="28"/>
  <c r="N44" i="35"/>
  <c r="AI39" i="35"/>
  <c r="AL46" i="35"/>
  <c r="Y11" i="37"/>
  <c r="Y50" i="36"/>
  <c r="AA22" i="30"/>
  <c r="AA20" i="37"/>
  <c r="W42" i="33"/>
  <c r="W23" i="33"/>
  <c r="Y53" i="36"/>
  <c r="AA11" i="28"/>
  <c r="AG34" i="35"/>
  <c r="Y42" i="33"/>
  <c r="U52" i="33"/>
  <c r="Y9" i="28"/>
  <c r="U53" i="36"/>
  <c r="W24" i="29"/>
  <c r="W26" i="29" s="1"/>
  <c r="W21" i="33"/>
  <c r="W25" i="33" s="1"/>
  <c r="C50" i="1"/>
  <c r="A46" i="1"/>
  <c r="A44" i="1"/>
  <c r="B48" i="1"/>
  <c r="B62" i="1"/>
  <c r="A63" i="1"/>
  <c r="B67" i="1"/>
  <c r="C54" i="1"/>
  <c r="A50" i="1"/>
  <c r="B45" i="1"/>
  <c r="A41" i="1"/>
  <c r="AC39" i="37"/>
  <c r="AC42" i="33"/>
  <c r="AA42" i="28"/>
  <c r="AC11" i="30"/>
  <c r="AC11" i="33"/>
  <c r="AA24" i="29"/>
  <c r="AA12" i="37"/>
  <c r="K48" i="35"/>
  <c r="AC41" i="31"/>
  <c r="AA48" i="35"/>
  <c r="AA12" i="30"/>
  <c r="AC21" i="30"/>
  <c r="AI48" i="35"/>
  <c r="AA44" i="33"/>
  <c r="AC9" i="36"/>
  <c r="AA51" i="31"/>
  <c r="N48" i="35"/>
  <c r="AC11" i="37"/>
  <c r="AA51" i="37"/>
  <c r="AA42" i="31"/>
  <c r="AC43" i="33"/>
  <c r="AC51" i="30"/>
  <c r="AA51" i="28"/>
  <c r="X48" i="35"/>
  <c r="AC42" i="36"/>
  <c r="AC23" i="30"/>
  <c r="AC42" i="28"/>
  <c r="AC49" i="31"/>
  <c r="AC48" i="31"/>
  <c r="AC10" i="31"/>
  <c r="AA12" i="36"/>
  <c r="AA53" i="33"/>
  <c r="AC48" i="28"/>
  <c r="S48" i="35"/>
  <c r="V48" i="35"/>
  <c r="AC20" i="33"/>
  <c r="AC51" i="33"/>
  <c r="AD48" i="35"/>
  <c r="AC22" i="36"/>
  <c r="AC22" i="33"/>
  <c r="AA23" i="37"/>
  <c r="AC12" i="31"/>
  <c r="AG48" i="35"/>
  <c r="AC20" i="30"/>
  <c r="AC12" i="36"/>
  <c r="AN48" i="35"/>
  <c r="AC51" i="36"/>
  <c r="AC39" i="31"/>
  <c r="AC50" i="31"/>
  <c r="AC49" i="37"/>
  <c r="AC41" i="37"/>
  <c r="AA45" i="29"/>
  <c r="AC11" i="31"/>
  <c r="AC9" i="30"/>
  <c r="AC22" i="37"/>
  <c r="AC12" i="28"/>
  <c r="AC51" i="28"/>
  <c r="AC9" i="33"/>
  <c r="AA42" i="37"/>
  <c r="AA23" i="28"/>
  <c r="AC9" i="37"/>
  <c r="AC20" i="31"/>
  <c r="AC50" i="33"/>
  <c r="AC23" i="36"/>
  <c r="AC9" i="28"/>
  <c r="AC20" i="36"/>
  <c r="AC22" i="28"/>
  <c r="AC12" i="37"/>
  <c r="AC20" i="28"/>
  <c r="AC23" i="37"/>
  <c r="AC50" i="28"/>
  <c r="AC41" i="36"/>
  <c r="AC51" i="37"/>
  <c r="AC40" i="37"/>
  <c r="AC10" i="30"/>
  <c r="AC21" i="31"/>
  <c r="AC11" i="28"/>
  <c r="AC44" i="33"/>
  <c r="AA12" i="29"/>
  <c r="AA23" i="36"/>
  <c r="AC49" i="30"/>
  <c r="AC23" i="28"/>
  <c r="AC41" i="28"/>
  <c r="AC9" i="31"/>
  <c r="AA23" i="30"/>
  <c r="AC39" i="30"/>
  <c r="AC42" i="31"/>
  <c r="AC51" i="31"/>
  <c r="AA55" i="29"/>
  <c r="AC10" i="33"/>
  <c r="AA12" i="33"/>
  <c r="AC12" i="30"/>
  <c r="AC10" i="28"/>
  <c r="AA42" i="30"/>
  <c r="AC12" i="33"/>
  <c r="AC44" i="36"/>
  <c r="AC10" i="36"/>
  <c r="Q48" i="35"/>
  <c r="AC53" i="33"/>
  <c r="AC40" i="30"/>
  <c r="E48" i="35"/>
  <c r="AC21" i="33"/>
  <c r="AC20" i="37"/>
  <c r="AC10" i="37"/>
  <c r="AC23" i="33"/>
  <c r="AA12" i="28"/>
  <c r="AC50" i="36"/>
  <c r="AA51" i="30"/>
  <c r="AC21" i="37"/>
  <c r="AC21" i="28"/>
  <c r="AC40" i="28"/>
  <c r="AC23" i="31"/>
  <c r="AC52" i="36"/>
  <c r="AA23" i="33"/>
  <c r="AA44" i="36"/>
  <c r="AA12" i="31"/>
  <c r="AC22" i="30"/>
  <c r="AC21" i="36"/>
  <c r="AC41" i="33"/>
  <c r="AC22" i="31"/>
  <c r="AC43" i="36"/>
  <c r="H48" i="35"/>
  <c r="AC41" i="30"/>
  <c r="AC52" i="33"/>
  <c r="AC40" i="31"/>
  <c r="AA23" i="31"/>
  <c r="AC49" i="28"/>
  <c r="AL48" i="35"/>
  <c r="AA53" i="36"/>
  <c r="AC11" i="36"/>
  <c r="A67" i="1"/>
  <c r="B71" i="1"/>
  <c r="B66" i="1"/>
  <c r="A45" i="1"/>
  <c r="B49" i="1"/>
  <c r="C58" i="1"/>
  <c r="A54" i="1"/>
  <c r="A48" i="1"/>
  <c r="B52" i="1"/>
  <c r="C62" i="1"/>
  <c r="A58" i="1"/>
  <c r="B56" i="1"/>
  <c r="A52" i="1"/>
  <c r="A49" i="1"/>
  <c r="B53" i="1"/>
  <c r="A71" i="1"/>
  <c r="B75" i="1"/>
  <c r="A75" i="1"/>
  <c r="B70" i="1"/>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45" i="29"/>
  <c r="AC45" i="29"/>
  <c r="AK51" i="31"/>
  <c r="AK42" i="31"/>
  <c r="AE43" i="29"/>
  <c r="AG22" i="29"/>
  <c r="AE12" i="29"/>
  <c r="K58" i="35"/>
  <c r="AG54" i="35"/>
  <c r="Q51" i="35"/>
  <c r="AK22" i="31"/>
  <c r="AD60" i="35"/>
  <c r="N57" i="35"/>
  <c r="S50" i="35"/>
  <c r="AK12" i="37"/>
  <c r="AD59" i="35"/>
  <c r="N56" i="35"/>
  <c r="AI52" i="35"/>
  <c r="Q49" i="35"/>
  <c r="K57" i="35"/>
  <c r="AI12" i="29"/>
  <c r="AA54" i="35"/>
  <c r="AG59" i="35"/>
  <c r="AL58" i="35"/>
  <c r="E60" i="35"/>
  <c r="AK53" i="33"/>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2" i="28"/>
  <c r="AC44" i="29"/>
  <c r="AI22" i="29"/>
  <c r="V60" i="35"/>
  <c r="E57" i="35"/>
  <c r="V52" i="35"/>
  <c r="AK22" i="28"/>
  <c r="AC22" i="29"/>
  <c r="AD52" i="35"/>
  <c r="K49" i="35"/>
  <c r="AI60" i="35"/>
  <c r="H55" i="35"/>
  <c r="AD51" i="35"/>
  <c r="AK9" i="37"/>
  <c r="AA52" i="35"/>
  <c r="K59" i="35"/>
  <c r="AA50" i="35"/>
  <c r="AE9" i="29"/>
  <c r="AK4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0" i="37"/>
  <c r="AK41" i="33"/>
  <c r="AK44" i="36"/>
  <c r="AE42" i="29"/>
  <c r="AK51" i="30"/>
  <c r="AK41" i="31"/>
  <c r="AC54" i="29"/>
  <c r="AK22" i="37"/>
  <c r="AK12" i="28"/>
  <c r="AK11" i="31"/>
  <c r="AK22" i="36"/>
  <c r="AK21" i="29"/>
  <c r="Q59" i="35"/>
  <c r="AL55" i="35"/>
  <c r="AA53" i="35"/>
  <c r="K50" i="35"/>
  <c r="AK10" i="37"/>
  <c r="X59" i="35"/>
  <c r="H56" i="35"/>
  <c r="X51" i="35"/>
  <c r="AK9" i="30"/>
  <c r="AC23" i="29"/>
  <c r="X58" i="35"/>
  <c r="X50" i="35"/>
  <c r="AE21" i="29"/>
  <c r="AN49" i="35"/>
  <c r="K55" i="35"/>
  <c r="AC43" i="29"/>
  <c r="AG42" i="29"/>
  <c r="AE53" i="29"/>
  <c r="AK50" i="28"/>
  <c r="A61" i="1"/>
  <c r="AK23" i="29"/>
  <c r="B65" i="1"/>
  <c r="C74" i="1"/>
  <c r="A74" i="1"/>
  <c r="A70" i="1"/>
  <c r="B68" i="1"/>
  <c r="A64" i="1"/>
  <c r="AK24" i="29"/>
  <c r="A65" i="1"/>
  <c r="B69" i="1"/>
  <c r="AK11" i="29"/>
  <c r="B72" i="1"/>
  <c r="A72" i="1"/>
  <c r="A68" i="1"/>
  <c r="AK54" i="29"/>
  <c r="A69" i="1"/>
  <c r="B73" i="1"/>
  <c r="A73" i="1"/>
  <c r="U25" i="36" l="1"/>
  <c r="W14" i="33"/>
  <c r="Y25" i="33"/>
  <c r="S14" i="29"/>
  <c r="O14" i="29"/>
  <c r="O26" i="29"/>
  <c r="W14" i="37"/>
  <c r="AA25" i="37"/>
  <c r="AA14" i="37"/>
  <c r="U25" i="37"/>
  <c r="U14" i="36"/>
  <c r="AC14" i="36"/>
  <c r="W14" i="36"/>
  <c r="Y14" i="36"/>
  <c r="AC25" i="36"/>
  <c r="Y25" i="36"/>
  <c r="AA25" i="36"/>
  <c r="AA14" i="36"/>
  <c r="W25" i="36"/>
  <c r="O25" i="31"/>
  <c r="K25" i="31"/>
  <c r="K25" i="33"/>
  <c r="AA25" i="33"/>
  <c r="AA14" i="33"/>
  <c r="M25" i="33"/>
  <c r="AC14" i="33"/>
  <c r="U14" i="33"/>
  <c r="S25" i="33"/>
  <c r="O25" i="33"/>
  <c r="Q25" i="33"/>
  <c r="AC25" i="33"/>
  <c r="U25" i="33"/>
  <c r="K14" i="30"/>
  <c r="U25" i="30"/>
  <c r="M25" i="30"/>
  <c r="O25" i="30"/>
  <c r="Y25" i="30"/>
  <c r="AC14" i="30"/>
  <c r="S25" i="30"/>
  <c r="O14" i="30"/>
  <c r="U14" i="30"/>
  <c r="W14" i="28"/>
  <c r="S14" i="28"/>
  <c r="S25" i="28"/>
  <c r="K14" i="28"/>
  <c r="U14" i="28"/>
  <c r="K25" i="28"/>
  <c r="M14" i="28"/>
  <c r="O14" i="28"/>
  <c r="Y14" i="28"/>
  <c r="AA26" i="29"/>
  <c r="AA14" i="29"/>
  <c r="M26" i="29"/>
  <c r="W14" i="29"/>
  <c r="U14" i="29"/>
  <c r="U26" i="29"/>
  <c r="K26" i="29"/>
  <c r="Y26" i="29"/>
  <c r="S26" i="29"/>
  <c r="Q14" i="29"/>
  <c r="K25" i="30"/>
  <c r="AC25" i="30"/>
  <c r="W25" i="30"/>
  <c r="S14" i="30"/>
  <c r="Y14" i="30"/>
  <c r="Q25" i="30"/>
  <c r="M14" i="30"/>
  <c r="AA25" i="30"/>
  <c r="Q14" i="30"/>
  <c r="AA14" i="30"/>
  <c r="W14" i="30"/>
  <c r="AA25" i="31"/>
  <c r="M25" i="31"/>
  <c r="U25" i="31"/>
  <c r="Y25" i="31"/>
  <c r="W14" i="31"/>
  <c r="Y14" i="31"/>
  <c r="Q25" i="31"/>
  <c r="AC25" i="31"/>
  <c r="AC14" i="31"/>
  <c r="AA14" i="31"/>
  <c r="U14" i="31"/>
  <c r="W25" i="31"/>
  <c r="S25" i="31"/>
  <c r="W25" i="37"/>
  <c r="AC25" i="37"/>
  <c r="Y25" i="37"/>
  <c r="AC14" i="37"/>
  <c r="U14" i="37"/>
  <c r="Y14" i="37"/>
  <c r="AC25" i="28"/>
  <c r="M25" i="28"/>
  <c r="O25" i="28"/>
  <c r="U25" i="28"/>
  <c r="Y25" i="28"/>
  <c r="W25" i="28"/>
  <c r="AC14" i="28"/>
  <c r="AA25" i="28"/>
  <c r="AA14" i="28"/>
  <c r="Q14" i="28"/>
  <c r="Q25" i="28"/>
  <c r="AE26" i="29"/>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Broberg Anders, PLes</author>
  </authors>
  <commentList>
    <comment ref="B21"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Broberg Anders, PLes</author>
    <author>broand03</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authors>
    <author>Broberg Anders, PLes</author>
    <author>broand03</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authors>
    <author>Broberg Anders, PLes</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authors>
    <author>Broberg Anders, PLes</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<sst xmlns="http://schemas.openxmlformats.org/spreadsheetml/2006/main" count="1333" uniqueCount="214">
  <si>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</si>
  <si>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</si>
  <si>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</si>
  <si>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</si>
  <si>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</si>
  <si>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</si>
  <si>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</si>
  <si>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</si>
  <si>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</si>
  <si>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</si>
  <si>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</si>
  <si>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</si>
  <si>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</si>
  <si>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</si>
  <si>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</si>
  <si>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</si>
  <si>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</si>
  <si>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</si>
  <si>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</si>
  <si>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</si>
  <si>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</si>
  <si>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</si>
  <si>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</si>
  <si>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</si>
  <si>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</si>
  <si>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</si>
  <si>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</si>
  <si>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</si>
  <si>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</si>
  <si>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</si>
  <si>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</si>
  <si>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</si>
  <si>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</si>
  <si>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</si>
  <si>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</si>
  <si>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</si>
  <si>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</si>
  <si>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</si>
  <si>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</si>
  <si>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</si>
  <si>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</si>
  <si>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</si>
  <si>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</si>
  <si>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</si>
  <si>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</si>
  <si>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</si>
  <si>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</si>
  <si>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</si>
  <si>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</si>
  <si>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</si>
  <si>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</si>
  <si>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</si>
  <si>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</si>
  <si>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</si>
  <si>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</si>
  <si>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</si>
  <si>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</si>
  <si>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</si>
  <si>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</si>
  <si>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</si>
  <si>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</si>
  <si>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</si>
  <si>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</si>
  <si>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</si>
  <si>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</si>
  <si>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</si>
  <si>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</si>
  <si>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</si>
  <si>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</si>
  <si>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</si>
  <si>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</si>
  <si>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</si>
  <si>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</si>
  <si>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</si>
  <si>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</si>
  <si>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</si>
  <si>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</si>
  <si>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</si>
  <si>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</si>
  <si>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</si>
  <si>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</si>
  <si>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</si>
  <si>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</si>
  <si>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</si>
  <si>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</si>
  <si>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</si>
  <si>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</si>
  <si>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</si>
  <si>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</si>
  <si>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</si>
  <si>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</si>
  <si>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</si>
  <si>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</si>
  <si>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</si>
  <si>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</si>
  <si>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</si>
  <si>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</si>
  <si>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</si>
  <si>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</si>
  <si>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</si>
  <si>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</si>
  <si>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</si>
  <si>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</si>
  <si>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</si>
  <si>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</si>
  <si>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</si>
  <si>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</si>
  <si>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</si>
  <si>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</si>
  <si>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</si>
  <si>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</si>
  <si>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</si>
  <si>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</si>
  <si>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</si>
  <si>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</si>
  <si>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</si>
  <si>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</si>
  <si>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</si>
  <si>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</si>
  <si>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</si>
  <si>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</si>
  <si>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</si>
  <si>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</si>
  <si>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</si>
  <si>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</si>
  <si>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</si>
  <si>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</si>
  <si>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</si>
  <si>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</si>
  <si>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</si>
  <si>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</si>
  <si>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</si>
  <si>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</si>
  <si>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</si>
  <si>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</si>
  <si>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</si>
  <si>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</si>
  <si>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</si>
  <si>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</si>
  <si>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</si>
  <si>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</si>
  <si>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</si>
  <si>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</si>
  <si>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</si>
  <si>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</si>
  <si>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</si>
  <si>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</si>
  <si>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</si>
  <si>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 xml:space="preserve">Figure 8: Goods transport by railway, domestic consignments, transport performance
</t>
  </si>
  <si>
    <t xml:space="preserve">Figure 9: Goods transport by railway, cross-border consignments, tonnes carried
</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</si>
  <si>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</si>
  <si>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</si>
  <si>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</si>
  <si>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</si>
  <si>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</si>
  <si>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</si>
  <si>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</si>
  <si>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</si>
  <si>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</si>
  <si>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</si>
  <si>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</si>
  <si>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</si>
  <si>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</si>
  <si>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</si>
  <si>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</si>
  <si>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</si>
  <si>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</si>
  <si>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</si>
  <si>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</si>
  <si>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</si>
  <si>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</si>
  <si>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</si>
  <si>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</si>
  <si>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</si>
  <si>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</si>
  <si>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</si>
  <si>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</si>
  <si>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</si>
  <si>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</si>
  <si>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</si>
  <si>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</si>
  <si>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</si>
  <si>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Järnvägstransporter 2017 kvartal 1</t>
  </si>
  <si>
    <t>Railway transport 2017 quarter 1</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</si>
  <si>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</si>
  <si>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</si>
  <si>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</si>
  <si>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</si>
  <si>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</si>
  <si>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</si>
  <si>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</si>
  <si>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</si>
  <si>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 xml:space="preserve">Figur 8: Godstransporter på järnväg, inrikes, transportarbete 
</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</si>
  <si>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</si>
  <si>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</si>
  <si>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</si>
  <si>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</si>
  <si>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</si>
  <si>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</si>
  <si>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</si>
  <si>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</si>
  <si>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</si>
  <si>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 xml:space="preserve">Figur 9: Godstransporter på järnväg, utrikes, transporterad godsmängd 
</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</si>
  <si>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</si>
  <si>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</si>
  <si>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</si>
  <si>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</si>
  <si>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</si>
  <si>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</si>
  <si>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</si>
  <si>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</si>
  <si>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r>
      <t xml:space="preserve">Publiceringsdatum: </t>
    </r>
    <r>
      <rPr>
        <sz val="8"/>
        <rFont val="Arial"/>
        <family val="2"/>
      </rPr>
      <t>2017-06-15</t>
    </r>
  </si>
  <si>
    <t>Statistik 2017:22</t>
  </si>
  <si>
    <t>r</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</si>
</sst>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8"/>
      <color theme="0"/>
      <name val="Arial"/>
      <family val="2"/>
    </font>
    <font>
      <sz val="11"/>
      <color rgb="FFFF0000"/>
      <name val="Arial"/>
      <family val="2"/>
    </font>
    <font>
      <sz val="11"/>
      <name val="Arial"/>
      <family val="2"/>
    </font>
    <font>
      <b/>
      <sz val="16"/>
      <color theme="0"/>
      <name val="Tahoma"/>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63">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 fillId="2" borderId="0" xfId="0" applyFont="1" applyFill="1"/>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9" fillId="2" borderId="0" xfId="0" applyFont="1" applyFill="1" applyAlignment="1">
      <alignment vertical="center"/>
    </xf>
    <xf numFmtId="0" fontId="27" fillId="2" borderId="2" xfId="0" applyFont="1" applyFill="1" applyBorder="1" applyAlignment="1">
      <alignment horizontal="center" vertical="center" wrapText="1"/>
    </xf>
    <xf numFmtId="0" fontId="40" fillId="2" borderId="0" xfId="0" applyFont="1" applyFill="1" applyAlignment="1">
      <alignment vertical="center"/>
    </xf>
    <xf numFmtId="0" fontId="41" fillId="3" borderId="0" xfId="0" applyFont="1" applyFill="1" applyAlignment="1">
      <alignment horizontal="center" vertical="center"/>
    </xf>
    <xf numFmtId="0" fontId="38"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'-RÅDATA_KVARTAL-'!$H$44:$H$60</c:f>
              <c:numCache>
                <c:formatCode>#,##0</c:formatCode>
                <c:ptCount val="17"/>
                <c:pt idx="0">
                  <c:v>49.458089342591705</c:v>
                </c:pt>
                <c:pt idx="1">
                  <c:v>50.596240982387378</c:v>
                </c:pt>
                <c:pt idx="2">
                  <c:v>48.335060262031135</c:v>
                </c:pt>
                <c:pt idx="3">
                  <c:v>52.316744246472282</c:v>
                </c:pt>
                <c:pt idx="4">
                  <c:v>51.450806285522582</c:v>
                </c:pt>
                <c:pt idx="5">
                  <c:v>51.588667250114909</c:v>
                </c:pt>
                <c:pt idx="6">
                  <c:v>49.365823557402095</c:v>
                </c:pt>
                <c:pt idx="7">
                  <c:v>54.874274627105414</c:v>
                </c:pt>
                <c:pt idx="8">
                  <c:v>53.862103549906479</c:v>
                </c:pt>
                <c:pt idx="9">
                  <c:v>53.194142117500661</c:v>
                </c:pt>
                <c:pt idx="10">
                  <c:v>50.545514303293011</c:v>
                </c:pt>
                <c:pt idx="11">
                  <c:v>56.831863387553391</c:v>
                </c:pt>
                <c:pt idx="12">
                  <c:v>53.934021050665628</c:v>
                </c:pt>
                <c:pt idx="13">
                  <c:v>55.423314336794803</c:v>
                </c:pt>
                <c:pt idx="14">
                  <c:v>51.241577787292144</c:v>
                </c:pt>
                <c:pt idx="15">
                  <c:v>58.829818486348387</c:v>
                </c:pt>
                <c:pt idx="16">
                  <c:v>55.544114216211902</c:v>
                </c:pt>
              </c:numCache>
            </c:numRef>
          </c:val>
        </c:ser>
        <c:dLbls>
          <c:showLegendKey val="0"/>
          <c:showVal val="0"/>
          <c:showCatName val="0"/>
          <c:showSerName val="0"/>
          <c:showPercent val="0"/>
          <c:showBubbleSize val="0"/>
        </c:dLbls>
        <c:gapWidth val="150"/>
        <c:axId val="637233912"/>
        <c:axId val="83663905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'-RÅDATA_KVARTAL-'!$V$44:$V$60</c:f>
              <c:numCache>
                <c:formatCode>#,##0</c:formatCode>
                <c:ptCount val="17"/>
                <c:pt idx="0">
                  <c:v>194.40737328201632</c:v>
                </c:pt>
                <c:pt idx="1">
                  <c:v>196.75328151053301</c:v>
                </c:pt>
                <c:pt idx="2">
                  <c:v>198.87336038605963</c:v>
                </c:pt>
                <c:pt idx="3">
                  <c:v>200.70613483348251</c:v>
                </c:pt>
                <c:pt idx="4">
                  <c:v>202.69885177641336</c:v>
                </c:pt>
                <c:pt idx="5">
                  <c:v>203.69127804414092</c:v>
                </c:pt>
                <c:pt idx="6">
                  <c:v>204.72204133951186</c:v>
                </c:pt>
                <c:pt idx="7">
                  <c:v>207.27957172014499</c:v>
                </c:pt>
                <c:pt idx="8">
                  <c:v>209.69086898452889</c:v>
                </c:pt>
                <c:pt idx="9">
                  <c:v>211.29634385191466</c:v>
                </c:pt>
                <c:pt idx="10">
                  <c:v>212.47603459780555</c:v>
                </c:pt>
                <c:pt idx="11">
                  <c:v>214.43362335825356</c:v>
                </c:pt>
                <c:pt idx="12">
                  <c:v>214.50554085901268</c:v>
                </c:pt>
                <c:pt idx="13">
                  <c:v>216.73471307830681</c:v>
                </c:pt>
                <c:pt idx="14">
                  <c:v>217.43077656230599</c:v>
                </c:pt>
                <c:pt idx="15">
                  <c:v>219.42873166110095</c:v>
                </c:pt>
                <c:pt idx="16">
                  <c:v>221.03882482664724</c:v>
                </c:pt>
              </c:numCache>
            </c:numRef>
          </c:val>
          <c:smooth val="0"/>
        </c:ser>
        <c:dLbls>
          <c:showLegendKey val="0"/>
          <c:showVal val="0"/>
          <c:showCatName val="0"/>
          <c:showSerName val="0"/>
          <c:showPercent val="0"/>
          <c:showBubbleSize val="0"/>
        </c:dLbls>
        <c:marker val="1"/>
        <c:smooth val="0"/>
        <c:axId val="836639840"/>
        <c:axId val="836638664"/>
      </c:lineChart>
      <c:catAx>
        <c:axId val="637233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6639056"/>
        <c:crosses val="autoZero"/>
        <c:auto val="0"/>
        <c:lblAlgn val="ctr"/>
        <c:lblOffset val="100"/>
        <c:tickLblSkip val="1"/>
        <c:tickMarkSkip val="1"/>
        <c:noMultiLvlLbl val="0"/>
      </c:catAx>
      <c:valAx>
        <c:axId val="836639056"/>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37233912"/>
        <c:crosses val="autoZero"/>
        <c:crossBetween val="between"/>
      </c:valAx>
      <c:valAx>
        <c:axId val="836638664"/>
        <c:scaling>
          <c:orientation val="minMax"/>
          <c:max val="240"/>
        </c:scaling>
        <c:delete val="0"/>
        <c:axPos val="r"/>
        <c:numFmt formatCode="#,##0" sourceLinked="1"/>
        <c:majorTickMark val="out"/>
        <c:minorTickMark val="none"/>
        <c:tickLblPos val="nextTo"/>
        <c:txPr>
          <a:bodyPr/>
          <a:lstStyle/>
          <a:p>
            <a:pPr>
              <a:defRPr sz="800"/>
            </a:pPr>
            <a:endParaRPr lang="sv-SE"/>
          </a:p>
        </c:txPr>
        <c:crossAx val="836639840"/>
        <c:crosses val="max"/>
        <c:crossBetween val="between"/>
        <c:majorUnit val="40"/>
      </c:valAx>
      <c:catAx>
        <c:axId val="836639840"/>
        <c:scaling>
          <c:orientation val="minMax"/>
        </c:scaling>
        <c:delete val="1"/>
        <c:axPos val="b"/>
        <c:numFmt formatCode="General" sourceLinked="1"/>
        <c:majorTickMark val="out"/>
        <c:minorTickMark val="none"/>
        <c:tickLblPos val="none"/>
        <c:crossAx val="836638664"/>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'-RÅDATA_KVARTAL-'!$I$44:$I$60</c:f>
              <c:numCache>
                <c:formatCode>#,##0</c:formatCode>
                <c:ptCount val="17"/>
                <c:pt idx="0">
                  <c:v>2899.2811972374084</c:v>
                </c:pt>
                <c:pt idx="1">
                  <c:v>3014.5743609545907</c:v>
                </c:pt>
                <c:pt idx="2">
                  <c:v>2932.5634628432276</c:v>
                </c:pt>
                <c:pt idx="3">
                  <c:v>2995.2456998471416</c:v>
                </c:pt>
                <c:pt idx="4">
                  <c:v>2950.1297044583148</c:v>
                </c:pt>
                <c:pt idx="5">
                  <c:v>3075.7520798661149</c:v>
                </c:pt>
                <c:pt idx="6">
                  <c:v>2999.7738739558968</c:v>
                </c:pt>
                <c:pt idx="7">
                  <c:v>3095.5218463764013</c:v>
                </c:pt>
                <c:pt idx="8">
                  <c:v>3057.1080464760353</c:v>
                </c:pt>
                <c:pt idx="9">
                  <c:v>3180.7242238896051</c:v>
                </c:pt>
                <c:pt idx="10">
                  <c:v>3196.7696956199138</c:v>
                </c:pt>
                <c:pt idx="11">
                  <c:v>3306.6854704719599</c:v>
                </c:pt>
                <c:pt idx="12">
                  <c:v>3083.8439907508105</c:v>
                </c:pt>
                <c:pt idx="13">
                  <c:v>3255.7043144191985</c:v>
                </c:pt>
                <c:pt idx="14">
                  <c:v>3245.2985931980816</c:v>
                </c:pt>
                <c:pt idx="15">
                  <c:v>3339.2025959723505</c:v>
                </c:pt>
                <c:pt idx="16">
                  <c:v>3186.9037399410226</c:v>
                </c:pt>
              </c:numCache>
            </c:numRef>
          </c:val>
        </c:ser>
        <c:dLbls>
          <c:showLegendKey val="0"/>
          <c:showVal val="0"/>
          <c:showCatName val="0"/>
          <c:showSerName val="0"/>
          <c:showPercent val="0"/>
          <c:showBubbleSize val="0"/>
        </c:dLbls>
        <c:gapWidth val="150"/>
        <c:axId val="836641800"/>
        <c:axId val="8366406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'-RÅDATA_KVARTAL-'!$W$44:$W$60</c:f>
              <c:numCache>
                <c:formatCode>#,##0</c:formatCode>
                <c:ptCount val="17"/>
                <c:pt idx="0">
                  <c:v>11817.089310039704</c:v>
                </c:pt>
                <c:pt idx="1">
                  <c:v>11891.887105883015</c:v>
                </c:pt>
                <c:pt idx="2">
                  <c:v>11923.81230070387</c:v>
                </c:pt>
                <c:pt idx="3">
                  <c:v>11841.664720882367</c:v>
                </c:pt>
                <c:pt idx="4">
                  <c:v>11892.513228103275</c:v>
                </c:pt>
                <c:pt idx="5">
                  <c:v>11953.6909470148</c:v>
                </c:pt>
                <c:pt idx="6">
                  <c:v>12020.901358127468</c:v>
                </c:pt>
                <c:pt idx="7">
                  <c:v>12121.177504656727</c:v>
                </c:pt>
                <c:pt idx="8">
                  <c:v>12228.155846674446</c:v>
                </c:pt>
                <c:pt idx="9">
                  <c:v>12333.127990697938</c:v>
                </c:pt>
                <c:pt idx="10">
                  <c:v>12530.123812361955</c:v>
                </c:pt>
                <c:pt idx="11">
                  <c:v>12741.287436457515</c:v>
                </c:pt>
                <c:pt idx="12">
                  <c:v>12768.023380732291</c:v>
                </c:pt>
                <c:pt idx="13">
                  <c:v>12843.003471261884</c:v>
                </c:pt>
                <c:pt idx="14">
                  <c:v>12891.532368840051</c:v>
                </c:pt>
                <c:pt idx="15">
                  <c:v>12924.049494340441</c:v>
                </c:pt>
                <c:pt idx="16">
                  <c:v>13027.109243530653</c:v>
                </c:pt>
              </c:numCache>
            </c:numRef>
          </c:val>
          <c:smooth val="0"/>
        </c:ser>
        <c:dLbls>
          <c:showLegendKey val="0"/>
          <c:showVal val="0"/>
          <c:showCatName val="0"/>
          <c:showSerName val="0"/>
          <c:showPercent val="0"/>
          <c:showBubbleSize val="0"/>
        </c:dLbls>
        <c:marker val="1"/>
        <c:smooth val="0"/>
        <c:axId val="836639448"/>
        <c:axId val="836640232"/>
      </c:lineChart>
      <c:catAx>
        <c:axId val="8366418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6640624"/>
        <c:crosses val="autoZero"/>
        <c:auto val="0"/>
        <c:lblAlgn val="ctr"/>
        <c:lblOffset val="100"/>
        <c:tickLblSkip val="1"/>
        <c:tickMarkSkip val="1"/>
        <c:noMultiLvlLbl val="0"/>
      </c:catAx>
      <c:valAx>
        <c:axId val="836640624"/>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6641800"/>
        <c:crosses val="autoZero"/>
        <c:crossBetween val="between"/>
      </c:valAx>
      <c:catAx>
        <c:axId val="836639448"/>
        <c:scaling>
          <c:orientation val="minMax"/>
        </c:scaling>
        <c:delete val="1"/>
        <c:axPos val="b"/>
        <c:numFmt formatCode="General" sourceLinked="1"/>
        <c:majorTickMark val="out"/>
        <c:minorTickMark val="none"/>
        <c:tickLblPos val="none"/>
        <c:crossAx val="836640232"/>
        <c:crosses val="autoZero"/>
        <c:auto val="0"/>
        <c:lblAlgn val="ctr"/>
        <c:lblOffset val="100"/>
        <c:noMultiLvlLbl val="0"/>
      </c:catAx>
      <c:valAx>
        <c:axId val="836640232"/>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663944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'-RÅDATA_KVARTAL-'!$D$44:$D$60</c:f>
              <c:numCache>
                <c:formatCode>#,##0</c:formatCode>
                <c:ptCount val="17"/>
                <c:pt idx="0">
                  <c:v>16072.217443639069</c:v>
                </c:pt>
                <c:pt idx="1">
                  <c:v>16100.045440761342</c:v>
                </c:pt>
                <c:pt idx="2">
                  <c:v>17062.958263308283</c:v>
                </c:pt>
                <c:pt idx="3">
                  <c:v>17811.356636462238</c:v>
                </c:pt>
                <c:pt idx="4">
                  <c:v>17146.805340773608</c:v>
                </c:pt>
                <c:pt idx="5">
                  <c:v>17105.17899356216</c:v>
                </c:pt>
                <c:pt idx="6">
                  <c:v>16579.66335418278</c:v>
                </c:pt>
                <c:pt idx="7">
                  <c:v>17203.241801579003</c:v>
                </c:pt>
                <c:pt idx="8">
                  <c:v>16376.706540718946</c:v>
                </c:pt>
                <c:pt idx="9">
                  <c:v>16145.019139300521</c:v>
                </c:pt>
                <c:pt idx="10">
                  <c:v>16026.933422173168</c:v>
                </c:pt>
                <c:pt idx="11">
                  <c:v>16449.974996949408</c:v>
                </c:pt>
                <c:pt idx="12">
                  <c:v>16483.647252192062</c:v>
                </c:pt>
                <c:pt idx="13">
                  <c:v>16682.728836429513</c:v>
                </c:pt>
                <c:pt idx="14">
                  <c:v>16654.381146771739</c:v>
                </c:pt>
                <c:pt idx="15">
                  <c:v>17657.952172642385</c:v>
                </c:pt>
                <c:pt idx="16">
                  <c:v>17236.762267793201</c:v>
                </c:pt>
              </c:numCache>
            </c:numRef>
          </c:val>
        </c:ser>
        <c:dLbls>
          <c:showLegendKey val="0"/>
          <c:showVal val="0"/>
          <c:showCatName val="0"/>
          <c:showSerName val="0"/>
          <c:showPercent val="0"/>
          <c:showBubbleSize val="0"/>
        </c:dLbls>
        <c:gapWidth val="150"/>
        <c:axId val="836641016"/>
        <c:axId val="83956910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'-RÅDATA_KVARTAL-'!$R$44:$R$60</c:f>
              <c:numCache>
                <c:formatCode>#,##0</c:formatCode>
                <c:ptCount val="17"/>
                <c:pt idx="0">
                  <c:v>64933.177884158598</c:v>
                </c:pt>
                <c:pt idx="1">
                  <c:v>65245.299634403003</c:v>
                </c:pt>
                <c:pt idx="2">
                  <c:v>65804.784309719777</c:v>
                </c:pt>
                <c:pt idx="3">
                  <c:v>67046.577784170935</c:v>
                </c:pt>
                <c:pt idx="4">
                  <c:v>68121.165681305472</c:v>
                </c:pt>
                <c:pt idx="5">
                  <c:v>69126.299234106293</c:v>
                </c:pt>
                <c:pt idx="6">
                  <c:v>68643.004324980779</c:v>
                </c:pt>
                <c:pt idx="7">
                  <c:v>68034.889490097543</c:v>
                </c:pt>
                <c:pt idx="8">
                  <c:v>67264.790690042893</c:v>
                </c:pt>
                <c:pt idx="9">
                  <c:v>66304.630835781238</c:v>
                </c:pt>
                <c:pt idx="10">
                  <c:v>65751.900903771631</c:v>
                </c:pt>
                <c:pt idx="11">
                  <c:v>64998.634099142044</c:v>
                </c:pt>
                <c:pt idx="12">
                  <c:v>65105.574810615159</c:v>
                </c:pt>
                <c:pt idx="13">
                  <c:v>65643.284507744145</c:v>
                </c:pt>
                <c:pt idx="14">
                  <c:v>66270.732232342707</c:v>
                </c:pt>
                <c:pt idx="15">
                  <c:v>67478.709408035706</c:v>
                </c:pt>
                <c:pt idx="16">
                  <c:v>68231.824423636834</c:v>
                </c:pt>
              </c:numCache>
            </c:numRef>
          </c:val>
          <c:smooth val="0"/>
        </c:ser>
        <c:dLbls>
          <c:showLegendKey val="0"/>
          <c:showVal val="0"/>
          <c:showCatName val="0"/>
          <c:showSerName val="0"/>
          <c:showPercent val="0"/>
          <c:showBubbleSize val="0"/>
        </c:dLbls>
        <c:marker val="1"/>
        <c:smooth val="0"/>
        <c:axId val="839568320"/>
        <c:axId val="839570280"/>
      </c:lineChart>
      <c:catAx>
        <c:axId val="8366410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9569104"/>
        <c:crosses val="autoZero"/>
        <c:auto val="0"/>
        <c:lblAlgn val="ctr"/>
        <c:lblOffset val="100"/>
        <c:tickLblSkip val="1"/>
        <c:tickMarkSkip val="1"/>
        <c:noMultiLvlLbl val="0"/>
      </c:catAx>
      <c:valAx>
        <c:axId val="839569104"/>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6641016"/>
        <c:crosses val="autoZero"/>
        <c:crossBetween val="between"/>
        <c:minorUnit val="400"/>
      </c:valAx>
      <c:catAx>
        <c:axId val="839568320"/>
        <c:scaling>
          <c:orientation val="minMax"/>
        </c:scaling>
        <c:delete val="1"/>
        <c:axPos val="b"/>
        <c:numFmt formatCode="General" sourceLinked="1"/>
        <c:majorTickMark val="out"/>
        <c:minorTickMark val="none"/>
        <c:tickLblPos val="none"/>
        <c:crossAx val="839570280"/>
        <c:crosses val="autoZero"/>
        <c:auto val="0"/>
        <c:lblAlgn val="ctr"/>
        <c:lblOffset val="100"/>
        <c:noMultiLvlLbl val="0"/>
      </c:catAx>
      <c:valAx>
        <c:axId val="839570280"/>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9568320"/>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'-RÅDATA_KVARTAL-'!$F$44:$F$60</c:f>
              <c:numCache>
                <c:formatCode>#,##0</c:formatCode>
                <c:ptCount val="17"/>
                <c:pt idx="0">
                  <c:v>9419.9134436390705</c:v>
                </c:pt>
                <c:pt idx="1">
                  <c:v>9687.0369407613434</c:v>
                </c:pt>
                <c:pt idx="2">
                  <c:v>9429.3572633082822</c:v>
                </c:pt>
                <c:pt idx="3">
                  <c:v>9705.7556364622396</c:v>
                </c:pt>
                <c:pt idx="4">
                  <c:v>10283.241340773608</c:v>
                </c:pt>
                <c:pt idx="5">
                  <c:v>10152.42699356216</c:v>
                </c:pt>
                <c:pt idx="6">
                  <c:v>9146.1443541827794</c:v>
                </c:pt>
                <c:pt idx="7">
                  <c:v>9854.9738015790026</c:v>
                </c:pt>
                <c:pt idx="8">
                  <c:v>9789.1974090704753</c:v>
                </c:pt>
                <c:pt idx="9">
                  <c:v>9575.0737739095639</c:v>
                </c:pt>
                <c:pt idx="10">
                  <c:v>8821.2926404949139</c:v>
                </c:pt>
                <c:pt idx="11">
                  <c:v>9393.4442756670906</c:v>
                </c:pt>
                <c:pt idx="12">
                  <c:v>9380.1161395355084</c:v>
                </c:pt>
                <c:pt idx="13">
                  <c:v>9599.6044067918519</c:v>
                </c:pt>
                <c:pt idx="14">
                  <c:v>8644.1307572367587</c:v>
                </c:pt>
                <c:pt idx="15">
                  <c:v>9877.4261044715822</c:v>
                </c:pt>
                <c:pt idx="16">
                  <c:v>9377.926267793202</c:v>
                </c:pt>
              </c:numCache>
            </c:numRef>
          </c:val>
        </c:ser>
        <c:dLbls>
          <c:showLegendKey val="0"/>
          <c:showVal val="0"/>
          <c:showCatName val="0"/>
          <c:showSerName val="0"/>
          <c:showPercent val="0"/>
          <c:showBubbleSize val="0"/>
        </c:dLbls>
        <c:gapWidth val="150"/>
        <c:axId val="839569496"/>
        <c:axId val="8395679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'-RÅDATA_KVARTAL-'!$T$44:$T$60</c:f>
              <c:numCache>
                <c:formatCode>#,##0</c:formatCode>
                <c:ptCount val="17"/>
                <c:pt idx="0">
                  <c:v>36386.602884158594</c:v>
                </c:pt>
                <c:pt idx="1">
                  <c:v>36595.607134402999</c:v>
                </c:pt>
                <c:pt idx="2">
                  <c:v>37234.597809719788</c:v>
                </c:pt>
                <c:pt idx="3">
                  <c:v>38242.06328417093</c:v>
                </c:pt>
                <c:pt idx="4">
                  <c:v>39105.391181305473</c:v>
                </c:pt>
                <c:pt idx="5">
                  <c:v>39570.781234106296</c:v>
                </c:pt>
                <c:pt idx="6">
                  <c:v>39287.568324980784</c:v>
                </c:pt>
                <c:pt idx="7">
                  <c:v>39436.786490097547</c:v>
                </c:pt>
                <c:pt idx="8">
                  <c:v>38942.742558394413</c:v>
                </c:pt>
                <c:pt idx="9">
                  <c:v>38365.389338741821</c:v>
                </c:pt>
                <c:pt idx="10">
                  <c:v>38040.537625053956</c:v>
                </c:pt>
                <c:pt idx="11">
                  <c:v>37579.00809914204</c:v>
                </c:pt>
                <c:pt idx="12">
                  <c:v>37169.92682960708</c:v>
                </c:pt>
                <c:pt idx="13">
                  <c:v>37194.457462489365</c:v>
                </c:pt>
                <c:pt idx="14">
                  <c:v>37017.295579231213</c:v>
                </c:pt>
                <c:pt idx="15">
                  <c:v>37501.277408035705</c:v>
                </c:pt>
                <c:pt idx="16">
                  <c:v>37499.087536293395</c:v>
                </c:pt>
              </c:numCache>
            </c:numRef>
          </c:val>
          <c:smooth val="0"/>
        </c:ser>
        <c:dLbls>
          <c:showLegendKey val="0"/>
          <c:showVal val="0"/>
          <c:showCatName val="0"/>
          <c:showSerName val="0"/>
          <c:showPercent val="0"/>
          <c:showBubbleSize val="0"/>
        </c:dLbls>
        <c:marker val="1"/>
        <c:smooth val="0"/>
        <c:axId val="839567144"/>
        <c:axId val="839567536"/>
      </c:lineChart>
      <c:catAx>
        <c:axId val="8395694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9567928"/>
        <c:crosses val="autoZero"/>
        <c:auto val="0"/>
        <c:lblAlgn val="ctr"/>
        <c:lblOffset val="100"/>
        <c:tickLblSkip val="1"/>
        <c:tickMarkSkip val="1"/>
        <c:noMultiLvlLbl val="0"/>
      </c:catAx>
      <c:valAx>
        <c:axId val="839567928"/>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9569496"/>
        <c:crosses val="autoZero"/>
        <c:crossBetween val="between"/>
      </c:valAx>
      <c:catAx>
        <c:axId val="839567144"/>
        <c:scaling>
          <c:orientation val="minMax"/>
        </c:scaling>
        <c:delete val="1"/>
        <c:axPos val="b"/>
        <c:numFmt formatCode="General" sourceLinked="1"/>
        <c:majorTickMark val="out"/>
        <c:minorTickMark val="none"/>
        <c:tickLblPos val="none"/>
        <c:crossAx val="839567536"/>
        <c:crosses val="autoZero"/>
        <c:auto val="0"/>
        <c:lblAlgn val="ctr"/>
        <c:lblOffset val="100"/>
        <c:noMultiLvlLbl val="0"/>
      </c:catAx>
      <c:valAx>
        <c:axId val="839567536"/>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9567144"/>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'-RÅDATA_KVARTAL-'!$E$44:$E$60</c:f>
              <c:numCache>
                <c:formatCode>#,##0</c:formatCode>
                <c:ptCount val="17"/>
                <c:pt idx="0">
                  <c:v>5227.648135483716</c:v>
                </c:pt>
                <c:pt idx="1">
                  <c:v>5161.7717036274762</c:v>
                </c:pt>
                <c:pt idx="2">
                  <c:v>5111.0130281038028</c:v>
                </c:pt>
                <c:pt idx="3">
                  <c:v>5469.5416441873585</c:v>
                </c:pt>
                <c:pt idx="4">
                  <c:v>5364.5777218960502</c:v>
                </c:pt>
                <c:pt idx="5">
                  <c:v>5397.4752614078698</c:v>
                </c:pt>
                <c:pt idx="6">
                  <c:v>5026.7287728103702</c:v>
                </c:pt>
                <c:pt idx="7">
                  <c:v>5507.5466629955654</c:v>
                </c:pt>
                <c:pt idx="8">
                  <c:v>5237.8507109725651</c:v>
                </c:pt>
                <c:pt idx="9">
                  <c:v>5180.9994331316047</c:v>
                </c:pt>
                <c:pt idx="10">
                  <c:v>4890.9295413522086</c:v>
                </c:pt>
                <c:pt idx="11">
                  <c:v>5389.5366912797763</c:v>
                </c:pt>
                <c:pt idx="12">
                  <c:v>5165.4941808099493</c:v>
                </c:pt>
                <c:pt idx="13">
                  <c:v>5361.5606288687086</c:v>
                </c:pt>
                <c:pt idx="14">
                  <c:v>5197.0152899173763</c:v>
                </c:pt>
                <c:pt idx="15">
                  <c:v>5681.6855131638395</c:v>
                </c:pt>
                <c:pt idx="16">
                  <c:v>5402.4062499870261</c:v>
                </c:pt>
              </c:numCache>
            </c:numRef>
          </c:val>
        </c:ser>
        <c:dLbls>
          <c:showLegendKey val="0"/>
          <c:showVal val="0"/>
          <c:showCatName val="0"/>
          <c:showSerName val="0"/>
          <c:showPercent val="0"/>
          <c:showBubbleSize val="0"/>
        </c:dLbls>
        <c:gapWidth val="150"/>
        <c:axId val="839568712"/>
        <c:axId val="84063190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'-RÅDATA_KVARTAL-'!$S$44:$S$60</c:f>
              <c:numCache>
                <c:formatCode>#,##0</c:formatCode>
                <c:ptCount val="17"/>
                <c:pt idx="0">
                  <c:v>21500.563568977519</c:v>
                </c:pt>
                <c:pt idx="1">
                  <c:v>21141.028109728617</c:v>
                </c:pt>
                <c:pt idx="2">
                  <c:v>20875.463501526261</c:v>
                </c:pt>
                <c:pt idx="3">
                  <c:v>20969.974511402354</c:v>
                </c:pt>
                <c:pt idx="4">
                  <c:v>21106.904097814688</c:v>
                </c:pt>
                <c:pt idx="5">
                  <c:v>21342.607655595079</c:v>
                </c:pt>
                <c:pt idx="6">
                  <c:v>21258.323400301648</c:v>
                </c:pt>
                <c:pt idx="7">
                  <c:v>21296.328419109857</c:v>
                </c:pt>
                <c:pt idx="8">
                  <c:v>21169.601408186372</c:v>
                </c:pt>
                <c:pt idx="9">
                  <c:v>20953.125579910105</c:v>
                </c:pt>
                <c:pt idx="10">
                  <c:v>20817.326348451945</c:v>
                </c:pt>
                <c:pt idx="11">
                  <c:v>20699.316376736155</c:v>
                </c:pt>
                <c:pt idx="12">
                  <c:v>20626.95984657354</c:v>
                </c:pt>
                <c:pt idx="13">
                  <c:v>20807.521042310644</c:v>
                </c:pt>
                <c:pt idx="14">
                  <c:v>21113.606790875812</c:v>
                </c:pt>
                <c:pt idx="15">
                  <c:v>21405.755612759876</c:v>
                </c:pt>
                <c:pt idx="16">
                  <c:v>21642.667681936953</c:v>
                </c:pt>
              </c:numCache>
            </c:numRef>
          </c:val>
          <c:smooth val="0"/>
        </c:ser>
        <c:dLbls>
          <c:showLegendKey val="0"/>
          <c:showVal val="0"/>
          <c:showCatName val="0"/>
          <c:showSerName val="0"/>
          <c:showPercent val="0"/>
          <c:showBubbleSize val="0"/>
        </c:dLbls>
        <c:marker val="1"/>
        <c:smooth val="0"/>
        <c:axId val="840633080"/>
        <c:axId val="840630336"/>
      </c:lineChart>
      <c:catAx>
        <c:axId val="839568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40631904"/>
        <c:crosses val="autoZero"/>
        <c:auto val="0"/>
        <c:lblAlgn val="ctr"/>
        <c:lblOffset val="100"/>
        <c:tickLblSkip val="1"/>
        <c:tickMarkSkip val="1"/>
        <c:noMultiLvlLbl val="0"/>
      </c:catAx>
      <c:valAx>
        <c:axId val="84063190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39568712"/>
        <c:crosses val="autoZero"/>
        <c:crossBetween val="between"/>
      </c:valAx>
      <c:catAx>
        <c:axId val="840633080"/>
        <c:scaling>
          <c:orientation val="minMax"/>
        </c:scaling>
        <c:delete val="1"/>
        <c:axPos val="b"/>
        <c:numFmt formatCode="General" sourceLinked="1"/>
        <c:majorTickMark val="out"/>
        <c:minorTickMark val="none"/>
        <c:tickLblPos val="none"/>
        <c:crossAx val="840630336"/>
        <c:crosses val="autoZero"/>
        <c:auto val="0"/>
        <c:lblAlgn val="ctr"/>
        <c:lblOffset val="100"/>
        <c:noMultiLvlLbl val="0"/>
      </c:catAx>
      <c:valAx>
        <c:axId val="840630336"/>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40633080"/>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'-RÅDATA_KVARTAL-'!$G$44:$G$60</c:f>
              <c:numCache>
                <c:formatCode>#,##0</c:formatCode>
                <c:ptCount val="17"/>
                <c:pt idx="0">
                  <c:v>4185.8374734837162</c:v>
                </c:pt>
                <c:pt idx="1">
                  <c:v>4161.6146006274757</c:v>
                </c:pt>
                <c:pt idx="2">
                  <c:v>3901.5569312038033</c:v>
                </c:pt>
                <c:pt idx="3">
                  <c:v>4210.1601032873587</c:v>
                </c:pt>
                <c:pt idx="4">
                  <c:v>4296.2251332960504</c:v>
                </c:pt>
                <c:pt idx="5">
                  <c:v>4306.1682107078705</c:v>
                </c:pt>
                <c:pt idx="6">
                  <c:v>3848.4347882103702</c:v>
                </c:pt>
                <c:pt idx="7">
                  <c:v>4341.6629591955661</c:v>
                </c:pt>
                <c:pt idx="8">
                  <c:v>4166.0392025233532</c:v>
                </c:pt>
                <c:pt idx="9">
                  <c:v>4110.7770766668718</c:v>
                </c:pt>
                <c:pt idx="10">
                  <c:v>3763.8821237164893</c:v>
                </c:pt>
                <c:pt idx="11">
                  <c:v>4262.7097644294408</c:v>
                </c:pt>
                <c:pt idx="12">
                  <c:v>4059.671307737518</c:v>
                </c:pt>
                <c:pt idx="13">
                  <c:v>4198.8441346319296</c:v>
                </c:pt>
                <c:pt idx="14">
                  <c:v>3914.5779363588954</c:v>
                </c:pt>
                <c:pt idx="15">
                  <c:v>4457.584103831532</c:v>
                </c:pt>
                <c:pt idx="16">
                  <c:v>4167.4361807870264</c:v>
                </c:pt>
              </c:numCache>
            </c:numRef>
          </c:val>
        </c:ser>
        <c:dLbls>
          <c:showLegendKey val="0"/>
          <c:showVal val="0"/>
          <c:showCatName val="0"/>
          <c:showSerName val="0"/>
          <c:showPercent val="0"/>
          <c:showBubbleSize val="0"/>
        </c:dLbls>
        <c:gapWidth val="150"/>
        <c:axId val="840633864"/>
        <c:axId val="84063151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'-RÅDATA_KVARTAL-'!$U$44:$U$60</c:f>
              <c:numCache>
                <c:formatCode>#,##0</c:formatCode>
                <c:ptCount val="17"/>
                <c:pt idx="0">
                  <c:v>17000.928074477521</c:v>
                </c:pt>
                <c:pt idx="1">
                  <c:v>16684.361397728619</c:v>
                </c:pt>
                <c:pt idx="2">
                  <c:v>16416.70768452626</c:v>
                </c:pt>
                <c:pt idx="3">
                  <c:v>16459.169108602353</c:v>
                </c:pt>
                <c:pt idx="4">
                  <c:v>16569.556768414688</c:v>
                </c:pt>
                <c:pt idx="5">
                  <c:v>16714.110378495083</c:v>
                </c:pt>
                <c:pt idx="6">
                  <c:v>16660.988235501653</c:v>
                </c:pt>
                <c:pt idx="7">
                  <c:v>16792.491091409858</c:v>
                </c:pt>
                <c:pt idx="8">
                  <c:v>16662.305160637159</c:v>
                </c:pt>
                <c:pt idx="9">
                  <c:v>16466.914026596161</c:v>
                </c:pt>
                <c:pt idx="10">
                  <c:v>16382.361362102281</c:v>
                </c:pt>
                <c:pt idx="11">
                  <c:v>16303.408167336154</c:v>
                </c:pt>
                <c:pt idx="12">
                  <c:v>16197.040272550319</c:v>
                </c:pt>
                <c:pt idx="13">
                  <c:v>16285.107330515377</c:v>
                </c:pt>
                <c:pt idx="14">
                  <c:v>16435.803143157784</c:v>
                </c:pt>
                <c:pt idx="15">
                  <c:v>16630.677482559877</c:v>
                </c:pt>
                <c:pt idx="16">
                  <c:v>16738.442355609383</c:v>
                </c:pt>
              </c:numCache>
            </c:numRef>
          </c:val>
          <c:smooth val="0"/>
        </c:ser>
        <c:dLbls>
          <c:showLegendKey val="0"/>
          <c:showVal val="0"/>
          <c:showCatName val="0"/>
          <c:showSerName val="0"/>
          <c:showPercent val="0"/>
          <c:showBubbleSize val="0"/>
        </c:dLbls>
        <c:marker val="1"/>
        <c:smooth val="0"/>
        <c:axId val="840632296"/>
        <c:axId val="840632688"/>
      </c:lineChart>
      <c:catAx>
        <c:axId val="8406338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40631512"/>
        <c:crosses val="autoZero"/>
        <c:auto val="0"/>
        <c:lblAlgn val="ctr"/>
        <c:lblOffset val="100"/>
        <c:tickLblSkip val="1"/>
        <c:tickMarkSkip val="1"/>
        <c:noMultiLvlLbl val="0"/>
      </c:catAx>
      <c:valAx>
        <c:axId val="840631512"/>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40633864"/>
        <c:crosses val="autoZero"/>
        <c:crossBetween val="between"/>
      </c:valAx>
      <c:catAx>
        <c:axId val="840632296"/>
        <c:scaling>
          <c:orientation val="minMax"/>
        </c:scaling>
        <c:delete val="1"/>
        <c:axPos val="b"/>
        <c:numFmt formatCode="General" sourceLinked="1"/>
        <c:majorTickMark val="out"/>
        <c:minorTickMark val="none"/>
        <c:tickLblPos val="none"/>
        <c:crossAx val="840632688"/>
        <c:crosses val="autoZero"/>
        <c:auto val="0"/>
        <c:lblAlgn val="ctr"/>
        <c:lblOffset val="100"/>
        <c:noMultiLvlLbl val="0"/>
      </c:catAx>
      <c:valAx>
        <c:axId val="840632688"/>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4063229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'-RÅDATA_KVARTAL-'!$N$44:$N$60</c:f>
              <c:numCache>
                <c:formatCode>#,##0</c:formatCode>
                <c:ptCount val="17"/>
                <c:pt idx="0">
                  <c:v>9017.273550281745</c:v>
                </c:pt>
                <c:pt idx="1">
                  <c:v>8848.1155204323732</c:v>
                </c:pt>
                <c:pt idx="2">
                  <c:v>9281.9617570812661</c:v>
                </c:pt>
                <c:pt idx="3">
                  <c:v>9366.581956023314</c:v>
                </c:pt>
                <c:pt idx="4">
                  <c:v>9522.9593257828492</c:v>
                </c:pt>
                <c:pt idx="5">
                  <c:v>9317.2515846673341</c:v>
                </c:pt>
                <c:pt idx="6">
                  <c:v>9061.0847337571722</c:v>
                </c:pt>
                <c:pt idx="7">
                  <c:v>9429.9972368901963</c:v>
                </c:pt>
                <c:pt idx="8">
                  <c:v>9487.3221232143733</c:v>
                </c:pt>
                <c:pt idx="9">
                  <c:v>8934.9042944614685</c:v>
                </c:pt>
                <c:pt idx="10">
                  <c:v>8852.0796747066925</c:v>
                </c:pt>
                <c:pt idx="11">
                  <c:v>9028.4152304407526</c:v>
                </c:pt>
                <c:pt idx="12">
                  <c:v>9067.1549125380934</c:v>
                </c:pt>
                <c:pt idx="13">
                  <c:v>8954.1769104140185</c:v>
                </c:pt>
                <c:pt idx="14">
                  <c:v>8707.9446997463456</c:v>
                </c:pt>
                <c:pt idx="15">
                  <c:v>9599.3891178809881</c:v>
                </c:pt>
                <c:pt idx="16">
                  <c:v>9536.4589721328302</c:v>
                </c:pt>
              </c:numCache>
            </c:numRef>
          </c:val>
        </c:ser>
        <c:dLbls>
          <c:showLegendKey val="0"/>
          <c:showVal val="0"/>
          <c:showCatName val="0"/>
          <c:showSerName val="0"/>
          <c:showPercent val="0"/>
          <c:showBubbleSize val="0"/>
        </c:dLbls>
        <c:gapWidth val="150"/>
        <c:axId val="840631120"/>
        <c:axId val="90795425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'-RÅDATA_KVARTAL-'!$AB$44:$AB$60</c:f>
              <c:numCache>
                <c:formatCode>#,##0</c:formatCode>
                <c:ptCount val="17"/>
                <c:pt idx="0">
                  <c:v>36584.169401885047</c:v>
                </c:pt>
                <c:pt idx="1">
                  <c:v>35852.091115843599</c:v>
                </c:pt>
                <c:pt idx="2">
                  <c:v>36159.55154895848</c:v>
                </c:pt>
                <c:pt idx="3">
                  <c:v>36513.932783818702</c:v>
                </c:pt>
                <c:pt idx="4">
                  <c:v>37019.618559319802</c:v>
                </c:pt>
                <c:pt idx="5">
                  <c:v>37488.754623554763</c:v>
                </c:pt>
                <c:pt idx="6">
                  <c:v>37267.877600230669</c:v>
                </c:pt>
                <c:pt idx="7">
                  <c:v>37331.29288109755</c:v>
                </c:pt>
                <c:pt idx="8">
                  <c:v>37295.655678529074</c:v>
                </c:pt>
                <c:pt idx="9">
                  <c:v>36913.30838832321</c:v>
                </c:pt>
                <c:pt idx="10">
                  <c:v>36704.303329272734</c:v>
                </c:pt>
                <c:pt idx="11">
                  <c:v>36302.721322823287</c:v>
                </c:pt>
                <c:pt idx="12">
                  <c:v>35882.554112147009</c:v>
                </c:pt>
                <c:pt idx="13">
                  <c:v>35901.826728099557</c:v>
                </c:pt>
                <c:pt idx="14">
                  <c:v>35757.69175313921</c:v>
                </c:pt>
                <c:pt idx="15">
                  <c:v>36328.665640579442</c:v>
                </c:pt>
                <c:pt idx="16">
                  <c:v>36797.969700174181</c:v>
                </c:pt>
              </c:numCache>
            </c:numRef>
          </c:val>
          <c:smooth val="0"/>
        </c:ser>
        <c:dLbls>
          <c:showLegendKey val="0"/>
          <c:showVal val="0"/>
          <c:showCatName val="0"/>
          <c:showSerName val="0"/>
          <c:showPercent val="0"/>
          <c:showBubbleSize val="0"/>
        </c:dLbls>
        <c:marker val="1"/>
        <c:smooth val="0"/>
        <c:axId val="907955432"/>
        <c:axId val="907957784"/>
      </c:lineChart>
      <c:catAx>
        <c:axId val="840631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907954256"/>
        <c:crosses val="autoZero"/>
        <c:auto val="0"/>
        <c:lblAlgn val="ctr"/>
        <c:lblOffset val="100"/>
        <c:tickLblSkip val="1"/>
        <c:tickMarkSkip val="1"/>
        <c:noMultiLvlLbl val="0"/>
      </c:catAx>
      <c:valAx>
        <c:axId val="907954256"/>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840631120"/>
        <c:crosses val="autoZero"/>
        <c:crossBetween val="between"/>
      </c:valAx>
      <c:catAx>
        <c:axId val="907955432"/>
        <c:scaling>
          <c:orientation val="minMax"/>
        </c:scaling>
        <c:delete val="1"/>
        <c:axPos val="b"/>
        <c:numFmt formatCode="General" sourceLinked="1"/>
        <c:majorTickMark val="out"/>
        <c:minorTickMark val="none"/>
        <c:tickLblPos val="none"/>
        <c:crossAx val="907957784"/>
        <c:crosses val="autoZero"/>
        <c:auto val="0"/>
        <c:lblAlgn val="ctr"/>
        <c:lblOffset val="100"/>
        <c:noMultiLvlLbl val="0"/>
      </c:catAx>
      <c:valAx>
        <c:axId val="90795778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9079554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'-RÅDATA_KVARTAL-'!$O$44:$O$60</c:f>
              <c:numCache>
                <c:formatCode>#,##0</c:formatCode>
                <c:ptCount val="17"/>
                <c:pt idx="0">
                  <c:v>3304.2458250782138</c:v>
                </c:pt>
                <c:pt idx="1">
                  <c:v>3230.749137707784</c:v>
                </c:pt>
                <c:pt idx="2">
                  <c:v>3266.2445686885158</c:v>
                </c:pt>
                <c:pt idx="3">
                  <c:v>3327.5097291267639</c:v>
                </c:pt>
                <c:pt idx="4">
                  <c:v>3360.3269841324764</c:v>
                </c:pt>
                <c:pt idx="5">
                  <c:v>3318.9460572115522</c:v>
                </c:pt>
                <c:pt idx="6">
                  <c:v>3257.730861061721</c:v>
                </c:pt>
                <c:pt idx="7">
                  <c:v>3518.716506014106</c:v>
                </c:pt>
                <c:pt idx="8">
                  <c:v>3303.2523648707311</c:v>
                </c:pt>
                <c:pt idx="9">
                  <c:v>3139.108120706303</c:v>
                </c:pt>
                <c:pt idx="10">
                  <c:v>3027.8497266621171</c:v>
                </c:pt>
                <c:pt idx="11">
                  <c:v>3329.6859860356476</c:v>
                </c:pt>
                <c:pt idx="12">
                  <c:v>3131.9076537120782</c:v>
                </c:pt>
                <c:pt idx="13">
                  <c:v>3189.179321065295</c:v>
                </c:pt>
                <c:pt idx="14">
                  <c:v>3172.4003554918131</c:v>
                </c:pt>
                <c:pt idx="15">
                  <c:v>3550.9165751586866</c:v>
                </c:pt>
                <c:pt idx="16">
                  <c:v>3359.8925025881858</c:v>
                </c:pt>
              </c:numCache>
            </c:numRef>
          </c:val>
        </c:ser>
        <c:dLbls>
          <c:showLegendKey val="0"/>
          <c:showVal val="0"/>
          <c:showCatName val="0"/>
          <c:showSerName val="0"/>
          <c:showPercent val="0"/>
          <c:showBubbleSize val="0"/>
        </c:dLbls>
        <c:gapWidth val="150"/>
        <c:axId val="907955040"/>
        <c:axId val="9079570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'-RÅDATA_KVARTAL-'!$AC$44:$AC$60</c:f>
              <c:numCache>
                <c:formatCode>#,##0</c:formatCode>
                <c:ptCount val="17"/>
                <c:pt idx="0">
                  <c:v>13570.352083204449</c:v>
                </c:pt>
                <c:pt idx="1">
                  <c:v>13212.781399630103</c:v>
                </c:pt>
                <c:pt idx="2">
                  <c:v>13122.548032522915</c:v>
                </c:pt>
                <c:pt idx="3">
                  <c:v>13128.749260601278</c:v>
                </c:pt>
                <c:pt idx="4">
                  <c:v>13184.83041965554</c:v>
                </c:pt>
                <c:pt idx="5">
                  <c:v>13273.027339159307</c:v>
                </c:pt>
                <c:pt idx="6">
                  <c:v>13264.513631532514</c:v>
                </c:pt>
                <c:pt idx="7">
                  <c:v>13455.720408419857</c:v>
                </c:pt>
                <c:pt idx="8">
                  <c:v>13398.645789158112</c:v>
                </c:pt>
                <c:pt idx="9">
                  <c:v>13218.807852652862</c:v>
                </c:pt>
                <c:pt idx="10">
                  <c:v>12988.926718253257</c:v>
                </c:pt>
                <c:pt idx="11">
                  <c:v>12799.896198274799</c:v>
                </c:pt>
                <c:pt idx="12">
                  <c:v>12628.551487116145</c:v>
                </c:pt>
                <c:pt idx="13">
                  <c:v>12678.622687475137</c:v>
                </c:pt>
                <c:pt idx="14">
                  <c:v>12823.173316304834</c:v>
                </c:pt>
                <c:pt idx="15">
                  <c:v>13044.403905427873</c:v>
                </c:pt>
                <c:pt idx="16">
                  <c:v>13272.38875430398</c:v>
                </c:pt>
              </c:numCache>
            </c:numRef>
          </c:val>
          <c:smooth val="0"/>
        </c:ser>
        <c:dLbls>
          <c:showLegendKey val="0"/>
          <c:showVal val="0"/>
          <c:showCatName val="0"/>
          <c:showSerName val="0"/>
          <c:showPercent val="0"/>
          <c:showBubbleSize val="0"/>
        </c:dLbls>
        <c:marker val="1"/>
        <c:smooth val="0"/>
        <c:axId val="907954648"/>
        <c:axId val="907956216"/>
      </c:lineChart>
      <c:catAx>
        <c:axId val="9079550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907957000"/>
        <c:crosses val="autoZero"/>
        <c:auto val="0"/>
        <c:lblAlgn val="ctr"/>
        <c:lblOffset val="100"/>
        <c:tickLblSkip val="1"/>
        <c:tickMarkSkip val="1"/>
        <c:noMultiLvlLbl val="0"/>
      </c:catAx>
      <c:valAx>
        <c:axId val="90795700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907955040"/>
        <c:crosses val="autoZero"/>
        <c:crossBetween val="between"/>
      </c:valAx>
      <c:catAx>
        <c:axId val="907954648"/>
        <c:scaling>
          <c:orientation val="minMax"/>
        </c:scaling>
        <c:delete val="1"/>
        <c:axPos val="b"/>
        <c:numFmt formatCode="General" sourceLinked="1"/>
        <c:majorTickMark val="out"/>
        <c:minorTickMark val="none"/>
        <c:tickLblPos val="none"/>
        <c:crossAx val="907956216"/>
        <c:crosses val="autoZero"/>
        <c:auto val="0"/>
        <c:lblAlgn val="ctr"/>
        <c:lblOffset val="100"/>
        <c:noMultiLvlLbl val="0"/>
      </c:catAx>
      <c:valAx>
        <c:axId val="90795621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90795464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'-RÅDATA_KVARTAL-'!$J$44:$J$60</c:f>
              <c:numCache>
                <c:formatCode>#,##0</c:formatCode>
                <c:ptCount val="17"/>
                <c:pt idx="0">
                  <c:v>7054.9438933573247</c:v>
                </c:pt>
                <c:pt idx="1">
                  <c:v>7251.9299203289693</c:v>
                </c:pt>
                <c:pt idx="2">
                  <c:v>7780.9965062270157</c:v>
                </c:pt>
                <c:pt idx="3">
                  <c:v>8444.7746804389244</c:v>
                </c:pt>
                <c:pt idx="4">
                  <c:v>7623.8460149907578</c:v>
                </c:pt>
                <c:pt idx="5">
                  <c:v>7787.9274088948268</c:v>
                </c:pt>
                <c:pt idx="6">
                  <c:v>7518.5786204256083</c:v>
                </c:pt>
                <c:pt idx="7">
                  <c:v>7773.2445646888063</c:v>
                </c:pt>
                <c:pt idx="8">
                  <c:v>6889.3844175045715</c:v>
                </c:pt>
                <c:pt idx="9">
                  <c:v>7210.1148448390522</c:v>
                </c:pt>
                <c:pt idx="10">
                  <c:v>7174.8537474664763</c:v>
                </c:pt>
                <c:pt idx="11">
                  <c:v>7421.5597665086552</c:v>
                </c:pt>
                <c:pt idx="12">
                  <c:v>7416.4923396539689</c:v>
                </c:pt>
                <c:pt idx="13">
                  <c:v>7728.5519260154952</c:v>
                </c:pt>
                <c:pt idx="14">
                  <c:v>7946.4364470253922</c:v>
                </c:pt>
                <c:pt idx="15">
                  <c:v>8058.5630547613964</c:v>
                </c:pt>
                <c:pt idx="16">
                  <c:v>7700.303295660372</c:v>
                </c:pt>
              </c:numCache>
            </c:numRef>
          </c:val>
        </c:ser>
        <c:dLbls>
          <c:showLegendKey val="0"/>
          <c:showVal val="0"/>
          <c:showCatName val="0"/>
          <c:showSerName val="0"/>
          <c:showPercent val="0"/>
          <c:showBubbleSize val="0"/>
        </c:dLbls>
        <c:gapWidth val="150"/>
        <c:axId val="499656224"/>
        <c:axId val="4996566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'-RÅDATA_KVARTAL-'!$X$44:$X$60</c:f>
              <c:numCache>
                <c:formatCode>#,##0</c:formatCode>
                <c:ptCount val="17"/>
                <c:pt idx="0">
                  <c:v>28349.008482273548</c:v>
                </c:pt>
                <c:pt idx="1">
                  <c:v>29393.208518559401</c:v>
                </c:pt>
                <c:pt idx="2">
                  <c:v>29645.232760761301</c:v>
                </c:pt>
                <c:pt idx="3">
                  <c:v>30532.645000352233</c:v>
                </c:pt>
                <c:pt idx="4">
                  <c:v>31101.547121985666</c:v>
                </c:pt>
                <c:pt idx="5">
                  <c:v>31637.544610551526</c:v>
                </c:pt>
                <c:pt idx="6">
                  <c:v>31375.126724750116</c:v>
                </c:pt>
                <c:pt idx="7">
                  <c:v>30703.596609</c:v>
                </c:pt>
                <c:pt idx="8">
                  <c:v>29969.135011513812</c:v>
                </c:pt>
                <c:pt idx="9">
                  <c:v>29391.322447458038</c:v>
                </c:pt>
                <c:pt idx="10">
                  <c:v>29047.597574498908</c:v>
                </c:pt>
                <c:pt idx="11">
                  <c:v>28695.912776318757</c:v>
                </c:pt>
                <c:pt idx="12">
                  <c:v>29223.02069846815</c:v>
                </c:pt>
                <c:pt idx="13">
                  <c:v>29741.457779644592</c:v>
                </c:pt>
                <c:pt idx="14">
                  <c:v>30513.040479203511</c:v>
                </c:pt>
                <c:pt idx="15">
                  <c:v>31150.043767456256</c:v>
                </c:pt>
                <c:pt idx="16">
                  <c:v>31433.854723462653</c:v>
                </c:pt>
              </c:numCache>
            </c:numRef>
          </c:val>
          <c:smooth val="0"/>
        </c:ser>
        <c:dLbls>
          <c:showLegendKey val="0"/>
          <c:showVal val="0"/>
          <c:showCatName val="0"/>
          <c:showSerName val="0"/>
          <c:showPercent val="0"/>
          <c:showBubbleSize val="0"/>
        </c:dLbls>
        <c:marker val="1"/>
        <c:smooth val="0"/>
        <c:axId val="499654264"/>
        <c:axId val="499654656"/>
      </c:lineChart>
      <c:catAx>
        <c:axId val="4996562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99656616"/>
        <c:crosses val="autoZero"/>
        <c:auto val="0"/>
        <c:lblAlgn val="ctr"/>
        <c:lblOffset val="100"/>
        <c:tickLblSkip val="1"/>
        <c:tickMarkSkip val="1"/>
        <c:noMultiLvlLbl val="0"/>
      </c:catAx>
      <c:valAx>
        <c:axId val="499656616"/>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99656224"/>
        <c:crosses val="autoZero"/>
        <c:crossBetween val="between"/>
      </c:valAx>
      <c:catAx>
        <c:axId val="499654264"/>
        <c:scaling>
          <c:orientation val="minMax"/>
        </c:scaling>
        <c:delete val="1"/>
        <c:axPos val="b"/>
        <c:numFmt formatCode="General" sourceLinked="1"/>
        <c:majorTickMark val="out"/>
        <c:minorTickMark val="none"/>
        <c:tickLblPos val="none"/>
        <c:crossAx val="499654656"/>
        <c:crosses val="autoZero"/>
        <c:auto val="0"/>
        <c:lblAlgn val="ctr"/>
        <c:lblOffset val="100"/>
        <c:noMultiLvlLbl val="0"/>
      </c:catAx>
      <c:valAx>
        <c:axId val="499654656"/>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99654264"/>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'-RÅDATA_KVARTAL-'!$A$44:$A$60</c:f>
              <c:strCache>
                <c:ptCount val="17"/>
                <c:pt idx="0">
                  <c:v>2013 Kvartal 1</c:v>
                </c:pt>
                <c:pt idx="1">
                  <c:v>2013 Kvartal 2</c:v>
                </c:pt>
                <c:pt idx="2">
                  <c:v>2013 Kvartal 3</c:v>
                </c:pt>
                <c:pt idx="3">
                  <c:v>2013 Kvartal 4</c:v>
                </c:pt>
                <c:pt idx="4">
                  <c:v>2014 Kvartal 1</c:v>
                </c:pt>
                <c:pt idx="5">
                  <c:v>2014 Kvartal 2</c:v>
                </c:pt>
                <c:pt idx="6">
                  <c:v>2014 Kvartal 3</c:v>
                </c:pt>
                <c:pt idx="7">
                  <c:v>2014 Kvartal 4</c:v>
                </c:pt>
                <c:pt idx="8">
                  <c:v>2015 Kvartal 1</c:v>
                </c:pt>
                <c:pt idx="9">
                  <c:v>2015 Kvartal 2</c:v>
                </c:pt>
                <c:pt idx="10">
                  <c:v>2015 Kvartal 3</c:v>
                </c:pt>
                <c:pt idx="11">
                  <c:v>2015 Kvartal 4</c:v>
                </c:pt>
                <c:pt idx="12">
                  <c:v>2016 Kvartal 1</c:v>
                </c:pt>
                <c:pt idx="13">
                  <c:v>2016 Kvartal 2</c:v>
                </c:pt>
                <c:pt idx="14">
                  <c:v>2016 Kvartal 3</c:v>
                </c:pt>
                <c:pt idx="15">
                  <c:v>2016 Kvartal 4</c:v>
                </c:pt>
                <c:pt idx="16">
                  <c:v>2017 Kvartal 1</c:v>
                </c:pt>
              </c:strCache>
            </c:strRef>
          </c:cat>
          <c:val>
            <c:numRef>
              <c:f>'-RÅDATA_KVARTAL-'!$K$44:$K$60</c:f>
              <c:numCache>
                <c:formatCode>#,##0</c:formatCode>
                <c:ptCount val="17"/>
                <c:pt idx="0">
                  <c:v>1923.4023104055022</c:v>
                </c:pt>
                <c:pt idx="1">
                  <c:v>1931.0225659196922</c:v>
                </c:pt>
                <c:pt idx="2">
                  <c:v>1844.7684594152872</c:v>
                </c:pt>
                <c:pt idx="3">
                  <c:v>2142.0319150605947</c:v>
                </c:pt>
                <c:pt idx="4">
                  <c:v>2004.2507377635739</c:v>
                </c:pt>
                <c:pt idx="5">
                  <c:v>2078.5292041963176</c:v>
                </c:pt>
                <c:pt idx="6">
                  <c:v>1768.9979117486491</c:v>
                </c:pt>
                <c:pt idx="7">
                  <c:v>1988.8301569814596</c:v>
                </c:pt>
                <c:pt idx="8">
                  <c:v>1934.5983461018341</c:v>
                </c:pt>
                <c:pt idx="9">
                  <c:v>2041.8913124253017</c:v>
                </c:pt>
                <c:pt idx="10">
                  <c:v>1863.0798146900913</c:v>
                </c:pt>
                <c:pt idx="11">
                  <c:v>2059.8507052441287</c:v>
                </c:pt>
                <c:pt idx="12">
                  <c:v>2033.5865270978713</c:v>
                </c:pt>
                <c:pt idx="13">
                  <c:v>2172.3813078034136</c:v>
                </c:pt>
                <c:pt idx="14">
                  <c:v>2024.6149344255632</c:v>
                </c:pt>
                <c:pt idx="15">
                  <c:v>2130.7689380051529</c:v>
                </c:pt>
                <c:pt idx="16">
                  <c:v>2042.5137473988402</c:v>
                </c:pt>
              </c:numCache>
            </c:numRef>
          </c:val>
        </c:ser>
        <c:dLbls>
          <c:showLegendKey val="0"/>
          <c:showVal val="0"/>
          <c:showCatName val="0"/>
          <c:showSerName val="0"/>
          <c:showPercent val="0"/>
          <c:showBubbleSize val="0"/>
        </c:dLbls>
        <c:gapWidth val="150"/>
        <c:axId val="499655832"/>
        <c:axId val="4996550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'-RÅDATA_KVARTAL-'!$Y$44:$Y$60</c:f>
              <c:numCache>
                <c:formatCode>#,##0</c:formatCode>
                <c:ptCount val="17"/>
                <c:pt idx="0">
                  <c:v>7930.2114857730712</c:v>
                </c:pt>
                <c:pt idx="1">
                  <c:v>7928.2467100985141</c:v>
                </c:pt>
                <c:pt idx="2">
                  <c:v>7752.915469003342</c:v>
                </c:pt>
                <c:pt idx="3">
                  <c:v>7841.2252508010761</c:v>
                </c:pt>
                <c:pt idx="4">
                  <c:v>7922.0736781591477</c:v>
                </c:pt>
                <c:pt idx="5">
                  <c:v>8069.5803164357731</c:v>
                </c:pt>
                <c:pt idx="6">
                  <c:v>7993.8097687691352</c:v>
                </c:pt>
                <c:pt idx="7">
                  <c:v>7840.6080106899999</c:v>
                </c:pt>
                <c:pt idx="8">
                  <c:v>7770.9556190282601</c:v>
                </c:pt>
                <c:pt idx="9">
                  <c:v>7734.3177272572448</c:v>
                </c:pt>
                <c:pt idx="10">
                  <c:v>7828.3996301986872</c:v>
                </c:pt>
                <c:pt idx="11">
                  <c:v>7899.420178461356</c:v>
                </c:pt>
                <c:pt idx="12">
                  <c:v>7998.4083594573922</c:v>
                </c:pt>
                <c:pt idx="13">
                  <c:v>8128.8983548355045</c:v>
                </c:pt>
                <c:pt idx="14">
                  <c:v>8290.4334745709766</c:v>
                </c:pt>
                <c:pt idx="15">
                  <c:v>8361.3517073319999</c:v>
                </c:pt>
                <c:pt idx="16">
                  <c:v>8370.2789276329695</c:v>
                </c:pt>
              </c:numCache>
            </c:numRef>
          </c:val>
          <c:smooth val="0"/>
        </c:ser>
        <c:dLbls>
          <c:showLegendKey val="0"/>
          <c:showVal val="0"/>
          <c:showCatName val="0"/>
          <c:showSerName val="0"/>
          <c:showPercent val="0"/>
          <c:showBubbleSize val="0"/>
        </c:dLbls>
        <c:marker val="1"/>
        <c:smooth val="0"/>
        <c:axId val="499657008"/>
        <c:axId val="499653480"/>
      </c:lineChart>
      <c:catAx>
        <c:axId val="499655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99655048"/>
        <c:crosses val="autoZero"/>
        <c:auto val="0"/>
        <c:lblAlgn val="ctr"/>
        <c:lblOffset val="100"/>
        <c:tickLblSkip val="1"/>
        <c:tickMarkSkip val="1"/>
        <c:noMultiLvlLbl val="0"/>
      </c:catAx>
      <c:valAx>
        <c:axId val="49965504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99655832"/>
        <c:crosses val="autoZero"/>
        <c:crossBetween val="between"/>
      </c:valAx>
      <c:catAx>
        <c:axId val="499657008"/>
        <c:scaling>
          <c:orientation val="minMax"/>
        </c:scaling>
        <c:delete val="1"/>
        <c:axPos val="b"/>
        <c:numFmt formatCode="General" sourceLinked="1"/>
        <c:majorTickMark val="out"/>
        <c:minorTickMark val="none"/>
        <c:tickLblPos val="none"/>
        <c:crossAx val="499653480"/>
        <c:crosses val="autoZero"/>
        <c:auto val="0"/>
        <c:lblAlgn val="ctr"/>
        <c:lblOffset val="100"/>
        <c:noMultiLvlLbl val="0"/>
      </c:catAx>
      <c:valAx>
        <c:axId val="49965348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9965700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4295775" y="1285875"/>
          <a:ext cx="2737341"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22</xdr:row>
          <xdr:rowOff>76200</xdr:rowOff>
        </xdr:from>
        <xdr:to>
          <xdr:col>2</xdr:col>
          <xdr:colOff>57150</xdr:colOff>
          <xdr:row>26</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xdr:from>
      <xdr:col>0</xdr:col>
      <xdr:colOff>0</xdr:colOff>
      <xdr:row>2</xdr:row>
      <xdr:rowOff>0</xdr:rowOff>
    </xdr:from>
    <xdr:to>
      <xdr:col>20</xdr:col>
      <xdr:colOff>480060</xdr:colOff>
      <xdr:row>21</xdr:row>
      <xdr:rowOff>45720</xdr:rowOff>
    </xdr:to>
    <xdr:sp macro="" textlink="">
      <xdr:nvSpPr>
        <xdr:cNvPr id="4" name="textruta 3"/>
        <xdr:cNvSpPr txBox="1"/>
      </xdr:nvSpPr>
      <xdr:spPr>
        <a:xfrm>
          <a:off x="0" y="594360"/>
          <a:ext cx="10386060" cy="568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latin typeface="Arial" panose="020B0604020202020204" pitchFamily="34" charset="0"/>
              <a:cs typeface="Arial" panose="020B0604020202020204" pitchFamily="34" charset="0"/>
            </a:rPr>
            <a:t>Rapporterat underlag om godstransporter är ofullständigt för det första kvartalet 2017.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för första kvartalet 2017.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37</xdr:row>
          <xdr:rowOff>9525</xdr:rowOff>
        </xdr:from>
        <xdr:to>
          <xdr:col>1</xdr:col>
          <xdr:colOff>419100</xdr:colOff>
          <xdr:row>41</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xdr:from>
      <xdr:col>0</xdr:col>
      <xdr:colOff>0</xdr:colOff>
      <xdr:row>1</xdr:row>
      <xdr:rowOff>9525</xdr:rowOff>
    </xdr:from>
    <xdr:to>
      <xdr:col>20</xdr:col>
      <xdr:colOff>466725</xdr:colOff>
      <xdr:row>35</xdr:row>
      <xdr:rowOff>114300</xdr:rowOff>
    </xdr:to>
    <xdr:sp macro="" textlink="">
      <xdr:nvSpPr>
        <xdr:cNvPr id="3" name="textruta 2"/>
        <xdr:cNvSpPr txBox="1"/>
      </xdr:nvSpPr>
      <xdr:spPr>
        <a:xfrm>
          <a:off x="0" y="419100"/>
          <a:ext cx="11134725" cy="788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(EG) nr 91/2003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2012:3).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hanteras i enlighet med Offentlighets- och sekretesslagen.</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Frågor rörande undersökningen kan ställas till Fredrik Lindberg på Trafikanalys (010-414 42 36, fredrik.lindberg@trafa.se) 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28575</xdr:rowOff>
        </xdr:from>
        <xdr:to>
          <xdr:col>1</xdr:col>
          <xdr:colOff>161925</xdr:colOff>
          <xdr:row>44</xdr:row>
          <xdr:rowOff>47625</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V45"/>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06" t="s">
        <v>212</v>
      </c>
      <c r="B1" s="207"/>
      <c r="C1" s="207"/>
      <c r="D1" s="207"/>
      <c r="E1" s="207"/>
      <c r="F1" s="207"/>
      <c r="G1" s="207"/>
      <c r="H1" s="207"/>
      <c r="I1" s="207"/>
      <c r="J1" s="207"/>
      <c r="K1" s="207"/>
      <c r="L1" s="207"/>
      <c r="M1" s="207"/>
      <c r="N1" s="207"/>
      <c r="O1" s="207"/>
      <c r="P1" s="207"/>
      <c r="Q1" s="207"/>
      <c r="R1" s="207"/>
      <c r="S1" s="207"/>
      <c r="T1" s="207"/>
      <c r="U1" s="207"/>
      <c r="V1" s="207"/>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08"/>
      <c r="B3" s="209"/>
      <c r="C3" s="209"/>
      <c r="D3" s="209"/>
      <c r="E3" s="209"/>
      <c r="F3" s="209"/>
      <c r="G3" s="209"/>
      <c r="H3" s="209"/>
      <c r="I3" s="209"/>
      <c r="J3" s="209"/>
      <c r="K3" s="209"/>
      <c r="L3" s="209"/>
      <c r="M3" s="209"/>
      <c r="N3" s="209"/>
      <c r="O3" s="209"/>
      <c r="P3" s="209"/>
      <c r="Q3" s="209"/>
      <c r="R3" s="209"/>
      <c r="S3" s="209"/>
      <c r="T3" s="209"/>
      <c r="U3" s="209"/>
    </row>
    <row r="12" spans="1:22" ht="65.25" customHeight="1" x14ac:dyDescent="0.4">
      <c r="B12" s="123" t="s">
        <v>182</v>
      </c>
    </row>
    <row r="13" spans="1:22" ht="20.25" x14ac:dyDescent="0.3">
      <c r="B13" s="132" t="s">
        <v>183</v>
      </c>
    </row>
    <row r="14" spans="1:22" ht="18.75" x14ac:dyDescent="0.3">
      <c r="B14" s="124"/>
    </row>
    <row r="15" spans="1:22" ht="14.25" customHeight="1" x14ac:dyDescent="0.2">
      <c r="B15" s="125" t="s">
        <v>211</v>
      </c>
    </row>
    <row r="16" spans="1:22" ht="16.5" customHeight="1" x14ac:dyDescent="0.3">
      <c r="B16" s="124"/>
    </row>
    <row r="17" spans="2:2" ht="16.5" customHeight="1" x14ac:dyDescent="0.2">
      <c r="B17" s="125" t="s">
        <v>168</v>
      </c>
    </row>
    <row r="18" spans="2:2" x14ac:dyDescent="0.2">
      <c r="B18" s="194" t="s">
        <v>166</v>
      </c>
    </row>
    <row r="19" spans="2:2" x14ac:dyDescent="0.2">
      <c r="B19" s="194" t="s">
        <v>167</v>
      </c>
    </row>
    <row r="21" spans="2:2" ht="12.75" x14ac:dyDescent="0.2">
      <c r="B21" s="125"/>
    </row>
    <row r="22" spans="2:2" ht="12.75" x14ac:dyDescent="0.2">
      <c r="B22" s="125" t="s">
        <v>169</v>
      </c>
    </row>
    <row r="23" spans="2:2" x14ac:dyDescent="0.2">
      <c r="B23" s="14" t="s">
        <v>170</v>
      </c>
    </row>
    <row r="24" spans="2:2" x14ac:dyDescent="0.2">
      <c r="B24" s="14" t="s">
        <v>83</v>
      </c>
    </row>
    <row r="27" spans="2:2" ht="12.75" x14ac:dyDescent="0.2">
      <c r="B27" s="126"/>
    </row>
    <row r="28" spans="2:2" ht="12.75" x14ac:dyDescent="0.2">
      <c r="B28" s="126"/>
    </row>
    <row r="29" spans="2:2" ht="12.75" x14ac:dyDescent="0.2">
      <c r="B29" s="126"/>
    </row>
    <row r="30" spans="2:2" ht="12.75" x14ac:dyDescent="0.2">
      <c r="B30" s="126"/>
    </row>
    <row r="31" spans="2:2" ht="12.75" x14ac:dyDescent="0.2">
      <c r="B31" s="127"/>
    </row>
    <row r="34" spans="1:21" x14ac:dyDescent="0.2">
      <c r="A34" s="128"/>
      <c r="B34" s="128"/>
      <c r="C34" s="128"/>
      <c r="D34" s="128"/>
      <c r="E34" s="128"/>
      <c r="F34" s="128"/>
      <c r="G34" s="128"/>
      <c r="H34" s="128"/>
      <c r="I34" s="128"/>
      <c r="J34" s="128"/>
      <c r="K34" s="128"/>
      <c r="L34" s="128"/>
      <c r="M34" s="128"/>
      <c r="N34" s="128"/>
      <c r="O34" s="128"/>
      <c r="P34" s="128"/>
      <c r="Q34" s="128"/>
      <c r="R34" s="128"/>
      <c r="S34" s="128"/>
      <c r="T34" s="128"/>
      <c r="U34" s="128"/>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28"/>
      <c r="B45" s="129"/>
      <c r="C45" s="129"/>
      <c r="D45" s="129"/>
      <c r="E45" s="129"/>
      <c r="F45" s="129"/>
      <c r="G45" s="129"/>
      <c r="H45" s="129"/>
      <c r="I45" s="129"/>
      <c r="J45" s="129"/>
      <c r="K45" s="129"/>
      <c r="L45" s="129"/>
      <c r="M45" s="129"/>
      <c r="N45" s="129"/>
      <c r="O45" s="129"/>
      <c r="P45" s="129"/>
      <c r="Q45" s="129"/>
      <c r="R45" s="129"/>
      <c r="S45" s="129"/>
      <c r="T45" s="128"/>
      <c r="U45" s="128"/>
    </row>
  </sheetData>
  <sheetProtection sheet="1" objects="1" scenarios="1"/>
  <mergeCells count="2">
    <mergeCell ref="A1:V1"/>
    <mergeCell ref="A3:U3"/>
  </mergeCells>
  <hyperlinks>
    <hyperlink ref="B19"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84"/>
  <sheetViews>
    <sheetView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118</v>
      </c>
    </row>
    <row r="5" spans="2:2" x14ac:dyDescent="0.2">
      <c r="B5" s="134" t="s">
        <v>106</v>
      </c>
    </row>
    <row r="6" spans="2:2" ht="6" customHeight="1" x14ac:dyDescent="0.2"/>
    <row r="7" spans="2:2" x14ac:dyDescent="0.2">
      <c r="B7" s="134" t="s">
        <v>107</v>
      </c>
    </row>
    <row r="8" spans="2:2" ht="6" customHeight="1" x14ac:dyDescent="0.2"/>
    <row r="9" spans="2:2" x14ac:dyDescent="0.2">
      <c r="B9" s="134" t="s">
        <v>85</v>
      </c>
    </row>
    <row r="10" spans="2:2" ht="6" customHeight="1" x14ac:dyDescent="0.2"/>
    <row r="11" spans="2:2" ht="12" customHeight="1" x14ac:dyDescent="0.2">
      <c r="B11" s="134" t="s">
        <v>135</v>
      </c>
    </row>
    <row r="12" spans="2:2" ht="12" customHeight="1" x14ac:dyDescent="0.2">
      <c r="B12" s="134" t="s">
        <v>134</v>
      </c>
    </row>
    <row r="13" spans="2:2" ht="6" customHeight="1" x14ac:dyDescent="0.2"/>
    <row r="14" spans="2:2" ht="12" customHeight="1" x14ac:dyDescent="0.2">
      <c r="B14" s="134" t="s">
        <v>136</v>
      </c>
    </row>
    <row r="15" spans="2:2" ht="12" customHeight="1" x14ac:dyDescent="0.2">
      <c r="B15" s="134" t="s">
        <v>120</v>
      </c>
    </row>
    <row r="16" spans="2:2" ht="6" customHeight="1" x14ac:dyDescent="0.2"/>
    <row r="17" spans="2:2" ht="12" customHeight="1" x14ac:dyDescent="0.2">
      <c r="B17" s="134" t="s">
        <v>89</v>
      </c>
    </row>
    <row r="18" spans="2:2" ht="12" customHeight="1" x14ac:dyDescent="0.2">
      <c r="B18" s="134" t="s">
        <v>121</v>
      </c>
    </row>
    <row r="19" spans="2:2" ht="6" customHeight="1" x14ac:dyDescent="0.2"/>
    <row r="20" spans="2:2" ht="12" customHeight="1" x14ac:dyDescent="0.2">
      <c r="B20" s="134" t="s">
        <v>137</v>
      </c>
    </row>
    <row r="21" spans="2:2" ht="12" customHeight="1" x14ac:dyDescent="0.2">
      <c r="B21" s="134" t="s">
        <v>122</v>
      </c>
    </row>
    <row r="22" spans="2:2" ht="6" customHeight="1" x14ac:dyDescent="0.2"/>
    <row r="23" spans="2:2" ht="12" customHeight="1" x14ac:dyDescent="0.2">
      <c r="B23" s="134" t="s">
        <v>112</v>
      </c>
    </row>
    <row r="24" spans="2:2" ht="12" customHeight="1" x14ac:dyDescent="0.2">
      <c r="B24" s="134" t="s">
        <v>125</v>
      </c>
    </row>
    <row r="25" spans="2:2" ht="6" customHeight="1" x14ac:dyDescent="0.2"/>
    <row r="26" spans="2:2" ht="12" customHeight="1" x14ac:dyDescent="0.2">
      <c r="B26" s="134" t="s">
        <v>115</v>
      </c>
    </row>
    <row r="27" spans="2:2" ht="12" customHeight="1" x14ac:dyDescent="0.2">
      <c r="B27" s="134" t="s">
        <v>123</v>
      </c>
    </row>
    <row r="28" spans="2:2" ht="6" customHeight="1" x14ac:dyDescent="0.2">
      <c r="B28" s="133"/>
    </row>
    <row r="29" spans="2:2" ht="12" customHeight="1" x14ac:dyDescent="0.2">
      <c r="B29" s="134" t="s">
        <v>116</v>
      </c>
    </row>
    <row r="30" spans="2:2" ht="12" customHeight="1" x14ac:dyDescent="0.2">
      <c r="B30" s="134" t="s">
        <v>124</v>
      </c>
    </row>
    <row r="31" spans="2:2" ht="6" customHeight="1" x14ac:dyDescent="0.2">
      <c r="B31" s="133"/>
    </row>
    <row r="32" spans="2:2" ht="12" customHeight="1" x14ac:dyDescent="0.2">
      <c r="B32" s="134" t="s">
        <v>184</v>
      </c>
    </row>
    <row r="33" spans="2:2" ht="12" customHeight="1" x14ac:dyDescent="0.2">
      <c r="B33" s="134" t="s">
        <v>126</v>
      </c>
    </row>
    <row r="34" spans="2:2" ht="6" customHeight="1" x14ac:dyDescent="0.2"/>
    <row r="35" spans="2:2" ht="12" customHeight="1" x14ac:dyDescent="0.2">
      <c r="B35" s="134" t="s">
        <v>186</v>
      </c>
    </row>
    <row r="36" spans="2:2" ht="12" customHeight="1" x14ac:dyDescent="0.2">
      <c r="B36" s="134" t="s">
        <v>127</v>
      </c>
    </row>
    <row r="37" spans="2:2" ht="6" customHeight="1" x14ac:dyDescent="0.2"/>
    <row r="38" spans="2:2" ht="12" customHeight="1" x14ac:dyDescent="0.2">
      <c r="B38" s="134" t="s">
        <v>193</v>
      </c>
    </row>
    <row r="39" spans="2:2" ht="12" customHeight="1" x14ac:dyDescent="0.2">
      <c r="B39" s="134" t="s">
        <v>157</v>
      </c>
    </row>
    <row r="40" spans="2:2" ht="6" customHeight="1" x14ac:dyDescent="0.2"/>
    <row r="41" spans="2:2" ht="12" customHeight="1" x14ac:dyDescent="0.2">
      <c r="B41" s="134" t="s">
        <v>196</v>
      </c>
    </row>
    <row r="42" spans="2:2" ht="12" customHeight="1" x14ac:dyDescent="0.2">
      <c r="B42" s="134" t="s">
        <v>129</v>
      </c>
    </row>
    <row r="43" spans="2:2" ht="6" customHeight="1" x14ac:dyDescent="0.2"/>
    <row r="44" spans="2:2" ht="12" customHeight="1" x14ac:dyDescent="0.2">
      <c r="B44" s="134" t="s">
        <v>187</v>
      </c>
    </row>
    <row r="45" spans="2:2" ht="12" customHeight="1" x14ac:dyDescent="0.2">
      <c r="B45" s="134" t="s">
        <v>130</v>
      </c>
    </row>
    <row r="46" spans="2:2" ht="6" customHeight="1" x14ac:dyDescent="0.2">
      <c r="B46" s="133"/>
    </row>
    <row r="47" spans="2:2" ht="12" customHeight="1" x14ac:dyDescent="0.2">
      <c r="B47" s="134" t="s">
        <v>188</v>
      </c>
    </row>
    <row r="48" spans="2:2" ht="12" customHeight="1" x14ac:dyDescent="0.2">
      <c r="B48" s="134" t="s">
        <v>131</v>
      </c>
    </row>
    <row r="49" spans="2:2" ht="6" customHeight="1" x14ac:dyDescent="0.2">
      <c r="B49" s="133"/>
    </row>
    <row r="50" spans="2:2" ht="12" customHeight="1" x14ac:dyDescent="0.2">
      <c r="B50" s="134" t="s">
        <v>197</v>
      </c>
    </row>
    <row r="51" spans="2:2" ht="12" customHeight="1" x14ac:dyDescent="0.2">
      <c r="B51" s="134" t="s">
        <v>132</v>
      </c>
    </row>
    <row r="52" spans="2:2" ht="6" customHeight="1" x14ac:dyDescent="0.2">
      <c r="B52" s="133"/>
    </row>
    <row r="53" spans="2:2" ht="12" customHeight="1" x14ac:dyDescent="0.2">
      <c r="B53" s="134" t="s">
        <v>200</v>
      </c>
    </row>
    <row r="54" spans="2:2" ht="12" customHeight="1" x14ac:dyDescent="0.2">
      <c r="B54" s="134" t="s">
        <v>133</v>
      </c>
    </row>
    <row r="55" spans="2:2" ht="6" customHeight="1" x14ac:dyDescent="0.2"/>
    <row r="56" spans="2:2" ht="12" customHeight="1" x14ac:dyDescent="0.2">
      <c r="B56" s="134" t="s">
        <v>155</v>
      </c>
    </row>
    <row r="57" spans="2:2" ht="12" customHeight="1" x14ac:dyDescent="0.2">
      <c r="B57" s="134" t="s">
        <v>156</v>
      </c>
    </row>
    <row r="58" spans="2:2" ht="6" customHeight="1" x14ac:dyDescent="0.2">
      <c r="B58" s="134"/>
    </row>
    <row r="59" spans="2:2" ht="12" customHeight="1" x14ac:dyDescent="0.2">
      <c r="B59" s="134" t="s">
        <v>138</v>
      </c>
    </row>
    <row r="60" spans="2:2" ht="12" customHeight="1" x14ac:dyDescent="0.2">
      <c r="B60" s="134" t="s">
        <v>139</v>
      </c>
    </row>
    <row r="61" spans="2:2" ht="6" customHeight="1" x14ac:dyDescent="0.2">
      <c r="B61" s="134"/>
    </row>
    <row r="62" spans="2:2" ht="12" customHeight="1" x14ac:dyDescent="0.2">
      <c r="B62" s="134" t="s">
        <v>151</v>
      </c>
    </row>
    <row r="63" spans="2:2" ht="12" customHeight="1" x14ac:dyDescent="0.2">
      <c r="B63" s="134" t="s">
        <v>158</v>
      </c>
    </row>
    <row r="64" spans="2:2" ht="6" customHeight="1" x14ac:dyDescent="0.2">
      <c r="B64" s="134"/>
    </row>
    <row r="65" spans="2:2" ht="12" customHeight="1" x14ac:dyDescent="0.2">
      <c r="B65" s="134" t="s">
        <v>141</v>
      </c>
    </row>
    <row r="66" spans="2:2" ht="12" customHeight="1" x14ac:dyDescent="0.2">
      <c r="B66" s="134" t="s">
        <v>159</v>
      </c>
    </row>
    <row r="67" spans="2:2" ht="6" customHeight="1" x14ac:dyDescent="0.2">
      <c r="B67" s="134"/>
    </row>
    <row r="68" spans="2:2" ht="12" customHeight="1" x14ac:dyDescent="0.2">
      <c r="B68" s="134" t="s">
        <v>143</v>
      </c>
    </row>
    <row r="69" spans="2:2" ht="12" customHeight="1" x14ac:dyDescent="0.2">
      <c r="B69" s="134" t="s">
        <v>160</v>
      </c>
    </row>
    <row r="70" spans="2:2" ht="6" customHeight="1" x14ac:dyDescent="0.2">
      <c r="B70" s="134"/>
    </row>
    <row r="71" spans="2:2" ht="12" customHeight="1" x14ac:dyDescent="0.2">
      <c r="B71" s="134" t="s">
        <v>145</v>
      </c>
    </row>
    <row r="72" spans="2:2" ht="12" customHeight="1" x14ac:dyDescent="0.2">
      <c r="B72" s="134" t="s">
        <v>161</v>
      </c>
    </row>
    <row r="73" spans="2:2" ht="6" customHeight="1" x14ac:dyDescent="0.2">
      <c r="B73" s="134"/>
    </row>
    <row r="74" spans="2:2" ht="12" customHeight="1" x14ac:dyDescent="0.2">
      <c r="B74" s="134" t="s">
        <v>190</v>
      </c>
    </row>
    <row r="75" spans="2:2" ht="12" customHeight="1" x14ac:dyDescent="0.2">
      <c r="B75" s="134" t="s">
        <v>162</v>
      </c>
    </row>
    <row r="76" spans="2:2" ht="6" customHeight="1" x14ac:dyDescent="0.2">
      <c r="B76" s="134"/>
    </row>
    <row r="77" spans="2:2" ht="12" customHeight="1" x14ac:dyDescent="0.2">
      <c r="B77" s="134" t="s">
        <v>191</v>
      </c>
    </row>
    <row r="78" spans="2:2" ht="12" customHeight="1" x14ac:dyDescent="0.2">
      <c r="B78" s="134" t="s">
        <v>163</v>
      </c>
    </row>
    <row r="79" spans="2:2" ht="6" customHeight="1" x14ac:dyDescent="0.2">
      <c r="B79" s="134"/>
    </row>
    <row r="80" spans="2:2" ht="12" customHeight="1" x14ac:dyDescent="0.2">
      <c r="B80" s="134" t="s">
        <v>201</v>
      </c>
    </row>
    <row r="81" spans="2:2" ht="12" customHeight="1" x14ac:dyDescent="0.2">
      <c r="B81" s="134" t="s">
        <v>164</v>
      </c>
    </row>
    <row r="82" spans="2:2" ht="6" customHeight="1" x14ac:dyDescent="0.2">
      <c r="B82" s="134"/>
    </row>
    <row r="83" spans="2:2" ht="12" customHeight="1" x14ac:dyDescent="0.2">
      <c r="B83" s="134" t="s">
        <v>203</v>
      </c>
    </row>
    <row r="84" spans="2:2" ht="12" customHeight="1" x14ac:dyDescent="0.2">
      <c r="B84" s="134" t="s">
        <v>165</v>
      </c>
    </row>
  </sheetData>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tabColor theme="0" tint="-4.9989318521683403E-2"/>
  </sheetPr>
  <dimension ref="A1:AL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13" t="s">
        <v>84</v>
      </c>
      <c r="B1" s="213"/>
      <c r="C1" s="213"/>
      <c r="D1" s="213"/>
      <c r="E1" s="213"/>
      <c r="F1" s="213"/>
      <c r="G1" s="213"/>
      <c r="H1" s="213"/>
      <c r="I1" s="213"/>
      <c r="J1" s="213"/>
      <c r="K1" s="213"/>
      <c r="L1" s="213"/>
      <c r="M1" s="213"/>
      <c r="N1" s="213"/>
      <c r="O1" s="213"/>
      <c r="P1" s="213"/>
      <c r="Q1" s="213"/>
      <c r="R1" s="213"/>
      <c r="S1" s="213"/>
      <c r="T1" s="213"/>
      <c r="U1" s="214"/>
    </row>
    <row r="2" spans="1:38" ht="15" customHeight="1" x14ac:dyDescent="0.2">
      <c r="A2" s="212"/>
      <c r="B2" s="212"/>
      <c r="C2" s="212"/>
      <c r="D2" s="212"/>
      <c r="E2" s="212"/>
      <c r="F2" s="212"/>
      <c r="G2" s="212"/>
      <c r="H2" s="212"/>
      <c r="I2" s="212"/>
      <c r="J2" s="212"/>
      <c r="K2" s="212"/>
      <c r="L2" s="212"/>
      <c r="M2" s="212"/>
      <c r="N2" s="212"/>
      <c r="O2" s="212"/>
      <c r="P2" s="212"/>
      <c r="Q2" s="212"/>
      <c r="R2" s="212"/>
      <c r="S2" s="212"/>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10"/>
      <c r="B5" s="210"/>
      <c r="C5" s="210"/>
      <c r="D5" s="210"/>
      <c r="E5" s="210"/>
      <c r="F5" s="210"/>
      <c r="G5" s="210"/>
      <c r="H5" s="210"/>
      <c r="I5" s="210"/>
      <c r="J5" s="210"/>
      <c r="K5" s="210"/>
      <c r="L5" s="210"/>
      <c r="M5" s="210"/>
      <c r="N5" s="210"/>
      <c r="O5" s="210"/>
      <c r="P5" s="210"/>
      <c r="Q5" s="210"/>
      <c r="R5" s="210"/>
      <c r="S5" s="210"/>
      <c r="T5" s="211"/>
      <c r="U5" s="211"/>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10"/>
      <c r="B7" s="210"/>
      <c r="C7" s="210"/>
      <c r="D7" s="210"/>
      <c r="E7" s="210"/>
      <c r="F7" s="210"/>
      <c r="G7" s="210"/>
      <c r="H7" s="210"/>
      <c r="I7" s="210"/>
      <c r="J7" s="210"/>
      <c r="K7" s="210"/>
      <c r="L7" s="210"/>
      <c r="M7" s="210"/>
      <c r="N7" s="210"/>
      <c r="O7" s="210"/>
      <c r="P7" s="210"/>
      <c r="Q7" s="210"/>
      <c r="R7" s="210"/>
      <c r="S7" s="210"/>
      <c r="T7" s="211"/>
      <c r="U7" s="211"/>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10"/>
      <c r="B9" s="210"/>
      <c r="C9" s="210"/>
      <c r="D9" s="210"/>
      <c r="E9" s="210"/>
      <c r="F9" s="210"/>
      <c r="G9" s="210"/>
      <c r="H9" s="210"/>
      <c r="I9" s="210"/>
      <c r="J9" s="210"/>
      <c r="K9" s="210"/>
      <c r="L9" s="210"/>
      <c r="M9" s="210"/>
      <c r="N9" s="210"/>
      <c r="O9" s="210"/>
      <c r="P9" s="210"/>
      <c r="Q9" s="210"/>
      <c r="R9" s="210"/>
      <c r="S9" s="210"/>
      <c r="T9" s="211"/>
      <c r="U9" s="211"/>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10"/>
      <c r="B11" s="210"/>
      <c r="C11" s="210"/>
      <c r="D11" s="210"/>
      <c r="E11" s="210"/>
      <c r="F11" s="210"/>
      <c r="G11" s="210"/>
      <c r="H11" s="210"/>
      <c r="I11" s="210"/>
      <c r="J11" s="210"/>
      <c r="K11" s="210"/>
      <c r="L11" s="210"/>
      <c r="M11" s="210"/>
      <c r="N11" s="210"/>
      <c r="O11" s="210"/>
      <c r="P11" s="210"/>
      <c r="Q11" s="210"/>
      <c r="R11" s="210"/>
      <c r="S11" s="210"/>
      <c r="T11" s="210"/>
      <c r="U11" s="210"/>
    </row>
    <row r="12" spans="1:38" ht="6" customHeight="1" x14ac:dyDescent="0.2">
      <c r="A12" s="210"/>
      <c r="B12" s="210"/>
      <c r="C12" s="210"/>
      <c r="D12" s="210"/>
      <c r="E12" s="210"/>
      <c r="F12" s="210"/>
      <c r="G12" s="210"/>
      <c r="H12" s="210"/>
      <c r="I12" s="210"/>
      <c r="J12" s="210"/>
      <c r="K12" s="210"/>
      <c r="L12" s="210"/>
      <c r="M12" s="210"/>
      <c r="N12" s="210"/>
      <c r="O12" s="210"/>
      <c r="P12" s="210"/>
      <c r="Q12" s="210"/>
      <c r="R12" s="210"/>
      <c r="S12" s="210"/>
      <c r="T12" s="210"/>
      <c r="U12" s="210"/>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10"/>
      <c r="B13" s="210"/>
      <c r="C13" s="210"/>
      <c r="D13" s="210"/>
      <c r="E13" s="210"/>
      <c r="F13" s="210"/>
      <c r="G13" s="210"/>
      <c r="H13" s="210"/>
      <c r="I13" s="210"/>
      <c r="J13" s="210"/>
      <c r="K13" s="210"/>
      <c r="L13" s="210"/>
      <c r="M13" s="210"/>
      <c r="N13" s="210"/>
      <c r="O13" s="210"/>
      <c r="P13" s="210"/>
      <c r="Q13" s="210"/>
      <c r="R13" s="210"/>
      <c r="S13" s="210"/>
      <c r="T13" s="210"/>
      <c r="U13" s="210"/>
    </row>
    <row r="14" spans="1:38" ht="6" customHeight="1" x14ac:dyDescent="0.2">
      <c r="A14" s="210"/>
      <c r="B14" s="210"/>
      <c r="C14" s="210"/>
      <c r="D14" s="210"/>
      <c r="E14" s="210"/>
      <c r="F14" s="210"/>
      <c r="G14" s="210"/>
      <c r="H14" s="210"/>
      <c r="I14" s="210"/>
      <c r="J14" s="210"/>
      <c r="K14" s="210"/>
      <c r="L14" s="210"/>
      <c r="M14" s="210"/>
      <c r="N14" s="210"/>
      <c r="O14" s="210"/>
      <c r="P14" s="210"/>
      <c r="Q14" s="210"/>
      <c r="R14" s="210"/>
      <c r="S14" s="210"/>
      <c r="T14" s="210"/>
      <c r="U14" s="210"/>
    </row>
    <row r="15" spans="1:38" ht="30.75" customHeight="1" x14ac:dyDescent="0.2">
      <c r="A15" s="210"/>
      <c r="B15" s="210"/>
      <c r="C15" s="210"/>
      <c r="D15" s="210"/>
      <c r="E15" s="210"/>
      <c r="F15" s="210"/>
      <c r="G15" s="210"/>
      <c r="H15" s="210"/>
      <c r="I15" s="210"/>
      <c r="J15" s="210"/>
      <c r="K15" s="210"/>
      <c r="L15" s="210"/>
      <c r="M15" s="210"/>
      <c r="N15" s="210"/>
      <c r="O15" s="210"/>
      <c r="P15" s="210"/>
      <c r="Q15" s="210"/>
      <c r="R15" s="210"/>
      <c r="S15" s="210"/>
      <c r="T15" s="210"/>
      <c r="U15" s="210"/>
    </row>
    <row r="16" spans="1:38" ht="6" customHeight="1" x14ac:dyDescent="0.2">
      <c r="A16" s="210"/>
      <c r="B16" s="210"/>
      <c r="C16" s="210"/>
      <c r="D16" s="210"/>
      <c r="E16" s="210"/>
      <c r="F16" s="210"/>
      <c r="G16" s="210"/>
      <c r="H16" s="210"/>
      <c r="I16" s="210"/>
      <c r="J16" s="210"/>
      <c r="K16" s="210"/>
      <c r="L16" s="210"/>
      <c r="M16" s="210"/>
      <c r="N16" s="210"/>
      <c r="O16" s="210"/>
      <c r="P16" s="210"/>
      <c r="Q16" s="210"/>
      <c r="R16" s="210"/>
      <c r="S16" s="210"/>
      <c r="T16" s="210"/>
      <c r="U16" s="210"/>
    </row>
    <row r="17" spans="1:21" ht="77.25" customHeight="1" x14ac:dyDescent="0.2">
      <c r="A17" s="210"/>
      <c r="B17" s="210"/>
      <c r="C17" s="210"/>
      <c r="D17" s="210"/>
      <c r="E17" s="210"/>
      <c r="F17" s="210"/>
      <c r="G17" s="210"/>
      <c r="H17" s="210"/>
      <c r="I17" s="210"/>
      <c r="J17" s="210"/>
      <c r="K17" s="210"/>
      <c r="L17" s="210"/>
      <c r="M17" s="210"/>
      <c r="N17" s="210"/>
      <c r="O17" s="210"/>
      <c r="P17" s="210"/>
      <c r="Q17" s="210"/>
      <c r="R17" s="210"/>
      <c r="S17" s="210"/>
      <c r="T17" s="210"/>
      <c r="U17" s="210"/>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10"/>
      <c r="B19" s="210"/>
      <c r="C19" s="210"/>
      <c r="D19" s="210"/>
      <c r="E19" s="210"/>
      <c r="F19" s="210"/>
      <c r="G19" s="210"/>
      <c r="H19" s="210"/>
      <c r="I19" s="210"/>
      <c r="J19" s="210"/>
      <c r="K19" s="210"/>
      <c r="L19" s="210"/>
      <c r="M19" s="210"/>
      <c r="N19" s="210"/>
      <c r="O19" s="210"/>
      <c r="P19" s="210"/>
      <c r="Q19" s="210"/>
      <c r="R19" s="210"/>
      <c r="S19" s="210"/>
    </row>
    <row r="20" spans="1:21" ht="11.25" customHeight="1" x14ac:dyDescent="0.2">
      <c r="A20" s="215"/>
      <c r="B20" s="215"/>
      <c r="C20" s="215"/>
      <c r="D20" s="215"/>
      <c r="E20" s="215"/>
      <c r="F20" s="215"/>
      <c r="G20" s="215"/>
      <c r="H20" s="215"/>
      <c r="I20" s="215"/>
      <c r="J20" s="215"/>
      <c r="K20" s="215"/>
      <c r="L20" s="215"/>
      <c r="M20" s="215"/>
      <c r="N20" s="215"/>
      <c r="O20" s="215"/>
      <c r="P20" s="215"/>
      <c r="Q20" s="215"/>
      <c r="R20" s="215"/>
      <c r="S20" s="215"/>
    </row>
    <row r="21" spans="1:21" ht="11.25" customHeight="1" x14ac:dyDescent="0.2">
      <c r="A21" s="216"/>
      <c r="B21" s="216"/>
      <c r="C21" s="216"/>
      <c r="D21" s="216"/>
      <c r="E21" s="216"/>
      <c r="F21" s="216"/>
      <c r="G21" s="216"/>
      <c r="H21" s="216"/>
      <c r="I21" s="216"/>
      <c r="J21" s="216"/>
      <c r="K21" s="216"/>
      <c r="L21" s="216"/>
      <c r="M21" s="216"/>
      <c r="N21" s="216"/>
      <c r="O21" s="216"/>
      <c r="P21" s="216"/>
      <c r="Q21" s="216"/>
      <c r="R21" s="216"/>
      <c r="S21" s="216"/>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15"/>
      <c r="B24" s="215"/>
      <c r="C24" s="215"/>
      <c r="D24" s="215"/>
      <c r="E24" s="215"/>
      <c r="F24" s="215"/>
      <c r="G24" s="215"/>
      <c r="H24" s="215"/>
      <c r="I24" s="215"/>
      <c r="J24" s="215"/>
      <c r="K24" s="215"/>
      <c r="L24" s="215"/>
      <c r="M24" s="215"/>
      <c r="N24" s="215"/>
      <c r="O24" s="215"/>
      <c r="P24" s="215"/>
      <c r="Q24" s="215"/>
      <c r="R24" s="215"/>
      <c r="S24" s="215"/>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15"/>
      <c r="B27" s="215"/>
      <c r="C27" s="215"/>
      <c r="D27" s="215"/>
      <c r="E27" s="215"/>
      <c r="F27" s="215"/>
      <c r="G27" s="215"/>
      <c r="H27" s="215"/>
      <c r="I27" s="215"/>
      <c r="J27" s="215"/>
      <c r="K27" s="215"/>
      <c r="L27" s="215"/>
      <c r="M27" s="215"/>
      <c r="N27" s="215"/>
      <c r="O27" s="215"/>
      <c r="P27" s="215"/>
      <c r="Q27" s="215"/>
      <c r="R27" s="215"/>
      <c r="S27" s="215"/>
    </row>
    <row r="28" spans="1:21" ht="11.25" customHeight="1" x14ac:dyDescent="0.2">
      <c r="A28" s="215"/>
      <c r="B28" s="215"/>
      <c r="C28" s="215"/>
      <c r="D28" s="215"/>
      <c r="E28" s="215"/>
      <c r="F28" s="215"/>
      <c r="G28" s="215"/>
      <c r="H28" s="215"/>
      <c r="I28" s="215"/>
      <c r="J28" s="215"/>
      <c r="K28" s="215"/>
      <c r="L28" s="215"/>
      <c r="M28" s="215"/>
      <c r="N28" s="215"/>
      <c r="O28" s="215"/>
      <c r="P28" s="215"/>
      <c r="Q28" s="215"/>
      <c r="R28" s="215"/>
      <c r="S28" s="215"/>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15"/>
      <c r="B31" s="215"/>
      <c r="C31" s="215"/>
      <c r="D31" s="215"/>
      <c r="E31" s="215"/>
      <c r="F31" s="215"/>
      <c r="G31" s="215"/>
      <c r="H31" s="215"/>
      <c r="I31" s="215"/>
      <c r="J31" s="215"/>
      <c r="K31" s="215"/>
      <c r="L31" s="215"/>
      <c r="M31" s="215"/>
      <c r="N31" s="215"/>
      <c r="O31" s="215"/>
      <c r="P31" s="215"/>
      <c r="Q31" s="215"/>
      <c r="R31" s="215"/>
      <c r="S31" s="215"/>
    </row>
    <row r="32" spans="1:21" ht="11.25" customHeight="1" x14ac:dyDescent="0.2">
      <c r="A32" s="215"/>
      <c r="B32" s="215"/>
      <c r="C32" s="215"/>
      <c r="D32" s="215"/>
      <c r="E32" s="215"/>
      <c r="F32" s="215"/>
      <c r="G32" s="215"/>
      <c r="H32" s="215"/>
      <c r="I32" s="215"/>
      <c r="J32" s="215"/>
      <c r="K32" s="215"/>
      <c r="L32" s="215"/>
      <c r="M32" s="215"/>
      <c r="N32" s="215"/>
      <c r="O32" s="215"/>
      <c r="P32" s="215"/>
      <c r="Q32" s="215"/>
      <c r="R32" s="215"/>
      <c r="S32" s="215"/>
    </row>
    <row r="33" spans="1:19" ht="11.25" customHeight="1" x14ac:dyDescent="0.2">
      <c r="A33" s="215"/>
      <c r="B33" s="215"/>
      <c r="C33" s="215"/>
      <c r="D33" s="215"/>
      <c r="E33" s="215"/>
      <c r="F33" s="215"/>
      <c r="G33" s="215"/>
      <c r="H33" s="215"/>
      <c r="I33" s="215"/>
      <c r="J33" s="215"/>
      <c r="K33" s="215"/>
      <c r="L33" s="215"/>
      <c r="M33" s="215"/>
      <c r="N33" s="215"/>
      <c r="O33" s="215"/>
      <c r="P33" s="215"/>
      <c r="Q33" s="215"/>
      <c r="R33" s="215"/>
      <c r="S33" s="215"/>
    </row>
    <row r="34" spans="1:19" ht="11.25" customHeight="1" x14ac:dyDescent="0.2">
      <c r="A34" s="215"/>
      <c r="B34" s="215"/>
      <c r="C34" s="215"/>
      <c r="D34" s="215"/>
      <c r="E34" s="215"/>
      <c r="F34" s="215"/>
      <c r="G34" s="215"/>
      <c r="H34" s="215"/>
      <c r="I34" s="215"/>
      <c r="J34" s="215"/>
      <c r="K34" s="215"/>
      <c r="L34" s="215"/>
      <c r="M34" s="215"/>
      <c r="N34" s="215"/>
      <c r="O34" s="215"/>
      <c r="P34" s="215"/>
      <c r="Q34" s="215"/>
      <c r="R34" s="215"/>
      <c r="S34" s="215"/>
    </row>
    <row r="35" spans="1:19" ht="11.25" customHeight="1" x14ac:dyDescent="0.2">
      <c r="A35" s="215"/>
      <c r="B35" s="215"/>
      <c r="C35" s="215"/>
      <c r="D35" s="215"/>
      <c r="E35" s="215"/>
      <c r="F35" s="215"/>
      <c r="G35" s="215"/>
      <c r="H35" s="215"/>
      <c r="I35" s="215"/>
      <c r="J35" s="215"/>
      <c r="K35" s="215"/>
      <c r="L35" s="215"/>
      <c r="M35" s="215"/>
      <c r="N35" s="215"/>
      <c r="O35" s="215"/>
      <c r="P35" s="215"/>
      <c r="Q35" s="215"/>
      <c r="R35" s="215"/>
      <c r="S35" s="215"/>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sheetProtection sheet="1" objects="1" scenarios="1"/>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22</xdr:row>
                <xdr:rowOff>76200</xdr:rowOff>
              </from>
              <to>
                <xdr:col>2</xdr:col>
                <xdr:colOff>57150</xdr:colOff>
                <xdr:row>26</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tabColor theme="0" tint="-4.9989318521683403E-2"/>
    <pageSetUpPr fitToPage="1"/>
  </sheetPr>
  <dimension ref="A1:U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13" t="s">
        <v>84</v>
      </c>
      <c r="B1" s="213"/>
      <c r="C1" s="213"/>
      <c r="D1" s="213"/>
      <c r="E1" s="213"/>
      <c r="F1" s="213"/>
      <c r="G1" s="213"/>
      <c r="H1" s="213"/>
      <c r="I1" s="213"/>
      <c r="J1" s="213"/>
      <c r="K1" s="213"/>
      <c r="L1" s="213"/>
      <c r="M1" s="213"/>
      <c r="N1" s="213"/>
      <c r="O1" s="213"/>
      <c r="P1" s="213"/>
      <c r="Q1" s="213"/>
      <c r="R1" s="213"/>
      <c r="S1" s="213"/>
      <c r="T1" s="213"/>
      <c r="U1" s="214"/>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10"/>
      <c r="B4" s="210"/>
      <c r="C4" s="210"/>
      <c r="D4" s="210"/>
      <c r="E4" s="210"/>
      <c r="F4" s="210"/>
      <c r="G4" s="210"/>
      <c r="H4" s="210"/>
      <c r="I4" s="210"/>
      <c r="J4" s="210"/>
      <c r="K4" s="210"/>
      <c r="L4" s="210"/>
      <c r="M4" s="210"/>
      <c r="N4" s="210"/>
      <c r="O4" s="210"/>
      <c r="P4" s="210"/>
      <c r="Q4" s="210"/>
      <c r="R4" s="210"/>
      <c r="S4" s="210"/>
      <c r="T4" s="211"/>
      <c r="U4" s="211"/>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10"/>
      <c r="B8" s="210"/>
      <c r="C8" s="210"/>
      <c r="D8" s="210"/>
      <c r="E8" s="210"/>
      <c r="F8" s="210"/>
      <c r="G8" s="210"/>
      <c r="H8" s="210"/>
      <c r="I8" s="210"/>
      <c r="J8" s="210"/>
      <c r="K8" s="210"/>
      <c r="L8" s="210"/>
      <c r="M8" s="210"/>
      <c r="N8" s="210"/>
      <c r="O8" s="210"/>
      <c r="P8" s="210"/>
      <c r="Q8" s="210"/>
      <c r="R8" s="210"/>
      <c r="S8" s="210"/>
      <c r="T8" s="211"/>
      <c r="U8" s="211"/>
    </row>
    <row r="9" spans="1:21" ht="6" customHeight="1" x14ac:dyDescent="0.2">
      <c r="A9" s="210"/>
      <c r="B9" s="210"/>
      <c r="C9" s="210"/>
      <c r="D9" s="210"/>
      <c r="E9" s="210"/>
      <c r="F9" s="210"/>
      <c r="G9" s="210"/>
      <c r="H9" s="210"/>
      <c r="I9" s="210"/>
      <c r="J9" s="210"/>
      <c r="K9" s="210"/>
      <c r="L9" s="210"/>
      <c r="M9" s="210"/>
      <c r="N9" s="210"/>
      <c r="O9" s="210"/>
      <c r="P9" s="210"/>
      <c r="Q9" s="210"/>
      <c r="R9" s="210"/>
      <c r="S9" s="210"/>
      <c r="T9" s="211"/>
      <c r="U9" s="211"/>
    </row>
    <row r="10" spans="1:21" ht="47.45" customHeight="1" x14ac:dyDescent="0.2">
      <c r="A10" s="210"/>
      <c r="B10" s="210"/>
      <c r="C10" s="210"/>
      <c r="D10" s="210"/>
      <c r="E10" s="210"/>
      <c r="F10" s="210"/>
      <c r="G10" s="210"/>
      <c r="H10" s="210"/>
      <c r="I10" s="210"/>
      <c r="J10" s="210"/>
      <c r="K10" s="210"/>
      <c r="L10" s="210"/>
      <c r="M10" s="210"/>
      <c r="N10" s="210"/>
      <c r="O10" s="210"/>
      <c r="P10" s="210"/>
      <c r="Q10" s="210"/>
      <c r="R10" s="210"/>
      <c r="S10" s="210"/>
      <c r="T10" s="211"/>
      <c r="U10" s="211"/>
    </row>
    <row r="11" spans="1:21" ht="6" customHeight="1" x14ac:dyDescent="0.2">
      <c r="A11" s="210"/>
      <c r="B11" s="210"/>
      <c r="C11" s="210"/>
      <c r="D11" s="210"/>
      <c r="E11" s="210"/>
      <c r="F11" s="210"/>
      <c r="G11" s="210"/>
      <c r="H11" s="210"/>
      <c r="I11" s="210"/>
      <c r="J11" s="210"/>
      <c r="K11" s="210"/>
      <c r="L11" s="210"/>
      <c r="M11" s="210"/>
      <c r="N11" s="210"/>
      <c r="O11" s="210"/>
      <c r="P11" s="210"/>
      <c r="Q11" s="210"/>
      <c r="R11" s="210"/>
      <c r="S11" s="210"/>
      <c r="T11" s="211"/>
      <c r="U11" s="211"/>
    </row>
    <row r="12" spans="1:21" ht="38.25" customHeight="1" x14ac:dyDescent="0.2">
      <c r="A12" s="210"/>
      <c r="B12" s="210"/>
      <c r="C12" s="210"/>
      <c r="D12" s="210"/>
      <c r="E12" s="210"/>
      <c r="F12" s="210"/>
      <c r="G12" s="210"/>
      <c r="H12" s="210"/>
      <c r="I12" s="210"/>
      <c r="J12" s="210"/>
      <c r="K12" s="210"/>
      <c r="L12" s="210"/>
      <c r="M12" s="210"/>
      <c r="N12" s="210"/>
      <c r="O12" s="210"/>
      <c r="P12" s="210"/>
      <c r="Q12" s="210"/>
      <c r="R12" s="210"/>
      <c r="S12" s="210"/>
      <c r="T12" s="211"/>
      <c r="U12" s="211"/>
    </row>
    <row r="13" spans="1:21" ht="6" customHeight="1" x14ac:dyDescent="0.2">
      <c r="A13" s="210"/>
      <c r="B13" s="210"/>
      <c r="C13" s="210"/>
      <c r="D13" s="210"/>
      <c r="E13" s="210"/>
      <c r="F13" s="210"/>
      <c r="G13" s="210"/>
      <c r="H13" s="210"/>
      <c r="I13" s="210"/>
      <c r="J13" s="210"/>
      <c r="K13" s="210"/>
      <c r="L13" s="210"/>
      <c r="M13" s="210"/>
      <c r="N13" s="210"/>
      <c r="O13" s="210"/>
      <c r="P13" s="210"/>
      <c r="Q13" s="210"/>
      <c r="R13" s="210"/>
      <c r="S13" s="210"/>
      <c r="T13" s="211"/>
      <c r="U13" s="211"/>
    </row>
    <row r="14" spans="1:21" ht="29.45" customHeight="1" x14ac:dyDescent="0.2">
      <c r="A14" s="210"/>
      <c r="B14" s="210"/>
      <c r="C14" s="210"/>
      <c r="D14" s="210"/>
      <c r="E14" s="210"/>
      <c r="F14" s="210"/>
      <c r="G14" s="210"/>
      <c r="H14" s="210"/>
      <c r="I14" s="210"/>
      <c r="J14" s="210"/>
      <c r="K14" s="210"/>
      <c r="L14" s="210"/>
      <c r="M14" s="210"/>
      <c r="N14" s="210"/>
      <c r="O14" s="210"/>
      <c r="P14" s="210"/>
      <c r="Q14" s="210"/>
      <c r="R14" s="210"/>
      <c r="S14" s="210"/>
      <c r="T14" s="211"/>
      <c r="U14" s="211"/>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10"/>
      <c r="B18" s="210"/>
      <c r="C18" s="210"/>
      <c r="D18" s="210"/>
      <c r="E18" s="210"/>
      <c r="F18" s="210"/>
      <c r="G18" s="210"/>
      <c r="H18" s="210"/>
      <c r="I18" s="210"/>
      <c r="J18" s="210"/>
      <c r="K18" s="210"/>
      <c r="L18" s="210"/>
      <c r="M18" s="210"/>
      <c r="N18" s="210"/>
      <c r="O18" s="210"/>
      <c r="P18" s="210"/>
      <c r="Q18" s="210"/>
      <c r="R18" s="210"/>
      <c r="S18" s="210"/>
      <c r="T18" s="211"/>
      <c r="U18" s="211"/>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10"/>
      <c r="B22" s="210"/>
      <c r="C22" s="210"/>
      <c r="D22" s="210"/>
      <c r="E22" s="210"/>
      <c r="F22" s="210"/>
      <c r="G22" s="210"/>
      <c r="H22" s="210"/>
      <c r="I22" s="210"/>
      <c r="J22" s="210"/>
      <c r="K22" s="210"/>
      <c r="L22" s="210"/>
      <c r="M22" s="210"/>
      <c r="N22" s="210"/>
      <c r="O22" s="210"/>
      <c r="P22" s="210"/>
      <c r="Q22" s="210"/>
      <c r="R22" s="210"/>
      <c r="S22" s="210"/>
      <c r="T22" s="211"/>
      <c r="U22" s="211"/>
    </row>
    <row r="23" spans="1:21" ht="6" customHeight="1" x14ac:dyDescent="0.2">
      <c r="A23" s="210"/>
      <c r="B23" s="210"/>
      <c r="C23" s="210"/>
      <c r="D23" s="210"/>
      <c r="E23" s="210"/>
      <c r="F23" s="210"/>
      <c r="G23" s="210"/>
      <c r="H23" s="210"/>
      <c r="I23" s="210"/>
      <c r="J23" s="210"/>
      <c r="K23" s="210"/>
      <c r="L23" s="210"/>
      <c r="M23" s="210"/>
      <c r="N23" s="210"/>
      <c r="O23" s="210"/>
      <c r="P23" s="210"/>
      <c r="Q23" s="210"/>
      <c r="R23" s="210"/>
      <c r="S23" s="210"/>
      <c r="T23" s="211"/>
      <c r="U23" s="211"/>
    </row>
    <row r="24" spans="1:21" ht="63.6" customHeight="1" x14ac:dyDescent="0.2">
      <c r="A24" s="210"/>
      <c r="B24" s="210"/>
      <c r="C24" s="210"/>
      <c r="D24" s="210"/>
      <c r="E24" s="210"/>
      <c r="F24" s="210"/>
      <c r="G24" s="210"/>
      <c r="H24" s="210"/>
      <c r="I24" s="210"/>
      <c r="J24" s="210"/>
      <c r="K24" s="210"/>
      <c r="L24" s="210"/>
      <c r="M24" s="210"/>
      <c r="N24" s="210"/>
      <c r="O24" s="210"/>
      <c r="P24" s="210"/>
      <c r="Q24" s="210"/>
      <c r="R24" s="210"/>
      <c r="S24" s="210"/>
      <c r="T24" s="211"/>
      <c r="U24" s="211"/>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10"/>
      <c r="B28" s="210"/>
      <c r="C28" s="210"/>
      <c r="D28" s="210"/>
      <c r="E28" s="210"/>
      <c r="F28" s="210"/>
      <c r="G28" s="210"/>
      <c r="H28" s="210"/>
      <c r="I28" s="210"/>
      <c r="J28" s="210"/>
      <c r="K28" s="210"/>
      <c r="L28" s="210"/>
      <c r="M28" s="210"/>
      <c r="N28" s="210"/>
      <c r="O28" s="210"/>
      <c r="P28" s="210"/>
      <c r="Q28" s="210"/>
      <c r="R28" s="210"/>
      <c r="S28" s="210"/>
      <c r="T28" s="211"/>
      <c r="U28" s="211"/>
    </row>
    <row r="29" spans="1:21" ht="6" customHeight="1" x14ac:dyDescent="0.2">
      <c r="A29" s="210"/>
      <c r="B29" s="210"/>
      <c r="C29" s="210"/>
      <c r="D29" s="210"/>
      <c r="E29" s="210"/>
      <c r="F29" s="210"/>
      <c r="G29" s="210"/>
      <c r="H29" s="210"/>
      <c r="I29" s="210"/>
      <c r="J29" s="210"/>
      <c r="K29" s="210"/>
      <c r="L29" s="210"/>
      <c r="M29" s="210"/>
      <c r="N29" s="210"/>
      <c r="O29" s="210"/>
      <c r="P29" s="210"/>
      <c r="Q29" s="210"/>
      <c r="R29" s="210"/>
      <c r="S29" s="210"/>
      <c r="T29" s="211"/>
      <c r="U29" s="211"/>
    </row>
    <row r="30" spans="1:21" ht="18" customHeight="1" x14ac:dyDescent="0.2">
      <c r="A30" s="210"/>
      <c r="B30" s="210"/>
      <c r="C30" s="210"/>
      <c r="D30" s="210"/>
      <c r="E30" s="210"/>
      <c r="F30" s="210"/>
      <c r="G30" s="210"/>
      <c r="H30" s="210"/>
      <c r="I30" s="210"/>
      <c r="J30" s="210"/>
      <c r="K30" s="210"/>
      <c r="L30" s="210"/>
      <c r="M30" s="210"/>
      <c r="N30" s="210"/>
      <c r="O30" s="210"/>
      <c r="P30" s="210"/>
      <c r="Q30" s="210"/>
      <c r="R30" s="210"/>
      <c r="S30" s="210"/>
      <c r="T30" s="211"/>
      <c r="U30" s="211"/>
    </row>
    <row r="31" spans="1:21" ht="6" customHeight="1" x14ac:dyDescent="0.2">
      <c r="A31" s="210"/>
      <c r="B31" s="210"/>
      <c r="C31" s="210"/>
      <c r="D31" s="210"/>
      <c r="E31" s="210"/>
      <c r="F31" s="210"/>
      <c r="G31" s="210"/>
      <c r="H31" s="210"/>
      <c r="I31" s="210"/>
      <c r="J31" s="210"/>
      <c r="K31" s="210"/>
      <c r="L31" s="210"/>
      <c r="M31" s="210"/>
      <c r="N31" s="210"/>
      <c r="O31" s="210"/>
      <c r="P31" s="210"/>
      <c r="Q31" s="210"/>
      <c r="R31" s="210"/>
      <c r="S31" s="210"/>
      <c r="T31" s="211"/>
      <c r="U31" s="211"/>
    </row>
    <row r="32" spans="1:21" ht="28.5" customHeight="1" x14ac:dyDescent="0.2">
      <c r="A32" s="210"/>
      <c r="B32" s="210"/>
      <c r="C32" s="210"/>
      <c r="D32" s="210"/>
      <c r="E32" s="210"/>
      <c r="F32" s="210"/>
      <c r="G32" s="210"/>
      <c r="H32" s="210"/>
      <c r="I32" s="210"/>
      <c r="J32" s="210"/>
      <c r="K32" s="210"/>
      <c r="L32" s="210"/>
      <c r="M32" s="210"/>
      <c r="N32" s="210"/>
      <c r="O32" s="210"/>
      <c r="P32" s="210"/>
      <c r="Q32" s="210"/>
      <c r="R32" s="210"/>
      <c r="S32" s="210"/>
      <c r="T32" s="211"/>
      <c r="U32" s="211"/>
    </row>
    <row r="33" spans="1:21" ht="6" customHeight="1" x14ac:dyDescent="0.2">
      <c r="A33" s="210"/>
      <c r="B33" s="210"/>
      <c r="C33" s="210"/>
      <c r="D33" s="210"/>
      <c r="E33" s="210"/>
      <c r="F33" s="210"/>
      <c r="G33" s="210"/>
      <c r="H33" s="210"/>
      <c r="I33" s="210"/>
      <c r="J33" s="210"/>
      <c r="K33" s="210"/>
      <c r="L33" s="210"/>
      <c r="M33" s="210"/>
      <c r="N33" s="210"/>
      <c r="O33" s="210"/>
      <c r="P33" s="210"/>
      <c r="Q33" s="210"/>
      <c r="R33" s="210"/>
      <c r="S33" s="210"/>
      <c r="T33" s="211"/>
      <c r="U33" s="211"/>
    </row>
    <row r="34" spans="1:21" ht="18" customHeight="1" x14ac:dyDescent="0.2">
      <c r="A34" s="210"/>
      <c r="B34" s="210"/>
      <c r="C34" s="210"/>
      <c r="D34" s="210"/>
      <c r="E34" s="210"/>
      <c r="F34" s="210"/>
      <c r="G34" s="210"/>
      <c r="H34" s="210"/>
      <c r="I34" s="210"/>
      <c r="J34" s="210"/>
      <c r="K34" s="210"/>
      <c r="L34" s="210"/>
      <c r="M34" s="210"/>
      <c r="N34" s="210"/>
      <c r="O34" s="210"/>
      <c r="P34" s="210"/>
      <c r="Q34" s="210"/>
      <c r="R34" s="210"/>
      <c r="S34" s="210"/>
      <c r="T34" s="211"/>
      <c r="U34" s="211"/>
    </row>
    <row r="35" spans="1:21" ht="6" customHeight="1" x14ac:dyDescent="0.2">
      <c r="A35" s="210"/>
      <c r="B35" s="210"/>
      <c r="C35" s="210"/>
      <c r="D35" s="210"/>
      <c r="E35" s="210"/>
      <c r="F35" s="210"/>
      <c r="G35" s="210"/>
      <c r="H35" s="210"/>
      <c r="I35" s="210"/>
      <c r="J35" s="210"/>
      <c r="K35" s="210"/>
      <c r="L35" s="210"/>
      <c r="M35" s="210"/>
      <c r="N35" s="210"/>
      <c r="O35" s="210"/>
      <c r="P35" s="210"/>
      <c r="Q35" s="210"/>
      <c r="R35" s="210"/>
      <c r="S35" s="210"/>
      <c r="T35" s="211"/>
      <c r="U35" s="211"/>
    </row>
    <row r="36" spans="1:2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21" ht="11.25" customHeight="1" x14ac:dyDescent="0.2"/>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6"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37</xdr:row>
                <xdr:rowOff>9525</xdr:rowOff>
              </from>
              <to>
                <xdr:col>1</xdr:col>
                <xdr:colOff>419100</xdr:colOff>
                <xdr:row>41</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pageSetUpPr fitToPage="1"/>
  </sheetPr>
  <dimension ref="A1:S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13" t="s">
        <v>85</v>
      </c>
      <c r="B1" s="217"/>
      <c r="C1" s="217"/>
      <c r="D1" s="217"/>
      <c r="E1" s="217"/>
      <c r="F1" s="217"/>
      <c r="G1" s="217"/>
      <c r="H1" s="217"/>
      <c r="I1" s="217"/>
      <c r="J1" s="217"/>
      <c r="K1" s="217"/>
      <c r="L1" s="217"/>
      <c r="M1" s="217"/>
      <c r="N1" s="217"/>
      <c r="O1" s="217"/>
      <c r="P1" s="217"/>
      <c r="Q1" s="217"/>
      <c r="R1" s="217"/>
      <c r="S1" s="217"/>
    </row>
    <row r="2" spans="1:19" ht="6" customHeight="1" x14ac:dyDescent="0.2">
      <c r="A2" s="212"/>
      <c r="B2" s="212"/>
      <c r="C2" s="212"/>
      <c r="D2" s="212"/>
      <c r="E2" s="212"/>
      <c r="F2" s="212"/>
      <c r="G2" s="212"/>
      <c r="H2" s="212"/>
      <c r="I2" s="212"/>
      <c r="J2" s="212"/>
      <c r="K2" s="212"/>
      <c r="L2" s="212"/>
    </row>
    <row r="3" spans="1:19" ht="18" customHeight="1" x14ac:dyDescent="0.2">
      <c r="A3" s="125" t="s">
        <v>86</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179</v>
      </c>
      <c r="B5" s="157"/>
      <c r="C5" s="218" t="s">
        <v>178</v>
      </c>
      <c r="D5" s="221"/>
      <c r="E5" s="221"/>
      <c r="F5" s="221"/>
      <c r="G5" s="221"/>
      <c r="H5" s="221"/>
      <c r="I5" s="221"/>
      <c r="J5" s="221"/>
      <c r="K5" s="221"/>
      <c r="L5" s="221"/>
      <c r="M5" s="221"/>
      <c r="N5" s="221"/>
      <c r="O5" s="221"/>
      <c r="P5" s="221"/>
      <c r="Q5" s="221"/>
      <c r="R5" s="221"/>
      <c r="S5" s="221"/>
    </row>
    <row r="6" spans="1:19" ht="6" customHeight="1" x14ac:dyDescent="0.2">
      <c r="A6" s="157"/>
      <c r="B6" s="157"/>
      <c r="C6" s="218"/>
      <c r="D6" s="221"/>
      <c r="E6" s="221"/>
      <c r="F6" s="221"/>
      <c r="G6" s="221"/>
      <c r="H6" s="221"/>
      <c r="I6" s="221"/>
      <c r="J6" s="221"/>
      <c r="K6" s="221"/>
      <c r="L6" s="221"/>
      <c r="M6" s="221"/>
      <c r="N6" s="221"/>
      <c r="O6" s="221"/>
      <c r="P6" s="221"/>
      <c r="Q6" s="221"/>
      <c r="R6" s="221"/>
      <c r="S6" s="221"/>
    </row>
    <row r="7" spans="1:19" ht="54.75" customHeight="1" x14ac:dyDescent="0.2">
      <c r="A7" s="169" t="s">
        <v>55</v>
      </c>
      <c r="B7" s="157"/>
      <c r="C7" s="218" t="s">
        <v>171</v>
      </c>
      <c r="D7" s="221"/>
      <c r="E7" s="221"/>
      <c r="F7" s="221"/>
      <c r="G7" s="221"/>
      <c r="H7" s="221"/>
      <c r="I7" s="221"/>
      <c r="J7" s="221"/>
      <c r="K7" s="221"/>
      <c r="L7" s="221"/>
      <c r="M7" s="221"/>
      <c r="N7" s="221"/>
      <c r="O7" s="221"/>
      <c r="P7" s="221"/>
      <c r="Q7" s="221"/>
      <c r="R7" s="221"/>
      <c r="S7" s="221"/>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108</v>
      </c>
      <c r="B9" s="157"/>
      <c r="C9" s="218" t="s">
        <v>172</v>
      </c>
      <c r="D9" s="219"/>
      <c r="E9" s="219"/>
      <c r="F9" s="219"/>
      <c r="G9" s="219"/>
      <c r="H9" s="219"/>
      <c r="I9" s="219"/>
      <c r="J9" s="219"/>
      <c r="K9" s="219"/>
      <c r="L9" s="219"/>
      <c r="M9" s="219"/>
      <c r="N9" s="219"/>
      <c r="O9" s="219"/>
      <c r="P9" s="219"/>
      <c r="Q9" s="219"/>
      <c r="R9" s="219"/>
      <c r="S9" s="219"/>
    </row>
    <row r="10" spans="1:19" ht="6" customHeight="1" x14ac:dyDescent="0.2">
      <c r="A10" s="169"/>
      <c r="B10" s="157"/>
      <c r="C10" s="218"/>
      <c r="D10" s="219"/>
      <c r="E10" s="219"/>
      <c r="F10" s="219"/>
      <c r="G10" s="219"/>
      <c r="H10" s="219"/>
      <c r="I10" s="219"/>
      <c r="J10" s="219"/>
      <c r="K10" s="219"/>
      <c r="L10" s="219"/>
      <c r="M10" s="219"/>
      <c r="N10" s="219"/>
      <c r="O10" s="219"/>
      <c r="P10" s="219"/>
      <c r="Q10" s="219"/>
      <c r="R10" s="219"/>
      <c r="S10" s="219"/>
    </row>
    <row r="11" spans="1:19" ht="33" customHeight="1" x14ac:dyDescent="0.2">
      <c r="A11" s="169" t="s">
        <v>173</v>
      </c>
      <c r="B11" s="157"/>
      <c r="C11" s="218" t="s">
        <v>181</v>
      </c>
      <c r="D11" s="219"/>
      <c r="E11" s="219"/>
      <c r="F11" s="219"/>
      <c r="G11" s="219"/>
      <c r="H11" s="219"/>
      <c r="I11" s="219"/>
      <c r="J11" s="219"/>
      <c r="K11" s="219"/>
      <c r="L11" s="219"/>
      <c r="M11" s="219"/>
      <c r="N11" s="219"/>
      <c r="O11" s="219"/>
      <c r="P11" s="219"/>
      <c r="Q11" s="219"/>
      <c r="R11" s="219"/>
      <c r="S11" s="219"/>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174</v>
      </c>
      <c r="B13" s="157"/>
      <c r="C13" s="218" t="s">
        <v>175</v>
      </c>
      <c r="D13" s="219"/>
      <c r="E13" s="219"/>
      <c r="F13" s="219"/>
      <c r="G13" s="219"/>
      <c r="H13" s="219"/>
      <c r="I13" s="219"/>
      <c r="J13" s="219"/>
      <c r="K13" s="219"/>
      <c r="L13" s="219"/>
      <c r="M13" s="219"/>
      <c r="N13" s="219"/>
      <c r="O13" s="219"/>
      <c r="P13" s="219"/>
      <c r="Q13" s="219"/>
      <c r="R13" s="219"/>
      <c r="S13" s="219"/>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117</v>
      </c>
      <c r="B15" s="157"/>
      <c r="C15" s="218" t="s">
        <v>176</v>
      </c>
      <c r="D15" s="221"/>
      <c r="E15" s="221"/>
      <c r="F15" s="221"/>
      <c r="G15" s="221"/>
      <c r="H15" s="221"/>
      <c r="I15" s="221"/>
      <c r="J15" s="221"/>
      <c r="K15" s="221"/>
      <c r="L15" s="221"/>
      <c r="M15" s="221"/>
      <c r="N15" s="221"/>
      <c r="O15" s="221"/>
      <c r="P15" s="221"/>
      <c r="Q15" s="221"/>
      <c r="R15" s="221"/>
      <c r="S15" s="221"/>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19" ht="32.25" customHeight="1" x14ac:dyDescent="0.2">
      <c r="A17" s="169" t="s">
        <v>109</v>
      </c>
      <c r="B17" s="157"/>
      <c r="C17" s="218" t="s">
        <v>207</v>
      </c>
      <c r="D17" s="221"/>
      <c r="E17" s="221"/>
      <c r="F17" s="221"/>
      <c r="G17" s="221"/>
      <c r="H17" s="221"/>
      <c r="I17" s="221"/>
      <c r="J17" s="221"/>
      <c r="K17" s="221"/>
      <c r="L17" s="221"/>
      <c r="M17" s="221"/>
      <c r="N17" s="221"/>
      <c r="O17" s="221"/>
      <c r="P17" s="221"/>
      <c r="Q17" s="221"/>
      <c r="R17" s="221"/>
      <c r="S17" s="221"/>
    </row>
    <row r="18" spans="1:19"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19" ht="15.75" customHeight="1" x14ac:dyDescent="0.2">
      <c r="A19" s="169" t="s">
        <v>204</v>
      </c>
      <c r="B19" s="157"/>
      <c r="C19" s="218" t="s">
        <v>206</v>
      </c>
      <c r="D19" s="219"/>
      <c r="E19" s="219"/>
      <c r="F19" s="219"/>
      <c r="G19" s="219"/>
      <c r="H19" s="219"/>
      <c r="I19" s="219"/>
      <c r="J19" s="219"/>
      <c r="K19" s="219"/>
      <c r="L19" s="219"/>
      <c r="M19" s="219"/>
      <c r="N19" s="219"/>
      <c r="O19" s="219"/>
      <c r="P19" s="219"/>
      <c r="Q19" s="219"/>
      <c r="R19" s="219"/>
      <c r="S19" s="219"/>
    </row>
    <row r="20" spans="1:19"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19" ht="33.75" customHeight="1" x14ac:dyDescent="0.2">
      <c r="A21" s="169" t="s">
        <v>205</v>
      </c>
      <c r="B21" s="157"/>
      <c r="C21" s="218" t="s">
        <v>208</v>
      </c>
      <c r="D21" s="221"/>
      <c r="E21" s="221"/>
      <c r="F21" s="221"/>
      <c r="G21" s="221"/>
      <c r="H21" s="221"/>
      <c r="I21" s="221"/>
      <c r="J21" s="221"/>
      <c r="K21" s="221"/>
      <c r="L21" s="221"/>
      <c r="M21" s="221"/>
      <c r="N21" s="221"/>
      <c r="O21" s="221"/>
      <c r="P21" s="221"/>
      <c r="Q21" s="221"/>
      <c r="R21" s="221"/>
      <c r="S21" s="221"/>
    </row>
    <row r="22" spans="1:19"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19" ht="15.75" customHeight="1" x14ac:dyDescent="0.2">
      <c r="A23" s="169" t="s">
        <v>16</v>
      </c>
      <c r="B23" s="157"/>
      <c r="C23" s="157" t="s">
        <v>110</v>
      </c>
      <c r="D23" s="157"/>
      <c r="E23" s="157"/>
      <c r="F23" s="157"/>
      <c r="G23" s="157"/>
      <c r="H23" s="157"/>
      <c r="I23" s="157"/>
      <c r="J23" s="157"/>
      <c r="K23" s="157"/>
      <c r="L23" s="157"/>
      <c r="M23" s="157"/>
      <c r="N23" s="157"/>
      <c r="O23" s="157"/>
      <c r="P23" s="157"/>
      <c r="Q23" s="157"/>
      <c r="R23" s="157"/>
      <c r="S23" s="157"/>
    </row>
    <row r="24" spans="1:19"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19" ht="15.75" customHeight="1" x14ac:dyDescent="0.2">
      <c r="A25" s="169" t="s">
        <v>119</v>
      </c>
      <c r="B25" s="157"/>
      <c r="C25" s="157"/>
      <c r="D25" s="157"/>
      <c r="E25" s="157"/>
      <c r="F25" s="157"/>
      <c r="G25" s="157"/>
      <c r="H25" s="157"/>
      <c r="I25" s="157"/>
      <c r="J25" s="157"/>
      <c r="K25" s="157"/>
      <c r="L25" s="157"/>
      <c r="M25" s="157"/>
      <c r="N25" s="157"/>
      <c r="O25" s="157"/>
      <c r="P25" s="157"/>
      <c r="Q25" s="157"/>
      <c r="R25" s="157"/>
      <c r="S25" s="157"/>
    </row>
    <row r="26" spans="1:19" ht="18" customHeight="1" x14ac:dyDescent="0.2">
      <c r="A26" s="220"/>
      <c r="B26" s="208"/>
      <c r="C26" s="208"/>
      <c r="D26" s="208"/>
      <c r="E26" s="208"/>
      <c r="F26" s="208"/>
      <c r="G26" s="208"/>
      <c r="H26" s="208"/>
      <c r="I26" s="208"/>
      <c r="J26" s="208"/>
      <c r="K26" s="208"/>
      <c r="L26" s="208"/>
    </row>
    <row r="27" spans="1:19" ht="18" customHeight="1" x14ac:dyDescent="0.2">
      <c r="A27" s="125" t="s">
        <v>87</v>
      </c>
      <c r="B27" s="164"/>
      <c r="C27" s="164"/>
      <c r="D27" s="164"/>
      <c r="E27" s="164"/>
      <c r="F27" s="164"/>
      <c r="G27" s="164"/>
      <c r="H27" s="164"/>
      <c r="I27" s="164"/>
      <c r="J27" s="164"/>
      <c r="K27" s="164"/>
      <c r="L27" s="164"/>
    </row>
    <row r="28" spans="1:19" ht="6" customHeight="1" x14ac:dyDescent="0.2">
      <c r="A28" s="125"/>
      <c r="B28" s="164"/>
      <c r="C28" s="164"/>
      <c r="D28" s="164"/>
      <c r="E28" s="164"/>
      <c r="F28" s="164"/>
      <c r="G28" s="164"/>
      <c r="H28" s="164"/>
      <c r="I28" s="164"/>
      <c r="J28" s="164"/>
      <c r="K28" s="164"/>
      <c r="L28" s="164"/>
    </row>
    <row r="29" spans="1:19" ht="18" customHeight="1" x14ac:dyDescent="0.2">
      <c r="A29" s="127" t="s">
        <v>91</v>
      </c>
      <c r="C29" s="165" t="s">
        <v>92</v>
      </c>
      <c r="D29" s="133"/>
      <c r="E29" s="133"/>
      <c r="F29" s="133"/>
      <c r="G29" s="133"/>
      <c r="H29" s="133"/>
      <c r="I29" s="133"/>
      <c r="J29" s="133"/>
      <c r="K29" s="133"/>
      <c r="L29" s="133"/>
    </row>
    <row r="30" spans="1:19" ht="18" customHeight="1" x14ac:dyDescent="0.2">
      <c r="A30" s="127" t="s">
        <v>93</v>
      </c>
      <c r="C30" s="165" t="s">
        <v>94</v>
      </c>
      <c r="D30" s="133"/>
      <c r="E30" s="133"/>
      <c r="F30" s="133"/>
      <c r="G30" s="133"/>
      <c r="H30" s="133"/>
      <c r="I30" s="133"/>
      <c r="J30" s="133"/>
      <c r="K30" s="133"/>
      <c r="L30" s="133"/>
    </row>
    <row r="31" spans="1:19" ht="18" customHeight="1" x14ac:dyDescent="0.2">
      <c r="A31" s="178" t="s">
        <v>153</v>
      </c>
      <c r="C31" s="165" t="s">
        <v>95</v>
      </c>
      <c r="D31" s="166"/>
      <c r="E31" s="166"/>
      <c r="F31" s="166"/>
      <c r="G31" s="166"/>
      <c r="H31" s="166"/>
      <c r="I31" s="166"/>
      <c r="J31" s="166"/>
      <c r="K31" s="166"/>
      <c r="L31" s="166"/>
    </row>
    <row r="32" spans="1:19" ht="18" customHeight="1" x14ac:dyDescent="0.2">
      <c r="A32" s="167" t="s">
        <v>97</v>
      </c>
      <c r="C32" s="165" t="s">
        <v>96</v>
      </c>
      <c r="D32" s="133"/>
      <c r="E32" s="133"/>
      <c r="F32" s="133"/>
      <c r="G32" s="133"/>
      <c r="H32" s="133"/>
      <c r="I32" s="133"/>
      <c r="J32" s="133"/>
      <c r="K32" s="133"/>
      <c r="L32" s="133"/>
    </row>
    <row r="33" spans="1:19" ht="18" customHeight="1" x14ac:dyDescent="0.2">
      <c r="A33" s="127" t="s">
        <v>98</v>
      </c>
      <c r="C33" s="165" t="s">
        <v>99</v>
      </c>
      <c r="D33" s="133"/>
      <c r="E33" s="133"/>
      <c r="F33" s="133"/>
      <c r="G33" s="133"/>
      <c r="H33" s="133"/>
      <c r="I33" s="133"/>
      <c r="J33" s="133"/>
      <c r="K33" s="133"/>
      <c r="L33" s="133"/>
    </row>
    <row r="34" spans="1:19" ht="18" customHeight="1" x14ac:dyDescent="0.2">
      <c r="A34" s="127" t="s">
        <v>100</v>
      </c>
      <c r="C34" s="165" t="s">
        <v>101</v>
      </c>
      <c r="D34" s="133"/>
      <c r="E34" s="133"/>
      <c r="F34" s="133"/>
      <c r="G34" s="133"/>
      <c r="H34" s="133"/>
      <c r="I34" s="133"/>
      <c r="J34" s="133"/>
      <c r="K34" s="133"/>
      <c r="L34" s="133"/>
    </row>
    <row r="35" spans="1:19" ht="18" customHeight="1" x14ac:dyDescent="0.2">
      <c r="A35" s="127" t="s">
        <v>102</v>
      </c>
      <c r="C35" s="165" t="s">
        <v>103</v>
      </c>
    </row>
    <row r="36" spans="1:19" ht="18" customHeight="1" x14ac:dyDescent="0.2">
      <c r="A36" s="168" t="s">
        <v>105</v>
      </c>
      <c r="C36" s="165" t="s">
        <v>104</v>
      </c>
    </row>
    <row r="37" spans="1:19" ht="11.25" customHeight="1" x14ac:dyDescent="0.2"/>
    <row r="38" spans="1:19" ht="11.25" customHeight="1" x14ac:dyDescent="0.2"/>
    <row r="39" spans="1:19"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85725</xdr:colOff>
                <xdr:row>40</xdr:row>
                <xdr:rowOff>28575</xdr:rowOff>
              </from>
              <to>
                <xdr:col>1</xdr:col>
                <xdr:colOff>161925</xdr:colOff>
                <xdr:row>44</xdr:row>
                <xdr:rowOff>47625</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B1:AR93"/>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135</v>
      </c>
      <c r="C1" s="64"/>
    </row>
    <row r="2" spans="2:44" x14ac:dyDescent="0.2">
      <c r="B2" s="24" t="s">
        <v>154</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24" t="s">
        <v>4</v>
      </c>
      <c r="C4" s="224" t="s">
        <v>5</v>
      </c>
      <c r="D4" s="68"/>
      <c r="E4" s="240" t="s">
        <v>52</v>
      </c>
      <c r="F4" s="240"/>
      <c r="G4" s="240"/>
      <c r="H4" s="240"/>
      <c r="I4" s="240"/>
      <c r="J4" s="240"/>
      <c r="K4" s="240"/>
      <c r="L4" s="240"/>
      <c r="M4" s="240"/>
      <c r="N4" s="240"/>
      <c r="O4" s="240"/>
      <c r="P4" s="240"/>
      <c r="Q4" s="240"/>
      <c r="R4" s="240"/>
      <c r="S4" s="240"/>
      <c r="T4" s="240"/>
      <c r="U4" s="240"/>
      <c r="V4" s="240"/>
      <c r="W4" s="240"/>
      <c r="X4" s="240"/>
      <c r="Y4" s="240"/>
      <c r="Z4" s="240"/>
      <c r="AA4" s="240"/>
      <c r="AB4" s="240"/>
      <c r="AC4" s="240"/>
      <c r="AD4" s="241"/>
      <c r="AE4" s="241"/>
      <c r="AF4" s="241"/>
      <c r="AG4" s="241"/>
      <c r="AH4" s="241"/>
      <c r="AI4" s="241"/>
      <c r="AJ4" s="241"/>
      <c r="AK4" s="242"/>
      <c r="AL4" s="242"/>
      <c r="AM4" s="242"/>
      <c r="AN4" s="242"/>
      <c r="AO4" s="242"/>
      <c r="AQ4" s="205"/>
    </row>
    <row r="5" spans="2:44" ht="14.25" customHeight="1" x14ac:dyDescent="0.2">
      <c r="B5" s="225"/>
      <c r="C5" s="225"/>
      <c r="D5" s="68"/>
      <c r="E5" s="226" t="s">
        <v>54</v>
      </c>
      <c r="F5" s="226"/>
      <c r="G5" s="226"/>
      <c r="H5" s="226"/>
      <c r="I5" s="226"/>
      <c r="J5" s="83"/>
      <c r="K5" s="226" t="s">
        <v>53</v>
      </c>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row>
    <row r="6" spans="2:44" ht="48" customHeight="1" x14ac:dyDescent="0.2">
      <c r="B6" s="225"/>
      <c r="C6" s="225"/>
      <c r="D6" s="68"/>
      <c r="E6" s="227" t="s">
        <v>55</v>
      </c>
      <c r="F6" s="227"/>
      <c r="H6" s="227" t="s">
        <v>56</v>
      </c>
      <c r="I6" s="227"/>
      <c r="J6" s="85"/>
      <c r="K6" s="243" t="s">
        <v>42</v>
      </c>
      <c r="L6" s="228"/>
      <c r="M6" s="228"/>
      <c r="N6" s="228"/>
      <c r="O6" s="228"/>
      <c r="P6" s="228"/>
      <c r="Q6" s="228"/>
      <c r="R6" s="228"/>
      <c r="S6" s="228"/>
      <c r="T6" s="228"/>
      <c r="U6" s="228"/>
      <c r="V6" s="228"/>
      <c r="W6" s="228"/>
      <c r="X6" s="228"/>
      <c r="Y6" s="228"/>
      <c r="Z6" s="86"/>
      <c r="AA6" s="243" t="s">
        <v>46</v>
      </c>
      <c r="AB6" s="243"/>
      <c r="AC6" s="244"/>
      <c r="AD6" s="244"/>
      <c r="AE6" s="244"/>
      <c r="AF6" s="244"/>
      <c r="AG6" s="244"/>
      <c r="AH6" s="244"/>
      <c r="AI6" s="244"/>
      <c r="AJ6" s="244"/>
      <c r="AK6" s="244"/>
      <c r="AL6" s="244"/>
      <c r="AM6" s="244"/>
      <c r="AN6" s="244"/>
      <c r="AO6" s="244"/>
    </row>
    <row r="7" spans="2:44" ht="36.75" customHeight="1" x14ac:dyDescent="0.2">
      <c r="B7" s="225"/>
      <c r="C7" s="225"/>
      <c r="D7" s="68"/>
      <c r="E7" s="89" t="s">
        <v>15</v>
      </c>
      <c r="F7" s="27"/>
      <c r="H7" s="89" t="s">
        <v>15</v>
      </c>
      <c r="I7" s="27"/>
      <c r="K7" s="89" t="s">
        <v>15</v>
      </c>
      <c r="L7" s="27"/>
      <c r="M7" s="85"/>
      <c r="N7" s="92" t="s">
        <v>73</v>
      </c>
      <c r="O7" s="27"/>
      <c r="Q7" s="92" t="s">
        <v>204</v>
      </c>
      <c r="R7" s="27"/>
      <c r="S7" s="92" t="s">
        <v>210</v>
      </c>
      <c r="T7" s="27"/>
      <c r="U7" s="85"/>
      <c r="V7" s="92" t="s">
        <v>205</v>
      </c>
      <c r="W7" s="27"/>
      <c r="X7" s="92" t="s">
        <v>209</v>
      </c>
      <c r="Y7" s="27"/>
      <c r="Z7" s="84"/>
      <c r="AA7" s="87" t="s">
        <v>15</v>
      </c>
      <c r="AB7" s="80"/>
      <c r="AC7" s="84"/>
      <c r="AD7" s="90" t="s">
        <v>73</v>
      </c>
      <c r="AE7" s="87"/>
      <c r="AG7" s="204" t="s">
        <v>204</v>
      </c>
      <c r="AH7" s="93"/>
      <c r="AI7" s="92" t="s">
        <v>210</v>
      </c>
      <c r="AJ7" s="87"/>
      <c r="AL7" s="204" t="s">
        <v>205</v>
      </c>
      <c r="AM7" s="88"/>
      <c r="AN7" s="92" t="s">
        <v>209</v>
      </c>
      <c r="AO7" s="88"/>
      <c r="AR7" s="78"/>
    </row>
    <row r="8" spans="2:44" ht="27" customHeight="1" x14ac:dyDescent="0.2">
      <c r="B8" s="225"/>
      <c r="C8" s="225"/>
      <c r="D8" s="68"/>
      <c r="E8" s="87" t="s">
        <v>57</v>
      </c>
      <c r="F8" s="88"/>
      <c r="H8" s="87" t="s">
        <v>64</v>
      </c>
      <c r="I8" s="88"/>
      <c r="K8" s="245" t="s">
        <v>58</v>
      </c>
      <c r="L8" s="246"/>
      <c r="M8" s="246"/>
      <c r="N8" s="246"/>
      <c r="O8" s="246"/>
      <c r="P8" s="246"/>
      <c r="Q8" s="246"/>
      <c r="R8" s="246"/>
      <c r="S8" s="246"/>
      <c r="T8" s="246"/>
      <c r="U8" s="246"/>
      <c r="V8" s="246"/>
      <c r="W8" s="246"/>
      <c r="X8" s="246"/>
      <c r="Y8" s="246"/>
      <c r="AA8" s="245" t="s">
        <v>71</v>
      </c>
      <c r="AB8" s="246"/>
      <c r="AC8" s="246"/>
      <c r="AD8" s="246"/>
      <c r="AE8" s="246"/>
      <c r="AF8" s="246"/>
      <c r="AG8" s="246"/>
      <c r="AH8" s="246"/>
      <c r="AI8" s="246"/>
      <c r="AJ8" s="246"/>
      <c r="AK8" s="246"/>
      <c r="AL8" s="246"/>
      <c r="AM8" s="246"/>
      <c r="AN8" s="246"/>
      <c r="AO8" s="246"/>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25">
        <v>3</v>
      </c>
      <c r="F10" s="225"/>
      <c r="G10" s="68"/>
      <c r="H10" s="225">
        <v>4</v>
      </c>
      <c r="I10" s="225"/>
      <c r="J10" s="68"/>
      <c r="K10" s="225">
        <v>5</v>
      </c>
      <c r="L10" s="225"/>
      <c r="M10" s="68"/>
      <c r="N10" s="225">
        <v>6</v>
      </c>
      <c r="O10" s="225"/>
      <c r="P10" s="68"/>
      <c r="Q10" s="225">
        <v>7</v>
      </c>
      <c r="R10" s="225"/>
      <c r="S10" s="225" t="s">
        <v>75</v>
      </c>
      <c r="T10" s="225"/>
      <c r="U10" s="68"/>
      <c r="V10" s="225">
        <v>8</v>
      </c>
      <c r="W10" s="225"/>
      <c r="X10" s="225" t="s">
        <v>76</v>
      </c>
      <c r="Y10" s="225"/>
      <c r="Z10" s="68"/>
      <c r="AA10" s="225">
        <v>9</v>
      </c>
      <c r="AB10" s="225"/>
      <c r="AC10" s="68"/>
      <c r="AD10" s="225">
        <v>10</v>
      </c>
      <c r="AE10" s="225"/>
      <c r="AF10" s="68"/>
      <c r="AG10" s="225">
        <v>11</v>
      </c>
      <c r="AH10" s="225"/>
      <c r="AI10" s="225" t="s">
        <v>77</v>
      </c>
      <c r="AJ10" s="225"/>
      <c r="AK10" s="68"/>
      <c r="AL10" s="225">
        <v>12</v>
      </c>
      <c r="AM10" s="225"/>
      <c r="AN10" s="225" t="s">
        <v>78</v>
      </c>
      <c r="AO10" s="225"/>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33"/>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33"/>
    </row>
    <row r="13" spans="2:44" ht="10.5" hidden="1" customHeight="1" outlineLevel="1" x14ac:dyDescent="0.2">
      <c r="B13" s="102">
        <v>2003</v>
      </c>
      <c r="C13" s="102" t="s">
        <v>0</v>
      </c>
      <c r="D13" s="105"/>
      <c r="E13" s="174">
        <f>IF(VLOOKUP(CONCATENATE($B13," ",$C13),'-RÅDATA_KVARTAL-'!$A$4:$W$43,8)&gt;0,VLOOKUP(CONCATENATE($B13," ",$C13),'-RÅDATA_KVARTAL-'!$A$4:$W$43,8),"")</f>
        <v>37.640867667900672</v>
      </c>
      <c r="F13" s="174"/>
      <c r="G13" s="174"/>
      <c r="H13" s="174">
        <f>IF(VLOOKUP(CONCATENATE($B13," ",$C13),'-RÅDATA_KVARTAL-'!$A$4:$W$43,9)&gt;0,VLOOKUP(CONCATENATE($B13," ",$C13),'-RÅDATA_KVARTAL-'!$A$4:$W$43,9),"")</f>
        <v>2266.319511911985</v>
      </c>
      <c r="I13" s="105"/>
      <c r="J13" s="105"/>
      <c r="K13" s="174">
        <f>IF(VLOOKUP(CONCATENATE($B13," ",$C13),'-RÅDATA_KVARTAL-'!$A$4:$W$43,4)&gt;0,VLOOKUP(CONCATENATE($B13," ",$C13),'-RÅDATA_KVARTAL-'!$A$4:$W$43,4),"")</f>
        <v>14562.311912726471</v>
      </c>
      <c r="L13" s="105"/>
      <c r="M13" s="105"/>
      <c r="N13" s="174">
        <f>IF(VLOOKUP(CONCATENATE($B13," ",$C13),'-RÅDATA_KVARTAL-'!$A$4:$W$43,6)&gt;0,VLOOKUP(CONCATENATE($B13," ",$C13),'-RÅDATA_KVARTAL-'!$A$4:$W$43,6),"")</f>
        <v>8445.7959127264712</v>
      </c>
      <c r="O13" s="105"/>
      <c r="P13" s="105"/>
      <c r="Q13" s="174" t="s">
        <v>51</v>
      </c>
      <c r="R13" s="105"/>
      <c r="S13" s="174" t="s">
        <v>51</v>
      </c>
      <c r="T13" s="105"/>
      <c r="U13" s="105"/>
      <c r="V13" s="174" t="s">
        <v>51</v>
      </c>
      <c r="W13" s="105"/>
      <c r="X13" s="174" t="s">
        <v>51</v>
      </c>
      <c r="Y13" s="105"/>
      <c r="Z13" s="105"/>
      <c r="AA13" s="174">
        <f>IF(VLOOKUP(CONCATENATE($B13," ",$C13),'-RÅDATA_KVARTAL-'!$A$4:$W$43,5)&gt;0,VLOOKUP(CONCATENATE($B13," ",$C13),'-RÅDATA_KVARTAL-'!$A$4:$W$43,5),"")</f>
        <v>5120.501304612626</v>
      </c>
      <c r="AB13" s="105"/>
      <c r="AC13" s="105"/>
      <c r="AD13" s="174">
        <f>IF(VLOOKUP(CONCATENATE($B13," ",$C13),'-RÅDATA_KVARTAL-'!$A$4:$W$43,7)&gt;0,VLOOKUP(CONCATENATE($B13," ",$C13),'-RÅDATA_KVARTAL-'!$A$4:$W$43,7),"")</f>
        <v>4139.421304612626</v>
      </c>
      <c r="AE13" s="102"/>
      <c r="AF13" s="102"/>
      <c r="AG13" s="174" t="s">
        <v>51</v>
      </c>
      <c r="AH13" s="105"/>
      <c r="AI13" s="174" t="s">
        <v>51</v>
      </c>
      <c r="AJ13" s="105"/>
      <c r="AK13" s="105"/>
      <c r="AL13" s="174" t="s">
        <v>51</v>
      </c>
      <c r="AM13" s="105"/>
      <c r="AN13" s="174" t="s">
        <v>51</v>
      </c>
      <c r="AO13" s="104"/>
      <c r="AR13" s="33"/>
    </row>
    <row r="14" spans="2:44" ht="10.5" hidden="1" customHeight="1" outlineLevel="1" x14ac:dyDescent="0.2">
      <c r="B14" s="102">
        <v>2003</v>
      </c>
      <c r="C14" s="102" t="s">
        <v>1</v>
      </c>
      <c r="D14" s="105"/>
      <c r="E14" s="174">
        <f>IF(VLOOKUP(CONCATENATE($B14," ",$C14),'-RÅDATA_KVARTAL-'!$A$4:$W$43,8)&gt;0,VLOOKUP(CONCATENATE($B14," ",$C14),'-RÅDATA_KVARTAL-'!$A$4:$W$43,8),"")</f>
        <v>36.549909198420693</v>
      </c>
      <c r="F14" s="105"/>
      <c r="G14" s="105"/>
      <c r="H14" s="174">
        <f>IF(VLOOKUP(CONCATENATE($B14," ",$C14),'-RÅDATA_KVARTAL-'!$A$4:$W$43,9)&gt;0,VLOOKUP(CONCATENATE($B14," ",$C14),'-RÅDATA_KVARTAL-'!$A$4:$W$43,9),"")</f>
        <v>2252.0688861743838</v>
      </c>
      <c r="I14" s="105"/>
      <c r="J14" s="105"/>
      <c r="K14" s="174">
        <f>IF(VLOOKUP(CONCATENATE($B14," ",$C14),'-RÅDATA_KVARTAL-'!$A$4:$W$43,4)&gt;0,VLOOKUP(CONCATENATE($B14," ",$C14),'-RÅDATA_KVARTAL-'!$A$4:$W$43,4),"")</f>
        <v>14666.707843453816</v>
      </c>
      <c r="L14" s="105"/>
      <c r="M14" s="105"/>
      <c r="N14" s="174">
        <f>IF(VLOOKUP(CONCATENATE($B14," ",$C14),'-RÅDATA_KVARTAL-'!$A$4:$W$43,6)&gt;0,VLOOKUP(CONCATENATE($B14," ",$C14),'-RÅDATA_KVARTAL-'!$A$4:$W$43,6),"")</f>
        <v>8181.8548434538161</v>
      </c>
      <c r="O14" s="105"/>
      <c r="P14" s="105"/>
      <c r="Q14" s="174" t="s">
        <v>51</v>
      </c>
      <c r="R14" s="105"/>
      <c r="S14" s="174" t="s">
        <v>51</v>
      </c>
      <c r="T14" s="105"/>
      <c r="U14" s="105"/>
      <c r="V14" s="174" t="s">
        <v>51</v>
      </c>
      <c r="W14" s="105"/>
      <c r="X14" s="174" t="s">
        <v>51</v>
      </c>
      <c r="Y14" s="105"/>
      <c r="Z14" s="105"/>
      <c r="AA14" s="174">
        <f>IF(VLOOKUP(CONCATENATE($B14," ",$C14),'-RÅDATA_KVARTAL-'!$A$4:$W$43,5)&gt;0,VLOOKUP(CONCATENATE($B14," ",$C14),'-RÅDATA_KVARTAL-'!$A$4:$W$43,5),"")</f>
        <v>5112.1592277910422</v>
      </c>
      <c r="AB14" s="105"/>
      <c r="AC14" s="105"/>
      <c r="AD14" s="174">
        <f>IF(VLOOKUP(CONCATENATE($B14," ",$C14),'-RÅDATA_KVARTAL-'!$A$4:$W$43,7)&gt;0,VLOOKUP(CONCATENATE($B14," ",$C14),'-RÅDATA_KVARTAL-'!$A$4:$W$43,7),"")</f>
        <v>4082.2172277910422</v>
      </c>
      <c r="AE14" s="102"/>
      <c r="AF14" s="102"/>
      <c r="AG14" s="174" t="s">
        <v>51</v>
      </c>
      <c r="AH14" s="105"/>
      <c r="AI14" s="174" t="s">
        <v>51</v>
      </c>
      <c r="AJ14" s="105"/>
      <c r="AK14" s="105"/>
      <c r="AL14" s="174" t="s">
        <v>51</v>
      </c>
      <c r="AM14" s="105"/>
      <c r="AN14" s="174" t="s">
        <v>51</v>
      </c>
      <c r="AO14" s="104"/>
      <c r="AR14" s="33"/>
    </row>
    <row r="15" spans="2:44" ht="10.5" hidden="1" customHeight="1" outlineLevel="1" x14ac:dyDescent="0.2">
      <c r="B15" s="102">
        <v>2003</v>
      </c>
      <c r="C15" s="102" t="s">
        <v>2</v>
      </c>
      <c r="D15" s="105"/>
      <c r="E15" s="174">
        <f>IF(VLOOKUP(CONCATENATE($B15," ",$C15),'-RÅDATA_KVARTAL-'!$A$4:$W$43,8)&gt;0,VLOOKUP(CONCATENATE($B15," ",$C15),'-RÅDATA_KVARTAL-'!$A$4:$W$43,8),"")</f>
        <v>32.940540612817912</v>
      </c>
      <c r="F15" s="105"/>
      <c r="G15" s="105"/>
      <c r="H15" s="174">
        <f>IF(VLOOKUP(CONCATENATE($B15," ",$C15),'-RÅDATA_KVARTAL-'!$A$4:$W$43,9)&gt;0,VLOOKUP(CONCATENATE($B15," ",$C15),'-RÅDATA_KVARTAL-'!$A$4:$W$43,9),"")</f>
        <v>2131.6101442729587</v>
      </c>
      <c r="I15" s="105"/>
      <c r="J15" s="105"/>
      <c r="K15" s="174">
        <f>IF(VLOOKUP(CONCATENATE($B15," ",$C15),'-RÅDATA_KVARTAL-'!$A$4:$W$43,4)&gt;0,VLOOKUP(CONCATENATE($B15," ",$C15),'-RÅDATA_KVARTAL-'!$A$4:$W$43,4),"")</f>
        <v>13734.573852404546</v>
      </c>
      <c r="L15" s="105"/>
      <c r="M15" s="105"/>
      <c r="N15" s="174">
        <f>IF(VLOOKUP(CONCATENATE($B15," ",$C15),'-RÅDATA_KVARTAL-'!$A$4:$W$43,6)&gt;0,VLOOKUP(CONCATENATE($B15," ",$C15),'-RÅDATA_KVARTAL-'!$A$4:$W$43,6),"")</f>
        <v>7408.9218524045464</v>
      </c>
      <c r="O15" s="105"/>
      <c r="P15" s="105"/>
      <c r="Q15" s="174" t="s">
        <v>51</v>
      </c>
      <c r="R15" s="105"/>
      <c r="S15" s="174" t="s">
        <v>51</v>
      </c>
      <c r="T15" s="105"/>
      <c r="U15" s="105"/>
      <c r="V15" s="174" t="s">
        <v>51</v>
      </c>
      <c r="W15" s="105"/>
      <c r="X15" s="174" t="s">
        <v>51</v>
      </c>
      <c r="Y15" s="105"/>
      <c r="Z15" s="105"/>
      <c r="AA15" s="174">
        <f>IF(VLOOKUP(CONCATENATE($B15," ",$C15),'-RÅDATA_KVARTAL-'!$A$4:$W$43,5)&gt;0,VLOOKUP(CONCATENATE($B15," ",$C15),'-RÅDATA_KVARTAL-'!$A$4:$W$43,5),"")</f>
        <v>4799.8302926867973</v>
      </c>
      <c r="AB15" s="105"/>
      <c r="AC15" s="105"/>
      <c r="AD15" s="174">
        <f>IF(VLOOKUP(CONCATENATE($B15," ",$C15),'-RÅDATA_KVARTAL-'!$A$4:$W$43,7)&gt;0,VLOOKUP(CONCATENATE($B15," ",$C15),'-RÅDATA_KVARTAL-'!$A$4:$W$43,7),"")</f>
        <v>3786.6242926867972</v>
      </c>
      <c r="AE15" s="102"/>
      <c r="AF15" s="102"/>
      <c r="AG15" s="174" t="s">
        <v>51</v>
      </c>
      <c r="AH15" s="105"/>
      <c r="AI15" s="174" t="s">
        <v>51</v>
      </c>
      <c r="AJ15" s="105"/>
      <c r="AK15" s="105"/>
      <c r="AL15" s="174" t="s">
        <v>51</v>
      </c>
      <c r="AM15" s="105"/>
      <c r="AN15" s="174" t="s">
        <v>51</v>
      </c>
      <c r="AO15" s="104"/>
      <c r="AR15" s="33"/>
    </row>
    <row r="16" spans="2:44" ht="10.5" hidden="1" customHeight="1" outlineLevel="1" x14ac:dyDescent="0.2">
      <c r="B16" s="102">
        <v>2003</v>
      </c>
      <c r="C16" s="102" t="s">
        <v>3</v>
      </c>
      <c r="D16" s="105"/>
      <c r="E16" s="174">
        <f>IF(VLOOKUP(CONCATENATE($B16," ",$C16),'-RÅDATA_KVARTAL-'!$A$4:$W$43,8)&gt;0,VLOOKUP(CONCATENATE($B16," ",$C16),'-RÅDATA_KVARTAL-'!$A$4:$W$43,8),"")</f>
        <v>37.994216580347739</v>
      </c>
      <c r="F16" s="105"/>
      <c r="G16" s="105"/>
      <c r="H16" s="174">
        <f>IF(VLOOKUP(CONCATENATE($B16," ",$C16),'-RÅDATA_KVARTAL-'!$A$4:$W$43,9)&gt;0,VLOOKUP(CONCATENATE($B16," ",$C16),'-RÅDATA_KVARTAL-'!$A$4:$W$43,9),"")</f>
        <v>2244.2859781822144</v>
      </c>
      <c r="I16" s="105"/>
      <c r="J16" s="105"/>
      <c r="K16" s="174">
        <f>IF(VLOOKUP(CONCATENATE($B16," ",$C16),'-RÅDATA_KVARTAL-'!$A$4:$W$43,4)&gt;0,VLOOKUP(CONCATENATE($B16," ",$C16),'-RÅDATA_KVARTAL-'!$A$4:$W$43,4),"")</f>
        <v>14910.837099844139</v>
      </c>
      <c r="L16" s="105"/>
      <c r="M16" s="105"/>
      <c r="N16" s="174">
        <f>IF(VLOOKUP(CONCATENATE($B16," ",$C16),'-RÅDATA_KVARTAL-'!$A$4:$W$43,6)&gt;0,VLOOKUP(CONCATENATE($B16," ",$C16),'-RÅDATA_KVARTAL-'!$A$4:$W$43,6),"")</f>
        <v>8240.0610998441389</v>
      </c>
      <c r="O16" s="105"/>
      <c r="P16" s="105"/>
      <c r="Q16" s="174" t="s">
        <v>51</v>
      </c>
      <c r="R16" s="105"/>
      <c r="S16" s="174" t="s">
        <v>51</v>
      </c>
      <c r="T16" s="105"/>
      <c r="U16" s="105"/>
      <c r="V16" s="174" t="s">
        <v>51</v>
      </c>
      <c r="W16" s="105"/>
      <c r="X16" s="174" t="s">
        <v>51</v>
      </c>
      <c r="Y16" s="105"/>
      <c r="Z16" s="105"/>
      <c r="AA16" s="174">
        <f>IF(VLOOKUP(CONCATENATE($B16," ",$C16),'-RÅDATA_KVARTAL-'!$A$4:$W$43,5)&gt;0,VLOOKUP(CONCATENATE($B16," ",$C16),'-RÅDATA_KVARTAL-'!$A$4:$W$43,5),"")</f>
        <v>5137.8423183079785</v>
      </c>
      <c r="AB16" s="105"/>
      <c r="AC16" s="105"/>
      <c r="AD16" s="174">
        <f>IF(VLOOKUP(CONCATENATE($B16," ",$C16),'-RÅDATA_KVARTAL-'!$A$4:$W$43,7)&gt;0,VLOOKUP(CONCATENATE($B16," ",$C16),'-RÅDATA_KVARTAL-'!$A$4:$W$43,7),"")</f>
        <v>4076.3203183079786</v>
      </c>
      <c r="AE16" s="102"/>
      <c r="AF16" s="102"/>
      <c r="AG16" s="174" t="s">
        <v>51</v>
      </c>
      <c r="AH16" s="105"/>
      <c r="AI16" s="174" t="s">
        <v>51</v>
      </c>
      <c r="AJ16" s="105"/>
      <c r="AK16" s="105"/>
      <c r="AL16" s="174" t="s">
        <v>51</v>
      </c>
      <c r="AM16" s="105"/>
      <c r="AN16" s="174" t="s">
        <v>51</v>
      </c>
      <c r="AO16" s="104"/>
      <c r="AR16" s="33"/>
    </row>
    <row r="17" spans="2:41" s="101" customFormat="1" ht="15" hidden="1" customHeight="1" outlineLevel="1" x14ac:dyDescent="0.2">
      <c r="B17" s="102">
        <v>2004</v>
      </c>
      <c r="C17" s="102" t="s">
        <v>0</v>
      </c>
      <c r="D17" s="105"/>
      <c r="E17" s="174">
        <f>IF(VLOOKUP(CONCATENATE($B17," ",$C17),'-RÅDATA_KVARTAL-'!$A$4:$W$43,8)&gt;0,VLOOKUP(CONCATENATE($B17," ",$C17),'-RÅDATA_KVARTAL-'!$A$4:$W$43,8),"")</f>
        <v>37.443936401372035</v>
      </c>
      <c r="F17" s="105"/>
      <c r="G17" s="105"/>
      <c r="H17" s="174">
        <f>IF(VLOOKUP(CONCATENATE($B17," ",$C17),'-RÅDATA_KVARTAL-'!$A$4:$W$43,9)&gt;0,VLOOKUP(CONCATENATE($B17," ",$C17),'-RÅDATA_KVARTAL-'!$A$4:$W$43,9),"")</f>
        <v>2181.3599702938559</v>
      </c>
      <c r="I17" s="105"/>
      <c r="J17" s="105"/>
      <c r="K17" s="174">
        <f>IF(VLOOKUP(CONCATENATE($B17," ",$C17),'-RÅDATA_KVARTAL-'!$A$4:$W$43,4)&gt;0,VLOOKUP(CONCATENATE($B17," ",$C17),'-RÅDATA_KVARTAL-'!$A$4:$W$43,4),"")</f>
        <v>14912.647291666666</v>
      </c>
      <c r="L17" s="105"/>
      <c r="M17" s="105"/>
      <c r="N17" s="174">
        <f>IF(VLOOKUP(CONCATENATE($B17," ",$C17),'-RÅDATA_KVARTAL-'!$A$4:$W$43,6)&gt;0,VLOOKUP(CONCATENATE($B17," ",$C17),'-RÅDATA_KVARTAL-'!$A$4:$W$43,6),"")</f>
        <v>8528.900291666665</v>
      </c>
      <c r="O17" s="105"/>
      <c r="P17" s="105"/>
      <c r="Q17" s="174" t="s">
        <v>51</v>
      </c>
      <c r="R17" s="105"/>
      <c r="S17" s="174" t="s">
        <v>51</v>
      </c>
      <c r="T17" s="105"/>
      <c r="U17" s="105"/>
      <c r="V17" s="174" t="s">
        <v>51</v>
      </c>
      <c r="W17" s="105"/>
      <c r="X17" s="174" t="s">
        <v>51</v>
      </c>
      <c r="Y17" s="105"/>
      <c r="Z17" s="105"/>
      <c r="AA17" s="174">
        <f>IF(VLOOKUP(CONCATENATE($B17," ",$C17),'-RÅDATA_KVARTAL-'!$A$4:$W$43,5)&gt;0,VLOOKUP(CONCATENATE($B17," ",$C17),'-RÅDATA_KVARTAL-'!$A$4:$W$43,5),"")</f>
        <v>5258.3284555</v>
      </c>
      <c r="AB17" s="105"/>
      <c r="AC17" s="105"/>
      <c r="AD17" s="174">
        <f>IF(VLOOKUP(CONCATENATE($B17," ",$C17),'-RÅDATA_KVARTAL-'!$A$4:$W$43,7)&gt;0,VLOOKUP(CONCATENATE($B17," ",$C17),'-RÅDATA_KVARTAL-'!$A$4:$W$43,7),"")</f>
        <v>4251.6334555000003</v>
      </c>
      <c r="AE17" s="102"/>
      <c r="AF17" s="102"/>
      <c r="AG17" s="174" t="s">
        <v>51</v>
      </c>
      <c r="AH17" s="105"/>
      <c r="AI17" s="174" t="s">
        <v>51</v>
      </c>
      <c r="AJ17" s="105"/>
      <c r="AK17" s="105"/>
      <c r="AL17" s="174" t="s">
        <v>51</v>
      </c>
      <c r="AM17" s="105"/>
      <c r="AN17" s="174" t="s">
        <v>51</v>
      </c>
      <c r="AO17" s="104"/>
    </row>
    <row r="18" spans="2:41" ht="10.5" hidden="1" customHeight="1" outlineLevel="1" x14ac:dyDescent="0.2">
      <c r="B18" s="102">
        <v>2004</v>
      </c>
      <c r="C18" s="102" t="s">
        <v>1</v>
      </c>
      <c r="D18" s="105"/>
      <c r="E18" s="174">
        <f>IF(VLOOKUP(CONCATENATE($B18," ",$C18),'-RÅDATA_KVARTAL-'!$A$4:$W$43,8)&gt;0,VLOOKUP(CONCATENATE($B18," ",$C18),'-RÅDATA_KVARTAL-'!$A$4:$W$43,8),"")</f>
        <v>36.213202736270681</v>
      </c>
      <c r="F18" s="105"/>
      <c r="G18" s="105"/>
      <c r="H18" s="174">
        <f>IF(VLOOKUP(CONCATENATE($B18," ",$C18),'-RÅDATA_KVARTAL-'!$A$4:$W$43,9)&gt;0,VLOOKUP(CONCATENATE($B18," ",$C18),'-RÅDATA_KVARTAL-'!$A$4:$W$43,9),"")</f>
        <v>2142.3485593410514</v>
      </c>
      <c r="I18" s="105"/>
      <c r="J18" s="105"/>
      <c r="K18" s="174">
        <f>IF(VLOOKUP(CONCATENATE($B18," ",$C18),'-RÅDATA_KVARTAL-'!$A$4:$W$43,4)&gt;0,VLOOKUP(CONCATENATE($B18," ",$C18),'-RÅDATA_KVARTAL-'!$A$4:$W$43,4),"")</f>
        <v>15141.326858333332</v>
      </c>
      <c r="L18" s="105"/>
      <c r="M18" s="105"/>
      <c r="N18" s="174">
        <f>IF(VLOOKUP(CONCATENATE($B18," ",$C18),'-RÅDATA_KVARTAL-'!$A$4:$W$43,6)&gt;0,VLOOKUP(CONCATENATE($B18," ",$C18),'-RÅDATA_KVARTAL-'!$A$4:$W$43,6),"")</f>
        <v>8372.0458583333311</v>
      </c>
      <c r="O18" s="105"/>
      <c r="P18" s="105"/>
      <c r="Q18" s="174" t="s">
        <v>51</v>
      </c>
      <c r="R18" s="105"/>
      <c r="S18" s="174" t="s">
        <v>51</v>
      </c>
      <c r="T18" s="105"/>
      <c r="U18" s="105"/>
      <c r="V18" s="174" t="s">
        <v>51</v>
      </c>
      <c r="W18" s="105"/>
      <c r="X18" s="174" t="s">
        <v>51</v>
      </c>
      <c r="Y18" s="105"/>
      <c r="Z18" s="105"/>
      <c r="AA18" s="174">
        <f>IF(VLOOKUP(CONCATENATE($B18," ",$C18),'-RÅDATA_KVARTAL-'!$A$4:$W$43,5)&gt;0,VLOOKUP(CONCATENATE($B18," ",$C18),'-RÅDATA_KVARTAL-'!$A$4:$W$43,5),"")</f>
        <v>5334.2020665000009</v>
      </c>
      <c r="AB18" s="105"/>
      <c r="AC18" s="105"/>
      <c r="AD18" s="174">
        <f>IF(VLOOKUP(CONCATENATE($B18," ",$C18),'-RÅDATA_KVARTAL-'!$A$4:$W$43,7)&gt;0,VLOOKUP(CONCATENATE($B18," ",$C18),'-RÅDATA_KVARTAL-'!$A$4:$W$43,7),"")</f>
        <v>4252.3310665000008</v>
      </c>
      <c r="AE18" s="102"/>
      <c r="AF18" s="102"/>
      <c r="AG18" s="174" t="s">
        <v>51</v>
      </c>
      <c r="AH18" s="105"/>
      <c r="AI18" s="174" t="s">
        <v>51</v>
      </c>
      <c r="AJ18" s="105"/>
      <c r="AK18" s="105"/>
      <c r="AL18" s="174" t="s">
        <v>51</v>
      </c>
      <c r="AM18" s="105"/>
      <c r="AN18" s="174" t="s">
        <v>51</v>
      </c>
      <c r="AO18" s="104"/>
    </row>
    <row r="19" spans="2:41" ht="10.5" hidden="1" customHeight="1" outlineLevel="1" x14ac:dyDescent="0.2">
      <c r="B19" s="102">
        <v>2004</v>
      </c>
      <c r="C19" s="102" t="s">
        <v>2</v>
      </c>
      <c r="D19" s="105"/>
      <c r="E19" s="174">
        <f>IF(VLOOKUP(CONCATENATE($B19," ",$C19),'-RÅDATA_KVARTAL-'!$A$4:$W$43,8)&gt;0,VLOOKUP(CONCATENATE($B19," ",$C19),'-RÅDATA_KVARTAL-'!$A$4:$W$43,8),"")</f>
        <v>33.678471049895521</v>
      </c>
      <c r="F19" s="105"/>
      <c r="G19" s="105"/>
      <c r="H19" s="174">
        <f>IF(VLOOKUP(CONCATENATE($B19," ",$C19),'-RÅDATA_KVARTAL-'!$A$4:$W$43,9)&gt;0,VLOOKUP(CONCATENATE($B19," ",$C19),'-RÅDATA_KVARTAL-'!$A$4:$W$43,9),"")</f>
        <v>2095.5097162047032</v>
      </c>
      <c r="I19" s="105"/>
      <c r="J19" s="105"/>
      <c r="K19" s="174">
        <f>IF(VLOOKUP(CONCATENATE($B19," ",$C19),'-RÅDATA_KVARTAL-'!$A$4:$W$43,4)&gt;0,VLOOKUP(CONCATENATE($B19," ",$C19),'-RÅDATA_KVARTAL-'!$A$4:$W$43,4),"")</f>
        <v>14589.495380555554</v>
      </c>
      <c r="L19" s="105"/>
      <c r="M19" s="105"/>
      <c r="N19" s="174">
        <f>IF(VLOOKUP(CONCATENATE($B19," ",$C19),'-RÅDATA_KVARTAL-'!$A$4:$W$43,6)&gt;0,VLOOKUP(CONCATENATE($B19," ",$C19),'-RÅDATA_KVARTAL-'!$A$4:$W$43,6),"")</f>
        <v>7525.3003805555545</v>
      </c>
      <c r="O19" s="105"/>
      <c r="P19" s="105"/>
      <c r="Q19" s="174" t="s">
        <v>51</v>
      </c>
      <c r="R19" s="105"/>
      <c r="S19" s="174" t="s">
        <v>51</v>
      </c>
      <c r="T19" s="105"/>
      <c r="U19" s="105"/>
      <c r="V19" s="174" t="s">
        <v>51</v>
      </c>
      <c r="W19" s="105"/>
      <c r="X19" s="174" t="s">
        <v>51</v>
      </c>
      <c r="Y19" s="105"/>
      <c r="Z19" s="105"/>
      <c r="AA19" s="174">
        <f>IF(VLOOKUP(CONCATENATE($B19," ",$C19),'-RÅDATA_KVARTAL-'!$A$4:$W$43,5)&gt;0,VLOOKUP(CONCATENATE($B19," ",$C19),'-RÅDATA_KVARTAL-'!$A$4:$W$43,5),"")</f>
        <v>4894.1384195000001</v>
      </c>
      <c r="AB19" s="105"/>
      <c r="AC19" s="105"/>
      <c r="AD19" s="174">
        <f>IF(VLOOKUP(CONCATENATE($B19," ",$C19),'-RÅDATA_KVARTAL-'!$A$4:$W$43,7)&gt;0,VLOOKUP(CONCATENATE($B19," ",$C19),'-RÅDATA_KVARTAL-'!$A$4:$W$43,7),"")</f>
        <v>3769.8364195000004</v>
      </c>
      <c r="AE19" s="183"/>
      <c r="AF19" s="183"/>
      <c r="AG19" s="174" t="s">
        <v>51</v>
      </c>
      <c r="AH19" s="105"/>
      <c r="AI19" s="174" t="s">
        <v>51</v>
      </c>
      <c r="AJ19" s="105"/>
      <c r="AK19" s="105"/>
      <c r="AL19" s="174" t="s">
        <v>51</v>
      </c>
      <c r="AM19" s="105"/>
      <c r="AN19" s="174" t="s">
        <v>51</v>
      </c>
      <c r="AO19" s="104"/>
    </row>
    <row r="20" spans="2:41" ht="10.5" hidden="1" customHeight="1" outlineLevel="1" x14ac:dyDescent="0.2">
      <c r="B20" s="102">
        <v>2004</v>
      </c>
      <c r="C20" s="102" t="s">
        <v>3</v>
      </c>
      <c r="D20" s="105"/>
      <c r="E20" s="174">
        <f>IF(VLOOKUP(CONCATENATE($B20," ",$C20),'-RÅDATA_KVARTAL-'!$A$4:$W$43,8)&gt;0,VLOOKUP(CONCATENATE($B20," ",$C20),'-RÅDATA_KVARTAL-'!$A$4:$W$43,8),"")</f>
        <v>39.320489952493723</v>
      </c>
      <c r="F20" s="105"/>
      <c r="G20" s="105"/>
      <c r="H20" s="174">
        <f>IF(VLOOKUP(CONCATENATE($B20," ",$C20),'-RÅDATA_KVARTAL-'!$A$4:$W$43,9)&gt;0,VLOOKUP(CONCATENATE($B20," ",$C20),'-RÅDATA_KVARTAL-'!$A$4:$W$43,9),"")</f>
        <v>2238.6069268388255</v>
      </c>
      <c r="I20" s="105"/>
      <c r="J20" s="105"/>
      <c r="K20" s="174">
        <f>IF(VLOOKUP(CONCATENATE($B20," ",$C20),'-RÅDATA_KVARTAL-'!$A$4:$W$43,4)&gt;0,VLOOKUP(CONCATENATE($B20," ",$C20),'-RÅDATA_KVARTAL-'!$A$4:$W$43,4),"")</f>
        <v>15513.931469444446</v>
      </c>
      <c r="L20" s="105"/>
      <c r="M20" s="105"/>
      <c r="N20" s="174">
        <f>IF(VLOOKUP(CONCATENATE($B20," ",$C20),'-RÅDATA_KVARTAL-'!$A$4:$W$43,6)&gt;0,VLOOKUP(CONCATENATE($B20," ",$C20),'-RÅDATA_KVARTAL-'!$A$4:$W$43,6),"")</f>
        <v>8489.9284694444468</v>
      </c>
      <c r="O20" s="105"/>
      <c r="P20" s="105"/>
      <c r="Q20" s="174" t="s">
        <v>51</v>
      </c>
      <c r="R20" s="105"/>
      <c r="S20" s="174" t="s">
        <v>51</v>
      </c>
      <c r="T20" s="105"/>
      <c r="U20" s="105"/>
      <c r="V20" s="174" t="s">
        <v>51</v>
      </c>
      <c r="W20" s="105"/>
      <c r="X20" s="174" t="s">
        <v>51</v>
      </c>
      <c r="Y20" s="105"/>
      <c r="Z20" s="105"/>
      <c r="AA20" s="174">
        <f>IF(VLOOKUP(CONCATENATE($B20," ",$C20),'-RÅDATA_KVARTAL-'!$A$4:$W$43,5)&gt;0,VLOOKUP(CONCATENATE($B20," ",$C20),'-RÅDATA_KVARTAL-'!$A$4:$W$43,5),"")</f>
        <v>5369.5678365000003</v>
      </c>
      <c r="AB20" s="105"/>
      <c r="AC20" s="105"/>
      <c r="AD20" s="174">
        <f>IF(VLOOKUP(CONCATENATE($B20," ",$C20),'-RÅDATA_KVARTAL-'!$A$4:$W$43,7)&gt;0,VLOOKUP(CONCATENATE($B20," ",$C20),'-RÅDATA_KVARTAL-'!$A$4:$W$43,7),"")</f>
        <v>4271.6508365000009</v>
      </c>
      <c r="AE20" s="105"/>
      <c r="AF20" s="105"/>
      <c r="AG20" s="174" t="s">
        <v>51</v>
      </c>
      <c r="AH20" s="105"/>
      <c r="AI20" s="174" t="s">
        <v>51</v>
      </c>
      <c r="AJ20" s="105"/>
      <c r="AK20" s="105"/>
      <c r="AL20" s="174" t="s">
        <v>51</v>
      </c>
      <c r="AM20" s="105"/>
      <c r="AN20" s="174" t="s">
        <v>51</v>
      </c>
      <c r="AO20" s="104"/>
    </row>
    <row r="21" spans="2:41" s="101" customFormat="1" ht="15" hidden="1" customHeight="1" outlineLevel="1" x14ac:dyDescent="0.2">
      <c r="B21" s="102">
        <v>2005</v>
      </c>
      <c r="C21" s="102" t="s">
        <v>0</v>
      </c>
      <c r="D21" s="105"/>
      <c r="E21" s="174">
        <f>IF(VLOOKUP(CONCATENATE($B21," ",$C21),'-RÅDATA_KVARTAL-'!$A$4:$W$43,8)&gt;0,VLOOKUP(CONCATENATE($B21," ",$C21),'-RÅDATA_KVARTAL-'!$A$4:$W$43,8),"")</f>
        <v>37.529956203387982</v>
      </c>
      <c r="F21" s="105"/>
      <c r="G21" s="105"/>
      <c r="H21" s="174">
        <f>IF(VLOOKUP(CONCATENATE($B21," ",$C21),'-RÅDATA_KVARTAL-'!$A$4:$W$43,9)&gt;0,VLOOKUP(CONCATENATE($B21," ",$C21),'-RÅDATA_KVARTAL-'!$A$4:$W$43,9),"")</f>
        <v>2183.8944088423586</v>
      </c>
      <c r="I21" s="105"/>
      <c r="J21" s="105"/>
      <c r="K21" s="174">
        <f>IF(VLOOKUP(CONCATENATE($B21," ",$C21),'-RÅDATA_KVARTAL-'!$A$4:$W$43,4)&gt;0,VLOOKUP(CONCATENATE($B21," ",$C21),'-RÅDATA_KVARTAL-'!$A$4:$W$43,4),"")</f>
        <v>15694.44594074097</v>
      </c>
      <c r="L21" s="105"/>
      <c r="M21" s="105"/>
      <c r="N21" s="174">
        <f>IF(VLOOKUP(CONCATENATE($B21," ",$C21),'-RÅDATA_KVARTAL-'!$A$4:$W$43,6)&gt;0,VLOOKUP(CONCATENATE($B21," ",$C21),'-RÅDATA_KVARTAL-'!$A$4:$W$43,6),"")</f>
        <v>8470.0269377409713</v>
      </c>
      <c r="O21" s="105"/>
      <c r="P21" s="105"/>
      <c r="Q21" s="174" t="s">
        <v>51</v>
      </c>
      <c r="R21" s="105"/>
      <c r="S21" s="174" t="s">
        <v>51</v>
      </c>
      <c r="T21" s="105"/>
      <c r="U21" s="105"/>
      <c r="V21" s="174" t="s">
        <v>51</v>
      </c>
      <c r="W21" s="105"/>
      <c r="X21" s="174" t="s">
        <v>51</v>
      </c>
      <c r="Y21" s="105"/>
      <c r="Z21" s="105"/>
      <c r="AA21" s="174">
        <f>IF(VLOOKUP(CONCATENATE($B21," ",$C21),'-RÅDATA_KVARTAL-'!$A$4:$W$43,5)&gt;0,VLOOKUP(CONCATENATE($B21," ",$C21),'-RÅDATA_KVARTAL-'!$A$4:$W$43,5),"")</f>
        <v>5384.4600850757488</v>
      </c>
      <c r="AB21" s="105"/>
      <c r="AC21" s="105"/>
      <c r="AD21" s="174">
        <f>IF(VLOOKUP(CONCATENATE($B21," ",$C21),'-RÅDATA_KVARTAL-'!$A$4:$W$43,7)&gt;0,VLOOKUP(CONCATENATE($B21," ",$C21),'-RÅDATA_KVARTAL-'!$A$4:$W$43,7),"")</f>
        <v>4267.7100850757488</v>
      </c>
      <c r="AE21" s="105"/>
      <c r="AF21" s="105"/>
      <c r="AG21" s="174" t="s">
        <v>51</v>
      </c>
      <c r="AH21" s="105"/>
      <c r="AI21" s="174" t="s">
        <v>51</v>
      </c>
      <c r="AJ21" s="105"/>
      <c r="AK21" s="105"/>
      <c r="AL21" s="174" t="s">
        <v>51</v>
      </c>
      <c r="AM21" s="105"/>
      <c r="AN21" s="174" t="s">
        <v>51</v>
      </c>
      <c r="AO21" s="104"/>
    </row>
    <row r="22" spans="2:41" ht="10.5" hidden="1" customHeight="1" outlineLevel="1" x14ac:dyDescent="0.2">
      <c r="B22" s="102">
        <v>2005</v>
      </c>
      <c r="C22" s="102" t="s">
        <v>1</v>
      </c>
      <c r="D22" s="105"/>
      <c r="E22" s="174">
        <f>IF(VLOOKUP(CONCATENATE($B22," ",$C22),'-RÅDATA_KVARTAL-'!$A$4:$W$43,8)&gt;0,VLOOKUP(CONCATENATE($B22," ",$C22),'-RÅDATA_KVARTAL-'!$A$4:$W$43,8),"")</f>
        <v>37.135568619236651</v>
      </c>
      <c r="F22" s="105"/>
      <c r="G22" s="105"/>
      <c r="H22" s="174">
        <f>IF(VLOOKUP(CONCATENATE($B22," ",$C22),'-RÅDATA_KVARTAL-'!$A$4:$W$43,9)&gt;0,VLOOKUP(CONCATENATE($B22," ",$C22),'-RÅDATA_KVARTAL-'!$A$4:$W$43,9),"")</f>
        <v>2193.1142250241037</v>
      </c>
      <c r="I22" s="105"/>
      <c r="J22" s="105"/>
      <c r="K22" s="174">
        <f>IF(VLOOKUP(CONCATENATE($B22," ",$C22),'-RÅDATA_KVARTAL-'!$A$4:$W$43,4)&gt;0,VLOOKUP(CONCATENATE($B22," ",$C22),'-RÅDATA_KVARTAL-'!$A$4:$W$43,4),"")</f>
        <v>16046.068613738551</v>
      </c>
      <c r="L22" s="105"/>
      <c r="M22" s="105"/>
      <c r="N22" s="174">
        <f>IF(VLOOKUP(CONCATENATE($B22," ",$C22),'-RÅDATA_KVARTAL-'!$A$4:$W$43,6)&gt;0,VLOOKUP(CONCATENATE($B22," ",$C22),'-RÅDATA_KVARTAL-'!$A$4:$W$43,6),"")</f>
        <v>9184.6366107385511</v>
      </c>
      <c r="O22" s="105"/>
      <c r="P22" s="105"/>
      <c r="Q22" s="174" t="s">
        <v>51</v>
      </c>
      <c r="R22" s="105"/>
      <c r="S22" s="174" t="s">
        <v>51</v>
      </c>
      <c r="T22" s="105"/>
      <c r="U22" s="105"/>
      <c r="V22" s="174" t="s">
        <v>51</v>
      </c>
      <c r="W22" s="105"/>
      <c r="X22" s="174" t="s">
        <v>51</v>
      </c>
      <c r="Y22" s="105"/>
      <c r="Z22" s="105"/>
      <c r="AA22" s="174">
        <f>IF(VLOOKUP(CONCATENATE($B22," ",$C22),'-RÅDATA_KVARTAL-'!$A$4:$W$43,5)&gt;0,VLOOKUP(CONCATENATE($B22," ",$C22),'-RÅDATA_KVARTAL-'!$A$4:$W$43,5),"")</f>
        <v>5690.0784994496325</v>
      </c>
      <c r="AB22" s="105"/>
      <c r="AC22" s="105"/>
      <c r="AD22" s="174">
        <f>IF(VLOOKUP(CONCATENATE($B22," ",$C22),'-RÅDATA_KVARTAL-'!$A$4:$W$43,7)&gt;0,VLOOKUP(CONCATENATE($B22," ",$C22),'-RÅDATA_KVARTAL-'!$A$4:$W$43,7),"")</f>
        <v>4606.9444994496325</v>
      </c>
      <c r="AE22" s="105"/>
      <c r="AF22" s="105"/>
      <c r="AG22" s="174" t="s">
        <v>51</v>
      </c>
      <c r="AH22" s="105"/>
      <c r="AI22" s="174" t="s">
        <v>51</v>
      </c>
      <c r="AJ22" s="105"/>
      <c r="AK22" s="105"/>
      <c r="AL22" s="174" t="s">
        <v>51</v>
      </c>
      <c r="AM22" s="105"/>
      <c r="AN22" s="174" t="s">
        <v>51</v>
      </c>
      <c r="AO22" s="104"/>
    </row>
    <row r="23" spans="2:41" ht="10.5" hidden="1" customHeight="1" outlineLevel="1" x14ac:dyDescent="0.2">
      <c r="B23" s="102">
        <v>2005</v>
      </c>
      <c r="C23" s="102" t="s">
        <v>2</v>
      </c>
      <c r="D23" s="105"/>
      <c r="E23" s="174">
        <f>IF(VLOOKUP(CONCATENATE($B23," ",$C23),'-RÅDATA_KVARTAL-'!$A$4:$W$43,8)&gt;0,VLOOKUP(CONCATENATE($B23," ",$C23),'-RÅDATA_KVARTAL-'!$A$4:$W$43,8),"")</f>
        <v>34.782898913582251</v>
      </c>
      <c r="F23" s="105"/>
      <c r="G23" s="105"/>
      <c r="H23" s="174">
        <f>IF(VLOOKUP(CONCATENATE($B23," ",$C23),'-RÅDATA_KVARTAL-'!$A$4:$W$43,9)&gt;0,VLOOKUP(CONCATENATE($B23," ",$C23),'-RÅDATA_KVARTAL-'!$A$4:$W$43,9),"")</f>
        <v>2186.8733336151035</v>
      </c>
      <c r="I23" s="105"/>
      <c r="J23" s="105"/>
      <c r="K23" s="174">
        <f>IF(VLOOKUP(CONCATENATE($B23," ",$C23),'-RÅDATA_KVARTAL-'!$A$4:$W$43,4)&gt;0,VLOOKUP(CONCATENATE($B23," ",$C23),'-RÅDATA_KVARTAL-'!$A$4:$W$43,4),"")</f>
        <v>15373.798777224547</v>
      </c>
      <c r="L23" s="105"/>
      <c r="M23" s="105"/>
      <c r="N23" s="174">
        <f>IF(VLOOKUP(CONCATENATE($B23," ",$C23),'-RÅDATA_KVARTAL-'!$A$4:$W$43,6)&gt;0,VLOOKUP(CONCATENATE($B23," ",$C23),'-RÅDATA_KVARTAL-'!$A$4:$W$43,6),"")</f>
        <v>8531.9807742245466</v>
      </c>
      <c r="O23" s="105"/>
      <c r="P23" s="105"/>
      <c r="Q23" s="174" t="s">
        <v>51</v>
      </c>
      <c r="R23" s="105"/>
      <c r="S23" s="174" t="s">
        <v>51</v>
      </c>
      <c r="T23" s="105"/>
      <c r="U23" s="105"/>
      <c r="V23" s="174" t="s">
        <v>51</v>
      </c>
      <c r="W23" s="105"/>
      <c r="X23" s="174" t="s">
        <v>51</v>
      </c>
      <c r="Y23" s="105"/>
      <c r="Z23" s="105"/>
      <c r="AA23" s="174">
        <f>IF(VLOOKUP(CONCATENATE($B23," ",$C23),'-RÅDATA_KVARTAL-'!$A$4:$W$43,5)&gt;0,VLOOKUP(CONCATENATE($B23," ",$C23),'-RÅDATA_KVARTAL-'!$A$4:$W$43,5),"")</f>
        <v>5209.7977069948092</v>
      </c>
      <c r="AB23" s="105"/>
      <c r="AC23" s="105"/>
      <c r="AD23" s="174">
        <f>IF(VLOOKUP(CONCATENATE($B23," ",$C23),'-RÅDATA_KVARTAL-'!$A$4:$W$43,7)&gt;0,VLOOKUP(CONCATENATE($B23," ",$C23),'-RÅDATA_KVARTAL-'!$A$4:$W$43,7),"")</f>
        <v>4127.7707069948092</v>
      </c>
      <c r="AE23" s="105"/>
      <c r="AF23" s="105"/>
      <c r="AG23" s="174" t="s">
        <v>51</v>
      </c>
      <c r="AH23" s="105"/>
      <c r="AI23" s="174" t="s">
        <v>51</v>
      </c>
      <c r="AJ23" s="105"/>
      <c r="AK23" s="105"/>
      <c r="AL23" s="174" t="s">
        <v>51</v>
      </c>
      <c r="AM23" s="105"/>
      <c r="AN23" s="174" t="s">
        <v>51</v>
      </c>
      <c r="AO23" s="104"/>
    </row>
    <row r="24" spans="2:41" ht="10.5" hidden="1" customHeight="1" outlineLevel="1" x14ac:dyDescent="0.2">
      <c r="B24" s="102">
        <v>2005</v>
      </c>
      <c r="C24" s="102" t="s">
        <v>3</v>
      </c>
      <c r="D24" s="105"/>
      <c r="E24" s="174">
        <f>IF(VLOOKUP(CONCATENATE($B24," ",$C24),'-RÅDATA_KVARTAL-'!$A$4:$W$43,8)&gt;0,VLOOKUP(CONCATENATE($B24," ",$C24),'-RÅDATA_KVARTAL-'!$A$4:$W$43,8),"")</f>
        <v>40.648994110027672</v>
      </c>
      <c r="F24" s="105"/>
      <c r="G24" s="105"/>
      <c r="H24" s="174">
        <f>IF(VLOOKUP(CONCATENATE($B24," ",$C24),'-RÅDATA_KVARTAL-'!$A$4:$W$43,9)&gt;0,VLOOKUP(CONCATENATE($B24," ",$C24),'-RÅDATA_KVARTAL-'!$A$4:$W$43,9),"")</f>
        <v>2372.1584525184348</v>
      </c>
      <c r="I24" s="105"/>
      <c r="J24" s="105"/>
      <c r="K24" s="174">
        <f>IF(VLOOKUP(CONCATENATE($B24," ",$C24),'-RÅDATA_KVARTAL-'!$A$4:$W$43,4)&gt;0,VLOOKUP(CONCATENATE($B24," ",$C24),'-RÅDATA_KVARTAL-'!$A$4:$W$43,4),"")</f>
        <v>16083.450715115579</v>
      </c>
      <c r="L24" s="105"/>
      <c r="M24" s="105"/>
      <c r="N24" s="174">
        <f>IF(VLOOKUP(CONCATENATE($B24," ",$C24),'-RÅDATA_KVARTAL-'!$A$4:$W$43,6)&gt;0,VLOOKUP(CONCATENATE($B24," ",$C24),'-RÅDATA_KVARTAL-'!$A$4:$W$43,6),"")</f>
        <v>8717.6327121155791</v>
      </c>
      <c r="O24" s="105"/>
      <c r="P24" s="105"/>
      <c r="Q24" s="174" t="s">
        <v>51</v>
      </c>
      <c r="R24" s="105"/>
      <c r="S24" s="174" t="s">
        <v>51</v>
      </c>
      <c r="T24" s="105"/>
      <c r="U24" s="105"/>
      <c r="V24" s="174" t="s">
        <v>51</v>
      </c>
      <c r="W24" s="105"/>
      <c r="X24" s="174" t="s">
        <v>51</v>
      </c>
      <c r="Y24" s="105"/>
      <c r="Z24" s="105"/>
      <c r="AA24" s="174">
        <f>IF(VLOOKUP(CONCATENATE($B24," ",$C24),'-RÅDATA_KVARTAL-'!$A$4:$W$43,5)&gt;0,VLOOKUP(CONCATENATE($B24," ",$C24),'-RÅDATA_KVARTAL-'!$A$4:$W$43,5),"")</f>
        <v>5390.4641842539131</v>
      </c>
      <c r="AB24" s="105"/>
      <c r="AC24" s="105"/>
      <c r="AD24" s="174">
        <f>IF(VLOOKUP(CONCATENATE($B24," ",$C24),'-RÅDATA_KVARTAL-'!$A$4:$W$43,7)&gt;0,VLOOKUP(CONCATENATE($B24," ",$C24),'-RÅDATA_KVARTAL-'!$A$4:$W$43,7),"")</f>
        <v>4272.4841842539136</v>
      </c>
      <c r="AE24" s="105"/>
      <c r="AF24" s="105"/>
      <c r="AG24" s="174" t="s">
        <v>51</v>
      </c>
      <c r="AH24" s="105"/>
      <c r="AI24" s="174" t="s">
        <v>51</v>
      </c>
      <c r="AJ24" s="105"/>
      <c r="AK24" s="105"/>
      <c r="AL24" s="174" t="s">
        <v>51</v>
      </c>
      <c r="AM24" s="105"/>
      <c r="AN24" s="174" t="s">
        <v>51</v>
      </c>
      <c r="AO24" s="104"/>
    </row>
    <row r="25" spans="2:41" s="101" customFormat="1" ht="15" customHeight="1" collapsed="1" x14ac:dyDescent="0.2">
      <c r="B25" s="102">
        <v>2006</v>
      </c>
      <c r="C25" s="102" t="s">
        <v>0</v>
      </c>
      <c r="D25" s="105"/>
      <c r="E25" s="174">
        <f>IF(VLOOKUP(CONCATENATE($B25," ",$C25),'-RÅDATA_KVARTAL-'!$A$4:$W$43,8)&gt;0,VLOOKUP(CONCATENATE($B25," ",$C25),'-RÅDATA_KVARTAL-'!$A$4:$W$43,8),"")</f>
        <v>39.477660485007483</v>
      </c>
      <c r="F25" s="105"/>
      <c r="G25" s="105"/>
      <c r="H25" s="174">
        <f>IF(VLOOKUP(CONCATENATE($B25," ",$C25),'-RÅDATA_KVARTAL-'!$A$4:$W$43,9)&gt;0,VLOOKUP(CONCATENATE($B25," ",$C25),'-RÅDATA_KVARTAL-'!$A$4:$W$43,9),"")</f>
        <v>2330.0813791686346</v>
      </c>
      <c r="I25" s="105"/>
      <c r="J25" s="105"/>
      <c r="K25" s="174">
        <f>IF(VLOOKUP(CONCATENATE($B25," ",$C25),'-RÅDATA_KVARTAL-'!$A$4:$W$43,4)&gt;0,VLOOKUP(CONCATENATE($B25," ",$C25),'-RÅDATA_KVARTAL-'!$A$4:$W$43,4),"")</f>
        <v>16283.881621194932</v>
      </c>
      <c r="L25" s="105"/>
      <c r="M25" s="105"/>
      <c r="N25" s="174">
        <f>IF(VLOOKUP(CONCATENATE($B25," ",$C25),'-RÅDATA_KVARTAL-'!$A$4:$W$43,6)&gt;0,VLOOKUP(CONCATENATE($B25," ",$C25),'-RÅDATA_KVARTAL-'!$A$4:$W$43,6),"")</f>
        <v>9201.0296211949317</v>
      </c>
      <c r="O25" s="105"/>
      <c r="P25" s="105"/>
      <c r="Q25" s="174" t="s">
        <v>51</v>
      </c>
      <c r="R25" s="105"/>
      <c r="S25" s="174" t="s">
        <v>51</v>
      </c>
      <c r="T25" s="105"/>
      <c r="U25" s="105"/>
      <c r="V25" s="174" t="s">
        <v>51</v>
      </c>
      <c r="W25" s="105"/>
      <c r="X25" s="174" t="s">
        <v>51</v>
      </c>
      <c r="Y25" s="105"/>
      <c r="Z25" s="105"/>
      <c r="AA25" s="174">
        <f>IF(VLOOKUP(CONCATENATE($B25," ",$C25),'-RÅDATA_KVARTAL-'!$A$4:$W$43,5)&gt;0,VLOOKUP(CONCATENATE($B25," ",$C25),'-RÅDATA_KVARTAL-'!$A$4:$W$43,5),"")</f>
        <v>5623.3561604440829</v>
      </c>
      <c r="AB25" s="105"/>
      <c r="AC25" s="105"/>
      <c r="AD25" s="174">
        <f>IF(VLOOKUP(CONCATENATE($B25," ",$C25),'-RÅDATA_KVARTAL-'!$A$4:$W$43,7)&gt;0,VLOOKUP(CONCATENATE($B25," ",$C25),'-RÅDATA_KVARTAL-'!$A$4:$W$43,7),"")</f>
        <v>4527.764205444083</v>
      </c>
      <c r="AE25" s="105"/>
      <c r="AF25" s="105"/>
      <c r="AG25" s="174" t="s">
        <v>51</v>
      </c>
      <c r="AH25" s="105"/>
      <c r="AI25" s="174" t="s">
        <v>51</v>
      </c>
      <c r="AJ25" s="105"/>
      <c r="AK25" s="105"/>
      <c r="AL25" s="174" t="s">
        <v>51</v>
      </c>
      <c r="AM25" s="105"/>
      <c r="AN25" s="174" t="s">
        <v>51</v>
      </c>
      <c r="AO25" s="104"/>
    </row>
    <row r="26" spans="2:41" ht="10.5" customHeight="1" x14ac:dyDescent="0.2">
      <c r="B26" s="102">
        <v>2006</v>
      </c>
      <c r="C26" s="102" t="s">
        <v>1</v>
      </c>
      <c r="D26" s="105"/>
      <c r="E26" s="174">
        <f>IF(VLOOKUP(CONCATENATE($B26," ",$C26),'-RÅDATA_KVARTAL-'!$A$4:$W$43,8)&gt;0,VLOOKUP(CONCATENATE($B26," ",$C26),'-RÅDATA_KVARTAL-'!$A$4:$W$43,8),"")</f>
        <v>38.518124533659282</v>
      </c>
      <c r="F26" s="105"/>
      <c r="G26" s="105"/>
      <c r="H26" s="174">
        <f>IF(VLOOKUP(CONCATENATE($B26," ",$C26),'-RÅDATA_KVARTAL-'!$A$4:$W$43,9)&gt;0,VLOOKUP(CONCATENATE($B26," ",$C26),'-RÅDATA_KVARTAL-'!$A$4:$W$43,9),"")</f>
        <v>2387.9481230906545</v>
      </c>
      <c r="I26" s="105"/>
      <c r="J26" s="105"/>
      <c r="K26" s="174">
        <f>IF(VLOOKUP(CONCATENATE($B26," ",$C26),'-RÅDATA_KVARTAL-'!$A$4:$W$43,4)&gt;0,VLOOKUP(CONCATENATE($B26," ",$C26),'-RÅDATA_KVARTAL-'!$A$4:$W$43,4),"")</f>
        <v>16296.543747523167</v>
      </c>
      <c r="L26" s="105"/>
      <c r="M26" s="105"/>
      <c r="N26" s="174">
        <f>IF(VLOOKUP(CONCATENATE($B26," ",$C26),'-RÅDATA_KVARTAL-'!$A$4:$W$43,6)&gt;0,VLOOKUP(CONCATENATE($B26," ",$C26),'-RÅDATA_KVARTAL-'!$A$4:$W$43,6),"")</f>
        <v>9209.4577475231672</v>
      </c>
      <c r="O26" s="105"/>
      <c r="P26" s="105"/>
      <c r="Q26" s="174" t="s">
        <v>51</v>
      </c>
      <c r="R26" s="105"/>
      <c r="S26" s="174" t="s">
        <v>51</v>
      </c>
      <c r="T26" s="105"/>
      <c r="U26" s="105"/>
      <c r="V26" s="174" t="s">
        <v>51</v>
      </c>
      <c r="W26" s="105"/>
      <c r="X26" s="174" t="s">
        <v>51</v>
      </c>
      <c r="Y26" s="105"/>
      <c r="Z26" s="105"/>
      <c r="AA26" s="174">
        <f>IF(VLOOKUP(CONCATENATE($B26," ",$C26),'-RÅDATA_KVARTAL-'!$A$4:$W$43,5)&gt;0,VLOOKUP(CONCATENATE($B26," ",$C26),'-RÅDATA_KVARTAL-'!$A$4:$W$43,5),"")</f>
        <v>5648.2722793199828</v>
      </c>
      <c r="AB26" s="105"/>
      <c r="AC26" s="105"/>
      <c r="AD26" s="174">
        <f>IF(VLOOKUP(CONCATENATE($B26," ",$C26),'-RÅDATA_KVARTAL-'!$A$4:$W$43,7)&gt;0,VLOOKUP(CONCATENATE($B26," ",$C26),'-RÅDATA_KVARTAL-'!$A$4:$W$43,7),"")</f>
        <v>4519.7164493199825</v>
      </c>
      <c r="AE26" s="105"/>
      <c r="AF26" s="105"/>
      <c r="AG26" s="174" t="s">
        <v>51</v>
      </c>
      <c r="AH26" s="105"/>
      <c r="AI26" s="174" t="s">
        <v>51</v>
      </c>
      <c r="AJ26" s="105"/>
      <c r="AK26" s="105"/>
      <c r="AL26" s="174" t="s">
        <v>51</v>
      </c>
      <c r="AM26" s="105"/>
      <c r="AN26" s="174" t="s">
        <v>51</v>
      </c>
      <c r="AO26" s="104"/>
    </row>
    <row r="27" spans="2:41" ht="10.5" customHeight="1" x14ac:dyDescent="0.2">
      <c r="B27" s="102">
        <v>2006</v>
      </c>
      <c r="C27" s="102" t="s">
        <v>2</v>
      </c>
      <c r="D27" s="105"/>
      <c r="E27" s="174">
        <f>IF(VLOOKUP(CONCATENATE($B27," ",$C27),'-RÅDATA_KVARTAL-'!$A$4:$W$43,8)&gt;0,VLOOKUP(CONCATENATE($B27," ",$C27),'-RÅDATA_KVARTAL-'!$A$4:$W$43,8),"")</f>
        <v>36.802952466897722</v>
      </c>
      <c r="F27" s="105"/>
      <c r="G27" s="105"/>
      <c r="H27" s="174">
        <f>IF(VLOOKUP(CONCATENATE($B27," ",$C27),'-RÅDATA_KVARTAL-'!$A$4:$W$43,9)&gt;0,VLOOKUP(CONCATENATE($B27," ",$C27),'-RÅDATA_KVARTAL-'!$A$4:$W$43,9),"")</f>
        <v>2301.5300087100477</v>
      </c>
      <c r="I27" s="105"/>
      <c r="J27" s="105"/>
      <c r="K27" s="174">
        <f>IF(VLOOKUP(CONCATENATE($B27," ",$C27),'-RÅDATA_KVARTAL-'!$A$4:$W$43,4)&gt;0,VLOOKUP(CONCATENATE($B27," ",$C27),'-RÅDATA_KVARTAL-'!$A$4:$W$43,4),"")</f>
        <v>15835.93379325479</v>
      </c>
      <c r="L27" s="105"/>
      <c r="M27" s="105"/>
      <c r="N27" s="174">
        <f>IF(VLOOKUP(CONCATENATE($B27," ",$C27),'-RÅDATA_KVARTAL-'!$A$4:$W$43,6)&gt;0,VLOOKUP(CONCATENATE($B27," ",$C27),'-RÅDATA_KVARTAL-'!$A$4:$W$43,6),"")</f>
        <v>8494.16779325479</v>
      </c>
      <c r="O27" s="105"/>
      <c r="P27" s="105"/>
      <c r="Q27" s="174" t="s">
        <v>51</v>
      </c>
      <c r="R27" s="105"/>
      <c r="S27" s="174" t="s">
        <v>51</v>
      </c>
      <c r="T27" s="105"/>
      <c r="U27" s="105"/>
      <c r="V27" s="174" t="s">
        <v>51</v>
      </c>
      <c r="W27" s="105"/>
      <c r="X27" s="174" t="s">
        <v>51</v>
      </c>
      <c r="Y27" s="105"/>
      <c r="Z27" s="105"/>
      <c r="AA27" s="174">
        <f>IF(VLOOKUP(CONCATENATE($B27," ",$C27),'-RÅDATA_KVARTAL-'!$A$4:$W$43,5)&gt;0,VLOOKUP(CONCATENATE($B27," ",$C27),'-RÅDATA_KVARTAL-'!$A$4:$W$43,5),"")</f>
        <v>5363.3003007235984</v>
      </c>
      <c r="AB27" s="105"/>
      <c r="AC27" s="105"/>
      <c r="AD27" s="174">
        <f>IF(VLOOKUP(CONCATENATE($B27," ",$C27),'-RÅDATA_KVARTAL-'!$A$4:$W$43,7)&gt;0,VLOOKUP(CONCATENATE($B27," ",$C27),'-RÅDATA_KVARTAL-'!$A$4:$W$43,7),"")</f>
        <v>4197.3886627235988</v>
      </c>
      <c r="AE27" s="105"/>
      <c r="AF27" s="105"/>
      <c r="AG27" s="174" t="s">
        <v>51</v>
      </c>
      <c r="AH27" s="105"/>
      <c r="AI27" s="174" t="s">
        <v>51</v>
      </c>
      <c r="AJ27" s="105"/>
      <c r="AK27" s="105"/>
      <c r="AL27" s="174" t="s">
        <v>51</v>
      </c>
      <c r="AM27" s="105"/>
      <c r="AN27" s="174" t="s">
        <v>51</v>
      </c>
      <c r="AO27" s="104"/>
    </row>
    <row r="28" spans="2:41" ht="10.5" customHeight="1" x14ac:dyDescent="0.2">
      <c r="B28" s="102">
        <v>2006</v>
      </c>
      <c r="C28" s="102" t="s">
        <v>3</v>
      </c>
      <c r="D28" s="105"/>
      <c r="E28" s="174">
        <f>IF(VLOOKUP(CONCATENATE($B28," ",$C28),'-RÅDATA_KVARTAL-'!$A$4:$W$43,8)&gt;0,VLOOKUP(CONCATENATE($B28," ",$C28),'-RÅDATA_KVARTAL-'!$A$4:$W$43,8),"")</f>
        <v>44.268271322302006</v>
      </c>
      <c r="F28" s="105"/>
      <c r="G28" s="105"/>
      <c r="H28" s="174">
        <f>IF(VLOOKUP(CONCATENATE($B28," ",$C28),'-RÅDATA_KVARTAL-'!$A$4:$W$43,9)&gt;0,VLOOKUP(CONCATENATE($B28," ",$C28),'-RÅDATA_KVARTAL-'!$A$4:$W$43,9),"")</f>
        <v>2597.2619801279666</v>
      </c>
      <c r="I28" s="105"/>
      <c r="J28" s="105"/>
      <c r="K28" s="174">
        <f>IF(VLOOKUP(CONCATENATE($B28," ",$C28),'-RÅDATA_KVARTAL-'!$A$4:$W$43,4)&gt;0,VLOOKUP(CONCATENATE($B28," ",$C28),'-RÅDATA_KVARTAL-'!$A$4:$W$43,4),"")</f>
        <v>16528.132078027091</v>
      </c>
      <c r="L28" s="105"/>
      <c r="M28" s="105"/>
      <c r="N28" s="174">
        <f>IF(VLOOKUP(CONCATENATE($B28," ",$C28),'-RÅDATA_KVARTAL-'!$A$4:$W$43,6)&gt;0,VLOOKUP(CONCATENATE($B28," ",$C28),'-RÅDATA_KVARTAL-'!$A$4:$W$43,6),"")</f>
        <v>9384.6630780270898</v>
      </c>
      <c r="O28" s="105"/>
      <c r="P28" s="105"/>
      <c r="Q28" s="174" t="s">
        <v>51</v>
      </c>
      <c r="R28" s="105"/>
      <c r="S28" s="174" t="s">
        <v>51</v>
      </c>
      <c r="T28" s="105"/>
      <c r="U28" s="105"/>
      <c r="V28" s="174" t="s">
        <v>51</v>
      </c>
      <c r="W28" s="105"/>
      <c r="X28" s="174" t="s">
        <v>51</v>
      </c>
      <c r="Y28" s="105"/>
      <c r="Z28" s="105"/>
      <c r="AA28" s="174">
        <f>IF(VLOOKUP(CONCATENATE($B28," ",$C28),'-RÅDATA_KVARTAL-'!$A$4:$W$43,5)&gt;0,VLOOKUP(CONCATENATE($B28," ",$C28),'-RÅDATA_KVARTAL-'!$A$4:$W$43,5),"")</f>
        <v>5636.4899886115463</v>
      </c>
      <c r="AB28" s="105"/>
      <c r="AC28" s="105"/>
      <c r="AD28" s="174">
        <f>IF(VLOOKUP(CONCATENATE($B28," ",$C28),'-RÅDATA_KVARTAL-'!$A$4:$W$43,7)&gt;0,VLOOKUP(CONCATENATE($B28," ",$C28),'-RÅDATA_KVARTAL-'!$A$4:$W$43,7),"")</f>
        <v>4507.8915786115467</v>
      </c>
      <c r="AE28" s="105"/>
      <c r="AF28" s="105"/>
      <c r="AG28" s="174" t="s">
        <v>51</v>
      </c>
      <c r="AH28" s="105"/>
      <c r="AI28" s="174" t="s">
        <v>51</v>
      </c>
      <c r="AJ28" s="105"/>
      <c r="AK28" s="105"/>
      <c r="AL28" s="174" t="s">
        <v>51</v>
      </c>
      <c r="AM28" s="105"/>
      <c r="AN28" s="174" t="s">
        <v>51</v>
      </c>
      <c r="AO28" s="104"/>
    </row>
    <row r="29" spans="2:41" s="101" customFormat="1" ht="15" customHeight="1" x14ac:dyDescent="0.2">
      <c r="B29" s="102">
        <v>2007</v>
      </c>
      <c r="C29" s="102" t="s">
        <v>0</v>
      </c>
      <c r="D29" s="105"/>
      <c r="E29" s="174">
        <f>IF(VLOOKUP(CONCATENATE($B29," ",$C29),'-RÅDATA_KVARTAL-'!$A$4:$W$43,8)&gt;0,VLOOKUP(CONCATENATE($B29," ",$C29),'-RÅDATA_KVARTAL-'!$A$4:$W$43,8),"")</f>
        <v>41.943025260861646</v>
      </c>
      <c r="F29" s="105"/>
      <c r="G29" s="105"/>
      <c r="H29" s="174">
        <f>IF(VLOOKUP(CONCATENATE($B29," ",$C29),'-RÅDATA_KVARTAL-'!$A$4:$W$43,9)&gt;0,VLOOKUP(CONCATENATE($B29," ",$C29),'-RÅDATA_KVARTAL-'!$A$4:$W$43,9),"")</f>
        <v>2485.1274971754478</v>
      </c>
      <c r="I29" s="105"/>
      <c r="J29" s="105"/>
      <c r="K29" s="174">
        <f>IF(VLOOKUP(CONCATENATE($B29," ",$C29),'-RÅDATA_KVARTAL-'!$A$4:$W$43,4)&gt;0,VLOOKUP(CONCATENATE($B29," ",$C29),'-RÅDATA_KVARTAL-'!$A$4:$W$43,4),"")</f>
        <v>16898.284716024711</v>
      </c>
      <c r="L29" s="105"/>
      <c r="M29" s="105"/>
      <c r="N29" s="174">
        <f>IF(VLOOKUP(CONCATENATE($B29," ",$C29),'-RÅDATA_KVARTAL-'!$A$4:$W$43,6)&gt;0,VLOOKUP(CONCATENATE($B29," ",$C29),'-RÅDATA_KVARTAL-'!$A$4:$W$43,6),"")</f>
        <v>9628.4457130247101</v>
      </c>
      <c r="O29" s="105"/>
      <c r="P29" s="105"/>
      <c r="Q29" s="174" t="s">
        <v>51</v>
      </c>
      <c r="R29" s="105"/>
      <c r="S29" s="174" t="s">
        <v>51</v>
      </c>
      <c r="T29" s="105"/>
      <c r="U29" s="105"/>
      <c r="V29" s="174" t="s">
        <v>51</v>
      </c>
      <c r="W29" s="105"/>
      <c r="X29" s="174" t="s">
        <v>51</v>
      </c>
      <c r="Y29" s="105"/>
      <c r="Z29" s="105"/>
      <c r="AA29" s="174">
        <f>IF(VLOOKUP(CONCATENATE($B29," ",$C29),'-RÅDATA_KVARTAL-'!$A$4:$W$43,5)&gt;0,VLOOKUP(CONCATENATE($B29," ",$C29),'-RÅDATA_KVARTAL-'!$A$4:$W$43,5),"")</f>
        <v>5811.7885941092954</v>
      </c>
      <c r="AB29" s="105"/>
      <c r="AC29" s="105"/>
      <c r="AD29" s="174">
        <f>IF(VLOOKUP(CONCATENATE($B29," ",$C29),'-RÅDATA_KVARTAL-'!$A$4:$W$43,7)&gt;0,VLOOKUP(CONCATENATE($B29," ",$C29),'-RÅDATA_KVARTAL-'!$A$4:$W$43,7),"")</f>
        <v>4704.699152109295</v>
      </c>
      <c r="AE29" s="105"/>
      <c r="AF29" s="105"/>
      <c r="AG29" s="174" t="s">
        <v>51</v>
      </c>
      <c r="AH29" s="105"/>
      <c r="AI29" s="174" t="s">
        <v>51</v>
      </c>
      <c r="AJ29" s="105"/>
      <c r="AK29" s="105"/>
      <c r="AL29" s="174" t="s">
        <v>51</v>
      </c>
      <c r="AM29" s="105"/>
      <c r="AN29" s="174" t="s">
        <v>51</v>
      </c>
      <c r="AO29" s="104"/>
    </row>
    <row r="30" spans="2:41" ht="10.5" customHeight="1" x14ac:dyDescent="0.2">
      <c r="B30" s="102">
        <v>2007</v>
      </c>
      <c r="C30" s="102" t="s">
        <v>1</v>
      </c>
      <c r="D30" s="105"/>
      <c r="E30" s="174">
        <f>IF(VLOOKUP(CONCATENATE($B30," ",$C30),'-RÅDATA_KVARTAL-'!$A$4:$W$43,8)&gt;0,VLOOKUP(CONCATENATE($B30," ",$C30),'-RÅDATA_KVARTAL-'!$A$4:$W$43,8),"")</f>
        <v>41.3130755530267</v>
      </c>
      <c r="F30" s="105"/>
      <c r="G30" s="105"/>
      <c r="H30" s="174">
        <f>IF(VLOOKUP(CONCATENATE($B30," ",$C30),'-RÅDATA_KVARTAL-'!$A$4:$W$43,9)&gt;0,VLOOKUP(CONCATENATE($B30," ",$C30),'-RÅDATA_KVARTAL-'!$A$4:$W$43,9),"")</f>
        <v>2592.0895641715711</v>
      </c>
      <c r="I30" s="105"/>
      <c r="J30" s="105"/>
      <c r="K30" s="174">
        <f>IF(VLOOKUP(CONCATENATE($B30," ",$C30),'-RÅDATA_KVARTAL-'!$A$4:$W$43,4)&gt;0,VLOOKUP(CONCATENATE($B30," ",$C30),'-RÅDATA_KVARTAL-'!$A$4:$W$43,4),"")</f>
        <v>16908.728612983479</v>
      </c>
      <c r="L30" s="105"/>
      <c r="M30" s="105"/>
      <c r="N30" s="174">
        <f>IF(VLOOKUP(CONCATENATE($B30," ",$C30),'-RÅDATA_KVARTAL-'!$A$4:$W$43,6)&gt;0,VLOOKUP(CONCATENATE($B30," ",$C30),'-RÅDATA_KVARTAL-'!$A$4:$W$43,6),"")</f>
        <v>9647.5646099834776</v>
      </c>
      <c r="O30" s="105"/>
      <c r="P30" s="105"/>
      <c r="Q30" s="174" t="s">
        <v>51</v>
      </c>
      <c r="R30" s="105"/>
      <c r="S30" s="174" t="s">
        <v>51</v>
      </c>
      <c r="T30" s="105"/>
      <c r="U30" s="105"/>
      <c r="V30" s="174" t="s">
        <v>51</v>
      </c>
      <c r="W30" s="105"/>
      <c r="X30" s="174" t="s">
        <v>51</v>
      </c>
      <c r="Y30" s="105"/>
      <c r="Z30" s="105"/>
      <c r="AA30" s="174">
        <f>IF(VLOOKUP(CONCATENATE($B30," ",$C30),'-RÅDATA_KVARTAL-'!$A$4:$W$43,5)&gt;0,VLOOKUP(CONCATENATE($B30," ",$C30),'-RÅDATA_KVARTAL-'!$A$4:$W$43,5),"")</f>
        <v>5897.2288876263337</v>
      </c>
      <c r="AB30" s="105"/>
      <c r="AC30" s="105"/>
      <c r="AD30" s="174">
        <f>IF(VLOOKUP(CONCATENATE($B30," ",$C30),'-RÅDATA_KVARTAL-'!$A$4:$W$43,7)&gt;0,VLOOKUP(CONCATENATE($B30," ",$C30),'-RÅDATA_KVARTAL-'!$A$4:$W$43,7),"")</f>
        <v>4775.3225286263332</v>
      </c>
      <c r="AE30" s="105"/>
      <c r="AF30" s="105"/>
      <c r="AG30" s="174" t="s">
        <v>51</v>
      </c>
      <c r="AH30" s="105"/>
      <c r="AI30" s="174" t="s">
        <v>51</v>
      </c>
      <c r="AJ30" s="105"/>
      <c r="AK30" s="105"/>
      <c r="AL30" s="174" t="s">
        <v>51</v>
      </c>
      <c r="AM30" s="105"/>
      <c r="AN30" s="174" t="s">
        <v>51</v>
      </c>
      <c r="AO30" s="104"/>
    </row>
    <row r="31" spans="2:41" ht="10.5" customHeight="1" x14ac:dyDescent="0.2">
      <c r="B31" s="102">
        <v>2007</v>
      </c>
      <c r="C31" s="102" t="s">
        <v>2</v>
      </c>
      <c r="D31" s="105"/>
      <c r="E31" s="174">
        <f>IF(VLOOKUP(CONCATENATE($B31," ",$C31),'-RÅDATA_KVARTAL-'!$A$4:$W$43,8)&gt;0,VLOOKUP(CONCATENATE($B31," ",$C31),'-RÅDATA_KVARTAL-'!$A$4:$W$43,8),"")</f>
        <v>39.218096407686438</v>
      </c>
      <c r="F31" s="105"/>
      <c r="G31" s="105"/>
      <c r="H31" s="174">
        <f>IF(VLOOKUP(CONCATENATE($B31," ",$C31),'-RÅDATA_KVARTAL-'!$A$4:$W$43,9)&gt;0,VLOOKUP(CONCATENATE($B31," ",$C31),'-RÅDATA_KVARTAL-'!$A$4:$W$43,9),"")</f>
        <v>2467.1833387338543</v>
      </c>
      <c r="I31" s="105"/>
      <c r="J31" s="105"/>
      <c r="K31" s="174">
        <f>IF(VLOOKUP(CONCATENATE($B31," ",$C31),'-RÅDATA_KVARTAL-'!$A$4:$W$43,4)&gt;0,VLOOKUP(CONCATENATE($B31," ",$C31),'-RÅDATA_KVARTAL-'!$A$4:$W$43,4),"")</f>
        <v>16669.976185862193</v>
      </c>
      <c r="L31" s="105"/>
      <c r="M31" s="105"/>
      <c r="N31" s="174">
        <f>IF(VLOOKUP(CONCATENATE($B31," ",$C31),'-RÅDATA_KVARTAL-'!$A$4:$W$43,6)&gt;0,VLOOKUP(CONCATENATE($B31," ",$C31),'-RÅDATA_KVARTAL-'!$A$4:$W$43,6),"")</f>
        <v>8816.1101828621941</v>
      </c>
      <c r="O31" s="105"/>
      <c r="P31" s="105"/>
      <c r="Q31" s="174" t="s">
        <v>51</v>
      </c>
      <c r="R31" s="105"/>
      <c r="S31" s="174" t="s">
        <v>51</v>
      </c>
      <c r="T31" s="105"/>
      <c r="U31" s="105"/>
      <c r="V31" s="174" t="s">
        <v>51</v>
      </c>
      <c r="W31" s="105"/>
      <c r="X31" s="174" t="s">
        <v>51</v>
      </c>
      <c r="Y31" s="105"/>
      <c r="Z31" s="105"/>
      <c r="AA31" s="174">
        <f>IF(VLOOKUP(CONCATENATE($B31," ",$C31),'-RÅDATA_KVARTAL-'!$A$4:$W$43,5)&gt;0,VLOOKUP(CONCATENATE($B31," ",$C31),'-RÅDATA_KVARTAL-'!$A$4:$W$43,5),"")</f>
        <v>5488.0439303101239</v>
      </c>
      <c r="AB31" s="105"/>
      <c r="AC31" s="105"/>
      <c r="AD31" s="174">
        <f>IF(VLOOKUP(CONCATENATE($B31," ",$C31),'-RÅDATA_KVARTAL-'!$A$4:$W$43,7)&gt;0,VLOOKUP(CONCATENATE($B31," ",$C31),'-RÅDATA_KVARTAL-'!$A$4:$W$43,7),"")</f>
        <v>4276.7768633101241</v>
      </c>
      <c r="AE31" s="105"/>
      <c r="AF31" s="105"/>
      <c r="AG31" s="174" t="s">
        <v>51</v>
      </c>
      <c r="AH31" s="105"/>
      <c r="AI31" s="174" t="s">
        <v>51</v>
      </c>
      <c r="AJ31" s="105"/>
      <c r="AK31" s="105"/>
      <c r="AL31" s="174" t="s">
        <v>51</v>
      </c>
      <c r="AM31" s="105"/>
      <c r="AN31" s="174" t="s">
        <v>51</v>
      </c>
      <c r="AO31" s="104"/>
    </row>
    <row r="32" spans="2:41" ht="10.5" customHeight="1" x14ac:dyDescent="0.2">
      <c r="B32" s="102">
        <v>2007</v>
      </c>
      <c r="C32" s="102" t="s">
        <v>3</v>
      </c>
      <c r="D32" s="105"/>
      <c r="E32" s="174">
        <f>IF(VLOOKUP(CONCATENATE($B32," ",$C32),'-RÅDATA_KVARTAL-'!$A$4:$W$43,8)&gt;0,VLOOKUP(CONCATENATE($B32," ",$C32),'-RÅDATA_KVARTAL-'!$A$4:$W$43,8),"")</f>
        <v>46.593639516547228</v>
      </c>
      <c r="F32" s="105"/>
      <c r="G32" s="105"/>
      <c r="H32" s="174">
        <f>IF(VLOOKUP(CONCATENATE($B32," ",$C32),'-RÅDATA_KVARTAL-'!$A$4:$W$43,9)&gt;0,VLOOKUP(CONCATENATE($B32," ",$C32),'-RÅDATA_KVARTAL-'!$A$4:$W$43,9),"")</f>
        <v>2716.1405999191265</v>
      </c>
      <c r="I32" s="105"/>
      <c r="J32" s="105"/>
      <c r="K32" s="174">
        <f>IF(VLOOKUP(CONCATENATE($B32," ",$C32),'-RÅDATA_KVARTAL-'!$A$4:$W$43,4)&gt;0,VLOOKUP(CONCATENATE($B32," ",$C32),'-RÅDATA_KVARTAL-'!$A$4:$W$43,4),"")</f>
        <v>17331.600372513549</v>
      </c>
      <c r="L32" s="105"/>
      <c r="M32" s="105"/>
      <c r="N32" s="174">
        <f>IF(VLOOKUP(CONCATENATE($B32," ",$C32),'-RÅDATA_KVARTAL-'!$A$4:$W$43,6)&gt;0,VLOOKUP(CONCATENATE($B32," ",$C32),'-RÅDATA_KVARTAL-'!$A$4:$W$43,6),"")</f>
        <v>9792.2693695135495</v>
      </c>
      <c r="O32" s="105"/>
      <c r="P32" s="105"/>
      <c r="Q32" s="174" t="s">
        <v>51</v>
      </c>
      <c r="R32" s="105"/>
      <c r="S32" s="174" t="s">
        <v>51</v>
      </c>
      <c r="T32" s="105"/>
      <c r="U32" s="105"/>
      <c r="V32" s="174" t="s">
        <v>51</v>
      </c>
      <c r="W32" s="105"/>
      <c r="X32" s="174" t="s">
        <v>51</v>
      </c>
      <c r="Y32" s="105"/>
      <c r="Z32" s="105"/>
      <c r="AA32" s="174">
        <f>IF(VLOOKUP(CONCATENATE($B32," ",$C32),'-RÅDATA_KVARTAL-'!$A$4:$W$43,5)&gt;0,VLOOKUP(CONCATENATE($B32," ",$C32),'-RÅDATA_KVARTAL-'!$A$4:$W$43,5),"")</f>
        <v>6053.2462123837677</v>
      </c>
      <c r="AB32" s="105"/>
      <c r="AC32" s="105"/>
      <c r="AD32" s="174">
        <f>IF(VLOOKUP(CONCATENATE($B32," ",$C32),'-RÅDATA_KVARTAL-'!$A$4:$W$43,7)&gt;0,VLOOKUP(CONCATENATE($B32," ",$C32),'-RÅDATA_KVARTAL-'!$A$4:$W$43,7),"")</f>
        <v>4891.3766683837675</v>
      </c>
      <c r="AE32" s="102"/>
      <c r="AF32" s="102"/>
      <c r="AG32" s="174" t="s">
        <v>51</v>
      </c>
      <c r="AH32" s="105"/>
      <c r="AI32" s="174" t="s">
        <v>51</v>
      </c>
      <c r="AJ32" s="105"/>
      <c r="AK32" s="105"/>
      <c r="AL32" s="174" t="s">
        <v>51</v>
      </c>
      <c r="AM32" s="102"/>
      <c r="AN32" s="174" t="s">
        <v>51</v>
      </c>
      <c r="AO32" s="106"/>
    </row>
    <row r="33" spans="2:41" s="101" customFormat="1" ht="15" customHeight="1" x14ac:dyDescent="0.2">
      <c r="B33" s="102">
        <v>2008</v>
      </c>
      <c r="C33" s="102" t="s">
        <v>0</v>
      </c>
      <c r="D33" s="105"/>
      <c r="E33" s="174">
        <f>IF(VLOOKUP(CONCATENATE($B33," ",$C33),'-RÅDATA_KVARTAL-'!$A$4:$W$43,8)&gt;0,VLOOKUP(CONCATENATE($B33," ",$C33),'-RÅDATA_KVARTAL-'!$A$4:$W$43,8),"")</f>
        <v>44.745374446044949</v>
      </c>
      <c r="F33" s="105"/>
      <c r="G33" s="105"/>
      <c r="H33" s="174">
        <f>IF(VLOOKUP(CONCATENATE($B33," ",$C33),'-RÅDATA_KVARTAL-'!$A$4:$W$43,9)&gt;0,VLOOKUP(CONCATENATE($B33," ",$C33),'-RÅDATA_KVARTAL-'!$A$4:$W$43,9),"")</f>
        <v>2698.6431116496665</v>
      </c>
      <c r="I33" s="105"/>
      <c r="J33" s="105"/>
      <c r="K33" s="174">
        <f>IF(VLOOKUP(CONCATENATE($B33," ",$C33),'-RÅDATA_KVARTAL-'!$A$4:$W$43,4)&gt;0,VLOOKUP(CONCATENATE($B33," ",$C33),'-RÅDATA_KVARTAL-'!$A$4:$W$43,4),"")</f>
        <v>16925.227258079009</v>
      </c>
      <c r="L33" s="105"/>
      <c r="M33" s="105"/>
      <c r="N33" s="174">
        <f>IF(VLOOKUP(CONCATENATE($B33," ",$C33),'-RÅDATA_KVARTAL-'!$A$4:$W$43,6)&gt;0,VLOOKUP(CONCATENATE($B33," ",$C33),'-RÅDATA_KVARTAL-'!$A$4:$W$43,6),"")</f>
        <v>10040.865729512891</v>
      </c>
      <c r="O33" s="105"/>
      <c r="P33" s="105"/>
      <c r="Q33" s="174">
        <f>IF(VLOOKUP(CONCATENATE($B33," ",$C33),'-RÅDATA_KVARTAL-'!$A$4:$W$43,14)&gt;0,VLOOKUP(CONCATENATE($B33," ",$C33),'-RÅDATA_KVARTAL-'!$A$4:$W$43,14),"")</f>
        <v>11097.759770964145</v>
      </c>
      <c r="R33" s="105"/>
      <c r="S33" s="174">
        <f>IF(VLOOKUP(CONCATENATE($B33," ",$C33),'-RÅDATA_KVARTAL-'!$A$4:$W$43,16)&gt;0,VLOOKUP(CONCATENATE($B33," ",$C33),'-RÅDATA_KVARTAL-'!$A$4:$W$43,16),"")</f>
        <v>7658.6933974234953</v>
      </c>
      <c r="T33" s="105"/>
      <c r="U33" s="105"/>
      <c r="V33" s="174">
        <f>IF(VLOOKUP(CONCATENATE($B33," ",$C33),'-RÅDATA_KVARTAL-'!$A$4:$W$43,10)&gt;0,VLOOKUP(CONCATENATE($B33," ",$C33),'-RÅDATA_KVARTAL-'!$A$4:$W$43,10),"")</f>
        <v>5827.4674871148645</v>
      </c>
      <c r="W33" s="105"/>
      <c r="X33" s="174">
        <f>IF(VLOOKUP(CONCATENATE($B33," ",$C33),'-RÅDATA_KVARTAL-'!$A$4:$W$43,12)&gt;0,VLOOKUP(CONCATENATE($B33," ",$C33),'-RÅDATA_KVARTAL-'!$A$4:$W$43,12),"")</f>
        <v>2382.1723320893971</v>
      </c>
      <c r="Y33" s="105"/>
      <c r="Z33" s="105"/>
      <c r="AA33" s="174">
        <f>IF(VLOOKUP(CONCATENATE($B33," ",$C33),'-RÅDATA_KVARTAL-'!$A$4:$W$43,5)&gt;0,VLOOKUP(CONCATENATE($B33," ",$C33),'-RÅDATA_KVARTAL-'!$A$4:$W$43,5),"")</f>
        <v>6061.5228362342377</v>
      </c>
      <c r="AB33" s="105"/>
      <c r="AC33" s="105"/>
      <c r="AD33" s="174">
        <f>IF(VLOOKUP(CONCATENATE($B33," ",$C33),'-RÅDATA_KVARTAL-'!$A$4:$W$43,7)&gt;0,VLOOKUP(CONCATENATE($B33," ",$C33),'-RÅDATA_KVARTAL-'!$A$4:$W$43,7),"")</f>
        <v>4996.4267610419356</v>
      </c>
      <c r="AE33" s="105"/>
      <c r="AF33" s="105"/>
      <c r="AG33" s="174">
        <f>IF(VLOOKUP(CONCATENATE($B33," ",$C33),'-RÅDATA_KVARTAL-'!$A$4:$W$43,15)&gt;0,VLOOKUP(CONCATENATE($B33," ",$C33),'-RÅDATA_KVARTAL-'!$A$4:$W$43,15),"")</f>
        <v>4182.1497582334123</v>
      </c>
      <c r="AH33" s="102"/>
      <c r="AI33" s="174">
        <f>IF(VLOOKUP(CONCATENATE($B33," ",$C33),'-RÅDATA_KVARTAL-'!$A$4:$W$43,17)&gt;0,VLOOKUP(CONCATENATE($B33," ",$C33),'-RÅDATA_KVARTAL-'!$A$4:$W$43,17),"")</f>
        <v>3618.6475168905936</v>
      </c>
      <c r="AJ33" s="102"/>
      <c r="AK33" s="102"/>
      <c r="AL33" s="174">
        <f>IF(VLOOKUP(CONCATENATE($B33," ",$C33),'-RÅDATA_KVARTAL-'!$A$4:$W$43,11)&gt;0,VLOOKUP(CONCATENATE($B33," ",$C33),'-RÅDATA_KVARTAL-'!$A$4:$W$43,11),"")</f>
        <v>1879.373078000825</v>
      </c>
      <c r="AM33" s="102"/>
      <c r="AN33" s="174">
        <f>IF(VLOOKUP(CONCATENATE($B33," ",$C33),'-RÅDATA_KVARTAL-'!$A$4:$W$43,13)&gt;0,VLOOKUP(CONCATENATE($B33," ",$C33),'-RÅDATA_KVARTAL-'!$A$4:$W$43,13),"")</f>
        <v>1377.7792441513416</v>
      </c>
      <c r="AO33" s="106"/>
    </row>
    <row r="34" spans="2:41" ht="10.5" customHeight="1" x14ac:dyDescent="0.2">
      <c r="B34" s="102">
        <v>2008</v>
      </c>
      <c r="C34" s="102" t="s">
        <v>1</v>
      </c>
      <c r="D34" s="105"/>
      <c r="E34" s="174">
        <f>IF(VLOOKUP(CONCATENATE($B34," ",$C34),'-RÅDATA_KVARTAL-'!$A$4:$W$43,8)&gt;0,VLOOKUP(CONCATENATE($B34," ",$C34),'-RÅDATA_KVARTAL-'!$A$4:$W$43,8),"")</f>
        <v>44.770592480080886</v>
      </c>
      <c r="F34" s="105"/>
      <c r="G34" s="105"/>
      <c r="H34" s="174">
        <f>IF(VLOOKUP(CONCATENATE($B34," ",$C34),'-RÅDATA_KVARTAL-'!$A$4:$W$43,9)&gt;0,VLOOKUP(CONCATENATE($B34," ",$C34),'-RÅDATA_KVARTAL-'!$A$4:$W$43,9),"")</f>
        <v>2815.8862508899983</v>
      </c>
      <c r="I34" s="105"/>
      <c r="J34" s="105"/>
      <c r="K34" s="174">
        <f>IF(VLOOKUP(CONCATENATE($B34," ",$C34),'-RÅDATA_KVARTAL-'!$A$4:$W$43,4)&gt;0,VLOOKUP(CONCATENATE($B34," ",$C34),'-RÅDATA_KVARTAL-'!$A$4:$W$43,4),"")</f>
        <v>16960.44884901982</v>
      </c>
      <c r="L34" s="105"/>
      <c r="M34" s="105"/>
      <c r="N34" s="174">
        <f>IF(VLOOKUP(CONCATENATE($B34," ",$C34),'-RÅDATA_KVARTAL-'!$A$4:$W$43,6)&gt;0,VLOOKUP(CONCATENATE($B34," ",$C34),'-RÅDATA_KVARTAL-'!$A$4:$W$43,6),"")</f>
        <v>9938.0600226268652</v>
      </c>
      <c r="O34" s="105"/>
      <c r="P34" s="105"/>
      <c r="Q34" s="174">
        <f>IF(VLOOKUP(CONCATENATE($B34," ",$C34),'-RÅDATA_KVARTAL-'!$A$4:$W$43,14)&gt;0,VLOOKUP(CONCATENATE($B34," ",$C34),'-RÅDATA_KVARTAL-'!$A$4:$W$43,14),"")</f>
        <v>11200.942614262847</v>
      </c>
      <c r="R34" s="105"/>
      <c r="S34" s="174">
        <f>IF(VLOOKUP(CONCATENATE($B34," ",$C34),'-RÅDATA_KVARTAL-'!$A$4:$W$43,16)&gt;0,VLOOKUP(CONCATENATE($B34," ",$C34),'-RÅDATA_KVARTAL-'!$A$4:$W$43,16),"")</f>
        <v>7487.8372910302132</v>
      </c>
      <c r="T34" s="105"/>
      <c r="U34" s="105"/>
      <c r="V34" s="174">
        <f>IF(VLOOKUP(CONCATENATE($B34," ",$C34),'-RÅDATA_KVARTAL-'!$A$4:$W$43,10)&gt;0,VLOOKUP(CONCATENATE($B34," ",$C34),'-RÅDATA_KVARTAL-'!$A$4:$W$43,10),"")</f>
        <v>5759.5062347569738</v>
      </c>
      <c r="W34" s="105"/>
      <c r="X34" s="174">
        <f>IF(VLOOKUP(CONCATENATE($B34," ",$C34),'-RÅDATA_KVARTAL-'!$A$4:$W$43,12)&gt;0,VLOOKUP(CONCATENATE($B34," ",$C34),'-RÅDATA_KVARTAL-'!$A$4:$W$43,12),"")</f>
        <v>2450.2227315966529</v>
      </c>
      <c r="Y34" s="105"/>
      <c r="Z34" s="105"/>
      <c r="AA34" s="174">
        <f>IF(VLOOKUP(CONCATENATE($B34," ",$C34),'-RÅDATA_KVARTAL-'!$A$4:$W$43,5)&gt;0,VLOOKUP(CONCATENATE($B34," ",$C34),'-RÅDATA_KVARTAL-'!$A$4:$W$43,5),"")</f>
        <v>6137.8661562813013</v>
      </c>
      <c r="AB34" s="105"/>
      <c r="AC34" s="105"/>
      <c r="AD34" s="174">
        <f>IF(VLOOKUP(CONCATENATE($B34," ",$C34),'-RÅDATA_KVARTAL-'!$A$4:$W$43,7)&gt;0,VLOOKUP(CONCATENATE($B34," ",$C34),'-RÅDATA_KVARTAL-'!$A$4:$W$43,7),"")</f>
        <v>5045.5668258167316</v>
      </c>
      <c r="AE34" s="105"/>
      <c r="AF34" s="105"/>
      <c r="AG34" s="174">
        <f>IF(VLOOKUP(CONCATENATE($B34," ",$C34),'-RÅDATA_KVARTAL-'!$A$4:$W$43,15)&gt;0,VLOOKUP(CONCATENATE($B34," ",$C34),'-RÅDATA_KVARTAL-'!$A$4:$W$43,15),"")</f>
        <v>4257.6742036431697</v>
      </c>
      <c r="AH34" s="102"/>
      <c r="AI34" s="174">
        <f>IF(VLOOKUP(CONCATENATE($B34," ",$C34),'-RÅDATA_KVARTAL-'!$A$4:$W$43,17)&gt;0,VLOOKUP(CONCATENATE($B34," ",$C34),'-RÅDATA_KVARTAL-'!$A$4:$W$43,17),"")</f>
        <v>3631.9970253851907</v>
      </c>
      <c r="AJ34" s="102"/>
      <c r="AK34" s="102"/>
      <c r="AL34" s="174">
        <f>IF(VLOOKUP(CONCATENATE($B34," ",$C34),'-RÅDATA_KVARTAL-'!$A$4:$W$43,11)&gt;0,VLOOKUP(CONCATENATE($B34," ",$C34),'-RÅDATA_KVARTAL-'!$A$4:$W$43,11),"")</f>
        <v>1880.1919526381316</v>
      </c>
      <c r="AM34" s="102"/>
      <c r="AN34" s="174">
        <f>IF(VLOOKUP(CONCATENATE($B34," ",$C34),'-RÅDATA_KVARTAL-'!$A$4:$W$43,13)&gt;0,VLOOKUP(CONCATENATE($B34," ",$C34),'-RÅDATA_KVARTAL-'!$A$4:$W$43,13),"")</f>
        <v>1413.5698004315404</v>
      </c>
      <c r="AO34" s="106"/>
    </row>
    <row r="35" spans="2:41" ht="10.5" customHeight="1" x14ac:dyDescent="0.2">
      <c r="B35" s="102">
        <v>2008</v>
      </c>
      <c r="C35" s="102" t="s">
        <v>2</v>
      </c>
      <c r="D35" s="105"/>
      <c r="E35" s="174">
        <f>IF(VLOOKUP(CONCATENATE($B35," ",$C35),'-RÅDATA_KVARTAL-'!$A$4:$W$43,8)&gt;0,VLOOKUP(CONCATENATE($B35," ",$C35),'-RÅDATA_KVARTAL-'!$A$4:$W$43,8),"")</f>
        <v>42.388919550586138</v>
      </c>
      <c r="F35" s="105"/>
      <c r="G35" s="105"/>
      <c r="H35" s="174">
        <f>IF(VLOOKUP(CONCATENATE($B35," ",$C35),'-RÅDATA_KVARTAL-'!$A$4:$W$43,9)&gt;0,VLOOKUP(CONCATENATE($B35," ",$C35),'-RÅDATA_KVARTAL-'!$A$4:$W$43,9),"")</f>
        <v>2704.2671071861892</v>
      </c>
      <c r="I35" s="105"/>
      <c r="J35" s="105"/>
      <c r="K35" s="174">
        <f>IF(VLOOKUP(CONCATENATE($B35," ",$C35),'-RÅDATA_KVARTAL-'!$A$4:$W$43,4)&gt;0,VLOOKUP(CONCATENATE($B35," ",$C35),'-RÅDATA_KVARTAL-'!$A$4:$W$43,4),"")</f>
        <v>16707.434765379403</v>
      </c>
      <c r="L35" s="105"/>
      <c r="M35" s="105"/>
      <c r="N35" s="174">
        <f>IF(VLOOKUP(CONCATENATE($B35," ",$C35),'-RÅDATA_KVARTAL-'!$A$4:$W$43,6)&gt;0,VLOOKUP(CONCATENATE($B35," ",$C35),'-RÅDATA_KVARTAL-'!$A$4:$W$43,6),"")</f>
        <v>9013.9132082487085</v>
      </c>
      <c r="O35" s="105"/>
      <c r="P35" s="105"/>
      <c r="Q35" s="174">
        <f>IF(VLOOKUP(CONCATENATE($B35," ",$C35),'-RÅDATA_KVARTAL-'!$A$4:$W$43,14)&gt;0,VLOOKUP(CONCATENATE($B35," ",$C35),'-RÅDATA_KVARTAL-'!$A$4:$W$43,14),"")</f>
        <v>10462.679979969958</v>
      </c>
      <c r="R35" s="105"/>
      <c r="S35" s="174">
        <f>IF(VLOOKUP(CONCATENATE($B35," ",$C35),'-RÅDATA_KVARTAL-'!$A$4:$W$43,16)&gt;0,VLOOKUP(CONCATENATE($B35," ",$C35),'-RÅDATA_KVARTAL-'!$A$4:$W$43,16),"")</f>
        <v>6866.5094382770485</v>
      </c>
      <c r="T35" s="105"/>
      <c r="U35" s="105"/>
      <c r="V35" s="174">
        <f>IF(VLOOKUP(CONCATENATE($B35," ",$C35),'-RÅDATA_KVARTAL-'!$A$4:$W$43,10)&gt;0,VLOOKUP(CONCATENATE($B35," ",$C35),'-RÅDATA_KVARTAL-'!$A$4:$W$43,10),"")</f>
        <v>6244.7547854094446</v>
      </c>
      <c r="W35" s="105"/>
      <c r="X35" s="174">
        <f>IF(VLOOKUP(CONCATENATE($B35," ",$C35),'-RÅDATA_KVARTAL-'!$A$4:$W$43,12)&gt;0,VLOOKUP(CONCATENATE($B35," ",$C35),'-RÅDATA_KVARTAL-'!$A$4:$W$43,12),"")</f>
        <v>2147.40376997166</v>
      </c>
      <c r="Y35" s="105"/>
      <c r="Z35" s="105"/>
      <c r="AA35" s="174">
        <f>IF(VLOOKUP(CONCATENATE($B35," ",$C35),'-RÅDATA_KVARTAL-'!$A$4:$W$43,5)&gt;0,VLOOKUP(CONCATENATE($B35," ",$C35),'-RÅDATA_KVARTAL-'!$A$4:$W$43,5),"")</f>
        <v>5666.7657331793753</v>
      </c>
      <c r="AB35" s="105"/>
      <c r="AC35" s="105"/>
      <c r="AD35" s="174">
        <f>IF(VLOOKUP(CONCATENATE($B35," ",$C35),'-RÅDATA_KVARTAL-'!$A$4:$W$43,7)&gt;0,VLOOKUP(CONCATENATE($B35," ",$C35),'-RÅDATA_KVARTAL-'!$A$4:$W$43,7),"")</f>
        <v>4458.6208667378251</v>
      </c>
      <c r="AE35" s="105"/>
      <c r="AF35" s="105"/>
      <c r="AG35" s="174">
        <f>IF(VLOOKUP(CONCATENATE($B35," ",$C35),'-RÅDATA_KVARTAL-'!$A$4:$W$43,15)&gt;0,VLOOKUP(CONCATENATE($B35," ",$C35),'-RÅDATA_KVARTAL-'!$A$4:$W$43,15),"")</f>
        <v>3834.944624525328</v>
      </c>
      <c r="AH35" s="102"/>
      <c r="AI35" s="174">
        <f>IF(VLOOKUP(CONCATENATE($B35," ",$C35),'-RÅDATA_KVARTAL-'!$A$4:$W$43,17)&gt;0,VLOOKUP(CONCATENATE($B35," ",$C35),'-RÅDATA_KVARTAL-'!$A$4:$W$43,17),"")</f>
        <v>3207.32967335579</v>
      </c>
      <c r="AJ35" s="102"/>
      <c r="AK35" s="102"/>
      <c r="AL35" s="174">
        <f>IF(VLOOKUP(CONCATENATE($B35," ",$C35),'-RÅDATA_KVARTAL-'!$A$4:$W$43,11)&gt;0,VLOOKUP(CONCATENATE($B35," ",$C35),'-RÅDATA_KVARTAL-'!$A$4:$W$43,11),"")</f>
        <v>1831.8211086540473</v>
      </c>
      <c r="AM35" s="102"/>
      <c r="AN35" s="174">
        <f>IF(VLOOKUP(CONCATENATE($B35," ",$C35),'-RÅDATA_KVARTAL-'!$A$4:$W$43,13)&gt;0,VLOOKUP(CONCATENATE($B35," ",$C35),'-RÅDATA_KVARTAL-'!$A$4:$W$43,13),"")</f>
        <v>1251.2911933820355</v>
      </c>
      <c r="AO35" s="106"/>
    </row>
    <row r="36" spans="2:41" ht="10.5" customHeight="1" x14ac:dyDescent="0.2">
      <c r="B36" s="102">
        <v>2008</v>
      </c>
      <c r="C36" s="102" t="s">
        <v>3</v>
      </c>
      <c r="D36" s="105"/>
      <c r="E36" s="174">
        <f>IF(VLOOKUP(CONCATENATE($B36," ",$C36),'-RÅDATA_KVARTAL-'!$A$4:$W$43,8)&gt;0,VLOOKUP(CONCATENATE($B36," ",$C36),'-RÅDATA_KVARTAL-'!$A$4:$W$43,8),"")</f>
        <v>47.023636503405541</v>
      </c>
      <c r="F36" s="105"/>
      <c r="G36" s="105"/>
      <c r="H36" s="174">
        <f>IF(VLOOKUP(CONCATENATE($B36," ",$C36),'-RÅDATA_KVARTAL-'!$A$4:$W$43,9)&gt;0,VLOOKUP(CONCATENATE($B36," ",$C36),'-RÅDATA_KVARTAL-'!$A$4:$W$43,9),"")</f>
        <v>2927.4245302741465</v>
      </c>
      <c r="I36" s="105"/>
      <c r="J36" s="105"/>
      <c r="K36" s="184">
        <f>IF(VLOOKUP(CONCATENATE($B36," ",$C36),'-RÅDATA_KVARTAL-'!$A$4:$W$43,4)&gt;0,VLOOKUP(CONCATENATE($B36," ",$C36),'-RÅDATA_KVARTAL-'!$A$4:$W$43,4),"")</f>
        <v>15039.150636408423</v>
      </c>
      <c r="L36" s="105"/>
      <c r="M36" s="105"/>
      <c r="N36" s="184">
        <f>IF(VLOOKUP(CONCATENATE($B36," ",$C36),'-RÅDATA_KVARTAL-'!$A$4:$W$43,6)&gt;0,VLOOKUP(CONCATENATE($B36," ",$C36),'-RÅDATA_KVARTAL-'!$A$4:$W$43,6),"")</f>
        <v>8394.6655484981948</v>
      </c>
      <c r="O36" s="105"/>
      <c r="P36" s="105"/>
      <c r="Q36" s="174">
        <f>IF(VLOOKUP(CONCATENATE($B36," ",$C36),'-RÅDATA_KVARTAL-'!$A$4:$W$43,14)&gt;0,VLOOKUP(CONCATENATE($B36," ",$C36),'-RÅDATA_KVARTAL-'!$A$4:$W$43,14),"")</f>
        <v>9626.9402488030173</v>
      </c>
      <c r="R36" s="105"/>
      <c r="S36" s="174">
        <f>IF(VLOOKUP(CONCATENATE($B36," ",$C36),'-RÅDATA_KVARTAL-'!$A$4:$W$43,16)&gt;0,VLOOKUP(CONCATENATE($B36," ",$C36),'-RÅDATA_KVARTAL-'!$A$4:$W$43,16),"")</f>
        <v>6429.7504872692143</v>
      </c>
      <c r="T36" s="105"/>
      <c r="U36" s="105"/>
      <c r="V36" s="184">
        <f>IF(VLOOKUP(CONCATENATE($B36," ",$C36),'-RÅDATA_KVARTAL-'!$A$4:$W$43,10)&gt;0,VLOOKUP(CONCATENATE($B36," ",$C36),'-RÅDATA_KVARTAL-'!$A$4:$W$43,10),"")</f>
        <v>5412.2103876054052</v>
      </c>
      <c r="W36" s="105"/>
      <c r="X36" s="184">
        <f>IF(VLOOKUP(CONCATENATE($B36," ",$C36),'-RÅDATA_KVARTAL-'!$A$4:$W$43,12)&gt;0,VLOOKUP(CONCATENATE($B36," ",$C36),'-RÅDATA_KVARTAL-'!$A$4:$W$43,12),"")</f>
        <v>1964.9150612289795</v>
      </c>
      <c r="Y36" s="105"/>
      <c r="Z36" s="105"/>
      <c r="AA36" s="184">
        <f>IF(VLOOKUP(CONCATENATE($B36," ",$C36),'-RÅDATA_KVARTAL-'!$A$4:$W$43,5)&gt;0,VLOOKUP(CONCATENATE($B36," ",$C36),'-RÅDATA_KVARTAL-'!$A$4:$W$43,5),"")</f>
        <v>5057.6175585117235</v>
      </c>
      <c r="AB36" s="105"/>
      <c r="AC36" s="105"/>
      <c r="AD36" s="184">
        <f>IF(VLOOKUP(CONCATENATE($B36," ",$C36),'-RÅDATA_KVARTAL-'!$A$4:$W$43,7)&gt;0,VLOOKUP(CONCATENATE($B36," ",$C36),'-RÅDATA_KVARTAL-'!$A$4:$W$43,7),"")</f>
        <v>4059.828269610146</v>
      </c>
      <c r="AE36" s="105"/>
      <c r="AF36" s="105"/>
      <c r="AG36" s="174">
        <f>IF(VLOOKUP(CONCATENATE($B36," ",$C36),'-RÅDATA_KVARTAL-'!$A$4:$W$43,15)&gt;0,VLOOKUP(CONCATENATE($B36," ",$C36),'-RÅDATA_KVARTAL-'!$A$4:$W$43,15),"")</f>
        <v>3507.6899844162613</v>
      </c>
      <c r="AH36" s="102"/>
      <c r="AI36" s="174">
        <f>IF(VLOOKUP(CONCATENATE($B36," ",$C36),'-RÅDATA_KVARTAL-'!$A$4:$W$43,17)&gt;0,VLOOKUP(CONCATENATE($B36," ",$C36),'-RÅDATA_KVARTAL-'!$A$4:$W$43,17),"")</f>
        <v>2992.5099021865972</v>
      </c>
      <c r="AJ36" s="102"/>
      <c r="AK36" s="102"/>
      <c r="AL36" s="184">
        <f>IF(VLOOKUP(CONCATENATE($B36," ",$C36),'-RÅDATA_KVARTAL-'!$A$4:$W$43,11)&gt;0,VLOOKUP(CONCATENATE($B36," ",$C36),'-RÅDATA_KVARTAL-'!$A$4:$W$43,11),"")</f>
        <v>1549.9275740954622</v>
      </c>
      <c r="AM36" s="102"/>
      <c r="AN36" s="184">
        <f>IF(VLOOKUP(CONCATENATE($B36," ",$C36),'-RÅDATA_KVARTAL-'!$A$4:$W$43,13)&gt;0,VLOOKUP(CONCATENATE($B36," ",$C36),'-RÅDATA_KVARTAL-'!$A$4:$W$43,13),"")</f>
        <v>1067.3183674235488</v>
      </c>
      <c r="AO36" s="106"/>
    </row>
    <row r="37" spans="2:41" s="101" customFormat="1" ht="15" customHeight="1" x14ac:dyDescent="0.2">
      <c r="B37" s="102">
        <v>2009</v>
      </c>
      <c r="C37" s="102" t="s">
        <v>0</v>
      </c>
      <c r="D37" s="105"/>
      <c r="E37" s="174">
        <f>IF(VLOOKUP(CONCATENATE($B37," ",$C37),'-RÅDATA_KVARTAL-'!$A$4:$W$43,8)&gt;0,VLOOKUP(CONCATENATE($B37," ",$C37),'-RÅDATA_KVARTAL-'!$A$4:$W$43,8),"")</f>
        <v>45.394447937076876</v>
      </c>
      <c r="F37" s="105"/>
      <c r="G37" s="105"/>
      <c r="H37" s="174">
        <f>IF(VLOOKUP(CONCATENATE($B37," ",$C37),'-RÅDATA_KVARTAL-'!$A$4:$W$43,9)&gt;0,VLOOKUP(CONCATENATE($B37," ",$C37),'-RÅDATA_KVARTAL-'!$A$4:$W$43,9),"")</f>
        <v>2808.643278702536</v>
      </c>
      <c r="I37" s="105"/>
      <c r="J37" s="105"/>
      <c r="K37" s="174">
        <f>IF(VLOOKUP(CONCATENATE($B37," ",$C37),'-RÅDATA_KVARTAL-'!$A$4:$W$43,4)&gt;0,VLOOKUP(CONCATENATE($B37," ",$C37),'-RÅDATA_KVARTAL-'!$A$4:$W$43,4),"")</f>
        <v>11778.683898519348</v>
      </c>
      <c r="L37" s="105">
        <v>1</v>
      </c>
      <c r="M37" s="105"/>
      <c r="N37" s="174">
        <f>IF(VLOOKUP(CONCATENATE($B37," ",$C37),'-RÅDATA_KVARTAL-'!$A$4:$W$43,6)&gt;0,VLOOKUP(CONCATENATE($B37," ",$C37),'-RÅDATA_KVARTAL-'!$A$4:$W$43,6),"")</f>
        <v>8182.7107826256488</v>
      </c>
      <c r="O37" s="105">
        <v>1</v>
      </c>
      <c r="P37" s="105"/>
      <c r="Q37" s="174">
        <f>IF(VLOOKUP(CONCATENATE($B37," ",$C37),'-RÅDATA_KVARTAL-'!$A$4:$W$43,14)&gt;0,VLOOKUP(CONCATENATE($B37," ",$C37),'-RÅDATA_KVARTAL-'!$A$4:$W$43,14),"")</f>
        <v>8031.0694655921307</v>
      </c>
      <c r="R37" s="105"/>
      <c r="S37" s="174">
        <f>IF(VLOOKUP(CONCATENATE($B37," ",$C37),'-RÅDATA_KVARTAL-'!$A$4:$W$43,16)&gt;0,VLOOKUP(CONCATENATE($B37," ",$C37),'-RÅDATA_KVARTAL-'!$A$4:$W$43,16),"")</f>
        <v>6145.0770681564572</v>
      </c>
      <c r="T37" s="105"/>
      <c r="U37" s="105"/>
      <c r="V37" s="174">
        <f>IF(VLOOKUP(CONCATENATE($B37," ",$C37),'-RÅDATA_KVARTAL-'!$A$4:$W$43,10)&gt;0,VLOOKUP(CONCATENATE($B37," ",$C37),'-RÅDATA_KVARTAL-'!$A$4:$W$43,10),"")</f>
        <v>3747.614432927217</v>
      </c>
      <c r="W37" s="105">
        <v>1</v>
      </c>
      <c r="X37" s="174">
        <f>IF(VLOOKUP(CONCATENATE($B37," ",$C37),'-RÅDATA_KVARTAL-'!$A$4:$W$43,12)&gt;0,VLOOKUP(CONCATENATE($B37," ",$C37),'-RÅDATA_KVARTAL-'!$A$4:$W$43,12),"")</f>
        <v>2037.6337144691913</v>
      </c>
      <c r="Y37" s="105">
        <v>1</v>
      </c>
      <c r="Z37" s="105"/>
      <c r="AA37" s="174">
        <f>IF(VLOOKUP(CONCATENATE($B37," ",$C37),'-RÅDATA_KVARTAL-'!$A$4:$W$43,5)&gt;0,VLOOKUP(CONCATENATE($B37," ",$C37),'-RÅDATA_KVARTAL-'!$A$4:$W$43,5),"")</f>
        <v>4537.6897476094427</v>
      </c>
      <c r="AB37" s="105">
        <v>1</v>
      </c>
      <c r="AC37" s="105"/>
      <c r="AD37" s="174">
        <f>IF(VLOOKUP(CONCATENATE($B37," ",$C37),'-RÅDATA_KVARTAL-'!$A$4:$W$43,7)&gt;0,VLOOKUP(CONCATENATE($B37," ",$C37),'-RÅDATA_KVARTAL-'!$A$4:$W$43,7),"")</f>
        <v>3991.2982775418591</v>
      </c>
      <c r="AE37" s="105">
        <v>1</v>
      </c>
      <c r="AF37" s="105"/>
      <c r="AG37" s="174">
        <f>IF(VLOOKUP(CONCATENATE($B37," ",$C37),'-RÅDATA_KVARTAL-'!$A$4:$W$43,15)&gt;0,VLOOKUP(CONCATENATE($B37," ",$C37),'-RÅDATA_KVARTAL-'!$A$4:$W$43,15),"")</f>
        <v>3091.4248232551354</v>
      </c>
      <c r="AH37" s="102"/>
      <c r="AI37" s="174">
        <f>IF(VLOOKUP(CONCATENATE($B37," ",$C37),'-RÅDATA_KVARTAL-'!$A$4:$W$43,17)&gt;0,VLOOKUP(CONCATENATE($B37," ",$C37),'-RÅDATA_KVARTAL-'!$A$4:$W$43,17),"")</f>
        <v>2790.0790649643172</v>
      </c>
      <c r="AJ37" s="102"/>
      <c r="AK37" s="102"/>
      <c r="AL37" s="174">
        <f>IF(VLOOKUP(CONCATENATE($B37," ",$C37),'-RÅDATA_KVARTAL-'!$A$4:$W$43,11)&gt;0,VLOOKUP(CONCATENATE($B37," ",$C37),'-RÅDATA_KVARTAL-'!$A$4:$W$43,11),"")</f>
        <v>1446.2649243543076</v>
      </c>
      <c r="AM37" s="105">
        <v>1</v>
      </c>
      <c r="AN37" s="174">
        <f>IF(VLOOKUP(CONCATENATE($B37," ",$C37),'-RÅDATA_KVARTAL-'!$A$4:$W$43,13)&gt;0,VLOOKUP(CONCATENATE($B37," ",$C37),'-RÅDATA_KVARTAL-'!$A$4:$W$43,13),"")</f>
        <v>1201.2192125775418</v>
      </c>
      <c r="AO37" s="105">
        <v>1</v>
      </c>
    </row>
    <row r="38" spans="2:41" ht="10.5" customHeight="1" x14ac:dyDescent="0.2">
      <c r="B38" s="102">
        <v>2009</v>
      </c>
      <c r="C38" s="102" t="s">
        <v>1</v>
      </c>
      <c r="D38" s="105"/>
      <c r="E38" s="174">
        <f>IF(VLOOKUP(CONCATENATE($B38," ",$C38),'-RÅDATA_KVARTAL-'!$A$4:$W$43,8)&gt;0,VLOOKUP(CONCATENATE($B38," ",$C38),'-RÅDATA_KVARTAL-'!$A$4:$W$43,8),"")</f>
        <v>45.19996807638708</v>
      </c>
      <c r="F38" s="105"/>
      <c r="G38" s="105"/>
      <c r="H38" s="174">
        <f>IF(VLOOKUP(CONCATENATE($B38," ",$C38),'-RÅDATA_KVARTAL-'!$A$4:$W$43,9)&gt;0,VLOOKUP(CONCATENATE($B38," ",$C38),'-RÅDATA_KVARTAL-'!$A$4:$W$43,9),"")</f>
        <v>2837.9865368667047</v>
      </c>
      <c r="I38" s="105"/>
      <c r="J38" s="105"/>
      <c r="K38" s="174">
        <f>IF(VLOOKUP(CONCATENATE($B38," ",$C38),'-RÅDATA_KVARTAL-'!$A$4:$W$43,4)&gt;0,VLOOKUP(CONCATENATE($B38," ",$C38),'-RÅDATA_KVARTAL-'!$A$4:$W$43,4),"")</f>
        <v>12962.038339657431</v>
      </c>
      <c r="L38" s="105"/>
      <c r="M38" s="105"/>
      <c r="N38" s="174">
        <f>IF(VLOOKUP(CONCATENATE($B38," ",$C38),'-RÅDATA_KVARTAL-'!$A$4:$W$43,6)&gt;0,VLOOKUP(CONCATENATE($B38," ",$C38),'-RÅDATA_KVARTAL-'!$A$4:$W$43,6),"")</f>
        <v>8588.9032777382909</v>
      </c>
      <c r="O38" s="105"/>
      <c r="P38" s="105"/>
      <c r="Q38" s="174">
        <f>IF(VLOOKUP(CONCATENATE($B38," ",$C38),'-RÅDATA_KVARTAL-'!$A$4:$W$43,14)&gt;0,VLOOKUP(CONCATENATE($B38," ",$C38),'-RÅDATA_KVARTAL-'!$A$4:$W$43,14),"")</f>
        <v>8082.0692193192472</v>
      </c>
      <c r="R38" s="105"/>
      <c r="S38" s="174">
        <f>IF(VLOOKUP(CONCATENATE($B38," ",$C38),'-RÅDATA_KVARTAL-'!$A$4:$W$43,16)&gt;0,VLOOKUP(CONCATENATE($B38," ",$C38),'-RÅDATA_KVARTAL-'!$A$4:$W$43,16),"")</f>
        <v>6407.0267340247401</v>
      </c>
      <c r="T38" s="105"/>
      <c r="U38" s="105"/>
      <c r="V38" s="174">
        <f>IF(VLOOKUP(CONCATENATE($B38," ",$C38),'-RÅDATA_KVARTAL-'!$A$4:$W$43,10)&gt;0,VLOOKUP(CONCATENATE($B38," ",$C38),'-RÅDATA_KVARTAL-'!$A$4:$W$43,10),"")</f>
        <v>4879.9691203381835</v>
      </c>
      <c r="W38" s="105"/>
      <c r="X38" s="174">
        <f>IF(VLOOKUP(CONCATENATE($B38," ",$C38),'-RÅDATA_KVARTAL-'!$A$4:$W$43,12)&gt;0,VLOOKUP(CONCATENATE($B38," ",$C38),'-RÅDATA_KVARTAL-'!$A$4:$W$43,12),"")</f>
        <v>2181.8765437135507</v>
      </c>
      <c r="Y38" s="105"/>
      <c r="Z38" s="105"/>
      <c r="AA38" s="174">
        <f>IF(VLOOKUP(CONCATENATE($B38," ",$C38),'-RÅDATA_KVARTAL-'!$A$4:$W$43,5)&gt;0,VLOOKUP(CONCATENATE($B38," ",$C38),'-RÅDATA_KVARTAL-'!$A$4:$W$43,5),"")</f>
        <v>4972.8613513466344</v>
      </c>
      <c r="AB38" s="105"/>
      <c r="AC38" s="105"/>
      <c r="AD38" s="174">
        <f>IF(VLOOKUP(CONCATENATE($B38," ",$C38),'-RÅDATA_KVARTAL-'!$A$4:$W$43,7)&gt;0,VLOOKUP(CONCATENATE($B38," ",$C38),'-RÅDATA_KVARTAL-'!$A$4:$W$43,7),"")</f>
        <v>4285.38816461235</v>
      </c>
      <c r="AE38" s="105"/>
      <c r="AF38" s="105"/>
      <c r="AG38" s="174">
        <f>IF(VLOOKUP(CONCATENATE($B38," ",$C38),'-RÅDATA_KVARTAL-'!$A$4:$W$43,15)&gt;0,VLOOKUP(CONCATENATE($B38," ",$C38),'-RÅDATA_KVARTAL-'!$A$4:$W$43,15),"")</f>
        <v>3251.0409165965525</v>
      </c>
      <c r="AH38" s="102"/>
      <c r="AI38" s="174">
        <f>IF(VLOOKUP(CONCATENATE($B38," ",$C38),'-RÅDATA_KVARTAL-'!$A$4:$W$43,17)&gt;0,VLOOKUP(CONCATENATE($B38," ",$C38),'-RÅDATA_KVARTAL-'!$A$4:$W$43,17),"")</f>
        <v>2964.2226565850642</v>
      </c>
      <c r="AJ38" s="102"/>
      <c r="AK38" s="102"/>
      <c r="AL38" s="174">
        <f>IF(VLOOKUP(CONCATENATE($B38," ",$C38),'-RÅDATA_KVARTAL-'!$A$4:$W$43,11)&gt;0,VLOOKUP(CONCATENATE($B38," ",$C38),'-RÅDATA_KVARTAL-'!$A$4:$W$43,11),"")</f>
        <v>1721.8204347500819</v>
      </c>
      <c r="AM38" s="105"/>
      <c r="AN38" s="174">
        <f>IF(VLOOKUP(CONCATENATE($B38," ",$C38),'-RÅDATA_KVARTAL-'!$A$4:$W$43,13)&gt;0,VLOOKUP(CONCATENATE($B38," ",$C38),'-RÅDATA_KVARTAL-'!$A$4:$W$43,13),"")</f>
        <v>1321.1655080272863</v>
      </c>
      <c r="AO38" s="105"/>
    </row>
    <row r="39" spans="2:41" ht="10.5" customHeight="1" x14ac:dyDescent="0.2">
      <c r="B39" s="102">
        <v>2009</v>
      </c>
      <c r="C39" s="102" t="s">
        <v>2</v>
      </c>
      <c r="D39" s="105"/>
      <c r="E39" s="174">
        <f>IF(VLOOKUP(CONCATENATE($B39," ",$C39),'-RÅDATA_KVARTAL-'!$A$4:$W$43,8)&gt;0,VLOOKUP(CONCATENATE($B39," ",$C39),'-RÅDATA_KVARTAL-'!$A$4:$W$43,8),"")</f>
        <v>41.639537733105861</v>
      </c>
      <c r="F39" s="105"/>
      <c r="G39" s="105"/>
      <c r="H39" s="174">
        <f>IF(VLOOKUP(CONCATENATE($B39," ",$C39),'-RÅDATA_KVARTAL-'!$A$4:$W$43,9)&gt;0,VLOOKUP(CONCATENATE($B39," ",$C39),'-RÅDATA_KVARTAL-'!$A$4:$W$43,9),"")</f>
        <v>2721.9442696199849</v>
      </c>
      <c r="I39" s="105"/>
      <c r="J39" s="105"/>
      <c r="K39" s="174">
        <f>IF(VLOOKUP(CONCATENATE($B39," ",$C39),'-RÅDATA_KVARTAL-'!$A$4:$W$43,4)&gt;0,VLOOKUP(CONCATENATE($B39," ",$C39),'-RÅDATA_KVARTAL-'!$A$4:$W$43,4),"")</f>
        <v>14105.132545509248</v>
      </c>
      <c r="L39" s="105"/>
      <c r="M39" s="105"/>
      <c r="N39" s="174">
        <f>IF(VLOOKUP(CONCATENATE($B39," ",$C39),'-RÅDATA_KVARTAL-'!$A$4:$W$43,6)&gt;0,VLOOKUP(CONCATENATE($B39," ",$C39),'-RÅDATA_KVARTAL-'!$A$4:$W$43,6),"")</f>
        <v>8331.6797792294856</v>
      </c>
      <c r="O39" s="105"/>
      <c r="P39" s="105"/>
      <c r="Q39" s="174">
        <f>IF(VLOOKUP(CONCATENATE($B39," ",$C39),'-RÅDATA_KVARTAL-'!$A$4:$W$43,14)&gt;0,VLOOKUP(CONCATENATE($B39," ",$C39),'-RÅDATA_KVARTAL-'!$A$4:$W$43,14),"")</f>
        <v>8093.0938219935761</v>
      </c>
      <c r="R39" s="105"/>
      <c r="S39" s="174">
        <f>IF(VLOOKUP(CONCATENATE($B39," ",$C39),'-RÅDATA_KVARTAL-'!$A$4:$W$43,16)&gt;0,VLOOKUP(CONCATENATE($B39," ",$C39),'-RÅDATA_KVARTAL-'!$A$4:$W$43,16),"")</f>
        <v>6042.5530765946196</v>
      </c>
      <c r="T39" s="105"/>
      <c r="U39" s="105"/>
      <c r="V39" s="174">
        <f>IF(VLOOKUP(CONCATENATE($B39," ",$C39),'-RÅDATA_KVARTAL-'!$A$4:$W$43,10)&gt;0,VLOOKUP(CONCATENATE($B39," ",$C39),'-RÅDATA_KVARTAL-'!$A$4:$W$43,10),"")</f>
        <v>6012.0387235156722</v>
      </c>
      <c r="W39" s="105"/>
      <c r="X39" s="174">
        <f>IF(VLOOKUP(CONCATENATE($B39," ",$C39),'-RÅDATA_KVARTAL-'!$A$4:$W$43,12)&gt;0,VLOOKUP(CONCATENATE($B39," ",$C39),'-RÅDATA_KVARTAL-'!$A$4:$W$43,12),"")</f>
        <v>2289.126702634866</v>
      </c>
      <c r="Y39" s="105"/>
      <c r="Z39" s="105"/>
      <c r="AA39" s="174">
        <f>IF(VLOOKUP(CONCATENATE($B39," ",$C39),'-RÅDATA_KVARTAL-'!$A$4:$W$43,5)&gt;0,VLOOKUP(CONCATENATE($B39," ",$C39),'-RÅDATA_KVARTAL-'!$A$4:$W$43,5),"")</f>
        <v>4962.9555961676715</v>
      </c>
      <c r="AB39" s="105"/>
      <c r="AC39" s="105"/>
      <c r="AD39" s="174">
        <f>IF(VLOOKUP(CONCATENATE($B39," ",$C39),'-RÅDATA_KVARTAL-'!$A$4:$W$43,7)&gt;0,VLOOKUP(CONCATENATE($B39," ",$C39),'-RÅDATA_KVARTAL-'!$A$4:$W$43,7),"")</f>
        <v>4048.3374063257602</v>
      </c>
      <c r="AE39" s="105"/>
      <c r="AF39" s="105"/>
      <c r="AG39" s="174">
        <f>IF(VLOOKUP(CONCATENATE($B39," ",$C39),'-RÅDATA_KVARTAL-'!$A$4:$W$43,15)&gt;0,VLOOKUP(CONCATENATE($B39," ",$C39),'-RÅDATA_KVARTAL-'!$A$4:$W$43,15),"")</f>
        <v>3024.7251117846881</v>
      </c>
      <c r="AH39" s="105"/>
      <c r="AI39" s="174">
        <f>IF(VLOOKUP(CONCATENATE($B39," ",$C39),'-RÅDATA_KVARTAL-'!$A$4:$W$43,17)&gt;0,VLOOKUP(CONCATENATE($B39," ",$C39),'-RÅDATA_KVARTAL-'!$A$4:$W$43,17),"")</f>
        <v>2677.6140459210951</v>
      </c>
      <c r="AJ39" s="105"/>
      <c r="AK39" s="105"/>
      <c r="AL39" s="174">
        <f>IF(VLOOKUP(CONCATENATE($B39," ",$C39),'-RÅDATA_KVARTAL-'!$A$4:$W$43,11)&gt;0,VLOOKUP(CONCATENATE($B39," ",$C39),'-RÅDATA_KVARTAL-'!$A$4:$W$43,11),"")</f>
        <v>1938.2304843829831</v>
      </c>
      <c r="AM39" s="105"/>
      <c r="AN39" s="174">
        <f>IF(VLOOKUP(CONCATENATE($B39," ",$C39),'-RÅDATA_KVARTAL-'!$A$4:$W$43,13)&gt;0,VLOOKUP(CONCATENATE($B39," ",$C39),'-RÅDATA_KVARTAL-'!$A$4:$W$43,13),"")</f>
        <v>1370.7233604046651</v>
      </c>
      <c r="AO39" s="105"/>
    </row>
    <row r="40" spans="2:41" ht="10.5" customHeight="1" x14ac:dyDescent="0.2">
      <c r="B40" s="102">
        <v>2009</v>
      </c>
      <c r="C40" s="102" t="s">
        <v>3</v>
      </c>
      <c r="D40" s="105"/>
      <c r="E40" s="174">
        <f>IF(VLOOKUP(CONCATENATE($B40," ",$C40),'-RÅDATA_KVARTAL-'!$A$4:$W$43,8)&gt;0,VLOOKUP(CONCATENATE($B40," ",$C40),'-RÅDATA_KVARTAL-'!$A$4:$W$43,8),"")</f>
        <v>46.861242799638994</v>
      </c>
      <c r="F40" s="105"/>
      <c r="G40" s="105"/>
      <c r="H40" s="174">
        <f>IF(VLOOKUP(CONCATENATE($B40," ",$C40),'-RÅDATA_KVARTAL-'!$A$4:$W$43,9)&gt;0,VLOOKUP(CONCATENATE($B40," ",$C40),'-RÅDATA_KVARTAL-'!$A$4:$W$43,9),"")</f>
        <v>2952.7594028107756</v>
      </c>
      <c r="I40" s="105"/>
      <c r="J40" s="105"/>
      <c r="K40" s="174">
        <f>IF(VLOOKUP(CONCATENATE($B40," ",$C40),'-RÅDATA_KVARTAL-'!$A$4:$W$43,4)&gt;0,VLOOKUP(CONCATENATE($B40," ",$C40),'-RÅDATA_KVARTAL-'!$A$4:$W$43,4),"")</f>
        <v>17620.525794314002</v>
      </c>
      <c r="L40" s="105"/>
      <c r="M40" s="105"/>
      <c r="N40" s="174">
        <f>IF(VLOOKUP(CONCATENATE($B40," ",$C40),'-RÅDATA_KVARTAL-'!$A$4:$W$43,6)&gt;0,VLOOKUP(CONCATENATE($B40," ",$C40),'-RÅDATA_KVARTAL-'!$A$4:$W$43,6),"")</f>
        <v>9377.9897384066026</v>
      </c>
      <c r="O40" s="105"/>
      <c r="P40" s="105"/>
      <c r="Q40" s="174">
        <f>IF(VLOOKUP(CONCATENATE($B40," ",$C40),'-RÅDATA_KVARTAL-'!$A$4:$W$43,14)&gt;0,VLOOKUP(CONCATENATE($B40," ",$C40),'-RÅDATA_KVARTAL-'!$A$4:$W$43,14),"")</f>
        <v>10626.344878095082</v>
      </c>
      <c r="R40" s="105"/>
      <c r="S40" s="174">
        <f>IF(VLOOKUP(CONCATENATE($B40," ",$C40),'-RÅDATA_KVARTAL-'!$A$4:$W$43,16)&gt;0,VLOOKUP(CONCATENATE($B40," ",$C40),'-RÅDATA_KVARTAL-'!$A$4:$W$43,16),"")</f>
        <v>6934.7575062242158</v>
      </c>
      <c r="T40" s="105"/>
      <c r="U40" s="105"/>
      <c r="V40" s="174">
        <f>IF(VLOOKUP(CONCATENATE($B40," ",$C40),'-RÅDATA_KVARTAL-'!$A$4:$W$43,10)&gt;0,VLOOKUP(CONCATENATE($B40," ",$C40),'-RÅDATA_KVARTAL-'!$A$4:$W$43,10),"")</f>
        <v>6994.1809162189211</v>
      </c>
      <c r="W40" s="105"/>
      <c r="X40" s="174">
        <f>IF(VLOOKUP(CONCATENATE($B40," ",$C40),'-RÅDATA_KVARTAL-'!$A$4:$W$43,12)&gt;0,VLOOKUP(CONCATENATE($B40," ",$C40),'-RÅDATA_KVARTAL-'!$A$4:$W$43,12),"")</f>
        <v>2443.2322321823876</v>
      </c>
      <c r="Y40" s="105"/>
      <c r="Z40" s="105"/>
      <c r="AA40" s="174">
        <f>IF(VLOOKUP(CONCATENATE($B40," ",$C40),'-RÅDATA_KVARTAL-'!$A$4:$W$43,5)&gt;0,VLOOKUP(CONCATENATE($B40," ",$C40),'-RÅDATA_KVARTAL-'!$A$4:$W$43,5),"")</f>
        <v>5915.275988292834</v>
      </c>
      <c r="AB40" s="105"/>
      <c r="AC40" s="105"/>
      <c r="AD40" s="174">
        <f>IF(VLOOKUP(CONCATENATE($B40," ",$C40),'-RÅDATA_KVARTAL-'!$A$4:$W$43,7)&gt;0,VLOOKUP(CONCATENATE($B40," ",$C40),'-RÅDATA_KVARTAL-'!$A$4:$W$43,7),"")</f>
        <v>4647.3336721366131</v>
      </c>
      <c r="AE40" s="105"/>
      <c r="AF40" s="105"/>
      <c r="AG40" s="174">
        <f>IF(VLOOKUP(CONCATENATE($B40," ",$C40),'-RÅDATA_KVARTAL-'!$A$4:$W$43,15)&gt;0,VLOOKUP(CONCATENATE($B40," ",$C40),'-RÅDATA_KVARTAL-'!$A$4:$W$43,15),"")</f>
        <v>3808.9634397436216</v>
      </c>
      <c r="AH40" s="105"/>
      <c r="AI40" s="174">
        <f>IF(VLOOKUP(CONCATENATE($B40," ",$C40),'-RÅDATA_KVARTAL-'!$A$4:$W$43,17)&gt;0,VLOOKUP(CONCATENATE($B40," ",$C40),'-RÅDATA_KVARTAL-'!$A$4:$W$43,17),"")</f>
        <v>3196.0306850095217</v>
      </c>
      <c r="AJ40" s="105"/>
      <c r="AK40" s="105"/>
      <c r="AL40" s="174">
        <f>IF(VLOOKUP(CONCATENATE($B40," ",$C40),'-RÅDATA_KVARTAL-'!$A$4:$W$43,11)&gt;0,VLOOKUP(CONCATENATE($B40," ",$C40),'-RÅDATA_KVARTAL-'!$A$4:$W$43,11),"")</f>
        <v>2106.3125485492124</v>
      </c>
      <c r="AM40" s="105"/>
      <c r="AN40" s="174">
        <f>IF(VLOOKUP(CONCATENATE($B40," ",$C40),'-RÅDATA_KVARTAL-'!$A$4:$W$43,13)&gt;0,VLOOKUP(CONCATENATE($B40," ",$C40),'-RÅDATA_KVARTAL-'!$A$4:$W$43,13),"")</f>
        <v>1451.3029871270919</v>
      </c>
      <c r="AO40" s="105"/>
    </row>
    <row r="41" spans="2:41" s="101" customFormat="1" ht="15" customHeight="1" x14ac:dyDescent="0.2">
      <c r="B41" s="102">
        <v>2010</v>
      </c>
      <c r="C41" s="102" t="s">
        <v>0</v>
      </c>
      <c r="D41" s="105"/>
      <c r="E41" s="174">
        <f>IF(VLOOKUP(CONCATENATE($B41," ",$C41),'-RÅDATA_KVARTAL-'!$A$4:$W$43,8)&gt;0,VLOOKUP(CONCATENATE($B41," ",$C41),'-RÅDATA_KVARTAL-'!$A$4:$W$43,8),"")</f>
        <v>43.925039349061286</v>
      </c>
      <c r="F41" s="105"/>
      <c r="G41" s="105"/>
      <c r="H41" s="174">
        <f>IF(VLOOKUP(CONCATENATE($B41," ",$C41),'-RÅDATA_KVARTAL-'!$A$4:$W$43,9)&gt;0,VLOOKUP(CONCATENATE($B41," ",$C41),'-RÅDATA_KVARTAL-'!$A$4:$W$43,9),"")</f>
        <v>2664.4959439233849</v>
      </c>
      <c r="I41" s="105"/>
      <c r="J41" s="105"/>
      <c r="K41" s="174">
        <f>IF(VLOOKUP(CONCATENATE($B41," ",$C41),'-RÅDATA_KVARTAL-'!$A$4:$W$43,4)&gt;0,VLOOKUP(CONCATENATE($B41," ",$C41),'-RÅDATA_KVARTAL-'!$A$4:$W$43,4),"")</f>
        <v>16220.875784524556</v>
      </c>
      <c r="L41" s="105"/>
      <c r="M41" s="105"/>
      <c r="N41" s="174">
        <f>IF(VLOOKUP(CONCATENATE($B41," ",$C41),'-RÅDATA_KVARTAL-'!$A$4:$W$43,6)&gt;0,VLOOKUP(CONCATENATE($B41," ",$C41),'-RÅDATA_KVARTAL-'!$A$4:$W$43,6),"")</f>
        <v>9066.7017845245573</v>
      </c>
      <c r="O41" s="105"/>
      <c r="P41" s="105"/>
      <c r="Q41" s="174">
        <f>IF(VLOOKUP(CONCATENATE($B41," ",$C41),'-RÅDATA_KVARTAL-'!$A$4:$W$43,14)&gt;0,VLOOKUP(CONCATENATE($B41," ",$C41),'-RÅDATA_KVARTAL-'!$A$4:$W$43,14),"")</f>
        <v>9846.2508838755584</v>
      </c>
      <c r="R41" s="105"/>
      <c r="S41" s="174">
        <f>IF(VLOOKUP(CONCATENATE($B41," ",$C41),'-RÅDATA_KVARTAL-'!$A$4:$W$43,16)&gt;0,VLOOKUP(CONCATENATE($B41," ",$C41),'-RÅDATA_KVARTAL-'!$A$4:$W$43,16),"")</f>
        <v>6700.1758838755586</v>
      </c>
      <c r="T41" s="105"/>
      <c r="U41" s="105"/>
      <c r="V41" s="174">
        <f>IF(VLOOKUP(CONCATENATE($B41," ",$C41),'-RÅDATA_KVARTAL-'!$A$4:$W$43,10)&gt;0,VLOOKUP(CONCATENATE($B41," ",$C41),'-RÅDATA_KVARTAL-'!$A$4:$W$43,10),"")</f>
        <v>6374.6249006489979</v>
      </c>
      <c r="W41" s="105"/>
      <c r="X41" s="174">
        <f>IF(VLOOKUP(CONCATENATE($B41," ",$C41),'-RÅDATA_KVARTAL-'!$A$4:$W$43,12)&gt;0,VLOOKUP(CONCATENATE($B41," ",$C41),'-RÅDATA_KVARTAL-'!$A$4:$W$43,12),"")</f>
        <v>2366.5259006489978</v>
      </c>
      <c r="Y41" s="105"/>
      <c r="Z41" s="105"/>
      <c r="AA41" s="174">
        <f>IF(VLOOKUP(CONCATENATE($B41," ",$C41),'-RÅDATA_KVARTAL-'!$A$4:$W$43,5)&gt;0,VLOOKUP(CONCATENATE($B41," ",$C41),'-RÅDATA_KVARTAL-'!$A$4:$W$43,5),"")</f>
        <v>5636.1222059135744</v>
      </c>
      <c r="AB41" s="105"/>
      <c r="AC41" s="105"/>
      <c r="AD41" s="174">
        <f>IF(VLOOKUP(CONCATENATE($B41," ",$C41),'-RÅDATA_KVARTAL-'!$A$4:$W$43,7)&gt;0,VLOOKUP(CONCATENATE($B41," ",$C41),'-RÅDATA_KVARTAL-'!$A$4:$W$43,7),"")</f>
        <v>4557.540031653657</v>
      </c>
      <c r="AE41" s="105"/>
      <c r="AF41" s="105"/>
      <c r="AG41" s="174">
        <f>IF(VLOOKUP(CONCATENATE($B41," ",$C41),'-RÅDATA_KVARTAL-'!$A$4:$W$43,15)&gt;0,VLOOKUP(CONCATENATE($B41," ",$C41),'-RÅDATA_KVARTAL-'!$A$4:$W$43,15),"")</f>
        <v>3603.1985186167544</v>
      </c>
      <c r="AH41" s="105"/>
      <c r="AI41" s="174">
        <f>IF(VLOOKUP(CONCATENATE($B41," ",$C41),'-RÅDATA_KVARTAL-'!$A$4:$W$43,17)&gt;0,VLOOKUP(CONCATENATE($B41," ",$C41),'-RÅDATA_KVARTAL-'!$A$4:$W$43,17),"")</f>
        <v>3087.4081468779787</v>
      </c>
      <c r="AJ41" s="105"/>
      <c r="AK41" s="105"/>
      <c r="AL41" s="174">
        <f>IF(VLOOKUP(CONCATENATE($B41," ",$C41),'-RÅDATA_KVARTAL-'!$A$4:$W$43,11)&gt;0,VLOOKUP(CONCATENATE($B41," ",$C41),'-RÅDATA_KVARTAL-'!$A$4:$W$43,11),"")</f>
        <v>2032.9236872968199</v>
      </c>
      <c r="AM41" s="105"/>
      <c r="AN41" s="174">
        <f>IF(VLOOKUP(CONCATENATE($B41," ",$C41),'-RÅDATA_KVARTAL-'!$A$4:$W$43,13)&gt;0,VLOOKUP(CONCATENATE($B41," ",$C41),'-RÅDATA_KVARTAL-'!$A$4:$W$43,13),"")</f>
        <v>1470.1318847756784</v>
      </c>
      <c r="AO41" s="104"/>
    </row>
    <row r="42" spans="2:41" ht="10.5" customHeight="1" x14ac:dyDescent="0.2">
      <c r="B42" s="102">
        <v>2010</v>
      </c>
      <c r="C42" s="102" t="s">
        <v>1</v>
      </c>
      <c r="D42" s="105"/>
      <c r="E42" s="174">
        <f>IF(VLOOKUP(CONCATENATE($B42," ",$C42),'-RÅDATA_KVARTAL-'!$A$4:$W$43,8)&gt;0,VLOOKUP(CONCATENATE($B42," ",$C42),'-RÅDATA_KVARTAL-'!$A$4:$W$43,8),"")</f>
        <v>45.004556646937878</v>
      </c>
      <c r="F42" s="105"/>
      <c r="G42" s="105"/>
      <c r="H42" s="174">
        <f>IF(VLOOKUP(CONCATENATE($B42," ",$C42),'-RÅDATA_KVARTAL-'!$A$4:$W$43,9)&gt;0,VLOOKUP(CONCATENATE($B42," ",$C42),'-RÅDATA_KVARTAL-'!$A$4:$W$43,9),"")</f>
        <v>2842.1449956940164</v>
      </c>
      <c r="I42" s="105"/>
      <c r="J42" s="105"/>
      <c r="K42" s="174">
        <f>IF(VLOOKUP(CONCATENATE($B42," ",$C42),'-RÅDATA_KVARTAL-'!$A$4:$W$43,4)&gt;0,VLOOKUP(CONCATENATE($B42," ",$C42),'-RÅDATA_KVARTAL-'!$A$4:$W$43,4),"")</f>
        <v>17298.566485841602</v>
      </c>
      <c r="L42" s="105"/>
      <c r="M42" s="105"/>
      <c r="N42" s="174">
        <f>IF(VLOOKUP(CONCATENATE($B42," ",$C42),'-RÅDATA_KVARTAL-'!$A$4:$W$43,6)&gt;0,VLOOKUP(CONCATENATE($B42," ",$C42),'-RÅDATA_KVARTAL-'!$A$4:$W$43,6),"")</f>
        <v>9785.9704858416026</v>
      </c>
      <c r="O42" s="105"/>
      <c r="P42" s="105"/>
      <c r="Q42" s="174">
        <f>IF(VLOOKUP(CONCATENATE($B42," ",$C42),'-RÅDATA_KVARTAL-'!$A$4:$W$43,14)&gt;0,VLOOKUP(CONCATENATE($B42," ",$C42),'-RÅDATA_KVARTAL-'!$A$4:$W$43,14),"")</f>
        <v>10331.502485131568</v>
      </c>
      <c r="R42" s="105"/>
      <c r="S42" s="174">
        <f>IF(VLOOKUP(CONCATENATE($B42," ",$C42),'-RÅDATA_KVARTAL-'!$A$4:$W$43,16)&gt;0,VLOOKUP(CONCATENATE($B42," ",$C42),'-RÅDATA_KVARTAL-'!$A$4:$W$43,16),"")</f>
        <v>7109.5594851315691</v>
      </c>
      <c r="T42" s="105"/>
      <c r="U42" s="105"/>
      <c r="V42" s="174">
        <f>IF(VLOOKUP(CONCATENATE($B42," ",$C42),'-RÅDATA_KVARTAL-'!$A$4:$W$43,10)&gt;0,VLOOKUP(CONCATENATE($B42," ",$C42),'-RÅDATA_KVARTAL-'!$A$4:$W$43,10),"")</f>
        <v>6967.0640007100337</v>
      </c>
      <c r="W42" s="105"/>
      <c r="X42" s="174">
        <f>IF(VLOOKUP(CONCATENATE($B42," ",$C42),'-RÅDATA_KVARTAL-'!$A$4:$W$43,12)&gt;0,VLOOKUP(CONCATENATE($B42," ",$C42),'-RÅDATA_KVARTAL-'!$A$4:$W$43,12),"")</f>
        <v>2676.4110007100335</v>
      </c>
      <c r="Y42" s="105"/>
      <c r="Z42" s="105"/>
      <c r="AA42" s="174">
        <f>IF(VLOOKUP(CONCATENATE($B42," ",$C42),'-RÅDATA_KVARTAL-'!$A$4:$W$43,5)&gt;0,VLOOKUP(CONCATENATE($B42," ",$C42),'-RÅDATA_KVARTAL-'!$A$4:$W$43,5),"")</f>
        <v>6077.7438238173163</v>
      </c>
      <c r="AB42" s="105"/>
      <c r="AC42" s="105"/>
      <c r="AD42" s="174">
        <f>IF(VLOOKUP(CONCATENATE($B42," ",$C42),'-RÅDATA_KVARTAL-'!$A$4:$W$43,7)&gt;0,VLOOKUP(CONCATENATE($B42," ",$C42),'-RÅDATA_KVARTAL-'!$A$4:$W$43,7),"")</f>
        <v>4938.2842552653055</v>
      </c>
      <c r="AE42" s="105"/>
      <c r="AF42" s="105"/>
      <c r="AG42" s="174">
        <f>IF(VLOOKUP(CONCATENATE($B42," ",$C42),'-RÅDATA_KVARTAL-'!$A$4:$W$43,15)&gt;0,VLOOKUP(CONCATENATE($B42," ",$C42),'-RÅDATA_KVARTAL-'!$A$4:$W$43,15),"")</f>
        <v>3892.8205939111963</v>
      </c>
      <c r="AH42" s="105"/>
      <c r="AI42" s="174">
        <f>IF(VLOOKUP(CONCATENATE($B42," ",$C42),'-RÅDATA_KVARTAL-'!$A$4:$W$43,17)&gt;0,VLOOKUP(CONCATENATE($B42," ",$C42),'-RÅDATA_KVARTAL-'!$A$4:$W$43,17),"")</f>
        <v>3351.4788491193158</v>
      </c>
      <c r="AJ42" s="105"/>
      <c r="AK42" s="105"/>
      <c r="AL42" s="174">
        <f>IF(VLOOKUP(CONCATENATE($B42," ",$C42),'-RÅDATA_KVARTAL-'!$A$4:$W$43,11)&gt;0,VLOOKUP(CONCATENATE($B42," ",$C42),'-RÅDATA_KVARTAL-'!$A$4:$W$43,11),"")</f>
        <v>2184.92322990612</v>
      </c>
      <c r="AM42" s="105"/>
      <c r="AN42" s="174">
        <f>IF(VLOOKUP(CONCATENATE($B42," ",$C42),'-RÅDATA_KVARTAL-'!$A$4:$W$43,13)&gt;0,VLOOKUP(CONCATENATE($B42," ",$C42),'-RÅDATA_KVARTAL-'!$A$4:$W$43,13),"")</f>
        <v>1586.8054061459902</v>
      </c>
      <c r="AO42" s="104"/>
    </row>
    <row r="43" spans="2:41" ht="10.5" customHeight="1" x14ac:dyDescent="0.2">
      <c r="B43" s="102">
        <v>2010</v>
      </c>
      <c r="C43" s="102" t="s">
        <v>2</v>
      </c>
      <c r="D43" s="105"/>
      <c r="E43" s="174">
        <f>IF(VLOOKUP(CONCATENATE($B43," ",$C43),'-RÅDATA_KVARTAL-'!$A$4:$W$43,8)&gt;0,VLOOKUP(CONCATENATE($B43," ",$C43),'-RÅDATA_KVARTAL-'!$A$4:$W$43,8),"")</f>
        <v>43.026455428589351</v>
      </c>
      <c r="F43" s="105"/>
      <c r="G43" s="105"/>
      <c r="H43" s="174">
        <f>IF(VLOOKUP(CONCATENATE($B43," ",$C43),'-RÅDATA_KVARTAL-'!$A$4:$W$43,9)&gt;0,VLOOKUP(CONCATENATE($B43," ",$C43),'-RÅDATA_KVARTAL-'!$A$4:$W$43,9),"")</f>
        <v>2739.2657402810992</v>
      </c>
      <c r="I43" s="105"/>
      <c r="J43" s="105"/>
      <c r="K43" s="174">
        <f>IF(VLOOKUP(CONCATENATE($B43," ",$C43),'-RÅDATA_KVARTAL-'!$A$4:$W$43,4)&gt;0,VLOOKUP(CONCATENATE($B43," ",$C43),'-RÅDATA_KVARTAL-'!$A$4:$W$43,4),"")</f>
        <v>17187.881133003353</v>
      </c>
      <c r="L43" s="105"/>
      <c r="M43" s="105"/>
      <c r="N43" s="174">
        <f>IF(VLOOKUP(CONCATENATE($B43," ",$C43),'-RÅDATA_KVARTAL-'!$A$4:$W$43,6)&gt;0,VLOOKUP(CONCATENATE($B43," ",$C43),'-RÅDATA_KVARTAL-'!$A$4:$W$43,6),"")</f>
        <v>9353.9911330033538</v>
      </c>
      <c r="O43" s="105"/>
      <c r="P43" s="105"/>
      <c r="Q43" s="174">
        <f>IF(VLOOKUP(CONCATENATE($B43," ",$C43),'-RÅDATA_KVARTAL-'!$A$4:$W$43,14)&gt;0,VLOOKUP(CONCATENATE($B43," ",$C43),'-RÅDATA_KVARTAL-'!$A$4:$W$43,14),"")</f>
        <v>9826.5547521076915</v>
      </c>
      <c r="R43" s="105"/>
      <c r="S43" s="174">
        <f>IF(VLOOKUP(CONCATENATE($B43," ",$C43),'-RÅDATA_KVARTAL-'!$A$4:$W$43,16)&gt;0,VLOOKUP(CONCATENATE($B43," ",$C43),'-RÅDATA_KVARTAL-'!$A$4:$W$43,16),"")</f>
        <v>6655.5997521076915</v>
      </c>
      <c r="T43" s="105"/>
      <c r="U43" s="105"/>
      <c r="V43" s="174">
        <f>IF(VLOOKUP(CONCATENATE($B43," ",$C43),'-RÅDATA_KVARTAL-'!$A$4:$W$43,10)&gt;0,VLOOKUP(CONCATENATE($B43," ",$C43),'-RÅDATA_KVARTAL-'!$A$4:$W$43,10),"")</f>
        <v>7361.3263808956617</v>
      </c>
      <c r="W43" s="105"/>
      <c r="X43" s="174">
        <f>IF(VLOOKUP(CONCATENATE($B43," ",$C43),'-RÅDATA_KVARTAL-'!$A$4:$W$43,12)&gt;0,VLOOKUP(CONCATENATE($B43," ",$C43),'-RÅDATA_KVARTAL-'!$A$4:$W$43,12),"")</f>
        <v>2698.3913808956613</v>
      </c>
      <c r="Y43" s="105"/>
      <c r="Z43" s="105"/>
      <c r="AA43" s="174">
        <f>IF(VLOOKUP(CONCATENATE($B43," ",$C43),'-RÅDATA_KVARTAL-'!$A$4:$W$43,5)&gt;0,VLOOKUP(CONCATENATE($B43," ",$C43),'-RÅDATA_KVARTAL-'!$A$4:$W$43,5),"")</f>
        <v>5755.1253352640369</v>
      </c>
      <c r="AB43" s="105"/>
      <c r="AC43" s="105"/>
      <c r="AD43" s="174">
        <f>IF(VLOOKUP(CONCATENATE($B43," ",$C43),'-RÅDATA_KVARTAL-'!$A$4:$W$43,7)&gt;0,VLOOKUP(CONCATENATE($B43," ",$C43),'-RÅDATA_KVARTAL-'!$A$4:$W$43,7),"")</f>
        <v>4541.1275430217074</v>
      </c>
      <c r="AE43" s="105"/>
      <c r="AF43" s="105"/>
      <c r="AG43" s="174">
        <f>IF(VLOOKUP(CONCATENATE($B43," ",$C43),'-RÅDATA_KVARTAL-'!$A$4:$W$43,15)&gt;0,VLOOKUP(CONCATENATE($B43," ",$C43),'-RÅDATA_KVARTAL-'!$A$4:$W$43,15),"")</f>
        <v>3556.6588722364313</v>
      </c>
      <c r="AH43" s="105"/>
      <c r="AI43" s="174">
        <f>IF(VLOOKUP(CONCATENATE($B43," ",$C43),'-RÅDATA_KVARTAL-'!$A$4:$W$43,17)&gt;0,VLOOKUP(CONCATENATE($B43," ",$C43),'-RÅDATA_KVARTAL-'!$A$4:$W$43,17),"")</f>
        <v>2992.9591764118218</v>
      </c>
      <c r="AJ43" s="105"/>
      <c r="AK43" s="105"/>
      <c r="AL43" s="174">
        <f>IF(VLOOKUP(CONCATENATE($B43," ",$C43),'-RÅDATA_KVARTAL-'!$A$4:$W$43,11)&gt;0,VLOOKUP(CONCATENATE($B43," ",$C43),'-RÅDATA_KVARTAL-'!$A$4:$W$43,11),"")</f>
        <v>2198.4664630276056</v>
      </c>
      <c r="AM43" s="105"/>
      <c r="AN43" s="174">
        <f>IF(VLOOKUP(CONCATENATE($B43," ",$C43),'-RÅDATA_KVARTAL-'!$A$4:$W$43,13)&gt;0,VLOOKUP(CONCATENATE($B43," ",$C43),'-RÅDATA_KVARTAL-'!$A$4:$W$43,13),"")</f>
        <v>1548.1683666098857</v>
      </c>
      <c r="AO43" s="104"/>
    </row>
    <row r="44" spans="2:41" ht="10.5" customHeight="1" x14ac:dyDescent="0.2">
      <c r="B44" s="102">
        <v>2010</v>
      </c>
      <c r="C44" s="102" t="s">
        <v>3</v>
      </c>
      <c r="D44" s="105"/>
      <c r="E44" s="174">
        <f>IF(VLOOKUP(CONCATENATE($B44," ",$C44),'-RÅDATA_KVARTAL-'!$A$4:$W$43,8)&gt;0,VLOOKUP(CONCATENATE($B44," ",$C44),'-RÅDATA_KVARTAL-'!$A$4:$W$43,8),"")</f>
        <v>47.386706905671652</v>
      </c>
      <c r="F44" s="105"/>
      <c r="G44" s="105"/>
      <c r="H44" s="174">
        <f>IF(VLOOKUP(CONCATENATE($B44," ",$C44),'-RÅDATA_KVARTAL-'!$A$4:$W$43,9)&gt;0,VLOOKUP(CONCATENATE($B44," ",$C44),'-RÅDATA_KVARTAL-'!$A$4:$W$43,9),"")</f>
        <v>2909.5086891014998</v>
      </c>
      <c r="I44" s="105"/>
      <c r="J44" s="105"/>
      <c r="K44" s="174">
        <f>IF(VLOOKUP(CONCATENATE($B44," ",$C44),'-RÅDATA_KVARTAL-'!$A$4:$W$43,4)&gt;0,VLOOKUP(CONCATENATE($B44," ",$C44),'-RÅDATA_KVARTAL-'!$A$4:$W$43,4),"")</f>
        <v>17621.231547600499</v>
      </c>
      <c r="L44" s="105"/>
      <c r="M44" s="105"/>
      <c r="N44" s="174">
        <f>IF(VLOOKUP(CONCATENATE($B44," ",$C44),'-RÅDATA_KVARTAL-'!$A$4:$W$43,6)&gt;0,VLOOKUP(CONCATENATE($B44," ",$C44),'-RÅDATA_KVARTAL-'!$A$4:$W$43,6),"")</f>
        <v>9907.1795476004991</v>
      </c>
      <c r="O44" s="105"/>
      <c r="P44" s="105"/>
      <c r="Q44" s="174">
        <f>IF(VLOOKUP(CONCATENATE($B44," ",$C44),'-RÅDATA_KVARTAL-'!$A$4:$W$43,14)&gt;0,VLOOKUP(CONCATENATE($B44," ",$C44),'-RÅDATA_KVARTAL-'!$A$4:$W$43,14),"")</f>
        <v>10395.042376885187</v>
      </c>
      <c r="R44" s="105"/>
      <c r="S44" s="174">
        <f>IF(VLOOKUP(CONCATENATE($B44," ",$C44),'-RÅDATA_KVARTAL-'!$A$4:$W$43,16)&gt;0,VLOOKUP(CONCATENATE($B44," ",$C44),'-RÅDATA_KVARTAL-'!$A$4:$W$43,16),"")</f>
        <v>7191.1703768851867</v>
      </c>
      <c r="T44" s="105"/>
      <c r="U44" s="105"/>
      <c r="V44" s="174">
        <f>IF(VLOOKUP(CONCATENATE($B44," ",$C44),'-RÅDATA_KVARTAL-'!$A$4:$W$43,10)&gt;0,VLOOKUP(CONCATENATE($B44," ",$C44),'-RÅDATA_KVARTAL-'!$A$4:$W$43,10),"")</f>
        <v>7226.1891707153127</v>
      </c>
      <c r="W44" s="105"/>
      <c r="X44" s="174">
        <f>IF(VLOOKUP(CONCATENATE($B44," ",$C44),'-RÅDATA_KVARTAL-'!$A$4:$W$43,12)&gt;0,VLOOKUP(CONCATENATE($B44," ",$C44),'-RÅDATA_KVARTAL-'!$A$4:$W$43,12),"")</f>
        <v>2716.0091707153124</v>
      </c>
      <c r="Y44" s="105"/>
      <c r="Z44" s="105"/>
      <c r="AA44" s="174">
        <f>IF(VLOOKUP(CONCATENATE($B44," ",$C44),'-RÅDATA_KVARTAL-'!$A$4:$W$43,5)&gt;0,VLOOKUP(CONCATENATE($B44," ",$C44),'-RÅDATA_KVARTAL-'!$A$4:$W$43,5),"")</f>
        <v>5994.7881815024029</v>
      </c>
      <c r="AB44" s="105"/>
      <c r="AC44" s="105"/>
      <c r="AD44" s="174">
        <f>IF(VLOOKUP(CONCATENATE($B44," ",$C44),'-RÅDATA_KVARTAL-'!$A$4:$W$43,7)&gt;0,VLOOKUP(CONCATENATE($B44," ",$C44),'-RÅDATA_KVARTAL-'!$A$4:$W$43,7),"")</f>
        <v>4807.0771525566588</v>
      </c>
      <c r="AE44" s="105"/>
      <c r="AF44" s="105"/>
      <c r="AG44" s="174">
        <f>IF(VLOOKUP(CONCATENATE($B44," ",$C44),'-RÅDATA_KVARTAL-'!$A$4:$W$43,15)&gt;0,VLOOKUP(CONCATENATE($B44," ",$C44),'-RÅDATA_KVARTAL-'!$A$4:$W$43,15),"")</f>
        <v>3775.5631137852515</v>
      </c>
      <c r="AH44" s="105"/>
      <c r="AI44" s="174">
        <f>IF(VLOOKUP(CONCATENATE($B44," ",$C44),'-RÅDATA_KVARTAL-'!$A$4:$W$43,17)&gt;0,VLOOKUP(CONCATENATE($B44," ",$C44),'-RÅDATA_KVARTAL-'!$A$4:$W$43,17),"")</f>
        <v>3223.0080021405156</v>
      </c>
      <c r="AJ44" s="105"/>
      <c r="AK44" s="105"/>
      <c r="AL44" s="174">
        <f>IF(VLOOKUP(CONCATENATE($B44," ",$C44),'-RÅDATA_KVARTAL-'!$A$4:$W$43,11)&gt;0,VLOOKUP(CONCATENATE($B44," ",$C44),'-RÅDATA_KVARTAL-'!$A$4:$W$43,11),"")</f>
        <v>2219.2250677171514</v>
      </c>
      <c r="AM44" s="105"/>
      <c r="AN44" s="174">
        <f>IF(VLOOKUP(CONCATENATE($B44," ",$C44),'-RÅDATA_KVARTAL-'!$A$4:$W$43,13)&gt;0,VLOOKUP(CONCATENATE($B44," ",$C44),'-RÅDATA_KVARTAL-'!$A$4:$W$43,13),"")</f>
        <v>1584.0691504161432</v>
      </c>
      <c r="AO44" s="104"/>
    </row>
    <row r="45" spans="2:41" s="101" customFormat="1" ht="15" customHeight="1" x14ac:dyDescent="0.2">
      <c r="B45" s="102">
        <v>2011</v>
      </c>
      <c r="C45" s="102" t="s">
        <v>0</v>
      </c>
      <c r="D45" s="105"/>
      <c r="E45" s="174">
        <f>IF(VLOOKUP(CONCATENATE($B45," ",$C45),'-RÅDATA_KVARTAL-'!$A$4:$W$43,8)&gt;0,VLOOKUP(CONCATENATE($B45," ",$C45),'-RÅDATA_KVARTAL-'!$A$4:$W$43,8),"")</f>
        <v>45.979371815083326</v>
      </c>
      <c r="F45" s="105"/>
      <c r="G45" s="105"/>
      <c r="H45" s="174">
        <f>IF(VLOOKUP(CONCATENATE($B45," ",$C45),'-RÅDATA_KVARTAL-'!$A$4:$W$43,9)&gt;0,VLOOKUP(CONCATENATE($B45," ",$C45),'-RÅDATA_KVARTAL-'!$A$4:$W$43,9),"")</f>
        <v>2738.515246655274</v>
      </c>
      <c r="I45" s="105"/>
      <c r="J45" s="105"/>
      <c r="K45" s="174">
        <f>IF(VLOOKUP(CONCATENATE($B45," ",$C45),'-RÅDATA_KVARTAL-'!$A$4:$W$43,4)&gt;0,VLOOKUP(CONCATENATE($B45," ",$C45),'-RÅDATA_KVARTAL-'!$A$4:$W$43,4),"")</f>
        <v>17077.753193770859</v>
      </c>
      <c r="L45" s="105"/>
      <c r="M45" s="105"/>
      <c r="N45" s="174">
        <f>IF(VLOOKUP(CONCATENATE($B45," ",$C45),'-RÅDATA_KVARTAL-'!$A$4:$W$43,6)&gt;0,VLOOKUP(CONCATENATE($B45," ",$C45),'-RÅDATA_KVARTAL-'!$A$4:$W$43,6),"")</f>
        <v>10049.668193770856</v>
      </c>
      <c r="O45" s="105"/>
      <c r="P45" s="105"/>
      <c r="Q45" s="174">
        <f>IF(VLOOKUP(CONCATENATE($B45," ",$C45),'-RÅDATA_KVARTAL-'!$A$4:$W$43,14)&gt;0,VLOOKUP(CONCATENATE($B45," ",$C45),'-RÅDATA_KVARTAL-'!$A$4:$W$43,14),"")</f>
        <v>10270.327261047501</v>
      </c>
      <c r="R45" s="105"/>
      <c r="S45" s="174">
        <f>IF(VLOOKUP(CONCATENATE($B45," ",$C45),'-RÅDATA_KVARTAL-'!$A$4:$W$43,16)&gt;0,VLOOKUP(CONCATENATE($B45," ",$C45),'-RÅDATA_KVARTAL-'!$A$4:$W$43,16),"")</f>
        <v>7312.5242610475007</v>
      </c>
      <c r="T45" s="105"/>
      <c r="U45" s="105"/>
      <c r="V45" s="174">
        <f>IF(VLOOKUP(CONCATENATE($B45," ",$C45),'-RÅDATA_KVARTAL-'!$A$4:$W$43,10)&gt;0,VLOOKUP(CONCATENATE($B45," ",$C45),'-RÅDATA_KVARTAL-'!$A$4:$W$43,10),"")</f>
        <v>6807.4259327233576</v>
      </c>
      <c r="W45" s="105"/>
      <c r="X45" s="174">
        <f>IF(VLOOKUP(CONCATENATE($B45," ",$C45),'-RÅDATA_KVARTAL-'!$A$4:$W$43,12)&gt;0,VLOOKUP(CONCATENATE($B45," ",$C45),'-RÅDATA_KVARTAL-'!$A$4:$W$43,12),"")</f>
        <v>2737.1439327233566</v>
      </c>
      <c r="Y45" s="105"/>
      <c r="Z45" s="105"/>
      <c r="AA45" s="174">
        <f>IF(VLOOKUP(CONCATENATE($B45," ",$C45),'-RÅDATA_KVARTAL-'!$A$4:$W$43,5)&gt;0,VLOOKUP(CONCATENATE($B45," ",$C45),'-RÅDATA_KVARTAL-'!$A$4:$W$43,5),"")</f>
        <v>5884.8666702746377</v>
      </c>
      <c r="AB45" s="105"/>
      <c r="AC45" s="105"/>
      <c r="AD45" s="174">
        <f>IF(VLOOKUP(CONCATENATE($B45," ",$C45),'-RÅDATA_KVARTAL-'!$A$4:$W$43,7)&gt;0,VLOOKUP(CONCATENATE($B45," ",$C45),'-RÅDATA_KVARTAL-'!$A$4:$W$43,7),"")</f>
        <v>4746.0879342746375</v>
      </c>
      <c r="AE45" s="105"/>
      <c r="AF45" s="105"/>
      <c r="AG45" s="174">
        <f>IF(VLOOKUP(CONCATENATE($B45," ",$C45),'-RÅDATA_KVARTAL-'!$A$4:$W$43,15)&gt;0,VLOOKUP(CONCATENATE($B45," ",$C45),'-RÅDATA_KVARTAL-'!$A$4:$W$43,15),"")</f>
        <v>3716.6959794876952</v>
      </c>
      <c r="AH45" s="105"/>
      <c r="AI45" s="174">
        <f>IF(VLOOKUP(CONCATENATE($B45," ",$C45),'-RÅDATA_KVARTAL-'!$A$4:$W$43,17)&gt;0,VLOOKUP(CONCATENATE($B45," ",$C45),'-RÅDATA_KVARTAL-'!$A$4:$W$43,17),"")</f>
        <v>3217.2735244876949</v>
      </c>
      <c r="AJ45" s="105"/>
      <c r="AK45" s="105"/>
      <c r="AL45" s="174">
        <f>IF(VLOOKUP(CONCATENATE($B45," ",$C45),'-RÅDATA_KVARTAL-'!$A$4:$W$43,11)&gt;0,VLOOKUP(CONCATENATE($B45," ",$C45),'-RÅDATA_KVARTAL-'!$A$4:$W$43,11),"")</f>
        <v>2168.1706907869425</v>
      </c>
      <c r="AM45" s="105"/>
      <c r="AN45" s="174">
        <f>IF(VLOOKUP(CONCATENATE($B45," ",$C45),'-RÅDATA_KVARTAL-'!$A$4:$W$43,13)&gt;0,VLOOKUP(CONCATENATE($B45," ",$C45),'-RÅDATA_KVARTAL-'!$A$4:$W$43,13),"")</f>
        <v>1528.8144097869426</v>
      </c>
      <c r="AO45" s="104"/>
    </row>
    <row r="46" spans="2:41" ht="10.5" customHeight="1" x14ac:dyDescent="0.2">
      <c r="B46" s="102">
        <v>2011</v>
      </c>
      <c r="C46" s="102" t="s">
        <v>1</v>
      </c>
      <c r="D46" s="105"/>
      <c r="E46" s="174">
        <f>IF(VLOOKUP(CONCATENATE($B46," ",$C46),'-RÅDATA_KVARTAL-'!$A$4:$W$43,8)&gt;0,VLOOKUP(CONCATENATE($B46," ",$C46),'-RÅDATA_KVARTAL-'!$A$4:$W$43,8),"")</f>
        <v>46.664152184058388</v>
      </c>
      <c r="F46" s="105"/>
      <c r="G46" s="105"/>
      <c r="H46" s="174">
        <f>IF(VLOOKUP(CONCATENATE($B46," ",$C46),'-RÅDATA_KVARTAL-'!$A$4:$W$43,9)&gt;0,VLOOKUP(CONCATENATE($B46," ",$C46),'-RÅDATA_KVARTAL-'!$A$4:$W$43,9),"")</f>
        <v>2867.1148942773552</v>
      </c>
      <c r="I46" s="105"/>
      <c r="J46" s="105"/>
      <c r="K46" s="174">
        <f>IF(VLOOKUP(CONCATENATE($B46," ",$C46),'-RÅDATA_KVARTAL-'!$A$4:$W$43,4)&gt;0,VLOOKUP(CONCATENATE($B46," ",$C46),'-RÅDATA_KVARTAL-'!$A$4:$W$43,4),"")</f>
        <v>17564.602990990428</v>
      </c>
      <c r="L46" s="105"/>
      <c r="M46" s="105"/>
      <c r="N46" s="174">
        <f>IF(VLOOKUP(CONCATENATE($B46," ",$C46),'-RÅDATA_KVARTAL-'!$A$4:$W$43,6)&gt;0,VLOOKUP(CONCATENATE($B46," ",$C46),'-RÅDATA_KVARTAL-'!$A$4:$W$43,6),"")</f>
        <v>10131.665990990428</v>
      </c>
      <c r="O46" s="105"/>
      <c r="P46" s="105"/>
      <c r="Q46" s="174">
        <f>IF(VLOOKUP(CONCATENATE($B46," ",$C46),'-RÅDATA_KVARTAL-'!$A$4:$W$43,14)&gt;0,VLOOKUP(CONCATENATE($B46," ",$C46),'-RÅDATA_KVARTAL-'!$A$4:$W$43,14),"")</f>
        <v>10524.100336267233</v>
      </c>
      <c r="R46" s="105"/>
      <c r="S46" s="174">
        <f>IF(VLOOKUP(CONCATENATE($B46," ",$C46),'-RÅDATA_KVARTAL-'!$A$4:$W$43,16)&gt;0,VLOOKUP(CONCATENATE($B46," ",$C46),'-RÅDATA_KVARTAL-'!$A$4:$W$43,16),"")</f>
        <v>7287.4883362672317</v>
      </c>
      <c r="T46" s="105"/>
      <c r="U46" s="105"/>
      <c r="V46" s="174">
        <f>IF(VLOOKUP(CONCATENATE($B46," ",$C46),'-RÅDATA_KVARTAL-'!$A$4:$W$43,10)&gt;0,VLOOKUP(CONCATENATE($B46," ",$C46),'-RÅDATA_KVARTAL-'!$A$4:$W$43,10),"")</f>
        <v>7040.5026547231955</v>
      </c>
      <c r="W46" s="105"/>
      <c r="X46" s="174">
        <f>IF(VLOOKUP(CONCATENATE($B46," ",$C46),'-RÅDATA_KVARTAL-'!$A$4:$W$43,12)&gt;0,VLOOKUP(CONCATENATE($B46," ",$C46),'-RÅDATA_KVARTAL-'!$A$4:$W$43,12),"")</f>
        <v>2844.1776547231966</v>
      </c>
      <c r="Y46" s="105"/>
      <c r="Z46" s="105"/>
      <c r="AA46" s="174">
        <f>IF(VLOOKUP(CONCATENATE($B46," ",$C46),'-RÅDATA_KVARTAL-'!$A$4:$W$43,5)&gt;0,VLOOKUP(CONCATENATE($B46," ",$C46),'-RÅDATA_KVARTAL-'!$A$4:$W$43,5),"")</f>
        <v>6001.151396710914</v>
      </c>
      <c r="AB46" s="105"/>
      <c r="AC46" s="105"/>
      <c r="AD46" s="174">
        <f>IF(VLOOKUP(CONCATENATE($B46," ",$C46),'-RÅDATA_KVARTAL-'!$A$4:$W$43,7)&gt;0,VLOOKUP(CONCATENATE($B46," ",$C46),'-RÅDATA_KVARTAL-'!$A$4:$W$43,7),"")</f>
        <v>4837.5651056109136</v>
      </c>
      <c r="AE46" s="105"/>
      <c r="AF46" s="105"/>
      <c r="AG46" s="174">
        <f>IF(VLOOKUP(CONCATENATE($B46," ",$C46),'-RÅDATA_KVARTAL-'!$A$4:$W$43,15)&gt;0,VLOOKUP(CONCATENATE($B46," ",$C46),'-RÅDATA_KVARTAL-'!$A$4:$W$43,15),"")</f>
        <v>3863.1815859259059</v>
      </c>
      <c r="AH46" s="105"/>
      <c r="AI46" s="174">
        <f>IF(VLOOKUP(CONCATENATE($B46," ",$C46),'-RÅDATA_KVARTAL-'!$A$4:$W$43,17)&gt;0,VLOOKUP(CONCATENATE($B46," ",$C46),'-RÅDATA_KVARTAL-'!$A$4:$W$43,17),"")</f>
        <v>3288.2843179259053</v>
      </c>
      <c r="AJ46" s="105"/>
      <c r="AK46" s="105"/>
      <c r="AL46" s="174">
        <f>IF(VLOOKUP(CONCATENATE($B46," ",$C46),'-RÅDATA_KVARTAL-'!$A$4:$W$43,11)&gt;0,VLOOKUP(CONCATENATE($B46," ",$C46),'-RÅDATA_KVARTAL-'!$A$4:$W$43,11),"")</f>
        <v>2137.9698107850081</v>
      </c>
      <c r="AM46" s="105"/>
      <c r="AN46" s="174">
        <f>IF(VLOOKUP(CONCATENATE($B46," ",$C46),'-RÅDATA_KVARTAL-'!$A$4:$W$43,13)&gt;0,VLOOKUP(CONCATENATE($B46," ",$C46),'-RÅDATA_KVARTAL-'!$A$4:$W$43,13),"")</f>
        <v>1549.2807876850081</v>
      </c>
      <c r="AO46" s="104"/>
    </row>
    <row r="47" spans="2:41" ht="10.5" customHeight="1" x14ac:dyDescent="0.2">
      <c r="B47" s="102">
        <v>2011</v>
      </c>
      <c r="C47" s="102" t="s">
        <v>2</v>
      </c>
      <c r="D47" s="105"/>
      <c r="E47" s="174">
        <f>IF(VLOOKUP(CONCATENATE($B47," ",$C47),'-RÅDATA_KVARTAL-'!$A$4:$W$43,8)&gt;0,VLOOKUP(CONCATENATE($B47," ",$C47),'-RÅDATA_KVARTAL-'!$A$4:$W$43,8),"")</f>
        <v>45.658277731005491</v>
      </c>
      <c r="F47" s="105"/>
      <c r="G47" s="105"/>
      <c r="H47" s="174">
        <f>IF(VLOOKUP(CONCATENATE($B47," ",$C47),'-RÅDATA_KVARTAL-'!$A$4:$W$43,9)&gt;0,VLOOKUP(CONCATENATE($B47," ",$C47),'-RÅDATA_KVARTAL-'!$A$4:$W$43,9),"")</f>
        <v>2817.7336484402344</v>
      </c>
      <c r="I47" s="105"/>
      <c r="J47" s="105"/>
      <c r="K47" s="174">
        <f>IF(VLOOKUP(CONCATENATE($B47," ",$C47),'-RÅDATA_KVARTAL-'!$A$4:$W$43,4)&gt;0,VLOOKUP(CONCATENATE($B47," ",$C47),'-RÅDATA_KVARTAL-'!$A$4:$W$43,4),"")</f>
        <v>16470.51461644379</v>
      </c>
      <c r="L47" s="105"/>
      <c r="M47" s="105"/>
      <c r="N47" s="174">
        <f>IF(VLOOKUP(CONCATENATE($B47," ",$C47),'-RÅDATA_KVARTAL-'!$A$4:$W$43,6)&gt;0,VLOOKUP(CONCATENATE($B47," ",$C47),'-RÅDATA_KVARTAL-'!$A$4:$W$43,6),"")</f>
        <v>9078.3556164437887</v>
      </c>
      <c r="O47" s="105"/>
      <c r="P47" s="105"/>
      <c r="Q47" s="174">
        <f>IF(VLOOKUP(CONCATENATE($B47," ",$C47),'-RÅDATA_KVARTAL-'!$A$4:$W$43,14)&gt;0,VLOOKUP(CONCATENATE($B47," ",$C47),'-RÅDATA_KVARTAL-'!$A$4:$W$43,14),"")</f>
        <v>9109.3260653028083</v>
      </c>
      <c r="R47" s="105"/>
      <c r="S47" s="174">
        <f>IF(VLOOKUP(CONCATENATE($B47," ",$C47),'-RÅDATA_KVARTAL-'!$A$4:$W$43,16)&gt;0,VLOOKUP(CONCATENATE($B47," ",$C47),'-RÅDATA_KVARTAL-'!$A$4:$W$43,16),"")</f>
        <v>6430.7320653028082</v>
      </c>
      <c r="T47" s="105"/>
      <c r="U47" s="105"/>
      <c r="V47" s="174">
        <f>IF(VLOOKUP(CONCATENATE($B47," ",$C47),'-RÅDATA_KVARTAL-'!$A$4:$W$43,10)&gt;0,VLOOKUP(CONCATENATE($B47," ",$C47),'-RÅDATA_KVARTAL-'!$A$4:$W$43,10),"")</f>
        <v>7361.1885511409819</v>
      </c>
      <c r="W47" s="105"/>
      <c r="X47" s="174">
        <f>IF(VLOOKUP(CONCATENATE($B47," ",$C47),'-RÅDATA_KVARTAL-'!$A$4:$W$43,12)&gt;0,VLOOKUP(CONCATENATE($B47," ",$C47),'-RÅDATA_KVARTAL-'!$A$4:$W$43,12),"")</f>
        <v>2647.6235511409805</v>
      </c>
      <c r="Y47" s="105"/>
      <c r="Z47" s="105"/>
      <c r="AA47" s="174">
        <f>IF(VLOOKUP(CONCATENATE($B47," ",$C47),'-RÅDATA_KVARTAL-'!$A$4:$W$43,5)&gt;0,VLOOKUP(CONCATENATE($B47," ",$C47),'-RÅDATA_KVARTAL-'!$A$4:$W$43,5),"")</f>
        <v>5455.124675167719</v>
      </c>
      <c r="AB47" s="105"/>
      <c r="AC47" s="105"/>
      <c r="AD47" s="174">
        <f>IF(VLOOKUP(CONCATENATE($B47," ",$C47),'-RÅDATA_KVARTAL-'!$A$4:$W$43,7)&gt;0,VLOOKUP(CONCATENATE($B47," ",$C47),'-RÅDATA_KVARTAL-'!$A$4:$W$43,7),"")</f>
        <v>4286.7136348677186</v>
      </c>
      <c r="AE47" s="105"/>
      <c r="AF47" s="105"/>
      <c r="AG47" s="174">
        <f>IF(VLOOKUP(CONCATENATE($B47," ",$C47),'-RÅDATA_KVARTAL-'!$A$4:$W$43,15)&gt;0,VLOOKUP(CONCATENATE($B47," ",$C47),'-RÅDATA_KVARTAL-'!$A$4:$W$43,15),"")</f>
        <v>3342.0191893337446</v>
      </c>
      <c r="AH47" s="105"/>
      <c r="AI47" s="174">
        <f>IF(VLOOKUP(CONCATENATE($B47," ",$C47),'-RÅDATA_KVARTAL-'!$A$4:$W$43,17)&gt;0,VLOOKUP(CONCATENATE($B47," ",$C47),'-RÅDATA_KVARTAL-'!$A$4:$W$43,17),"")</f>
        <v>2838.8615404337443</v>
      </c>
      <c r="AJ47" s="105"/>
      <c r="AK47" s="105"/>
      <c r="AL47" s="174">
        <f>IF(VLOOKUP(CONCATENATE($B47," ",$C47),'-RÅDATA_KVARTAL-'!$A$4:$W$43,11)&gt;0,VLOOKUP(CONCATENATE($B47," ",$C47),'-RÅDATA_KVARTAL-'!$A$4:$W$43,11),"")</f>
        <v>2113.1054858339744</v>
      </c>
      <c r="AM47" s="105"/>
      <c r="AN47" s="174">
        <f>IF(VLOOKUP(CONCATENATE($B47," ",$C47),'-RÅDATA_KVARTAL-'!$A$4:$W$43,13)&gt;0,VLOOKUP(CONCATENATE($B47," ",$C47),'-RÅDATA_KVARTAL-'!$A$4:$W$43,13),"")</f>
        <v>1447.8520944339743</v>
      </c>
      <c r="AO47" s="104"/>
    </row>
    <row r="48" spans="2:41" ht="10.5" customHeight="1" x14ac:dyDescent="0.2">
      <c r="B48" s="102">
        <v>2011</v>
      </c>
      <c r="C48" s="102" t="s">
        <v>3</v>
      </c>
      <c r="D48" s="105"/>
      <c r="E48" s="174">
        <f>IF(VLOOKUP(CONCATENATE($B48," ",$C48),'-RÅDATA_KVARTAL-'!$A$4:$W$43,8)&gt;0,VLOOKUP(CONCATENATE($B48," ",$C48),'-RÅDATA_KVARTAL-'!$A$4:$W$43,8),"")</f>
        <v>48.75295605187943</v>
      </c>
      <c r="F48" s="105"/>
      <c r="G48" s="105"/>
      <c r="H48" s="174">
        <f>IF(VLOOKUP(CONCATENATE($B48," ",$C48),'-RÅDATA_KVARTAL-'!$A$4:$W$43,9)&gt;0,VLOOKUP(CONCATENATE($B48," ",$C48),'-RÅDATA_KVARTAL-'!$A$4:$W$43,9),"")</f>
        <v>2955.1125546413941</v>
      </c>
      <c r="I48" s="105"/>
      <c r="J48" s="105"/>
      <c r="K48" s="174">
        <f>IF(VLOOKUP(CONCATENATE($B48," ",$C48),'-RÅDATA_KVARTAL-'!$A$4:$W$43,4)&gt;0,VLOOKUP(CONCATENATE($B48," ",$C48),'-RÅDATA_KVARTAL-'!$A$4:$W$43,4),"")</f>
        <v>16793.813988163394</v>
      </c>
      <c r="L48" s="105"/>
      <c r="M48" s="105"/>
      <c r="N48" s="174">
        <f>IF(VLOOKUP(CONCATENATE($B48," ",$C48),'-RÅDATA_KVARTAL-'!$A$4:$W$43,6)&gt;0,VLOOKUP(CONCATENATE($B48," ",$C48),'-RÅDATA_KVARTAL-'!$A$4:$W$43,6),"")</f>
        <v>9316.5549881633924</v>
      </c>
      <c r="O48" s="105"/>
      <c r="P48" s="105"/>
      <c r="Q48" s="174">
        <f>IF(VLOOKUP(CONCATENATE($B48," ",$C48),'-RÅDATA_KVARTAL-'!$A$4:$W$43,14)&gt;0,VLOOKUP(CONCATENATE($B48," ",$C48),'-RÅDATA_KVARTAL-'!$A$4:$W$43,14),"")</f>
        <v>9490.4864555824552</v>
      </c>
      <c r="R48" s="105"/>
      <c r="S48" s="174">
        <f>IF(VLOOKUP(CONCATENATE($B48," ",$C48),'-RÅDATA_KVARTAL-'!$A$4:$W$43,16)&gt;0,VLOOKUP(CONCATENATE($B48," ",$C48),'-RÅDATA_KVARTAL-'!$A$4:$W$43,16),"")</f>
        <v>6849.3264555824535</v>
      </c>
      <c r="T48" s="105"/>
      <c r="U48" s="105"/>
      <c r="V48" s="174">
        <f>IF(VLOOKUP(CONCATENATE($B48," ",$C48),'-RÅDATA_KVARTAL-'!$A$4:$W$43,10)&gt;0,VLOOKUP(CONCATENATE($B48," ",$C48),'-RÅDATA_KVARTAL-'!$A$4:$W$43,10),"")</f>
        <v>7303.3275325809391</v>
      </c>
      <c r="W48" s="105"/>
      <c r="X48" s="174">
        <f>IF(VLOOKUP(CONCATENATE($B48," ",$C48),'-RÅDATA_KVARTAL-'!$A$4:$W$43,12)&gt;0,VLOOKUP(CONCATENATE($B48," ",$C48),'-RÅDATA_KVARTAL-'!$A$4:$W$43,12),"")</f>
        <v>2467.2285325809389</v>
      </c>
      <c r="Y48" s="105"/>
      <c r="Z48" s="105"/>
      <c r="AA48" s="174">
        <f>IF(VLOOKUP(CONCATENATE($B48," ",$C48),'-RÅDATA_KVARTAL-'!$A$4:$W$43,5)&gt;0,VLOOKUP(CONCATENATE($B48," ",$C48),'-RÅDATA_KVARTAL-'!$A$4:$W$43,5),"")</f>
        <v>5523.1709321962271</v>
      </c>
      <c r="AB48" s="105"/>
      <c r="AC48" s="105"/>
      <c r="AD48" s="174">
        <f>IF(VLOOKUP(CONCATENATE($B48," ",$C48),'-RÅDATA_KVARTAL-'!$A$4:$W$43,7)&gt;0,VLOOKUP(CONCATENATE($B48," ",$C48),'-RÅDATA_KVARTAL-'!$A$4:$W$43,7),"")</f>
        <v>4324.0210545962263</v>
      </c>
      <c r="AE48" s="105"/>
      <c r="AF48" s="105"/>
      <c r="AG48" s="174">
        <f>IF(VLOOKUP(CONCATENATE($B48," ",$C48),'-RÅDATA_KVARTAL-'!$A$4:$W$43,15)&gt;0,VLOOKUP(CONCATENATE($B48," ",$C48),'-RÅDATA_KVARTAL-'!$A$4:$W$43,15),"")</f>
        <v>3527.2736131106449</v>
      </c>
      <c r="AH48" s="105"/>
      <c r="AI48" s="174">
        <f>IF(VLOOKUP(CONCATENATE($B48," ",$C48),'-RÅDATA_KVARTAL-'!$A$4:$W$43,17)&gt;0,VLOOKUP(CONCATENATE($B48," ",$C48),'-RÅDATA_KVARTAL-'!$A$4:$W$43,17),"")</f>
        <v>3032.1652634106445</v>
      </c>
      <c r="AJ48" s="105"/>
      <c r="AK48" s="105"/>
      <c r="AL48" s="174">
        <f>IF(VLOOKUP(CONCATENATE($B48," ",$C48),'-RÅDATA_KVARTAL-'!$A$4:$W$43,11)&gt;0,VLOOKUP(CONCATENATE($B48," ",$C48),'-RÅDATA_KVARTAL-'!$A$4:$W$43,11),"")</f>
        <v>1995.8973190855822</v>
      </c>
      <c r="AM48" s="105"/>
      <c r="AN48" s="174">
        <f>IF(VLOOKUP(CONCATENATE($B48," ",$C48),'-RÅDATA_KVARTAL-'!$A$4:$W$43,13)&gt;0,VLOOKUP(CONCATENATE($B48," ",$C48),'-RÅDATA_KVARTAL-'!$A$4:$W$43,13),"")</f>
        <v>1291.8557911855819</v>
      </c>
      <c r="AO48" s="104"/>
    </row>
    <row r="49" spans="2:42" s="101" customFormat="1" ht="15" customHeight="1" x14ac:dyDescent="0.2">
      <c r="B49" s="102">
        <v>2012</v>
      </c>
      <c r="C49" s="102" t="s">
        <v>0</v>
      </c>
      <c r="D49" s="105"/>
      <c r="E49" s="174">
        <f>IF(VLOOKUP(CONCATENATE($B49," ",$C49),'-RÅDATA_KVARTAL-'!$A$4:$W$75,8)&gt;0,VLOOKUP(CONCATENATE($B49," ",$C49),'-RÅDATA_KVARTAL-'!$A$4:$W$75,8),"")</f>
        <v>48.213810622995233</v>
      </c>
      <c r="F49" s="105"/>
      <c r="G49" s="105"/>
      <c r="H49" s="174">
        <f>IF(VLOOKUP(CONCATENATE($B49," ",$C49),'-RÅDATA_KVARTAL-'!$A$4:$W$75,9)&gt;0,VLOOKUP(CONCATENATE($B49," ",$C49),'-RÅDATA_KVARTAL-'!$A$4:$W$75,9),"")</f>
        <v>2874.329893388247</v>
      </c>
      <c r="I49" s="105"/>
      <c r="J49" s="105"/>
      <c r="K49" s="174">
        <f>IF(VLOOKUP(CONCATENATE($B49," ",$C49),'-RÅDATA_KVARTAL-'!$A$4:$W$75,4)&gt;0,VLOOKUP(CONCATENATE($B49," ",$C49),'-RÅDATA_KVARTAL-'!$A$4:$W$75,4),"")</f>
        <v>16927.734980909852</v>
      </c>
      <c r="L49" s="105"/>
      <c r="M49" s="105"/>
      <c r="N49" s="174">
        <f>IF(VLOOKUP(CONCATENATE($B49," ",$C49),'-RÅDATA_KVARTAL-'!$A$4:$W$75,6)&gt;0,VLOOKUP(CONCATENATE($B49," ",$C49),'-RÅDATA_KVARTAL-'!$A$4:$W$75,6),"")</f>
        <v>9766.2449809098525</v>
      </c>
      <c r="O49" s="105"/>
      <c r="P49" s="105"/>
      <c r="Q49" s="174">
        <f>IF(VLOOKUP(CONCATENATE($B49," ",$C49),'-RÅDATA_KVARTAL-'!$A$4:$W$75,14)&gt;0,VLOOKUP(CONCATENATE($B49," ",$C49),'-RÅDATA_KVARTAL-'!$A$4:$W$75,14),"")</f>
        <v>9546.151598800112</v>
      </c>
      <c r="R49" s="105"/>
      <c r="S49" s="174">
        <f>IF(VLOOKUP(CONCATENATE($B49," ",$C49),'-RÅDATA_KVARTAL-'!$A$4:$W$75,16)&gt;0,VLOOKUP(CONCATENATE($B49," ",$C49),'-RÅDATA_KVARTAL-'!$A$4:$W$75,16),"")</f>
        <v>7079.4395988001133</v>
      </c>
      <c r="T49" s="105"/>
      <c r="U49" s="105"/>
      <c r="V49" s="174">
        <f>IF(VLOOKUP(CONCATENATE($B49," ",$C49),'-RÅDATA_KVARTAL-'!$A$4:$W$75,10)&gt;0,VLOOKUP(CONCATENATE($B49," ",$C49),'-RÅDATA_KVARTAL-'!$A$4:$W$75,10),"")</f>
        <v>7381.5833821097403</v>
      </c>
      <c r="W49" s="105"/>
      <c r="X49" s="174">
        <f>IF(VLOOKUP(CONCATENATE($B49," ",$C49),'-RÅDATA_KVARTAL-'!$A$4:$W$75,12)&gt;0,VLOOKUP(CONCATENATE($B49," ",$C49),'-RÅDATA_KVARTAL-'!$A$4:$W$75,12),"")</f>
        <v>2686.8053821097392</v>
      </c>
      <c r="Y49" s="105"/>
      <c r="Z49" s="105"/>
      <c r="AA49" s="174">
        <f>IF(VLOOKUP(CONCATENATE($B49," ",$C49),'-RÅDATA_KVARTAL-'!$A$4:$W$75,5)&gt;0,VLOOKUP(CONCATENATE($B49," ",$C49),'-RÅDATA_KVARTAL-'!$A$4:$W$75,5),"")</f>
        <v>5769.7242172605602</v>
      </c>
      <c r="AB49" s="105"/>
      <c r="AC49" s="105"/>
      <c r="AD49" s="174">
        <f>IF(VLOOKUP(CONCATENATE($B49," ",$C49),'-RÅDATA_KVARTAL-'!$A$4:$W$75,7)&gt;0,VLOOKUP(CONCATENATE($B49," ",$C49),'-RÅDATA_KVARTAL-'!$A$4:$W$75,7),"")</f>
        <v>4639.60518936056</v>
      </c>
      <c r="AE49" s="105"/>
      <c r="AF49" s="105"/>
      <c r="AG49" s="174">
        <f>IF(VLOOKUP(CONCATENATE($B49," ",$C49),'-RÅDATA_KVARTAL-'!$A$4:$W$75,15)&gt;0,VLOOKUP(CONCATENATE($B49," ",$C49),'-RÅDATA_KVARTAL-'!$A$4:$W$75,15),"")</f>
        <v>3655.4991203403119</v>
      </c>
      <c r="AH49" s="105"/>
      <c r="AI49" s="174">
        <f>IF(VLOOKUP(CONCATENATE($B49," ",$C49),'-RÅDATA_KVARTAL-'!$A$4:$W$75,17)&gt;0,VLOOKUP(CONCATENATE($B49," ",$C49),'-RÅDATA_KVARTAL-'!$A$4:$W$75,17),"")</f>
        <v>3195.2629516403122</v>
      </c>
      <c r="AJ49" s="105"/>
      <c r="AK49" s="105"/>
      <c r="AL49" s="174">
        <f>IF(VLOOKUP(CONCATENATE($B49," ",$C49),'-RÅDATA_KVARTAL-'!$A$4:$W$75,11)&gt;0,VLOOKUP(CONCATENATE($B49," ",$C49),'-RÅDATA_KVARTAL-'!$A$4:$W$75,11),"")</f>
        <v>2114.2250969202482</v>
      </c>
      <c r="AM49" s="105"/>
      <c r="AN49" s="174">
        <f>IF(VLOOKUP(CONCATENATE($B49," ",$C49),'-RÅDATA_KVARTAL-'!$A$4:$W$75,13)&gt;0,VLOOKUP(CONCATENATE($B49," ",$C49),'-RÅDATA_KVARTAL-'!$A$4:$W$75,13),"")</f>
        <v>1444.3422377202482</v>
      </c>
      <c r="AO49" s="105"/>
    </row>
    <row r="50" spans="2:42" ht="10.5" customHeight="1" x14ac:dyDescent="0.2">
      <c r="B50" s="102">
        <v>2012</v>
      </c>
      <c r="C50" s="102" t="s">
        <v>1</v>
      </c>
      <c r="D50" s="105"/>
      <c r="E50" s="174">
        <f>IF(VLOOKUP(CONCATENATE($B50," ",$C50),'-RÅDATA_KVARTAL-'!$A$4:$W$75,8)&gt;0,VLOOKUP(CONCATENATE($B50," ",$C50),'-RÅDATA_KVARTAL-'!$A$4:$W$75,8),"")</f>
        <v>48.25033275387068</v>
      </c>
      <c r="F50" s="105"/>
      <c r="G50" s="105"/>
      <c r="H50" s="174">
        <f>IF(VLOOKUP(CONCATENATE($B50," ",$C50),'-RÅDATA_KVARTAL-'!$A$4:$W$75,9)&gt;0,VLOOKUP(CONCATENATE($B50," ",$C50),'-RÅDATA_KVARTAL-'!$A$4:$W$75,9),"")</f>
        <v>2939.7765651112804</v>
      </c>
      <c r="I50" s="105"/>
      <c r="J50" s="105"/>
      <c r="K50" s="174">
        <f>IF(VLOOKUP(CONCATENATE($B50," ",$C50),'-RÅDATA_KVARTAL-'!$A$4:$W$75,4)&gt;0,VLOOKUP(CONCATENATE($B50," ",$C50),'-RÅDATA_KVARTAL-'!$A$4:$W$75,4),"")</f>
        <v>15787.92369051694</v>
      </c>
      <c r="L50" s="105"/>
      <c r="M50" s="105"/>
      <c r="N50" s="174">
        <f>IF(VLOOKUP(CONCATENATE($B50," ",$C50),'-RÅDATA_KVARTAL-'!$A$4:$W$75,6)&gt;0,VLOOKUP(CONCATENATE($B50," ",$C50),'-RÅDATA_KVARTAL-'!$A$4:$W$75,6),"")</f>
        <v>9478.0326905169404</v>
      </c>
      <c r="O50" s="105"/>
      <c r="P50" s="105"/>
      <c r="Q50" s="174">
        <f>IF(VLOOKUP(CONCATENATE($B50," ",$C50),'-RÅDATA_KVARTAL-'!$A$4:$W$75,14)&gt;0,VLOOKUP(CONCATENATE($B50," ",$C50),'-RÅDATA_KVARTAL-'!$A$4:$W$75,14),"")</f>
        <v>9580.1938064738206</v>
      </c>
      <c r="R50" s="105"/>
      <c r="S50" s="174">
        <f>IF(VLOOKUP(CONCATENATE($B50," ",$C50),'-RÅDATA_KVARTAL-'!$A$4:$W$75,16)&gt;0,VLOOKUP(CONCATENATE($B50," ",$C50),'-RÅDATA_KVARTAL-'!$A$4:$W$75,16),"")</f>
        <v>6977.5338064738207</v>
      </c>
      <c r="T50" s="105"/>
      <c r="U50" s="105"/>
      <c r="V50" s="174">
        <f>IF(VLOOKUP(CONCATENATE($B50," ",$C50),'-RÅDATA_KVARTAL-'!$A$4:$W$75,10)&gt;0,VLOOKUP(CONCATENATE($B50," ",$C50),'-RÅDATA_KVARTAL-'!$A$4:$W$75,10),"")</f>
        <v>6207.7298840431195</v>
      </c>
      <c r="W50" s="105"/>
      <c r="X50" s="174">
        <f>IF(VLOOKUP(CONCATENATE($B50," ",$C50),'-RÅDATA_KVARTAL-'!$A$4:$W$75,12)&gt;0,VLOOKUP(CONCATENATE($B50," ",$C50),'-RÅDATA_KVARTAL-'!$A$4:$W$75,12),"")</f>
        <v>2500.4988840431197</v>
      </c>
      <c r="Y50" s="105"/>
      <c r="Z50" s="105"/>
      <c r="AA50" s="174">
        <f>IF(VLOOKUP(CONCATENATE($B50," ",$C50),'-RÅDATA_KVARTAL-'!$A$4:$W$75,5)&gt;0,VLOOKUP(CONCATENATE($B50," ",$C50),'-RÅDATA_KVARTAL-'!$A$4:$W$75,5),"")</f>
        <v>5521.3071628763773</v>
      </c>
      <c r="AB50" s="105"/>
      <c r="AC50" s="105"/>
      <c r="AD50" s="174">
        <f>IF(VLOOKUP(CONCATENATE($B50," ",$C50),'-RÅDATA_KVARTAL-'!$A$4:$W$75,7)&gt;0,VLOOKUP(CONCATENATE($B50," ",$C50),'-RÅDATA_KVARTAL-'!$A$4:$W$75,7),"")</f>
        <v>4478.1812773763777</v>
      </c>
      <c r="AE50" s="105"/>
      <c r="AF50" s="105"/>
      <c r="AG50" s="174">
        <f>IF(VLOOKUP(CONCATENATE($B50," ",$C50),'-RÅDATA_KVARTAL-'!$A$4:$W$75,15)&gt;0,VLOOKUP(CONCATENATE($B50," ",$C50),'-RÅDATA_KVARTAL-'!$A$4:$W$75,15),"")</f>
        <v>3588.319821282128</v>
      </c>
      <c r="AH50" s="105"/>
      <c r="AI50" s="174">
        <f>IF(VLOOKUP(CONCATENATE($B50," ",$C50),'-RÅDATA_KVARTAL-'!$A$4:$W$75,17)&gt;0,VLOOKUP(CONCATENATE($B50," ",$C50),'-RÅDATA_KVARTAL-'!$A$4:$W$75,17),"")</f>
        <v>3090.4834304821284</v>
      </c>
      <c r="AJ50" s="105"/>
      <c r="AK50" s="102"/>
      <c r="AL50" s="174">
        <f>IF(VLOOKUP(CONCATENATE($B50," ",$C50),'-RÅDATA_KVARTAL-'!$A$4:$W$75,11)&gt;0,VLOOKUP(CONCATENATE($B50," ",$C50),'-RÅDATA_KVARTAL-'!$A$4:$W$75,11),"")</f>
        <v>1932.9873415942495</v>
      </c>
      <c r="AM50" s="105"/>
      <c r="AN50" s="174">
        <f>IF(VLOOKUP(CONCATENATE($B50," ",$C50),'-RÅDATA_KVARTAL-'!$A$4:$W$75,13)&gt;0,VLOOKUP(CONCATENATE($B50," ",$C50),'-RÅDATA_KVARTAL-'!$A$4:$W$75,13),"")</f>
        <v>1387.6978468942493</v>
      </c>
      <c r="AO50" s="105"/>
    </row>
    <row r="51" spans="2:42" ht="10.5" customHeight="1" x14ac:dyDescent="0.2">
      <c r="B51" s="102">
        <v>2012</v>
      </c>
      <c r="C51" s="102" t="s">
        <v>2</v>
      </c>
      <c r="D51" s="105"/>
      <c r="E51" s="174">
        <f>IF(VLOOKUP(CONCATENATE($B51," ",$C51),'-RÅDATA_KVARTAL-'!$A$4:$W$75,8)&gt;0,VLOOKUP(CONCATENATE($B51," ",$C51),'-RÅDATA_KVARTAL-'!$A$4:$W$75,8),"")</f>
        <v>46.214981386504512</v>
      </c>
      <c r="F51" s="105"/>
      <c r="G51" s="105"/>
      <c r="H51" s="174">
        <f>IF(VLOOKUP(CONCATENATE($B51," ",$C51),'-RÅDATA_KVARTAL-'!$A$4:$W$75,9)&gt;0,VLOOKUP(CONCATENATE($B51," ",$C51),'-RÅDATA_KVARTAL-'!$A$4:$W$75,9),"")</f>
        <v>2900.6382680223733</v>
      </c>
      <c r="I51" s="105"/>
      <c r="J51" s="105"/>
      <c r="K51" s="174">
        <f>IF(VLOOKUP(CONCATENATE($B51," ",$C51),'-RÅDATA_KVARTAL-'!$A$4:$W$75,4)&gt;0,VLOOKUP(CONCATENATE($B51," ",$C51),'-RÅDATA_KVARTAL-'!$A$4:$W$75,4),"")</f>
        <v>16503.473587991499</v>
      </c>
      <c r="L51" s="105"/>
      <c r="M51" s="105"/>
      <c r="N51" s="174">
        <f>IF(VLOOKUP(CONCATENATE($B51," ",$C51),'-RÅDATA_KVARTAL-'!$A$4:$W$75,6)&gt;0,VLOOKUP(CONCATENATE($B51," ",$C51),'-RÅDATA_KVARTAL-'!$A$4:$W$75,6),"")</f>
        <v>8790.3665879914988</v>
      </c>
      <c r="O51" s="105"/>
      <c r="P51" s="105"/>
      <c r="Q51" s="174">
        <f>IF(VLOOKUP(CONCATENATE($B51," ",$C51),'-RÅDATA_KVARTAL-'!$A$4:$W$75,14)&gt;0,VLOOKUP(CONCATENATE($B51," ",$C51),'-RÅDATA_KVARTAL-'!$A$4:$W$75,14),"")</f>
        <v>8974.501323966384</v>
      </c>
      <c r="R51" s="105"/>
      <c r="S51" s="174">
        <f>IF(VLOOKUP(CONCATENATE($B51," ",$C51),'-RÅDATA_KVARTAL-'!$A$4:$W$75,16)&gt;0,VLOOKUP(CONCATENATE($B51," ",$C51),'-RÅDATA_KVARTAL-'!$A$4:$W$75,16),"")</f>
        <v>6425.0503239663849</v>
      </c>
      <c r="T51" s="105"/>
      <c r="U51" s="105"/>
      <c r="V51" s="174">
        <f>IF(VLOOKUP(CONCATENATE($B51," ",$C51),'-RÅDATA_KVARTAL-'!$A$4:$W$75,10)&gt;0,VLOOKUP(CONCATENATE($B51," ",$C51),'-RÅDATA_KVARTAL-'!$A$4:$W$75,10),"")</f>
        <v>7528.9722640251148</v>
      </c>
      <c r="W51" s="105"/>
      <c r="X51" s="174">
        <f>IF(VLOOKUP(CONCATENATE($B51," ",$C51),'-RÅDATA_KVARTAL-'!$A$4:$W$75,12)&gt;0,VLOOKUP(CONCATENATE($B51," ",$C51),'-RÅDATA_KVARTAL-'!$A$4:$W$75,12),"")</f>
        <v>2365.3162640251148</v>
      </c>
      <c r="Y51" s="105"/>
      <c r="Z51" s="105"/>
      <c r="AA51" s="174">
        <f>IF(VLOOKUP(CONCATENATE($B51," ",$C51),'-RÅDATA_KVARTAL-'!$A$4:$W$75,5)&gt;0,VLOOKUP(CONCATENATE($B51," ",$C51),'-RÅDATA_KVARTAL-'!$A$4:$W$75,5),"")</f>
        <v>5376.5776363061623</v>
      </c>
      <c r="AB51" s="105"/>
      <c r="AC51" s="105"/>
      <c r="AD51" s="174">
        <f>IF(VLOOKUP(CONCATENATE($B51," ",$C51),'-RÅDATA_KVARTAL-'!$A$4:$W$75,7)&gt;0,VLOOKUP(CONCATENATE($B51," ",$C51),'-RÅDATA_KVARTAL-'!$A$4:$W$75,7),"")</f>
        <v>4169.2106444061628</v>
      </c>
      <c r="AE51" s="105"/>
      <c r="AF51" s="105"/>
      <c r="AG51" s="174">
        <f>IF(VLOOKUP(CONCATENATE($B51," ",$C51),'-RÅDATA_KVARTAL-'!$A$4:$W$75,15)&gt;0,VLOOKUP(CONCATENATE($B51," ",$C51),'-RÅDATA_KVARTAL-'!$A$4:$W$75,15),"")</f>
        <v>3356.4779357957032</v>
      </c>
      <c r="AH51" s="105"/>
      <c r="AI51" s="174">
        <f>IF(VLOOKUP(CONCATENATE($B51," ",$C51),'-RÅDATA_KVARTAL-'!$A$4:$W$75,17)&gt;0,VLOOKUP(CONCATENATE($B51," ",$C51),'-RÅDATA_KVARTAL-'!$A$4:$W$75,17),"")</f>
        <v>2883.9190502957031</v>
      </c>
      <c r="AJ51" s="105"/>
      <c r="AK51" s="102"/>
      <c r="AL51" s="174">
        <f>IF(VLOOKUP(CONCATENATE($B51," ",$C51),'-RÅDATA_KVARTAL-'!$A$4:$W$75,11)&gt;0,VLOOKUP(CONCATENATE($B51," ",$C51),'-RÅDATA_KVARTAL-'!$A$4:$W$75,11),"")</f>
        <v>2020.0997005104589</v>
      </c>
      <c r="AM51" s="105"/>
      <c r="AN51" s="174">
        <f>IF(VLOOKUP(CONCATENATE($B51," ",$C51),'-RÅDATA_KVARTAL-'!$A$4:$W$75,13)&gt;0,VLOOKUP(CONCATENATE($B51," ",$C51),'-RÅDATA_KVARTAL-'!$A$4:$W$75,13),"")</f>
        <v>1285.2915941104591</v>
      </c>
      <c r="AO51" s="105"/>
    </row>
    <row r="52" spans="2:42" ht="10.5" customHeight="1" x14ac:dyDescent="0.2">
      <c r="B52" s="102">
        <v>2012</v>
      </c>
      <c r="C52" s="102" t="s">
        <v>3</v>
      </c>
      <c r="D52" s="105"/>
      <c r="E52" s="174">
        <f>IF(VLOOKUP(CONCATENATE($B52," ",$C52),'-RÅDATA_KVARTAL-'!$A$4:$W$75,8)&gt;0,VLOOKUP(CONCATENATE($B52," ",$C52),'-RÅDATA_KVARTAL-'!$A$4:$W$75,8),"")</f>
        <v>50.483969799049419</v>
      </c>
      <c r="F52" s="105"/>
      <c r="G52" s="105"/>
      <c r="H52" s="174">
        <f>IF(VLOOKUP(CONCATENATE($B52," ",$C52),'-RÅDATA_KVARTAL-'!$A$4:$W$75,9)&gt;0,VLOOKUP(CONCATENATE($B52," ",$C52),'-RÅDATA_KVARTAL-'!$A$4:$W$75,9),"")</f>
        <v>3077.393279668644</v>
      </c>
      <c r="I52" s="105"/>
      <c r="J52" s="105"/>
      <c r="K52" s="174">
        <f>IF(VLOOKUP(CONCATENATE($B52," ",$C52),'-RÅDATA_KVARTAL-'!$A$4:$W$75,4)&gt;0,VLOOKUP(CONCATENATE($B52," ",$C52),'-RÅDATA_KVARTAL-'!$A$4:$W$75,4),"")</f>
        <v>16569.563162011087</v>
      </c>
      <c r="L52" s="105"/>
      <c r="M52" s="105"/>
      <c r="N52" s="174">
        <f>IF(VLOOKUP(CONCATENATE($B52," ",$C52),'-RÅDATA_KVARTAL-'!$A$4:$W$75,6)&gt;0,VLOOKUP(CONCATENATE($B52," ",$C52),'-RÅDATA_KVARTAL-'!$A$4:$W$75,6),"")</f>
        <v>8698.2901620110879</v>
      </c>
      <c r="O52" s="105"/>
      <c r="P52" s="105"/>
      <c r="Q52" s="174">
        <f>IF(VLOOKUP(CONCATENATE($B52," ",$C52),'-RÅDATA_KVARTAL-'!$A$4:$W$75,14)&gt;0,VLOOKUP(CONCATENATE($B52," ",$C52),'-RÅDATA_KVARTAL-'!$A$4:$W$75,14),"")</f>
        <v>9012.2007211630989</v>
      </c>
      <c r="R52" s="105"/>
      <c r="S52" s="174">
        <f>IF(VLOOKUP(CONCATENATE($B52," ",$C52),'-RÅDATA_KVARTAL-'!$A$4:$W$75,16)&gt;0,VLOOKUP(CONCATENATE($B52," ",$C52),'-RÅDATA_KVARTAL-'!$A$4:$W$75,16),"")</f>
        <v>6472.2927211630995</v>
      </c>
      <c r="T52" s="105"/>
      <c r="U52" s="105"/>
      <c r="V52" s="174">
        <f>IF(VLOOKUP(CONCATENATE($B52," ",$C52),'-RÅDATA_KVARTAL-'!$A$4:$W$75,10)&gt;0,VLOOKUP(CONCATENATE($B52," ",$C52),'-RÅDATA_KVARTAL-'!$A$4:$W$75,10),"")</f>
        <v>7557.3624408479891</v>
      </c>
      <c r="W52" s="105"/>
      <c r="X52" s="174">
        <f>IF(VLOOKUP(CONCATENATE($B52," ",$C52),'-RÅDATA_KVARTAL-'!$A$4:$W$75,12)&gt;0,VLOOKUP(CONCATENATE($B52," ",$C52),'-RÅDATA_KVARTAL-'!$A$4:$W$75,12),"")</f>
        <v>2225.9974408479893</v>
      </c>
      <c r="Y52" s="105"/>
      <c r="Z52" s="105"/>
      <c r="AA52" s="174">
        <f>IF(VLOOKUP(CONCATENATE($B52," ",$C52),'-RÅDATA_KVARTAL-'!$A$4:$W$75,5)&gt;0,VLOOKUP(CONCATENATE($B52," ",$C52),'-RÅDATA_KVARTAL-'!$A$4:$W$75,5),"")</f>
        <v>5375.0306343112634</v>
      </c>
      <c r="AB52" s="105"/>
      <c r="AC52" s="105"/>
      <c r="AD52" s="174">
        <f>IF(VLOOKUP(CONCATENATE($B52," ",$C52),'-RÅDATA_KVARTAL-'!$A$4:$W$75,7)&gt;0,VLOOKUP(CONCATENATE($B52," ",$C52),'-RÅDATA_KVARTAL-'!$A$4:$W$75,7),"")</f>
        <v>4167.6986792112639</v>
      </c>
      <c r="AE52" s="105"/>
      <c r="AF52" s="105"/>
      <c r="AG52" s="174">
        <f>IF(VLOOKUP(CONCATENATE($B52," ",$C52),'-RÅDATA_KVARTAL-'!$A$4:$W$75,15)&gt;0,VLOOKUP(CONCATENATE($B52," ",$C52),'-RÅDATA_KVARTAL-'!$A$4:$W$75,15),"")</f>
        <v>3321.3085010484028</v>
      </c>
      <c r="AH52" s="105"/>
      <c r="AI52" s="174">
        <f>IF(VLOOKUP(CONCATENATE($B52," ",$C52),'-RÅDATA_KVARTAL-'!$A$4:$W$75,17)&gt;0,VLOOKUP(CONCATENATE($B52," ",$C52),'-RÅDATA_KVARTAL-'!$A$4:$W$75,17),"")</f>
        <v>2883.4337905484026</v>
      </c>
      <c r="AJ52" s="105"/>
      <c r="AK52" s="102"/>
      <c r="AL52" s="174">
        <f>IF(VLOOKUP(CONCATENATE($B52," ",$C52),'-RÅDATA_KVARTAL-'!$A$4:$W$75,11)&gt;0,VLOOKUP(CONCATENATE($B52," ",$C52),'-RÅDATA_KVARTAL-'!$A$4:$W$75,11),"")</f>
        <v>2053.7221332628606</v>
      </c>
      <c r="AM52" s="105"/>
      <c r="AN52" s="174">
        <f>IF(VLOOKUP(CONCATENATE($B52," ",$C52),'-RÅDATA_KVARTAL-'!$A$4:$W$75,13)&gt;0,VLOOKUP(CONCATENATE($B52," ",$C52),'-RÅDATA_KVARTAL-'!$A$4:$W$75,13),"")</f>
        <v>1284.2648886628606</v>
      </c>
      <c r="AO52" s="105"/>
    </row>
    <row r="53" spans="2:42" s="101" customFormat="1" ht="15" customHeight="1" x14ac:dyDescent="0.2">
      <c r="B53" s="102">
        <v>2013</v>
      </c>
      <c r="C53" s="102" t="s">
        <v>0</v>
      </c>
      <c r="D53" s="105"/>
      <c r="E53" s="174">
        <f>IF(VLOOKUP(CONCATENATE($B53," ",$C53),'-RÅDATA_KVARTAL-'!$A$4:$W$75,8)&gt;0,VLOOKUP(CONCATENATE($B53," ",$C53),'-RÅDATA_KVARTAL-'!$A$4:$W$75,8),"")</f>
        <v>49.458089342591705</v>
      </c>
      <c r="F53" s="105"/>
      <c r="G53" s="105"/>
      <c r="H53" s="174">
        <f>IF(VLOOKUP(CONCATENATE($B53," ",$C53),'-RÅDATA_KVARTAL-'!$A$4:$W$75,9)&gt;0,VLOOKUP(CONCATENATE($B53," ",$C53),'-RÅDATA_KVARTAL-'!$A$4:$W$75,9),"")</f>
        <v>2899.2811972374084</v>
      </c>
      <c r="I53" s="105"/>
      <c r="J53" s="105"/>
      <c r="K53" s="174">
        <f>IF(VLOOKUP(CONCATENATE($B53," ",$C53),'-RÅDATA_KVARTAL-'!$A$4:$W$75,4)&gt;0,VLOOKUP(CONCATENATE($B53," ",$C53),'-RÅDATA_KVARTAL-'!$A$4:$W$75,4),"")</f>
        <v>16072.217443639069</v>
      </c>
      <c r="L53" s="105"/>
      <c r="M53" s="105"/>
      <c r="N53" s="174">
        <f>IF(VLOOKUP(CONCATENATE($B53," ",$C53),'-RÅDATA_KVARTAL-'!$A$4:$W$75,6)&gt;0,VLOOKUP(CONCATENATE($B53," ",$C53),'-RÅDATA_KVARTAL-'!$A$4:$W$75,6),"")</f>
        <v>9419.9134436390705</v>
      </c>
      <c r="O53" s="105"/>
      <c r="P53" s="105"/>
      <c r="Q53" s="174">
        <f>IF(VLOOKUP(CONCATENATE($B53," ",$C53),'-RÅDATA_KVARTAL-'!$A$4:$W$75,14)&gt;0,VLOOKUP(CONCATENATE($B53," ",$C53),'-RÅDATA_KVARTAL-'!$A$4:$W$75,14),"")</f>
        <v>9017.273550281745</v>
      </c>
      <c r="R53" s="105"/>
      <c r="S53" s="174">
        <f>IF(VLOOKUP(CONCATENATE($B53," ",$C53),'-RÅDATA_KVARTAL-'!$A$4:$W$75,16)&gt;0,VLOOKUP(CONCATENATE($B53," ",$C53),'-RÅDATA_KVARTAL-'!$A$4:$W$75,16),"")</f>
        <v>6772.1055502817462</v>
      </c>
      <c r="T53" s="105"/>
      <c r="U53" s="105"/>
      <c r="V53" s="174">
        <f>IF(VLOOKUP(CONCATENATE($B53," ",$C53),'-RÅDATA_KVARTAL-'!$A$4:$W$75,10)&gt;0,VLOOKUP(CONCATENATE($B53," ",$C53),'-RÅDATA_KVARTAL-'!$A$4:$W$75,10),"")</f>
        <v>7054.9438933573247</v>
      </c>
      <c r="W53" s="105"/>
      <c r="X53" s="174">
        <f>IF(VLOOKUP(CONCATENATE($B53," ",$C53),'-RÅDATA_KVARTAL-'!$A$4:$W$75,12)&gt;0,VLOOKUP(CONCATENATE($B53," ",$C53),'-RÅDATA_KVARTAL-'!$A$4:$W$75,12),"")</f>
        <v>2647.8078933573242</v>
      </c>
      <c r="Y53" s="105"/>
      <c r="Z53" s="105"/>
      <c r="AA53" s="174">
        <f>IF(VLOOKUP(CONCATENATE($B53," ",$C53),'-RÅDATA_KVARTAL-'!$A$4:$W$75,5)&gt;0,VLOOKUP(CONCATENATE($B53," ",$C53),'-RÅDATA_KVARTAL-'!$A$4:$W$75,5),"")</f>
        <v>5227.648135483716</v>
      </c>
      <c r="AB53" s="105"/>
      <c r="AC53" s="105"/>
      <c r="AD53" s="174">
        <f>IF(VLOOKUP(CONCATENATE($B53," ",$C53),'-RÅDATA_KVARTAL-'!$A$4:$W$75,7)&gt;0,VLOOKUP(CONCATENATE($B53," ",$C53),'-RÅDATA_KVARTAL-'!$A$4:$W$75,7),"")</f>
        <v>4185.8374734837162</v>
      </c>
      <c r="AE53" s="105"/>
      <c r="AF53" s="105"/>
      <c r="AG53" s="174">
        <f>IF(VLOOKUP(CONCATENATE($B53," ",$C53),'-RÅDATA_KVARTAL-'!$A$4:$W$75,15)&gt;0,VLOOKUP(CONCATENATE($B53," ",$C53),'-RÅDATA_KVARTAL-'!$A$4:$W$75,15),"")</f>
        <v>3304.2458250782138</v>
      </c>
      <c r="AH53" s="105"/>
      <c r="AI53" s="174">
        <f>IF(VLOOKUP(CONCATENATE($B53," ",$C53),'-RÅDATA_KVARTAL-'!$A$4:$W$75,17)&gt;0,VLOOKUP(CONCATENATE($B53," ",$C53),'-RÅDATA_KVARTAL-'!$A$4:$W$75,17),"")</f>
        <v>2909.3848122782138</v>
      </c>
      <c r="AJ53" s="105"/>
      <c r="AK53" s="102"/>
      <c r="AL53" s="174">
        <f>IF(VLOOKUP(CONCATENATE($B53," ",$C53),'-RÅDATA_KVARTAL-'!$A$4:$W$75,11)&gt;0,VLOOKUP(CONCATENATE($B53," ",$C53),'-RÅDATA_KVARTAL-'!$A$4:$W$75,11),"")</f>
        <v>1923.4023104055022</v>
      </c>
      <c r="AM53" s="105"/>
      <c r="AN53" s="174">
        <f>IF(VLOOKUP(CONCATENATE($B53," ",$C53),'-RÅDATA_KVARTAL-'!$A$4:$W$75,13)&gt;0,VLOOKUP(CONCATENATE($B53," ",$C53),'-RÅDATA_KVARTAL-'!$A$4:$W$75,13),"")</f>
        <v>1276.4526612055024</v>
      </c>
      <c r="AO53" s="105"/>
    </row>
    <row r="54" spans="2:42" ht="10.5" customHeight="1" x14ac:dyDescent="0.2">
      <c r="B54" s="102">
        <v>2013</v>
      </c>
      <c r="C54" s="102" t="s">
        <v>1</v>
      </c>
      <c r="D54" s="105"/>
      <c r="E54" s="174">
        <f>IF(VLOOKUP(CONCATENATE($B54," ",$C54),'-RÅDATA_KVARTAL-'!$A$4:$W$75,8)&gt;0,VLOOKUP(CONCATENATE($B54," ",$C54),'-RÅDATA_KVARTAL-'!$A$4:$W$75,8),"")</f>
        <v>50.596240982387378</v>
      </c>
      <c r="F54" s="105"/>
      <c r="G54" s="105"/>
      <c r="H54" s="174">
        <f>IF(VLOOKUP(CONCATENATE($B54," ",$C54),'-RÅDATA_KVARTAL-'!$A$4:$W$75,9)&gt;0,VLOOKUP(CONCATENATE($B54," ",$C54),'-RÅDATA_KVARTAL-'!$A$4:$W$75,9),"")</f>
        <v>3014.5743609545907</v>
      </c>
      <c r="I54" s="105"/>
      <c r="J54" s="105"/>
      <c r="K54" s="174">
        <f>IF(VLOOKUP(CONCATENATE($B54," ",$C54),'-RÅDATA_KVARTAL-'!$A$4:$W$75,4)&gt;0,VLOOKUP(CONCATENATE($B54," ",$C54),'-RÅDATA_KVARTAL-'!$A$4:$W$75,4),"")</f>
        <v>16100.045440761342</v>
      </c>
      <c r="L54" s="105"/>
      <c r="M54" s="105"/>
      <c r="N54" s="174">
        <f>IF(VLOOKUP(CONCATENATE($B54," ",$C54),'-RÅDATA_KVARTAL-'!$A$4:$W$75,6)&gt;0,VLOOKUP(CONCATENATE($B54," ",$C54),'-RÅDATA_KVARTAL-'!$A$4:$W$75,6),"")</f>
        <v>9687.0369407613434</v>
      </c>
      <c r="O54" s="105"/>
      <c r="P54" s="105"/>
      <c r="Q54" s="174">
        <f>IF(VLOOKUP(CONCATENATE($B54," ",$C54),'-RÅDATA_KVARTAL-'!$A$4:$W$75,14)&gt;0,VLOOKUP(CONCATENATE($B54," ",$C54),'-RÅDATA_KVARTAL-'!$A$4:$W$75,14),"")</f>
        <v>8848.1155204323732</v>
      </c>
      <c r="R54" s="105"/>
      <c r="S54" s="174">
        <f>IF(VLOOKUP(CONCATENATE($B54," ",$C54),'-RÅDATA_KVARTAL-'!$A$4:$W$75,16)&gt;0,VLOOKUP(CONCATENATE($B54," ",$C54),'-RÅDATA_KVARTAL-'!$A$4:$W$75,16),"")</f>
        <v>6666.7030204323737</v>
      </c>
      <c r="T54" s="105"/>
      <c r="U54" s="105"/>
      <c r="V54" s="174">
        <f>IF(VLOOKUP(CONCATENATE($B54," ",$C54),'-RÅDATA_KVARTAL-'!$A$4:$W$75,10)&gt;0,VLOOKUP(CONCATENATE($B54," ",$C54),'-RÅDATA_KVARTAL-'!$A$4:$W$75,10),"")</f>
        <v>7251.9299203289693</v>
      </c>
      <c r="W54" s="105"/>
      <c r="X54" s="174">
        <f>IF(VLOOKUP(CONCATENATE($B54," ",$C54),'-RÅDATA_KVARTAL-'!$A$4:$W$75,12)&gt;0,VLOOKUP(CONCATENATE($B54," ",$C54),'-RÅDATA_KVARTAL-'!$A$4:$W$75,12),"")</f>
        <v>3020.3339203289697</v>
      </c>
      <c r="Y54" s="105"/>
      <c r="Z54" s="105"/>
      <c r="AA54" s="174">
        <f>IF(VLOOKUP(CONCATENATE($B54," ",$C54),'-RÅDATA_KVARTAL-'!$A$4:$W$75,5)&gt;0,VLOOKUP(CONCATENATE($B54," ",$C54),'-RÅDATA_KVARTAL-'!$A$4:$W$75,5),"")</f>
        <v>5161.7717036274762</v>
      </c>
      <c r="AB54" s="105"/>
      <c r="AC54" s="105"/>
      <c r="AD54" s="174">
        <f>IF(VLOOKUP(CONCATENATE($B54," ",$C54),'-RÅDATA_KVARTAL-'!$A$4:$W$75,7)&gt;0,VLOOKUP(CONCATENATE($B54," ",$C54),'-RÅDATA_KVARTAL-'!$A$4:$W$75,7),"")</f>
        <v>4161.6146006274757</v>
      </c>
      <c r="AE54" s="105"/>
      <c r="AF54" s="105"/>
      <c r="AG54" s="174">
        <f>IF(VLOOKUP(CONCATENATE($B54," ",$C54),'-RÅDATA_KVARTAL-'!$A$4:$W$75,15)&gt;0,VLOOKUP(CONCATENATE($B54," ",$C54),'-RÅDATA_KVARTAL-'!$A$4:$W$75,15),"")</f>
        <v>3230.749137707784</v>
      </c>
      <c r="AH54" s="105"/>
      <c r="AI54" s="174">
        <f>IF(VLOOKUP(CONCATENATE($B54," ",$C54),'-RÅDATA_KVARTAL-'!$A$4:$W$75,17)&gt;0,VLOOKUP(CONCATENATE($B54," ",$C54),'-RÅDATA_KVARTAL-'!$A$4:$W$75,17),"")</f>
        <v>2822.7485634077839</v>
      </c>
      <c r="AJ54" s="105"/>
      <c r="AK54" s="102"/>
      <c r="AL54" s="174">
        <f>IF(VLOOKUP(CONCATENATE($B54," ",$C54),'-RÅDATA_KVARTAL-'!$A$4:$W$75,11)&gt;0,VLOOKUP(CONCATENATE($B54," ",$C54),'-RÅDATA_KVARTAL-'!$A$4:$W$75,11),"")</f>
        <v>1931.0225659196922</v>
      </c>
      <c r="AM54" s="105"/>
      <c r="AN54" s="174">
        <f>IF(VLOOKUP(CONCATENATE($B54," ",$C54),'-RÅDATA_KVARTAL-'!$A$4:$W$75,13)&gt;0,VLOOKUP(CONCATENATE($B54," ",$C54),'-RÅDATA_KVARTAL-'!$A$4:$W$75,13),"")</f>
        <v>1338.8660372196921</v>
      </c>
      <c r="AO54" s="105"/>
    </row>
    <row r="55" spans="2:42" ht="10.5" customHeight="1" x14ac:dyDescent="0.2">
      <c r="B55" s="102">
        <v>2013</v>
      </c>
      <c r="C55" s="102" t="s">
        <v>2</v>
      </c>
      <c r="D55" s="77"/>
      <c r="E55" s="174">
        <f>IF(VLOOKUP(CONCATENATE($B55," ",$C55),'-RÅDATA_KVARTAL-'!$A$4:$W$75,8)&gt;0,VLOOKUP(CONCATENATE($B55," ",$C55),'-RÅDATA_KVARTAL-'!$A$4:$W$75,8),"")</f>
        <v>48.335060262031135</v>
      </c>
      <c r="F55" s="105"/>
      <c r="G55" s="105"/>
      <c r="H55" s="174">
        <f>IF(VLOOKUP(CONCATENATE($B55," ",$C55),'-RÅDATA_KVARTAL-'!$A$4:$W$75,9)&gt;0,VLOOKUP(CONCATENATE($B55," ",$C55),'-RÅDATA_KVARTAL-'!$A$4:$W$75,9),"")</f>
        <v>2932.5634628432276</v>
      </c>
      <c r="I55" s="105"/>
      <c r="J55" s="105"/>
      <c r="K55" s="174">
        <f>IF(VLOOKUP(CONCATENATE($B55," ",$C55),'-RÅDATA_KVARTAL-'!$A$4:$W$75,4)&gt;0,VLOOKUP(CONCATENATE($B55," ",$C55),'-RÅDATA_KVARTAL-'!$A$4:$W$75,4),"")</f>
        <v>17062.958263308283</v>
      </c>
      <c r="L55" s="105"/>
      <c r="M55" s="105"/>
      <c r="N55" s="174">
        <f>IF(VLOOKUP(CONCATENATE($B55," ",$C55),'-RÅDATA_KVARTAL-'!$A$4:$W$75,6)&gt;0,VLOOKUP(CONCATENATE($B55," ",$C55),'-RÅDATA_KVARTAL-'!$A$4:$W$75,6),"")</f>
        <v>9429.3572633082822</v>
      </c>
      <c r="O55" s="105"/>
      <c r="P55" s="105"/>
      <c r="Q55" s="174">
        <f>IF(VLOOKUP(CONCATENATE($B55," ",$C55),'-RÅDATA_KVARTAL-'!$A$4:$W$75,14)&gt;0,VLOOKUP(CONCATENATE($B55," ",$C55),'-RÅDATA_KVARTAL-'!$A$4:$W$75,14),"")</f>
        <v>9281.9617570812661</v>
      </c>
      <c r="R55" s="105"/>
      <c r="S55" s="174">
        <f>IF(VLOOKUP(CONCATENATE($B55," ",$C55),'-RÅDATA_KVARTAL-'!$A$4:$W$75,16)&gt;0,VLOOKUP(CONCATENATE($B55," ",$C55),'-RÅDATA_KVARTAL-'!$A$4:$W$75,16),"")</f>
        <v>6511.2807570812656</v>
      </c>
      <c r="T55" s="105"/>
      <c r="U55" s="105"/>
      <c r="V55" s="174">
        <f>IF(VLOOKUP(CONCATENATE($B55," ",$C55),'-RÅDATA_KVARTAL-'!$A$4:$W$75,10)&gt;0,VLOOKUP(CONCATENATE($B55," ",$C55),'-RÅDATA_KVARTAL-'!$A$4:$W$75,10),"")</f>
        <v>7780.9965062270157</v>
      </c>
      <c r="W55" s="105"/>
      <c r="X55" s="174">
        <f>IF(VLOOKUP(CONCATENATE($B55," ",$C55),'-RÅDATA_KVARTAL-'!$A$4:$W$75,12)&gt;0,VLOOKUP(CONCATENATE($B55," ",$C55),'-RÅDATA_KVARTAL-'!$A$4:$W$75,12),"")</f>
        <v>2918.0765062270157</v>
      </c>
      <c r="Y55" s="105"/>
      <c r="Z55" s="105"/>
      <c r="AA55" s="174">
        <f>IF(VLOOKUP(CONCATENATE($B55," ",$C55),'-RÅDATA_KVARTAL-'!$A$4:$W$75,5)&gt;0,VLOOKUP(CONCATENATE($B55," ",$C55),'-RÅDATA_KVARTAL-'!$A$4:$W$75,5),"")</f>
        <v>5111.0130281038028</v>
      </c>
      <c r="AB55" s="105"/>
      <c r="AC55" s="105"/>
      <c r="AD55" s="174">
        <f>IF(VLOOKUP(CONCATENATE($B55," ",$C55),'-RÅDATA_KVARTAL-'!$A$4:$W$75,7)&gt;0,VLOOKUP(CONCATENATE($B55," ",$C55),'-RÅDATA_KVARTAL-'!$A$4:$W$75,7),"")</f>
        <v>3901.5569312038033</v>
      </c>
      <c r="AE55" s="105"/>
      <c r="AF55" s="105"/>
      <c r="AG55" s="174">
        <f>IF(VLOOKUP(CONCATENATE($B55," ",$C55),'-RÅDATA_KVARTAL-'!$A$4:$W$75,15)&gt;0,VLOOKUP(CONCATENATE($B55," ",$C55),'-RÅDATA_KVARTAL-'!$A$4:$W$75,15),"")</f>
        <v>3266.2445686885158</v>
      </c>
      <c r="AH55" s="105"/>
      <c r="AI55" s="174">
        <f>IF(VLOOKUP(CONCATENATE($B55," ",$C55),'-RÅDATA_KVARTAL-'!$A$4:$W$75,17)&gt;0,VLOOKUP(CONCATENATE($B55," ",$C55),'-RÅDATA_KVARTAL-'!$A$4:$W$75,17),"")</f>
        <v>2747.1642974885158</v>
      </c>
      <c r="AJ55" s="105"/>
      <c r="AK55" s="102"/>
      <c r="AL55" s="174">
        <f>IF(VLOOKUP(CONCATENATE($B55," ",$C55),'-RÅDATA_KVARTAL-'!$A$4:$W$75,11)&gt;0,VLOOKUP(CONCATENATE($B55," ",$C55),'-RÅDATA_KVARTAL-'!$A$4:$W$75,11),"")</f>
        <v>1844.7684594152872</v>
      </c>
      <c r="AM55" s="105"/>
      <c r="AN55" s="174">
        <f>IF(VLOOKUP(CONCATENATE($B55," ",$C55),'-RÅDATA_KVARTAL-'!$A$4:$W$75,13)&gt;0,VLOOKUP(CONCATENATE($B55," ",$C55),'-RÅDATA_KVARTAL-'!$A$4:$W$75,13),"")</f>
        <v>1154.3926337152875</v>
      </c>
      <c r="AO55" s="105"/>
    </row>
    <row r="56" spans="2:42" ht="10.5" customHeight="1" x14ac:dyDescent="0.2">
      <c r="B56" s="102">
        <v>2013</v>
      </c>
      <c r="C56" s="102" t="s">
        <v>3</v>
      </c>
      <c r="D56" s="77"/>
      <c r="E56" s="174">
        <f>IF(VLOOKUP(CONCATENATE($B56," ",$C56),'-RÅDATA_KVARTAL-'!$A$4:$W$75,8)&gt;0,VLOOKUP(CONCATENATE($B56," ",$C56),'-RÅDATA_KVARTAL-'!$A$4:$W$75,8),"")</f>
        <v>52.316744246472282</v>
      </c>
      <c r="F56" s="105"/>
      <c r="G56" s="105"/>
      <c r="H56" s="174">
        <f>IF(VLOOKUP(CONCATENATE($B56," ",$C56),'-RÅDATA_KVARTAL-'!$A$4:$W$75,9)&gt;0,VLOOKUP(CONCATENATE($B56," ",$C56),'-RÅDATA_KVARTAL-'!$A$4:$W$75,9),"")</f>
        <v>2995.2456998471416</v>
      </c>
      <c r="I56" s="105"/>
      <c r="J56" s="105"/>
      <c r="K56" s="174">
        <f>IF(VLOOKUP(CONCATENATE($B56," ",$C56),'-RÅDATA_KVARTAL-'!$A$4:$W$75,4)&gt;0,VLOOKUP(CONCATENATE($B56," ",$C56),'-RÅDATA_KVARTAL-'!$A$4:$W$75,4),"")</f>
        <v>17811.356636462238</v>
      </c>
      <c r="L56" s="105"/>
      <c r="M56" s="105"/>
      <c r="N56" s="174">
        <f>IF(VLOOKUP(CONCATENATE($B56," ",$C56),'-RÅDATA_KVARTAL-'!$A$4:$W$75,6)&gt;0,VLOOKUP(CONCATENATE($B56," ",$C56),'-RÅDATA_KVARTAL-'!$A$4:$W$75,6),"")</f>
        <v>9705.7556364622396</v>
      </c>
      <c r="O56" s="105"/>
      <c r="P56" s="105"/>
      <c r="Q56" s="174">
        <f>IF(VLOOKUP(CONCATENATE($B56," ",$C56),'-RÅDATA_KVARTAL-'!$A$4:$W$75,14)&gt;0,VLOOKUP(CONCATENATE($B56," ",$C56),'-RÅDATA_KVARTAL-'!$A$4:$W$75,14),"")</f>
        <v>9366.581956023314</v>
      </c>
      <c r="R56" s="105"/>
      <c r="S56" s="174">
        <f>IF(VLOOKUP(CONCATENATE($B56," ",$C56),'-RÅDATA_KVARTAL-'!$A$4:$W$75,16)&gt;0,VLOOKUP(CONCATENATE($B56," ",$C56),'-RÅDATA_KVARTAL-'!$A$4:$W$75,16),"")</f>
        <v>6640.2359560233153</v>
      </c>
      <c r="T56" s="105"/>
      <c r="U56" s="105"/>
      <c r="V56" s="174">
        <f>IF(VLOOKUP(CONCATENATE($B56," ",$C56),'-RÅDATA_KVARTAL-'!$A$4:$W$75,10)&gt;0,VLOOKUP(CONCATENATE($B56," ",$C56),'-RÅDATA_KVARTAL-'!$A$4:$W$75,10),"")</f>
        <v>8444.7746804389244</v>
      </c>
      <c r="W56" s="105"/>
      <c r="X56" s="174">
        <f>IF(VLOOKUP(CONCATENATE($B56," ",$C56),'-RÅDATA_KVARTAL-'!$A$4:$W$75,12)&gt;0,VLOOKUP(CONCATENATE($B56," ",$C56),'-RÅDATA_KVARTAL-'!$A$4:$W$75,12),"")</f>
        <v>3065.5196804389252</v>
      </c>
      <c r="Y56" s="105"/>
      <c r="Z56" s="105"/>
      <c r="AA56" s="174">
        <f>IF(VLOOKUP(CONCATENATE($B56," ",$C56),'-RÅDATA_KVARTAL-'!$A$4:$W$75,5)&gt;0,VLOOKUP(CONCATENATE($B56," ",$C56),'-RÅDATA_KVARTAL-'!$A$4:$W$75,5),"")</f>
        <v>5469.5416441873585</v>
      </c>
      <c r="AB56" s="105"/>
      <c r="AC56" s="105"/>
      <c r="AD56" s="174">
        <f>IF(VLOOKUP(CONCATENATE($B56," ",$C56),'-RÅDATA_KVARTAL-'!$A$4:$W$75,7)&gt;0,VLOOKUP(CONCATENATE($B56," ",$C56),'-RÅDATA_KVARTAL-'!$A$4:$W$75,7),"")</f>
        <v>4210.1601032873587</v>
      </c>
      <c r="AE56" s="105"/>
      <c r="AF56" s="105"/>
      <c r="AG56" s="174">
        <f>IF(VLOOKUP(CONCATENATE($B56," ",$C56),'-RÅDATA_KVARTAL-'!$A$4:$W$75,15)&gt;0,VLOOKUP(CONCATENATE($B56," ",$C56),'-RÅDATA_KVARTAL-'!$A$4:$W$75,15),"")</f>
        <v>3327.5097291267639</v>
      </c>
      <c r="AH56" s="105"/>
      <c r="AI56" s="174">
        <f>IF(VLOOKUP(CONCATENATE($B56," ",$C56),'-RÅDATA_KVARTAL-'!$A$4:$W$75,17)&gt;0,VLOOKUP(CONCATENATE($B56," ",$C56),'-RÅDATA_KVARTAL-'!$A$4:$W$75,17),"")</f>
        <v>2841.491463926764</v>
      </c>
      <c r="AJ56" s="105"/>
      <c r="AK56" s="102"/>
      <c r="AL56" s="174">
        <f>IF(VLOOKUP(CONCATENATE($B56," ",$C56),'-RÅDATA_KVARTAL-'!$A$4:$W$75,11)&gt;0,VLOOKUP(CONCATENATE($B56," ",$C56),'-RÅDATA_KVARTAL-'!$A$4:$W$75,11),"")</f>
        <v>2142.0319150605947</v>
      </c>
      <c r="AM56" s="105"/>
      <c r="AN56" s="174">
        <f>IF(VLOOKUP(CONCATENATE($B56," ",$C56),'-RÅDATA_KVARTAL-'!$A$4:$W$75,13)&gt;0,VLOOKUP(CONCATENATE($B56," ",$C56),'-RÅDATA_KVARTAL-'!$A$4:$W$75,13),"")</f>
        <v>1368.6686393605946</v>
      </c>
      <c r="AO56" s="105"/>
      <c r="AP56" s="105"/>
    </row>
    <row r="57" spans="2:42" s="101" customFormat="1" ht="15" customHeight="1" x14ac:dyDescent="0.2">
      <c r="B57" s="102">
        <v>2014</v>
      </c>
      <c r="C57" s="102" t="s">
        <v>0</v>
      </c>
      <c r="D57" s="103"/>
      <c r="E57" s="174">
        <f>IF(VLOOKUP(CONCATENATE($B57," ",$C57),'-RÅDATA_KVARTAL-'!$A$4:$W$75,8)&gt;0,VLOOKUP(CONCATENATE($B57," ",$C57),'-RÅDATA_KVARTAL-'!$A$4:$W$75,8),"")</f>
        <v>51.450806285522582</v>
      </c>
      <c r="F57" s="105"/>
      <c r="G57" s="105"/>
      <c r="H57" s="174">
        <f>IF(VLOOKUP(CONCATENATE($B57," ",$C57),'-RÅDATA_KVARTAL-'!$A$4:$W$75,9)&gt;0,VLOOKUP(CONCATENATE($B57," ",$C57),'-RÅDATA_KVARTAL-'!$A$4:$W$75,9),"")</f>
        <v>2950.1297044583148</v>
      </c>
      <c r="I57" s="105"/>
      <c r="J57" s="105"/>
      <c r="K57" s="174">
        <f>IF(VLOOKUP(CONCATENATE($B57," ",$C57),'-RÅDATA_KVARTAL-'!$A$4:$W$75,4)&gt;0,VLOOKUP(CONCATENATE($B57," ",$C57),'-RÅDATA_KVARTAL-'!$A$4:$W$75,4),"")</f>
        <v>17146.805340773608</v>
      </c>
      <c r="L57" s="105"/>
      <c r="M57" s="105"/>
      <c r="N57" s="174">
        <f>IF(VLOOKUP(CONCATENATE($B57," ",$C57),'-RÅDATA_KVARTAL-'!$A$4:$W$75,6)&gt;0,VLOOKUP(CONCATENATE($B57," ",$C57),'-RÅDATA_KVARTAL-'!$A$4:$W$75,6),"")</f>
        <v>10283.241340773608</v>
      </c>
      <c r="O57" s="105"/>
      <c r="P57" s="105"/>
      <c r="Q57" s="174">
        <f>IF(VLOOKUP(CONCATENATE($B57," ",$C57),'-RÅDATA_KVARTAL-'!$A$4:$W$75,14)&gt;0,VLOOKUP(CONCATENATE($B57," ",$C57),'-RÅDATA_KVARTAL-'!$A$4:$W$75,14),"")</f>
        <v>9522.9593257828492</v>
      </c>
      <c r="R57" s="105"/>
      <c r="S57" s="174">
        <f>IF(VLOOKUP(CONCATENATE($B57," ",$C57),'-RÅDATA_KVARTAL-'!$A$4:$W$75,16)&gt;0,VLOOKUP(CONCATENATE($B57," ",$C57),'-RÅDATA_KVARTAL-'!$A$4:$W$75,16),"")</f>
        <v>7378.623325782849</v>
      </c>
      <c r="T57" s="105"/>
      <c r="U57" s="105"/>
      <c r="V57" s="174">
        <f>IF(VLOOKUP(CONCATENATE($B57," ",$C57),'-RÅDATA_KVARTAL-'!$A$4:$W$75,10)&gt;0,VLOOKUP(CONCATENATE($B57," ",$C57),'-RÅDATA_KVARTAL-'!$A$4:$W$75,10),"")</f>
        <v>7623.8460149907578</v>
      </c>
      <c r="W57" s="105"/>
      <c r="X57" s="174">
        <f>IF(VLOOKUP(CONCATENATE($B57," ",$C57),'-RÅDATA_KVARTAL-'!$A$4:$W$75,12)&gt;0,VLOOKUP(CONCATENATE($B57," ",$C57),'-RÅDATA_KVARTAL-'!$A$4:$W$75,12),"")</f>
        <v>2904.6180149907577</v>
      </c>
      <c r="Y57" s="105"/>
      <c r="Z57" s="105"/>
      <c r="AA57" s="174">
        <f>IF(VLOOKUP(CONCATENATE($B57," ",$C57),'-RÅDATA_KVARTAL-'!$A$4:$W$75,5)&gt;0,VLOOKUP(CONCATENATE($B57," ",$C57),'-RÅDATA_KVARTAL-'!$A$4:$W$75,5),"")</f>
        <v>5364.5777218960502</v>
      </c>
      <c r="AB57" s="105"/>
      <c r="AC57" s="105"/>
      <c r="AD57" s="174">
        <f>IF(VLOOKUP(CONCATENATE($B57," ",$C57),'-RÅDATA_KVARTAL-'!$A$4:$W$75,7)&gt;0,VLOOKUP(CONCATENATE($B57," ",$C57),'-RÅDATA_KVARTAL-'!$A$4:$W$75,7),"")</f>
        <v>4296.2251332960504</v>
      </c>
      <c r="AE57" s="105"/>
      <c r="AF57" s="105"/>
      <c r="AG57" s="174">
        <f>IF(VLOOKUP(CONCATENATE($B57," ",$C57),'-RÅDATA_KVARTAL-'!$A$4:$W$75,15)&gt;0,VLOOKUP(CONCATENATE($B57," ",$C57),'-RÅDATA_KVARTAL-'!$A$4:$W$75,15),"")</f>
        <v>3360.3269841324764</v>
      </c>
      <c r="AH57" s="105"/>
      <c r="AI57" s="174">
        <f>IF(VLOOKUP(CONCATENATE($B57," ",$C57),'-RÅDATA_KVARTAL-'!$A$4:$W$75,17)&gt;0,VLOOKUP(CONCATENATE($B57," ",$C57),'-RÅDATA_KVARTAL-'!$A$4:$W$75,17),"")</f>
        <v>2974.5711610324765</v>
      </c>
      <c r="AJ57" s="105"/>
      <c r="AK57" s="102"/>
      <c r="AL57" s="174">
        <f>IF(VLOOKUP(CONCATENATE($B57," ",$C57),'-RÅDATA_KVARTAL-'!$A$4:$W$75,11)&gt;0,VLOOKUP(CONCATENATE($B57," ",$C57),'-RÅDATA_KVARTAL-'!$A$4:$W$75,11),"")</f>
        <v>2004.2507377635739</v>
      </c>
      <c r="AM57" s="105"/>
      <c r="AN57" s="174">
        <f>IF(VLOOKUP(CONCATENATE($B57," ",$C57),'-RÅDATA_KVARTAL-'!$A$4:$W$75,13)&gt;0,VLOOKUP(CONCATENATE($B57," ",$C57),'-RÅDATA_KVARTAL-'!$A$4:$W$75,13),"")</f>
        <v>1321.6539722635739</v>
      </c>
      <c r="AO57" s="105"/>
      <c r="AP57" s="105"/>
    </row>
    <row r="58" spans="2:42" ht="10.5" customHeight="1" x14ac:dyDescent="0.2">
      <c r="B58" s="102">
        <v>2014</v>
      </c>
      <c r="C58" s="102" t="s">
        <v>1</v>
      </c>
      <c r="D58" s="77"/>
      <c r="E58" s="174">
        <f>IF(VLOOKUP(CONCATENATE($B58," ",$C58),'-RÅDATA_KVARTAL-'!$A$4:$W$75,8)&gt;0,VLOOKUP(CONCATENATE($B58," ",$C58),'-RÅDATA_KVARTAL-'!$A$4:$W$75,8),"")</f>
        <v>51.588667250114909</v>
      </c>
      <c r="F58" s="105"/>
      <c r="G58" s="105"/>
      <c r="H58" s="174">
        <f>IF(VLOOKUP(CONCATENATE($B58," ",$C58),'-RÅDATA_KVARTAL-'!$A$4:$W$75,9)&gt;0,VLOOKUP(CONCATENATE($B58," ",$C58),'-RÅDATA_KVARTAL-'!$A$4:$W$75,9),"")</f>
        <v>3075.7520798661149</v>
      </c>
      <c r="I58" s="105"/>
      <c r="J58" s="105"/>
      <c r="K58" s="174">
        <f>IF(VLOOKUP(CONCATENATE($B58," ",$C58),'-RÅDATA_KVARTAL-'!$A$4:$W$75,4)&gt;0,VLOOKUP(CONCATENATE($B58," ",$C58),'-RÅDATA_KVARTAL-'!$A$4:$W$75,4),"")</f>
        <v>17105.17899356216</v>
      </c>
      <c r="L58" s="105"/>
      <c r="M58" s="105"/>
      <c r="N58" s="174">
        <f>IF(VLOOKUP(CONCATENATE($B58," ",$C58),'-RÅDATA_KVARTAL-'!$A$4:$W$75,6)&gt;0,VLOOKUP(CONCATENATE($B58," ",$C58),'-RÅDATA_KVARTAL-'!$A$4:$W$75,6),"")</f>
        <v>10152.42699356216</v>
      </c>
      <c r="O58" s="105"/>
      <c r="P58" s="105"/>
      <c r="Q58" s="174">
        <f>IF(VLOOKUP(CONCATENATE($B58," ",$C58),'-RÅDATA_KVARTAL-'!$A$4:$W$75,14)&gt;0,VLOOKUP(CONCATENATE($B58," ",$C58),'-RÅDATA_KVARTAL-'!$A$4:$W$75,14),"")</f>
        <v>9317.2515846673341</v>
      </c>
      <c r="R58" s="105"/>
      <c r="S58" s="174">
        <f>IF(VLOOKUP(CONCATENATE($B58," ",$C58),'-RÅDATA_KVARTAL-'!$A$4:$W$75,16)&gt;0,VLOOKUP(CONCATENATE($B58," ",$C58),'-RÅDATA_KVARTAL-'!$A$4:$W$75,16),"")</f>
        <v>7035.5665846673328</v>
      </c>
      <c r="T58" s="105"/>
      <c r="U58" s="105"/>
      <c r="V58" s="174">
        <f>IF(VLOOKUP(CONCATENATE($B58," ",$C58),'-RÅDATA_KVARTAL-'!$A$4:$W$75,10)&gt;0,VLOOKUP(CONCATENATE($B58," ",$C58),'-RÅDATA_KVARTAL-'!$A$4:$W$75,10),"")</f>
        <v>7787.9274088948268</v>
      </c>
      <c r="W58" s="105"/>
      <c r="X58" s="174">
        <f>IF(VLOOKUP(CONCATENATE($B58," ",$C58),'-RÅDATA_KVARTAL-'!$A$4:$W$75,12)&gt;0,VLOOKUP(CONCATENATE($B58," ",$C58),'-RÅDATA_KVARTAL-'!$A$4:$W$75,12),"")</f>
        <v>3116.8604088948277</v>
      </c>
      <c r="Y58" s="105"/>
      <c r="Z58" s="105"/>
      <c r="AA58" s="174">
        <f>IF(VLOOKUP(CONCATENATE($B58," ",$C58),'-RÅDATA_KVARTAL-'!$A$4:$W$75,5)&gt;0,VLOOKUP(CONCATENATE($B58," ",$C58),'-RÅDATA_KVARTAL-'!$A$4:$W$75,5),"")</f>
        <v>5397.4752614078698</v>
      </c>
      <c r="AB58" s="105"/>
      <c r="AC58" s="105"/>
      <c r="AD58" s="174">
        <f>IF(VLOOKUP(CONCATENATE($B58," ",$C58),'-RÅDATA_KVARTAL-'!$A$4:$W$75,7)&gt;0,VLOOKUP(CONCATENATE($B58," ",$C58),'-RÅDATA_KVARTAL-'!$A$4:$W$75,7),"")</f>
        <v>4306.1682107078705</v>
      </c>
      <c r="AE58" s="105"/>
      <c r="AF58" s="105"/>
      <c r="AG58" s="174">
        <f>IF(VLOOKUP(CONCATENATE($B58," ",$C58),'-RÅDATA_KVARTAL-'!$A$4:$W$75,15)&gt;0,VLOOKUP(CONCATENATE($B58," ",$C58),'-RÅDATA_KVARTAL-'!$A$4:$W$75,15),"")</f>
        <v>3318.9460572115522</v>
      </c>
      <c r="AH58" s="105"/>
      <c r="AI58" s="174">
        <f>IF(VLOOKUP(CONCATENATE($B58," ",$C58),'-RÅDATA_KVARTAL-'!$A$4:$W$75,17)&gt;0,VLOOKUP(CONCATENATE($B58," ",$C58),'-RÅDATA_KVARTAL-'!$A$4:$W$75,17),"")</f>
        <v>2905.9457569115525</v>
      </c>
      <c r="AJ58" s="105"/>
      <c r="AK58" s="102"/>
      <c r="AL58" s="174">
        <f>IF(VLOOKUP(CONCATENATE($B58," ",$C58),'-RÅDATA_KVARTAL-'!$A$4:$W$75,11)&gt;0,VLOOKUP(CONCATENATE($B58," ",$C58),'-RÅDATA_KVARTAL-'!$A$4:$W$75,11),"")</f>
        <v>2078.5292041963176</v>
      </c>
      <c r="AM58" s="105"/>
      <c r="AN58" s="174">
        <f>IF(VLOOKUP(CONCATENATE($B58," ",$C58),'-RÅDATA_KVARTAL-'!$A$4:$W$75,13)&gt;0,VLOOKUP(CONCATENATE($B58," ",$C58),'-RÅDATA_KVARTAL-'!$A$4:$W$75,13),"")</f>
        <v>1400.2224537963177</v>
      </c>
      <c r="AO58" s="105"/>
      <c r="AP58" s="105"/>
    </row>
    <row r="59" spans="2:42" ht="10.5" customHeight="1" x14ac:dyDescent="0.2">
      <c r="B59" s="102">
        <v>2014</v>
      </c>
      <c r="C59" s="102" t="s">
        <v>2</v>
      </c>
      <c r="D59" s="77"/>
      <c r="E59" s="174">
        <f>IF(VLOOKUP(CONCATENATE($B59," ",$C59),'-RÅDATA_KVARTAL-'!$A$4:$W$75,8)&gt;0,VLOOKUP(CONCATENATE($B59," ",$C59),'-RÅDATA_KVARTAL-'!$A$4:$W$75,8),"")</f>
        <v>49.365823557402095</v>
      </c>
      <c r="F59" s="105"/>
      <c r="G59" s="105"/>
      <c r="H59" s="174">
        <f>IF(VLOOKUP(CONCATENATE($B59," ",$C59),'-RÅDATA_KVARTAL-'!$A$4:$W$75,9)&gt;0,VLOOKUP(CONCATENATE($B59," ",$C59),'-RÅDATA_KVARTAL-'!$A$4:$W$75,9),"")</f>
        <v>2999.7738739558968</v>
      </c>
      <c r="I59" s="105"/>
      <c r="J59" s="105"/>
      <c r="K59" s="174">
        <f>IF(VLOOKUP(CONCATENATE($B59," ",$C59),'-RÅDATA_KVARTAL-'!$A$4:$W$75,4)&gt;0,VLOOKUP(CONCATENATE($B59," ",$C59),'-RÅDATA_KVARTAL-'!$A$4:$W$75,4),"")</f>
        <v>16579.66335418278</v>
      </c>
      <c r="L59" s="105"/>
      <c r="M59" s="105"/>
      <c r="N59" s="174">
        <f>IF(VLOOKUP(CONCATENATE($B59," ",$C59),'-RÅDATA_KVARTAL-'!$A$4:$W$75,6)&gt;0,VLOOKUP(CONCATENATE($B59," ",$C59),'-RÅDATA_KVARTAL-'!$A$4:$W$75,6),"")</f>
        <v>9146.1443541827794</v>
      </c>
      <c r="O59" s="105"/>
      <c r="P59" s="105"/>
      <c r="Q59" s="174">
        <f>IF(VLOOKUP(CONCATENATE($B59," ",$C59),'-RÅDATA_KVARTAL-'!$A$4:$W$75,14)&gt;0,VLOOKUP(CONCATENATE($B59," ",$C59),'-RÅDATA_KVARTAL-'!$A$4:$W$75,14),"")</f>
        <v>9061.0847337571722</v>
      </c>
      <c r="R59" s="105"/>
      <c r="S59" s="174">
        <f>IF(VLOOKUP(CONCATENATE($B59," ",$C59),'-RÅDATA_KVARTAL-'!$A$4:$W$75,16)&gt;0,VLOOKUP(CONCATENATE($B59," ",$C59),'-RÅDATA_KVARTAL-'!$A$4:$W$75,16),"")</f>
        <v>6343.8417337571709</v>
      </c>
      <c r="T59" s="105"/>
      <c r="U59" s="105"/>
      <c r="V59" s="174">
        <f>IF(VLOOKUP(CONCATENATE($B59," ",$C59),'-RÅDATA_KVARTAL-'!$A$4:$W$75,10)&gt;0,VLOOKUP(CONCATENATE($B59," ",$C59),'-RÅDATA_KVARTAL-'!$A$4:$W$75,10),"")</f>
        <v>7518.5786204256083</v>
      </c>
      <c r="W59" s="105"/>
      <c r="X59" s="174">
        <f>IF(VLOOKUP(CONCATENATE($B59," ",$C59),'-RÅDATA_KVARTAL-'!$A$4:$W$75,12)&gt;0,VLOOKUP(CONCATENATE($B59," ",$C59),'-RÅDATA_KVARTAL-'!$A$4:$W$75,12),"")</f>
        <v>2802.3026204256103</v>
      </c>
      <c r="Y59" s="105"/>
      <c r="Z59" s="105"/>
      <c r="AA59" s="174">
        <f>IF(VLOOKUP(CONCATENATE($B59," ",$C59),'-RÅDATA_KVARTAL-'!$A$4:$W$75,5)&gt;0,VLOOKUP(CONCATENATE($B59," ",$C59),'-RÅDATA_KVARTAL-'!$A$4:$W$75,5),"")</f>
        <v>5026.7287728103702</v>
      </c>
      <c r="AB59" s="105"/>
      <c r="AC59" s="105"/>
      <c r="AD59" s="174">
        <f>IF(VLOOKUP(CONCATENATE($B59," ",$C59),'-RÅDATA_KVARTAL-'!$A$4:$W$75,7)&gt;0,VLOOKUP(CONCATENATE($B59," ",$C59),'-RÅDATA_KVARTAL-'!$A$4:$W$75,7),"")</f>
        <v>3848.4347882103702</v>
      </c>
      <c r="AE59" s="105"/>
      <c r="AF59" s="105"/>
      <c r="AG59" s="174">
        <f>IF(VLOOKUP(CONCATENATE($B59," ",$C59),'-RÅDATA_KVARTAL-'!$A$4:$W$75,15)&gt;0,VLOOKUP(CONCATENATE($B59," ",$C59),'-RÅDATA_KVARTAL-'!$A$4:$W$75,15),"")</f>
        <v>3257.730861061721</v>
      </c>
      <c r="AH59" s="105"/>
      <c r="AI59" s="174">
        <f>IF(VLOOKUP(CONCATENATE($B59," ",$C59),'-RÅDATA_KVARTAL-'!$A$4:$W$75,17)&gt;0,VLOOKUP(CONCATENATE($B59," ",$C59),'-RÅDATA_KVARTAL-'!$A$4:$W$75,17),"")</f>
        <v>2743.3449061617212</v>
      </c>
      <c r="AJ59" s="105"/>
      <c r="AK59" s="102"/>
      <c r="AL59" s="174">
        <f>IF(VLOOKUP(CONCATENATE($B59," ",$C59),'-RÅDATA_KVARTAL-'!$A$4:$W$75,11)&gt;0,VLOOKUP(CONCATENATE($B59," ",$C59),'-RÅDATA_KVARTAL-'!$A$4:$W$75,11),"")</f>
        <v>1768.9979117486491</v>
      </c>
      <c r="AM59" s="105"/>
      <c r="AN59" s="174">
        <f>IF(VLOOKUP(CONCATENATE($B59," ",$C59),'-RÅDATA_KVARTAL-'!$A$4:$W$75,13)&gt;0,VLOOKUP(CONCATENATE($B59," ",$C59),'-RÅDATA_KVARTAL-'!$A$4:$W$75,13),"")</f>
        <v>1105.0898820486493</v>
      </c>
      <c r="AO59" s="105"/>
      <c r="AP59" s="105"/>
    </row>
    <row r="60" spans="2:42" ht="10.5" customHeight="1" x14ac:dyDescent="0.2">
      <c r="B60" s="102">
        <v>2014</v>
      </c>
      <c r="C60" s="102" t="s">
        <v>3</v>
      </c>
      <c r="D60" s="77"/>
      <c r="E60" s="174">
        <f>IF(VLOOKUP(CONCATENATE($B60," ",$C60),'-RÅDATA_KVARTAL-'!$A$4:$W$75,8)&gt;0,VLOOKUP(CONCATENATE($B60," ",$C60),'-RÅDATA_KVARTAL-'!$A$4:$W$75,8),"")</f>
        <v>54.874274627105414</v>
      </c>
      <c r="F60" s="105"/>
      <c r="G60" s="105"/>
      <c r="H60" s="174">
        <f>IF(VLOOKUP(CONCATENATE($B60," ",$C60),'-RÅDATA_KVARTAL-'!$A$4:$W$75,9)&gt;0,VLOOKUP(CONCATENATE($B60," ",$C60),'-RÅDATA_KVARTAL-'!$A$4:$W$75,9),"")</f>
        <v>3095.5218463764013</v>
      </c>
      <c r="I60" s="105"/>
      <c r="J60" s="105"/>
      <c r="K60" s="174">
        <f>IF(VLOOKUP(CONCATENATE($B60," ",$C60),'-RÅDATA_KVARTAL-'!$A$4:$W$75,4)&gt;0,VLOOKUP(CONCATENATE($B60," ",$C60),'-RÅDATA_KVARTAL-'!$A$4:$W$75,4),"")</f>
        <v>17203.241801579003</v>
      </c>
      <c r="L60" s="105"/>
      <c r="M60" s="105"/>
      <c r="N60" s="174">
        <f>IF(VLOOKUP(CONCATENATE($B60," ",$C60),'-RÅDATA_KVARTAL-'!$A$4:$W$75,6)&gt;0,VLOOKUP(CONCATENATE($B60," ",$C60),'-RÅDATA_KVARTAL-'!$A$4:$W$75,6),"")</f>
        <v>9854.9738015790026</v>
      </c>
      <c r="O60" s="105"/>
      <c r="P60" s="105"/>
      <c r="Q60" s="174">
        <f>IF(VLOOKUP(CONCATENATE($B60," ",$C60),'-RÅDATA_KVARTAL-'!$A$4:$W$75,14)&gt;0,VLOOKUP(CONCATENATE($B60," ",$C60),'-RÅDATA_KVARTAL-'!$A$4:$W$75,14),"")</f>
        <v>9429.9972368901963</v>
      </c>
      <c r="R60" s="105"/>
      <c r="S60" s="174">
        <f>IF(VLOOKUP(CONCATENATE($B60," ",$C60),'-RÅDATA_KVARTAL-'!$A$4:$W$75,16)&gt;0,VLOOKUP(CONCATENATE($B60," ",$C60),'-RÅDATA_KVARTAL-'!$A$4:$W$75,16),"")</f>
        <v>6746.7652368901954</v>
      </c>
      <c r="T60" s="105"/>
      <c r="U60" s="105"/>
      <c r="V60" s="174">
        <f>IF(VLOOKUP(CONCATENATE($B60," ",$C60),'-RÅDATA_KVARTAL-'!$A$4:$W$75,10)&gt;0,VLOOKUP(CONCATENATE($B60," ",$C60),'-RÅDATA_KVARTAL-'!$A$4:$W$75,10),"")</f>
        <v>7773.2445646888063</v>
      </c>
      <c r="W60" s="105"/>
      <c r="X60" s="174">
        <f>IF(VLOOKUP(CONCATENATE($B60," ",$C60),'-RÅDATA_KVARTAL-'!$A$4:$W$75,12)&gt;0,VLOOKUP(CONCATENATE($B60," ",$C60),'-RÅDATA_KVARTAL-'!$A$4:$W$75,12),"")</f>
        <v>3108.2085646888072</v>
      </c>
      <c r="Y60" s="105"/>
      <c r="Z60" s="105"/>
      <c r="AA60" s="174">
        <f>IF(VLOOKUP(CONCATENATE($B60," ",$C60),'-RÅDATA_KVARTAL-'!$A$4:$W$75,5)&gt;0,VLOOKUP(CONCATENATE($B60," ",$C60),'-RÅDATA_KVARTAL-'!$A$4:$W$75,5),"")</f>
        <v>5507.5466629955654</v>
      </c>
      <c r="AB60" s="105"/>
      <c r="AC60" s="105"/>
      <c r="AD60" s="174">
        <f>IF(VLOOKUP(CONCATENATE($B60," ",$C60),'-RÅDATA_KVARTAL-'!$A$4:$W$75,7)&gt;0,VLOOKUP(CONCATENATE($B60," ",$C60),'-RÅDATA_KVARTAL-'!$A$4:$W$75,7),"")</f>
        <v>4341.6629591955661</v>
      </c>
      <c r="AE60" s="105"/>
      <c r="AF60" s="105"/>
      <c r="AG60" s="174">
        <f>IF(VLOOKUP(CONCATENATE($B60," ",$C60),'-RÅDATA_KVARTAL-'!$A$4:$W$75,15)&gt;0,VLOOKUP(CONCATENATE($B60," ",$C60),'-RÅDATA_KVARTAL-'!$A$4:$W$75,15),"")</f>
        <v>3518.716506014106</v>
      </c>
      <c r="AH60" s="105"/>
      <c r="AI60" s="174">
        <f>IF(VLOOKUP(CONCATENATE($B60," ",$C60),'-RÅDATA_KVARTAL-'!$A$4:$W$75,17)&gt;0,VLOOKUP(CONCATENATE($B60," ",$C60),'-RÅDATA_KVARTAL-'!$A$4:$W$75,17),"")</f>
        <v>3037.2136385141062</v>
      </c>
      <c r="AJ60" s="105"/>
      <c r="AK60" s="102"/>
      <c r="AL60" s="174">
        <f>IF(VLOOKUP(CONCATENATE($B60," ",$C60),'-RÅDATA_KVARTAL-'!$A$4:$W$75,11)&gt;0,VLOOKUP(CONCATENATE($B60," ",$C60),'-RÅDATA_KVARTAL-'!$A$4:$W$75,11),"")</f>
        <v>1988.8301569814596</v>
      </c>
      <c r="AM60" s="105"/>
      <c r="AN60" s="174">
        <f>IF(VLOOKUP(CONCATENATE($B60," ",$C60),'-RÅDATA_KVARTAL-'!$A$4:$W$75,13)&gt;0,VLOOKUP(CONCATENATE($B60," ",$C60),'-RÅDATA_KVARTAL-'!$A$4:$W$75,13),"")</f>
        <v>1304.44932068146</v>
      </c>
      <c r="AO60" s="105"/>
      <c r="AP60" s="105"/>
    </row>
    <row r="61" spans="2:42" ht="15" customHeight="1" x14ac:dyDescent="0.2">
      <c r="B61" s="102">
        <v>2015</v>
      </c>
      <c r="C61" s="102" t="s">
        <v>0</v>
      </c>
      <c r="D61" s="77"/>
      <c r="E61" s="174">
        <f>IF(VLOOKUP(CONCATENATE($B61," ",$C61),'-RÅDATA_KVARTAL-'!$A$4:$W$75,8)&gt;0,VLOOKUP(CONCATENATE($B61," ",$C61),'-RÅDATA_KVARTAL-'!$A$4:$W$75,8),"")</f>
        <v>53.862103549906479</v>
      </c>
      <c r="F61" s="105"/>
      <c r="G61" s="105"/>
      <c r="H61" s="174">
        <f>IF(VLOOKUP(CONCATENATE($B61," ",$C61),'-RÅDATA_KVARTAL-'!$A$4:$W$75,9)&gt;0,VLOOKUP(CONCATENATE($B61," ",$C61),'-RÅDATA_KVARTAL-'!$A$4:$W$75,9),"")</f>
        <v>3057.1080464760353</v>
      </c>
      <c r="I61" s="105"/>
      <c r="J61" s="105"/>
      <c r="K61" s="174">
        <f>IF(VLOOKUP(CONCATENATE($B61," ",$C61),'-RÅDATA_KVARTAL-'!$A$4:$W$75,4)&gt;0,VLOOKUP(CONCATENATE($B61," ",$C61),'-RÅDATA_KVARTAL-'!$A$4:$W$75,4),"")</f>
        <v>16376.706540718946</v>
      </c>
      <c r="L61" s="105"/>
      <c r="M61" s="105"/>
      <c r="N61" s="174">
        <f>IF(VLOOKUP(CONCATENATE($B61," ",$C61),'-RÅDATA_KVARTAL-'!$A$4:$W$75,6)&gt;0,VLOOKUP(CONCATENATE($B61," ",$C61),'-RÅDATA_KVARTAL-'!$A$4:$W$75,6),"")</f>
        <v>9789.1974090704753</v>
      </c>
      <c r="O61" s="105"/>
      <c r="P61" s="105"/>
      <c r="Q61" s="174">
        <f>IF(VLOOKUP(CONCATENATE($B61," ",$C61),'-RÅDATA_KVARTAL-'!$A$4:$W$75,14)&gt;0,VLOOKUP(CONCATENATE($B61," ",$C61),'-RÅDATA_KVARTAL-'!$A$4:$W$75,14),"")</f>
        <v>9487.3221232143733</v>
      </c>
      <c r="R61" s="105"/>
      <c r="S61" s="174">
        <f>IF(VLOOKUP(CONCATENATE($B61," ",$C61),'-RÅDATA_KVARTAL-'!$A$4:$W$75,16)&gt;0,VLOOKUP(CONCATENATE($B61," ",$C61),'-RÅDATA_KVARTAL-'!$A$4:$W$75,16),"")</f>
        <v>7224.1541304244893</v>
      </c>
      <c r="T61" s="105"/>
      <c r="U61" s="105"/>
      <c r="V61" s="174">
        <f>IF(VLOOKUP(CONCATENATE($B61," ",$C61),'-RÅDATA_KVARTAL-'!$A$4:$W$75,10)&gt;0,VLOOKUP(CONCATENATE($B61," ",$C61),'-RÅDATA_KVARTAL-'!$A$4:$W$75,10),"")</f>
        <v>6889.3844175045715</v>
      </c>
      <c r="W61" s="105"/>
      <c r="X61" s="174">
        <f>IF(VLOOKUP(CONCATENATE($B61," ",$C61),'-RÅDATA_KVARTAL-'!$A$4:$W$75,12)&gt;0,VLOOKUP(CONCATENATE($B61," ",$C61),'-RÅDATA_KVARTAL-'!$A$4:$W$75,12),"")</f>
        <v>2565.043278645986</v>
      </c>
      <c r="Y61" s="105"/>
      <c r="Z61" s="105"/>
      <c r="AA61" s="174">
        <f>IF(VLOOKUP(CONCATENATE($B61," ",$C61),'-RÅDATA_KVARTAL-'!$A$4:$W$75,5)&gt;0,VLOOKUP(CONCATENATE($B61," ",$C61),'-RÅDATA_KVARTAL-'!$A$4:$W$75,5),"")</f>
        <v>5237.8507109725651</v>
      </c>
      <c r="AB61" s="105" t="s">
        <v>213</v>
      </c>
      <c r="AC61" s="105"/>
      <c r="AD61" s="174">
        <f>IF(VLOOKUP(CONCATENATE($B61," ",$C61),'-RÅDATA_KVARTAL-'!$A$4:$W$75,7)&gt;0,VLOOKUP(CONCATENATE($B61," ",$C61),'-RÅDATA_KVARTAL-'!$A$4:$W$75,7),"")</f>
        <v>4166.0392025233532</v>
      </c>
      <c r="AE61" s="105" t="s">
        <v>213</v>
      </c>
      <c r="AF61" s="105"/>
      <c r="AG61" s="174">
        <f>IF(VLOOKUP(CONCATENATE($B61," ",$C61),'-RÅDATA_KVARTAL-'!$A$4:$W$75,15)&gt;0,VLOOKUP(CONCATENATE($B61," ",$C61),'-RÅDATA_KVARTAL-'!$A$4:$W$75,15),"")</f>
        <v>3303.2523648707311</v>
      </c>
      <c r="AH61" s="105"/>
      <c r="AI61" s="174">
        <f>IF(VLOOKUP(CONCATENATE($B61," ",$C61),'-RÅDATA_KVARTAL-'!$A$4:$W$75,17)&gt;0,VLOOKUP(CONCATENATE($B61," ",$C61),'-RÅDATA_KVARTAL-'!$A$4:$W$75,17),"")</f>
        <v>2850.4497630288229</v>
      </c>
      <c r="AJ61" s="105"/>
      <c r="AK61" s="102"/>
      <c r="AL61" s="174">
        <f>IF(VLOOKUP(CONCATENATE($B61," ",$C61),'-RÅDATA_KVARTAL-'!$A$4:$W$75,11)&gt;0,VLOOKUP(CONCATENATE($B61," ",$C61),'-RÅDATA_KVARTAL-'!$A$4:$W$75,11),"")</f>
        <v>1934.5983461018341</v>
      </c>
      <c r="AM61" s="105" t="s">
        <v>213</v>
      </c>
      <c r="AN61" s="174">
        <f>IF(VLOOKUP(CONCATENATE($B61," ",$C61),'-RÅDATA_KVARTAL-'!$A$4:$W$75,13)&gt;0,VLOOKUP(CONCATENATE($B61," ",$C61),'-RÅDATA_KVARTAL-'!$A$4:$W$75,13),"")</f>
        <v>1315.5894394945303</v>
      </c>
      <c r="AO61" s="105" t="s">
        <v>213</v>
      </c>
      <c r="AP61" s="105"/>
    </row>
    <row r="62" spans="2:42" ht="10.5" customHeight="1" x14ac:dyDescent="0.2">
      <c r="B62" s="102">
        <v>2015</v>
      </c>
      <c r="C62" s="102" t="s">
        <v>1</v>
      </c>
      <c r="D62" s="77"/>
      <c r="E62" s="174">
        <f>IF(VLOOKUP(CONCATENATE($B62," ",$C62),'-RÅDATA_KVARTAL-'!$A$4:$W$75,8)&gt;0,VLOOKUP(CONCATENATE($B62," ",$C62),'-RÅDATA_KVARTAL-'!$A$4:$W$75,8),"")</f>
        <v>53.194142117500661</v>
      </c>
      <c r="F62" s="105"/>
      <c r="G62" s="105"/>
      <c r="H62" s="174">
        <f>IF(VLOOKUP(CONCATENATE($B62," ",$C62),'-RÅDATA_KVARTAL-'!$A$4:$W$75,9)&gt;0,VLOOKUP(CONCATENATE($B62," ",$C62),'-RÅDATA_KVARTAL-'!$A$4:$W$75,9),"")</f>
        <v>3180.7242238896051</v>
      </c>
      <c r="I62" s="105"/>
      <c r="J62" s="105"/>
      <c r="K62" s="174">
        <f>IF(VLOOKUP(CONCATENATE($B62," ",$C62),'-RÅDATA_KVARTAL-'!$A$4:$W$75,4)&gt;0,VLOOKUP(CONCATENATE($B62," ",$C62),'-RÅDATA_KVARTAL-'!$A$4:$W$75,4),"")</f>
        <v>16145.019139300521</v>
      </c>
      <c r="L62" s="105"/>
      <c r="M62" s="105"/>
      <c r="N62" s="174">
        <f>IF(VLOOKUP(CONCATENATE($B62," ",$C62),'-RÅDATA_KVARTAL-'!$A$4:$W$75,6)&gt;0,VLOOKUP(CONCATENATE($B62," ",$C62),'-RÅDATA_KVARTAL-'!$A$4:$W$75,6),"")</f>
        <v>9575.0737739095639</v>
      </c>
      <c r="O62" s="105"/>
      <c r="P62" s="105"/>
      <c r="Q62" s="174">
        <f>IF(VLOOKUP(CONCATENATE($B62," ",$C62),'-RÅDATA_KVARTAL-'!$A$4:$W$75,14)&gt;0,VLOOKUP(CONCATENATE($B62," ",$C62),'-RÅDATA_KVARTAL-'!$A$4:$W$75,14),"")</f>
        <v>8934.9042944614685</v>
      </c>
      <c r="R62" s="105"/>
      <c r="S62" s="174">
        <f>IF(VLOOKUP(CONCATENATE($B62," ",$C62),'-RÅDATA_KVARTAL-'!$A$4:$W$75,16)&gt;0,VLOOKUP(CONCATENATE($B62," ",$C62),'-RÅDATA_KVARTAL-'!$A$4:$W$75,16),"")</f>
        <v>6759.3757370675012</v>
      </c>
      <c r="T62" s="105"/>
      <c r="U62" s="105"/>
      <c r="V62" s="174">
        <f>IF(VLOOKUP(CONCATENATE($B62," ",$C62),'-RÅDATA_KVARTAL-'!$A$4:$W$75,10)&gt;0,VLOOKUP(CONCATENATE($B62," ",$C62),'-RÅDATA_KVARTAL-'!$A$4:$W$75,10),"")</f>
        <v>7210.1148448390522</v>
      </c>
      <c r="W62" s="105"/>
      <c r="X62" s="174">
        <f>IF(VLOOKUP(CONCATENATE($B62," ",$C62),'-RÅDATA_KVARTAL-'!$A$4:$W$75,12)&gt;0,VLOOKUP(CONCATENATE($B62," ",$C62),'-RÅDATA_KVARTAL-'!$A$4:$W$75,12),"")</f>
        <v>2815.6980368420636</v>
      </c>
      <c r="Y62" s="105"/>
      <c r="Z62" s="105"/>
      <c r="AA62" s="174">
        <f>IF(VLOOKUP(CONCATENATE($B62," ",$C62),'-RÅDATA_KVARTAL-'!$A$4:$W$75,5)&gt;0,VLOOKUP(CONCATENATE($B62," ",$C62),'-RÅDATA_KVARTAL-'!$A$4:$W$75,5),"")</f>
        <v>5180.9994331316047</v>
      </c>
      <c r="AB62" s="105" t="s">
        <v>213</v>
      </c>
      <c r="AC62" s="105"/>
      <c r="AD62" s="174">
        <f>IF(VLOOKUP(CONCATENATE($B62," ",$C62),'-RÅDATA_KVARTAL-'!$A$4:$W$75,7)&gt;0,VLOOKUP(CONCATENATE($B62," ",$C62),'-RÅDATA_KVARTAL-'!$A$4:$W$75,7),"")</f>
        <v>4110.7770766668718</v>
      </c>
      <c r="AE62" s="105" t="s">
        <v>213</v>
      </c>
      <c r="AF62" s="105"/>
      <c r="AG62" s="174">
        <f>IF(VLOOKUP(CONCATENATE($B62," ",$C62),'-RÅDATA_KVARTAL-'!$A$4:$W$75,15)&gt;0,VLOOKUP(CONCATENATE($B62," ",$C62),'-RÅDATA_KVARTAL-'!$A$4:$W$75,15),"")</f>
        <v>3139.108120706303</v>
      </c>
      <c r="AH62" s="105"/>
      <c r="AI62" s="174">
        <f>IF(VLOOKUP(CONCATENATE($B62," ",$C62),'-RÅDATA_KVARTAL-'!$A$4:$W$75,17)&gt;0,VLOOKUP(CONCATENATE($B62," ",$C62),'-RÅDATA_KVARTAL-'!$A$4:$W$75,17),"")</f>
        <v>2702.6917037481912</v>
      </c>
      <c r="AJ62" s="105"/>
      <c r="AK62" s="102"/>
      <c r="AL62" s="174">
        <f>IF(VLOOKUP(CONCATENATE($B62," ",$C62),'-RÅDATA_KVARTAL-'!$A$4:$W$75,11)&gt;0,VLOOKUP(CONCATENATE($B62," ",$C62),'-RÅDATA_KVARTAL-'!$A$4:$W$75,11),"")</f>
        <v>2041.8913124253017</v>
      </c>
      <c r="AM62" s="105" t="s">
        <v>213</v>
      </c>
      <c r="AN62" s="174">
        <f>IF(VLOOKUP(CONCATENATE($B62," ",$C62),'-RÅDATA_KVARTAL-'!$A$4:$W$75,13)&gt;0,VLOOKUP(CONCATENATE($B62," ",$C62),'-RÅDATA_KVARTAL-'!$A$4:$W$75,13),"")</f>
        <v>1408.0853729186806</v>
      </c>
      <c r="AO62" s="105" t="s">
        <v>213</v>
      </c>
      <c r="AP62" s="105"/>
    </row>
    <row r="63" spans="2:42" ht="10.5" customHeight="1" x14ac:dyDescent="0.2">
      <c r="B63" s="102">
        <v>2015</v>
      </c>
      <c r="C63" s="102" t="s">
        <v>2</v>
      </c>
      <c r="D63" s="77"/>
      <c r="E63" s="174">
        <f>IF(VLOOKUP(CONCATENATE($B63," ",$C63),'-RÅDATA_KVARTAL-'!$A$4:$W$75,8)&gt;0,VLOOKUP(CONCATENATE($B63," ",$C63),'-RÅDATA_KVARTAL-'!$A$4:$W$75,8),"")</f>
        <v>50.545514303293011</v>
      </c>
      <c r="F63" s="105"/>
      <c r="G63" s="105"/>
      <c r="H63" s="174">
        <f>IF(VLOOKUP(CONCATENATE($B63," ",$C63),'-RÅDATA_KVARTAL-'!$A$4:$W$75,9)&gt;0,VLOOKUP(CONCATENATE($B63," ",$C63),'-RÅDATA_KVARTAL-'!$A$4:$W$75,9),"")</f>
        <v>3196.7696956199138</v>
      </c>
      <c r="I63" s="105"/>
      <c r="J63" s="105"/>
      <c r="K63" s="174">
        <f>IF(VLOOKUP(CONCATENATE($B63," ",$C63),'-RÅDATA_KVARTAL-'!$A$4:$W$75,4)&gt;0,VLOOKUP(CONCATENATE($B63," ",$C63),'-RÅDATA_KVARTAL-'!$A$4:$W$75,4),"")</f>
        <v>16026.933422173168</v>
      </c>
      <c r="L63" s="105"/>
      <c r="M63" s="105"/>
      <c r="N63" s="174">
        <f>IF(VLOOKUP(CONCATENATE($B63," ",$C63),'-RÅDATA_KVARTAL-'!$A$4:$W$75,6)&gt;0,VLOOKUP(CONCATENATE($B63," ",$C63),'-RÅDATA_KVARTAL-'!$A$4:$W$75,6),"")</f>
        <v>8821.2926404949139</v>
      </c>
      <c r="O63" s="105"/>
      <c r="P63" s="105"/>
      <c r="Q63" s="174">
        <f>IF(VLOOKUP(CONCATENATE($B63," ",$C63),'-RÅDATA_KVARTAL-'!$A$4:$W$75,14)&gt;0,VLOOKUP(CONCATENATE($B63," ",$C63),'-RÅDATA_KVARTAL-'!$A$4:$W$75,14),"")</f>
        <v>8852.0796747066925</v>
      </c>
      <c r="R63" s="105"/>
      <c r="S63" s="174">
        <f>IF(VLOOKUP(CONCATENATE($B63," ",$C63),'-RÅDATA_KVARTAL-'!$A$4:$W$75,16)&gt;0,VLOOKUP(CONCATENATE($B63," ",$C63),'-RÅDATA_KVARTAL-'!$A$4:$W$75,16),"")</f>
        <v>6056.3526057176332</v>
      </c>
      <c r="T63" s="105"/>
      <c r="U63" s="105"/>
      <c r="V63" s="174">
        <f>IF(VLOOKUP(CONCATENATE($B63," ",$C63),'-RÅDATA_KVARTAL-'!$A$4:$W$75,10)&gt;0,VLOOKUP(CONCATENATE($B63," ",$C63),'-RÅDATA_KVARTAL-'!$A$4:$W$75,10),"")</f>
        <v>7174.8537474664763</v>
      </c>
      <c r="W63" s="105"/>
      <c r="X63" s="174">
        <f>IF(VLOOKUP(CONCATENATE($B63," ",$C63),'-RÅDATA_KVARTAL-'!$A$4:$W$75,12)&gt;0,VLOOKUP(CONCATENATE($B63," ",$C63),'-RÅDATA_KVARTAL-'!$A$4:$W$75,12),"")</f>
        <v>2764.9400347772817</v>
      </c>
      <c r="Y63" s="105"/>
      <c r="Z63" s="105"/>
      <c r="AA63" s="174">
        <f>IF(VLOOKUP(CONCATENATE($B63," ",$C63),'-RÅDATA_KVARTAL-'!$A$4:$W$75,5)&gt;0,VLOOKUP(CONCATENATE($B63," ",$C63),'-RÅDATA_KVARTAL-'!$A$4:$W$75,5),"")</f>
        <v>4890.9295413522086</v>
      </c>
      <c r="AB63" s="105" t="s">
        <v>213</v>
      </c>
      <c r="AC63" s="105"/>
      <c r="AD63" s="174">
        <f>IF(VLOOKUP(CONCATENATE($B63," ",$C63),'-RÅDATA_KVARTAL-'!$A$4:$W$75,7)&gt;0,VLOOKUP(CONCATENATE($B63," ",$C63),'-RÅDATA_KVARTAL-'!$A$4:$W$75,7),"")</f>
        <v>3763.8821237164893</v>
      </c>
      <c r="AE63" s="105" t="s">
        <v>213</v>
      </c>
      <c r="AF63" s="105"/>
      <c r="AG63" s="174">
        <f>IF(VLOOKUP(CONCATENATE($B63," ",$C63),'-RÅDATA_KVARTAL-'!$A$4:$W$75,15)&gt;0,VLOOKUP(CONCATENATE($B63," ",$C63),'-RÅDATA_KVARTAL-'!$A$4:$W$75,15),"")</f>
        <v>3027.8497266621171</v>
      </c>
      <c r="AH63" s="105"/>
      <c r="AI63" s="174">
        <f>IF(VLOOKUP(CONCATENATE($B63," ",$C63),'-RÅDATA_KVARTAL-'!$A$4:$W$75,17)&gt;0,VLOOKUP(CONCATENATE($B63," ",$C63),'-RÅDATA_KVARTAL-'!$A$4:$W$75,17),"")</f>
        <v>2541.2056252303137</v>
      </c>
      <c r="AJ63" s="105"/>
      <c r="AK63" s="102"/>
      <c r="AL63" s="174">
        <f>IF(VLOOKUP(CONCATENATE($B63," ",$C63),'-RÅDATA_KVARTAL-'!$A$4:$W$75,11)&gt;0,VLOOKUP(CONCATENATE($B63," ",$C63),'-RÅDATA_KVARTAL-'!$A$4:$W$75,11),"")</f>
        <v>1863.0798146900913</v>
      </c>
      <c r="AM63" s="105" t="s">
        <v>213</v>
      </c>
      <c r="AN63" s="174">
        <f>IF(VLOOKUP(CONCATENATE($B63," ",$C63),'-RÅDATA_KVARTAL-'!$A$4:$W$75,13)&gt;0,VLOOKUP(CONCATENATE($B63," ",$C63),'-RÅDATA_KVARTAL-'!$A$4:$W$75,13),"")</f>
        <v>1222.6764984861757</v>
      </c>
      <c r="AO63" s="105" t="s">
        <v>213</v>
      </c>
      <c r="AP63" s="105"/>
    </row>
    <row r="64" spans="2:42" ht="10.5" customHeight="1" x14ac:dyDescent="0.2">
      <c r="B64" s="102">
        <v>2015</v>
      </c>
      <c r="C64" s="102" t="s">
        <v>3</v>
      </c>
      <c r="D64" s="77"/>
      <c r="E64" s="174">
        <f>IF(VLOOKUP(CONCATENATE($B64," ",$C64),'-RÅDATA_KVARTAL-'!$A$4:$W$75,8)&gt;0,VLOOKUP(CONCATENATE($B64," ",$C64),'-RÅDATA_KVARTAL-'!$A$4:$W$75,8),"")</f>
        <v>56.831863387553391</v>
      </c>
      <c r="F64" s="105"/>
      <c r="G64" s="105"/>
      <c r="H64" s="174">
        <f>IF(VLOOKUP(CONCATENATE($B64," ",$C64),'-RÅDATA_KVARTAL-'!$A$4:$W$75,9)&gt;0,VLOOKUP(CONCATENATE($B64," ",$C64),'-RÅDATA_KVARTAL-'!$A$4:$W$75,9),"")</f>
        <v>3306.6854704719599</v>
      </c>
      <c r="I64" s="105"/>
      <c r="J64" s="105"/>
      <c r="K64" s="174">
        <f>IF(VLOOKUP(CONCATENATE($B64," ",$C64),'-RÅDATA_KVARTAL-'!$A$4:$W$75,4)&gt;0,VLOOKUP(CONCATENATE($B64," ",$C64),'-RÅDATA_KVARTAL-'!$A$4:$W$75,4),"")</f>
        <v>16449.974996949408</v>
      </c>
      <c r="L64" s="105"/>
      <c r="M64" s="105"/>
      <c r="N64" s="174">
        <f>IF(VLOOKUP(CONCATENATE($B64," ",$C64),'-RÅDATA_KVARTAL-'!$A$4:$W$75,6)&gt;0,VLOOKUP(CONCATENATE($B64," ",$C64),'-RÅDATA_KVARTAL-'!$A$4:$W$75,6),"")</f>
        <v>9393.4442756670906</v>
      </c>
      <c r="O64" s="105"/>
      <c r="P64" s="105"/>
      <c r="Q64" s="174">
        <f>IF(VLOOKUP(CONCATENATE($B64," ",$C64),'-RÅDATA_KVARTAL-'!$A$4:$W$75,14)&gt;0,VLOOKUP(CONCATENATE($B64," ",$C64),'-RÅDATA_KVARTAL-'!$A$4:$W$75,14),"")</f>
        <v>9028.4152304407526</v>
      </c>
      <c r="R64" s="105"/>
      <c r="S64" s="174">
        <f>IF(VLOOKUP(CONCATENATE($B64," ",$C64),'-RÅDATA_KVARTAL-'!$A$4:$W$75,16)&gt;0,VLOOKUP(CONCATENATE($B64," ",$C64),'-RÅDATA_KVARTAL-'!$A$4:$W$75,16),"")</f>
        <v>6527.6568496136642</v>
      </c>
      <c r="T64" s="105"/>
      <c r="U64" s="105"/>
      <c r="V64" s="174">
        <f>IF(VLOOKUP(CONCATENATE($B64," ",$C64),'-RÅDATA_KVARTAL-'!$A$4:$W$75,10)&gt;0,VLOOKUP(CONCATENATE($B64," ",$C64),'-RÅDATA_KVARTAL-'!$A$4:$W$75,10),"")</f>
        <v>7421.5597665086552</v>
      </c>
      <c r="W64" s="105"/>
      <c r="X64" s="174">
        <f>IF(VLOOKUP(CONCATENATE($B64," ",$C64),'-RÅDATA_KVARTAL-'!$A$4:$W$75,12)&gt;0,VLOOKUP(CONCATENATE($B64," ",$C64),'-RÅDATA_KVARTAL-'!$A$4:$W$75,12),"")</f>
        <v>2865.7874260534263</v>
      </c>
      <c r="Y64" s="105"/>
      <c r="Z64" s="105"/>
      <c r="AA64" s="174">
        <f>IF(VLOOKUP(CONCATENATE($B64," ",$C64),'-RÅDATA_KVARTAL-'!$A$4:$W$75,5)&gt;0,VLOOKUP(CONCATENATE($B64," ",$C64),'-RÅDATA_KVARTAL-'!$A$4:$W$75,5),"")</f>
        <v>5389.5366912797763</v>
      </c>
      <c r="AB64" s="105" t="s">
        <v>213</v>
      </c>
      <c r="AC64" s="105"/>
      <c r="AD64" s="174">
        <f>IF(VLOOKUP(CONCATENATE($B64," ",$C64),'-RÅDATA_KVARTAL-'!$A$4:$W$75,7)&gt;0,VLOOKUP(CONCATENATE($B64," ",$C64),'-RÅDATA_KVARTAL-'!$A$4:$W$75,7),"")</f>
        <v>4262.7097644294408</v>
      </c>
      <c r="AE64" s="105" t="s">
        <v>213</v>
      </c>
      <c r="AF64" s="105"/>
      <c r="AG64" s="174">
        <f>IF(VLOOKUP(CONCATENATE($B64," ",$C64),'-RÅDATA_KVARTAL-'!$A$4:$W$75,15)&gt;0,VLOOKUP(CONCATENATE($B64," ",$C64),'-RÅDATA_KVARTAL-'!$A$4:$W$75,15),"")</f>
        <v>3329.6859860356476</v>
      </c>
      <c r="AH64" s="105"/>
      <c r="AI64" s="174">
        <f>IF(VLOOKUP(CONCATENATE($B64," ",$C64),'-RÅDATA_KVARTAL-'!$A$4:$W$75,17)&gt;0,VLOOKUP(CONCATENATE($B64," ",$C64),'-RÅDATA_KVARTAL-'!$A$4:$W$75,17),"")</f>
        <v>2898.6864326674709</v>
      </c>
      <c r="AJ64" s="105"/>
      <c r="AK64" s="102"/>
      <c r="AL64" s="174">
        <f>IF(VLOOKUP(CONCATENATE($B64," ",$C64),'-RÅDATA_KVARTAL-'!$A$4:$W$75,11)&gt;0,VLOOKUP(CONCATENATE($B64," ",$C64),'-RÅDATA_KVARTAL-'!$A$4:$W$75,11),"")</f>
        <v>2059.8507052441287</v>
      </c>
      <c r="AM64" s="105" t="s">
        <v>213</v>
      </c>
      <c r="AN64" s="174">
        <f>IF(VLOOKUP(CONCATENATE($B64," ",$C64),'-RÅDATA_KVARTAL-'!$A$4:$W$75,13)&gt;0,VLOOKUP(CONCATENATE($B64," ",$C64),'-RÅDATA_KVARTAL-'!$A$4:$W$75,13),"")</f>
        <v>1364.0233317619695</v>
      </c>
      <c r="AO64" s="105" t="s">
        <v>213</v>
      </c>
      <c r="AP64" s="105"/>
    </row>
    <row r="65" spans="2:42" ht="15" customHeight="1" x14ac:dyDescent="0.2">
      <c r="B65" s="102">
        <v>2016</v>
      </c>
      <c r="C65" s="102" t="s">
        <v>0</v>
      </c>
      <c r="D65" s="77"/>
      <c r="E65" s="174">
        <f>IF(VLOOKUP(CONCATENATE($B65," ",$C65),'-RÅDATA_KVARTAL-'!$A$4:$W$75,8)&gt;0,VLOOKUP(CONCATENATE($B65," ",$C65),'-RÅDATA_KVARTAL-'!$A$4:$W$75,8),"")</f>
        <v>53.934021050665628</v>
      </c>
      <c r="F65" s="105"/>
      <c r="G65" s="105"/>
      <c r="H65" s="174">
        <f>IF(VLOOKUP(CONCATENATE($B65," ",$C65),'-RÅDATA_KVARTAL-'!$A$4:$W$75,9)&gt;0,VLOOKUP(CONCATENATE($B65," ",$C65),'-RÅDATA_KVARTAL-'!$A$4:$W$75,9),"")</f>
        <v>3083.8439907508105</v>
      </c>
      <c r="I65" s="105"/>
      <c r="J65" s="105"/>
      <c r="K65" s="174">
        <f>IF(VLOOKUP(CONCATENATE($B65," ",$C65),'-RÅDATA_KVARTAL-'!$A$4:$W$75,4)&gt;0,VLOOKUP(CONCATENATE($B65," ",$C65),'-RÅDATA_KVARTAL-'!$A$4:$W$75,4),"")</f>
        <v>16483.647252192062</v>
      </c>
      <c r="L65" s="105" t="s">
        <v>213</v>
      </c>
      <c r="M65" s="105"/>
      <c r="N65" s="174">
        <f>IF(VLOOKUP(CONCATENATE($B65," ",$C65),'-RÅDATA_KVARTAL-'!$A$4:$W$75,6)&gt;0,VLOOKUP(CONCATENATE($B65," ",$C65),'-RÅDATA_KVARTAL-'!$A$4:$W$75,6),"")</f>
        <v>9380.1161395355084</v>
      </c>
      <c r="O65" s="105" t="s">
        <v>213</v>
      </c>
      <c r="P65" s="105"/>
      <c r="Q65" s="174">
        <f>IF(VLOOKUP(CONCATENATE($B65," ",$C65),'-RÅDATA_KVARTAL-'!$A$4:$W$75,14)&gt;0,VLOOKUP(CONCATENATE($B65," ",$C65),'-RÅDATA_KVARTAL-'!$A$4:$W$75,14),"")</f>
        <v>9067.1549125380934</v>
      </c>
      <c r="R65" s="105" t="s">
        <v>213</v>
      </c>
      <c r="S65" s="174">
        <f>IF(VLOOKUP(CONCATENATE($B65," ",$C65),'-RÅDATA_KVARTAL-'!$A$4:$W$75,16)&gt;0,VLOOKUP(CONCATENATE($B65," ",$C65),'-RÅDATA_KVARTAL-'!$A$4:$W$75,16),"")</f>
        <v>6801.2543793888653</v>
      </c>
      <c r="T65" s="105" t="s">
        <v>213</v>
      </c>
      <c r="U65" s="105"/>
      <c r="V65" s="174">
        <f>IF(VLOOKUP(CONCATENATE($B65," ",$C65),'-RÅDATA_KVARTAL-'!$A$4:$W$75,10)&gt;0,VLOOKUP(CONCATENATE($B65," ",$C65),'-RÅDATA_KVARTAL-'!$A$4:$W$75,10),"")</f>
        <v>7416.4923396539689</v>
      </c>
      <c r="W65" s="105" t="s">
        <v>213</v>
      </c>
      <c r="X65" s="174">
        <f>IF(VLOOKUP(CONCATENATE($B65," ",$C65),'-RÅDATA_KVARTAL-'!$A$4:$W$75,12)&gt;0,VLOOKUP(CONCATENATE($B65," ",$C65),'-RÅDATA_KVARTAL-'!$A$4:$W$75,12),"")</f>
        <v>2578.8617601466422</v>
      </c>
      <c r="Y65" s="105" t="s">
        <v>213</v>
      </c>
      <c r="Z65" s="105"/>
      <c r="AA65" s="174">
        <f>IF(VLOOKUP(CONCATENATE($B65," ",$C65),'-RÅDATA_KVARTAL-'!$A$4:$W$75,5)&gt;0,VLOOKUP(CONCATENATE($B65," ",$C65),'-RÅDATA_KVARTAL-'!$A$4:$W$75,5),"")</f>
        <v>5165.4941808099493</v>
      </c>
      <c r="AB65" s="105" t="s">
        <v>213</v>
      </c>
      <c r="AC65" s="105"/>
      <c r="AD65" s="174">
        <f>IF(VLOOKUP(CONCATENATE($B65," ",$C65),'-RÅDATA_KVARTAL-'!$A$4:$W$75,7)&gt;0,VLOOKUP(CONCATENATE($B65," ",$C65),'-RÅDATA_KVARTAL-'!$A$4:$W$75,7),"")</f>
        <v>4059.671307737518</v>
      </c>
      <c r="AE65" s="105" t="s">
        <v>213</v>
      </c>
      <c r="AF65" s="105"/>
      <c r="AG65" s="174">
        <f>IF(VLOOKUP(CONCATENATE($B65," ",$C65),'-RÅDATA_KVARTAL-'!$A$4:$W$75,15)&gt;0,VLOOKUP(CONCATENATE($B65," ",$C65),'-RÅDATA_KVARTAL-'!$A$4:$W$75,15),"")</f>
        <v>3131.9076537120782</v>
      </c>
      <c r="AH65" s="105" t="s">
        <v>213</v>
      </c>
      <c r="AI65" s="174">
        <f>IF(VLOOKUP(CONCATENATE($B65," ",$C65),'-RÅDATA_KVARTAL-'!$A$4:$W$75,17)&gt;0,VLOOKUP(CONCATENATE($B65," ",$C65),'-RÅDATA_KVARTAL-'!$A$4:$W$75,17),"")</f>
        <v>2768.9449915396467</v>
      </c>
      <c r="AJ65" s="105" t="s">
        <v>213</v>
      </c>
      <c r="AK65" s="102"/>
      <c r="AL65" s="174">
        <f>IF(VLOOKUP(CONCATENATE($B65," ",$C65),'-RÅDATA_KVARTAL-'!$A$4:$W$75,11)&gt;0,VLOOKUP(CONCATENATE($B65," ",$C65),'-RÅDATA_KVARTAL-'!$A$4:$W$75,11),"")</f>
        <v>2033.5865270978713</v>
      </c>
      <c r="AM65" s="105" t="s">
        <v>213</v>
      </c>
      <c r="AN65" s="174">
        <f>IF(VLOOKUP(CONCATENATE($B65," ",$C65),'-RÅDATA_KVARTAL-'!$A$4:$W$75,13)&gt;0,VLOOKUP(CONCATENATE($B65," ",$C65),'-RÅDATA_KVARTAL-'!$A$4:$W$75,13),"")</f>
        <v>1290.7263161978715</v>
      </c>
      <c r="AO65" s="105" t="s">
        <v>213</v>
      </c>
      <c r="AP65" s="105"/>
    </row>
    <row r="66" spans="2:42" ht="10.5" customHeight="1" x14ac:dyDescent="0.2">
      <c r="B66" s="102">
        <v>2016</v>
      </c>
      <c r="C66" s="102" t="s">
        <v>1</v>
      </c>
      <c r="D66" s="77"/>
      <c r="E66" s="174">
        <f>IF(VLOOKUP(CONCATENATE($B66," ",$C66),'-RÅDATA_KVARTAL-'!$A$4:$W$75,8)&gt;0,VLOOKUP(CONCATENATE($B66," ",$C66),'-RÅDATA_KVARTAL-'!$A$4:$W$75,8),"")</f>
        <v>55.423314336794803</v>
      </c>
      <c r="F66" s="105"/>
      <c r="G66" s="105"/>
      <c r="H66" s="174">
        <f>IF(VLOOKUP(CONCATENATE($B66," ",$C66),'-RÅDATA_KVARTAL-'!$A$4:$W$75,9)&gt;0,VLOOKUP(CONCATENATE($B66," ",$C66),'-RÅDATA_KVARTAL-'!$A$4:$W$75,9),"")</f>
        <v>3255.7043144191985</v>
      </c>
      <c r="I66" s="105"/>
      <c r="J66" s="105"/>
      <c r="K66" s="174">
        <f>IF(VLOOKUP(CONCATENATE($B66," ",$C66),'-RÅDATA_KVARTAL-'!$A$4:$W$75,4)&gt;0,VLOOKUP(CONCATENATE($B66," ",$C66),'-RÅDATA_KVARTAL-'!$A$4:$W$75,4),"")</f>
        <v>16682.728836429513</v>
      </c>
      <c r="L66" s="105" t="s">
        <v>213</v>
      </c>
      <c r="M66" s="105"/>
      <c r="N66" s="174">
        <f>IF(VLOOKUP(CONCATENATE($B66," ",$C66),'-RÅDATA_KVARTAL-'!$A$4:$W$75,6)&gt;0,VLOOKUP(CONCATENATE($B66," ",$C66),'-RÅDATA_KVARTAL-'!$A$4:$W$75,6),"")</f>
        <v>9599.6044067918519</v>
      </c>
      <c r="O66" s="105" t="s">
        <v>213</v>
      </c>
      <c r="P66" s="105"/>
      <c r="Q66" s="174">
        <f>IF(VLOOKUP(CONCATENATE($B66," ",$C66),'-RÅDATA_KVARTAL-'!$A$4:$W$75,14)&gt;0,VLOOKUP(CONCATENATE($B66," ",$C66),'-RÅDATA_KVARTAL-'!$A$4:$W$75,14),"")</f>
        <v>8954.1769104140185</v>
      </c>
      <c r="R66" s="105" t="s">
        <v>213</v>
      </c>
      <c r="S66" s="174">
        <f>IF(VLOOKUP(CONCATENATE($B66," ",$C66),'-RÅDATA_KVARTAL-'!$A$4:$W$75,16)&gt;0,VLOOKUP(CONCATENATE($B66," ",$C66),'-RÅDATA_KVARTAL-'!$A$4:$W$75,16),"")</f>
        <v>6753.0541812383453</v>
      </c>
      <c r="T66" s="105" t="s">
        <v>213</v>
      </c>
      <c r="U66" s="105"/>
      <c r="V66" s="174">
        <f>IF(VLOOKUP(CONCATENATE($B66," ",$C66),'-RÅDATA_KVARTAL-'!$A$4:$W$75,10)&gt;0,VLOOKUP(CONCATENATE($B66," ",$C66),'-RÅDATA_KVARTAL-'!$A$4:$W$75,10),"")</f>
        <v>7728.5519260154952</v>
      </c>
      <c r="W66" s="105" t="s">
        <v>213</v>
      </c>
      <c r="X66" s="174">
        <f>IF(VLOOKUP(CONCATENATE($B66," ",$C66),'-RÅDATA_KVARTAL-'!$A$4:$W$75,12)&gt;0,VLOOKUP(CONCATENATE($B66," ",$C66),'-RÅDATA_KVARTAL-'!$A$4:$W$75,12),"")</f>
        <v>2846.5502255535075</v>
      </c>
      <c r="Y66" s="105" t="s">
        <v>213</v>
      </c>
      <c r="Z66" s="105"/>
      <c r="AA66" s="174">
        <f>IF(VLOOKUP(CONCATENATE($B66," ",$C66),'-RÅDATA_KVARTAL-'!$A$4:$W$75,5)&gt;0,VLOOKUP(CONCATENATE($B66," ",$C66),'-RÅDATA_KVARTAL-'!$A$4:$W$75,5),"")</f>
        <v>5361.5606288687086</v>
      </c>
      <c r="AB66" s="105" t="s">
        <v>213</v>
      </c>
      <c r="AC66" s="105"/>
      <c r="AD66" s="174">
        <f>IF(VLOOKUP(CONCATENATE($B66," ",$C66),'-RÅDATA_KVARTAL-'!$A$4:$W$75,7)&gt;0,VLOOKUP(CONCATENATE($B66," ",$C66),'-RÅDATA_KVARTAL-'!$A$4:$W$75,7),"")</f>
        <v>4198.8441346319296</v>
      </c>
      <c r="AE66" s="105" t="s">
        <v>213</v>
      </c>
      <c r="AF66" s="105"/>
      <c r="AG66" s="174">
        <f>IF(VLOOKUP(CONCATENATE($B66," ",$C66),'-RÅDATA_KVARTAL-'!$A$4:$W$75,15)&gt;0,VLOOKUP(CONCATENATE($B66," ",$C66),'-RÅDATA_KVARTAL-'!$A$4:$W$75,15),"")</f>
        <v>3189.179321065295</v>
      </c>
      <c r="AH66" s="105" t="s">
        <v>213</v>
      </c>
      <c r="AI66" s="174">
        <f>IF(VLOOKUP(CONCATENATE($B66," ",$C66),'-RÅDATA_KVARTAL-'!$A$4:$W$75,17)&gt;0,VLOOKUP(CONCATENATE($B66," ",$C66),'-RÅDATA_KVARTAL-'!$A$4:$W$75,17),"")</f>
        <v>2783.906403528516</v>
      </c>
      <c r="AJ66" s="105" t="s">
        <v>213</v>
      </c>
      <c r="AK66" s="102"/>
      <c r="AL66" s="174">
        <f>IF(VLOOKUP(CONCATENATE($B66," ",$C66),'-RÅDATA_KVARTAL-'!$A$4:$W$75,11)&gt;0,VLOOKUP(CONCATENATE($B66," ",$C66),'-RÅDATA_KVARTAL-'!$A$4:$W$75,11),"")</f>
        <v>2172.3813078034136</v>
      </c>
      <c r="AM66" s="105" t="s">
        <v>213</v>
      </c>
      <c r="AN66" s="174">
        <f>IF(VLOOKUP(CONCATENATE($B66," ",$C66),'-RÅDATA_KVARTAL-'!$A$4:$W$75,13)&gt;0,VLOOKUP(CONCATENATE($B66," ",$C66),'-RÅDATA_KVARTAL-'!$A$4:$W$75,13),"")</f>
        <v>1414.9377311034136</v>
      </c>
      <c r="AO66" s="105" t="s">
        <v>213</v>
      </c>
      <c r="AP66" s="105"/>
    </row>
    <row r="67" spans="2:42" ht="10.5" customHeight="1" x14ac:dyDescent="0.2">
      <c r="B67" s="102">
        <v>2016</v>
      </c>
      <c r="C67" s="102" t="s">
        <v>2</v>
      </c>
      <c r="D67" s="77"/>
      <c r="E67" s="174">
        <f>IF(VLOOKUP(CONCATENATE($B67," ",$C67),'-RÅDATA_KVARTAL-'!$A$4:$W$75,8)&gt;0,VLOOKUP(CONCATENATE($B67," ",$C67),'-RÅDATA_KVARTAL-'!$A$4:$W$75,8),"")</f>
        <v>51.241577787292144</v>
      </c>
      <c r="F67" s="105"/>
      <c r="G67" s="105"/>
      <c r="H67" s="174">
        <f>IF(VLOOKUP(CONCATENATE($B67," ",$C67),'-RÅDATA_KVARTAL-'!$A$4:$W$75,9)&gt;0,VLOOKUP(CONCATENATE($B67," ",$C67),'-RÅDATA_KVARTAL-'!$A$4:$W$75,9),"")</f>
        <v>3245.2985931980816</v>
      </c>
      <c r="I67" s="105"/>
      <c r="J67" s="105"/>
      <c r="K67" s="174">
        <f>IF(VLOOKUP(CONCATENATE($B67," ",$C67),'-RÅDATA_KVARTAL-'!$A$4:$W$75,4)&gt;0,VLOOKUP(CONCATENATE($B67," ",$C67),'-RÅDATA_KVARTAL-'!$A$4:$W$75,4),"")</f>
        <v>16654.381146771739</v>
      </c>
      <c r="L67" s="105" t="s">
        <v>213</v>
      </c>
      <c r="M67" s="105"/>
      <c r="N67" s="174">
        <f>IF(VLOOKUP(CONCATENATE($B67," ",$C67),'-RÅDATA_KVARTAL-'!$A$4:$W$75,6)&gt;0,VLOOKUP(CONCATENATE($B67," ",$C67),'-RÅDATA_KVARTAL-'!$A$4:$W$75,6),"")</f>
        <v>8644.1307572367587</v>
      </c>
      <c r="O67" s="105" t="s">
        <v>213</v>
      </c>
      <c r="P67" s="105"/>
      <c r="Q67" s="174">
        <f>IF(VLOOKUP(CONCATENATE($B67," ",$C67),'-RÅDATA_KVARTAL-'!$A$4:$W$75,14)&gt;0,VLOOKUP(CONCATENATE($B67," ",$C67),'-RÅDATA_KVARTAL-'!$A$4:$W$75,14),"")</f>
        <v>8707.9446997463456</v>
      </c>
      <c r="R67" s="105" t="s">
        <v>213</v>
      </c>
      <c r="S67" s="174">
        <f>IF(VLOOKUP(CONCATENATE($B67," ",$C67),'-RÅDATA_KVARTAL-'!$A$4:$W$75,16)&gt;0,VLOOKUP(CONCATENATE($B67," ",$C67),'-RÅDATA_KVARTAL-'!$A$4:$W$75,16),"")</f>
        <v>5776.0984666061513</v>
      </c>
      <c r="T67" s="105" t="s">
        <v>213</v>
      </c>
      <c r="U67" s="105"/>
      <c r="V67" s="174">
        <f>IF(VLOOKUP(CONCATENATE($B67," ",$C67),'-RÅDATA_KVARTAL-'!$A$4:$W$75,10)&gt;0,VLOOKUP(CONCATENATE($B67," ",$C67),'-RÅDATA_KVARTAL-'!$A$4:$W$75,10),"")</f>
        <v>7946.4364470253922</v>
      </c>
      <c r="W67" s="105" t="s">
        <v>213</v>
      </c>
      <c r="X67" s="174">
        <f>IF(VLOOKUP(CONCATENATE($B67," ",$C67),'-RÅDATA_KVARTAL-'!$A$4:$W$75,12)&gt;0,VLOOKUP(CONCATENATE($B67," ",$C67),'-RÅDATA_KVARTAL-'!$A$4:$W$75,12),"")</f>
        <v>2868.0322906306064</v>
      </c>
      <c r="Y67" s="105" t="s">
        <v>213</v>
      </c>
      <c r="Z67" s="105"/>
      <c r="AA67" s="174">
        <f>IF(VLOOKUP(CONCATENATE($B67," ",$C67),'-RÅDATA_KVARTAL-'!$A$4:$W$75,5)&gt;0,VLOOKUP(CONCATENATE($B67," ",$C67),'-RÅDATA_KVARTAL-'!$A$4:$W$75,5),"")</f>
        <v>5197.0152899173763</v>
      </c>
      <c r="AB67" s="105" t="s">
        <v>213</v>
      </c>
      <c r="AC67" s="105"/>
      <c r="AD67" s="174">
        <f>IF(VLOOKUP(CONCATENATE($B67," ",$C67),'-RÅDATA_KVARTAL-'!$A$4:$W$75,7)&gt;0,VLOOKUP(CONCATENATE($B67," ",$C67),'-RÅDATA_KVARTAL-'!$A$4:$W$75,7),"")</f>
        <v>3914.5779363588954</v>
      </c>
      <c r="AE67" s="105" t="s">
        <v>213</v>
      </c>
      <c r="AF67" s="105"/>
      <c r="AG67" s="174">
        <f>IF(VLOOKUP(CONCATENATE($B67," ",$C67),'-RÅDATA_KVARTAL-'!$A$4:$W$75,15)&gt;0,VLOOKUP(CONCATENATE($B67," ",$C67),'-RÅDATA_KVARTAL-'!$A$4:$W$75,15),"")</f>
        <v>3172.4003554918131</v>
      </c>
      <c r="AH67" s="105" t="s">
        <v>213</v>
      </c>
      <c r="AI67" s="174">
        <f>IF(VLOOKUP(CONCATENATE($B67," ",$C67),'-RÅDATA_KVARTAL-'!$A$4:$W$75,17)&gt;0,VLOOKUP(CONCATENATE($B67," ",$C67),'-RÅDATA_KVARTAL-'!$A$4:$W$75,17),"")</f>
        <v>2675.5643245333322</v>
      </c>
      <c r="AJ67" s="105" t="s">
        <v>213</v>
      </c>
      <c r="AK67" s="102"/>
      <c r="AL67" s="174">
        <f>IF(VLOOKUP(CONCATENATE($B67," ",$C67),'-RÅDATA_KVARTAL-'!$A$4:$W$75,11)&gt;0,VLOOKUP(CONCATENATE($B67," ",$C67),'-RÅDATA_KVARTAL-'!$A$4:$W$75,11),"")</f>
        <v>2024.6149344255632</v>
      </c>
      <c r="AM67" s="105" t="s">
        <v>213</v>
      </c>
      <c r="AN67" s="174">
        <f>IF(VLOOKUP(CONCATENATE($B67," ",$C67),'-RÅDATA_KVARTAL-'!$A$4:$W$75,13)&gt;0,VLOOKUP(CONCATENATE($B67," ",$C67),'-RÅDATA_KVARTAL-'!$A$4:$W$75,13),"")</f>
        <v>1239.0136118255632</v>
      </c>
      <c r="AO67" s="105" t="s">
        <v>213</v>
      </c>
      <c r="AP67" s="105"/>
    </row>
    <row r="68" spans="2:42" ht="10.5" customHeight="1" x14ac:dyDescent="0.2">
      <c r="B68" s="102">
        <v>2016</v>
      </c>
      <c r="C68" s="102" t="s">
        <v>3</v>
      </c>
      <c r="D68" s="77"/>
      <c r="E68" s="174">
        <f>IF(VLOOKUP(CONCATENATE($B68," ",$C68),'-RÅDATA_KVARTAL-'!$A$4:$W$75,8)&gt;0,VLOOKUP(CONCATENATE($B68," ",$C68),'-RÅDATA_KVARTAL-'!$A$4:$W$75,8),"")</f>
        <v>58.829818486348387</v>
      </c>
      <c r="F68" s="105"/>
      <c r="G68" s="105"/>
      <c r="H68" s="174">
        <f>IF(VLOOKUP(CONCATENATE($B68," ",$C68),'-RÅDATA_KVARTAL-'!$A$4:$W$75,9)&gt;0,VLOOKUP(CONCATENATE($B68," ",$C68),'-RÅDATA_KVARTAL-'!$A$4:$W$75,9),"")</f>
        <v>3339.2025959723505</v>
      </c>
      <c r="I68" s="105"/>
      <c r="J68" s="105"/>
      <c r="K68" s="174">
        <f>IF(VLOOKUP(CONCATENATE($B68," ",$C68),'-RÅDATA_KVARTAL-'!$A$4:$W$75,4)&gt;0,VLOOKUP(CONCATENATE($B68," ",$C68),'-RÅDATA_KVARTAL-'!$A$4:$W$75,4),"")</f>
        <v>17657.952172642385</v>
      </c>
      <c r="L68" s="105" t="s">
        <v>213</v>
      </c>
      <c r="M68" s="105"/>
      <c r="N68" s="174">
        <f>IF(VLOOKUP(CONCATENATE($B68," ",$C68),'-RÅDATA_KVARTAL-'!$A$4:$W$75,6)&gt;0,VLOOKUP(CONCATENATE($B68," ",$C68),'-RÅDATA_KVARTAL-'!$A$4:$W$75,6),"")</f>
        <v>9877.4261044715822</v>
      </c>
      <c r="O68" s="105" t="s">
        <v>213</v>
      </c>
      <c r="P68" s="105"/>
      <c r="Q68" s="174">
        <f>IF(VLOOKUP(CONCATENATE($B68," ",$C68),'-RÅDATA_KVARTAL-'!$A$4:$W$75,14)&gt;0,VLOOKUP(CONCATENATE($B68," ",$C68),'-RÅDATA_KVARTAL-'!$A$4:$W$75,14),"")</f>
        <v>9599.3891178809881</v>
      </c>
      <c r="R68" s="105" t="s">
        <v>213</v>
      </c>
      <c r="S68" s="174">
        <f>IF(VLOOKUP(CONCATENATE($B68," ",$C68),'-RÅDATA_KVARTAL-'!$A$4:$W$75,16)&gt;0,VLOOKUP(CONCATENATE($B68," ",$C68),'-RÅDATA_KVARTAL-'!$A$4:$W$75,16),"")</f>
        <v>6735.1086133460785</v>
      </c>
      <c r="T68" s="105" t="s">
        <v>213</v>
      </c>
      <c r="U68" s="105"/>
      <c r="V68" s="174">
        <f>IF(VLOOKUP(CONCATENATE($B68," ",$C68),'-RÅDATA_KVARTAL-'!$A$4:$W$75,10)&gt;0,VLOOKUP(CONCATENATE($B68," ",$C68),'-RÅDATA_KVARTAL-'!$A$4:$W$75,10),"")</f>
        <v>8058.5630547613964</v>
      </c>
      <c r="W68" s="105" t="s">
        <v>213</v>
      </c>
      <c r="X68" s="174">
        <f>IF(VLOOKUP(CONCATENATE($B68," ",$C68),'-RÅDATA_KVARTAL-'!$A$4:$W$75,12)&gt;0,VLOOKUP(CONCATENATE($B68," ",$C68),'-RÅDATA_KVARTAL-'!$A$4:$W$75,12),"")</f>
        <v>3142.3174911255028</v>
      </c>
      <c r="Y68" s="105" t="s">
        <v>213</v>
      </c>
      <c r="Z68" s="105"/>
      <c r="AA68" s="174">
        <f>IF(VLOOKUP(CONCATENATE($B68," ",$C68),'-RÅDATA_KVARTAL-'!$A$4:$W$75,5)&gt;0,VLOOKUP(CONCATENATE($B68," ",$C68),'-RÅDATA_KVARTAL-'!$A$4:$W$75,5),"")</f>
        <v>5681.6855131638395</v>
      </c>
      <c r="AB68" s="105" t="s">
        <v>213</v>
      </c>
      <c r="AC68" s="105"/>
      <c r="AD68" s="174">
        <f>IF(VLOOKUP(CONCATENATE($B68," ",$C68),'-RÅDATA_KVARTAL-'!$A$4:$W$75,7)&gt;0,VLOOKUP(CONCATENATE($B68," ",$C68),'-RÅDATA_KVARTAL-'!$A$4:$W$75,7),"")</f>
        <v>4457.584103831532</v>
      </c>
      <c r="AE68" s="105" t="s">
        <v>213</v>
      </c>
      <c r="AF68" s="105"/>
      <c r="AG68" s="174">
        <f>IF(VLOOKUP(CONCATENATE($B68," ",$C68),'-RÅDATA_KVARTAL-'!$A$4:$W$75,15)&gt;0,VLOOKUP(CONCATENATE($B68," ",$C68),'-RÅDATA_KVARTAL-'!$A$4:$W$75,15),"")</f>
        <v>3550.9165751586866</v>
      </c>
      <c r="AH68" s="105" t="s">
        <v>213</v>
      </c>
      <c r="AI68" s="174">
        <f>IF(VLOOKUP(CONCATENATE($B68," ",$C68),'-RÅDATA_KVARTAL-'!$A$4:$W$75,17)&gt;0,VLOOKUP(CONCATENATE($B68," ",$C68),'-RÅDATA_KVARTAL-'!$A$4:$W$75,17),"")</f>
        <v>3097.2352611263786</v>
      </c>
      <c r="AJ68" s="105" t="s">
        <v>213</v>
      </c>
      <c r="AK68" s="102"/>
      <c r="AL68" s="174">
        <f>IF(VLOOKUP(CONCATENATE($B68," ",$C68),'-RÅDATA_KVARTAL-'!$A$4:$W$75,11)&gt;0,VLOOKUP(CONCATENATE($B68," ",$C68),'-RÅDATA_KVARTAL-'!$A$4:$W$75,11),"")</f>
        <v>2130.7689380051529</v>
      </c>
      <c r="AM68" s="105" t="s">
        <v>213</v>
      </c>
      <c r="AN68" s="174">
        <f>IF(VLOOKUP(CONCATENATE($B68," ",$C68),'-RÅDATA_KVARTAL-'!$A$4:$W$75,13)&gt;0,VLOOKUP(CONCATENATE($B68," ",$C68),'-RÅDATA_KVARTAL-'!$A$4:$W$75,13),"")</f>
        <v>1360.3488427051529</v>
      </c>
      <c r="AO68" s="105" t="s">
        <v>213</v>
      </c>
      <c r="AP68" s="105"/>
    </row>
    <row r="69" spans="2:42" ht="15" customHeight="1" x14ac:dyDescent="0.2">
      <c r="B69" s="102">
        <v>2017</v>
      </c>
      <c r="C69" s="102" t="s">
        <v>0</v>
      </c>
      <c r="D69" s="77"/>
      <c r="E69" s="174">
        <f>IF(VLOOKUP(CONCATENATE($B69," ",$C69),'-RÅDATA_KVARTAL-'!$A$4:$W$75,8)&gt;0,VLOOKUP(CONCATENATE($B69," ",$C69),'-RÅDATA_KVARTAL-'!$A$4:$W$75,8),"")</f>
        <v>55.544114216211902</v>
      </c>
      <c r="F69" s="105"/>
      <c r="G69" s="105"/>
      <c r="H69" s="174">
        <f>IF(VLOOKUP(CONCATENATE($B69," ",$C69),'-RÅDATA_KVARTAL-'!$A$4:$W$75,9)&gt;0,VLOOKUP(CONCATENATE($B69," ",$C69),'-RÅDATA_KVARTAL-'!$A$4:$W$75,9),"")</f>
        <v>3186.9037399410226</v>
      </c>
      <c r="I69" s="105"/>
      <c r="J69" s="105"/>
      <c r="K69" s="174">
        <f>IF(VLOOKUP(CONCATENATE($B69," ",$C69),'-RÅDATA_KVARTAL-'!$A$4:$W$75,4)&gt;0,VLOOKUP(CONCATENATE($B69," ",$C69),'-RÅDATA_KVARTAL-'!$A$4:$W$75,4),"")</f>
        <v>17236.762267793201</v>
      </c>
      <c r="L69" s="105"/>
      <c r="M69" s="105"/>
      <c r="N69" s="174">
        <f>IF(VLOOKUP(CONCATENATE($B69," ",$C69),'-RÅDATA_KVARTAL-'!$A$4:$W$75,6)&gt;0,VLOOKUP(CONCATENATE($B69," ",$C69),'-RÅDATA_KVARTAL-'!$A$4:$W$75,6),"")</f>
        <v>9377.926267793202</v>
      </c>
      <c r="O69" s="105"/>
      <c r="P69" s="105"/>
      <c r="Q69" s="174">
        <f>IF(VLOOKUP(CONCATENATE($B69," ",$C69),'-RÅDATA_KVARTAL-'!$A$4:$W$75,14)&gt;0,VLOOKUP(CONCATENATE($B69," ",$C69),'-RÅDATA_KVARTAL-'!$A$4:$W$75,14),"")</f>
        <v>9536.4589721328302</v>
      </c>
      <c r="R69" s="105"/>
      <c r="S69" s="174">
        <f>IF(VLOOKUP(CONCATENATE($B69," ",$C69),'-RÅDATA_KVARTAL-'!$A$4:$W$75,16)&gt;0,VLOOKUP(CONCATENATE($B69," ",$C69),'-RÅDATA_KVARTAL-'!$A$4:$W$75,16),"")</f>
        <v>6713.8489721328297</v>
      </c>
      <c r="T69" s="105"/>
      <c r="U69" s="105"/>
      <c r="V69" s="174">
        <f>IF(VLOOKUP(CONCATENATE($B69," ",$C69),'-RÅDATA_KVARTAL-'!$A$4:$W$75,10)&gt;0,VLOOKUP(CONCATENATE($B69," ",$C69),'-RÅDATA_KVARTAL-'!$A$4:$W$75,10),"")</f>
        <v>7700.303295660372</v>
      </c>
      <c r="W69" s="105"/>
      <c r="X69" s="174">
        <f>IF(VLOOKUP(CONCATENATE($B69," ",$C69),'-RÅDATA_KVARTAL-'!$A$4:$W$75,12)&gt;0,VLOOKUP(CONCATENATE($B69," ",$C69),'-RÅDATA_KVARTAL-'!$A$4:$W$75,12),"")</f>
        <v>2664.0772956603732</v>
      </c>
      <c r="Y69" s="105"/>
      <c r="Z69" s="105"/>
      <c r="AA69" s="174">
        <f>IF(VLOOKUP(CONCATENATE($B69," ",$C69),'-RÅDATA_KVARTAL-'!$A$4:$W$75,5)&gt;0,VLOOKUP(CONCATENATE($B69," ",$C69),'-RÅDATA_KVARTAL-'!$A$4:$W$75,5),"")</f>
        <v>5402.4062499870261</v>
      </c>
      <c r="AB69" s="105"/>
      <c r="AC69" s="105"/>
      <c r="AD69" s="174">
        <f>IF(VLOOKUP(CONCATENATE($B69," ",$C69),'-RÅDATA_KVARTAL-'!$A$4:$W$75,7)&gt;0,VLOOKUP(CONCATENATE($B69," ",$C69),'-RÅDATA_KVARTAL-'!$A$4:$W$75,7),"")</f>
        <v>4167.4361807870264</v>
      </c>
      <c r="AE69" s="105"/>
      <c r="AF69" s="105"/>
      <c r="AG69" s="174">
        <f>IF(VLOOKUP(CONCATENATE($B69," ",$C69),'-RÅDATA_KVARTAL-'!$A$4:$W$75,15)&gt;0,VLOOKUP(CONCATENATE($B69," ",$C69),'-RÅDATA_KVARTAL-'!$A$4:$W$75,15),"")</f>
        <v>3359.8925025881858</v>
      </c>
      <c r="AH69" s="105"/>
      <c r="AI69" s="174">
        <f>IF(VLOOKUP(CONCATENATE($B69," ",$C69),'-RÅDATA_KVARTAL-'!$A$4:$W$75,17)&gt;0,VLOOKUP(CONCATENATE($B69," ",$C69),'-RÅDATA_KVARTAL-'!$A$4:$W$75,17),"")</f>
        <v>2882.2519149881855</v>
      </c>
      <c r="AJ69" s="102"/>
      <c r="AK69" s="102"/>
      <c r="AL69" s="174">
        <f>IF(VLOOKUP(CONCATENATE($B69," ",$C69),'-RÅDATA_KVARTAL-'!$A$4:$W$75,11)&gt;0,VLOOKUP(CONCATENATE($B69," ",$C69),'-RÅDATA_KVARTAL-'!$A$4:$W$75,11),"")</f>
        <v>2042.5137473988402</v>
      </c>
      <c r="AM69" s="105"/>
      <c r="AN69" s="174">
        <f>IF(VLOOKUP(CONCATENATE($B69," ",$C69),'-RÅDATA_KVARTAL-'!$A$4:$W$75,13)&gt;0,VLOOKUP(CONCATENATE($B69," ",$C69),'-RÅDATA_KVARTAL-'!$A$4:$W$75,13),"")</f>
        <v>1285.1842657988404</v>
      </c>
      <c r="AO69" s="105"/>
      <c r="AP69" s="105"/>
    </row>
    <row r="70" spans="2:42" ht="15" hidden="1" customHeight="1" x14ac:dyDescent="0.2">
      <c r="B70" s="102">
        <v>2017</v>
      </c>
      <c r="C70" s="102" t="s">
        <v>1</v>
      </c>
      <c r="D70" s="77"/>
      <c r="E70" s="174" t="str">
        <f>IF(VLOOKUP(CONCATENATE($B70," ",$C70),'-RÅDATA_KVARTAL-'!$A$4:$W$75,8)&gt;0,VLOOKUP(CONCATENATE($B70," ",$C70),'-RÅDATA_KVARTAL-'!$A$4:$W$75,8),"")</f>
        <v/>
      </c>
      <c r="F70" s="105"/>
      <c r="G70" s="105"/>
      <c r="H70" s="174" t="str">
        <f>IF(VLOOKUP(CONCATENATE($B70," ",$C70),'-RÅDATA_KVARTAL-'!$A$4:$W$75,9)&gt;0,VLOOKUP(CONCATENATE($B70," ",$C70),'-RÅDATA_KVARTAL-'!$A$4:$W$75,9),"")</f>
        <v/>
      </c>
      <c r="I70" s="105"/>
      <c r="J70" s="105"/>
      <c r="K70" s="174" t="str">
        <f>IF(VLOOKUP(CONCATENATE($B70," ",$C70),'-RÅDATA_KVARTAL-'!$A$4:$W$75,4)&gt;0,VLOOKUP(CONCATENATE($B70," ",$C70),'-RÅDATA_KVARTAL-'!$A$4:$W$75,4),"")</f>
        <v/>
      </c>
      <c r="L70" s="105"/>
      <c r="M70" s="105"/>
      <c r="N70" s="174" t="str">
        <f>IF(VLOOKUP(CONCATENATE($B70," ",$C70),'-RÅDATA_KVARTAL-'!$A$4:$W$75,6)&gt;0,VLOOKUP(CONCATENATE($B70," ",$C70),'-RÅDATA_KVARTAL-'!$A$4:$W$75,6),"")</f>
        <v/>
      </c>
      <c r="O70" s="105"/>
      <c r="P70" s="105"/>
      <c r="Q70" s="174" t="str">
        <f>IF(VLOOKUP(CONCATENATE($B70," ",$C70),'-RÅDATA_KVARTAL-'!$A$4:$W$75,14)&gt;0,VLOOKUP(CONCATENATE($B70," ",$C70),'-RÅDATA_KVARTAL-'!$A$4:$W$75,14),"")</f>
        <v/>
      </c>
      <c r="R70" s="105"/>
      <c r="S70" s="174" t="str">
        <f>IF(VLOOKUP(CONCATENATE($B70," ",$C70),'-RÅDATA_KVARTAL-'!$A$4:$W$75,16)&gt;0,VLOOKUP(CONCATENATE($B70," ",$C70),'-RÅDATA_KVARTAL-'!$A$4:$W$75,16),"")</f>
        <v/>
      </c>
      <c r="T70" s="105"/>
      <c r="U70" s="105"/>
      <c r="V70" s="174" t="str">
        <f>IF(VLOOKUP(CONCATENATE($B70," ",$C70),'-RÅDATA_KVARTAL-'!$A$4:$W$75,10)&gt;0,VLOOKUP(CONCATENATE($B70," ",$C70),'-RÅDATA_KVARTAL-'!$A$4:$W$75,10),"")</f>
        <v/>
      </c>
      <c r="W70" s="105"/>
      <c r="X70" s="174" t="str">
        <f>IF(VLOOKUP(CONCATENATE($B70," ",$C70),'-RÅDATA_KVARTAL-'!$A$4:$W$75,12)&gt;0,VLOOKUP(CONCATENATE($B70," ",$C70),'-RÅDATA_KVARTAL-'!$A$4:$W$75,12),"")</f>
        <v/>
      </c>
      <c r="Y70" s="105"/>
      <c r="Z70" s="105"/>
      <c r="AA70" s="174" t="str">
        <f>IF(VLOOKUP(CONCATENATE($B70," ",$C70),'-RÅDATA_KVARTAL-'!$A$4:$W$75,5)&gt;0,VLOOKUP(CONCATENATE($B70," ",$C70),'-RÅDATA_KVARTAL-'!$A$4:$W$75,5),"")</f>
        <v/>
      </c>
      <c r="AB70" s="105"/>
      <c r="AC70" s="105"/>
      <c r="AD70" s="174" t="str">
        <f>IF(VLOOKUP(CONCATENATE($B70," ",$C70),'-RÅDATA_KVARTAL-'!$A$4:$W$75,7)&gt;0,VLOOKUP(CONCATENATE($B70," ",$C70),'-RÅDATA_KVARTAL-'!$A$4:$W$75,7),"")</f>
        <v/>
      </c>
      <c r="AE70" s="105"/>
      <c r="AF70" s="105"/>
      <c r="AG70" s="174" t="str">
        <f>IF(VLOOKUP(CONCATENATE($B70," ",$C70),'-RÅDATA_KVARTAL-'!$A$4:$W$75,15)&gt;0,VLOOKUP(CONCATENATE($B70," ",$C70),'-RÅDATA_KVARTAL-'!$A$4:$W$75,15),"")</f>
        <v/>
      </c>
      <c r="AH70" s="105"/>
      <c r="AI70" s="174" t="str">
        <f>IF(VLOOKUP(CONCATENATE($B70," ",$C70),'-RÅDATA_KVARTAL-'!$A$4:$W$75,17)&gt;0,VLOOKUP(CONCATENATE($B70," ",$C70),'-RÅDATA_KVARTAL-'!$A$4:$W$75,17),"")</f>
        <v/>
      </c>
      <c r="AJ70" s="102"/>
      <c r="AK70" s="102"/>
      <c r="AL70" s="174" t="str">
        <f>IF(VLOOKUP(CONCATENATE($B70," ",$C70),'-RÅDATA_KVARTAL-'!$A$4:$W$75,11)&gt;0,VLOOKUP(CONCATENATE($B70," ",$C70),'-RÅDATA_KVARTAL-'!$A$4:$W$75,11),"")</f>
        <v/>
      </c>
      <c r="AM70" s="105"/>
      <c r="AN70" s="174" t="str">
        <f>IF(VLOOKUP(CONCATENATE($B70," ",$C70),'-RÅDATA_KVARTAL-'!$A$4:$W$75,13)&gt;0,VLOOKUP(CONCATENATE($B70," ",$C70),'-RÅDATA_KVARTAL-'!$A$4:$W$75,13),"")</f>
        <v/>
      </c>
      <c r="AO70" s="105"/>
      <c r="AP70" s="105"/>
    </row>
    <row r="71" spans="2:42" ht="15" hidden="1" customHeight="1" x14ac:dyDescent="0.2">
      <c r="B71" s="102">
        <v>2017</v>
      </c>
      <c r="C71" s="102" t="s">
        <v>2</v>
      </c>
      <c r="D71" s="77"/>
      <c r="E71" s="174" t="str">
        <f>IF(VLOOKUP(CONCATENATE($B71," ",$C71),'-RÅDATA_KVARTAL-'!$A$4:$W$75,8)&gt;0,VLOOKUP(CONCATENATE($B71," ",$C71),'-RÅDATA_KVARTAL-'!$A$4:$W$75,8),"")</f>
        <v/>
      </c>
      <c r="F71" s="105"/>
      <c r="G71" s="105"/>
      <c r="H71" s="174" t="str">
        <f>IF(VLOOKUP(CONCATENATE($B71," ",$C71),'-RÅDATA_KVARTAL-'!$A$4:$W$75,9)&gt;0,VLOOKUP(CONCATENATE($B71," ",$C71),'-RÅDATA_KVARTAL-'!$A$4:$W$75,9),"")</f>
        <v/>
      </c>
      <c r="I71" s="105"/>
      <c r="J71" s="105"/>
      <c r="K71" s="174" t="str">
        <f>IF(VLOOKUP(CONCATENATE($B71," ",$C71),'-RÅDATA_KVARTAL-'!$A$4:$W$75,4)&gt;0,VLOOKUP(CONCATENATE($B71," ",$C71),'-RÅDATA_KVARTAL-'!$A$4:$W$75,4),"")</f>
        <v/>
      </c>
      <c r="L71" s="105"/>
      <c r="M71" s="105"/>
      <c r="N71" s="174" t="str">
        <f>IF(VLOOKUP(CONCATENATE($B71," ",$C71),'-RÅDATA_KVARTAL-'!$A$4:$W$75,6)&gt;0,VLOOKUP(CONCATENATE($B71," ",$C71),'-RÅDATA_KVARTAL-'!$A$4:$W$75,6),"")</f>
        <v/>
      </c>
      <c r="O71" s="105"/>
      <c r="P71" s="105"/>
      <c r="Q71" s="174" t="str">
        <f>IF(VLOOKUP(CONCATENATE($B71," ",$C71),'-RÅDATA_KVARTAL-'!$A$4:$W$75,14)&gt;0,VLOOKUP(CONCATENATE($B71," ",$C71),'-RÅDATA_KVARTAL-'!$A$4:$W$75,14),"")</f>
        <v/>
      </c>
      <c r="R71" s="105"/>
      <c r="S71" s="174" t="str">
        <f>IF(VLOOKUP(CONCATENATE($B71," ",$C71),'-RÅDATA_KVARTAL-'!$A$4:$W$75,16)&gt;0,VLOOKUP(CONCATENATE($B71," ",$C71),'-RÅDATA_KVARTAL-'!$A$4:$W$75,16),"")</f>
        <v/>
      </c>
      <c r="T71" s="105"/>
      <c r="U71" s="105"/>
      <c r="V71" s="174" t="str">
        <f>IF(VLOOKUP(CONCATENATE($B71," ",$C71),'-RÅDATA_KVARTAL-'!$A$4:$W$75,10)&gt;0,VLOOKUP(CONCATENATE($B71," ",$C71),'-RÅDATA_KVARTAL-'!$A$4:$W$75,10),"")</f>
        <v/>
      </c>
      <c r="W71" s="105"/>
      <c r="X71" s="174" t="str">
        <f>IF(VLOOKUP(CONCATENATE($B71," ",$C71),'-RÅDATA_KVARTAL-'!$A$4:$W$75,12)&gt;0,VLOOKUP(CONCATENATE($B71," ",$C71),'-RÅDATA_KVARTAL-'!$A$4:$W$75,12),"")</f>
        <v/>
      </c>
      <c r="Y71" s="105"/>
      <c r="Z71" s="105"/>
      <c r="AA71" s="174" t="str">
        <f>IF(VLOOKUP(CONCATENATE($B71," ",$C71),'-RÅDATA_KVARTAL-'!$A$4:$W$75,5)&gt;0,VLOOKUP(CONCATENATE($B71," ",$C71),'-RÅDATA_KVARTAL-'!$A$4:$W$75,5),"")</f>
        <v/>
      </c>
      <c r="AB71" s="105"/>
      <c r="AC71" s="105"/>
      <c r="AD71" s="174" t="str">
        <f>IF(VLOOKUP(CONCATENATE($B71," ",$C71),'-RÅDATA_KVARTAL-'!$A$4:$W$75,7)&gt;0,VLOOKUP(CONCATENATE($B71," ",$C71),'-RÅDATA_KVARTAL-'!$A$4:$W$75,7),"")</f>
        <v/>
      </c>
      <c r="AE71" s="105"/>
      <c r="AF71" s="105"/>
      <c r="AG71" s="174" t="str">
        <f>IF(VLOOKUP(CONCATENATE($B71," ",$C71),'-RÅDATA_KVARTAL-'!$A$4:$W$75,15)&gt;0,VLOOKUP(CONCATENATE($B71," ",$C71),'-RÅDATA_KVARTAL-'!$A$4:$W$75,15),"")</f>
        <v/>
      </c>
      <c r="AH71" s="105"/>
      <c r="AI71" s="174" t="str">
        <f>IF(VLOOKUP(CONCATENATE($B71," ",$C71),'-RÅDATA_KVARTAL-'!$A$4:$W$75,17)&gt;0,VLOOKUP(CONCATENATE($B71," ",$C71),'-RÅDATA_KVARTAL-'!$A$4:$W$75,17),"")</f>
        <v/>
      </c>
      <c r="AJ71" s="102"/>
      <c r="AK71" s="102"/>
      <c r="AL71" s="174" t="str">
        <f>IF(VLOOKUP(CONCATENATE($B71," ",$C71),'-RÅDATA_KVARTAL-'!$A$4:$W$75,11)&gt;0,VLOOKUP(CONCATENATE($B71," ",$C71),'-RÅDATA_KVARTAL-'!$A$4:$W$75,11),"")</f>
        <v/>
      </c>
      <c r="AM71" s="105"/>
      <c r="AN71" s="174" t="str">
        <f>IF(VLOOKUP(CONCATENATE($B71," ",$C71),'-RÅDATA_KVARTAL-'!$A$4:$W$75,13)&gt;0,VLOOKUP(CONCATENATE($B71," ",$C71),'-RÅDATA_KVARTAL-'!$A$4:$W$75,13),"")</f>
        <v/>
      </c>
      <c r="AO71" s="105"/>
      <c r="AP71" s="105"/>
    </row>
    <row r="72" spans="2:42" ht="15" hidden="1" customHeight="1" x14ac:dyDescent="0.2">
      <c r="B72" s="102">
        <v>2017</v>
      </c>
      <c r="C72" s="102" t="s">
        <v>3</v>
      </c>
      <c r="D72" s="77"/>
      <c r="E72" s="174" t="str">
        <f>IF(VLOOKUP(CONCATENATE($B72," ",$C72),'-RÅDATA_KVARTAL-'!$A$4:$W$75,8)&gt;0,VLOOKUP(CONCATENATE($B72," ",$C72),'-RÅDATA_KVARTAL-'!$A$4:$W$75,8),"")</f>
        <v/>
      </c>
      <c r="F72" s="105"/>
      <c r="G72" s="105"/>
      <c r="H72" s="174" t="str">
        <f>IF(VLOOKUP(CONCATENATE($B72," ",$C72),'-RÅDATA_KVARTAL-'!$A$4:$W$75,9)&gt;0,VLOOKUP(CONCATENATE($B72," ",$C72),'-RÅDATA_KVARTAL-'!$A$4:$W$75,9),"")</f>
        <v/>
      </c>
      <c r="I72" s="105"/>
      <c r="J72" s="105"/>
      <c r="K72" s="174" t="str">
        <f>IF(VLOOKUP(CONCATENATE($B72," ",$C72),'-RÅDATA_KVARTAL-'!$A$4:$W$75,4)&gt;0,VLOOKUP(CONCATENATE($B72," ",$C72),'-RÅDATA_KVARTAL-'!$A$4:$W$75,4),"")</f>
        <v/>
      </c>
      <c r="L72" s="105"/>
      <c r="M72" s="105"/>
      <c r="N72" s="174" t="str">
        <f>IF(VLOOKUP(CONCATENATE($B72," ",$C72),'-RÅDATA_KVARTAL-'!$A$4:$W$75,6)&gt;0,VLOOKUP(CONCATENATE($B72," ",$C72),'-RÅDATA_KVARTAL-'!$A$4:$W$75,6),"")</f>
        <v/>
      </c>
      <c r="O72" s="105"/>
      <c r="P72" s="105"/>
      <c r="Q72" s="174" t="str">
        <f>IF(VLOOKUP(CONCATENATE($B72," ",$C72),'-RÅDATA_KVARTAL-'!$A$4:$W$75,14)&gt;0,VLOOKUP(CONCATENATE($B72," ",$C72),'-RÅDATA_KVARTAL-'!$A$4:$W$75,14),"")</f>
        <v/>
      </c>
      <c r="R72" s="105"/>
      <c r="S72" s="174" t="str">
        <f>IF(VLOOKUP(CONCATENATE($B72," ",$C72),'-RÅDATA_KVARTAL-'!$A$4:$W$75,16)&gt;0,VLOOKUP(CONCATENATE($B72," ",$C72),'-RÅDATA_KVARTAL-'!$A$4:$W$75,16),"")</f>
        <v/>
      </c>
      <c r="T72" s="105"/>
      <c r="U72" s="105"/>
      <c r="V72" s="174" t="str">
        <f>IF(VLOOKUP(CONCATENATE($B72," ",$C72),'-RÅDATA_KVARTAL-'!$A$4:$W$75,10)&gt;0,VLOOKUP(CONCATENATE($B72," ",$C72),'-RÅDATA_KVARTAL-'!$A$4:$W$75,10),"")</f>
        <v/>
      </c>
      <c r="W72" s="105"/>
      <c r="X72" s="174" t="str">
        <f>IF(VLOOKUP(CONCATENATE($B72," ",$C72),'-RÅDATA_KVARTAL-'!$A$4:$W$75,12)&gt;0,VLOOKUP(CONCATENATE($B72," ",$C72),'-RÅDATA_KVARTAL-'!$A$4:$W$75,12),"")</f>
        <v/>
      </c>
      <c r="Y72" s="105"/>
      <c r="Z72" s="105"/>
      <c r="AA72" s="174" t="str">
        <f>IF(VLOOKUP(CONCATENATE($B72," ",$C72),'-RÅDATA_KVARTAL-'!$A$4:$W$75,5)&gt;0,VLOOKUP(CONCATENATE($B72," ",$C72),'-RÅDATA_KVARTAL-'!$A$4:$W$75,5),"")</f>
        <v/>
      </c>
      <c r="AB72" s="105"/>
      <c r="AC72" s="105"/>
      <c r="AD72" s="174" t="str">
        <f>IF(VLOOKUP(CONCATENATE($B72," ",$C72),'-RÅDATA_KVARTAL-'!$A$4:$W$75,7)&gt;0,VLOOKUP(CONCATENATE($B72," ",$C72),'-RÅDATA_KVARTAL-'!$A$4:$W$75,7),"")</f>
        <v/>
      </c>
      <c r="AE72" s="105"/>
      <c r="AF72" s="105"/>
      <c r="AG72" s="174" t="str">
        <f>IF(VLOOKUP(CONCATENATE($B72," ",$C72),'-RÅDATA_KVARTAL-'!$A$4:$W$75,15)&gt;0,VLOOKUP(CONCATENATE($B72," ",$C72),'-RÅDATA_KVARTAL-'!$A$4:$W$75,15),"")</f>
        <v/>
      </c>
      <c r="AH72" s="105"/>
      <c r="AI72" s="174" t="str">
        <f>IF(VLOOKUP(CONCATENATE($B72," ",$C72),'-RÅDATA_KVARTAL-'!$A$4:$W$75,17)&gt;0,VLOOKUP(CONCATENATE($B72," ",$C72),'-RÅDATA_KVARTAL-'!$A$4:$W$75,17),"")</f>
        <v/>
      </c>
      <c r="AJ72" s="102"/>
      <c r="AK72" s="102"/>
      <c r="AL72" s="174" t="str">
        <f>IF(VLOOKUP(CONCATENATE($B72," ",$C72),'-RÅDATA_KVARTAL-'!$A$4:$W$75,11)&gt;0,VLOOKUP(CONCATENATE($B72," ",$C72),'-RÅDATA_KVARTAL-'!$A$4:$W$75,11),"")</f>
        <v/>
      </c>
      <c r="AM72" s="105"/>
      <c r="AN72" s="174" t="str">
        <f>IF(VLOOKUP(CONCATENATE($B72," ",$C72),'-RÅDATA_KVARTAL-'!$A$4:$W$75,13)&gt;0,VLOOKUP(CONCATENATE($B72," ",$C72),'-RÅDATA_KVARTAL-'!$A$4:$W$75,13),"")</f>
        <v/>
      </c>
      <c r="AO72" s="105"/>
      <c r="AP72" s="105"/>
    </row>
    <row r="73" spans="2:42" ht="15" hidden="1" customHeight="1" x14ac:dyDescent="0.2">
      <c r="B73" s="102">
        <v>2018</v>
      </c>
      <c r="C73" s="102" t="s">
        <v>0</v>
      </c>
      <c r="D73" s="77"/>
      <c r="E73" s="174" t="str">
        <f>IF(VLOOKUP(CONCATENATE($B73," ",$C73),'-RÅDATA_KVARTAL-'!$A$4:$W$75,8)&gt;0,VLOOKUP(CONCATENATE($B73," ",$C73),'-RÅDATA_KVARTAL-'!$A$4:$W$75,8),"")</f>
        <v/>
      </c>
      <c r="F73" s="105"/>
      <c r="G73" s="105"/>
      <c r="H73" s="174" t="str">
        <f>IF(VLOOKUP(CONCATENATE($B73," ",$C73),'-RÅDATA_KVARTAL-'!$A$4:$W$75,9)&gt;0,VLOOKUP(CONCATENATE($B73," ",$C73),'-RÅDATA_KVARTAL-'!$A$4:$W$75,9),"")</f>
        <v/>
      </c>
      <c r="I73" s="105"/>
      <c r="J73" s="105"/>
      <c r="K73" s="174" t="str">
        <f>IF(VLOOKUP(CONCATENATE($B73," ",$C73),'-RÅDATA_KVARTAL-'!$A$4:$W$75,4)&gt;0,VLOOKUP(CONCATENATE($B73," ",$C73),'-RÅDATA_KVARTAL-'!$A$4:$W$75,4),"")</f>
        <v/>
      </c>
      <c r="L73" s="105"/>
      <c r="M73" s="105"/>
      <c r="N73" s="174" t="str">
        <f>IF(VLOOKUP(CONCATENATE($B73," ",$C73),'-RÅDATA_KVARTAL-'!$A$4:$W$75,6)&gt;0,VLOOKUP(CONCATENATE($B73," ",$C73),'-RÅDATA_KVARTAL-'!$A$4:$W$75,6),"")</f>
        <v/>
      </c>
      <c r="O73" s="105"/>
      <c r="P73" s="105"/>
      <c r="Q73" s="174" t="str">
        <f>IF(VLOOKUP(CONCATENATE($B73," ",$C73),'-RÅDATA_KVARTAL-'!$A$4:$W$75,14)&gt;0,VLOOKUP(CONCATENATE($B73," ",$C73),'-RÅDATA_KVARTAL-'!$A$4:$W$75,14),"")</f>
        <v/>
      </c>
      <c r="R73" s="105"/>
      <c r="S73" s="174" t="str">
        <f>IF(VLOOKUP(CONCATENATE($B73," ",$C73),'-RÅDATA_KVARTAL-'!$A$4:$W$75,16)&gt;0,VLOOKUP(CONCATENATE($B73," ",$C73),'-RÅDATA_KVARTAL-'!$A$4:$W$75,16),"")</f>
        <v/>
      </c>
      <c r="T73" s="105"/>
      <c r="U73" s="105"/>
      <c r="V73" s="174" t="str">
        <f>IF(VLOOKUP(CONCATENATE($B73," ",$C73),'-RÅDATA_KVARTAL-'!$A$4:$W$75,10)&gt;0,VLOOKUP(CONCATENATE($B73," ",$C73),'-RÅDATA_KVARTAL-'!$A$4:$W$75,10),"")</f>
        <v/>
      </c>
      <c r="W73" s="105"/>
      <c r="X73" s="174" t="str">
        <f>IF(VLOOKUP(CONCATENATE($B73," ",$C73),'-RÅDATA_KVARTAL-'!$A$4:$W$75,12)&gt;0,VLOOKUP(CONCATENATE($B73," ",$C73),'-RÅDATA_KVARTAL-'!$A$4:$W$75,12),"")</f>
        <v/>
      </c>
      <c r="Y73" s="105"/>
      <c r="Z73" s="105"/>
      <c r="AA73" s="174" t="str">
        <f>IF(VLOOKUP(CONCATENATE($B73," ",$C73),'-RÅDATA_KVARTAL-'!$A$4:$W$75,5)&gt;0,VLOOKUP(CONCATENATE($B73," ",$C73),'-RÅDATA_KVARTAL-'!$A$4:$W$75,5),"")</f>
        <v/>
      </c>
      <c r="AB73" s="105"/>
      <c r="AC73" s="105"/>
      <c r="AD73" s="174" t="str">
        <f>IF(VLOOKUP(CONCATENATE($B73," ",$C73),'-RÅDATA_KVARTAL-'!$A$4:$W$75,7)&gt;0,VLOOKUP(CONCATENATE($B73," ",$C73),'-RÅDATA_KVARTAL-'!$A$4:$W$75,7),"")</f>
        <v/>
      </c>
      <c r="AE73" s="105"/>
      <c r="AF73" s="105"/>
      <c r="AG73" s="174" t="str">
        <f>IF(VLOOKUP(CONCATENATE($B73," ",$C73),'-RÅDATA_KVARTAL-'!$A$4:$W$75,15)&gt;0,VLOOKUP(CONCATENATE($B73," ",$C73),'-RÅDATA_KVARTAL-'!$A$4:$W$75,15),"")</f>
        <v/>
      </c>
      <c r="AH73" s="105"/>
      <c r="AI73" s="174" t="str">
        <f>IF(VLOOKUP(CONCATENATE($B73," ",$C73),'-RÅDATA_KVARTAL-'!$A$4:$W$75,17)&gt;0,VLOOKUP(CONCATENATE($B73," ",$C73),'-RÅDATA_KVARTAL-'!$A$4:$W$75,17),"")</f>
        <v/>
      </c>
      <c r="AJ73" s="102"/>
      <c r="AK73" s="102"/>
      <c r="AL73" s="174" t="str">
        <f>IF(VLOOKUP(CONCATENATE($B73," ",$C73),'-RÅDATA_KVARTAL-'!$A$4:$W$75,11)&gt;0,VLOOKUP(CONCATENATE($B73," ",$C73),'-RÅDATA_KVARTAL-'!$A$4:$W$75,11),"")</f>
        <v/>
      </c>
      <c r="AM73" s="105"/>
      <c r="AN73" s="174" t="str">
        <f>IF(VLOOKUP(CONCATENATE($B73," ",$C73),'-RÅDATA_KVARTAL-'!$A$4:$W$75,13)&gt;0,VLOOKUP(CONCATENATE($B73," ",$C73),'-RÅDATA_KVARTAL-'!$A$4:$W$75,13),"")</f>
        <v/>
      </c>
      <c r="AO73" s="105"/>
      <c r="AP73" s="105"/>
    </row>
    <row r="74" spans="2:42" ht="15" hidden="1" customHeight="1" x14ac:dyDescent="0.2">
      <c r="B74" s="102">
        <v>2018</v>
      </c>
      <c r="C74" s="102" t="s">
        <v>1</v>
      </c>
      <c r="D74" s="77"/>
      <c r="E74" s="174" t="str">
        <f>IF(VLOOKUP(CONCATENATE($B74," ",$C74),'-RÅDATA_KVARTAL-'!$A$4:$W$75,8)&gt;0,VLOOKUP(CONCATENATE($B74," ",$C74),'-RÅDATA_KVARTAL-'!$A$4:$W$75,8),"")</f>
        <v/>
      </c>
      <c r="F74" s="105"/>
      <c r="G74" s="105"/>
      <c r="H74" s="174" t="str">
        <f>IF(VLOOKUP(CONCATENATE($B74," ",$C74),'-RÅDATA_KVARTAL-'!$A$4:$W$75,9)&gt;0,VLOOKUP(CONCATENATE($B74," ",$C74),'-RÅDATA_KVARTAL-'!$A$4:$W$75,9),"")</f>
        <v/>
      </c>
      <c r="I74" s="105"/>
      <c r="J74" s="105"/>
      <c r="K74" s="174" t="str">
        <f>IF(VLOOKUP(CONCATENATE($B74," ",$C74),'-RÅDATA_KVARTAL-'!$A$4:$W$75,4)&gt;0,VLOOKUP(CONCATENATE($B74," ",$C74),'-RÅDATA_KVARTAL-'!$A$4:$W$75,4),"")</f>
        <v/>
      </c>
      <c r="L74" s="105"/>
      <c r="M74" s="105"/>
      <c r="N74" s="174" t="str">
        <f>IF(VLOOKUP(CONCATENATE($B74," ",$C74),'-RÅDATA_KVARTAL-'!$A$4:$W$75,6)&gt;0,VLOOKUP(CONCATENATE($B74," ",$C74),'-RÅDATA_KVARTAL-'!$A$4:$W$75,6),"")</f>
        <v/>
      </c>
      <c r="O74" s="105"/>
      <c r="P74" s="105"/>
      <c r="Q74" s="174" t="str">
        <f>IF(VLOOKUP(CONCATENATE($B74," ",$C74),'-RÅDATA_KVARTAL-'!$A$4:$W$75,14)&gt;0,VLOOKUP(CONCATENATE($B74," ",$C74),'-RÅDATA_KVARTAL-'!$A$4:$W$75,14),"")</f>
        <v/>
      </c>
      <c r="R74" s="105"/>
      <c r="S74" s="174" t="str">
        <f>IF(VLOOKUP(CONCATENATE($B74," ",$C74),'-RÅDATA_KVARTAL-'!$A$4:$W$75,16)&gt;0,VLOOKUP(CONCATENATE($B74," ",$C74),'-RÅDATA_KVARTAL-'!$A$4:$W$75,16),"")</f>
        <v/>
      </c>
      <c r="T74" s="105"/>
      <c r="U74" s="105"/>
      <c r="V74" s="174" t="str">
        <f>IF(VLOOKUP(CONCATENATE($B74," ",$C74),'-RÅDATA_KVARTAL-'!$A$4:$W$75,10)&gt;0,VLOOKUP(CONCATENATE($B74," ",$C74),'-RÅDATA_KVARTAL-'!$A$4:$W$75,10),"")</f>
        <v/>
      </c>
      <c r="W74" s="105"/>
      <c r="X74" s="174" t="str">
        <f>IF(VLOOKUP(CONCATENATE($B74," ",$C74),'-RÅDATA_KVARTAL-'!$A$4:$W$75,12)&gt;0,VLOOKUP(CONCATENATE($B74," ",$C74),'-RÅDATA_KVARTAL-'!$A$4:$W$75,12),"")</f>
        <v/>
      </c>
      <c r="Y74" s="105"/>
      <c r="Z74" s="105"/>
      <c r="AA74" s="174" t="str">
        <f>IF(VLOOKUP(CONCATENATE($B74," ",$C74),'-RÅDATA_KVARTAL-'!$A$4:$W$75,5)&gt;0,VLOOKUP(CONCATENATE($B74," ",$C74),'-RÅDATA_KVARTAL-'!$A$4:$W$75,5),"")</f>
        <v/>
      </c>
      <c r="AB74" s="105"/>
      <c r="AC74" s="105"/>
      <c r="AD74" s="174" t="str">
        <f>IF(VLOOKUP(CONCATENATE($B74," ",$C74),'-RÅDATA_KVARTAL-'!$A$4:$W$75,7)&gt;0,VLOOKUP(CONCATENATE($B74," ",$C74),'-RÅDATA_KVARTAL-'!$A$4:$W$75,7),"")</f>
        <v/>
      </c>
      <c r="AE74" s="105"/>
      <c r="AF74" s="105"/>
      <c r="AG74" s="174" t="str">
        <f>IF(VLOOKUP(CONCATENATE($B74," ",$C74),'-RÅDATA_KVARTAL-'!$A$4:$W$75,15)&gt;0,VLOOKUP(CONCATENATE($B74," ",$C74),'-RÅDATA_KVARTAL-'!$A$4:$W$75,15),"")</f>
        <v/>
      </c>
      <c r="AH74" s="105"/>
      <c r="AI74" s="174" t="str">
        <f>IF(VLOOKUP(CONCATENATE($B74," ",$C74),'-RÅDATA_KVARTAL-'!$A$4:$W$75,17)&gt;0,VLOOKUP(CONCATENATE($B74," ",$C74),'-RÅDATA_KVARTAL-'!$A$4:$W$75,17),"")</f>
        <v/>
      </c>
      <c r="AJ74" s="102"/>
      <c r="AK74" s="102"/>
      <c r="AL74" s="174" t="str">
        <f>IF(VLOOKUP(CONCATENATE($B74," ",$C74),'-RÅDATA_KVARTAL-'!$A$4:$W$75,11)&gt;0,VLOOKUP(CONCATENATE($B74," ",$C74),'-RÅDATA_KVARTAL-'!$A$4:$W$75,11),"")</f>
        <v/>
      </c>
      <c r="AM74" s="105"/>
      <c r="AN74" s="174" t="str">
        <f>IF(VLOOKUP(CONCATENATE($B74," ",$C74),'-RÅDATA_KVARTAL-'!$A$4:$W$75,13)&gt;0,VLOOKUP(CONCATENATE($B74," ",$C74),'-RÅDATA_KVARTAL-'!$A$4:$W$75,13),"")</f>
        <v/>
      </c>
      <c r="AO74" s="105"/>
      <c r="AP74" s="105"/>
    </row>
    <row r="75" spans="2:42" ht="15" hidden="1" customHeight="1" x14ac:dyDescent="0.2">
      <c r="B75" s="102">
        <v>2018</v>
      </c>
      <c r="C75" s="102" t="s">
        <v>2</v>
      </c>
      <c r="D75" s="77"/>
      <c r="E75" s="174" t="str">
        <f>IF(VLOOKUP(CONCATENATE($B75," ",$C75),'-RÅDATA_KVARTAL-'!$A$4:$W$75,8)&gt;0,VLOOKUP(CONCATENATE($B75," ",$C75),'-RÅDATA_KVARTAL-'!$A$4:$W$75,8),"")</f>
        <v/>
      </c>
      <c r="F75" s="105"/>
      <c r="G75" s="105"/>
      <c r="H75" s="174" t="str">
        <f>IF(VLOOKUP(CONCATENATE($B75," ",$C75),'-RÅDATA_KVARTAL-'!$A$4:$W$75,9)&gt;0,VLOOKUP(CONCATENATE($B75," ",$C75),'-RÅDATA_KVARTAL-'!$A$4:$W$75,9),"")</f>
        <v/>
      </c>
      <c r="I75" s="105"/>
      <c r="J75" s="105"/>
      <c r="K75" s="174" t="str">
        <f>IF(VLOOKUP(CONCATENATE($B75," ",$C75),'-RÅDATA_KVARTAL-'!$A$4:$W$75,4)&gt;0,VLOOKUP(CONCATENATE($B75," ",$C75),'-RÅDATA_KVARTAL-'!$A$4:$W$75,4),"")</f>
        <v/>
      </c>
      <c r="L75" s="105"/>
      <c r="M75" s="105"/>
      <c r="N75" s="174" t="str">
        <f>IF(VLOOKUP(CONCATENATE($B75," ",$C75),'-RÅDATA_KVARTAL-'!$A$4:$W$75,6)&gt;0,VLOOKUP(CONCATENATE($B75," ",$C75),'-RÅDATA_KVARTAL-'!$A$4:$W$75,6),"")</f>
        <v/>
      </c>
      <c r="O75" s="105"/>
      <c r="P75" s="105"/>
      <c r="Q75" s="174" t="str">
        <f>IF(VLOOKUP(CONCATENATE($B75," ",$C75),'-RÅDATA_KVARTAL-'!$A$4:$W$75,14)&gt;0,VLOOKUP(CONCATENATE($B75," ",$C75),'-RÅDATA_KVARTAL-'!$A$4:$W$75,14),"")</f>
        <v/>
      </c>
      <c r="R75" s="105"/>
      <c r="S75" s="174" t="str">
        <f>IF(VLOOKUP(CONCATENATE($B75," ",$C75),'-RÅDATA_KVARTAL-'!$A$4:$W$75,16)&gt;0,VLOOKUP(CONCATENATE($B75," ",$C75),'-RÅDATA_KVARTAL-'!$A$4:$W$75,16),"")</f>
        <v/>
      </c>
      <c r="T75" s="105"/>
      <c r="U75" s="105"/>
      <c r="V75" s="174" t="str">
        <f>IF(VLOOKUP(CONCATENATE($B75," ",$C75),'-RÅDATA_KVARTAL-'!$A$4:$W$75,10)&gt;0,VLOOKUP(CONCATENATE($B75," ",$C75),'-RÅDATA_KVARTAL-'!$A$4:$W$75,10),"")</f>
        <v/>
      </c>
      <c r="W75" s="105"/>
      <c r="X75" s="174" t="str">
        <f>IF(VLOOKUP(CONCATENATE($B75," ",$C75),'-RÅDATA_KVARTAL-'!$A$4:$W$75,12)&gt;0,VLOOKUP(CONCATENATE($B75," ",$C75),'-RÅDATA_KVARTAL-'!$A$4:$W$75,12),"")</f>
        <v/>
      </c>
      <c r="Y75" s="105"/>
      <c r="Z75" s="105"/>
      <c r="AA75" s="174" t="str">
        <f>IF(VLOOKUP(CONCATENATE($B75," ",$C75),'-RÅDATA_KVARTAL-'!$A$4:$W$75,5)&gt;0,VLOOKUP(CONCATENATE($B75," ",$C75),'-RÅDATA_KVARTAL-'!$A$4:$W$75,5),"")</f>
        <v/>
      </c>
      <c r="AB75" s="105"/>
      <c r="AC75" s="105"/>
      <c r="AD75" s="174" t="str">
        <f>IF(VLOOKUP(CONCATENATE($B75," ",$C75),'-RÅDATA_KVARTAL-'!$A$4:$W$75,7)&gt;0,VLOOKUP(CONCATENATE($B75," ",$C75),'-RÅDATA_KVARTAL-'!$A$4:$W$75,7),"")</f>
        <v/>
      </c>
      <c r="AE75" s="105"/>
      <c r="AF75" s="105"/>
      <c r="AG75" s="174" t="str">
        <f>IF(VLOOKUP(CONCATENATE($B75," ",$C75),'-RÅDATA_KVARTAL-'!$A$4:$W$75,15)&gt;0,VLOOKUP(CONCATENATE($B75," ",$C75),'-RÅDATA_KVARTAL-'!$A$4:$W$75,15),"")</f>
        <v/>
      </c>
      <c r="AH75" s="105"/>
      <c r="AI75" s="174" t="str">
        <f>IF(VLOOKUP(CONCATENATE($B75," ",$C75),'-RÅDATA_KVARTAL-'!$A$4:$W$75,17)&gt;0,VLOOKUP(CONCATENATE($B75," ",$C75),'-RÅDATA_KVARTAL-'!$A$4:$W$75,17),"")</f>
        <v/>
      </c>
      <c r="AJ75" s="102"/>
      <c r="AK75" s="102"/>
      <c r="AL75" s="174" t="str">
        <f>IF(VLOOKUP(CONCATENATE($B75," ",$C75),'-RÅDATA_KVARTAL-'!$A$4:$W$75,11)&gt;0,VLOOKUP(CONCATENATE($B75," ",$C75),'-RÅDATA_KVARTAL-'!$A$4:$W$75,11),"")</f>
        <v/>
      </c>
      <c r="AM75" s="105"/>
      <c r="AN75" s="174" t="str">
        <f>IF(VLOOKUP(CONCATENATE($B75," ",$C75),'-RÅDATA_KVARTAL-'!$A$4:$W$75,13)&gt;0,VLOOKUP(CONCATENATE($B75," ",$C75),'-RÅDATA_KVARTAL-'!$A$4:$W$75,13),"")</f>
        <v/>
      </c>
      <c r="AO75" s="105"/>
      <c r="AP75" s="105"/>
    </row>
    <row r="76" spans="2:42" ht="15" hidden="1" customHeight="1" x14ac:dyDescent="0.2">
      <c r="B76" s="102">
        <v>2018</v>
      </c>
      <c r="C76" s="102" t="s">
        <v>3</v>
      </c>
      <c r="D76" s="77"/>
      <c r="E76" s="174" t="str">
        <f>IF(VLOOKUP(CONCATENATE($B76," ",$C76),'-RÅDATA_KVARTAL-'!$A$4:$W$75,8)&gt;0,VLOOKUP(CONCATENATE($B76," ",$C76),'-RÅDATA_KVARTAL-'!$A$4:$W$75,8),"")</f>
        <v/>
      </c>
      <c r="F76" s="105"/>
      <c r="G76" s="105"/>
      <c r="H76" s="174" t="str">
        <f>IF(VLOOKUP(CONCATENATE($B76," ",$C76),'-RÅDATA_KVARTAL-'!$A$4:$W$75,9)&gt;0,VLOOKUP(CONCATENATE($B76," ",$C76),'-RÅDATA_KVARTAL-'!$A$4:$W$75,9),"")</f>
        <v/>
      </c>
      <c r="I76" s="105"/>
      <c r="J76" s="105"/>
      <c r="K76" s="174" t="str">
        <f>IF(VLOOKUP(CONCATENATE($B76," ",$C76),'-RÅDATA_KVARTAL-'!$A$4:$W$75,4)&gt;0,VLOOKUP(CONCATENATE($B76," ",$C76),'-RÅDATA_KVARTAL-'!$A$4:$W$75,4),"")</f>
        <v/>
      </c>
      <c r="L76" s="105"/>
      <c r="M76" s="105"/>
      <c r="N76" s="174" t="str">
        <f>IF(VLOOKUP(CONCATENATE($B76," ",$C76),'-RÅDATA_KVARTAL-'!$A$4:$W$75,6)&gt;0,VLOOKUP(CONCATENATE($B76," ",$C76),'-RÅDATA_KVARTAL-'!$A$4:$W$75,6),"")</f>
        <v/>
      </c>
      <c r="O76" s="105"/>
      <c r="P76" s="105"/>
      <c r="Q76" s="174" t="str">
        <f>IF(VLOOKUP(CONCATENATE($B76," ",$C76),'-RÅDATA_KVARTAL-'!$A$4:$W$75,14)&gt;0,VLOOKUP(CONCATENATE($B76," ",$C76),'-RÅDATA_KVARTAL-'!$A$4:$W$75,14),"")</f>
        <v/>
      </c>
      <c r="R76" s="105"/>
      <c r="S76" s="174" t="str">
        <f>IF(VLOOKUP(CONCATENATE($B76," ",$C76),'-RÅDATA_KVARTAL-'!$A$4:$W$75,16)&gt;0,VLOOKUP(CONCATENATE($B76," ",$C76),'-RÅDATA_KVARTAL-'!$A$4:$W$75,16),"")</f>
        <v/>
      </c>
      <c r="T76" s="105"/>
      <c r="U76" s="105"/>
      <c r="V76" s="174" t="str">
        <f>IF(VLOOKUP(CONCATENATE($B76," ",$C76),'-RÅDATA_KVARTAL-'!$A$4:$W$75,10)&gt;0,VLOOKUP(CONCATENATE($B76," ",$C76),'-RÅDATA_KVARTAL-'!$A$4:$W$75,10),"")</f>
        <v/>
      </c>
      <c r="W76" s="105"/>
      <c r="X76" s="174" t="str">
        <f>IF(VLOOKUP(CONCATENATE($B76," ",$C76),'-RÅDATA_KVARTAL-'!$A$4:$W$75,12)&gt;0,VLOOKUP(CONCATENATE($B76," ",$C76),'-RÅDATA_KVARTAL-'!$A$4:$W$75,12),"")</f>
        <v/>
      </c>
      <c r="Y76" s="105"/>
      <c r="Z76" s="105"/>
      <c r="AA76" s="174" t="str">
        <f>IF(VLOOKUP(CONCATENATE($B76," ",$C76),'-RÅDATA_KVARTAL-'!$A$4:$W$75,5)&gt;0,VLOOKUP(CONCATENATE($B76," ",$C76),'-RÅDATA_KVARTAL-'!$A$4:$W$75,5),"")</f>
        <v/>
      </c>
      <c r="AB76" s="105"/>
      <c r="AC76" s="105"/>
      <c r="AD76" s="174" t="str">
        <f>IF(VLOOKUP(CONCATENATE($B76," ",$C76),'-RÅDATA_KVARTAL-'!$A$4:$W$75,7)&gt;0,VLOOKUP(CONCATENATE($B76," ",$C76),'-RÅDATA_KVARTAL-'!$A$4:$W$75,7),"")</f>
        <v/>
      </c>
      <c r="AE76" s="105"/>
      <c r="AF76" s="105"/>
      <c r="AG76" s="174" t="str">
        <f>IF(VLOOKUP(CONCATENATE($B76," ",$C76),'-RÅDATA_KVARTAL-'!$A$4:$W$75,15)&gt;0,VLOOKUP(CONCATENATE($B76," ",$C76),'-RÅDATA_KVARTAL-'!$A$4:$W$75,15),"")</f>
        <v/>
      </c>
      <c r="AH76" s="105"/>
      <c r="AI76" s="174" t="str">
        <f>IF(VLOOKUP(CONCATENATE($B76," ",$C76),'-RÅDATA_KVARTAL-'!$A$4:$W$75,17)&gt;0,VLOOKUP(CONCATENATE($B76," ",$C76),'-RÅDATA_KVARTAL-'!$A$4:$W$75,17),"")</f>
        <v/>
      </c>
      <c r="AJ76" s="102"/>
      <c r="AK76" s="102"/>
      <c r="AL76" s="174" t="str">
        <f>IF(VLOOKUP(CONCATENATE($B76," ",$C76),'-RÅDATA_KVARTAL-'!$A$4:$W$75,11)&gt;0,VLOOKUP(CONCATENATE($B76," ",$C76),'-RÅDATA_KVARTAL-'!$A$4:$W$75,11),"")</f>
        <v/>
      </c>
      <c r="AM76" s="105"/>
      <c r="AN76" s="174" t="str">
        <f>IF(VLOOKUP(CONCATENATE($B76," ",$C76),'-RÅDATA_KVARTAL-'!$A$4:$W$75,13)&gt;0,VLOOKUP(CONCATENATE($B76," ",$C76),'-RÅDATA_KVARTAL-'!$A$4:$W$75,13),"")</f>
        <v/>
      </c>
      <c r="AO76" s="105"/>
      <c r="AP76" s="105"/>
    </row>
    <row r="77" spans="2:42" ht="15" hidden="1" customHeight="1" x14ac:dyDescent="0.2">
      <c r="B77" s="102">
        <v>2019</v>
      </c>
      <c r="C77" s="102" t="s">
        <v>0</v>
      </c>
      <c r="D77" s="77"/>
      <c r="E77" s="174" t="str">
        <f>IF(VLOOKUP(CONCATENATE($B77," ",$C77),'-RÅDATA_KVARTAL-'!$A$4:$W$75,8)&gt;0,VLOOKUP(CONCATENATE($B77," ",$C77),'-RÅDATA_KVARTAL-'!$A$4:$W$75,8),"")</f>
        <v/>
      </c>
      <c r="F77" s="105"/>
      <c r="G77" s="105"/>
      <c r="H77" s="174" t="str">
        <f>IF(VLOOKUP(CONCATENATE($B77," ",$C77),'-RÅDATA_KVARTAL-'!$A$4:$W$75,9)&gt;0,VLOOKUP(CONCATENATE($B77," ",$C77),'-RÅDATA_KVARTAL-'!$A$4:$W$75,9),"")</f>
        <v/>
      </c>
      <c r="I77" s="105"/>
      <c r="J77" s="105"/>
      <c r="K77" s="174" t="str">
        <f>IF(VLOOKUP(CONCATENATE($B77," ",$C77),'-RÅDATA_KVARTAL-'!$A$4:$W$75,4)&gt;0,VLOOKUP(CONCATENATE($B77," ",$C77),'-RÅDATA_KVARTAL-'!$A$4:$W$75,4),"")</f>
        <v/>
      </c>
      <c r="L77" s="105"/>
      <c r="M77" s="105"/>
      <c r="N77" s="174" t="str">
        <f>IF(VLOOKUP(CONCATENATE($B77," ",$C77),'-RÅDATA_KVARTAL-'!$A$4:$W$75,6)&gt;0,VLOOKUP(CONCATENATE($B77," ",$C77),'-RÅDATA_KVARTAL-'!$A$4:$W$75,6),"")</f>
        <v/>
      </c>
      <c r="O77" s="105"/>
      <c r="P77" s="105"/>
      <c r="Q77" s="174" t="str">
        <f>IF(VLOOKUP(CONCATENATE($B77," ",$C77),'-RÅDATA_KVARTAL-'!$A$4:$W$75,14)&gt;0,VLOOKUP(CONCATENATE($B77," ",$C77),'-RÅDATA_KVARTAL-'!$A$4:$W$75,14),"")</f>
        <v/>
      </c>
      <c r="R77" s="105"/>
      <c r="S77" s="174" t="str">
        <f>IF(VLOOKUP(CONCATENATE($B77," ",$C77),'-RÅDATA_KVARTAL-'!$A$4:$W$75,16)&gt;0,VLOOKUP(CONCATENATE($B77," ",$C77),'-RÅDATA_KVARTAL-'!$A$4:$W$75,16),"")</f>
        <v/>
      </c>
      <c r="T77" s="105"/>
      <c r="U77" s="105"/>
      <c r="V77" s="174" t="str">
        <f>IF(VLOOKUP(CONCATENATE($B77," ",$C77),'-RÅDATA_KVARTAL-'!$A$4:$W$75,10)&gt;0,VLOOKUP(CONCATENATE($B77," ",$C77),'-RÅDATA_KVARTAL-'!$A$4:$W$75,10),"")</f>
        <v/>
      </c>
      <c r="W77" s="105"/>
      <c r="X77" s="174" t="str">
        <f>IF(VLOOKUP(CONCATENATE($B77," ",$C77),'-RÅDATA_KVARTAL-'!$A$4:$W$75,12)&gt;0,VLOOKUP(CONCATENATE($B77," ",$C77),'-RÅDATA_KVARTAL-'!$A$4:$W$75,12),"")</f>
        <v/>
      </c>
      <c r="Y77" s="105"/>
      <c r="Z77" s="105"/>
      <c r="AA77" s="174" t="str">
        <f>IF(VLOOKUP(CONCATENATE($B77," ",$C77),'-RÅDATA_KVARTAL-'!$A$4:$W$75,5)&gt;0,VLOOKUP(CONCATENATE($B77," ",$C77),'-RÅDATA_KVARTAL-'!$A$4:$W$75,5),"")</f>
        <v/>
      </c>
      <c r="AB77" s="105"/>
      <c r="AC77" s="105"/>
      <c r="AD77" s="174" t="str">
        <f>IF(VLOOKUP(CONCATENATE($B77," ",$C77),'-RÅDATA_KVARTAL-'!$A$4:$W$75,7)&gt;0,VLOOKUP(CONCATENATE($B77," ",$C77),'-RÅDATA_KVARTAL-'!$A$4:$W$75,7),"")</f>
        <v/>
      </c>
      <c r="AE77" s="105"/>
      <c r="AF77" s="105"/>
      <c r="AG77" s="174" t="str">
        <f>IF(VLOOKUP(CONCATENATE($B77," ",$C77),'-RÅDATA_KVARTAL-'!$A$4:$W$75,15)&gt;0,VLOOKUP(CONCATENATE($B77," ",$C77),'-RÅDATA_KVARTAL-'!$A$4:$W$75,15),"")</f>
        <v/>
      </c>
      <c r="AH77" s="105"/>
      <c r="AI77" s="174" t="str">
        <f>IF(VLOOKUP(CONCATENATE($B77," ",$C77),'-RÅDATA_KVARTAL-'!$A$4:$W$75,17)&gt;0,VLOOKUP(CONCATENATE($B77," ",$C77),'-RÅDATA_KVARTAL-'!$A$4:$W$75,17),"")</f>
        <v/>
      </c>
      <c r="AJ77" s="102"/>
      <c r="AK77" s="102"/>
      <c r="AL77" s="174" t="str">
        <f>IF(VLOOKUP(CONCATENATE($B77," ",$C77),'-RÅDATA_KVARTAL-'!$A$4:$W$75,11)&gt;0,VLOOKUP(CONCATENATE($B77," ",$C77),'-RÅDATA_KVARTAL-'!$A$4:$W$75,11),"")</f>
        <v/>
      </c>
      <c r="AM77" s="105"/>
      <c r="AN77" s="174" t="str">
        <f>IF(VLOOKUP(CONCATENATE($B77," ",$C77),'-RÅDATA_KVARTAL-'!$A$4:$W$75,13)&gt;0,VLOOKUP(CONCATENATE($B77," ",$C77),'-RÅDATA_KVARTAL-'!$A$4:$W$75,13),"")</f>
        <v/>
      </c>
      <c r="AO77" s="105"/>
      <c r="AP77" s="105"/>
    </row>
    <row r="78" spans="2:42" ht="15" hidden="1" customHeight="1" x14ac:dyDescent="0.2">
      <c r="B78" s="102">
        <v>2019</v>
      </c>
      <c r="C78" s="102" t="s">
        <v>1</v>
      </c>
      <c r="D78" s="77"/>
      <c r="E78" s="174" t="str">
        <f>IF(VLOOKUP(CONCATENATE($B78," ",$C78),'-RÅDATA_KVARTAL-'!$A$4:$W$75,8)&gt;0,VLOOKUP(CONCATENATE($B78," ",$C78),'-RÅDATA_KVARTAL-'!$A$4:$W$75,8),"")</f>
        <v/>
      </c>
      <c r="F78" s="105"/>
      <c r="G78" s="105"/>
      <c r="H78" s="174" t="str">
        <f>IF(VLOOKUP(CONCATENATE($B78," ",$C78),'-RÅDATA_KVARTAL-'!$A$4:$W$75,9)&gt;0,VLOOKUP(CONCATENATE($B78," ",$C78),'-RÅDATA_KVARTAL-'!$A$4:$W$75,9),"")</f>
        <v/>
      </c>
      <c r="I78" s="105"/>
      <c r="J78" s="105"/>
      <c r="K78" s="174" t="str">
        <f>IF(VLOOKUP(CONCATENATE($B78," ",$C78),'-RÅDATA_KVARTAL-'!$A$4:$W$75,4)&gt;0,VLOOKUP(CONCATENATE($B78," ",$C78),'-RÅDATA_KVARTAL-'!$A$4:$W$75,4),"")</f>
        <v/>
      </c>
      <c r="L78" s="105"/>
      <c r="M78" s="105"/>
      <c r="N78" s="174" t="str">
        <f>IF(VLOOKUP(CONCATENATE($B78," ",$C78),'-RÅDATA_KVARTAL-'!$A$4:$W$75,6)&gt;0,VLOOKUP(CONCATENATE($B78," ",$C78),'-RÅDATA_KVARTAL-'!$A$4:$W$75,6),"")</f>
        <v/>
      </c>
      <c r="O78" s="105"/>
      <c r="P78" s="105"/>
      <c r="Q78" s="174" t="str">
        <f>IF(VLOOKUP(CONCATENATE($B78," ",$C78),'-RÅDATA_KVARTAL-'!$A$4:$W$75,14)&gt;0,VLOOKUP(CONCATENATE($B78," ",$C78),'-RÅDATA_KVARTAL-'!$A$4:$W$75,14),"")</f>
        <v/>
      </c>
      <c r="R78" s="105"/>
      <c r="S78" s="174" t="str">
        <f>IF(VLOOKUP(CONCATENATE($B78," ",$C78),'-RÅDATA_KVARTAL-'!$A$4:$W$75,16)&gt;0,VLOOKUP(CONCATENATE($B78," ",$C78),'-RÅDATA_KVARTAL-'!$A$4:$W$75,16),"")</f>
        <v/>
      </c>
      <c r="T78" s="105"/>
      <c r="U78" s="105"/>
      <c r="V78" s="174" t="str">
        <f>IF(VLOOKUP(CONCATENATE($B78," ",$C78),'-RÅDATA_KVARTAL-'!$A$4:$W$75,10)&gt;0,VLOOKUP(CONCATENATE($B78," ",$C78),'-RÅDATA_KVARTAL-'!$A$4:$W$75,10),"")</f>
        <v/>
      </c>
      <c r="W78" s="105"/>
      <c r="X78" s="174" t="str">
        <f>IF(VLOOKUP(CONCATENATE($B78," ",$C78),'-RÅDATA_KVARTAL-'!$A$4:$W$75,12)&gt;0,VLOOKUP(CONCATENATE($B78," ",$C78),'-RÅDATA_KVARTAL-'!$A$4:$W$75,12),"")</f>
        <v/>
      </c>
      <c r="Y78" s="105"/>
      <c r="Z78" s="105"/>
      <c r="AA78" s="174" t="str">
        <f>IF(VLOOKUP(CONCATENATE($B78," ",$C78),'-RÅDATA_KVARTAL-'!$A$4:$W$75,5)&gt;0,VLOOKUP(CONCATENATE($B78," ",$C78),'-RÅDATA_KVARTAL-'!$A$4:$W$75,5),"")</f>
        <v/>
      </c>
      <c r="AB78" s="105"/>
      <c r="AC78" s="105"/>
      <c r="AD78" s="174" t="str">
        <f>IF(VLOOKUP(CONCATENATE($B78," ",$C78),'-RÅDATA_KVARTAL-'!$A$4:$W$75,7)&gt;0,VLOOKUP(CONCATENATE($B78," ",$C78),'-RÅDATA_KVARTAL-'!$A$4:$W$75,7),"")</f>
        <v/>
      </c>
      <c r="AE78" s="105"/>
      <c r="AF78" s="105"/>
      <c r="AG78" s="174" t="str">
        <f>IF(VLOOKUP(CONCATENATE($B78," ",$C78),'-RÅDATA_KVARTAL-'!$A$4:$W$75,15)&gt;0,VLOOKUP(CONCATENATE($B78," ",$C78),'-RÅDATA_KVARTAL-'!$A$4:$W$75,15),"")</f>
        <v/>
      </c>
      <c r="AH78" s="105"/>
      <c r="AI78" s="174" t="str">
        <f>IF(VLOOKUP(CONCATENATE($B78," ",$C78),'-RÅDATA_KVARTAL-'!$A$4:$W$75,17)&gt;0,VLOOKUP(CONCATENATE($B78," ",$C78),'-RÅDATA_KVARTAL-'!$A$4:$W$75,17),"")</f>
        <v/>
      </c>
      <c r="AJ78" s="102"/>
      <c r="AK78" s="102"/>
      <c r="AL78" s="174" t="str">
        <f>IF(VLOOKUP(CONCATENATE($B78," ",$C78),'-RÅDATA_KVARTAL-'!$A$4:$W$75,11)&gt;0,VLOOKUP(CONCATENATE($B78," ",$C78),'-RÅDATA_KVARTAL-'!$A$4:$W$75,11),"")</f>
        <v/>
      </c>
      <c r="AM78" s="105"/>
      <c r="AN78" s="174" t="str">
        <f>IF(VLOOKUP(CONCATENATE($B78," ",$C78),'-RÅDATA_KVARTAL-'!$A$4:$W$75,13)&gt;0,VLOOKUP(CONCATENATE($B78," ",$C78),'-RÅDATA_KVARTAL-'!$A$4:$W$75,13),"")</f>
        <v/>
      </c>
      <c r="AO78" s="105"/>
      <c r="AP78" s="105"/>
    </row>
    <row r="79" spans="2:42" ht="15" hidden="1" customHeight="1" x14ac:dyDescent="0.2">
      <c r="B79" s="102">
        <v>2019</v>
      </c>
      <c r="C79" s="102" t="s">
        <v>2</v>
      </c>
      <c r="D79" s="77"/>
      <c r="E79" s="174" t="str">
        <f>IF(VLOOKUP(CONCATENATE($B79," ",$C79),'-RÅDATA_KVARTAL-'!$A$4:$W$75,8)&gt;0,VLOOKUP(CONCATENATE($B79," ",$C79),'-RÅDATA_KVARTAL-'!$A$4:$W$75,8),"")</f>
        <v/>
      </c>
      <c r="F79" s="105"/>
      <c r="G79" s="105"/>
      <c r="H79" s="174" t="str">
        <f>IF(VLOOKUP(CONCATENATE($B79," ",$C79),'-RÅDATA_KVARTAL-'!$A$4:$W$75,9)&gt;0,VLOOKUP(CONCATENATE($B79," ",$C79),'-RÅDATA_KVARTAL-'!$A$4:$W$75,9),"")</f>
        <v/>
      </c>
      <c r="I79" s="105"/>
      <c r="J79" s="105"/>
      <c r="K79" s="174" t="str">
        <f>IF(VLOOKUP(CONCATENATE($B79," ",$C79),'-RÅDATA_KVARTAL-'!$A$4:$W$75,4)&gt;0,VLOOKUP(CONCATENATE($B79," ",$C79),'-RÅDATA_KVARTAL-'!$A$4:$W$75,4),"")</f>
        <v/>
      </c>
      <c r="L79" s="105"/>
      <c r="M79" s="105"/>
      <c r="N79" s="174" t="str">
        <f>IF(VLOOKUP(CONCATENATE($B79," ",$C79),'-RÅDATA_KVARTAL-'!$A$4:$W$75,6)&gt;0,VLOOKUP(CONCATENATE($B79," ",$C79),'-RÅDATA_KVARTAL-'!$A$4:$W$75,6),"")</f>
        <v/>
      </c>
      <c r="O79" s="105"/>
      <c r="P79" s="105"/>
      <c r="Q79" s="174" t="str">
        <f>IF(VLOOKUP(CONCATENATE($B79," ",$C79),'-RÅDATA_KVARTAL-'!$A$4:$W$75,14)&gt;0,VLOOKUP(CONCATENATE($B79," ",$C79),'-RÅDATA_KVARTAL-'!$A$4:$W$75,14),"")</f>
        <v/>
      </c>
      <c r="R79" s="105"/>
      <c r="S79" s="174" t="str">
        <f>IF(VLOOKUP(CONCATENATE($B79," ",$C79),'-RÅDATA_KVARTAL-'!$A$4:$W$75,16)&gt;0,VLOOKUP(CONCATENATE($B79," ",$C79),'-RÅDATA_KVARTAL-'!$A$4:$W$75,16),"")</f>
        <v/>
      </c>
      <c r="T79" s="105"/>
      <c r="U79" s="105"/>
      <c r="V79" s="174" t="str">
        <f>IF(VLOOKUP(CONCATENATE($B79," ",$C79),'-RÅDATA_KVARTAL-'!$A$4:$W$75,10)&gt;0,VLOOKUP(CONCATENATE($B79," ",$C79),'-RÅDATA_KVARTAL-'!$A$4:$W$75,10),"")</f>
        <v/>
      </c>
      <c r="W79" s="105"/>
      <c r="X79" s="174" t="str">
        <f>IF(VLOOKUP(CONCATENATE($B79," ",$C79),'-RÅDATA_KVARTAL-'!$A$4:$W$75,12)&gt;0,VLOOKUP(CONCATENATE($B79," ",$C79),'-RÅDATA_KVARTAL-'!$A$4:$W$75,12),"")</f>
        <v/>
      </c>
      <c r="Y79" s="105"/>
      <c r="Z79" s="105"/>
      <c r="AA79" s="174" t="str">
        <f>IF(VLOOKUP(CONCATENATE($B79," ",$C79),'-RÅDATA_KVARTAL-'!$A$4:$W$75,5)&gt;0,VLOOKUP(CONCATENATE($B79," ",$C79),'-RÅDATA_KVARTAL-'!$A$4:$W$75,5),"")</f>
        <v/>
      </c>
      <c r="AB79" s="105"/>
      <c r="AC79" s="105"/>
      <c r="AD79" s="174" t="str">
        <f>IF(VLOOKUP(CONCATENATE($B79," ",$C79),'-RÅDATA_KVARTAL-'!$A$4:$W$75,7)&gt;0,VLOOKUP(CONCATENATE($B79," ",$C79),'-RÅDATA_KVARTAL-'!$A$4:$W$75,7),"")</f>
        <v/>
      </c>
      <c r="AE79" s="105"/>
      <c r="AF79" s="105"/>
      <c r="AG79" s="174" t="str">
        <f>IF(VLOOKUP(CONCATENATE($B79," ",$C79),'-RÅDATA_KVARTAL-'!$A$4:$W$75,15)&gt;0,VLOOKUP(CONCATENATE($B79," ",$C79),'-RÅDATA_KVARTAL-'!$A$4:$W$75,15),"")</f>
        <v/>
      </c>
      <c r="AH79" s="105"/>
      <c r="AI79" s="174" t="str">
        <f>IF(VLOOKUP(CONCATENATE($B79," ",$C79),'-RÅDATA_KVARTAL-'!$A$4:$W$75,17)&gt;0,VLOOKUP(CONCATENATE($B79," ",$C79),'-RÅDATA_KVARTAL-'!$A$4:$W$75,17),"")</f>
        <v/>
      </c>
      <c r="AJ79" s="102"/>
      <c r="AK79" s="102"/>
      <c r="AL79" s="174" t="str">
        <f>IF(VLOOKUP(CONCATENATE($B79," ",$C79),'-RÅDATA_KVARTAL-'!$A$4:$W$75,11)&gt;0,VLOOKUP(CONCATENATE($B79," ",$C79),'-RÅDATA_KVARTAL-'!$A$4:$W$75,11),"")</f>
        <v/>
      </c>
      <c r="AM79" s="105"/>
      <c r="AN79" s="174" t="str">
        <f>IF(VLOOKUP(CONCATENATE($B79," ",$C79),'-RÅDATA_KVARTAL-'!$A$4:$W$75,13)&gt;0,VLOOKUP(CONCATENATE($B79," ",$C79),'-RÅDATA_KVARTAL-'!$A$4:$W$75,13),"")</f>
        <v/>
      </c>
      <c r="AO79" s="105"/>
      <c r="AP79" s="105"/>
    </row>
    <row r="80" spans="2:42" ht="15" hidden="1" customHeight="1" x14ac:dyDescent="0.2">
      <c r="B80" s="102">
        <v>2019</v>
      </c>
      <c r="C80" s="102" t="s">
        <v>3</v>
      </c>
      <c r="D80" s="77"/>
      <c r="E80" s="174" t="str">
        <f>IF(VLOOKUP(CONCATENATE($B80," ",$C80),'-RÅDATA_KVARTAL-'!$A$4:$W$75,8)&gt;0,VLOOKUP(CONCATENATE($B80," ",$C80),'-RÅDATA_KVARTAL-'!$A$4:$W$75,8),"")</f>
        <v/>
      </c>
      <c r="F80" s="105"/>
      <c r="G80" s="105"/>
      <c r="H80" s="174" t="str">
        <f>IF(VLOOKUP(CONCATENATE($B80," ",$C80),'-RÅDATA_KVARTAL-'!$A$4:$W$75,9)&gt;0,VLOOKUP(CONCATENATE($B80," ",$C80),'-RÅDATA_KVARTAL-'!$A$4:$W$75,9),"")</f>
        <v/>
      </c>
      <c r="I80" s="105"/>
      <c r="J80" s="105"/>
      <c r="K80" s="174" t="str">
        <f>IF(VLOOKUP(CONCATENATE($B80," ",$C80),'-RÅDATA_KVARTAL-'!$A$4:$W$75,4)&gt;0,VLOOKUP(CONCATENATE($B80," ",$C80),'-RÅDATA_KVARTAL-'!$A$4:$W$75,4),"")</f>
        <v/>
      </c>
      <c r="L80" s="105"/>
      <c r="M80" s="105"/>
      <c r="N80" s="174" t="str">
        <f>IF(VLOOKUP(CONCATENATE($B80," ",$C80),'-RÅDATA_KVARTAL-'!$A$4:$W$75,6)&gt;0,VLOOKUP(CONCATENATE($B80," ",$C80),'-RÅDATA_KVARTAL-'!$A$4:$W$75,6),"")</f>
        <v/>
      </c>
      <c r="O80" s="105"/>
      <c r="P80" s="105"/>
      <c r="Q80" s="174" t="str">
        <f>IF(VLOOKUP(CONCATENATE($B80," ",$C80),'-RÅDATA_KVARTAL-'!$A$4:$W$75,14)&gt;0,VLOOKUP(CONCATENATE($B80," ",$C80),'-RÅDATA_KVARTAL-'!$A$4:$W$75,14),"")</f>
        <v/>
      </c>
      <c r="R80" s="105"/>
      <c r="S80" s="174" t="str">
        <f>IF(VLOOKUP(CONCATENATE($B80," ",$C80),'-RÅDATA_KVARTAL-'!$A$4:$W$75,16)&gt;0,VLOOKUP(CONCATENATE($B80," ",$C80),'-RÅDATA_KVARTAL-'!$A$4:$W$75,16),"")</f>
        <v/>
      </c>
      <c r="T80" s="105"/>
      <c r="U80" s="105"/>
      <c r="V80" s="174" t="str">
        <f>IF(VLOOKUP(CONCATENATE($B80," ",$C80),'-RÅDATA_KVARTAL-'!$A$4:$W$75,10)&gt;0,VLOOKUP(CONCATENATE($B80," ",$C80),'-RÅDATA_KVARTAL-'!$A$4:$W$75,10),"")</f>
        <v/>
      </c>
      <c r="W80" s="105"/>
      <c r="X80" s="174" t="str">
        <f>IF(VLOOKUP(CONCATENATE($B80," ",$C80),'-RÅDATA_KVARTAL-'!$A$4:$W$75,12)&gt;0,VLOOKUP(CONCATENATE($B80," ",$C80),'-RÅDATA_KVARTAL-'!$A$4:$W$75,12),"")</f>
        <v/>
      </c>
      <c r="Y80" s="105"/>
      <c r="Z80" s="105"/>
      <c r="AA80" s="174" t="str">
        <f>IF(VLOOKUP(CONCATENATE($B80," ",$C80),'-RÅDATA_KVARTAL-'!$A$4:$W$75,5)&gt;0,VLOOKUP(CONCATENATE($B80," ",$C80),'-RÅDATA_KVARTAL-'!$A$4:$W$75,5),"")</f>
        <v/>
      </c>
      <c r="AB80" s="105"/>
      <c r="AC80" s="105"/>
      <c r="AD80" s="174" t="str">
        <f>IF(VLOOKUP(CONCATENATE($B80," ",$C80),'-RÅDATA_KVARTAL-'!$A$4:$W$75,7)&gt;0,VLOOKUP(CONCATENATE($B80," ",$C80),'-RÅDATA_KVARTAL-'!$A$4:$W$75,7),"")</f>
        <v/>
      </c>
      <c r="AE80" s="105"/>
      <c r="AF80" s="105"/>
      <c r="AG80" s="174" t="str">
        <f>IF(VLOOKUP(CONCATENATE($B80," ",$C80),'-RÅDATA_KVARTAL-'!$A$4:$W$75,15)&gt;0,VLOOKUP(CONCATENATE($B80," ",$C80),'-RÅDATA_KVARTAL-'!$A$4:$W$75,15),"")</f>
        <v/>
      </c>
      <c r="AH80" s="105"/>
      <c r="AI80" s="174" t="str">
        <f>IF(VLOOKUP(CONCATENATE($B80," ",$C80),'-RÅDATA_KVARTAL-'!$A$4:$W$75,17)&gt;0,VLOOKUP(CONCATENATE($B80," ",$C80),'-RÅDATA_KVARTAL-'!$A$4:$W$75,17),"")</f>
        <v/>
      </c>
      <c r="AJ80" s="102"/>
      <c r="AK80" s="102"/>
      <c r="AL80" s="174" t="str">
        <f>IF(VLOOKUP(CONCATENATE($B80," ",$C80),'-RÅDATA_KVARTAL-'!$A$4:$W$75,11)&gt;0,VLOOKUP(CONCATENATE($B80," ",$C80),'-RÅDATA_KVARTAL-'!$A$4:$W$75,11),"")</f>
        <v/>
      </c>
      <c r="AM80" s="105"/>
      <c r="AN80" s="174" t="str">
        <f>IF(VLOOKUP(CONCATENATE($B80," ",$C80),'-RÅDATA_KVARTAL-'!$A$4:$W$75,13)&gt;0,VLOOKUP(CONCATENATE($B80," ",$C80),'-RÅDATA_KVARTAL-'!$A$4:$W$75,13),"")</f>
        <v/>
      </c>
      <c r="AO80" s="105"/>
      <c r="AP80" s="105"/>
    </row>
    <row r="81" spans="2:44" ht="15" hidden="1" customHeight="1" x14ac:dyDescent="0.2">
      <c r="B81" s="102">
        <v>2020</v>
      </c>
      <c r="C81" s="102" t="s">
        <v>0</v>
      </c>
      <c r="D81" s="77"/>
      <c r="E81" s="174" t="str">
        <f>IF(VLOOKUP(CONCATENATE($B81," ",$C81),'-RÅDATA_KVARTAL-'!$A$4:$W$75,8)&gt;0,VLOOKUP(CONCATENATE($B81," ",$C81),'-RÅDATA_KVARTAL-'!$A$4:$W$75,8),"")</f>
        <v/>
      </c>
      <c r="F81" s="105"/>
      <c r="G81" s="105"/>
      <c r="H81" s="174" t="str">
        <f>IF(VLOOKUP(CONCATENATE($B81," ",$C81),'-RÅDATA_KVARTAL-'!$A$4:$W$75,9)&gt;0,VLOOKUP(CONCATENATE($B81," ",$C81),'-RÅDATA_KVARTAL-'!$A$4:$W$75,9),"")</f>
        <v/>
      </c>
      <c r="I81" s="105"/>
      <c r="J81" s="105"/>
      <c r="K81" s="174" t="str">
        <f>IF(VLOOKUP(CONCATENATE($B81," ",$C81),'-RÅDATA_KVARTAL-'!$A$4:$W$75,4)&gt;0,VLOOKUP(CONCATENATE($B81," ",$C81),'-RÅDATA_KVARTAL-'!$A$4:$W$75,4),"")</f>
        <v/>
      </c>
      <c r="L81" s="105"/>
      <c r="M81" s="105"/>
      <c r="N81" s="174" t="str">
        <f>IF(VLOOKUP(CONCATENATE($B81," ",$C81),'-RÅDATA_KVARTAL-'!$A$4:$W$75,6)&gt;0,VLOOKUP(CONCATENATE($B81," ",$C81),'-RÅDATA_KVARTAL-'!$A$4:$W$75,6),"")</f>
        <v/>
      </c>
      <c r="O81" s="105"/>
      <c r="P81" s="105"/>
      <c r="Q81" s="174" t="str">
        <f>IF(VLOOKUP(CONCATENATE($B81," ",$C81),'-RÅDATA_KVARTAL-'!$A$4:$W$75,14)&gt;0,VLOOKUP(CONCATENATE($B81," ",$C81),'-RÅDATA_KVARTAL-'!$A$4:$W$75,14),"")</f>
        <v/>
      </c>
      <c r="R81" s="105"/>
      <c r="S81" s="174" t="str">
        <f>IF(VLOOKUP(CONCATENATE($B81," ",$C81),'-RÅDATA_KVARTAL-'!$A$4:$W$75,16)&gt;0,VLOOKUP(CONCATENATE($B81," ",$C81),'-RÅDATA_KVARTAL-'!$A$4:$W$75,16),"")</f>
        <v/>
      </c>
      <c r="T81" s="105"/>
      <c r="U81" s="105"/>
      <c r="V81" s="174" t="str">
        <f>IF(VLOOKUP(CONCATENATE($B81," ",$C81),'-RÅDATA_KVARTAL-'!$A$4:$W$75,10)&gt;0,VLOOKUP(CONCATENATE($B81," ",$C81),'-RÅDATA_KVARTAL-'!$A$4:$W$75,10),"")</f>
        <v/>
      </c>
      <c r="W81" s="105"/>
      <c r="X81" s="174" t="str">
        <f>IF(VLOOKUP(CONCATENATE($B81," ",$C81),'-RÅDATA_KVARTAL-'!$A$4:$W$75,12)&gt;0,VLOOKUP(CONCATENATE($B81," ",$C81),'-RÅDATA_KVARTAL-'!$A$4:$W$75,12),"")</f>
        <v/>
      </c>
      <c r="Y81" s="105"/>
      <c r="Z81" s="105"/>
      <c r="AA81" s="174" t="str">
        <f>IF(VLOOKUP(CONCATENATE($B81," ",$C81),'-RÅDATA_KVARTAL-'!$A$4:$W$75,5)&gt;0,VLOOKUP(CONCATENATE($B81," ",$C81),'-RÅDATA_KVARTAL-'!$A$4:$W$75,5),"")</f>
        <v/>
      </c>
      <c r="AB81" s="105"/>
      <c r="AC81" s="105"/>
      <c r="AD81" s="174" t="str">
        <f>IF(VLOOKUP(CONCATENATE($B81," ",$C81),'-RÅDATA_KVARTAL-'!$A$4:$W$75,7)&gt;0,VLOOKUP(CONCATENATE($B81," ",$C81),'-RÅDATA_KVARTAL-'!$A$4:$W$75,7),"")</f>
        <v/>
      </c>
      <c r="AE81" s="105"/>
      <c r="AF81" s="105"/>
      <c r="AG81" s="174" t="str">
        <f>IF(VLOOKUP(CONCATENATE($B81," ",$C81),'-RÅDATA_KVARTAL-'!$A$4:$W$75,15)&gt;0,VLOOKUP(CONCATENATE($B81," ",$C81),'-RÅDATA_KVARTAL-'!$A$4:$W$75,15),"")</f>
        <v/>
      </c>
      <c r="AH81" s="105"/>
      <c r="AI81" s="174" t="str">
        <f>IF(VLOOKUP(CONCATENATE($B81," ",$C81),'-RÅDATA_KVARTAL-'!$A$4:$W$75,17)&gt;0,VLOOKUP(CONCATENATE($B81," ",$C81),'-RÅDATA_KVARTAL-'!$A$4:$W$75,17),"")</f>
        <v/>
      </c>
      <c r="AJ81" s="102"/>
      <c r="AK81" s="102"/>
      <c r="AL81" s="174" t="str">
        <f>IF(VLOOKUP(CONCATENATE($B81," ",$C81),'-RÅDATA_KVARTAL-'!$A$4:$W$75,11)&gt;0,VLOOKUP(CONCATENATE($B81," ",$C81),'-RÅDATA_KVARTAL-'!$A$4:$W$75,11),"")</f>
        <v/>
      </c>
      <c r="AM81" s="105"/>
      <c r="AN81" s="174" t="str">
        <f>IF(VLOOKUP(CONCATENATE($B81," ",$C81),'-RÅDATA_KVARTAL-'!$A$4:$W$75,13)&gt;0,VLOOKUP(CONCATENATE($B81," ",$C81),'-RÅDATA_KVARTAL-'!$A$4:$W$75,13),"")</f>
        <v/>
      </c>
      <c r="AO81" s="105"/>
      <c r="AP81" s="105"/>
    </row>
    <row r="82" spans="2:44" ht="15" hidden="1" customHeight="1" x14ac:dyDescent="0.2">
      <c r="B82" s="102">
        <v>2020</v>
      </c>
      <c r="C82" s="102" t="s">
        <v>1</v>
      </c>
      <c r="D82" s="77"/>
      <c r="E82" s="174" t="str">
        <f>IF(VLOOKUP(CONCATENATE($B82," ",$C82),'-RÅDATA_KVARTAL-'!$A$4:$W$75,8)&gt;0,VLOOKUP(CONCATENATE($B82," ",$C82),'-RÅDATA_KVARTAL-'!$A$4:$W$75,8),"")</f>
        <v/>
      </c>
      <c r="F82" s="105"/>
      <c r="G82" s="105"/>
      <c r="H82" s="174" t="str">
        <f>IF(VLOOKUP(CONCATENATE($B82," ",$C82),'-RÅDATA_KVARTAL-'!$A$4:$W$75,9)&gt;0,VLOOKUP(CONCATENATE($B82," ",$C82),'-RÅDATA_KVARTAL-'!$A$4:$W$75,9),"")</f>
        <v/>
      </c>
      <c r="I82" s="105"/>
      <c r="J82" s="105"/>
      <c r="K82" s="174" t="str">
        <f>IF(VLOOKUP(CONCATENATE($B82," ",$C82),'-RÅDATA_KVARTAL-'!$A$4:$W$75,4)&gt;0,VLOOKUP(CONCATENATE($B82," ",$C82),'-RÅDATA_KVARTAL-'!$A$4:$W$75,4),"")</f>
        <v/>
      </c>
      <c r="L82" s="105"/>
      <c r="M82" s="105"/>
      <c r="N82" s="174" t="str">
        <f>IF(VLOOKUP(CONCATENATE($B82," ",$C82),'-RÅDATA_KVARTAL-'!$A$4:$W$75,6)&gt;0,VLOOKUP(CONCATENATE($B82," ",$C82),'-RÅDATA_KVARTAL-'!$A$4:$W$75,6),"")</f>
        <v/>
      </c>
      <c r="O82" s="105"/>
      <c r="P82" s="105"/>
      <c r="Q82" s="174" t="str">
        <f>IF(VLOOKUP(CONCATENATE($B82," ",$C82),'-RÅDATA_KVARTAL-'!$A$4:$W$75,14)&gt;0,VLOOKUP(CONCATENATE($B82," ",$C82),'-RÅDATA_KVARTAL-'!$A$4:$W$75,14),"")</f>
        <v/>
      </c>
      <c r="R82" s="105"/>
      <c r="S82" s="174" t="str">
        <f>IF(VLOOKUP(CONCATENATE($B82," ",$C82),'-RÅDATA_KVARTAL-'!$A$4:$W$75,16)&gt;0,VLOOKUP(CONCATENATE($B82," ",$C82),'-RÅDATA_KVARTAL-'!$A$4:$W$75,16),"")</f>
        <v/>
      </c>
      <c r="T82" s="105"/>
      <c r="U82" s="105"/>
      <c r="V82" s="174" t="str">
        <f>IF(VLOOKUP(CONCATENATE($B82," ",$C82),'-RÅDATA_KVARTAL-'!$A$4:$W$75,10)&gt;0,VLOOKUP(CONCATENATE($B82," ",$C82),'-RÅDATA_KVARTAL-'!$A$4:$W$75,10),"")</f>
        <v/>
      </c>
      <c r="W82" s="105"/>
      <c r="X82" s="174" t="str">
        <f>IF(VLOOKUP(CONCATENATE($B82," ",$C82),'-RÅDATA_KVARTAL-'!$A$4:$W$75,12)&gt;0,VLOOKUP(CONCATENATE($B82," ",$C82),'-RÅDATA_KVARTAL-'!$A$4:$W$75,12),"")</f>
        <v/>
      </c>
      <c r="Y82" s="105"/>
      <c r="Z82" s="105"/>
      <c r="AA82" s="174" t="str">
        <f>IF(VLOOKUP(CONCATENATE($B82," ",$C82),'-RÅDATA_KVARTAL-'!$A$4:$W$75,5)&gt;0,VLOOKUP(CONCATENATE($B82," ",$C82),'-RÅDATA_KVARTAL-'!$A$4:$W$75,5),"")</f>
        <v/>
      </c>
      <c r="AB82" s="105"/>
      <c r="AC82" s="105"/>
      <c r="AD82" s="174" t="str">
        <f>IF(VLOOKUP(CONCATENATE($B82," ",$C82),'-RÅDATA_KVARTAL-'!$A$4:$W$75,7)&gt;0,VLOOKUP(CONCATENATE($B82," ",$C82),'-RÅDATA_KVARTAL-'!$A$4:$W$75,7),"")</f>
        <v/>
      </c>
      <c r="AE82" s="105"/>
      <c r="AF82" s="105"/>
      <c r="AG82" s="174" t="str">
        <f>IF(VLOOKUP(CONCATENATE($B82," ",$C82),'-RÅDATA_KVARTAL-'!$A$4:$W$75,15)&gt;0,VLOOKUP(CONCATENATE($B82," ",$C82),'-RÅDATA_KVARTAL-'!$A$4:$W$75,15),"")</f>
        <v/>
      </c>
      <c r="AH82" s="105"/>
      <c r="AI82" s="174" t="str">
        <f>IF(VLOOKUP(CONCATENATE($B82," ",$C82),'-RÅDATA_KVARTAL-'!$A$4:$W$75,17)&gt;0,VLOOKUP(CONCATENATE($B82," ",$C82),'-RÅDATA_KVARTAL-'!$A$4:$W$75,17),"")</f>
        <v/>
      </c>
      <c r="AJ82" s="102"/>
      <c r="AK82" s="102"/>
      <c r="AL82" s="174" t="str">
        <f>IF(VLOOKUP(CONCATENATE($B82," ",$C82),'-RÅDATA_KVARTAL-'!$A$4:$W$75,11)&gt;0,VLOOKUP(CONCATENATE($B82," ",$C82),'-RÅDATA_KVARTAL-'!$A$4:$W$75,11),"")</f>
        <v/>
      </c>
      <c r="AM82" s="105"/>
      <c r="AN82" s="174" t="str">
        <f>IF(VLOOKUP(CONCATENATE($B82," ",$C82),'-RÅDATA_KVARTAL-'!$A$4:$W$75,13)&gt;0,VLOOKUP(CONCATENATE($B82," ",$C82),'-RÅDATA_KVARTAL-'!$A$4:$W$75,13),"")</f>
        <v/>
      </c>
      <c r="AO82" s="105"/>
      <c r="AP82" s="105"/>
    </row>
    <row r="83" spans="2:44" ht="15" hidden="1" customHeight="1" x14ac:dyDescent="0.2">
      <c r="B83" s="102">
        <v>2020</v>
      </c>
      <c r="C83" s="102" t="s">
        <v>2</v>
      </c>
      <c r="D83" s="77"/>
      <c r="E83" s="174" t="str">
        <f>IF(VLOOKUP(CONCATENATE($B83," ",$C83),'-RÅDATA_KVARTAL-'!$A$4:$W$75,8)&gt;0,VLOOKUP(CONCATENATE($B83," ",$C83),'-RÅDATA_KVARTAL-'!$A$4:$W$75,8),"")</f>
        <v/>
      </c>
      <c r="F83" s="105"/>
      <c r="G83" s="105"/>
      <c r="H83" s="174" t="str">
        <f>IF(VLOOKUP(CONCATENATE($B83," ",$C83),'-RÅDATA_KVARTAL-'!$A$4:$W$75,9)&gt;0,VLOOKUP(CONCATENATE($B83," ",$C83),'-RÅDATA_KVARTAL-'!$A$4:$W$75,9),"")</f>
        <v/>
      </c>
      <c r="I83" s="105"/>
      <c r="J83" s="105"/>
      <c r="K83" s="174" t="str">
        <f>IF(VLOOKUP(CONCATENATE($B83," ",$C83),'-RÅDATA_KVARTAL-'!$A$4:$W$75,4)&gt;0,VLOOKUP(CONCATENATE($B83," ",$C83),'-RÅDATA_KVARTAL-'!$A$4:$W$75,4),"")</f>
        <v/>
      </c>
      <c r="L83" s="105"/>
      <c r="M83" s="105"/>
      <c r="N83" s="174" t="str">
        <f>IF(VLOOKUP(CONCATENATE($B83," ",$C83),'-RÅDATA_KVARTAL-'!$A$4:$W$75,6)&gt;0,VLOOKUP(CONCATENATE($B83," ",$C83),'-RÅDATA_KVARTAL-'!$A$4:$W$75,6),"")</f>
        <v/>
      </c>
      <c r="O83" s="105"/>
      <c r="P83" s="105"/>
      <c r="Q83" s="174" t="str">
        <f>IF(VLOOKUP(CONCATENATE($B83," ",$C83),'-RÅDATA_KVARTAL-'!$A$4:$W$75,14)&gt;0,VLOOKUP(CONCATENATE($B83," ",$C83),'-RÅDATA_KVARTAL-'!$A$4:$W$75,14),"")</f>
        <v/>
      </c>
      <c r="R83" s="105"/>
      <c r="S83" s="174" t="str">
        <f>IF(VLOOKUP(CONCATENATE($B83," ",$C83),'-RÅDATA_KVARTAL-'!$A$4:$W$75,16)&gt;0,VLOOKUP(CONCATENATE($B83," ",$C83),'-RÅDATA_KVARTAL-'!$A$4:$W$75,16),"")</f>
        <v/>
      </c>
      <c r="T83" s="105"/>
      <c r="U83" s="105"/>
      <c r="V83" s="174" t="str">
        <f>IF(VLOOKUP(CONCATENATE($B83," ",$C83),'-RÅDATA_KVARTAL-'!$A$4:$W$75,10)&gt;0,VLOOKUP(CONCATENATE($B83," ",$C83),'-RÅDATA_KVARTAL-'!$A$4:$W$75,10),"")</f>
        <v/>
      </c>
      <c r="W83" s="105"/>
      <c r="X83" s="174" t="str">
        <f>IF(VLOOKUP(CONCATENATE($B83," ",$C83),'-RÅDATA_KVARTAL-'!$A$4:$W$75,12)&gt;0,VLOOKUP(CONCATENATE($B83," ",$C83),'-RÅDATA_KVARTAL-'!$A$4:$W$75,12),"")</f>
        <v/>
      </c>
      <c r="Y83" s="105"/>
      <c r="Z83" s="105"/>
      <c r="AA83" s="174" t="str">
        <f>IF(VLOOKUP(CONCATENATE($B83," ",$C83),'-RÅDATA_KVARTAL-'!$A$4:$W$75,5)&gt;0,VLOOKUP(CONCATENATE($B83," ",$C83),'-RÅDATA_KVARTAL-'!$A$4:$W$75,5),"")</f>
        <v/>
      </c>
      <c r="AB83" s="105"/>
      <c r="AC83" s="105"/>
      <c r="AD83" s="174" t="str">
        <f>IF(VLOOKUP(CONCATENATE($B83," ",$C83),'-RÅDATA_KVARTAL-'!$A$4:$W$75,7)&gt;0,VLOOKUP(CONCATENATE($B83," ",$C83),'-RÅDATA_KVARTAL-'!$A$4:$W$75,7),"")</f>
        <v/>
      </c>
      <c r="AE83" s="105"/>
      <c r="AF83" s="105"/>
      <c r="AG83" s="174" t="str">
        <f>IF(VLOOKUP(CONCATENATE($B83," ",$C83),'-RÅDATA_KVARTAL-'!$A$4:$W$75,15)&gt;0,VLOOKUP(CONCATENATE($B83," ",$C83),'-RÅDATA_KVARTAL-'!$A$4:$W$75,15),"")</f>
        <v/>
      </c>
      <c r="AH83" s="105"/>
      <c r="AI83" s="174" t="str">
        <f>IF(VLOOKUP(CONCATENATE($B83," ",$C83),'-RÅDATA_KVARTAL-'!$A$4:$W$75,17)&gt;0,VLOOKUP(CONCATENATE($B83," ",$C83),'-RÅDATA_KVARTAL-'!$A$4:$W$75,17),"")</f>
        <v/>
      </c>
      <c r="AJ83" s="102"/>
      <c r="AK83" s="102"/>
      <c r="AL83" s="174" t="str">
        <f>IF(VLOOKUP(CONCATENATE($B83," ",$C83),'-RÅDATA_KVARTAL-'!$A$4:$W$75,11)&gt;0,VLOOKUP(CONCATENATE($B83," ",$C83),'-RÅDATA_KVARTAL-'!$A$4:$W$75,11),"")</f>
        <v/>
      </c>
      <c r="AM83" s="105"/>
      <c r="AN83" s="174" t="str">
        <f>IF(VLOOKUP(CONCATENATE($B83," ",$C83),'-RÅDATA_KVARTAL-'!$A$4:$W$75,13)&gt;0,VLOOKUP(CONCATENATE($B83," ",$C83),'-RÅDATA_KVARTAL-'!$A$4:$W$75,13),"")</f>
        <v/>
      </c>
      <c r="AO83" s="105"/>
      <c r="AP83" s="105"/>
    </row>
    <row r="84" spans="2:44" ht="15" hidden="1" customHeight="1" x14ac:dyDescent="0.2">
      <c r="B84" s="102">
        <v>2020</v>
      </c>
      <c r="C84" s="102" t="s">
        <v>3</v>
      </c>
      <c r="D84" s="77"/>
      <c r="E84" s="174" t="str">
        <f>IF(VLOOKUP(CONCATENATE($B84," ",$C84),'-RÅDATA_KVARTAL-'!$A$4:$W$75,8)&gt;0,VLOOKUP(CONCATENATE($B84," ",$C84),'-RÅDATA_KVARTAL-'!$A$4:$W$75,8),"")</f>
        <v/>
      </c>
      <c r="F84" s="105"/>
      <c r="G84" s="105"/>
      <c r="H84" s="174" t="str">
        <f>IF(VLOOKUP(CONCATENATE($B84," ",$C84),'-RÅDATA_KVARTAL-'!$A$4:$W$75,9)&gt;0,VLOOKUP(CONCATENATE($B84," ",$C84),'-RÅDATA_KVARTAL-'!$A$4:$W$75,9),"")</f>
        <v/>
      </c>
      <c r="I84" s="105"/>
      <c r="J84" s="105"/>
      <c r="K84" s="174" t="str">
        <f>IF(VLOOKUP(CONCATENATE($B84," ",$C84),'-RÅDATA_KVARTAL-'!$A$4:$W$75,4)&gt;0,VLOOKUP(CONCATENATE($B84," ",$C84),'-RÅDATA_KVARTAL-'!$A$4:$W$75,4),"")</f>
        <v/>
      </c>
      <c r="L84" s="105"/>
      <c r="M84" s="105"/>
      <c r="N84" s="174" t="str">
        <f>IF(VLOOKUP(CONCATENATE($B84," ",$C84),'-RÅDATA_KVARTAL-'!$A$4:$W$75,6)&gt;0,VLOOKUP(CONCATENATE($B84," ",$C84),'-RÅDATA_KVARTAL-'!$A$4:$W$75,6),"")</f>
        <v/>
      </c>
      <c r="O84" s="105"/>
      <c r="P84" s="105"/>
      <c r="Q84" s="174" t="str">
        <f>IF(VLOOKUP(CONCATENATE($B84," ",$C84),'-RÅDATA_KVARTAL-'!$A$4:$W$75,14)&gt;0,VLOOKUP(CONCATENATE($B84," ",$C84),'-RÅDATA_KVARTAL-'!$A$4:$W$75,14),"")</f>
        <v/>
      </c>
      <c r="R84" s="105"/>
      <c r="S84" s="174" t="str">
        <f>IF(VLOOKUP(CONCATENATE($B84," ",$C84),'-RÅDATA_KVARTAL-'!$A$4:$W$75,16)&gt;0,VLOOKUP(CONCATENATE($B84," ",$C84),'-RÅDATA_KVARTAL-'!$A$4:$W$75,16),"")</f>
        <v/>
      </c>
      <c r="T84" s="105"/>
      <c r="U84" s="105"/>
      <c r="V84" s="174" t="str">
        <f>IF(VLOOKUP(CONCATENATE($B84," ",$C84),'-RÅDATA_KVARTAL-'!$A$4:$W$75,10)&gt;0,VLOOKUP(CONCATENATE($B84," ",$C84),'-RÅDATA_KVARTAL-'!$A$4:$W$75,10),"")</f>
        <v/>
      </c>
      <c r="W84" s="105"/>
      <c r="X84" s="174" t="str">
        <f>IF(VLOOKUP(CONCATENATE($B84," ",$C84),'-RÅDATA_KVARTAL-'!$A$4:$W$75,12)&gt;0,VLOOKUP(CONCATENATE($B84," ",$C84),'-RÅDATA_KVARTAL-'!$A$4:$W$75,12),"")</f>
        <v/>
      </c>
      <c r="Y84" s="105"/>
      <c r="Z84" s="105"/>
      <c r="AA84" s="174" t="str">
        <f>IF(VLOOKUP(CONCATENATE($B84," ",$C84),'-RÅDATA_KVARTAL-'!$A$4:$W$75,5)&gt;0,VLOOKUP(CONCATENATE($B84," ",$C84),'-RÅDATA_KVARTAL-'!$A$4:$W$75,5),"")</f>
        <v/>
      </c>
      <c r="AB84" s="105"/>
      <c r="AC84" s="105"/>
      <c r="AD84" s="174" t="str">
        <f>IF(VLOOKUP(CONCATENATE($B84," ",$C84),'-RÅDATA_KVARTAL-'!$A$4:$W$75,7)&gt;0,VLOOKUP(CONCATENATE($B84," ",$C84),'-RÅDATA_KVARTAL-'!$A$4:$W$75,7),"")</f>
        <v/>
      </c>
      <c r="AE84" s="105"/>
      <c r="AF84" s="105"/>
      <c r="AG84" s="174" t="str">
        <f>IF(VLOOKUP(CONCATENATE($B84," ",$C84),'-RÅDATA_KVARTAL-'!$A$4:$W$75,15)&gt;0,VLOOKUP(CONCATENATE($B84," ",$C84),'-RÅDATA_KVARTAL-'!$A$4:$W$75,15),"")</f>
        <v/>
      </c>
      <c r="AH84" s="105"/>
      <c r="AI84" s="174" t="str">
        <f>IF(VLOOKUP(CONCATENATE($B84," ",$C84),'-RÅDATA_KVARTAL-'!$A$4:$W$75,17)&gt;0,VLOOKUP(CONCATENATE($B84," ",$C84),'-RÅDATA_KVARTAL-'!$A$4:$W$75,17),"")</f>
        <v/>
      </c>
      <c r="AJ84" s="102"/>
      <c r="AK84" s="102"/>
      <c r="AL84" s="174" t="str">
        <f>IF(VLOOKUP(CONCATENATE($B84," ",$C84),'-RÅDATA_KVARTAL-'!$A$4:$W$75,11)&gt;0,VLOOKUP(CONCATENATE($B84," ",$C84),'-RÅDATA_KVARTAL-'!$A$4:$W$75,11),"")</f>
        <v/>
      </c>
      <c r="AM84" s="105"/>
      <c r="AN84" s="174" t="str">
        <f>IF(VLOOKUP(CONCATENATE($B84," ",$C84),'-RÅDATA_KVARTAL-'!$A$4:$W$75,13)&gt;0,VLOOKUP(CONCATENATE($B84," ",$C84),'-RÅDATA_KVARTAL-'!$A$4:$W$75,13),"")</f>
        <v/>
      </c>
      <c r="AO84" s="105"/>
      <c r="AP84" s="105"/>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22" t="s">
        <v>32</v>
      </c>
      <c r="C86" s="222" t="s">
        <v>70</v>
      </c>
      <c r="D86" s="222"/>
      <c r="E86" s="237" t="s">
        <v>59</v>
      </c>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8"/>
      <c r="AE86" s="238"/>
      <c r="AF86" s="238"/>
      <c r="AG86" s="238"/>
      <c r="AH86" s="238"/>
      <c r="AI86" s="238"/>
      <c r="AJ86" s="238"/>
      <c r="AK86" s="239"/>
      <c r="AL86" s="239"/>
      <c r="AM86" s="239"/>
      <c r="AN86" s="239"/>
      <c r="AO86" s="239"/>
    </row>
    <row r="87" spans="2:44" ht="14.25" customHeight="1" x14ac:dyDescent="0.2">
      <c r="B87" s="223"/>
      <c r="C87" s="223"/>
      <c r="D87" s="223"/>
      <c r="E87" s="236" t="s">
        <v>65</v>
      </c>
      <c r="F87" s="236"/>
      <c r="G87" s="236"/>
      <c r="H87" s="236"/>
      <c r="I87" s="236"/>
      <c r="J87" s="107"/>
      <c r="K87" s="236" t="s">
        <v>66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row>
    <row r="88" spans="2:44" ht="26.25" customHeight="1" x14ac:dyDescent="0.2">
      <c r="B88" s="223"/>
      <c r="C88" s="223"/>
      <c r="D88" s="223"/>
      <c r="E88" s="231" t="s">
        <v>60</v>
      </c>
      <c r="F88" s="231"/>
      <c r="G88" s="108"/>
      <c r="H88" s="231" t="s">
        <v>62</v>
      </c>
      <c r="I88" s="231"/>
      <c r="J88" s="109"/>
      <c r="K88" s="234" t="s">
        <v>45</v>
      </c>
      <c r="L88" s="233"/>
      <c r="M88" s="233"/>
      <c r="N88" s="233"/>
      <c r="O88" s="233"/>
      <c r="P88" s="233"/>
      <c r="Q88" s="233"/>
      <c r="R88" s="233"/>
      <c r="S88" s="233"/>
      <c r="T88" s="233"/>
      <c r="U88" s="233"/>
      <c r="V88" s="233"/>
      <c r="W88" s="233"/>
      <c r="X88" s="233"/>
      <c r="Y88" s="233"/>
      <c r="Z88" s="110"/>
      <c r="AA88" s="234" t="s">
        <v>48</v>
      </c>
      <c r="AB88" s="234"/>
      <c r="AC88" s="235"/>
      <c r="AD88" s="235"/>
      <c r="AE88" s="235"/>
      <c r="AF88" s="235"/>
      <c r="AG88" s="235"/>
      <c r="AH88" s="235"/>
      <c r="AI88" s="235"/>
      <c r="AJ88" s="235"/>
      <c r="AK88" s="235"/>
      <c r="AL88" s="235"/>
      <c r="AM88" s="235"/>
      <c r="AN88" s="235"/>
      <c r="AO88" s="235"/>
    </row>
    <row r="89" spans="2:44" ht="69" customHeight="1" x14ac:dyDescent="0.2">
      <c r="B89" s="223"/>
      <c r="C89" s="223"/>
      <c r="D89" s="223"/>
      <c r="E89" s="111" t="s">
        <v>34</v>
      </c>
      <c r="F89" s="112"/>
      <c r="G89" s="108"/>
      <c r="H89" s="111" t="s">
        <v>34</v>
      </c>
      <c r="I89" s="112"/>
      <c r="J89" s="108"/>
      <c r="K89" s="111" t="s">
        <v>34</v>
      </c>
      <c r="L89" s="112"/>
      <c r="M89" s="109"/>
      <c r="N89" s="232" t="s">
        <v>67</v>
      </c>
      <c r="O89" s="233"/>
      <c r="P89" s="108"/>
      <c r="Q89" s="232" t="s">
        <v>68</v>
      </c>
      <c r="R89" s="233"/>
      <c r="S89" s="232" t="s">
        <v>79</v>
      </c>
      <c r="T89" s="233"/>
      <c r="U89" s="109"/>
      <c r="V89" s="232" t="s">
        <v>69</v>
      </c>
      <c r="W89" s="233"/>
      <c r="X89" s="232" t="s">
        <v>80</v>
      </c>
      <c r="Y89" s="233"/>
      <c r="Z89" s="113"/>
      <c r="AA89" s="114" t="s">
        <v>34</v>
      </c>
      <c r="AB89" s="115"/>
      <c r="AC89" s="113"/>
      <c r="AD89" s="232" t="s">
        <v>67</v>
      </c>
      <c r="AE89" s="233"/>
      <c r="AF89" s="108"/>
      <c r="AG89" s="232" t="s">
        <v>68</v>
      </c>
      <c r="AH89" s="233"/>
      <c r="AI89" s="232" t="s">
        <v>79</v>
      </c>
      <c r="AJ89" s="233"/>
      <c r="AK89" s="108"/>
      <c r="AL89" s="232" t="s">
        <v>69</v>
      </c>
      <c r="AM89" s="233"/>
      <c r="AN89" s="232" t="s">
        <v>80</v>
      </c>
      <c r="AO89" s="233"/>
      <c r="AR89" s="78"/>
    </row>
    <row r="90" spans="2:44" ht="36" customHeight="1" x14ac:dyDescent="0.2">
      <c r="B90" s="116"/>
      <c r="C90" s="116"/>
      <c r="D90" s="116"/>
      <c r="E90" s="114" t="s">
        <v>61</v>
      </c>
      <c r="F90" s="117"/>
      <c r="G90" s="108"/>
      <c r="H90" s="114" t="s">
        <v>63</v>
      </c>
      <c r="I90" s="117"/>
      <c r="J90" s="108"/>
      <c r="K90" s="229" t="s">
        <v>114</v>
      </c>
      <c r="L90" s="230"/>
      <c r="M90" s="230"/>
      <c r="N90" s="230"/>
      <c r="O90" s="230"/>
      <c r="P90" s="230"/>
      <c r="Q90" s="230"/>
      <c r="R90" s="230"/>
      <c r="S90" s="230"/>
      <c r="T90" s="230"/>
      <c r="U90" s="230"/>
      <c r="V90" s="230"/>
      <c r="W90" s="230"/>
      <c r="X90" s="230"/>
      <c r="Y90" s="230"/>
      <c r="Z90" s="108"/>
      <c r="AA90" s="229" t="s">
        <v>72</v>
      </c>
      <c r="AB90" s="230"/>
      <c r="AC90" s="230"/>
      <c r="AD90" s="230"/>
      <c r="AE90" s="230"/>
      <c r="AF90" s="230"/>
      <c r="AG90" s="230"/>
      <c r="AH90" s="230"/>
      <c r="AI90" s="230"/>
      <c r="AJ90" s="230"/>
      <c r="AK90" s="230"/>
      <c r="AL90" s="230"/>
      <c r="AM90" s="230"/>
      <c r="AN90" s="230"/>
      <c r="AO90" s="230"/>
      <c r="AR90" s="78"/>
    </row>
    <row r="91" spans="2:44" ht="12.75" customHeight="1" x14ac:dyDescent="0.2"/>
    <row r="92" spans="2:44" x14ac:dyDescent="0.2">
      <c r="B92" s="180" t="s">
        <v>177</v>
      </c>
      <c r="Z92" s="21"/>
      <c r="AA92" s="21"/>
      <c r="AB92" s="21"/>
      <c r="AC92" s="21"/>
    </row>
    <row r="93" spans="2:44" x14ac:dyDescent="0.2">
      <c r="B93" s="73" t="s">
        <v>50</v>
      </c>
      <c r="Z93" s="21"/>
      <c r="AA93" s="21"/>
      <c r="AB93" s="21"/>
      <c r="AC93"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B1:AY57"/>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88</v>
      </c>
      <c r="AV1" s="203"/>
    </row>
    <row r="2" spans="2:51" x14ac:dyDescent="0.2">
      <c r="B2" s="179" t="s">
        <v>120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4.25" customHeight="1" x14ac:dyDescent="0.2">
      <c r="B6" s="248" t="s">
        <v>36</v>
      </c>
      <c r="C6" s="248"/>
      <c r="D6" s="248"/>
      <c r="E6" s="250">
        <v>2000</v>
      </c>
      <c r="F6" s="251"/>
      <c r="G6" s="250">
        <v>2001</v>
      </c>
      <c r="H6" s="251"/>
      <c r="I6" s="250">
        <v>2002</v>
      </c>
      <c r="J6" s="251"/>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1">
        <v>2017</v>
      </c>
      <c r="AN6" s="24"/>
      <c r="AO6" s="201">
        <v>2018</v>
      </c>
      <c r="AP6" s="24"/>
      <c r="AQ6" s="201">
        <v>2019</v>
      </c>
      <c r="AR6" s="24"/>
      <c r="AS6" s="201">
        <v>2020</v>
      </c>
      <c r="AT6" s="24"/>
      <c r="AU6" s="248" t="s">
        <v>33</v>
      </c>
      <c r="AV6" s="248"/>
      <c r="AW6" s="25"/>
      <c r="AY6" s="203"/>
    </row>
    <row r="7" spans="2:51"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9"/>
      <c r="AN8" s="199"/>
      <c r="AO8" s="199"/>
      <c r="AP8" s="199"/>
      <c r="AQ8" s="199"/>
      <c r="AR8" s="199"/>
      <c r="AS8" s="199"/>
      <c r="AT8" s="199"/>
      <c r="AU8" s="18"/>
      <c r="AV8" s="18"/>
      <c r="AW8" s="25"/>
    </row>
    <row r="9" spans="2:51" ht="10.5" customHeight="1" x14ac:dyDescent="0.2">
      <c r="B9" s="17">
        <v>1</v>
      </c>
      <c r="C9" s="20"/>
      <c r="D9" s="18" t="s">
        <v>0</v>
      </c>
      <c r="E9" s="39"/>
      <c r="F9" s="40"/>
      <c r="G9" s="39"/>
      <c r="H9" s="40"/>
      <c r="I9" s="39"/>
      <c r="J9" s="40"/>
      <c r="K9" s="78">
        <f>IF(VLOOKUP(CONCATENATE(K$6," ",$D9),'-RÅDATA_KVARTAL-'!$A$4:$W$43,8)&gt;0,VLOOKUP(CONCATENATE(K$6," ",$D9),'-RÅDATA_KVARTAL-'!$A$4:$W$43,8),"")</f>
        <v>37.640867667900672</v>
      </c>
      <c r="L9" s="7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48"/>
      <c r="AE9" s="78">
        <f>IF(VLOOKUP(CONCATENATE(AE$6," ",$D9),'-RÅDATA_KVARTAL-'!$A$4:$W$75,8)&gt;0,VLOOKUP(CONCATENATE(AE$6," ",$D9),'-RÅDATA_KVARTAL-'!$A$4:$W$75,8),"")</f>
        <v>49.458089342591705</v>
      </c>
      <c r="AF9" s="141"/>
      <c r="AG9" s="78">
        <f>IF(VLOOKUP(CONCATENATE(AG$6," ",$D9),'-RÅDATA_KVARTAL-'!$A$4:$W$75,8)&gt;0,VLOOKUP(CONCATENATE(AG$6," ",$D9),'-RÅDATA_KVARTAL-'!$A$4:$W$75,8),"")</f>
        <v>51.450806285522582</v>
      </c>
      <c r="AH9" s="141"/>
      <c r="AI9" s="78">
        <f>IF(VLOOKUP(CONCATENATE(AI$6," ",$D9),'-RÅDATA_KVARTAL-'!$A$4:$W$75,8)&gt;0,VLOOKUP(CONCATENATE(AI$6," ",$D9),'-RÅDATA_KVARTAL-'!$A$4:$W$75,8),"")</f>
        <v>53.862103549906479</v>
      </c>
      <c r="AJ9" s="37"/>
      <c r="AK9" s="78">
        <f>IF(VLOOKUP(CONCATENATE(AK$6," ",$D9),'-RÅDATA_KVARTAL-'!$A$4:$W$75,8)&gt;0,VLOOKUP(CONCATENATE(AK$6," ",$D9),'-RÅDATA_KVARTAL-'!$A$4:$W$75,8),"")</f>
        <v>53.934021050665628</v>
      </c>
      <c r="AL9" s="37"/>
      <c r="AM9" s="78">
        <f>IF(VLOOKUP(CONCATENATE(AM$6," ",$D9),'-RÅDATA_KVARTAL-'!$A$4:$W$75,8)&gt;0,VLOOKUP(CONCATENATE(AM$6," ",$D9),'-RÅDATA_KVARTAL-'!$A$4:$W$75,8),"")</f>
        <v>55.544114216211902</v>
      </c>
      <c r="AN9" s="148"/>
      <c r="AO9" s="78" t="str">
        <f>IF(VLOOKUP(CONCATENATE(AO$6," ",$D9),'-RÅDATA_KVARTAL-'!$A$4:$W$75,8)&gt;0,VLOOKUP(CONCATENATE(AO$6," ",$D9),'-RÅDATA_KVARTAL-'!$A$4:$W$75,8),"")</f>
        <v/>
      </c>
      <c r="AP9" s="141"/>
      <c r="AQ9" s="78" t="str">
        <f>IF(VLOOKUP(CONCATENATE(AQ$6," ",$D9),'-RÅDATA_KVARTAL-'!$A$4:$W$75,8)&gt;0,VLOOKUP(CONCATENATE(AQ$6," ",$D9),'-RÅDATA_KVARTAL-'!$A$4:$W$75,8),"")</f>
        <v/>
      </c>
      <c r="AR9" s="141"/>
      <c r="AS9" s="78" t="str">
        <f>IF(VLOOKUP(CONCATENATE(AS$6," ",$D9),'-RÅDATA_KVARTAL-'!$A$4:$W$75,8)&gt;0,VLOOKUP(CONCATENATE(AS$6," ",$D9),'-RÅDATA_KVARTAL-'!$A$4:$W$75,8),"")</f>
        <v/>
      </c>
      <c r="AT9" s="37"/>
      <c r="AU9" s="33"/>
      <c r="AV9" s="188" t="s">
        <v>38</v>
      </c>
      <c r="AW9" s="25"/>
      <c r="AY9" s="203"/>
    </row>
    <row r="10" spans="2:51" ht="10.5" customHeight="1" x14ac:dyDescent="0.2">
      <c r="B10" s="16">
        <v>2</v>
      </c>
      <c r="C10" s="16"/>
      <c r="D10" s="18" t="s">
        <v>1</v>
      </c>
      <c r="E10" s="39"/>
      <c r="F10" s="40"/>
      <c r="G10" s="39"/>
      <c r="H10" s="40"/>
      <c r="I10" s="39"/>
      <c r="J10" s="40"/>
      <c r="K10" s="78">
        <f>IF(VLOOKUP(CONCATENATE(K$6," ",$D10),'-RÅDATA_KVARTAL-'!$A$4:$W$43,8)&gt;0,VLOOKUP(CONCATENATE(K$6," ",$D10),'-RÅDATA_KVARTAL-'!$A$4:$W$43,8),"")</f>
        <v>36.549909198420693</v>
      </c>
      <c r="L10" s="7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48"/>
      <c r="AE10" s="78">
        <f>IF(VLOOKUP(CONCATENATE(AE$6," ",$D10),'-RÅDATA_KVARTAL-'!$A$4:$W$75,8)&gt;0,VLOOKUP(CONCATENATE(AE$6," ",$D10),'-RÅDATA_KVARTAL-'!$A$4:$W$75,8),"")</f>
        <v>50.596240982387378</v>
      </c>
      <c r="AF10" s="141"/>
      <c r="AG10" s="78">
        <f>IF(VLOOKUP(CONCATENATE(AG$6," ",$D10),'-RÅDATA_KVARTAL-'!$A$4:$W$75,8)&gt;0,VLOOKUP(CONCATENATE(AG$6," ",$D10),'-RÅDATA_KVARTAL-'!$A$4:$W$75,8),"")</f>
        <v>51.588667250114909</v>
      </c>
      <c r="AH10" s="141"/>
      <c r="AI10" s="78">
        <f>IF(VLOOKUP(CONCATENATE(AI$6," ",$D10),'-RÅDATA_KVARTAL-'!$A$4:$W$75,8)&gt;0,VLOOKUP(CONCATENATE(AI$6," ",$D10),'-RÅDATA_KVARTAL-'!$A$4:$W$75,8),"")</f>
        <v>53.194142117500661</v>
      </c>
      <c r="AJ10" s="37"/>
      <c r="AK10" s="78">
        <f>IF(VLOOKUP(CONCATENATE(AK$6," ",$D10),'-RÅDATA_KVARTAL-'!$A$4:$W$75,8)&gt;0,VLOOKUP(CONCATENATE(AK$6," ",$D10),'-RÅDATA_KVARTAL-'!$A$4:$W$75,8),"")</f>
        <v>55.423314336794803</v>
      </c>
      <c r="AL10" s="37"/>
      <c r="AM10" s="78" t="str">
        <f>IF(VLOOKUP(CONCATENATE(AM$6," ",$D10),'-RÅDATA_KVARTAL-'!$A$4:$W$75,8)&gt;0,VLOOKUP(CONCATENATE(AM$6," ",$D10),'-RÅDATA_KVARTAL-'!$A$4:$W$75,8),"")</f>
        <v/>
      </c>
      <c r="AN10" s="148"/>
      <c r="AO10" s="78" t="str">
        <f>IF(VLOOKUP(CONCATENATE(AO$6," ",$D10),'-RÅDATA_KVARTAL-'!$A$4:$W$75,8)&gt;0,VLOOKUP(CONCATENATE(AO$6," ",$D10),'-RÅDATA_KVARTAL-'!$A$4:$W$75,8),"")</f>
        <v/>
      </c>
      <c r="AP10" s="141"/>
      <c r="AQ10" s="78" t="str">
        <f>IF(VLOOKUP(CONCATENATE(AQ$6," ",$D10),'-RÅDATA_KVARTAL-'!$A$4:$W$75,8)&gt;0,VLOOKUP(CONCATENATE(AQ$6," ",$D10),'-RÅDATA_KVARTAL-'!$A$4:$W$75,8),"")</f>
        <v/>
      </c>
      <c r="AR10" s="141"/>
      <c r="AS10" s="78" t="str">
        <f>IF(VLOOKUP(CONCATENATE(AS$6," ",$D10),'-RÅDATA_KVARTAL-'!$A$4:$W$75,8)&gt;0,VLOOKUP(CONCATENATE(AS$6," ",$D10),'-RÅDATA_KVARTAL-'!$A$4:$W$75,8),"")</f>
        <v/>
      </c>
      <c r="AT10" s="37"/>
      <c r="AU10" s="33"/>
      <c r="AV10" s="188" t="s">
        <v>39</v>
      </c>
      <c r="AW10" s="25"/>
      <c r="AY10" s="44"/>
    </row>
    <row r="11" spans="2:51" ht="10.5" customHeight="1" x14ac:dyDescent="0.2">
      <c r="B11" s="16">
        <v>3</v>
      </c>
      <c r="C11" s="16"/>
      <c r="D11" s="18" t="s">
        <v>2</v>
      </c>
      <c r="E11" s="39"/>
      <c r="F11" s="35"/>
      <c r="G11" s="39"/>
      <c r="H11" s="35"/>
      <c r="I11" s="39"/>
      <c r="J11" s="35"/>
      <c r="K11" s="78">
        <f>IF(VLOOKUP(CONCATENATE(K$6," ",$D11),'-RÅDATA_KVARTAL-'!$A$4:$W$43,8)&gt;0,VLOOKUP(CONCATENATE(K$6," ",$D11),'-RÅDATA_KVARTAL-'!$A$4:$W$43,8),"")</f>
        <v>32.940540612817912</v>
      </c>
      <c r="L11" s="7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48"/>
      <c r="AE11" s="78">
        <f>IF(VLOOKUP(CONCATENATE(AE$6," ",$D11),'-RÅDATA_KVARTAL-'!$A$4:$W$75,8)&gt;0,VLOOKUP(CONCATENATE(AE$6," ",$D11),'-RÅDATA_KVARTAL-'!$A$4:$W$75,8),"")</f>
        <v>48.335060262031135</v>
      </c>
      <c r="AF11" s="141"/>
      <c r="AG11" s="78">
        <f>IF(VLOOKUP(CONCATENATE(AG$6," ",$D11),'-RÅDATA_KVARTAL-'!$A$4:$W$75,8)&gt;0,VLOOKUP(CONCATENATE(AG$6," ",$D11),'-RÅDATA_KVARTAL-'!$A$4:$W$75,8),"")</f>
        <v>49.365823557402095</v>
      </c>
      <c r="AH11" s="141"/>
      <c r="AI11" s="78">
        <f>IF(VLOOKUP(CONCATENATE(AI$6," ",$D11),'-RÅDATA_KVARTAL-'!$A$4:$W$75,8)&gt;0,VLOOKUP(CONCATENATE(AI$6," ",$D11),'-RÅDATA_KVARTAL-'!$A$4:$W$75,8),"")</f>
        <v>50.545514303293011</v>
      </c>
      <c r="AJ11" s="37"/>
      <c r="AK11" s="78">
        <f>IF(VLOOKUP(CONCATENATE(AK$6," ",$D11),'-RÅDATA_KVARTAL-'!$A$4:$W$75,8)&gt;0,VLOOKUP(CONCATENATE(AK$6," ",$D11),'-RÅDATA_KVARTAL-'!$A$4:$W$75,8),"")</f>
        <v>51.241577787292144</v>
      </c>
      <c r="AL11" s="37"/>
      <c r="AM11" s="78" t="str">
        <f>IF(VLOOKUP(CONCATENATE(AM$6," ",$D11),'-RÅDATA_KVARTAL-'!$A$4:$W$75,8)&gt;0,VLOOKUP(CONCATENATE(AM$6," ",$D11),'-RÅDATA_KVARTAL-'!$A$4:$W$75,8),"")</f>
        <v/>
      </c>
      <c r="AN11" s="148"/>
      <c r="AO11" s="78" t="str">
        <f>IF(VLOOKUP(CONCATENATE(AO$6," ",$D11),'-RÅDATA_KVARTAL-'!$A$4:$W$75,8)&gt;0,VLOOKUP(CONCATENATE(AO$6," ",$D11),'-RÅDATA_KVARTAL-'!$A$4:$W$75,8),"")</f>
        <v/>
      </c>
      <c r="AP11" s="141"/>
      <c r="AQ11" s="78" t="str">
        <f>IF(VLOOKUP(CONCATENATE(AQ$6," ",$D11),'-RÅDATA_KVARTAL-'!$A$4:$W$75,8)&gt;0,VLOOKUP(CONCATENATE(AQ$6," ",$D11),'-RÅDATA_KVARTAL-'!$A$4:$W$75,8),"")</f>
        <v/>
      </c>
      <c r="AR11" s="141"/>
      <c r="AS11" s="78" t="str">
        <f>IF(VLOOKUP(CONCATENATE(AS$6," ",$D11),'-RÅDATA_KVARTAL-'!$A$4:$W$75,8)&gt;0,VLOOKUP(CONCATENATE(AS$6," ",$D11),'-RÅDATA_KVARTAL-'!$A$4:$W$75,8),"")</f>
        <v/>
      </c>
      <c r="AT11" s="37"/>
      <c r="AU11" s="33"/>
      <c r="AV11" s="188" t="s">
        <v>40</v>
      </c>
      <c r="AW11" s="25"/>
    </row>
    <row r="12" spans="2:51" ht="10.5" customHeight="1" x14ac:dyDescent="0.2">
      <c r="B12" s="16">
        <v>4</v>
      </c>
      <c r="C12" s="16"/>
      <c r="D12" s="18" t="s">
        <v>3</v>
      </c>
      <c r="E12" s="39"/>
      <c r="F12" s="35"/>
      <c r="G12" s="39"/>
      <c r="H12" s="35"/>
      <c r="I12" s="39"/>
      <c r="J12" s="35"/>
      <c r="K12" s="78">
        <f>IF(VLOOKUP(CONCATENATE(K$6," ",$D12),'-RÅDATA_KVARTAL-'!$A$4:$W$43,8)&gt;0,VLOOKUP(CONCATENATE(K$6," ",$D12),'-RÅDATA_KVARTAL-'!$A$4:$W$43,8),"")</f>
        <v>37.994216580347739</v>
      </c>
      <c r="L12" s="7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48"/>
      <c r="AE12" s="78">
        <f>IF(VLOOKUP(CONCATENATE(AE$6," ",$D12),'-RÅDATA_KVARTAL-'!$A$4:$W$75,8)&gt;0,VLOOKUP(CONCATENATE(AE$6," ",$D12),'-RÅDATA_KVARTAL-'!$A$4:$W$75,8),"")</f>
        <v>52.316744246472282</v>
      </c>
      <c r="AF12" s="141"/>
      <c r="AG12" s="78">
        <f>IF(VLOOKUP(CONCATENATE(AG$6," ",$D12),'-RÅDATA_KVARTAL-'!$A$4:$W$75,8)&gt;0,VLOOKUP(CONCATENATE(AG$6," ",$D12),'-RÅDATA_KVARTAL-'!$A$4:$W$75,8),"")</f>
        <v>54.874274627105414</v>
      </c>
      <c r="AH12" s="141"/>
      <c r="AI12" s="78">
        <f>IF(VLOOKUP(CONCATENATE(AI$6," ",$D12),'-RÅDATA_KVARTAL-'!$A$4:$W$75,8)&gt;0,VLOOKUP(CONCATENATE(AI$6," ",$D12),'-RÅDATA_KVARTAL-'!$A$4:$W$75,8),"")</f>
        <v>56.831863387553391</v>
      </c>
      <c r="AJ12" s="37"/>
      <c r="AK12" s="78">
        <f>IF(VLOOKUP(CONCATENATE(AK$6," ",$D12),'-RÅDATA_KVARTAL-'!$A$4:$W$75,8)&gt;0,VLOOKUP(CONCATENATE(AK$6," ",$D12),'-RÅDATA_KVARTAL-'!$A$4:$W$75,8),"")</f>
        <v>58.829818486348387</v>
      </c>
      <c r="AL12" s="37"/>
      <c r="AM12" s="78" t="str">
        <f>IF(VLOOKUP(CONCATENATE(AM$6," ",$D12),'-RÅDATA_KVARTAL-'!$A$4:$W$75,8)&gt;0,VLOOKUP(CONCATENATE(AM$6," ",$D12),'-RÅDATA_KVARTAL-'!$A$4:$W$75,8),"")</f>
        <v/>
      </c>
      <c r="AN12" s="148"/>
      <c r="AO12" s="78" t="str">
        <f>IF(VLOOKUP(CONCATENATE(AO$6," ",$D12),'-RÅDATA_KVARTAL-'!$A$4:$W$75,8)&gt;0,VLOOKUP(CONCATENATE(AO$6," ",$D12),'-RÅDATA_KVARTAL-'!$A$4:$W$75,8),"")</f>
        <v/>
      </c>
      <c r="AP12" s="141"/>
      <c r="AQ12" s="78" t="str">
        <f>IF(VLOOKUP(CONCATENATE(AQ$6," ",$D12),'-RÅDATA_KVARTAL-'!$A$4:$W$75,8)&gt;0,VLOOKUP(CONCATENATE(AQ$6," ",$D12),'-RÅDATA_KVARTAL-'!$A$4:$W$75,8),"")</f>
        <v/>
      </c>
      <c r="AR12" s="141"/>
      <c r="AS12" s="78" t="str">
        <f>IF(VLOOKUP(CONCATENATE(AS$6," ",$D12),'-RÅDATA_KVARTAL-'!$A$4:$W$75,8)&gt;0,VLOOKUP(CONCATENATE(AS$6," ",$D12),'-RÅDATA_KVARTAL-'!$A$4:$W$75,8),"")</f>
        <v/>
      </c>
      <c r="AT12" s="37"/>
      <c r="AU12" s="33"/>
      <c r="AV12" s="188" t="s">
        <v>41</v>
      </c>
      <c r="AW12" s="25"/>
    </row>
    <row r="13" spans="2:51"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row>
    <row r="14" spans="2:51" ht="11.25" customHeight="1" x14ac:dyDescent="0.2">
      <c r="B14" s="16">
        <v>5</v>
      </c>
      <c r="C14" s="16"/>
      <c r="D14" s="19" t="s">
        <v>15</v>
      </c>
      <c r="E14" s="34"/>
      <c r="F14" s="36"/>
      <c r="G14" s="34"/>
      <c r="H14" s="36"/>
      <c r="I14" s="34"/>
      <c r="J14" s="36"/>
      <c r="K14" s="98">
        <f>SUM(K9:K12)</f>
        <v>145.12553405948699</v>
      </c>
      <c r="L14" s="98"/>
      <c r="M14" s="98">
        <f>SUM(M9:M12)</f>
        <v>146.65610014003195</v>
      </c>
      <c r="N14" s="98"/>
      <c r="O14" s="98">
        <f>SUM(O9:O12)</f>
        <v>150.09741784623455</v>
      </c>
      <c r="P14" s="98"/>
      <c r="Q14" s="98">
        <f>SUM(Q9:Q12)</f>
        <v>159.0670088078665</v>
      </c>
      <c r="R14" s="98"/>
      <c r="S14" s="98">
        <f>SUM(S9:S12)</f>
        <v>169.067836738122</v>
      </c>
      <c r="T14" s="98"/>
      <c r="U14" s="98">
        <f>SUM(U9:U12)</f>
        <v>178.92852298011752</v>
      </c>
      <c r="V14" s="98"/>
      <c r="W14" s="98">
        <f>SUM(W9:W12)</f>
        <v>179.09519654620883</v>
      </c>
      <c r="X14" s="98"/>
      <c r="Y14" s="98">
        <f>SUM(Y9:Y12)</f>
        <v>179.34275833026015</v>
      </c>
      <c r="Z14" s="98"/>
      <c r="AA14" s="98">
        <f>SUM(AA9:AA12)</f>
        <v>187.05475778202663</v>
      </c>
      <c r="AB14" s="98"/>
      <c r="AC14" s="98">
        <f>SUM(AC9:AC12)</f>
        <v>193.16309456241984</v>
      </c>
      <c r="AD14" s="186"/>
      <c r="AE14" s="98">
        <f>SUM(AE9:AE12)</f>
        <v>200.70613483348251</v>
      </c>
      <c r="AF14" s="193"/>
      <c r="AG14" s="98">
        <f>SUM(AG9:AG12)</f>
        <v>207.27957172014499</v>
      </c>
      <c r="AH14" s="193"/>
      <c r="AI14" s="98">
        <f>SUM(AI9:AI12)</f>
        <v>214.43362335825356</v>
      </c>
      <c r="AJ14" s="187"/>
      <c r="AK14" s="98">
        <f>SUM(AK9:AK12)</f>
        <v>219.42873166110095</v>
      </c>
      <c r="AL14" s="36"/>
      <c r="AM14" s="98">
        <f>SUM(AM9:AM12)</f>
        <v>55.544114216211902</v>
      </c>
      <c r="AN14" s="36"/>
      <c r="AO14" s="98">
        <f>SUM(AO9:AO12)</f>
        <v>0</v>
      </c>
      <c r="AP14" s="36"/>
      <c r="AQ14" s="98">
        <f>SUM(AQ9:AQ12)</f>
        <v>0</v>
      </c>
      <c r="AR14" s="36"/>
      <c r="AS14" s="98">
        <f>SUM(AS9:AS12)</f>
        <v>0</v>
      </c>
      <c r="AT14" s="36"/>
      <c r="AU14" s="33"/>
      <c r="AV14" s="69" t="s">
        <v>34</v>
      </c>
      <c r="AW14" s="25"/>
    </row>
    <row r="15" spans="2:51"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1"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200"/>
      <c r="AN16" s="200"/>
      <c r="AO16" s="200"/>
      <c r="AP16" s="200"/>
      <c r="AQ16" s="200"/>
      <c r="AR16" s="200"/>
      <c r="AS16" s="41"/>
      <c r="AT16" s="200"/>
      <c r="AU16" s="33"/>
      <c r="AV16" s="38"/>
      <c r="AW16" s="25"/>
    </row>
    <row r="17" spans="2:51" s="53" customFormat="1" ht="12.75" customHeight="1" x14ac:dyDescent="0.2">
      <c r="B17" s="248" t="s">
        <v>46</v>
      </c>
      <c r="C17" s="248"/>
      <c r="D17" s="248"/>
      <c r="E17" s="225"/>
      <c r="F17" s="225"/>
      <c r="G17" s="225"/>
      <c r="H17" s="225"/>
      <c r="I17" s="225"/>
      <c r="J17" s="225"/>
      <c r="K17" s="247"/>
      <c r="L17" s="247"/>
      <c r="M17" s="247"/>
      <c r="N17" s="247"/>
      <c r="O17" s="247"/>
      <c r="P17" s="247"/>
      <c r="Q17" s="247"/>
      <c r="R17" s="247"/>
      <c r="S17" s="247"/>
      <c r="T17" s="247"/>
      <c r="U17" s="247"/>
      <c r="V17" s="247"/>
      <c r="W17" s="247"/>
      <c r="X17" s="247"/>
      <c r="Y17" s="247"/>
      <c r="Z17" s="247"/>
      <c r="AA17" s="18"/>
      <c r="AB17" s="18"/>
      <c r="AC17" s="247"/>
      <c r="AD17" s="247"/>
      <c r="AE17" s="247"/>
      <c r="AF17" s="247"/>
      <c r="AG17" s="225"/>
      <c r="AH17" s="225"/>
      <c r="AI17" s="225"/>
      <c r="AJ17" s="225"/>
      <c r="AK17" s="225"/>
      <c r="AL17" s="225"/>
      <c r="AM17" s="198"/>
      <c r="AN17" s="198"/>
      <c r="AO17" s="198"/>
      <c r="AP17" s="198"/>
      <c r="AQ17" s="198"/>
      <c r="AR17" s="198"/>
      <c r="AS17" s="225"/>
      <c r="AT17" s="225"/>
      <c r="AU17" s="248" t="s">
        <v>48</v>
      </c>
      <c r="AV17" s="248"/>
      <c r="AW17" s="54"/>
    </row>
    <row r="18" spans="2:51" s="53" customFormat="1" ht="12.75" customHeight="1" x14ac:dyDescent="0.2">
      <c r="B18" s="248" t="s">
        <v>81</v>
      </c>
      <c r="C18" s="248"/>
      <c r="D18" s="248"/>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8"/>
      <c r="AN18" s="198"/>
      <c r="AO18" s="198"/>
      <c r="AP18" s="198"/>
      <c r="AQ18" s="198"/>
      <c r="AR18" s="198"/>
      <c r="AS18" s="198"/>
      <c r="AT18" s="198"/>
      <c r="AU18" s="248" t="s">
        <v>82</v>
      </c>
      <c r="AV18" s="248"/>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8"/>
      <c r="AN19" s="198"/>
      <c r="AO19" s="198"/>
      <c r="AP19" s="198"/>
      <c r="AQ19" s="198"/>
      <c r="AR19" s="198"/>
      <c r="AS19" s="198"/>
      <c r="AT19" s="198"/>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f>IF(VLOOKUP(CONCATENATE(K$6," ",$D21),'-RÅDATA_KVARTAL-'!$A$4:$W$43,9)&gt;0,VLOOKUP(CONCATENATE(K$6," ",$D21),'-RÅDATA_KVARTAL-'!$A$4:$W$43,9),"")</f>
        <v>2266.319511911985</v>
      </c>
      <c r="L21" s="7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48"/>
      <c r="AE21" s="78">
        <f>IF(VLOOKUP(CONCATENATE(AE$6," ",$D21),'-RÅDATA_KVARTAL-'!$A$4:$W$75,9)&gt;0,VLOOKUP(CONCATENATE(AE$6," ",$D21),'-RÅDATA_KVARTAL-'!$A$4:$W$75,9),"")</f>
        <v>2899.2811972374084</v>
      </c>
      <c r="AF21" s="141"/>
      <c r="AG21" s="78">
        <f>IF(VLOOKUP(CONCATENATE(AG$6," ",$D21),'-RÅDATA_KVARTAL-'!$A$4:$W$75,9)&gt;0,VLOOKUP(CONCATENATE(AG$6," ",$D21),'-RÅDATA_KVARTAL-'!$A$4:$W$75,9),"")</f>
        <v>2950.1297044583148</v>
      </c>
      <c r="AH21" s="37"/>
      <c r="AI21" s="78">
        <f>IF(VLOOKUP(CONCATENATE(AI$6," ",$D21),'-RÅDATA_KVARTAL-'!$A$4:$W$75,9)&gt;0,VLOOKUP(CONCATENATE(AI$6," ",$D21),'-RÅDATA_KVARTAL-'!$A$4:$W$75,9),"")</f>
        <v>3057.1080464760353</v>
      </c>
      <c r="AJ21" s="37"/>
      <c r="AK21" s="78">
        <f>IF(VLOOKUP(CONCATENATE(AK$6," ",$D21),'-RÅDATA_KVARTAL-'!$A$4:$W$75,9)&gt;0,VLOOKUP(CONCATENATE(AK$6," ",$D21),'-RÅDATA_KVARTAL-'!$A$4:$W$75,9),"")</f>
        <v>3083.8439907508105</v>
      </c>
      <c r="AL21" s="37"/>
      <c r="AM21" s="78">
        <f>IF(VLOOKUP(CONCATENATE(AM$6," ",$D21),'-RÅDATA_KVARTAL-'!$A$4:$W$75,9)&gt;0,VLOOKUP(CONCATENATE(AM$6," ",$D21),'-RÅDATA_KVARTAL-'!$A$4:$W$75,9),"")</f>
        <v>3186.9037399410226</v>
      </c>
      <c r="AN21" s="148"/>
      <c r="AO21" s="78" t="str">
        <f>IF(VLOOKUP(CONCATENATE(AO$6," ",$D21),'-RÅDATA_KVARTAL-'!$A$4:$W$75,9)&gt;0,VLOOKUP(CONCATENATE(AO$6," ",$D21),'-RÅDATA_KVARTAL-'!$A$4:$W$75,9),"")</f>
        <v/>
      </c>
      <c r="AP21" s="141"/>
      <c r="AQ21" s="78" t="str">
        <f>IF(VLOOKUP(CONCATENATE(AQ$6," ",$D21),'-RÅDATA_KVARTAL-'!$A$4:$W$75,9)&gt;0,VLOOKUP(CONCATENATE(AQ$6," ",$D21),'-RÅDATA_KVARTAL-'!$A$4:$W$75,9),"")</f>
        <v/>
      </c>
      <c r="AR21" s="37"/>
      <c r="AS21" s="78" t="str">
        <f>IF(VLOOKUP(CONCATENATE(AS$6," ",$D21),'-RÅDATA_KVARTAL-'!$A$4:$W$75,9)&gt;0,VLOOKUP(CONCATENATE(AS$6," ",$D21),'-RÅDATA_KVARTAL-'!$A$4:$W$75,9),"")</f>
        <v/>
      </c>
      <c r="AT21" s="37"/>
      <c r="AU21" s="33"/>
      <c r="AV21" s="18" t="s">
        <v>38</v>
      </c>
      <c r="AW21" s="25"/>
    </row>
    <row r="22" spans="2:51" ht="10.5" customHeight="1" x14ac:dyDescent="0.2">
      <c r="B22" s="65">
        <v>7</v>
      </c>
      <c r="C22" s="65"/>
      <c r="D22" s="18" t="s">
        <v>1</v>
      </c>
      <c r="E22" s="39"/>
      <c r="F22" s="40"/>
      <c r="G22" s="39"/>
      <c r="H22" s="40"/>
      <c r="I22" s="39"/>
      <c r="J22" s="40"/>
      <c r="K22" s="78">
        <f>IF(VLOOKUP(CONCATENATE(K$6," ",$D22),'-RÅDATA_KVARTAL-'!$A$4:$W$43,9)&gt;0,VLOOKUP(CONCATENATE(K$6," ",$D22),'-RÅDATA_KVARTAL-'!$A$4:$W$43,9),"")</f>
        <v>2252.0688861743838</v>
      </c>
      <c r="L22" s="7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48"/>
      <c r="AE22" s="78">
        <f>IF(VLOOKUP(CONCATENATE(AE$6," ",$D22),'-RÅDATA_KVARTAL-'!$A$4:$W$75,9)&gt;0,VLOOKUP(CONCATENATE(AE$6," ",$D22),'-RÅDATA_KVARTAL-'!$A$4:$W$75,9),"")</f>
        <v>3014.5743609545907</v>
      </c>
      <c r="AF22" s="141"/>
      <c r="AG22" s="78">
        <f>IF(VLOOKUP(CONCATENATE(AG$6," ",$D22),'-RÅDATA_KVARTAL-'!$A$4:$W$75,9)&gt;0,VLOOKUP(CONCATENATE(AG$6," ",$D22),'-RÅDATA_KVARTAL-'!$A$4:$W$75,9),"")</f>
        <v>3075.7520798661149</v>
      </c>
      <c r="AH22" s="37"/>
      <c r="AI22" s="78">
        <f>IF(VLOOKUP(CONCATENATE(AI$6," ",$D22),'-RÅDATA_KVARTAL-'!$A$4:$W$75,9)&gt;0,VLOOKUP(CONCATENATE(AI$6," ",$D22),'-RÅDATA_KVARTAL-'!$A$4:$W$75,9),"")</f>
        <v>3180.7242238896051</v>
      </c>
      <c r="AJ22" s="37"/>
      <c r="AK22" s="78">
        <f>IF(VLOOKUP(CONCATENATE(AK$6," ",$D22),'-RÅDATA_KVARTAL-'!$A$4:$W$75,9)&gt;0,VLOOKUP(CONCATENATE(AK$6," ",$D22),'-RÅDATA_KVARTAL-'!$A$4:$W$75,9),"")</f>
        <v>3255.7043144191985</v>
      </c>
      <c r="AL22" s="37"/>
      <c r="AM22" s="78" t="str">
        <f>IF(VLOOKUP(CONCATENATE(AM$6," ",$D22),'-RÅDATA_KVARTAL-'!$A$4:$W$75,9)&gt;0,VLOOKUP(CONCATENATE(AM$6," ",$D22),'-RÅDATA_KVARTAL-'!$A$4:$W$75,9),"")</f>
        <v/>
      </c>
      <c r="AN22" s="148"/>
      <c r="AO22" s="78" t="str">
        <f>IF(VLOOKUP(CONCATENATE(AO$6," ",$D22),'-RÅDATA_KVARTAL-'!$A$4:$W$75,9)&gt;0,VLOOKUP(CONCATENATE(AO$6," ",$D22),'-RÅDATA_KVARTAL-'!$A$4:$W$75,9),"")</f>
        <v/>
      </c>
      <c r="AP22" s="141"/>
      <c r="AQ22" s="78" t="str">
        <f>IF(VLOOKUP(CONCATENATE(AQ$6," ",$D22),'-RÅDATA_KVARTAL-'!$A$4:$W$75,9)&gt;0,VLOOKUP(CONCATENATE(AQ$6," ",$D22),'-RÅDATA_KVARTAL-'!$A$4:$W$75,9),"")</f>
        <v/>
      </c>
      <c r="AR22" s="37"/>
      <c r="AS22" s="78" t="str">
        <f>IF(VLOOKUP(CONCATENATE(AS$6," ",$D22),'-RÅDATA_KVARTAL-'!$A$4:$W$75,9)&gt;0,VLOOKUP(CONCATENATE(AS$6," ",$D22),'-RÅDATA_KVARTAL-'!$A$4:$W$75,9),"")</f>
        <v/>
      </c>
      <c r="AT22" s="37"/>
      <c r="AU22" s="33"/>
      <c r="AV22" s="18" t="s">
        <v>39</v>
      </c>
      <c r="AW22" s="25"/>
      <c r="AY22" s="44"/>
    </row>
    <row r="23" spans="2:51" ht="10.5" customHeight="1" x14ac:dyDescent="0.2">
      <c r="B23" s="65">
        <v>8</v>
      </c>
      <c r="C23" s="65"/>
      <c r="D23" s="18" t="s">
        <v>2</v>
      </c>
      <c r="E23" s="39"/>
      <c r="F23" s="35"/>
      <c r="G23" s="39"/>
      <c r="H23" s="35"/>
      <c r="I23" s="39"/>
      <c r="J23" s="35"/>
      <c r="K23" s="78">
        <f>IF(VLOOKUP(CONCATENATE(K$6," ",$D23),'-RÅDATA_KVARTAL-'!$A$4:$W$43,9)&gt;0,VLOOKUP(CONCATENATE(K$6," ",$D23),'-RÅDATA_KVARTAL-'!$A$4:$W$43,9),"")</f>
        <v>2131.6101442729587</v>
      </c>
      <c r="L23" s="7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48"/>
      <c r="AE23" s="78">
        <f>IF(VLOOKUP(CONCATENATE(AE$6," ",$D23),'-RÅDATA_KVARTAL-'!$A$4:$W$75,9)&gt;0,VLOOKUP(CONCATENATE(AE$6," ",$D23),'-RÅDATA_KVARTAL-'!$A$4:$W$75,9),"")</f>
        <v>2932.5634628432276</v>
      </c>
      <c r="AF23" s="141"/>
      <c r="AG23" s="78">
        <f>IF(VLOOKUP(CONCATENATE(AG$6," ",$D23),'-RÅDATA_KVARTAL-'!$A$4:$W$75,9)&gt;0,VLOOKUP(CONCATENATE(AG$6," ",$D23),'-RÅDATA_KVARTAL-'!$A$4:$W$75,9),"")</f>
        <v>2999.7738739558968</v>
      </c>
      <c r="AH23" s="37"/>
      <c r="AI23" s="78">
        <f>IF(VLOOKUP(CONCATENATE(AI$6," ",$D23),'-RÅDATA_KVARTAL-'!$A$4:$W$75,9)&gt;0,VLOOKUP(CONCATENATE(AI$6," ",$D23),'-RÅDATA_KVARTAL-'!$A$4:$W$75,9),"")</f>
        <v>3196.7696956199138</v>
      </c>
      <c r="AJ23" s="37"/>
      <c r="AK23" s="78">
        <f>IF(VLOOKUP(CONCATENATE(AK$6," ",$D23),'-RÅDATA_KVARTAL-'!$A$4:$W$75,9)&gt;0,VLOOKUP(CONCATENATE(AK$6," ",$D23),'-RÅDATA_KVARTAL-'!$A$4:$W$75,9),"")</f>
        <v>3245.2985931980816</v>
      </c>
      <c r="AL23" s="37"/>
      <c r="AM23" s="78" t="str">
        <f>IF(VLOOKUP(CONCATENATE(AM$6," ",$D23),'-RÅDATA_KVARTAL-'!$A$4:$W$75,9)&gt;0,VLOOKUP(CONCATENATE(AM$6," ",$D23),'-RÅDATA_KVARTAL-'!$A$4:$W$75,9),"")</f>
        <v/>
      </c>
      <c r="AN23" s="148"/>
      <c r="AO23" s="78" t="str">
        <f>IF(VLOOKUP(CONCATENATE(AO$6," ",$D23),'-RÅDATA_KVARTAL-'!$A$4:$W$75,9)&gt;0,VLOOKUP(CONCATENATE(AO$6," ",$D23),'-RÅDATA_KVARTAL-'!$A$4:$W$75,9),"")</f>
        <v/>
      </c>
      <c r="AP23" s="141"/>
      <c r="AQ23" s="78" t="str">
        <f>IF(VLOOKUP(CONCATENATE(AQ$6," ",$D23),'-RÅDATA_KVARTAL-'!$A$4:$W$75,9)&gt;0,VLOOKUP(CONCATENATE(AQ$6," ",$D23),'-RÅDATA_KVARTAL-'!$A$4:$W$75,9),"")</f>
        <v/>
      </c>
      <c r="AR23" s="37"/>
      <c r="AS23" s="78" t="str">
        <f>IF(VLOOKUP(CONCATENATE(AS$6," ",$D23),'-RÅDATA_KVARTAL-'!$A$4:$W$75,9)&gt;0,VLOOKUP(CONCATENATE(AS$6," ",$D23),'-RÅDATA_KVARTAL-'!$A$4:$W$75,9),"")</f>
        <v/>
      </c>
      <c r="AT23" s="37"/>
      <c r="AU23" s="33"/>
      <c r="AV23" s="18" t="s">
        <v>40</v>
      </c>
      <c r="AW23" s="25"/>
    </row>
    <row r="24" spans="2:51" ht="10.5" customHeight="1" x14ac:dyDescent="0.2">
      <c r="B24" s="65">
        <v>9</v>
      </c>
      <c r="C24" s="65"/>
      <c r="D24" s="18" t="s">
        <v>3</v>
      </c>
      <c r="E24" s="39"/>
      <c r="F24" s="35"/>
      <c r="G24" s="39"/>
      <c r="H24" s="35"/>
      <c r="I24" s="39"/>
      <c r="J24" s="35"/>
      <c r="K24" s="78">
        <f>IF(VLOOKUP(CONCATENATE(K$6," ",$D24),'-RÅDATA_KVARTAL-'!$A$4:$W$43,9)&gt;0,VLOOKUP(CONCATENATE(K$6," ",$D24),'-RÅDATA_KVARTAL-'!$A$4:$W$43,9),"")</f>
        <v>2244.2859781822144</v>
      </c>
      <c r="L24" s="7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48"/>
      <c r="AE24" s="78">
        <f>IF(VLOOKUP(CONCATENATE(AE$6," ",$D24),'-RÅDATA_KVARTAL-'!$A$4:$W$75,9)&gt;0,VLOOKUP(CONCATENATE(AE$6," ",$D24),'-RÅDATA_KVARTAL-'!$A$4:$W$75,9),"")</f>
        <v>2995.2456998471416</v>
      </c>
      <c r="AF24" s="141"/>
      <c r="AG24" s="78">
        <f>IF(VLOOKUP(CONCATENATE(AG$6," ",$D24),'-RÅDATA_KVARTAL-'!$A$4:$W$75,9)&gt;0,VLOOKUP(CONCATENATE(AG$6," ",$D24),'-RÅDATA_KVARTAL-'!$A$4:$W$75,9),"")</f>
        <v>3095.5218463764013</v>
      </c>
      <c r="AH24" s="37"/>
      <c r="AI24" s="78">
        <f>IF(VLOOKUP(CONCATENATE(AI$6," ",$D24),'-RÅDATA_KVARTAL-'!$A$4:$W$75,9)&gt;0,VLOOKUP(CONCATENATE(AI$6," ",$D24),'-RÅDATA_KVARTAL-'!$A$4:$W$75,9),"")</f>
        <v>3306.6854704719599</v>
      </c>
      <c r="AJ24" s="37"/>
      <c r="AK24" s="78">
        <f>IF(VLOOKUP(CONCATENATE(AK$6," ",$D24),'-RÅDATA_KVARTAL-'!$A$4:$W$75,9)&gt;0,VLOOKUP(CONCATENATE(AK$6," ",$D24),'-RÅDATA_KVARTAL-'!$A$4:$W$75,9),"")</f>
        <v>3339.2025959723505</v>
      </c>
      <c r="AL24" s="37"/>
      <c r="AM24" s="78" t="str">
        <f>IF(VLOOKUP(CONCATENATE(AM$6," ",$D24),'-RÅDATA_KVARTAL-'!$A$4:$W$75,9)&gt;0,VLOOKUP(CONCATENATE(AM$6," ",$D24),'-RÅDATA_KVARTAL-'!$A$4:$W$75,9),"")</f>
        <v/>
      </c>
      <c r="AN24" s="148"/>
      <c r="AO24" s="78" t="str">
        <f>IF(VLOOKUP(CONCATENATE(AO$6," ",$D24),'-RÅDATA_KVARTAL-'!$A$4:$W$75,9)&gt;0,VLOOKUP(CONCATENATE(AO$6," ",$D24),'-RÅDATA_KVARTAL-'!$A$4:$W$75,9),"")</f>
        <v/>
      </c>
      <c r="AP24" s="141"/>
      <c r="AQ24" s="78" t="str">
        <f>IF(VLOOKUP(CONCATENATE(AQ$6," ",$D24),'-RÅDATA_KVARTAL-'!$A$4:$W$75,9)&gt;0,VLOOKUP(CONCATENATE(AQ$6," ",$D24),'-RÅDATA_KVARTAL-'!$A$4:$W$75,9),"")</f>
        <v/>
      </c>
      <c r="AR24" s="37"/>
      <c r="AS24" s="78" t="str">
        <f>IF(VLOOKUP(CONCATENATE(AS$6," ",$D24),'-RÅDATA_KVARTAL-'!$A$4:$W$75,9)&gt;0,VLOOKUP(CONCATENATE(AS$6," ",$D24),'-RÅDATA_KVARTAL-'!$A$4:$W$75,9),"")</f>
        <v/>
      </c>
      <c r="AT24" s="37"/>
      <c r="AU24" s="33"/>
      <c r="AV24" s="18" t="s">
        <v>41</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15</v>
      </c>
      <c r="E26" s="34"/>
      <c r="F26" s="36"/>
      <c r="G26" s="34"/>
      <c r="H26" s="36"/>
      <c r="I26" s="34"/>
      <c r="J26" s="36"/>
      <c r="K26" s="98">
        <f>SUM(K21:K24)</f>
        <v>8894.2845205415415</v>
      </c>
      <c r="L26" s="98"/>
      <c r="M26" s="98">
        <f t="shared" ref="M26:AC26" si="0">SUM(M21:M24)</f>
        <v>8657.8251726784365</v>
      </c>
      <c r="N26" s="98"/>
      <c r="O26" s="98">
        <f t="shared" si="0"/>
        <v>8936.0404200000012</v>
      </c>
      <c r="P26" s="98"/>
      <c r="Q26" s="98">
        <f t="shared" si="0"/>
        <v>9616.8214910973038</v>
      </c>
      <c r="R26" s="98"/>
      <c r="S26" s="98">
        <f t="shared" si="0"/>
        <v>10260.540999999999</v>
      </c>
      <c r="T26" s="98"/>
      <c r="U26" s="98">
        <f t="shared" si="0"/>
        <v>11146.221000000001</v>
      </c>
      <c r="V26" s="98"/>
      <c r="W26" s="98">
        <f t="shared" si="0"/>
        <v>11321.333488000002</v>
      </c>
      <c r="X26" s="98"/>
      <c r="Y26" s="98">
        <f t="shared" si="0"/>
        <v>11155.415369</v>
      </c>
      <c r="Z26" s="98"/>
      <c r="AA26" s="98">
        <f t="shared" si="0"/>
        <v>11378.47634401426</v>
      </c>
      <c r="AB26" s="98"/>
      <c r="AC26" s="98">
        <f t="shared" si="0"/>
        <v>11792.138006190546</v>
      </c>
      <c r="AD26" s="186"/>
      <c r="AE26" s="98">
        <f>SUM(AE21:AE24)</f>
        <v>11841.664720882367</v>
      </c>
      <c r="AF26" s="193"/>
      <c r="AG26" s="98">
        <f>SUM(AG21:AG24)</f>
        <v>12121.177504656727</v>
      </c>
      <c r="AH26" s="187"/>
      <c r="AI26" s="98">
        <f>SUM(AI21:AI24)</f>
        <v>12741.287436457515</v>
      </c>
      <c r="AJ26" s="187"/>
      <c r="AK26" s="98">
        <f>SUM(AK21:AK24)</f>
        <v>12924.049494340441</v>
      </c>
      <c r="AL26" s="36"/>
      <c r="AM26" s="98">
        <f>SUM(AM21:AM24)</f>
        <v>3186.9037399410226</v>
      </c>
      <c r="AN26" s="36"/>
      <c r="AO26" s="98">
        <f>SUM(AO21:AO24)</f>
        <v>0</v>
      </c>
      <c r="AP26" s="36"/>
      <c r="AQ26" s="98">
        <f>SUM(AQ21:AQ24)</f>
        <v>0</v>
      </c>
      <c r="AR26" s="36"/>
      <c r="AS26" s="98">
        <f>SUM(AS21:AS24)</f>
        <v>0</v>
      </c>
      <c r="AT26" s="36"/>
      <c r="AU26" s="33"/>
      <c r="AV26" s="67" t="s">
        <v>34</v>
      </c>
      <c r="AW26" s="2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7"/>
      <c r="AN28" s="37"/>
      <c r="AO28" s="37"/>
      <c r="AP28" s="37"/>
      <c r="AQ28" s="37"/>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7"/>
      <c r="AN29" s="37"/>
      <c r="AO29" s="37"/>
      <c r="AP29" s="37"/>
      <c r="AQ29" s="37"/>
      <c r="AR29" s="37"/>
      <c r="AS29" s="39"/>
      <c r="AT29" s="37"/>
      <c r="AU29" s="33"/>
      <c r="AV29" s="38"/>
      <c r="AW29" s="25"/>
    </row>
    <row r="30" spans="2:51"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22" t="s">
        <v>89</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x14ac:dyDescent="0.2">
      <c r="B35" s="179" t="s">
        <v>121</v>
      </c>
      <c r="C35" s="22"/>
      <c r="D35" s="23"/>
      <c r="E35" s="23"/>
      <c r="F35" s="23"/>
      <c r="G35" s="23"/>
      <c r="H35" s="23"/>
      <c r="I35" s="23"/>
      <c r="J35" s="23"/>
      <c r="K35" s="23"/>
      <c r="L35" s="23"/>
      <c r="M35" s="23"/>
      <c r="N35" s="23"/>
      <c r="O35" s="23"/>
      <c r="P35" s="23"/>
      <c r="Q35" s="23"/>
      <c r="R35" s="23"/>
    </row>
    <row r="36" spans="2:51" ht="6" customHeight="1" x14ac:dyDescent="0.2">
      <c r="B36" s="23"/>
      <c r="C36" s="23"/>
      <c r="D36" s="23"/>
      <c r="E36" s="23"/>
      <c r="F36" s="23"/>
      <c r="G36" s="23"/>
      <c r="H36" s="23"/>
      <c r="I36" s="23"/>
      <c r="J36" s="23"/>
      <c r="K36" s="23"/>
      <c r="L36" s="23"/>
      <c r="M36" s="23"/>
      <c r="N36" s="23"/>
      <c r="O36" s="23"/>
      <c r="P36" s="23"/>
      <c r="Q36" s="23"/>
      <c r="R36" s="23"/>
    </row>
    <row r="37" spans="2:51"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2:51"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2:51" ht="14.25" customHeight="1" x14ac:dyDescent="0.2">
      <c r="B39" s="248" t="s">
        <v>36</v>
      </c>
      <c r="C39" s="248"/>
      <c r="D39" s="248"/>
      <c r="E39" s="250">
        <v>2000</v>
      </c>
      <c r="F39" s="251"/>
      <c r="G39" s="250">
        <v>2001</v>
      </c>
      <c r="H39" s="251"/>
      <c r="I39" s="250">
        <v>2002</v>
      </c>
      <c r="J39" s="251"/>
      <c r="K39" s="137">
        <v>2003</v>
      </c>
      <c r="L39" s="24"/>
      <c r="M39" s="137">
        <v>2004</v>
      </c>
      <c r="N39" s="24"/>
      <c r="O39" s="137">
        <v>2005</v>
      </c>
      <c r="P39" s="24"/>
      <c r="Q39" s="137">
        <v>2006</v>
      </c>
      <c r="R39" s="24"/>
      <c r="S39" s="137">
        <v>2007</v>
      </c>
      <c r="T39" s="24"/>
      <c r="U39" s="137">
        <v>2008</v>
      </c>
      <c r="V39" s="24"/>
      <c r="W39" s="137">
        <v>2009</v>
      </c>
      <c r="X39" s="24"/>
      <c r="Y39" s="137">
        <v>2010</v>
      </c>
      <c r="Z39" s="24"/>
      <c r="AA39" s="137">
        <v>2011</v>
      </c>
      <c r="AB39" s="24"/>
      <c r="AC39" s="137">
        <v>2012</v>
      </c>
      <c r="AD39" s="24"/>
      <c r="AE39" s="137">
        <v>2013</v>
      </c>
      <c r="AF39" s="139"/>
      <c r="AG39" s="131">
        <v>2014</v>
      </c>
      <c r="AH39" s="24"/>
      <c r="AI39" s="131">
        <v>2015</v>
      </c>
      <c r="AJ39" s="24"/>
      <c r="AK39" s="131">
        <v>2016</v>
      </c>
      <c r="AL39" s="24"/>
      <c r="AM39" s="201">
        <v>2017</v>
      </c>
      <c r="AN39" s="24"/>
      <c r="AO39" s="201">
        <v>2018</v>
      </c>
      <c r="AP39" s="24"/>
      <c r="AQ39" s="201">
        <v>2019</v>
      </c>
      <c r="AR39" s="24"/>
      <c r="AS39" s="201">
        <v>2020</v>
      </c>
      <c r="AT39" s="24"/>
      <c r="AU39" s="248" t="s">
        <v>33</v>
      </c>
      <c r="AV39" s="248"/>
      <c r="AW39" s="25"/>
    </row>
    <row r="40" spans="2:51"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32"/>
      <c r="AN40" s="32"/>
      <c r="AO40" s="32"/>
      <c r="AP40" s="32"/>
      <c r="AQ40" s="32"/>
      <c r="AR40" s="32"/>
      <c r="AS40" s="31"/>
      <c r="AT40" s="32"/>
      <c r="AU40" s="28"/>
      <c r="AV40" s="28"/>
      <c r="AW40" s="25"/>
    </row>
    <row r="41" spans="2:51" ht="6" customHeight="1" x14ac:dyDescent="0.2">
      <c r="B41" s="18"/>
      <c r="C41" s="18"/>
      <c r="D41" s="18" t="s">
        <v>90</v>
      </c>
      <c r="E41" s="18"/>
      <c r="F41" s="18"/>
      <c r="G41" s="18"/>
      <c r="H41" s="18"/>
      <c r="I41" s="18"/>
      <c r="J41" s="18"/>
      <c r="K41" s="145"/>
      <c r="L41" s="145"/>
      <c r="M41" s="145"/>
      <c r="N41" s="145"/>
      <c r="O41" s="145"/>
      <c r="P41" s="145"/>
      <c r="Q41" s="145"/>
      <c r="R41" s="145"/>
      <c r="S41" s="145"/>
      <c r="T41" s="145"/>
      <c r="U41" s="145"/>
      <c r="V41" s="145"/>
      <c r="W41" s="145"/>
      <c r="X41" s="145"/>
      <c r="Y41" s="145"/>
      <c r="Z41" s="145"/>
      <c r="AA41" s="145"/>
      <c r="AB41" s="145"/>
      <c r="AC41" s="145"/>
      <c r="AD41" s="145"/>
      <c r="AE41" s="145"/>
      <c r="AF41" s="33"/>
      <c r="AG41" s="18"/>
      <c r="AH41" s="18"/>
      <c r="AI41" s="18"/>
      <c r="AJ41" s="18"/>
      <c r="AK41" s="18"/>
      <c r="AL41" s="18"/>
      <c r="AM41" s="199"/>
      <c r="AN41" s="199"/>
      <c r="AO41" s="199"/>
      <c r="AP41" s="199"/>
      <c r="AQ41" s="199"/>
      <c r="AR41" s="199"/>
      <c r="AS41" s="199"/>
      <c r="AT41" s="199"/>
      <c r="AU41" s="18"/>
      <c r="AV41" s="18"/>
      <c r="AW41" s="25"/>
    </row>
    <row r="42" spans="2:51" ht="10.5" customHeight="1" x14ac:dyDescent="0.2">
      <c r="B42" s="17">
        <v>1</v>
      </c>
      <c r="C42" s="20"/>
      <c r="D42" s="18" t="s">
        <v>0</v>
      </c>
      <c r="E42" s="39"/>
      <c r="F42" s="40"/>
      <c r="G42" s="39"/>
      <c r="H42" s="40"/>
      <c r="I42" s="39"/>
      <c r="J42" s="40"/>
      <c r="K42" s="140" t="str">
        <f>IF(VLOOKUP(CONCATENATE(K$6," ",$D42),'-RÅDATA_KVARTAL-'!$A$4:$W$43,22)&gt;0,VLOOKUP(CONCATENATE(K$6," ",$D42),'-RÅDATA_KVARTAL-'!$A$4:$W$43,22),"")</f>
        <v/>
      </c>
      <c r="L42" s="140"/>
      <c r="M42" s="140">
        <f>IF(VLOOKUP(CONCATENATE(M$6," ",$D42),'-RÅDATA_KVARTAL-'!$A$4:$W$43,22)&gt;0,VLOOKUP(CONCATENATE(M$6," ",$D42),'-RÅDATA_KVARTAL-'!$A$4:$W$43,22),"")</f>
        <v>144.92860279295837</v>
      </c>
      <c r="N42" s="140"/>
      <c r="O42" s="140">
        <f>IF(VLOOKUP(CONCATENATE(O$6," ",$D42),'-RÅDATA_KVARTAL-'!$A$4:$W$43,22)&gt;0,VLOOKUP(CONCATENATE(O$6," ",$D42),'-RÅDATA_KVARTAL-'!$A$4:$W$43,22),"")</f>
        <v>146.74211994204791</v>
      </c>
      <c r="P42" s="140"/>
      <c r="Q42" s="140">
        <f>IF(VLOOKUP(CONCATENATE(Q$6," ",$D42),'-RÅDATA_KVARTAL-'!$A$4:$W$43,22)&gt;0,VLOOKUP(CONCATENATE(Q$6," ",$D42),'-RÅDATA_KVARTAL-'!$A$4:$W$43,22),"")</f>
        <v>152.04512212785406</v>
      </c>
      <c r="R42" s="140"/>
      <c r="S42" s="140">
        <f>IF(VLOOKUP(CONCATENATE(S$6," ",$D42),'-RÅDATA_KVARTAL-'!$A$4:$W$43,22)&gt;0,VLOOKUP(CONCATENATE(S$6," ",$D42),'-RÅDATA_KVARTAL-'!$A$4:$W$43,22),"")</f>
        <v>161.53237358372067</v>
      </c>
      <c r="T42" s="140"/>
      <c r="U42" s="140">
        <f>IF(VLOOKUP(CONCATENATE(U$6," ",$D42),'-RÅDATA_KVARTAL-'!$A$4:$W$43,22)&gt;0,VLOOKUP(CONCATENATE(U$6," ",$D42),'-RÅDATA_KVARTAL-'!$A$4:$W$43,22),"")</f>
        <v>171.87018592330531</v>
      </c>
      <c r="V42" s="140"/>
      <c r="W42" s="140">
        <f>IF(VLOOKUP(CONCATENATE(W$6," ",$D42),'-RÅDATA_KVARTAL-'!$A$4:$W$43,22)&gt;0,VLOOKUP(CONCATENATE(W$6," ",$D42),'-RÅDATA_KVARTAL-'!$A$4:$W$43,22),"")</f>
        <v>179.57759647114946</v>
      </c>
      <c r="X42" s="140"/>
      <c r="Y42" s="140">
        <f>IF(VLOOKUP(CONCATENATE(Y$6," ",$D42),'-RÅDATA_KVARTAL-'!$A$4:$W$43,22)&gt;0,VLOOKUP(CONCATENATE(Y$6," ",$D42),'-RÅDATA_KVARTAL-'!$A$4:$W$43,22),"")</f>
        <v>177.62578795819323</v>
      </c>
      <c r="Z42" s="140"/>
      <c r="AA42" s="140">
        <f>IF(VLOOKUP(CONCATENATE(AA$6," ",$D42),'-RÅDATA_KVARTAL-'!$A$4:$W$43,22)&gt;0,VLOOKUP(CONCATENATE(AA$6," ",$D42),'-RÅDATA_KVARTAL-'!$A$4:$W$43,22),"")</f>
        <v>181.39709079628221</v>
      </c>
      <c r="AB42" s="140"/>
      <c r="AC42" s="140">
        <f>IF(VLOOKUP(CONCATENATE(AC$6," ",$D42),'-RÅDATA_KVARTAL-'!$A$4:$W$75,22)&gt;0,VLOOKUP(CONCATENATE(AC$6," ",$D42),'-RÅDATA_KVARTAL-'!$A$4:$W$75,22),"")</f>
        <v>189.28919658993854</v>
      </c>
      <c r="AD42" s="141"/>
      <c r="AE42" s="140">
        <f>IF(VLOOKUP(CONCATENATE(AE$6," ",$D42),'-RÅDATA_KVARTAL-'!$A$4:$W$75,22)&gt;0,VLOOKUP(CONCATENATE(AE$6," ",$D42),'-RÅDATA_KVARTAL-'!$A$4:$W$75,22),"")</f>
        <v>194.40737328201632</v>
      </c>
      <c r="AF42" s="148"/>
      <c r="AG42" s="140">
        <f>IF(VLOOKUP(CONCATENATE(AG$6," ",$D42),'-RÅDATA_KVARTAL-'!$A$4:$W$75,22)&gt;0,VLOOKUP(CONCATENATE(AG$6," ",$D42),'-RÅDATA_KVARTAL-'!$A$4:$W$75,22),"")</f>
        <v>202.69885177641336</v>
      </c>
      <c r="AH42" s="37"/>
      <c r="AI42" s="140">
        <f>IF(VLOOKUP(CONCATENATE(AI$6," ",$D42),'-RÅDATA_KVARTAL-'!$A$4:$W$75,22)&gt;0,VLOOKUP(CONCATENATE(AI$6," ",$D42),'-RÅDATA_KVARTAL-'!$A$4:$W$75,22),"")</f>
        <v>209.69086898452889</v>
      </c>
      <c r="AJ42" s="37"/>
      <c r="AK42" s="140">
        <f>IF(VLOOKUP(CONCATENATE(AK$6," ",$D42),'-RÅDATA_KVARTAL-'!$A$4:$W$75,22)&gt;0,VLOOKUP(CONCATENATE(AK$6," ",$D42),'-RÅDATA_KVARTAL-'!$A$4:$W$75,22),"")</f>
        <v>214.50554085901268</v>
      </c>
      <c r="AL42" s="37"/>
      <c r="AM42" s="140">
        <f>IF(VLOOKUP(CONCATENATE(AM$6," ",$D42),'-RÅDATA_KVARTAL-'!$A$4:$W$75,22)&gt;0,VLOOKUP(CONCATENATE(AM$6," ",$D42),'-RÅDATA_KVARTAL-'!$A$4:$W$75,22),"")</f>
        <v>221.03882482664724</v>
      </c>
      <c r="AN42" s="141"/>
      <c r="AO42" s="140" t="str">
        <f>IF(VLOOKUP(CONCATENATE(AO$6," ",$D42),'-RÅDATA_KVARTAL-'!$A$4:$W$75,22)&gt;0,VLOOKUP(CONCATENATE(AO$6," ",$D42),'-RÅDATA_KVARTAL-'!$A$4:$W$75,22),"")</f>
        <v/>
      </c>
      <c r="AP42" s="148"/>
      <c r="AQ42" s="140" t="str">
        <f>IF(VLOOKUP(CONCATENATE(AQ$6," ",$D42),'-RÅDATA_KVARTAL-'!$A$4:$W$75,22)&gt;0,VLOOKUP(CONCATENATE(AQ$6," ",$D42),'-RÅDATA_KVARTAL-'!$A$4:$W$75,22),"")</f>
        <v/>
      </c>
      <c r="AR42" s="37"/>
      <c r="AS42" s="140" t="str">
        <f>IF(VLOOKUP(CONCATENATE(AS$6," ",$D42),'-RÅDATA_KVARTAL-'!$A$4:$W$75,22)&gt;0,VLOOKUP(CONCATENATE(AS$6," ",$D42),'-RÅDATA_KVARTAL-'!$A$4:$W$75,22),"")</f>
        <v/>
      </c>
      <c r="AT42" s="37"/>
      <c r="AU42" s="33"/>
      <c r="AV42" s="18" t="s">
        <v>38</v>
      </c>
      <c r="AW42" s="25"/>
    </row>
    <row r="43" spans="2:51" ht="10.5" customHeight="1" x14ac:dyDescent="0.2">
      <c r="B43" s="16">
        <v>2</v>
      </c>
      <c r="C43" s="16"/>
      <c r="D43" s="18" t="s">
        <v>1</v>
      </c>
      <c r="E43" s="39"/>
      <c r="F43" s="40"/>
      <c r="G43" s="39"/>
      <c r="H43" s="40"/>
      <c r="I43" s="39"/>
      <c r="J43" s="40"/>
      <c r="K43" s="140" t="str">
        <f>IF(VLOOKUP(CONCATENATE(K$6," ",$D43),'-RÅDATA_KVARTAL-'!$A$4:$W$43,22)&gt;0,VLOOKUP(CONCATENATE(K$6," ",$D43),'-RÅDATA_KVARTAL-'!$A$4:$W$43,22),"")</f>
        <v/>
      </c>
      <c r="L43" s="140"/>
      <c r="M43" s="140">
        <f>IF(VLOOKUP(CONCATENATE(M$6," ",$D43),'-RÅDATA_KVARTAL-'!$A$4:$W$43,22)&gt;0,VLOOKUP(CONCATENATE(M$6," ",$D43),'-RÅDATA_KVARTAL-'!$A$4:$W$43,22),"")</f>
        <v>144.59189633080837</v>
      </c>
      <c r="N43" s="140"/>
      <c r="O43" s="140">
        <f>IF(VLOOKUP(CONCATENATE(O$6," ",$D43),'-RÅDATA_KVARTAL-'!$A$4:$W$43,22)&gt;0,VLOOKUP(CONCATENATE(O$6," ",$D43),'-RÅDATA_KVARTAL-'!$A$4:$W$43,22),"")</f>
        <v>147.66448582501388</v>
      </c>
      <c r="P43" s="140"/>
      <c r="Q43" s="140">
        <f>IF(VLOOKUP(CONCATENATE(Q$6," ",$D43),'-RÅDATA_KVARTAL-'!$A$4:$W$43,22)&gt;0,VLOOKUP(CONCATENATE(Q$6," ",$D43),'-RÅDATA_KVARTAL-'!$A$4:$W$43,22),"")</f>
        <v>153.42767804227668</v>
      </c>
      <c r="R43" s="140"/>
      <c r="S43" s="140">
        <f>IF(VLOOKUP(CONCATENATE(S$6," ",$D43),'-RÅDATA_KVARTAL-'!$A$4:$W$43,22)&gt;0,VLOOKUP(CONCATENATE(S$6," ",$D43),'-RÅDATA_KVARTAL-'!$A$4:$W$43,22),"")</f>
        <v>164.32732460308807</v>
      </c>
      <c r="T43" s="140"/>
      <c r="U43" s="140">
        <f>IF(VLOOKUP(CONCATENATE(U$6," ",$D43),'-RÅDATA_KVARTAL-'!$A$4:$W$43,22)&gt;0,VLOOKUP(CONCATENATE(U$6," ",$D43),'-RÅDATA_KVARTAL-'!$A$4:$W$43,22),"")</f>
        <v>175.32770285035951</v>
      </c>
      <c r="V43" s="140"/>
      <c r="W43" s="140">
        <f>IF(VLOOKUP(CONCATENATE(W$6," ",$D43),'-RÅDATA_KVARTAL-'!$A$4:$W$43,22)&gt;0,VLOOKUP(CONCATENATE(W$6," ",$D43),'-RÅDATA_KVARTAL-'!$A$4:$W$43,22),"")</f>
        <v>180.00697206745562</v>
      </c>
      <c r="X43" s="140"/>
      <c r="Y43" s="140">
        <f>IF(VLOOKUP(CONCATENATE(Y$6," ",$D43),'-RÅDATA_KVARTAL-'!$A$4:$W$43,22)&gt;0,VLOOKUP(CONCATENATE(Y$6," ",$D43),'-RÅDATA_KVARTAL-'!$A$4:$W$43,22),"")</f>
        <v>177.43037652874403</v>
      </c>
      <c r="Z43" s="140"/>
      <c r="AA43" s="140">
        <f>IF(VLOOKUP(CONCATENATE(AA$6," ",$D43),'-RÅDATA_KVARTAL-'!$A$4:$W$43,22)&gt;0,VLOOKUP(CONCATENATE(AA$6," ",$D43),'-RÅDATA_KVARTAL-'!$A$4:$W$43,22),"")</f>
        <v>183.05668633340272</v>
      </c>
      <c r="AB43" s="140"/>
      <c r="AC43" s="140">
        <f>IF(VLOOKUP(CONCATENATE(AC$6," ",$D43),'-RÅDATA_KVARTAL-'!$A$4:$W$75,22)&gt;0,VLOOKUP(CONCATENATE(AC$6," ",$D43),'-RÅDATA_KVARTAL-'!$A$4:$W$75,22),"")</f>
        <v>190.87537715975083</v>
      </c>
      <c r="AD43" s="141"/>
      <c r="AE43" s="140">
        <f>IF(VLOOKUP(CONCATENATE(AE$6," ",$D43),'-RÅDATA_KVARTAL-'!$A$4:$W$75,22)&gt;0,VLOOKUP(CONCATENATE(AE$6," ",$D43),'-RÅDATA_KVARTAL-'!$A$4:$W$75,22),"")</f>
        <v>196.75328151053301</v>
      </c>
      <c r="AF43" s="148"/>
      <c r="AG43" s="140">
        <f>IF(VLOOKUP(CONCATENATE(AG$6," ",$D43),'-RÅDATA_KVARTAL-'!$A$4:$W$75,22)&gt;0,VLOOKUP(CONCATENATE(AG$6," ",$D43),'-RÅDATA_KVARTAL-'!$A$4:$W$75,22),"")</f>
        <v>203.69127804414092</v>
      </c>
      <c r="AH43" s="37"/>
      <c r="AI43" s="140">
        <f>IF(VLOOKUP(CONCATENATE(AI$6," ",$D43),'-RÅDATA_KVARTAL-'!$A$4:$W$75,22)&gt;0,VLOOKUP(CONCATENATE(AI$6," ",$D43),'-RÅDATA_KVARTAL-'!$A$4:$W$75,22),"")</f>
        <v>211.29634385191466</v>
      </c>
      <c r="AJ43" s="37"/>
      <c r="AK43" s="140">
        <f>IF(VLOOKUP(CONCATENATE(AK$6," ",$D43),'-RÅDATA_KVARTAL-'!$A$4:$W$75,22)&gt;0,VLOOKUP(CONCATENATE(AK$6," ",$D43),'-RÅDATA_KVARTAL-'!$A$4:$W$75,22),"")</f>
        <v>216.73471307830681</v>
      </c>
      <c r="AL43" s="37"/>
      <c r="AM43" s="140" t="str">
        <f>IF(VLOOKUP(CONCATENATE(AM$6," ",$D43),'-RÅDATA_KVARTAL-'!$A$4:$W$75,22)&gt;0,VLOOKUP(CONCATENATE(AM$6," ",$D43),'-RÅDATA_KVARTAL-'!$A$4:$W$75,22),"")</f>
        <v/>
      </c>
      <c r="AN43" s="141"/>
      <c r="AO43" s="140" t="str">
        <f>IF(VLOOKUP(CONCATENATE(AO$6," ",$D43),'-RÅDATA_KVARTAL-'!$A$4:$W$75,22)&gt;0,VLOOKUP(CONCATENATE(AO$6," ",$D43),'-RÅDATA_KVARTAL-'!$A$4:$W$75,22),"")</f>
        <v/>
      </c>
      <c r="AP43" s="148"/>
      <c r="AQ43" s="140" t="str">
        <f>IF(VLOOKUP(CONCATENATE(AQ$6," ",$D43),'-RÅDATA_KVARTAL-'!$A$4:$W$75,22)&gt;0,VLOOKUP(CONCATENATE(AQ$6," ",$D43),'-RÅDATA_KVARTAL-'!$A$4:$W$75,22),"")</f>
        <v/>
      </c>
      <c r="AR43" s="37"/>
      <c r="AS43" s="140" t="str">
        <f>IF(VLOOKUP(CONCATENATE(AS$6," ",$D43),'-RÅDATA_KVARTAL-'!$A$4:$W$75,22)&gt;0,VLOOKUP(CONCATENATE(AS$6," ",$D43),'-RÅDATA_KVARTAL-'!$A$4:$W$75,22),"")</f>
        <v/>
      </c>
      <c r="AT43" s="37"/>
      <c r="AU43" s="33"/>
      <c r="AV43" s="18" t="s">
        <v>39</v>
      </c>
      <c r="AW43" s="25"/>
      <c r="AY43" s="44"/>
    </row>
    <row r="44" spans="2:51" ht="10.5" customHeight="1" x14ac:dyDescent="0.2">
      <c r="B44" s="16">
        <v>3</v>
      </c>
      <c r="C44" s="16"/>
      <c r="D44" s="18" t="s">
        <v>2</v>
      </c>
      <c r="E44" s="39"/>
      <c r="F44" s="35"/>
      <c r="G44" s="39"/>
      <c r="H44" s="35"/>
      <c r="I44" s="39"/>
      <c r="J44" s="35"/>
      <c r="K44" s="140" t="str">
        <f>IF(VLOOKUP(CONCATENATE(K$6," ",$D44),'-RÅDATA_KVARTAL-'!$A$4:$W$43,22)&gt;0,VLOOKUP(CONCATENATE(K$6," ",$D44),'-RÅDATA_KVARTAL-'!$A$4:$W$43,22),"")</f>
        <v/>
      </c>
      <c r="L44" s="140"/>
      <c r="M44" s="140">
        <f>IF(VLOOKUP(CONCATENATE(M$6," ",$D44),'-RÅDATA_KVARTAL-'!$A$4:$W$43,22)&gt;0,VLOOKUP(CONCATENATE(M$6," ",$D44),'-RÅDATA_KVARTAL-'!$A$4:$W$43,22),"")</f>
        <v>145.329826767886</v>
      </c>
      <c r="N44" s="140"/>
      <c r="O44" s="140">
        <f>IF(VLOOKUP(CONCATENATE(O$6," ",$D44),'-RÅDATA_KVARTAL-'!$A$4:$W$43,22)&gt;0,VLOOKUP(CONCATENATE(O$6," ",$D44),'-RÅDATA_KVARTAL-'!$A$4:$W$43,22),"")</f>
        <v>148.76891368870062</v>
      </c>
      <c r="P44" s="140"/>
      <c r="Q44" s="140">
        <f>IF(VLOOKUP(CONCATENATE(Q$6," ",$D44),'-RÅDATA_KVARTAL-'!$A$4:$W$43,22)&gt;0,VLOOKUP(CONCATENATE(Q$6," ",$D44),'-RÅDATA_KVARTAL-'!$A$4:$W$43,22),"")</f>
        <v>155.44773159559216</v>
      </c>
      <c r="R44" s="140"/>
      <c r="S44" s="140">
        <f>IF(VLOOKUP(CONCATENATE(S$6," ",$D44),'-RÅDATA_KVARTAL-'!$A$4:$W$43,22)&gt;0,VLOOKUP(CONCATENATE(S$6," ",$D44),'-RÅDATA_KVARTAL-'!$A$4:$W$43,22),"")</f>
        <v>166.74246854387678</v>
      </c>
      <c r="T44" s="140"/>
      <c r="U44" s="140">
        <f>IF(VLOOKUP(CONCATENATE(U$6," ",$D44),'-RÅDATA_KVARTAL-'!$A$4:$W$43,22)&gt;0,VLOOKUP(CONCATENATE(U$6," ",$D44),'-RÅDATA_KVARTAL-'!$A$4:$W$43,22),"")</f>
        <v>178.49852599325919</v>
      </c>
      <c r="V44" s="140"/>
      <c r="W44" s="140">
        <f>IF(VLOOKUP(CONCATENATE(W$6," ",$D44),'-RÅDATA_KVARTAL-'!$A$4:$W$43,22)&gt;0,VLOOKUP(CONCATENATE(W$6," ",$D44),'-RÅDATA_KVARTAL-'!$A$4:$W$43,22),"")</f>
        <v>179.25759024997538</v>
      </c>
      <c r="X44" s="140"/>
      <c r="Y44" s="140">
        <f>IF(VLOOKUP(CONCATENATE(Y$6," ",$D44),'-RÅDATA_KVARTAL-'!$A$4:$W$43,22)&gt;0,VLOOKUP(CONCATENATE(Y$6," ",$D44),'-RÅDATA_KVARTAL-'!$A$4:$W$43,22),"")</f>
        <v>178.81729422422751</v>
      </c>
      <c r="Z44" s="140"/>
      <c r="AA44" s="140">
        <f>IF(VLOOKUP(CONCATENATE(AA$6," ",$D44),'-RÅDATA_KVARTAL-'!$A$4:$W$43,22)&gt;0,VLOOKUP(CONCATENATE(AA$6," ",$D44),'-RÅDATA_KVARTAL-'!$A$4:$W$43,22),"")</f>
        <v>185.68850863581886</v>
      </c>
      <c r="AB44" s="140"/>
      <c r="AC44" s="140">
        <f>IF(VLOOKUP(CONCATENATE(AC$6," ",$D44),'-RÅDATA_KVARTAL-'!$A$4:$W$75,22)&gt;0,VLOOKUP(CONCATENATE(AC$6," ",$D44),'-RÅDATA_KVARTAL-'!$A$4:$W$75,22),"")</f>
        <v>191.43208081524986</v>
      </c>
      <c r="AD44" s="141"/>
      <c r="AE44" s="140">
        <f>IF(VLOOKUP(CONCATENATE(AE$6," ",$D44),'-RÅDATA_KVARTAL-'!$A$4:$W$75,22)&gt;0,VLOOKUP(CONCATENATE(AE$6," ",$D44),'-RÅDATA_KVARTAL-'!$A$4:$W$75,22),"")</f>
        <v>198.87336038605963</v>
      </c>
      <c r="AF44" s="148"/>
      <c r="AG44" s="140">
        <f>IF(VLOOKUP(CONCATENATE(AG$6," ",$D44),'-RÅDATA_KVARTAL-'!$A$4:$W$75,22)&gt;0,VLOOKUP(CONCATENATE(AG$6," ",$D44),'-RÅDATA_KVARTAL-'!$A$4:$W$75,22),"")</f>
        <v>204.72204133951186</v>
      </c>
      <c r="AH44" s="37"/>
      <c r="AI44" s="140">
        <f>IF(VLOOKUP(CONCATENATE(AI$6," ",$D44),'-RÅDATA_KVARTAL-'!$A$4:$W$75,22)&gt;0,VLOOKUP(CONCATENATE(AI$6," ",$D44),'-RÅDATA_KVARTAL-'!$A$4:$W$75,22),"")</f>
        <v>212.47603459780555</v>
      </c>
      <c r="AJ44" s="37"/>
      <c r="AK44" s="140">
        <f>IF(VLOOKUP(CONCATENATE(AK$6," ",$D44),'-RÅDATA_KVARTAL-'!$A$4:$W$75,22)&gt;0,VLOOKUP(CONCATENATE(AK$6," ",$D44),'-RÅDATA_KVARTAL-'!$A$4:$W$75,22),"")</f>
        <v>217.43077656230599</v>
      </c>
      <c r="AL44" s="37"/>
      <c r="AM44" s="140" t="str">
        <f>IF(VLOOKUP(CONCATENATE(AM$6," ",$D44),'-RÅDATA_KVARTAL-'!$A$4:$W$75,22)&gt;0,VLOOKUP(CONCATENATE(AM$6," ",$D44),'-RÅDATA_KVARTAL-'!$A$4:$W$75,22),"")</f>
        <v/>
      </c>
      <c r="AN44" s="141"/>
      <c r="AO44" s="140" t="str">
        <f>IF(VLOOKUP(CONCATENATE(AO$6," ",$D44),'-RÅDATA_KVARTAL-'!$A$4:$W$75,22)&gt;0,VLOOKUP(CONCATENATE(AO$6," ",$D44),'-RÅDATA_KVARTAL-'!$A$4:$W$75,22),"")</f>
        <v/>
      </c>
      <c r="AP44" s="148"/>
      <c r="AQ44" s="140" t="str">
        <f>IF(VLOOKUP(CONCATENATE(AQ$6," ",$D44),'-RÅDATA_KVARTAL-'!$A$4:$W$75,22)&gt;0,VLOOKUP(CONCATENATE(AQ$6," ",$D44),'-RÅDATA_KVARTAL-'!$A$4:$W$75,22),"")</f>
        <v/>
      </c>
      <c r="AR44" s="37"/>
      <c r="AS44" s="140" t="str">
        <f>IF(VLOOKUP(CONCATENATE(AS$6," ",$D44),'-RÅDATA_KVARTAL-'!$A$4:$W$75,22)&gt;0,VLOOKUP(CONCATENATE(AS$6," ",$D44),'-RÅDATA_KVARTAL-'!$A$4:$W$75,22),"")</f>
        <v/>
      </c>
      <c r="AT44" s="37"/>
      <c r="AU44" s="33"/>
      <c r="AV44" s="18" t="s">
        <v>40</v>
      </c>
      <c r="AW44" s="25"/>
    </row>
    <row r="45" spans="2:51" ht="10.5" customHeight="1" x14ac:dyDescent="0.2">
      <c r="B45" s="16">
        <v>4</v>
      </c>
      <c r="C45" s="16"/>
      <c r="D45" s="18" t="s">
        <v>3</v>
      </c>
      <c r="E45" s="39"/>
      <c r="F45" s="35"/>
      <c r="G45" s="39"/>
      <c r="H45" s="35"/>
      <c r="I45" s="39"/>
      <c r="J45" s="35"/>
      <c r="K45" s="140">
        <f>IF(VLOOKUP(CONCATENATE(K$6," ",$D45),'-RÅDATA_KVARTAL-'!$A$4:$W$43,22)&gt;0,VLOOKUP(CONCATENATE(K$6," ",$D45),'-RÅDATA_KVARTAL-'!$A$4:$W$43,22),"")</f>
        <v>145.12553405948699</v>
      </c>
      <c r="L45" s="140"/>
      <c r="M45" s="140">
        <f>IF(VLOOKUP(CONCATENATE(M$6," ",$D45),'-RÅDATA_KVARTAL-'!$A$4:$W$43,22)&gt;0,VLOOKUP(CONCATENATE(M$6," ",$D45),'-RÅDATA_KVARTAL-'!$A$4:$W$43,22),"")</f>
        <v>146.65610014003195</v>
      </c>
      <c r="N45" s="140"/>
      <c r="O45" s="140">
        <f>IF(VLOOKUP(CONCATENATE(O$6," ",$D45),'-RÅDATA_KVARTAL-'!$A$4:$W$43,22)&gt;0,VLOOKUP(CONCATENATE(O$6," ",$D45),'-RÅDATA_KVARTAL-'!$A$4:$W$43,22),"")</f>
        <v>150.09741784623455</v>
      </c>
      <c r="P45" s="140"/>
      <c r="Q45" s="140">
        <f>IF(VLOOKUP(CONCATENATE(Q$6," ",$D45),'-RÅDATA_KVARTAL-'!$A$4:$W$43,22)&gt;0,VLOOKUP(CONCATENATE(Q$6," ",$D45),'-RÅDATA_KVARTAL-'!$A$4:$W$43,22),"")</f>
        <v>159.0670088078665</v>
      </c>
      <c r="R45" s="140"/>
      <c r="S45" s="140">
        <f>IF(VLOOKUP(CONCATENATE(S$6," ",$D45),'-RÅDATA_KVARTAL-'!$A$4:$W$43,22)&gt;0,VLOOKUP(CONCATENATE(S$6," ",$D45),'-RÅDATA_KVARTAL-'!$A$4:$W$43,22),"")</f>
        <v>169.067836738122</v>
      </c>
      <c r="T45" s="140"/>
      <c r="U45" s="140">
        <f>IF(VLOOKUP(CONCATENATE(U$6," ",$D45),'-RÅDATA_KVARTAL-'!$A$4:$W$43,22)&gt;0,VLOOKUP(CONCATENATE(U$6," ",$D45),'-RÅDATA_KVARTAL-'!$A$4:$W$43,22),"")</f>
        <v>178.92852298011752</v>
      </c>
      <c r="V45" s="140"/>
      <c r="W45" s="140">
        <f>IF(VLOOKUP(CONCATENATE(W$6," ",$D45),'-RÅDATA_KVARTAL-'!$A$4:$W$43,22)&gt;0,VLOOKUP(CONCATENATE(W$6," ",$D45),'-RÅDATA_KVARTAL-'!$A$4:$W$43,22),"")</f>
        <v>179.09519654620883</v>
      </c>
      <c r="X45" s="140"/>
      <c r="Y45" s="140">
        <f>IF(VLOOKUP(CONCATENATE(Y$6," ",$D45),'-RÅDATA_KVARTAL-'!$A$4:$W$43,22)&gt;0,VLOOKUP(CONCATENATE(Y$6," ",$D45),'-RÅDATA_KVARTAL-'!$A$4:$W$43,22),"")</f>
        <v>179.34275833026015</v>
      </c>
      <c r="Z45" s="140"/>
      <c r="AA45" s="140">
        <f>IF(VLOOKUP(CONCATENATE(AA$6," ",$D45),'-RÅDATA_KVARTAL-'!$A$4:$W$43,22)&gt;0,VLOOKUP(CONCATENATE(AA$6," ",$D45),'-RÅDATA_KVARTAL-'!$A$4:$W$43,22),"")</f>
        <v>187.05475778202663</v>
      </c>
      <c r="AB45" s="140"/>
      <c r="AC45" s="140">
        <f>IF(VLOOKUP(CONCATENATE(AC$6," ",$D45),'-RÅDATA_KVARTAL-'!$A$4:$W$75,22)&gt;0,VLOOKUP(CONCATENATE(AC$6," ",$D45),'-RÅDATA_KVARTAL-'!$A$4:$W$75,22),"")</f>
        <v>193.16309456241984</v>
      </c>
      <c r="AD45" s="141"/>
      <c r="AE45" s="140">
        <f>IF(VLOOKUP(CONCATENATE(AE$6," ",$D45),'-RÅDATA_KVARTAL-'!$A$4:$W$75,22)&gt;0,VLOOKUP(CONCATENATE(AE$6," ",$D45),'-RÅDATA_KVARTAL-'!$A$4:$W$75,22),"")</f>
        <v>200.70613483348251</v>
      </c>
      <c r="AF45" s="148"/>
      <c r="AG45" s="140">
        <f>IF(VLOOKUP(CONCATENATE(AG$6," ",$D45),'-RÅDATA_KVARTAL-'!$A$4:$W$75,22)&gt;0,VLOOKUP(CONCATENATE(AG$6," ",$D45),'-RÅDATA_KVARTAL-'!$A$4:$W$75,22),"")</f>
        <v>207.27957172014499</v>
      </c>
      <c r="AH45" s="37"/>
      <c r="AI45" s="140">
        <f>IF(VLOOKUP(CONCATENATE(AI$6," ",$D45),'-RÅDATA_KVARTAL-'!$A$4:$W$75,22)&gt;0,VLOOKUP(CONCATENATE(AI$6," ",$D45),'-RÅDATA_KVARTAL-'!$A$4:$W$75,22),"")</f>
        <v>214.43362335825356</v>
      </c>
      <c r="AJ45" s="37"/>
      <c r="AK45" s="140">
        <f>IF(VLOOKUP(CONCATENATE(AK$6," ",$D45),'-RÅDATA_KVARTAL-'!$A$4:$W$75,22)&gt;0,VLOOKUP(CONCATENATE(AK$6," ",$D45),'-RÅDATA_KVARTAL-'!$A$4:$W$75,22),"")</f>
        <v>219.42873166110095</v>
      </c>
      <c r="AL45" s="37"/>
      <c r="AM45" s="140" t="str">
        <f>IF(VLOOKUP(CONCATENATE(AM$6," ",$D45),'-RÅDATA_KVARTAL-'!$A$4:$W$75,22)&gt;0,VLOOKUP(CONCATENATE(AM$6," ",$D45),'-RÅDATA_KVARTAL-'!$A$4:$W$75,22),"")</f>
        <v/>
      </c>
      <c r="AN45" s="141"/>
      <c r="AO45" s="140" t="str">
        <f>IF(VLOOKUP(CONCATENATE(AO$6," ",$D45),'-RÅDATA_KVARTAL-'!$A$4:$W$75,22)&gt;0,VLOOKUP(CONCATENATE(AO$6," ",$D45),'-RÅDATA_KVARTAL-'!$A$4:$W$75,22),"")</f>
        <v/>
      </c>
      <c r="AP45" s="148"/>
      <c r="AQ45" s="140" t="str">
        <f>IF(VLOOKUP(CONCATENATE(AQ$6," ",$D45),'-RÅDATA_KVARTAL-'!$A$4:$W$75,22)&gt;0,VLOOKUP(CONCATENATE(AQ$6," ",$D45),'-RÅDATA_KVARTAL-'!$A$4:$W$75,22),"")</f>
        <v/>
      </c>
      <c r="AR45" s="37"/>
      <c r="AS45" s="140" t="str">
        <f>IF(VLOOKUP(CONCATENATE(AS$6," ",$D45),'-RÅDATA_KVARTAL-'!$A$4:$W$75,22)&gt;0,VLOOKUP(CONCATENATE(AS$6," ",$D45),'-RÅDATA_KVARTAL-'!$A$4:$W$75,22),"")</f>
        <v/>
      </c>
      <c r="AT45" s="37"/>
      <c r="AU45" s="33"/>
      <c r="AV45" s="18" t="s">
        <v>41</v>
      </c>
      <c r="AW45" s="25"/>
    </row>
    <row r="46" spans="2:51"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49"/>
      <c r="AA46" s="48"/>
      <c r="AB46" s="149"/>
      <c r="AC46" s="48"/>
      <c r="AD46" s="150"/>
      <c r="AE46" s="48"/>
      <c r="AF46" s="150"/>
      <c r="AG46" s="47"/>
      <c r="AH46" s="51"/>
      <c r="AI46" s="47"/>
      <c r="AJ46" s="51"/>
      <c r="AK46" s="47"/>
      <c r="AL46" s="51"/>
      <c r="AM46" s="51"/>
      <c r="AN46" s="51"/>
      <c r="AO46" s="51"/>
      <c r="AP46" s="51"/>
      <c r="AQ46" s="51"/>
      <c r="AR46" s="51"/>
      <c r="AS46" s="47"/>
      <c r="AT46" s="51"/>
      <c r="AU46" s="52"/>
      <c r="AV46" s="46"/>
      <c r="AW46" s="25"/>
    </row>
    <row r="47" spans="2:51"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200"/>
      <c r="AN47" s="200"/>
      <c r="AO47" s="200"/>
      <c r="AP47" s="200"/>
      <c r="AQ47" s="200"/>
      <c r="AR47" s="200"/>
      <c r="AS47" s="41"/>
      <c r="AT47" s="200"/>
      <c r="AU47" s="33"/>
      <c r="AV47" s="38"/>
      <c r="AW47" s="25"/>
    </row>
    <row r="48" spans="2:51" s="53" customFormat="1" ht="12.75" customHeight="1" x14ac:dyDescent="0.2">
      <c r="B48" s="248" t="s">
        <v>46</v>
      </c>
      <c r="C48" s="248"/>
      <c r="D48" s="248"/>
      <c r="E48" s="225"/>
      <c r="F48" s="225"/>
      <c r="G48" s="225"/>
      <c r="H48" s="225"/>
      <c r="I48" s="225"/>
      <c r="J48" s="225"/>
      <c r="K48" s="249"/>
      <c r="L48" s="249"/>
      <c r="M48" s="249"/>
      <c r="N48" s="249"/>
      <c r="O48" s="249"/>
      <c r="P48" s="249"/>
      <c r="Q48" s="249"/>
      <c r="R48" s="249"/>
      <c r="S48" s="249"/>
      <c r="T48" s="249"/>
      <c r="U48" s="249"/>
      <c r="V48" s="249"/>
      <c r="W48" s="249"/>
      <c r="X48" s="249"/>
      <c r="Y48" s="249"/>
      <c r="Z48" s="249"/>
      <c r="AA48" s="33"/>
      <c r="AB48" s="33"/>
      <c r="AC48" s="249"/>
      <c r="AD48" s="249"/>
      <c r="AE48" s="249"/>
      <c r="AF48" s="249"/>
      <c r="AG48" s="225"/>
      <c r="AH48" s="225"/>
      <c r="AI48" s="225"/>
      <c r="AJ48" s="225"/>
      <c r="AK48" s="225"/>
      <c r="AL48" s="225"/>
      <c r="AM48" s="198"/>
      <c r="AN48" s="198"/>
      <c r="AO48" s="198"/>
      <c r="AP48" s="198"/>
      <c r="AQ48" s="198"/>
      <c r="AR48" s="198"/>
      <c r="AS48" s="225"/>
      <c r="AT48" s="225"/>
      <c r="AU48" s="248" t="s">
        <v>48</v>
      </c>
      <c r="AV48" s="248"/>
      <c r="AW48" s="54"/>
    </row>
    <row r="49" spans="2:51" s="53" customFormat="1" ht="12.75" customHeight="1" x14ac:dyDescent="0.2">
      <c r="B49" s="248" t="s">
        <v>81</v>
      </c>
      <c r="C49" s="248"/>
      <c r="D49" s="248"/>
      <c r="E49" s="99"/>
      <c r="F49" s="99"/>
      <c r="G49" s="99"/>
      <c r="H49" s="99"/>
      <c r="I49" s="99"/>
      <c r="J49" s="99"/>
      <c r="K49" s="33"/>
      <c r="L49" s="33"/>
      <c r="M49" s="33"/>
      <c r="N49" s="33"/>
      <c r="O49" s="33"/>
      <c r="P49" s="33"/>
      <c r="Q49" s="33"/>
      <c r="R49" s="33"/>
      <c r="S49" s="33"/>
      <c r="T49" s="33"/>
      <c r="U49" s="33"/>
      <c r="V49" s="33"/>
      <c r="W49" s="33"/>
      <c r="X49" s="33"/>
      <c r="Y49" s="33"/>
      <c r="Z49" s="33"/>
      <c r="AA49" s="33"/>
      <c r="AB49" s="33"/>
      <c r="AC49" s="33"/>
      <c r="AD49" s="33"/>
      <c r="AE49" s="33"/>
      <c r="AF49" s="33"/>
      <c r="AG49" s="130"/>
      <c r="AH49" s="130"/>
      <c r="AI49" s="130"/>
      <c r="AJ49" s="130"/>
      <c r="AK49" s="130"/>
      <c r="AL49" s="130"/>
      <c r="AM49" s="198"/>
      <c r="AN49" s="198"/>
      <c r="AO49" s="198"/>
      <c r="AP49" s="198"/>
      <c r="AQ49" s="198"/>
      <c r="AR49" s="198"/>
      <c r="AS49" s="198"/>
      <c r="AT49" s="198"/>
      <c r="AU49" s="248" t="s">
        <v>82</v>
      </c>
      <c r="AV49" s="248"/>
      <c r="AW49" s="54"/>
    </row>
    <row r="50" spans="2:51"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8"/>
      <c r="AN50" s="198"/>
      <c r="AO50" s="198"/>
      <c r="AP50" s="198"/>
      <c r="AQ50" s="198"/>
      <c r="AR50" s="198"/>
      <c r="AS50" s="198"/>
      <c r="AT50" s="198"/>
      <c r="AU50" s="55"/>
      <c r="AV50" s="55"/>
      <c r="AW50" s="54"/>
    </row>
    <row r="51" spans="2:51"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56"/>
      <c r="AP51" s="56"/>
      <c r="AQ51" s="56"/>
      <c r="AR51" s="56"/>
      <c r="AS51" s="56"/>
      <c r="AT51" s="56"/>
      <c r="AU51" s="56"/>
      <c r="AV51" s="56"/>
      <c r="AW51" s="25"/>
    </row>
    <row r="52" spans="2:51" ht="10.5" customHeight="1" x14ac:dyDescent="0.2">
      <c r="B52" s="16">
        <v>5</v>
      </c>
      <c r="C52" s="16"/>
      <c r="D52" s="18" t="s">
        <v>0</v>
      </c>
      <c r="E52" s="39"/>
      <c r="F52" s="40"/>
      <c r="G52" s="39"/>
      <c r="H52" s="40"/>
      <c r="I52" s="39"/>
      <c r="J52" s="40"/>
      <c r="K52" s="140" t="str">
        <f>IF(VLOOKUP(CONCATENATE(K$6," ",$D52),'-RÅDATA_KVARTAL-'!$A$4:$W$43,23)&gt;0,VLOOKUP(CONCATENATE(K$6," ",$D52),'-RÅDATA_KVARTAL-'!$A$4:$W$43,23),"")</f>
        <v/>
      </c>
      <c r="L52" s="140"/>
      <c r="M52" s="140">
        <f>IF(VLOOKUP(CONCATENATE(M$6," ",$D52),'-RÅDATA_KVARTAL-'!$A$4:$W$43,23)&gt;0,VLOOKUP(CONCATENATE(M$6," ",$D52),'-RÅDATA_KVARTAL-'!$A$4:$W$43,23),"")</f>
        <v>8809.3249789234123</v>
      </c>
      <c r="N52" s="140"/>
      <c r="O52" s="140">
        <f>IF(VLOOKUP(CONCATENATE(O$6," ",$D52),'-RÅDATA_KVARTAL-'!$A$4:$W$43,23)&gt;0,VLOOKUP(CONCATENATE(O$6," ",$D52),'-RÅDATA_KVARTAL-'!$A$4:$W$43,23),"")</f>
        <v>8660.3596112269388</v>
      </c>
      <c r="P52" s="140"/>
      <c r="Q52" s="140">
        <f>IF(VLOOKUP(CONCATENATE(Q$6," ",$D52),'-RÅDATA_KVARTAL-'!$A$4:$W$43,23)&gt;0,VLOOKUP(CONCATENATE(Q$6," ",$D52),'-RÅDATA_KVARTAL-'!$A$4:$W$43,23),"")</f>
        <v>9082.2273903262758</v>
      </c>
      <c r="R52" s="140"/>
      <c r="S52" s="140">
        <f>IF(VLOOKUP(CONCATENATE(S$6," ",$D52),'-RÅDATA_KVARTAL-'!$A$4:$W$43,23)&gt;0,VLOOKUP(CONCATENATE(S$6," ",$D52),'-RÅDATA_KVARTAL-'!$A$4:$W$43,23),"")</f>
        <v>9771.8676091041179</v>
      </c>
      <c r="T52" s="140"/>
      <c r="U52" s="140">
        <f>IF(VLOOKUP(CONCATENATE(U$6," ",$D52),'-RÅDATA_KVARTAL-'!$A$4:$W$43,23)&gt;0,VLOOKUP(CONCATENATE(U$6," ",$D52),'-RÅDATA_KVARTAL-'!$A$4:$W$43,23),"")</f>
        <v>10474.056614474219</v>
      </c>
      <c r="V52" s="140"/>
      <c r="W52" s="140">
        <f>IF(VLOOKUP(CONCATENATE(W$6," ",$D52),'-RÅDATA_KVARTAL-'!$A$4:$W$43,23)&gt;0,VLOOKUP(CONCATENATE(W$6," ",$D52),'-RÅDATA_KVARTAL-'!$A$4:$W$43,23),"")</f>
        <v>11256.22116705287</v>
      </c>
      <c r="X52" s="140"/>
      <c r="Y52" s="140">
        <f>IF(VLOOKUP(CONCATENATE(Y$6," ",$D52),'-RÅDATA_KVARTAL-'!$A$4:$W$43,23)&gt;0,VLOOKUP(CONCATENATE(Y$6," ",$D52),'-RÅDATA_KVARTAL-'!$A$4:$W$43,23),"")</f>
        <v>11177.18615322085</v>
      </c>
      <c r="Z52" s="140"/>
      <c r="AA52" s="140">
        <f>IF(VLOOKUP(CONCATENATE(AA$6," ",$D52),'-RÅDATA_KVARTAL-'!$A$4:$W$43,23)&gt;0,VLOOKUP(CONCATENATE(AA$6," ",$D52),'-RÅDATA_KVARTAL-'!$A$4:$W$43,23),"")</f>
        <v>11229.434671731889</v>
      </c>
      <c r="AB52" s="140"/>
      <c r="AC52" s="140">
        <f>IF(VLOOKUP(CONCATENATE(AC$6," ",$D52),'-RÅDATA_KVARTAL-'!$A$4:$W$75,23)&gt;0,VLOOKUP(CONCATENATE(AC$6," ",$D52),'-RÅDATA_KVARTAL-'!$A$4:$W$75,23),"")</f>
        <v>11514.290990747231</v>
      </c>
      <c r="AD52" s="141"/>
      <c r="AE52" s="140">
        <f>IF(VLOOKUP(CONCATENATE(AE$6," ",$D52),'-RÅDATA_KVARTAL-'!$A$4:$W$75,23)&gt;0,VLOOKUP(CONCATENATE(AE$6," ",$D52),'-RÅDATA_KVARTAL-'!$A$4:$W$75,23),"")</f>
        <v>11817.089310039704</v>
      </c>
      <c r="AF52" s="148"/>
      <c r="AG52" s="140">
        <f>IF(VLOOKUP(CONCATENATE(AG$6," ",$D52),'-RÅDATA_KVARTAL-'!$A$4:$W$75,23)&gt;0,VLOOKUP(CONCATENATE(AG$6," ",$D52),'-RÅDATA_KVARTAL-'!$A$4:$W$75,23),"")</f>
        <v>11892.513228103275</v>
      </c>
      <c r="AH52" s="37"/>
      <c r="AI52" s="140">
        <f>IF(VLOOKUP(CONCATENATE(AI$6," ",$D52),'-RÅDATA_KVARTAL-'!$A$4:$W$75,23)&gt;0,VLOOKUP(CONCATENATE(AI$6," ",$D52),'-RÅDATA_KVARTAL-'!$A$4:$W$75,23),"")</f>
        <v>12228.155846674446</v>
      </c>
      <c r="AJ52" s="37"/>
      <c r="AK52" s="140">
        <f>IF(VLOOKUP(CONCATENATE(AK$6," ",$D52),'-RÅDATA_KVARTAL-'!$A$4:$W$75,23)&gt;0,VLOOKUP(CONCATENATE(AK$6," ",$D52),'-RÅDATA_KVARTAL-'!$A$4:$W$75,23),"")</f>
        <v>12768.023380732291</v>
      </c>
      <c r="AL52" s="37"/>
      <c r="AM52" s="140">
        <f>IF(VLOOKUP(CONCATENATE(AM$6," ",$D52),'-RÅDATA_KVARTAL-'!$A$4:$W$75,23)&gt;0,VLOOKUP(CONCATENATE(AM$6," ",$D52),'-RÅDATA_KVARTAL-'!$A$4:$W$75,23),"")</f>
        <v>13027.109243530653</v>
      </c>
      <c r="AN52" s="141"/>
      <c r="AO52" s="140" t="str">
        <f>IF(VLOOKUP(CONCATENATE(AO$6," ",$D52),'-RÅDATA_KVARTAL-'!$A$4:$W$75,23)&gt;0,VLOOKUP(CONCATENATE(AO$6," ",$D52),'-RÅDATA_KVARTAL-'!$A$4:$W$75,23),"")</f>
        <v/>
      </c>
      <c r="AP52" s="148"/>
      <c r="AQ52" s="140" t="str">
        <f>IF(VLOOKUP(CONCATENATE(AQ$6," ",$D52),'-RÅDATA_KVARTAL-'!$A$4:$W$75,23)&gt;0,VLOOKUP(CONCATENATE(AQ$6," ",$D52),'-RÅDATA_KVARTAL-'!$A$4:$W$75,23),"")</f>
        <v/>
      </c>
      <c r="AR52" s="37"/>
      <c r="AS52" s="140" t="str">
        <f>IF(VLOOKUP(CONCATENATE(AS$6," ",$D52),'-RÅDATA_KVARTAL-'!$A$4:$W$75,23)&gt;0,VLOOKUP(CONCATENATE(AS$6," ",$D52),'-RÅDATA_KVARTAL-'!$A$4:$W$75,23),"")</f>
        <v/>
      </c>
      <c r="AT52" s="37"/>
      <c r="AU52" s="33"/>
      <c r="AV52" s="18" t="s">
        <v>38</v>
      </c>
      <c r="AW52" s="25"/>
    </row>
    <row r="53" spans="2:51" ht="10.5" customHeight="1" x14ac:dyDescent="0.2">
      <c r="B53" s="16">
        <v>6</v>
      </c>
      <c r="C53" s="16"/>
      <c r="D53" s="18" t="s">
        <v>1</v>
      </c>
      <c r="E53" s="39"/>
      <c r="F53" s="40"/>
      <c r="G53" s="39"/>
      <c r="H53" s="40"/>
      <c r="I53" s="39"/>
      <c r="J53" s="40"/>
      <c r="K53" s="140" t="str">
        <f>IF(VLOOKUP(CONCATENATE(K$6," ",$D53),'-RÅDATA_KVARTAL-'!$A$4:$W$43,23)&gt;0,VLOOKUP(CONCATENATE(K$6," ",$D53),'-RÅDATA_KVARTAL-'!$A$4:$W$43,23),"")</f>
        <v/>
      </c>
      <c r="L53" s="140"/>
      <c r="M53" s="140">
        <f>IF(VLOOKUP(CONCATENATE(M$6," ",$D53),'-RÅDATA_KVARTAL-'!$A$4:$W$43,23)&gt;0,VLOOKUP(CONCATENATE(M$6," ",$D53),'-RÅDATA_KVARTAL-'!$A$4:$W$43,23),"")</f>
        <v>8699.60465209008</v>
      </c>
      <c r="N53" s="140"/>
      <c r="O53" s="140">
        <f>IF(VLOOKUP(CONCATENATE(O$6," ",$D53),'-RÅDATA_KVARTAL-'!$A$4:$W$43,23)&gt;0,VLOOKUP(CONCATENATE(O$6," ",$D53),'-RÅDATA_KVARTAL-'!$A$4:$W$43,23),"")</f>
        <v>8711.125276909992</v>
      </c>
      <c r="P53" s="140"/>
      <c r="Q53" s="140">
        <f>IF(VLOOKUP(CONCATENATE(Q$6," ",$D53),'-RÅDATA_KVARTAL-'!$A$4:$W$43,23)&gt;0,VLOOKUP(CONCATENATE(Q$6," ",$D53),'-RÅDATA_KVARTAL-'!$A$4:$W$43,23),"")</f>
        <v>9277.0612883928279</v>
      </c>
      <c r="R53" s="140"/>
      <c r="S53" s="140">
        <f>IF(VLOOKUP(CONCATENATE(S$6," ",$D53),'-RÅDATA_KVARTAL-'!$A$4:$W$43,23)&gt;0,VLOOKUP(CONCATENATE(S$6," ",$D53),'-RÅDATA_KVARTAL-'!$A$4:$W$43,23),"")</f>
        <v>9976.0090501850336</v>
      </c>
      <c r="T53" s="140"/>
      <c r="U53" s="140">
        <f>IF(VLOOKUP(CONCATENATE(U$6," ",$D53),'-RÅDATA_KVARTAL-'!$A$4:$W$43,23)&gt;0,VLOOKUP(CONCATENATE(U$6," ",$D53),'-RÅDATA_KVARTAL-'!$A$4:$W$43,23),"")</f>
        <v>10697.853301192645</v>
      </c>
      <c r="V53" s="140"/>
      <c r="W53" s="140">
        <f>IF(VLOOKUP(CONCATENATE(W$6," ",$D53),'-RÅDATA_KVARTAL-'!$A$4:$W$43,23)&gt;0,VLOOKUP(CONCATENATE(W$6," ",$D53),'-RÅDATA_KVARTAL-'!$A$4:$W$43,23),"")</f>
        <v>11278.321453029577</v>
      </c>
      <c r="X53" s="140"/>
      <c r="Y53" s="140">
        <f>IF(VLOOKUP(CONCATENATE(Y$6," ",$D53),'-RÅDATA_KVARTAL-'!$A$4:$W$43,23)&gt;0,VLOOKUP(CONCATENATE(Y$6," ",$D53),'-RÅDATA_KVARTAL-'!$A$4:$W$43,23),"")</f>
        <v>11181.34461204816</v>
      </c>
      <c r="Z53" s="140"/>
      <c r="AA53" s="140">
        <f>IF(VLOOKUP(CONCATENATE(AA$6," ",$D53),'-RÅDATA_KVARTAL-'!$A$4:$W$43,23)&gt;0,VLOOKUP(CONCATENATE(AA$6," ",$D53),'-RÅDATA_KVARTAL-'!$A$4:$W$43,23),"")</f>
        <v>11254.40457031523</v>
      </c>
      <c r="AB53" s="140"/>
      <c r="AC53" s="140">
        <f>IF(VLOOKUP(CONCATENATE(AC$6," ",$D53),'-RÅDATA_KVARTAL-'!$A$4:$W$75,23)&gt;0,VLOOKUP(CONCATENATE(AC$6," ",$D53),'-RÅDATA_KVARTAL-'!$A$4:$W$75,23),"")</f>
        <v>11586.952661581156</v>
      </c>
      <c r="AD53" s="141"/>
      <c r="AE53" s="140">
        <f>IF(VLOOKUP(CONCATENATE(AE$6," ",$D53),'-RÅDATA_KVARTAL-'!$A$4:$W$75,23)&gt;0,VLOOKUP(CONCATENATE(AE$6," ",$D53),'-RÅDATA_KVARTAL-'!$A$4:$W$75,23),"")</f>
        <v>11891.887105883015</v>
      </c>
      <c r="AF53" s="148"/>
      <c r="AG53" s="140">
        <f>IF(VLOOKUP(CONCATENATE(AG$6," ",$D53),'-RÅDATA_KVARTAL-'!$A$4:$W$75,23)&gt;0,VLOOKUP(CONCATENATE(AG$6," ",$D53),'-RÅDATA_KVARTAL-'!$A$4:$W$75,23),"")</f>
        <v>11953.6909470148</v>
      </c>
      <c r="AH53" s="37"/>
      <c r="AI53" s="140">
        <f>IF(VLOOKUP(CONCATENATE(AI$6," ",$D53),'-RÅDATA_KVARTAL-'!$A$4:$W$75,23)&gt;0,VLOOKUP(CONCATENATE(AI$6," ",$D53),'-RÅDATA_KVARTAL-'!$A$4:$W$75,23),"")</f>
        <v>12333.127990697938</v>
      </c>
      <c r="AJ53" s="37"/>
      <c r="AK53" s="140">
        <f>IF(VLOOKUP(CONCATENATE(AK$6," ",$D53),'-RÅDATA_KVARTAL-'!$A$4:$W$75,23)&gt;0,VLOOKUP(CONCATENATE(AK$6," ",$D53),'-RÅDATA_KVARTAL-'!$A$4:$W$75,23),"")</f>
        <v>12843.003471261884</v>
      </c>
      <c r="AL53" s="37"/>
      <c r="AM53" s="140" t="str">
        <f>IF(VLOOKUP(CONCATENATE(AM$6," ",$D53),'-RÅDATA_KVARTAL-'!$A$4:$W$75,23)&gt;0,VLOOKUP(CONCATENATE(AM$6," ",$D53),'-RÅDATA_KVARTAL-'!$A$4:$W$75,23),"")</f>
        <v/>
      </c>
      <c r="AN53" s="141"/>
      <c r="AO53" s="140" t="str">
        <f>IF(VLOOKUP(CONCATENATE(AO$6," ",$D53),'-RÅDATA_KVARTAL-'!$A$4:$W$75,23)&gt;0,VLOOKUP(CONCATENATE(AO$6," ",$D53),'-RÅDATA_KVARTAL-'!$A$4:$W$75,23),"")</f>
        <v/>
      </c>
      <c r="AP53" s="148"/>
      <c r="AQ53" s="140" t="str">
        <f>IF(VLOOKUP(CONCATENATE(AQ$6," ",$D53),'-RÅDATA_KVARTAL-'!$A$4:$W$75,23)&gt;0,VLOOKUP(CONCATENATE(AQ$6," ",$D53),'-RÅDATA_KVARTAL-'!$A$4:$W$75,23),"")</f>
        <v/>
      </c>
      <c r="AR53" s="37"/>
      <c r="AS53" s="140" t="str">
        <f>IF(VLOOKUP(CONCATENATE(AS$6," ",$D53),'-RÅDATA_KVARTAL-'!$A$4:$W$75,23)&gt;0,VLOOKUP(CONCATENATE(AS$6," ",$D53),'-RÅDATA_KVARTAL-'!$A$4:$W$75,23),"")</f>
        <v/>
      </c>
      <c r="AT53" s="37"/>
      <c r="AU53" s="33"/>
      <c r="AV53" s="18" t="s">
        <v>39</v>
      </c>
      <c r="AW53" s="25"/>
      <c r="AY53" s="44"/>
    </row>
    <row r="54" spans="2:51" ht="10.5" customHeight="1" x14ac:dyDescent="0.2">
      <c r="B54" s="16">
        <v>7</v>
      </c>
      <c r="C54" s="16"/>
      <c r="D54" s="18" t="s">
        <v>2</v>
      </c>
      <c r="E54" s="39"/>
      <c r="F54" s="35"/>
      <c r="G54" s="39"/>
      <c r="H54" s="35"/>
      <c r="I54" s="39"/>
      <c r="J54" s="35"/>
      <c r="K54" s="140" t="str">
        <f>IF(VLOOKUP(CONCATENATE(K$6," ",$D54),'-RÅDATA_KVARTAL-'!$A$4:$W$43,23)&gt;0,VLOOKUP(CONCATENATE(K$6," ",$D54),'-RÅDATA_KVARTAL-'!$A$4:$W$43,23),"")</f>
        <v/>
      </c>
      <c r="L54" s="140"/>
      <c r="M54" s="140">
        <f>IF(VLOOKUP(CONCATENATE(M$6," ",$D54),'-RÅDATA_KVARTAL-'!$A$4:$W$43,23)&gt;0,VLOOKUP(CONCATENATE(M$6," ",$D54),'-RÅDATA_KVARTAL-'!$A$4:$W$43,23),"")</f>
        <v>8663.5042240218245</v>
      </c>
      <c r="N54" s="140"/>
      <c r="O54" s="140">
        <f>IF(VLOOKUP(CONCATENATE(O$6," ",$D54),'-RÅDATA_KVARTAL-'!$A$4:$W$43,23)&gt;0,VLOOKUP(CONCATENATE(O$6," ",$D54),'-RÅDATA_KVARTAL-'!$A$4:$W$43,23),"")</f>
        <v>8802.4888943203914</v>
      </c>
      <c r="P54" s="140"/>
      <c r="Q54" s="140">
        <f>IF(VLOOKUP(CONCATENATE(Q$6," ",$D54),'-RÅDATA_KVARTAL-'!$A$4:$W$43,23)&gt;0,VLOOKUP(CONCATENATE(Q$6," ",$D54),'-RÅDATA_KVARTAL-'!$A$4:$W$43,23),"")</f>
        <v>9391.7179634877721</v>
      </c>
      <c r="R54" s="140"/>
      <c r="S54" s="140">
        <f>IF(VLOOKUP(CONCATENATE(S$6," ",$D54),'-RÅDATA_KVARTAL-'!$A$4:$W$43,23)&gt;0,VLOOKUP(CONCATENATE(S$6," ",$D54),'-RÅDATA_KVARTAL-'!$A$4:$W$43,23),"")</f>
        <v>10141.66238020884</v>
      </c>
      <c r="T54" s="140"/>
      <c r="U54" s="140">
        <f>IF(VLOOKUP(CONCATENATE(U$6," ",$D54),'-RÅDATA_KVARTAL-'!$A$4:$W$43,23)&gt;0,VLOOKUP(CONCATENATE(U$6," ",$D54),'-RÅDATA_KVARTAL-'!$A$4:$W$43,23),"")</f>
        <v>10934.937069644981</v>
      </c>
      <c r="V54" s="140"/>
      <c r="W54" s="140">
        <f>IF(VLOOKUP(CONCATENATE(W$6," ",$D54),'-RÅDATA_KVARTAL-'!$A$4:$W$43,23)&gt;0,VLOOKUP(CONCATENATE(W$6," ",$D54),'-RÅDATA_KVARTAL-'!$A$4:$W$43,23),"")</f>
        <v>11295.998615463373</v>
      </c>
      <c r="X54" s="140"/>
      <c r="Y54" s="140">
        <f>IF(VLOOKUP(CONCATENATE(Y$6," ",$D54),'-RÅDATA_KVARTAL-'!$A$4:$W$43,23)&gt;0,VLOOKUP(CONCATENATE(Y$6," ",$D54),'-RÅDATA_KVARTAL-'!$A$4:$W$43,23),"")</f>
        <v>11198.666082709275</v>
      </c>
      <c r="Z54" s="140"/>
      <c r="AA54" s="140">
        <f>IF(VLOOKUP(CONCATENATE(AA$6," ",$D54),'-RÅDATA_KVARTAL-'!$A$4:$W$43,23)&gt;0,VLOOKUP(CONCATENATE(AA$6," ",$D54),'-RÅDATA_KVARTAL-'!$A$4:$W$43,23),"")</f>
        <v>11332.872478474363</v>
      </c>
      <c r="AB54" s="140"/>
      <c r="AC54" s="140">
        <f>IF(VLOOKUP(CONCATENATE(AC$6," ",$D54),'-RÅDATA_KVARTAL-'!$A$4:$W$75,23)&gt;0,VLOOKUP(CONCATENATE(AC$6," ",$D54),'-RÅDATA_KVARTAL-'!$A$4:$W$75,23),"")</f>
        <v>11669.857281163295</v>
      </c>
      <c r="AD54" s="141"/>
      <c r="AE54" s="140">
        <f>IF(VLOOKUP(CONCATENATE(AE$6," ",$D54),'-RÅDATA_KVARTAL-'!$A$4:$W$75,23)&gt;0,VLOOKUP(CONCATENATE(AE$6," ",$D54),'-RÅDATA_KVARTAL-'!$A$4:$W$75,23),"")</f>
        <v>11923.81230070387</v>
      </c>
      <c r="AF54" s="148"/>
      <c r="AG54" s="140">
        <f>IF(VLOOKUP(CONCATENATE(AG$6," ",$D54),'-RÅDATA_KVARTAL-'!$A$4:$W$75,23)&gt;0,VLOOKUP(CONCATENATE(AG$6," ",$D54),'-RÅDATA_KVARTAL-'!$A$4:$W$75,23),"")</f>
        <v>12020.901358127468</v>
      </c>
      <c r="AH54" s="37"/>
      <c r="AI54" s="140">
        <f>IF(VLOOKUP(CONCATENATE(AI$6," ",$D54),'-RÅDATA_KVARTAL-'!$A$4:$W$75,23)&gt;0,VLOOKUP(CONCATENATE(AI$6," ",$D54),'-RÅDATA_KVARTAL-'!$A$4:$W$75,23),"")</f>
        <v>12530.123812361955</v>
      </c>
      <c r="AJ54" s="37"/>
      <c r="AK54" s="140">
        <f>IF(VLOOKUP(CONCATENATE(AK$6," ",$D54),'-RÅDATA_KVARTAL-'!$A$4:$W$75,23)&gt;0,VLOOKUP(CONCATENATE(AK$6," ",$D54),'-RÅDATA_KVARTAL-'!$A$4:$W$75,23),"")</f>
        <v>12891.532368840051</v>
      </c>
      <c r="AL54" s="37"/>
      <c r="AM54" s="140" t="str">
        <f>IF(VLOOKUP(CONCATENATE(AM$6," ",$D54),'-RÅDATA_KVARTAL-'!$A$4:$W$75,23)&gt;0,VLOOKUP(CONCATENATE(AM$6," ",$D54),'-RÅDATA_KVARTAL-'!$A$4:$W$75,23),"")</f>
        <v/>
      </c>
      <c r="AN54" s="141"/>
      <c r="AO54" s="140" t="str">
        <f>IF(VLOOKUP(CONCATENATE(AO$6," ",$D54),'-RÅDATA_KVARTAL-'!$A$4:$W$75,23)&gt;0,VLOOKUP(CONCATENATE(AO$6," ",$D54),'-RÅDATA_KVARTAL-'!$A$4:$W$75,23),"")</f>
        <v/>
      </c>
      <c r="AP54" s="148"/>
      <c r="AQ54" s="140" t="str">
        <f>IF(VLOOKUP(CONCATENATE(AQ$6," ",$D54),'-RÅDATA_KVARTAL-'!$A$4:$W$75,23)&gt;0,VLOOKUP(CONCATENATE(AQ$6," ",$D54),'-RÅDATA_KVARTAL-'!$A$4:$W$75,23),"")</f>
        <v/>
      </c>
      <c r="AR54" s="37"/>
      <c r="AS54" s="140" t="str">
        <f>IF(VLOOKUP(CONCATENATE(AS$6," ",$D54),'-RÅDATA_KVARTAL-'!$A$4:$W$75,23)&gt;0,VLOOKUP(CONCATENATE(AS$6," ",$D54),'-RÅDATA_KVARTAL-'!$A$4:$W$75,23),"")</f>
        <v/>
      </c>
      <c r="AT54" s="37"/>
      <c r="AU54" s="33"/>
      <c r="AV54" s="18" t="s">
        <v>40</v>
      </c>
      <c r="AW54" s="25"/>
    </row>
    <row r="55" spans="2:51" ht="10.5" customHeight="1" x14ac:dyDescent="0.2">
      <c r="B55" s="16">
        <v>8</v>
      </c>
      <c r="C55" s="16"/>
      <c r="D55" s="18" t="s">
        <v>3</v>
      </c>
      <c r="E55" s="39"/>
      <c r="F55" s="35"/>
      <c r="G55" s="39"/>
      <c r="H55" s="35"/>
      <c r="I55" s="39"/>
      <c r="J55" s="35"/>
      <c r="K55" s="140">
        <f>IF(VLOOKUP(CONCATENATE(K$6," ",$D55),'-RÅDATA_KVARTAL-'!$A$4:$W$43,23)&gt;0,VLOOKUP(CONCATENATE(K$6," ",$D55),'-RÅDATA_KVARTAL-'!$A$4:$W$43,23),"")</f>
        <v>8894.2845205415415</v>
      </c>
      <c r="L55" s="140"/>
      <c r="M55" s="140">
        <f>IF(VLOOKUP(CONCATENATE(M$6," ",$D55),'-RÅDATA_KVARTAL-'!$A$4:$W$43,23)&gt;0,VLOOKUP(CONCATENATE(M$6," ",$D55),'-RÅDATA_KVARTAL-'!$A$4:$W$43,23),"")</f>
        <v>8657.8251726784365</v>
      </c>
      <c r="N55" s="140"/>
      <c r="O55" s="140">
        <f>IF(VLOOKUP(CONCATENATE(O$6," ",$D55),'-RÅDATA_KVARTAL-'!$A$4:$W$43,23)&gt;0,VLOOKUP(CONCATENATE(O$6," ",$D55),'-RÅDATA_KVARTAL-'!$A$4:$W$43,23),"")</f>
        <v>8936.0404200000012</v>
      </c>
      <c r="P55" s="140"/>
      <c r="Q55" s="140">
        <f>IF(VLOOKUP(CONCATENATE(Q$6," ",$D55),'-RÅDATA_KVARTAL-'!$A$4:$W$43,23)&gt;0,VLOOKUP(CONCATENATE(Q$6," ",$D55),'-RÅDATA_KVARTAL-'!$A$4:$W$43,23),"")</f>
        <v>9616.8214910973038</v>
      </c>
      <c r="R55" s="140"/>
      <c r="S55" s="140">
        <f>IF(VLOOKUP(CONCATENATE(S$6," ",$D55),'-RÅDATA_KVARTAL-'!$A$4:$W$43,23)&gt;0,VLOOKUP(CONCATENATE(S$6," ",$D55),'-RÅDATA_KVARTAL-'!$A$4:$W$43,23),"")</f>
        <v>10260.540999999999</v>
      </c>
      <c r="T55" s="140"/>
      <c r="U55" s="140">
        <f>IF(VLOOKUP(CONCATENATE(U$6," ",$D55),'-RÅDATA_KVARTAL-'!$A$4:$W$43,23)&gt;0,VLOOKUP(CONCATENATE(U$6," ",$D55),'-RÅDATA_KVARTAL-'!$A$4:$W$43,23),"")</f>
        <v>11146.221000000001</v>
      </c>
      <c r="V55" s="140"/>
      <c r="W55" s="140">
        <f>IF(VLOOKUP(CONCATENATE(W$6," ",$D55),'-RÅDATA_KVARTAL-'!$A$4:$W$43,23)&gt;0,VLOOKUP(CONCATENATE(W$6," ",$D55),'-RÅDATA_KVARTAL-'!$A$4:$W$43,23),"")</f>
        <v>11321.333488000002</v>
      </c>
      <c r="X55" s="140"/>
      <c r="Y55" s="140">
        <f>IF(VLOOKUP(CONCATENATE(Y$6," ",$D55),'-RÅDATA_KVARTAL-'!$A$4:$W$43,23)&gt;0,VLOOKUP(CONCATENATE(Y$6," ",$D55),'-RÅDATA_KVARTAL-'!$A$4:$W$43,23),"")</f>
        <v>11155.415369</v>
      </c>
      <c r="Z55" s="140"/>
      <c r="AA55" s="140">
        <f>IF(VLOOKUP(CONCATENATE(AA$6," ",$D55),'-RÅDATA_KVARTAL-'!$A$4:$W$43,23)&gt;0,VLOOKUP(CONCATENATE(AA$6," ",$D55),'-RÅDATA_KVARTAL-'!$A$4:$W$43,23),"")</f>
        <v>11378.47634401426</v>
      </c>
      <c r="AB55" s="140"/>
      <c r="AC55" s="140">
        <f>IF(VLOOKUP(CONCATENATE(AC$6," ",$D55),'-RÅDATA_KVARTAL-'!$A$4:$W$75,23)&gt;0,VLOOKUP(CONCATENATE(AC$6," ",$D55),'-RÅDATA_KVARTAL-'!$A$4:$W$75,23),"")</f>
        <v>11792.138006190546</v>
      </c>
      <c r="AD55" s="141"/>
      <c r="AE55" s="140">
        <f>IF(VLOOKUP(CONCATENATE(AE$6," ",$D55),'-RÅDATA_KVARTAL-'!$A$4:$W$75,23)&gt;0,VLOOKUP(CONCATENATE(AE$6," ",$D55),'-RÅDATA_KVARTAL-'!$A$4:$W$75,23),"")</f>
        <v>11841.664720882367</v>
      </c>
      <c r="AF55" s="148"/>
      <c r="AG55" s="140">
        <f>IF(VLOOKUP(CONCATENATE(AG$6," ",$D55),'-RÅDATA_KVARTAL-'!$A$4:$W$75,23)&gt;0,VLOOKUP(CONCATENATE(AG$6," ",$D55),'-RÅDATA_KVARTAL-'!$A$4:$W$75,23),"")</f>
        <v>12121.177504656727</v>
      </c>
      <c r="AH55" s="37"/>
      <c r="AI55" s="140">
        <f>IF(VLOOKUP(CONCATENATE(AI$6," ",$D55),'-RÅDATA_KVARTAL-'!$A$4:$W$75,23)&gt;0,VLOOKUP(CONCATENATE(AI$6," ",$D55),'-RÅDATA_KVARTAL-'!$A$4:$W$75,23),"")</f>
        <v>12741.287436457515</v>
      </c>
      <c r="AJ55" s="37"/>
      <c r="AK55" s="140">
        <f>IF(VLOOKUP(CONCATENATE(AK$6," ",$D55),'-RÅDATA_KVARTAL-'!$A$4:$W$75,23)&gt;0,VLOOKUP(CONCATENATE(AK$6," ",$D55),'-RÅDATA_KVARTAL-'!$A$4:$W$75,23),"")</f>
        <v>12924.049494340441</v>
      </c>
      <c r="AL55" s="37"/>
      <c r="AM55" s="140" t="str">
        <f>IF(VLOOKUP(CONCATENATE(AM$6," ",$D55),'-RÅDATA_KVARTAL-'!$A$4:$W$75,23)&gt;0,VLOOKUP(CONCATENATE(AM$6," ",$D55),'-RÅDATA_KVARTAL-'!$A$4:$W$75,23),"")</f>
        <v/>
      </c>
      <c r="AN55" s="141"/>
      <c r="AO55" s="140" t="str">
        <f>IF(VLOOKUP(CONCATENATE(AO$6," ",$D55),'-RÅDATA_KVARTAL-'!$A$4:$W$75,23)&gt;0,VLOOKUP(CONCATENATE(AO$6," ",$D55),'-RÅDATA_KVARTAL-'!$A$4:$W$75,23),"")</f>
        <v/>
      </c>
      <c r="AP55" s="148"/>
      <c r="AQ55" s="140" t="str">
        <f>IF(VLOOKUP(CONCATENATE(AQ$6," ",$D55),'-RÅDATA_KVARTAL-'!$A$4:$W$75,23)&gt;0,VLOOKUP(CONCATENATE(AQ$6," ",$D55),'-RÅDATA_KVARTAL-'!$A$4:$W$75,23),"")</f>
        <v/>
      </c>
      <c r="AR55" s="37"/>
      <c r="AS55" s="140" t="str">
        <f>IF(VLOOKUP(CONCATENATE(AS$6," ",$D55),'-RÅDATA_KVARTAL-'!$A$4:$W$75,23)&gt;0,VLOOKUP(CONCATENATE(AS$6," ",$D55),'-RÅDATA_KVARTAL-'!$A$4:$W$75,23),"")</f>
        <v/>
      </c>
      <c r="AT55" s="37"/>
      <c r="AU55" s="33"/>
      <c r="AV55" s="18" t="s">
        <v>41</v>
      </c>
      <c r="AW55" s="25"/>
    </row>
    <row r="56" spans="2:51"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2"/>
      <c r="AA56" s="60"/>
      <c r="AB56" s="152"/>
      <c r="AC56" s="60"/>
      <c r="AD56" s="153"/>
      <c r="AE56" s="60"/>
      <c r="AF56" s="153"/>
      <c r="AG56" s="59"/>
      <c r="AH56" s="63"/>
      <c r="AI56" s="59"/>
      <c r="AJ56" s="63"/>
      <c r="AK56" s="59"/>
      <c r="AL56" s="63"/>
      <c r="AM56" s="63"/>
      <c r="AN56" s="63"/>
      <c r="AO56" s="63"/>
      <c r="AP56" s="63"/>
      <c r="AQ56" s="63"/>
      <c r="AR56" s="63"/>
      <c r="AS56" s="59"/>
      <c r="AT56" s="63"/>
      <c r="AU56" s="31"/>
      <c r="AV56" s="58"/>
      <c r="AW56" s="25"/>
    </row>
    <row r="57" spans="2:51"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sheetData>
  <mergeCells count="52">
    <mergeCell ref="AU17:AV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U49:AV49"/>
    <mergeCell ref="B49:D49"/>
    <mergeCell ref="AU18:AV18"/>
    <mergeCell ref="B39:D39"/>
    <mergeCell ref="E39:F39"/>
    <mergeCell ref="G39:H39"/>
    <mergeCell ref="I39:J39"/>
    <mergeCell ref="AU39:AV39"/>
    <mergeCell ref="AE48:AF48"/>
    <mergeCell ref="AU6:AV6"/>
    <mergeCell ref="B18:D18"/>
    <mergeCell ref="O48:P48"/>
    <mergeCell ref="Q48:R48"/>
    <mergeCell ref="S48:T48"/>
    <mergeCell ref="U48:V48"/>
    <mergeCell ref="W48:X48"/>
    <mergeCell ref="Y48:Z48"/>
    <mergeCell ref="AC48:AD48"/>
    <mergeCell ref="AU48:AV48"/>
    <mergeCell ref="B6:D6"/>
    <mergeCell ref="E6:F6"/>
    <mergeCell ref="G6:H6"/>
    <mergeCell ref="I6:J6"/>
    <mergeCell ref="W17:X17"/>
    <mergeCell ref="Y17:Z17"/>
    <mergeCell ref="AS17:AT17"/>
    <mergeCell ref="AS48:AT48"/>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111</v>
      </c>
    </row>
    <row r="2" spans="2:51" x14ac:dyDescent="0.2">
      <c r="B2" s="179" t="s">
        <v>122</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48" t="s">
        <v>42</v>
      </c>
      <c r="C6" s="248"/>
      <c r="D6" s="248"/>
      <c r="E6" s="250">
        <v>2000</v>
      </c>
      <c r="F6" s="251"/>
      <c r="G6" s="250">
        <v>2001</v>
      </c>
      <c r="H6" s="251"/>
      <c r="I6" s="250">
        <v>2002</v>
      </c>
      <c r="J6" s="251"/>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2">
        <v>2017</v>
      </c>
      <c r="AN6" s="24"/>
      <c r="AO6" s="202">
        <v>2018</v>
      </c>
      <c r="AP6" s="24"/>
      <c r="AQ6" s="202">
        <v>2019</v>
      </c>
      <c r="AR6" s="24"/>
      <c r="AS6" s="202">
        <v>2020</v>
      </c>
      <c r="AT6" s="24"/>
      <c r="AU6" s="248" t="s">
        <v>45</v>
      </c>
      <c r="AV6" s="248"/>
      <c r="AW6" s="25"/>
      <c r="AY6" s="203"/>
    </row>
    <row r="7" spans="2:51" ht="12.75" customHeight="1" x14ac:dyDescent="0.2">
      <c r="B7" s="252" t="s">
        <v>43</v>
      </c>
      <c r="C7" s="252"/>
      <c r="D7" s="252"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44</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200"/>
      <c r="AN8" s="199"/>
      <c r="AO8" s="200"/>
      <c r="AP8" s="199"/>
      <c r="AQ8" s="200"/>
      <c r="AR8" s="199"/>
      <c r="AS8" s="200"/>
      <c r="AT8" s="199"/>
      <c r="AU8" s="18"/>
      <c r="AV8" s="18"/>
      <c r="AW8" s="25"/>
    </row>
    <row r="9" spans="2:51"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1">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48"/>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c r="AK9" s="78">
        <f>IF(VLOOKUP(CONCATENATE(AK$6," ",$D9),'-RÅDATA_KVARTAL-'!$A$4:$W$75,4)&gt;0,VLOOKUP(CONCATENATE(AK$6," ",$D9),'-RÅDATA_KVARTAL-'!$A$4:$W$75,4),"")</f>
        <v>16483.647252192062</v>
      </c>
      <c r="AL9" s="105" t="s">
        <v>213</v>
      </c>
      <c r="AM9" s="78">
        <f>IF(VLOOKUP(CONCATENATE(AM$6," ",$D9),'-RÅDATA_KVARTAL-'!$A$4:$W$75,4)&gt;0,VLOOKUP(CONCATENATE(AM$6," ",$D9),'-RÅDATA_KVARTAL-'!$A$4:$W$75,4),"")</f>
        <v>17236.762267793201</v>
      </c>
      <c r="AN9" s="37"/>
      <c r="AO9" s="78" t="str">
        <f>IF(VLOOKUP(CONCATENATE(AO$6," ",$D9),'-RÅDATA_KVARTAL-'!$A$4:$W$75,4)&gt;0,VLOOKUP(CONCATENATE(AO$6," ",$D9),'-RÅDATA_KVARTAL-'!$A$4:$W$75,4),"")</f>
        <v/>
      </c>
      <c r="AP9" s="37"/>
      <c r="AQ9" s="78" t="str">
        <f>IF(VLOOKUP(CONCATENATE(AQ$6," ",$D9),'-RÅDATA_KVARTAL-'!$A$4:$W$75,4)&gt;0,VLOOKUP(CONCATENATE(AQ$6," ",$D9),'-RÅDATA_KVARTAL-'!$A$4:$W$75,4),"")</f>
        <v/>
      </c>
      <c r="AR9" s="37"/>
      <c r="AS9" s="78" t="str">
        <f>IF(VLOOKUP(CONCATENATE(AS$6," ",$D9),'-RÅDATA_KVARTAL-'!$A$4:$W$75,4)&gt;0,VLOOKUP(CONCATENATE(AS$6," ",$D9),'-RÅDATA_KVARTAL-'!$A$4:$W$75,4),"")</f>
        <v/>
      </c>
      <c r="AT9" s="37"/>
      <c r="AU9" s="33"/>
      <c r="AV9" s="18" t="s">
        <v>38</v>
      </c>
      <c r="AW9" s="25"/>
    </row>
    <row r="10" spans="2:51"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1">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48"/>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c r="AK10" s="78">
        <f>IF(VLOOKUP(CONCATENATE(AK$6," ",$D10),'-RÅDATA_KVARTAL-'!$A$4:$W$75,4)&gt;0,VLOOKUP(CONCATENATE(AK$6," ",$D10),'-RÅDATA_KVARTAL-'!$A$4:$W$75,4),"")</f>
        <v>16682.728836429513</v>
      </c>
      <c r="AL10" s="105" t="s">
        <v>213</v>
      </c>
      <c r="AM10" s="78" t="str">
        <f>IF(VLOOKUP(CONCATENATE(AM$6," ",$D10),'-RÅDATA_KVARTAL-'!$A$4:$W$75,4)&gt;0,VLOOKUP(CONCATENATE(AM$6," ",$D10),'-RÅDATA_KVARTAL-'!$A$4:$W$75,4),"")</f>
        <v/>
      </c>
      <c r="AN10" s="37"/>
      <c r="AO10" s="78" t="str">
        <f>IF(VLOOKUP(CONCATENATE(AO$6," ",$D10),'-RÅDATA_KVARTAL-'!$A$4:$W$75,4)&gt;0,VLOOKUP(CONCATENATE(AO$6," ",$D10),'-RÅDATA_KVARTAL-'!$A$4:$W$75,4),"")</f>
        <v/>
      </c>
      <c r="AP10" s="37"/>
      <c r="AQ10" s="78" t="str">
        <f>IF(VLOOKUP(CONCATENATE(AQ$6," ",$D10),'-RÅDATA_KVARTAL-'!$A$4:$W$75,4)&gt;0,VLOOKUP(CONCATENATE(AQ$6," ",$D10),'-RÅDATA_KVARTAL-'!$A$4:$W$75,4),"")</f>
        <v/>
      </c>
      <c r="AR10" s="37"/>
      <c r="AS10" s="78" t="str">
        <f>IF(VLOOKUP(CONCATENATE(AS$6," ",$D10),'-RÅDATA_KVARTAL-'!$A$4:$W$75,4)&gt;0,VLOOKUP(CONCATENATE(AS$6," ",$D10),'-RÅDATA_KVARTAL-'!$A$4:$W$75,4),"")</f>
        <v/>
      </c>
      <c r="AT10" s="37"/>
      <c r="AU10" s="33"/>
      <c r="AV10" s="18" t="s">
        <v>39</v>
      </c>
      <c r="AW10" s="25"/>
      <c r="AY10" s="44"/>
    </row>
    <row r="11" spans="2:51"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1">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48"/>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c r="AK11" s="78">
        <f>IF(VLOOKUP(CONCATENATE(AK$6," ",$D11),'-RÅDATA_KVARTAL-'!$A$4:$W$75,4)&gt;0,VLOOKUP(CONCATENATE(AK$6," ",$D11),'-RÅDATA_KVARTAL-'!$A$4:$W$75,4),"")</f>
        <v>16654.381146771739</v>
      </c>
      <c r="AL11" s="105" t="s">
        <v>213</v>
      </c>
      <c r="AM11" s="78" t="str">
        <f>IF(VLOOKUP(CONCATENATE(AM$6," ",$D11),'-RÅDATA_KVARTAL-'!$A$4:$W$75,4)&gt;0,VLOOKUP(CONCATENATE(AM$6," ",$D11),'-RÅDATA_KVARTAL-'!$A$4:$W$75,4),"")</f>
        <v/>
      </c>
      <c r="AN11" s="37"/>
      <c r="AO11" s="78" t="str">
        <f>IF(VLOOKUP(CONCATENATE(AO$6," ",$D11),'-RÅDATA_KVARTAL-'!$A$4:$W$75,4)&gt;0,VLOOKUP(CONCATENATE(AO$6," ",$D11),'-RÅDATA_KVARTAL-'!$A$4:$W$75,4),"")</f>
        <v/>
      </c>
      <c r="AP11" s="37"/>
      <c r="AQ11" s="78" t="str">
        <f>IF(VLOOKUP(CONCATENATE(AQ$6," ",$D11),'-RÅDATA_KVARTAL-'!$A$4:$W$75,4)&gt;0,VLOOKUP(CONCATENATE(AQ$6," ",$D11),'-RÅDATA_KVARTAL-'!$A$4:$W$75,4),"")</f>
        <v/>
      </c>
      <c r="AR11" s="37"/>
      <c r="AS11" s="78" t="str">
        <f>IF(VLOOKUP(CONCATENATE(AS$6," ",$D11),'-RÅDATA_KVARTAL-'!$A$4:$W$75,4)&gt;0,VLOOKUP(CONCATENATE(AS$6," ",$D11),'-RÅDATA_KVARTAL-'!$A$4:$W$75,4),"")</f>
        <v/>
      </c>
      <c r="AT11" s="37"/>
      <c r="AU11" s="33"/>
      <c r="AV11" s="18" t="s">
        <v>40</v>
      </c>
      <c r="AW11" s="25"/>
    </row>
    <row r="12" spans="2:51"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1">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48"/>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c r="AK12" s="78">
        <f>IF(VLOOKUP(CONCATENATE(AK$6," ",$D12),'-RÅDATA_KVARTAL-'!$A$4:$W$75,4)&gt;0,VLOOKUP(CONCATENATE(AK$6," ",$D12),'-RÅDATA_KVARTAL-'!$A$4:$W$75,4),"")</f>
        <v>17657.952172642385</v>
      </c>
      <c r="AL12" s="105" t="s">
        <v>213</v>
      </c>
      <c r="AM12" s="78" t="str">
        <f>IF(VLOOKUP(CONCATENATE(AM$6," ",$D12),'-RÅDATA_KVARTAL-'!$A$4:$W$75,4)&gt;0,VLOOKUP(CONCATENATE(AM$6," ",$D12),'-RÅDATA_KVARTAL-'!$A$4:$W$75,4),"")</f>
        <v/>
      </c>
      <c r="AN12" s="37"/>
      <c r="AO12" s="78" t="str">
        <f>IF(VLOOKUP(CONCATENATE(AO$6," ",$D12),'-RÅDATA_KVARTAL-'!$A$4:$W$75,4)&gt;0,VLOOKUP(CONCATENATE(AO$6," ",$D12),'-RÅDATA_KVARTAL-'!$A$4:$W$75,4),"")</f>
        <v/>
      </c>
      <c r="AP12" s="37"/>
      <c r="AQ12" s="78" t="str">
        <f>IF(VLOOKUP(CONCATENATE(AQ$6," ",$D12),'-RÅDATA_KVARTAL-'!$A$4:$W$75,4)&gt;0,VLOOKUP(CONCATENATE(AQ$6," ",$D12),'-RÅDATA_KVARTAL-'!$A$4:$W$75,4),"")</f>
        <v/>
      </c>
      <c r="AR12" s="37"/>
      <c r="AS12" s="78" t="str">
        <f>IF(VLOOKUP(CONCATENATE(AS$6," ",$D12),'-RÅDATA_KVARTAL-'!$A$4:$W$75,4)&gt;0,VLOOKUP(CONCATENATE(AS$6," ",$D12),'-RÅDATA_KVARTAL-'!$A$4:$W$75,4),"")</f>
        <v/>
      </c>
      <c r="AT12" s="37"/>
      <c r="AU12" s="33"/>
      <c r="AV12" s="18" t="s">
        <v>41</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15</v>
      </c>
      <c r="E14" s="34"/>
      <c r="F14" s="36"/>
      <c r="G14" s="34"/>
      <c r="H14" s="36"/>
      <c r="I14" s="34"/>
      <c r="J14" s="36"/>
      <c r="K14" s="98">
        <f>SUM(K9:K12)</f>
        <v>57874.430708428969</v>
      </c>
      <c r="L14" s="98"/>
      <c r="M14" s="98">
        <f>SUM(M9:M12)</f>
        <v>60157.400999999998</v>
      </c>
      <c r="N14" s="98"/>
      <c r="O14" s="98">
        <f>SUM(O9:O12)</f>
        <v>63197.764046819648</v>
      </c>
      <c r="P14" s="79"/>
      <c r="Q14" s="98">
        <f>SUM(Q9:Q12)</f>
        <v>64944.491239999974</v>
      </c>
      <c r="R14" s="98"/>
      <c r="S14" s="98">
        <f>SUM(S9:S12)</f>
        <v>67808.589887383932</v>
      </c>
      <c r="T14" s="98"/>
      <c r="U14" s="98">
        <f>SUM(U9:U12)</f>
        <v>65632.261508886659</v>
      </c>
      <c r="V14" s="98"/>
      <c r="W14" s="173">
        <f>SUM(W9:W12)</f>
        <v>56466.380578000026</v>
      </c>
      <c r="X14" s="79"/>
      <c r="Y14" s="98">
        <f>SUM(Y9:Y12)</f>
        <v>68328.554950970007</v>
      </c>
      <c r="Z14" s="98"/>
      <c r="AA14" s="98">
        <f>SUM(AA9:AA12)</f>
        <v>67906.684789368475</v>
      </c>
      <c r="AB14" s="98"/>
      <c r="AC14" s="98">
        <f>SUM(AC9:AC12)</f>
        <v>65788.69542142938</v>
      </c>
      <c r="AD14" s="148"/>
      <c r="AE14" s="98">
        <f>SUM(AE9:AE12)</f>
        <v>67046.577784170935</v>
      </c>
      <c r="AF14" s="187"/>
      <c r="AG14" s="98">
        <f>SUM(AG9:AG12)</f>
        <v>68034.889490097543</v>
      </c>
      <c r="AH14" s="187"/>
      <c r="AI14" s="98">
        <f>SUM(AI9:AI12)</f>
        <v>64998.634099142044</v>
      </c>
      <c r="AJ14" s="37"/>
      <c r="AK14" s="98">
        <f>SUM(AK9:AK12)</f>
        <v>67478.709408035706</v>
      </c>
      <c r="AL14" s="187" t="s">
        <v>213</v>
      </c>
      <c r="AM14" s="98">
        <f>SUM(AM9:AM12)</f>
        <v>17236.762267793201</v>
      </c>
      <c r="AN14" s="187"/>
      <c r="AO14" s="98">
        <f>SUM(AO9:AO12)</f>
        <v>0</v>
      </c>
      <c r="AP14" s="187"/>
      <c r="AQ14" s="98">
        <f>SUM(AQ9:AQ12)</f>
        <v>0</v>
      </c>
      <c r="AR14" s="187"/>
      <c r="AS14" s="98">
        <f>SUM(AS9:AS12)</f>
        <v>0</v>
      </c>
      <c r="AT14" s="187"/>
      <c r="AU14" s="33"/>
      <c r="AV14" s="67" t="s">
        <v>34</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200"/>
      <c r="AO16" s="41"/>
      <c r="AP16" s="200"/>
      <c r="AQ16" s="41"/>
      <c r="AR16" s="200"/>
      <c r="AS16" s="41"/>
      <c r="AT16" s="200"/>
      <c r="AU16" s="33"/>
      <c r="AV16" s="38"/>
      <c r="AW16" s="25"/>
    </row>
    <row r="17" spans="2:51" s="53" customFormat="1" ht="12.75" customHeight="1" x14ac:dyDescent="0.2">
      <c r="B17" s="248" t="s">
        <v>46</v>
      </c>
      <c r="C17" s="248"/>
      <c r="D17" s="248"/>
      <c r="E17" s="225"/>
      <c r="F17" s="225"/>
      <c r="G17" s="225"/>
      <c r="H17" s="225"/>
      <c r="I17" s="225"/>
      <c r="J17" s="225"/>
      <c r="K17" s="225"/>
      <c r="L17" s="225"/>
      <c r="M17" s="225"/>
      <c r="N17" s="225"/>
      <c r="O17" s="225"/>
      <c r="P17" s="225"/>
      <c r="Q17" s="225"/>
      <c r="R17" s="225"/>
      <c r="S17" s="225"/>
      <c r="T17" s="225"/>
      <c r="U17" s="225"/>
      <c r="V17" s="225"/>
      <c r="W17" s="225"/>
      <c r="X17" s="225"/>
      <c r="Y17" s="225"/>
      <c r="Z17" s="225"/>
      <c r="AA17" s="16"/>
      <c r="AB17" s="16"/>
      <c r="AC17" s="225"/>
      <c r="AD17" s="225"/>
      <c r="AE17" s="225"/>
      <c r="AF17" s="225"/>
      <c r="AG17" s="225"/>
      <c r="AH17" s="225"/>
      <c r="AI17" s="225"/>
      <c r="AJ17" s="225"/>
      <c r="AK17" s="225"/>
      <c r="AL17" s="225"/>
      <c r="AM17" s="225"/>
      <c r="AN17" s="225"/>
      <c r="AO17" s="225"/>
      <c r="AP17" s="225"/>
      <c r="AQ17" s="225"/>
      <c r="AR17" s="225"/>
      <c r="AS17" s="225"/>
      <c r="AT17" s="225"/>
      <c r="AU17" s="248" t="s">
        <v>48</v>
      </c>
      <c r="AV17" s="248"/>
      <c r="AW17" s="54"/>
    </row>
    <row r="18" spans="2:51" s="53" customFormat="1" ht="12.75" customHeight="1" x14ac:dyDescent="0.2">
      <c r="B18" s="248" t="s">
        <v>47</v>
      </c>
      <c r="C18" s="248"/>
      <c r="D18" s="24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8"/>
      <c r="AN18" s="198"/>
      <c r="AO18" s="198"/>
      <c r="AP18" s="198"/>
      <c r="AQ18" s="198"/>
      <c r="AR18" s="198"/>
      <c r="AS18" s="198"/>
      <c r="AT18" s="198"/>
      <c r="AU18" s="248" t="s">
        <v>49</v>
      </c>
      <c r="AV18" s="248"/>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1">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48"/>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5237.8507109725651</v>
      </c>
      <c r="AJ20" s="105" t="s">
        <v>213</v>
      </c>
      <c r="AK20" s="78">
        <f>IF(VLOOKUP(CONCATENATE(AK$6," ",$D20),'-RÅDATA_KVARTAL-'!$A$4:$W$75,5)&gt;0,VLOOKUP(CONCATENATE(AK$6," ",$D20),'-RÅDATA_KVARTAL-'!$A$4:$W$75,5),"")</f>
        <v>5165.4941808099493</v>
      </c>
      <c r="AL20" s="105" t="s">
        <v>213</v>
      </c>
      <c r="AM20" s="78">
        <f>IF(VLOOKUP(CONCATENATE(AM$6," ",$D20),'-RÅDATA_KVARTAL-'!$A$4:$W$75,5)&gt;0,VLOOKUP(CONCATENATE(AM$6," ",$D20),'-RÅDATA_KVARTAL-'!$A$4:$W$75,5),"")</f>
        <v>5402.4062499870261</v>
      </c>
      <c r="AN20" s="37"/>
      <c r="AO20" s="78" t="str">
        <f>IF(VLOOKUP(CONCATENATE(AO$6," ",$D20),'-RÅDATA_KVARTAL-'!$A$4:$W$75,5)&gt;0,VLOOKUP(CONCATENATE(AO$6," ",$D20),'-RÅDATA_KVARTAL-'!$A$4:$W$75,5),"")</f>
        <v/>
      </c>
      <c r="AP20" s="37"/>
      <c r="AQ20" s="78" t="str">
        <f>IF(VLOOKUP(CONCATENATE(AQ$6," ",$D20),'-RÅDATA_KVARTAL-'!$A$4:$W$75,5)&gt;0,VLOOKUP(CONCATENATE(AQ$6," ",$D20),'-RÅDATA_KVARTAL-'!$A$4:$W$75,5),"")</f>
        <v/>
      </c>
      <c r="AR20" s="37"/>
      <c r="AS20" s="78" t="str">
        <f>IF(VLOOKUP(CONCATENATE(AS$6," ",$D20),'-RÅDATA_KVARTAL-'!$A$4:$W$75,5)&gt;0,VLOOKUP(CONCATENATE(AS$6," ",$D20),'-RÅDATA_KVARTAL-'!$A$4:$W$75,5),"")</f>
        <v/>
      </c>
      <c r="AT20" s="37"/>
      <c r="AU20" s="33"/>
      <c r="AV20" s="18" t="s">
        <v>38</v>
      </c>
      <c r="AW20" s="25"/>
    </row>
    <row r="21" spans="2:51"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1">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48"/>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5180.9994331316047</v>
      </c>
      <c r="AJ21" s="105" t="s">
        <v>213</v>
      </c>
      <c r="AK21" s="78">
        <f>IF(VLOOKUP(CONCATENATE(AK$6," ",$D21),'-RÅDATA_KVARTAL-'!$A$4:$W$75,5)&gt;0,VLOOKUP(CONCATENATE(AK$6," ",$D21),'-RÅDATA_KVARTAL-'!$A$4:$W$75,5),"")</f>
        <v>5361.5606288687086</v>
      </c>
      <c r="AL21" s="105" t="s">
        <v>213</v>
      </c>
      <c r="AM21" s="78" t="str">
        <f>IF(VLOOKUP(CONCATENATE(AM$6," ",$D21),'-RÅDATA_KVARTAL-'!$A$4:$W$75,5)&gt;0,VLOOKUP(CONCATENATE(AM$6," ",$D21),'-RÅDATA_KVARTAL-'!$A$4:$W$75,5),"")</f>
        <v/>
      </c>
      <c r="AN21" s="37"/>
      <c r="AO21" s="78" t="str">
        <f>IF(VLOOKUP(CONCATENATE(AO$6," ",$D21),'-RÅDATA_KVARTAL-'!$A$4:$W$75,5)&gt;0,VLOOKUP(CONCATENATE(AO$6," ",$D21),'-RÅDATA_KVARTAL-'!$A$4:$W$75,5),"")</f>
        <v/>
      </c>
      <c r="AP21" s="37"/>
      <c r="AQ21" s="78" t="str">
        <f>IF(VLOOKUP(CONCATENATE(AQ$6," ",$D21),'-RÅDATA_KVARTAL-'!$A$4:$W$75,5)&gt;0,VLOOKUP(CONCATENATE(AQ$6," ",$D21),'-RÅDATA_KVARTAL-'!$A$4:$W$75,5),"")</f>
        <v/>
      </c>
      <c r="AR21" s="37"/>
      <c r="AS21" s="78" t="str">
        <f>IF(VLOOKUP(CONCATENATE(AS$6," ",$D21),'-RÅDATA_KVARTAL-'!$A$4:$W$75,5)&gt;0,VLOOKUP(CONCATENATE(AS$6," ",$D21),'-RÅDATA_KVARTAL-'!$A$4:$W$75,5),"")</f>
        <v/>
      </c>
      <c r="AT21" s="37"/>
      <c r="AU21" s="33"/>
      <c r="AV21" s="18" t="s">
        <v>39</v>
      </c>
      <c r="AW21" s="25"/>
      <c r="AY21" s="44"/>
    </row>
    <row r="22" spans="2:51"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1">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48"/>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4890.9295413522086</v>
      </c>
      <c r="AJ22" s="105" t="s">
        <v>213</v>
      </c>
      <c r="AK22" s="78">
        <f>IF(VLOOKUP(CONCATENATE(AK$6," ",$D22),'-RÅDATA_KVARTAL-'!$A$4:$W$75,5)&gt;0,VLOOKUP(CONCATENATE(AK$6," ",$D22),'-RÅDATA_KVARTAL-'!$A$4:$W$75,5),"")</f>
        <v>5197.0152899173763</v>
      </c>
      <c r="AL22" s="105" t="s">
        <v>213</v>
      </c>
      <c r="AM22" s="78" t="str">
        <f>IF(VLOOKUP(CONCATENATE(AM$6," ",$D22),'-RÅDATA_KVARTAL-'!$A$4:$W$75,5)&gt;0,VLOOKUP(CONCATENATE(AM$6," ",$D22),'-RÅDATA_KVARTAL-'!$A$4:$W$75,5),"")</f>
        <v/>
      </c>
      <c r="AN22" s="37"/>
      <c r="AO22" s="78" t="str">
        <f>IF(VLOOKUP(CONCATENATE(AO$6," ",$D22),'-RÅDATA_KVARTAL-'!$A$4:$W$75,5)&gt;0,VLOOKUP(CONCATENATE(AO$6," ",$D22),'-RÅDATA_KVARTAL-'!$A$4:$W$75,5),"")</f>
        <v/>
      </c>
      <c r="AP22" s="37"/>
      <c r="AQ22" s="78" t="str">
        <f>IF(VLOOKUP(CONCATENATE(AQ$6," ",$D22),'-RÅDATA_KVARTAL-'!$A$4:$W$75,5)&gt;0,VLOOKUP(CONCATENATE(AQ$6," ",$D22),'-RÅDATA_KVARTAL-'!$A$4:$W$75,5),"")</f>
        <v/>
      </c>
      <c r="AR22" s="37"/>
      <c r="AS22" s="78" t="str">
        <f>IF(VLOOKUP(CONCATENATE(AS$6," ",$D22),'-RÅDATA_KVARTAL-'!$A$4:$W$75,5)&gt;0,VLOOKUP(CONCATENATE(AS$6," ",$D22),'-RÅDATA_KVARTAL-'!$A$4:$W$75,5),"")</f>
        <v/>
      </c>
      <c r="AT22" s="37"/>
      <c r="AU22" s="33"/>
      <c r="AV22" s="18" t="s">
        <v>40</v>
      </c>
      <c r="AW22" s="25"/>
    </row>
    <row r="23" spans="2:51"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1">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48"/>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5389.5366912797763</v>
      </c>
      <c r="AJ23" s="105" t="s">
        <v>213</v>
      </c>
      <c r="AK23" s="78">
        <f>IF(VLOOKUP(CONCATENATE(AK$6," ",$D23),'-RÅDATA_KVARTAL-'!$A$4:$W$75,5)&gt;0,VLOOKUP(CONCATENATE(AK$6," ",$D23),'-RÅDATA_KVARTAL-'!$A$4:$W$75,5),"")</f>
        <v>5681.6855131638395</v>
      </c>
      <c r="AL23" s="105" t="s">
        <v>213</v>
      </c>
      <c r="AM23" s="78" t="str">
        <f>IF(VLOOKUP(CONCATENATE(AM$6," ",$D23),'-RÅDATA_KVARTAL-'!$A$4:$W$75,5)&gt;0,VLOOKUP(CONCATENATE(AM$6," ",$D23),'-RÅDATA_KVARTAL-'!$A$4:$W$75,5),"")</f>
        <v/>
      </c>
      <c r="AN23" s="37"/>
      <c r="AO23" s="78" t="str">
        <f>IF(VLOOKUP(CONCATENATE(AO$6," ",$D23),'-RÅDATA_KVARTAL-'!$A$4:$W$75,5)&gt;0,VLOOKUP(CONCATENATE(AO$6," ",$D23),'-RÅDATA_KVARTAL-'!$A$4:$W$75,5),"")</f>
        <v/>
      </c>
      <c r="AP23" s="37"/>
      <c r="AQ23" s="78" t="str">
        <f>IF(VLOOKUP(CONCATENATE(AQ$6," ",$D23),'-RÅDATA_KVARTAL-'!$A$4:$W$75,5)&gt;0,VLOOKUP(CONCATENATE(AQ$6," ",$D23),'-RÅDATA_KVARTAL-'!$A$4:$W$75,5),"")</f>
        <v/>
      </c>
      <c r="AR23" s="37"/>
      <c r="AS23" s="78" t="str">
        <f>IF(VLOOKUP(CONCATENATE(AS$6," ",$D23),'-RÅDATA_KVARTAL-'!$A$4:$W$75,5)&gt;0,VLOOKUP(CONCATENATE(AS$6," ",$D23),'-RÅDATA_KVARTAL-'!$A$4:$W$75,5),"")</f>
        <v/>
      </c>
      <c r="AT23" s="37"/>
      <c r="AU23" s="33"/>
      <c r="AV23" s="18" t="s">
        <v>41</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15</v>
      </c>
      <c r="E25" s="34"/>
      <c r="F25" s="36"/>
      <c r="G25" s="34"/>
      <c r="H25" s="36"/>
      <c r="I25" s="34"/>
      <c r="J25" s="36"/>
      <c r="K25" s="98">
        <f>SUM(K20:K23)</f>
        <v>20170.333143398446</v>
      </c>
      <c r="L25" s="98"/>
      <c r="M25" s="98">
        <f t="shared" ref="M25:AC25" si="0">SUM(M20:M23)</f>
        <v>20856.236777999999</v>
      </c>
      <c r="N25" s="98"/>
      <c r="O25" s="98">
        <f t="shared" si="0"/>
        <v>21674.800475774104</v>
      </c>
      <c r="P25" s="79"/>
      <c r="Q25" s="98">
        <f t="shared" si="0"/>
        <v>22271.418729099212</v>
      </c>
      <c r="R25" s="98"/>
      <c r="S25" s="98">
        <f t="shared" si="0"/>
        <v>23250.307624429523</v>
      </c>
      <c r="T25" s="98"/>
      <c r="U25" s="98">
        <f t="shared" si="0"/>
        <v>22923.772284206636</v>
      </c>
      <c r="V25" s="36"/>
      <c r="W25" s="173">
        <f t="shared" si="0"/>
        <v>20388.782683416583</v>
      </c>
      <c r="X25" s="79"/>
      <c r="Y25" s="98">
        <f t="shared" si="0"/>
        <v>23463.779546497331</v>
      </c>
      <c r="Z25" s="98"/>
      <c r="AA25" s="98">
        <f t="shared" si="0"/>
        <v>22864.313674349498</v>
      </c>
      <c r="AB25" s="98"/>
      <c r="AC25" s="98">
        <f t="shared" si="0"/>
        <v>22042.639650754365</v>
      </c>
      <c r="AD25" s="148"/>
      <c r="AE25" s="98">
        <f>SUM(AE20:AE23)</f>
        <v>20969.974511402354</v>
      </c>
      <c r="AF25" s="187"/>
      <c r="AG25" s="98">
        <f>SUM(AG20:AG23)</f>
        <v>21296.328419109857</v>
      </c>
      <c r="AH25" s="187"/>
      <c r="AI25" s="98">
        <f>SUM(AI20:AI23)</f>
        <v>20699.316376736155</v>
      </c>
      <c r="AJ25" s="187" t="s">
        <v>213</v>
      </c>
      <c r="AK25" s="98">
        <f>SUM(AK20:AK23)</f>
        <v>21405.755612759876</v>
      </c>
      <c r="AL25" s="187" t="s">
        <v>213</v>
      </c>
      <c r="AM25" s="98">
        <f>SUM(AM20:AM23)</f>
        <v>5402.4062499870261</v>
      </c>
      <c r="AN25" s="187"/>
      <c r="AO25" s="98">
        <f>SUM(AO20:AO23)</f>
        <v>0</v>
      </c>
      <c r="AP25" s="187"/>
      <c r="AQ25" s="98">
        <f>SUM(AQ20:AQ23)</f>
        <v>0</v>
      </c>
      <c r="AR25" s="187"/>
      <c r="AS25" s="98">
        <f>SUM(AS20:AS23)</f>
        <v>0</v>
      </c>
      <c r="AT25" s="187"/>
      <c r="AU25" s="33"/>
      <c r="AV25" s="67" t="s">
        <v>34</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112</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125</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48" t="s">
        <v>42</v>
      </c>
      <c r="C36" s="248"/>
      <c r="D36" s="248"/>
      <c r="E36" s="250">
        <v>2000</v>
      </c>
      <c r="F36" s="251"/>
      <c r="G36" s="250">
        <v>2001</v>
      </c>
      <c r="H36" s="251"/>
      <c r="I36" s="250">
        <v>2002</v>
      </c>
      <c r="J36" s="251"/>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2">
        <v>2017</v>
      </c>
      <c r="AN36" s="24"/>
      <c r="AO36" s="202">
        <v>2018</v>
      </c>
      <c r="AP36" s="24"/>
      <c r="AQ36" s="202">
        <v>2019</v>
      </c>
      <c r="AR36" s="24"/>
      <c r="AS36" s="202">
        <v>2020</v>
      </c>
      <c r="AT36" s="24"/>
      <c r="AU36" s="248" t="s">
        <v>45</v>
      </c>
      <c r="AV36" s="248"/>
      <c r="AW36" s="25"/>
    </row>
    <row r="37" spans="2:51" ht="12.75" customHeight="1" x14ac:dyDescent="0.2">
      <c r="B37" s="252" t="s">
        <v>43</v>
      </c>
      <c r="C37" s="252"/>
      <c r="D37" s="252"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44</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200"/>
      <c r="AN38" s="199"/>
      <c r="AO38" s="200"/>
      <c r="AP38" s="199"/>
      <c r="AQ38" s="200"/>
      <c r="AR38" s="199"/>
      <c r="AS38" s="200"/>
      <c r="AT38" s="199"/>
      <c r="AU38" s="18"/>
      <c r="AV38" s="18"/>
      <c r="AW38" s="25"/>
    </row>
    <row r="39" spans="2:51"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1"/>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c r="AK39" s="78">
        <f>IF(VLOOKUP(CONCATENATE(AK$6," ",$D39),'-RÅDATA_KVARTAL-'!$A$4:$W$75,18)&gt;0,VLOOKUP(CONCATENATE(AK$6," ",$D39),'-RÅDATA_KVARTAL-'!$A$4:$W$75,18),"")</f>
        <v>65105.574810615159</v>
      </c>
      <c r="AL39" s="105" t="s">
        <v>213</v>
      </c>
      <c r="AM39" s="78">
        <f>IF(VLOOKUP(CONCATENATE(AM$6," ",$D39),'-RÅDATA_KVARTAL-'!$A$4:$W$75,18)&gt;0,VLOOKUP(CONCATENATE(AM$6," ",$D39),'-RÅDATA_KVARTAL-'!$A$4:$W$75,18),"")</f>
        <v>68231.824423636834</v>
      </c>
      <c r="AN39" s="37"/>
      <c r="AO39" s="78" t="str">
        <f>IF(VLOOKUP(CONCATENATE(AO$6," ",$D39),'-RÅDATA_KVARTAL-'!$A$4:$W$75,18)&gt;0,VLOOKUP(CONCATENATE(AO$6," ",$D39),'-RÅDATA_KVARTAL-'!$A$4:$W$75,18),"")</f>
        <v/>
      </c>
      <c r="AP39" s="37"/>
      <c r="AQ39" s="78" t="str">
        <f>IF(VLOOKUP(CONCATENATE(AQ$6," ",$D39),'-RÅDATA_KVARTAL-'!$A$4:$W$75,18)&gt;0,VLOOKUP(CONCATENATE(AQ$6," ",$D39),'-RÅDATA_KVARTAL-'!$A$4:$W$75,18),"")</f>
        <v/>
      </c>
      <c r="AR39" s="37"/>
      <c r="AS39" s="78" t="str">
        <f>IF(VLOOKUP(CONCATENATE(AS$6," ",$D39),'-RÅDATA_KVARTAL-'!$A$4:$W$75,18)&gt;0,VLOOKUP(CONCATENATE(AS$6," ",$D39),'-RÅDATA_KVARTAL-'!$A$4:$W$75,18),"")</f>
        <v/>
      </c>
      <c r="AT39" s="37"/>
      <c r="AU39" s="33"/>
      <c r="AV39" s="18" t="s">
        <v>38</v>
      </c>
      <c r="AW39" s="25"/>
    </row>
    <row r="40" spans="2:51"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1"/>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c r="AK40" s="78">
        <f>IF(VLOOKUP(CONCATENATE(AK$6," ",$D40),'-RÅDATA_KVARTAL-'!$A$4:$W$75,18)&gt;0,VLOOKUP(CONCATENATE(AK$6," ",$D40),'-RÅDATA_KVARTAL-'!$A$4:$W$75,18),"")</f>
        <v>65643.284507744145</v>
      </c>
      <c r="AL40" s="105" t="s">
        <v>213</v>
      </c>
      <c r="AM40" s="78" t="str">
        <f>IF(VLOOKUP(CONCATENATE(AM$6," ",$D40),'-RÅDATA_KVARTAL-'!$A$4:$W$75,18)&gt;0,VLOOKUP(CONCATENATE(AM$6," ",$D40),'-RÅDATA_KVARTAL-'!$A$4:$W$75,18),"")</f>
        <v/>
      </c>
      <c r="AN40" s="37"/>
      <c r="AO40" s="78" t="str">
        <f>IF(VLOOKUP(CONCATENATE(AO$6," ",$D40),'-RÅDATA_KVARTAL-'!$A$4:$W$75,18)&gt;0,VLOOKUP(CONCATENATE(AO$6," ",$D40),'-RÅDATA_KVARTAL-'!$A$4:$W$75,18),"")</f>
        <v/>
      </c>
      <c r="AP40" s="37"/>
      <c r="AQ40" s="78" t="str">
        <f>IF(VLOOKUP(CONCATENATE(AQ$6," ",$D40),'-RÅDATA_KVARTAL-'!$A$4:$W$75,18)&gt;0,VLOOKUP(CONCATENATE(AQ$6," ",$D40),'-RÅDATA_KVARTAL-'!$A$4:$W$75,18),"")</f>
        <v/>
      </c>
      <c r="AR40" s="37"/>
      <c r="AS40" s="78" t="str">
        <f>IF(VLOOKUP(CONCATENATE(AS$6," ",$D40),'-RÅDATA_KVARTAL-'!$A$4:$W$75,18)&gt;0,VLOOKUP(CONCATENATE(AS$6," ",$D40),'-RÅDATA_KVARTAL-'!$A$4:$W$75,18),"")</f>
        <v/>
      </c>
      <c r="AT40" s="37"/>
      <c r="AU40" s="33"/>
      <c r="AV40" s="18" t="s">
        <v>39</v>
      </c>
      <c r="AW40" s="25"/>
      <c r="AY40" s="44"/>
    </row>
    <row r="41" spans="2:51"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1"/>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c r="AK41" s="78">
        <f>IF(VLOOKUP(CONCATENATE(AK$6," ",$D41),'-RÅDATA_KVARTAL-'!$A$4:$W$75,18)&gt;0,VLOOKUP(CONCATENATE(AK$6," ",$D41),'-RÅDATA_KVARTAL-'!$A$4:$W$75,18),"")</f>
        <v>66270.732232342707</v>
      </c>
      <c r="AL41" s="105" t="s">
        <v>213</v>
      </c>
      <c r="AM41" s="78" t="str">
        <f>IF(VLOOKUP(CONCATENATE(AM$6," ",$D41),'-RÅDATA_KVARTAL-'!$A$4:$W$75,18)&gt;0,VLOOKUP(CONCATENATE(AM$6," ",$D41),'-RÅDATA_KVARTAL-'!$A$4:$W$75,18),"")</f>
        <v/>
      </c>
      <c r="AN41" s="37"/>
      <c r="AO41" s="78" t="str">
        <f>IF(VLOOKUP(CONCATENATE(AO$6," ",$D41),'-RÅDATA_KVARTAL-'!$A$4:$W$75,18)&gt;0,VLOOKUP(CONCATENATE(AO$6," ",$D41),'-RÅDATA_KVARTAL-'!$A$4:$W$75,18),"")</f>
        <v/>
      </c>
      <c r="AP41" s="37"/>
      <c r="AQ41" s="78" t="str">
        <f>IF(VLOOKUP(CONCATENATE(AQ$6," ",$D41),'-RÅDATA_KVARTAL-'!$A$4:$W$75,18)&gt;0,VLOOKUP(CONCATENATE(AQ$6," ",$D41),'-RÅDATA_KVARTAL-'!$A$4:$W$75,18),"")</f>
        <v/>
      </c>
      <c r="AR41" s="37"/>
      <c r="AS41" s="78" t="str">
        <f>IF(VLOOKUP(CONCATENATE(AS$6," ",$D41),'-RÅDATA_KVARTAL-'!$A$4:$W$75,18)&gt;0,VLOOKUP(CONCATENATE(AS$6," ",$D41),'-RÅDATA_KVARTAL-'!$A$4:$W$75,18),"")</f>
        <v/>
      </c>
      <c r="AT41" s="37"/>
      <c r="AU41" s="33"/>
      <c r="AV41" s="18" t="s">
        <v>40</v>
      </c>
      <c r="AW41" s="25"/>
    </row>
    <row r="42" spans="2:51"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1"/>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c r="AK42" s="78">
        <f>IF(VLOOKUP(CONCATENATE(AK$6," ",$D42),'-RÅDATA_KVARTAL-'!$A$4:$W$75,18)&gt;0,VLOOKUP(CONCATENATE(AK$6," ",$D42),'-RÅDATA_KVARTAL-'!$A$4:$W$75,18),"")</f>
        <v>67478.709408035706</v>
      </c>
      <c r="AL42" s="105" t="s">
        <v>213</v>
      </c>
      <c r="AM42" s="78" t="str">
        <f>IF(VLOOKUP(CONCATENATE(AM$6," ",$D42),'-RÅDATA_KVARTAL-'!$A$4:$W$75,18)&gt;0,VLOOKUP(CONCATENATE(AM$6," ",$D42),'-RÅDATA_KVARTAL-'!$A$4:$W$75,18),"")</f>
        <v/>
      </c>
      <c r="AN42" s="37"/>
      <c r="AO42" s="78" t="str">
        <f>IF(VLOOKUP(CONCATENATE(AO$6," ",$D42),'-RÅDATA_KVARTAL-'!$A$4:$W$75,18)&gt;0,VLOOKUP(CONCATENATE(AO$6," ",$D42),'-RÅDATA_KVARTAL-'!$A$4:$W$75,18),"")</f>
        <v/>
      </c>
      <c r="AP42" s="37"/>
      <c r="AQ42" s="78" t="str">
        <f>IF(VLOOKUP(CONCATENATE(AQ$6," ",$D42),'-RÅDATA_KVARTAL-'!$A$4:$W$75,18)&gt;0,VLOOKUP(CONCATENATE(AQ$6," ",$D42),'-RÅDATA_KVARTAL-'!$A$4:$W$75,18),"")</f>
        <v/>
      </c>
      <c r="AR42" s="37"/>
      <c r="AS42" s="78" t="str">
        <f>IF(VLOOKUP(CONCATENATE(AS$6," ",$D42),'-RÅDATA_KVARTAL-'!$A$4:$W$75,18)&gt;0,VLOOKUP(CONCATENATE(AS$6," ",$D42),'-RÅDATA_KVARTAL-'!$A$4:$W$75,18),"")</f>
        <v/>
      </c>
      <c r="AT42" s="37"/>
      <c r="AU42" s="33"/>
      <c r="AV42" s="18" t="s">
        <v>41</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200"/>
      <c r="AO44" s="41"/>
      <c r="AP44" s="200"/>
      <c r="AQ44" s="41"/>
      <c r="AR44" s="200"/>
      <c r="AS44" s="41"/>
      <c r="AT44" s="200"/>
      <c r="AU44" s="33"/>
      <c r="AV44" s="38"/>
      <c r="AW44" s="25"/>
    </row>
    <row r="45" spans="2:51" s="53" customFormat="1" ht="12.75" customHeight="1" x14ac:dyDescent="0.2">
      <c r="B45" s="248" t="s">
        <v>46</v>
      </c>
      <c r="C45" s="248"/>
      <c r="D45" s="248"/>
      <c r="E45" s="225"/>
      <c r="F45" s="225"/>
      <c r="G45" s="225"/>
      <c r="H45" s="225"/>
      <c r="I45" s="225"/>
      <c r="J45" s="225"/>
      <c r="K45" s="225"/>
      <c r="L45" s="225"/>
      <c r="M45" s="225"/>
      <c r="N45" s="225"/>
      <c r="O45" s="225"/>
      <c r="P45" s="225"/>
      <c r="Q45" s="225"/>
      <c r="R45" s="225"/>
      <c r="S45" s="225"/>
      <c r="T45" s="225"/>
      <c r="U45" s="225"/>
      <c r="V45" s="225"/>
      <c r="W45" s="225"/>
      <c r="X45" s="225"/>
      <c r="Y45" s="225"/>
      <c r="Z45" s="225"/>
      <c r="AA45" s="16"/>
      <c r="AB45" s="16"/>
      <c r="AC45" s="225"/>
      <c r="AD45" s="225"/>
      <c r="AE45" s="225"/>
      <c r="AF45" s="225"/>
      <c r="AG45" s="225"/>
      <c r="AH45" s="225"/>
      <c r="AI45" s="225"/>
      <c r="AJ45" s="225"/>
      <c r="AK45" s="225"/>
      <c r="AL45" s="225"/>
      <c r="AM45" s="225"/>
      <c r="AN45" s="225"/>
      <c r="AO45" s="225"/>
      <c r="AP45" s="225"/>
      <c r="AQ45" s="225"/>
      <c r="AR45" s="225"/>
      <c r="AS45" s="225"/>
      <c r="AT45" s="225"/>
      <c r="AU45" s="248" t="s">
        <v>48</v>
      </c>
      <c r="AV45" s="248"/>
      <c r="AW45" s="54"/>
    </row>
    <row r="46" spans="2:51" s="53" customFormat="1" ht="12.75" customHeight="1" x14ac:dyDescent="0.2">
      <c r="B46" s="248" t="s">
        <v>47</v>
      </c>
      <c r="C46" s="248"/>
      <c r="D46" s="24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8"/>
      <c r="AN46" s="198"/>
      <c r="AO46" s="198"/>
      <c r="AP46" s="198"/>
      <c r="AQ46" s="198"/>
      <c r="AR46" s="198"/>
      <c r="AS46" s="198"/>
      <c r="AT46" s="198"/>
      <c r="AU46" s="248" t="s">
        <v>49</v>
      </c>
      <c r="AV46" s="248"/>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1"/>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21169.601408186372</v>
      </c>
      <c r="AJ48" s="105" t="s">
        <v>213</v>
      </c>
      <c r="AK48" s="78">
        <f>IF(VLOOKUP(CONCATENATE(AK$6," ",$D48),'-RÅDATA_KVARTAL-'!$A$4:$W$75,19)&gt;0,VLOOKUP(CONCATENATE(AK$6," ",$D48),'-RÅDATA_KVARTAL-'!$A$4:$W$75,19),"")</f>
        <v>20626.95984657354</v>
      </c>
      <c r="AL48" s="105" t="s">
        <v>213</v>
      </c>
      <c r="AM48" s="78">
        <f>IF(VLOOKUP(CONCATENATE(AM$6," ",$D48),'-RÅDATA_KVARTAL-'!$A$4:$W$75,19)&gt;0,VLOOKUP(CONCATENATE(AM$6," ",$D48),'-RÅDATA_KVARTAL-'!$A$4:$W$75,19),"")</f>
        <v>21642.667681936953</v>
      </c>
      <c r="AN48" s="37"/>
      <c r="AO48" s="78" t="str">
        <f>IF(VLOOKUP(CONCATENATE(AO$6," ",$D48),'-RÅDATA_KVARTAL-'!$A$4:$W$75,19)&gt;0,VLOOKUP(CONCATENATE(AO$6," ",$D48),'-RÅDATA_KVARTAL-'!$A$4:$W$75,19),"")</f>
        <v/>
      </c>
      <c r="AP48" s="37"/>
      <c r="AQ48" s="78" t="str">
        <f>IF(VLOOKUP(CONCATENATE(AQ$6," ",$D48),'-RÅDATA_KVARTAL-'!$A$4:$W$75,19)&gt;0,VLOOKUP(CONCATENATE(AQ$6," ",$D48),'-RÅDATA_KVARTAL-'!$A$4:$W$75,19),"")</f>
        <v/>
      </c>
      <c r="AR48" s="37"/>
      <c r="AS48" s="78" t="str">
        <f>IF(VLOOKUP(CONCATENATE(AS$6," ",$D48),'-RÅDATA_KVARTAL-'!$A$4:$W$75,19)&gt;0,VLOOKUP(CONCATENATE(AS$6," ",$D48),'-RÅDATA_KVARTAL-'!$A$4:$W$75,19),"")</f>
        <v/>
      </c>
      <c r="AT48" s="37"/>
      <c r="AU48" s="33"/>
      <c r="AV48" s="18" t="s">
        <v>38</v>
      </c>
      <c r="AW48" s="25"/>
    </row>
    <row r="49" spans="2:51"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1"/>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20953.125579910105</v>
      </c>
      <c r="AJ49" s="105" t="s">
        <v>213</v>
      </c>
      <c r="AK49" s="78">
        <f>IF(VLOOKUP(CONCATENATE(AK$6," ",$D49),'-RÅDATA_KVARTAL-'!$A$4:$W$75,19)&gt;0,VLOOKUP(CONCATENATE(AK$6," ",$D49),'-RÅDATA_KVARTAL-'!$A$4:$W$75,19),"")</f>
        <v>20807.521042310644</v>
      </c>
      <c r="AL49" s="105" t="s">
        <v>213</v>
      </c>
      <c r="AM49" s="78" t="str">
        <f>IF(VLOOKUP(CONCATENATE(AM$6," ",$D49),'-RÅDATA_KVARTAL-'!$A$4:$W$75,19)&gt;0,VLOOKUP(CONCATENATE(AM$6," ",$D49),'-RÅDATA_KVARTAL-'!$A$4:$W$75,19),"")</f>
        <v/>
      </c>
      <c r="AN49" s="37"/>
      <c r="AO49" s="78" t="str">
        <f>IF(VLOOKUP(CONCATENATE(AO$6," ",$D49),'-RÅDATA_KVARTAL-'!$A$4:$W$75,19)&gt;0,VLOOKUP(CONCATENATE(AO$6," ",$D49),'-RÅDATA_KVARTAL-'!$A$4:$W$75,19),"")</f>
        <v/>
      </c>
      <c r="AP49" s="37"/>
      <c r="AQ49" s="78" t="str">
        <f>IF(VLOOKUP(CONCATENATE(AQ$6," ",$D49),'-RÅDATA_KVARTAL-'!$A$4:$W$75,19)&gt;0,VLOOKUP(CONCATENATE(AQ$6," ",$D49),'-RÅDATA_KVARTAL-'!$A$4:$W$75,19),"")</f>
        <v/>
      </c>
      <c r="AR49" s="37"/>
      <c r="AS49" s="78" t="str">
        <f>IF(VLOOKUP(CONCATENATE(AS$6," ",$D49),'-RÅDATA_KVARTAL-'!$A$4:$W$75,19)&gt;0,VLOOKUP(CONCATENATE(AS$6," ",$D49),'-RÅDATA_KVARTAL-'!$A$4:$W$75,19),"")</f>
        <v/>
      </c>
      <c r="AT49" s="37"/>
      <c r="AU49" s="33"/>
      <c r="AV49" s="18" t="s">
        <v>39</v>
      </c>
      <c r="AW49" s="25"/>
      <c r="AY49" s="44"/>
    </row>
    <row r="50" spans="2:51"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1"/>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20817.326348451945</v>
      </c>
      <c r="AJ50" s="105" t="s">
        <v>213</v>
      </c>
      <c r="AK50" s="78">
        <f>IF(VLOOKUP(CONCATENATE(AK$6," ",$D50),'-RÅDATA_KVARTAL-'!$A$4:$W$75,19)&gt;0,VLOOKUP(CONCATENATE(AK$6," ",$D50),'-RÅDATA_KVARTAL-'!$A$4:$W$75,19),"")</f>
        <v>21113.606790875812</v>
      </c>
      <c r="AL50" s="105" t="s">
        <v>213</v>
      </c>
      <c r="AM50" s="78" t="str">
        <f>IF(VLOOKUP(CONCATENATE(AM$6," ",$D50),'-RÅDATA_KVARTAL-'!$A$4:$W$75,19)&gt;0,VLOOKUP(CONCATENATE(AM$6," ",$D50),'-RÅDATA_KVARTAL-'!$A$4:$W$75,19),"")</f>
        <v/>
      </c>
      <c r="AN50" s="37"/>
      <c r="AO50" s="78" t="str">
        <f>IF(VLOOKUP(CONCATENATE(AO$6," ",$D50),'-RÅDATA_KVARTAL-'!$A$4:$W$75,19)&gt;0,VLOOKUP(CONCATENATE(AO$6," ",$D50),'-RÅDATA_KVARTAL-'!$A$4:$W$75,19),"")</f>
        <v/>
      </c>
      <c r="AP50" s="37"/>
      <c r="AQ50" s="78" t="str">
        <f>IF(VLOOKUP(CONCATENATE(AQ$6," ",$D50),'-RÅDATA_KVARTAL-'!$A$4:$W$75,19)&gt;0,VLOOKUP(CONCATENATE(AQ$6," ",$D50),'-RÅDATA_KVARTAL-'!$A$4:$W$75,19),"")</f>
        <v/>
      </c>
      <c r="AR50" s="37"/>
      <c r="AS50" s="78" t="str">
        <f>IF(VLOOKUP(CONCATENATE(AS$6," ",$D50),'-RÅDATA_KVARTAL-'!$A$4:$W$75,19)&gt;0,VLOOKUP(CONCATENATE(AS$6," ",$D50),'-RÅDATA_KVARTAL-'!$A$4:$W$75,19),"")</f>
        <v/>
      </c>
      <c r="AT50" s="37"/>
      <c r="AU50" s="33"/>
      <c r="AV50" s="18" t="s">
        <v>40</v>
      </c>
      <c r="AW50" s="25"/>
    </row>
    <row r="51" spans="2:51"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1"/>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20699.316376736155</v>
      </c>
      <c r="AJ51" s="105" t="s">
        <v>213</v>
      </c>
      <c r="AK51" s="78">
        <f>IF(VLOOKUP(CONCATENATE(AK$6," ",$D51),'-RÅDATA_KVARTAL-'!$A$4:$W$75,19)&gt;0,VLOOKUP(CONCATENATE(AK$6," ",$D51),'-RÅDATA_KVARTAL-'!$A$4:$W$75,19),"")</f>
        <v>21405.755612759876</v>
      </c>
      <c r="AL51" s="105" t="s">
        <v>213</v>
      </c>
      <c r="AM51" s="78" t="str">
        <f>IF(VLOOKUP(CONCATENATE(AM$6," ",$D51),'-RÅDATA_KVARTAL-'!$A$4:$W$75,19)&gt;0,VLOOKUP(CONCATENATE(AM$6," ",$D51),'-RÅDATA_KVARTAL-'!$A$4:$W$75,19),"")</f>
        <v/>
      </c>
      <c r="AN51" s="37"/>
      <c r="AO51" s="78" t="str">
        <f>IF(VLOOKUP(CONCATENATE(AO$6," ",$D51),'-RÅDATA_KVARTAL-'!$A$4:$W$75,19)&gt;0,VLOOKUP(CONCATENATE(AO$6," ",$D51),'-RÅDATA_KVARTAL-'!$A$4:$W$75,19),"")</f>
        <v/>
      </c>
      <c r="AP51" s="37"/>
      <c r="AQ51" s="78" t="str">
        <f>IF(VLOOKUP(CONCATENATE(AQ$6," ",$D51),'-RÅDATA_KVARTAL-'!$A$4:$W$75,19)&gt;0,VLOOKUP(CONCATENATE(AQ$6," ",$D51),'-RÅDATA_KVARTAL-'!$A$4:$W$75,19),"")</f>
        <v/>
      </c>
      <c r="AR51" s="37"/>
      <c r="AS51" s="78" t="str">
        <f>IF(VLOOKUP(CONCATENATE(AS$6," ",$D51),'-RÅDATA_KVARTAL-'!$A$4:$W$75,19)&gt;0,VLOOKUP(CONCATENATE(AS$6," ",$D51),'-RÅDATA_KVARTAL-'!$A$4:$W$75,19),"")</f>
        <v/>
      </c>
      <c r="AT51" s="37"/>
      <c r="AU51" s="33"/>
      <c r="AV51" s="18" t="s">
        <v>41</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C45:AD45"/>
    <mergeCell ref="AU45:AV45"/>
    <mergeCell ref="Q45:R45"/>
    <mergeCell ref="B37:D37"/>
    <mergeCell ref="S45:T45"/>
    <mergeCell ref="U45:V45"/>
    <mergeCell ref="W45:X45"/>
    <mergeCell ref="Y45:Z45"/>
    <mergeCell ref="AK45:AL45"/>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 ref="AS17:AT17"/>
    <mergeCell ref="AS45:AT45"/>
    <mergeCell ref="AM17:AN17"/>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115</v>
      </c>
      <c r="C1" s="22"/>
      <c r="D1" s="23"/>
      <c r="E1" s="23"/>
      <c r="F1" s="23"/>
      <c r="G1" s="23"/>
      <c r="H1" s="23"/>
      <c r="I1" s="23"/>
      <c r="J1" s="23"/>
      <c r="K1" s="23"/>
      <c r="L1" s="23"/>
      <c r="M1" s="23"/>
      <c r="N1" s="23"/>
      <c r="O1" s="23"/>
      <c r="P1" s="23"/>
      <c r="Q1" s="23"/>
      <c r="R1" s="23"/>
    </row>
    <row r="2" spans="2:51" x14ac:dyDescent="0.2">
      <c r="B2" s="179"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48" t="s">
        <v>42</v>
      </c>
      <c r="C6" s="248"/>
      <c r="D6" s="248"/>
      <c r="E6" s="250">
        <v>2000</v>
      </c>
      <c r="F6" s="251"/>
      <c r="G6" s="250">
        <v>2001</v>
      </c>
      <c r="H6" s="251"/>
      <c r="I6" s="250">
        <v>2002</v>
      </c>
      <c r="J6" s="251"/>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2">
        <v>2017</v>
      </c>
      <c r="AN6" s="24"/>
      <c r="AO6" s="202">
        <v>2018</v>
      </c>
      <c r="AP6" s="24"/>
      <c r="AQ6" s="202">
        <v>2019</v>
      </c>
      <c r="AR6" s="24"/>
      <c r="AS6" s="202">
        <v>2020</v>
      </c>
      <c r="AT6" s="24"/>
      <c r="AU6" s="248" t="s">
        <v>45</v>
      </c>
      <c r="AV6" s="248"/>
      <c r="AW6" s="25"/>
      <c r="AY6" s="203"/>
    </row>
    <row r="7" spans="2:51" ht="12.75" customHeight="1" x14ac:dyDescent="0.2">
      <c r="B7" s="252" t="s">
        <v>43</v>
      </c>
      <c r="C7" s="252"/>
      <c r="D7" s="252"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44</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200"/>
      <c r="AN8" s="199"/>
      <c r="AO8" s="200"/>
      <c r="AP8" s="199"/>
      <c r="AQ8" s="200"/>
      <c r="AR8" s="199"/>
      <c r="AS8" s="200"/>
      <c r="AT8" s="199"/>
      <c r="AU8" s="18"/>
      <c r="AV8" s="18"/>
      <c r="AW8" s="25"/>
    </row>
    <row r="9" spans="2:51"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1">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48"/>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c r="AK9" s="78">
        <f>IF(VLOOKUP(CONCATENATE(AK$6," ",$D9),'-RÅDATA_KVARTAL-'!$A$4:$W$75,6)&gt;0,VLOOKUP(CONCATENATE(AK$6," ",$D9),'-RÅDATA_KVARTAL-'!$A$4:$W$75,6),"")</f>
        <v>9380.1161395355084</v>
      </c>
      <c r="AL9" s="105" t="s">
        <v>213</v>
      </c>
      <c r="AM9" s="78">
        <f>IF(VLOOKUP(CONCATENATE(AM$6," ",$D9),'-RÅDATA_KVARTAL-'!$A$4:$W$75,6)&gt;0,VLOOKUP(CONCATENATE(AM$6," ",$D9),'-RÅDATA_KVARTAL-'!$A$4:$W$75,6),"")</f>
        <v>9377.926267793202</v>
      </c>
      <c r="AN9" s="37"/>
      <c r="AO9" s="78" t="str">
        <f>IF(VLOOKUP(CONCATENATE(AO$6," ",$D9),'-RÅDATA_KVARTAL-'!$A$4:$W$75,6)&gt;0,VLOOKUP(CONCATENATE(AO$6," ",$D9),'-RÅDATA_KVARTAL-'!$A$4:$W$75,6),"")</f>
        <v/>
      </c>
      <c r="AP9" s="37"/>
      <c r="AQ9" s="78" t="str">
        <f>IF(VLOOKUP(CONCATENATE(AQ$6," ",$D9),'-RÅDATA_KVARTAL-'!$A$4:$W$75,6)&gt;0,VLOOKUP(CONCATENATE(AQ$6," ",$D9),'-RÅDATA_KVARTAL-'!$A$4:$W$75,6),"")</f>
        <v/>
      </c>
      <c r="AR9" s="37"/>
      <c r="AS9" s="78" t="str">
        <f>IF(VLOOKUP(CONCATENATE(AS$6," ",$D9),'-RÅDATA_KVARTAL-'!$A$4:$W$75,6)&gt;0,VLOOKUP(CONCATENATE(AS$6," ",$D9),'-RÅDATA_KVARTAL-'!$A$4:$W$75,6),"")</f>
        <v/>
      </c>
      <c r="AT9" s="37"/>
      <c r="AU9" s="33"/>
      <c r="AV9" s="18" t="s">
        <v>38</v>
      </c>
      <c r="AW9" s="25"/>
    </row>
    <row r="10" spans="2:51"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1">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48"/>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c r="AK10" s="78">
        <f>IF(VLOOKUP(CONCATENATE(AK$6," ",$D10),'-RÅDATA_KVARTAL-'!$A$4:$W$75,6)&gt;0,VLOOKUP(CONCATENATE(AK$6," ",$D10),'-RÅDATA_KVARTAL-'!$A$4:$W$75,6),"")</f>
        <v>9599.6044067918519</v>
      </c>
      <c r="AL10" s="105" t="s">
        <v>213</v>
      </c>
      <c r="AM10" s="78" t="str">
        <f>IF(VLOOKUP(CONCATENATE(AM$6," ",$D10),'-RÅDATA_KVARTAL-'!$A$4:$W$75,6)&gt;0,VLOOKUP(CONCATENATE(AM$6," ",$D10),'-RÅDATA_KVARTAL-'!$A$4:$W$75,6),"")</f>
        <v/>
      </c>
      <c r="AN10" s="37"/>
      <c r="AO10" s="78" t="str">
        <f>IF(VLOOKUP(CONCATENATE(AO$6," ",$D10),'-RÅDATA_KVARTAL-'!$A$4:$W$75,6)&gt;0,VLOOKUP(CONCATENATE(AO$6," ",$D10),'-RÅDATA_KVARTAL-'!$A$4:$W$75,6),"")</f>
        <v/>
      </c>
      <c r="AP10" s="37"/>
      <c r="AQ10" s="78" t="str">
        <f>IF(VLOOKUP(CONCATENATE(AQ$6," ",$D10),'-RÅDATA_KVARTAL-'!$A$4:$W$75,6)&gt;0,VLOOKUP(CONCATENATE(AQ$6," ",$D10),'-RÅDATA_KVARTAL-'!$A$4:$W$75,6),"")</f>
        <v/>
      </c>
      <c r="AR10" s="37"/>
      <c r="AS10" s="78" t="str">
        <f>IF(VLOOKUP(CONCATENATE(AS$6," ",$D10),'-RÅDATA_KVARTAL-'!$A$4:$W$75,6)&gt;0,VLOOKUP(CONCATENATE(AS$6," ",$D10),'-RÅDATA_KVARTAL-'!$A$4:$W$75,6),"")</f>
        <v/>
      </c>
      <c r="AT10" s="37"/>
      <c r="AU10" s="33"/>
      <c r="AV10" s="18" t="s">
        <v>39</v>
      </c>
      <c r="AW10" s="25"/>
      <c r="AY10" s="44"/>
    </row>
    <row r="11" spans="2:51"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1">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48"/>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c r="AK11" s="78">
        <f>IF(VLOOKUP(CONCATENATE(AK$6," ",$D11),'-RÅDATA_KVARTAL-'!$A$4:$W$75,6)&gt;0,VLOOKUP(CONCATENATE(AK$6," ",$D11),'-RÅDATA_KVARTAL-'!$A$4:$W$75,6),"")</f>
        <v>8644.1307572367587</v>
      </c>
      <c r="AL11" s="105" t="s">
        <v>213</v>
      </c>
      <c r="AM11" s="78" t="str">
        <f>IF(VLOOKUP(CONCATENATE(AM$6," ",$D11),'-RÅDATA_KVARTAL-'!$A$4:$W$75,6)&gt;0,VLOOKUP(CONCATENATE(AM$6," ",$D11),'-RÅDATA_KVARTAL-'!$A$4:$W$75,6),"")</f>
        <v/>
      </c>
      <c r="AN11" s="37"/>
      <c r="AO11" s="78" t="str">
        <f>IF(VLOOKUP(CONCATENATE(AO$6," ",$D11),'-RÅDATA_KVARTAL-'!$A$4:$W$75,6)&gt;0,VLOOKUP(CONCATENATE(AO$6," ",$D11),'-RÅDATA_KVARTAL-'!$A$4:$W$75,6),"")</f>
        <v/>
      </c>
      <c r="AP11" s="37"/>
      <c r="AQ11" s="78" t="str">
        <f>IF(VLOOKUP(CONCATENATE(AQ$6," ",$D11),'-RÅDATA_KVARTAL-'!$A$4:$W$75,6)&gt;0,VLOOKUP(CONCATENATE(AQ$6," ",$D11),'-RÅDATA_KVARTAL-'!$A$4:$W$75,6),"")</f>
        <v/>
      </c>
      <c r="AR11" s="37"/>
      <c r="AS11" s="78" t="str">
        <f>IF(VLOOKUP(CONCATENATE(AS$6," ",$D11),'-RÅDATA_KVARTAL-'!$A$4:$W$75,6)&gt;0,VLOOKUP(CONCATENATE(AS$6," ",$D11),'-RÅDATA_KVARTAL-'!$A$4:$W$75,6),"")</f>
        <v/>
      </c>
      <c r="AT11" s="37"/>
      <c r="AU11" s="33"/>
      <c r="AV11" s="18" t="s">
        <v>40</v>
      </c>
      <c r="AW11" s="25"/>
    </row>
    <row r="12" spans="2:51"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1">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48"/>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c r="AK12" s="78">
        <f>IF(VLOOKUP(CONCATENATE(AK$6," ",$D12),'-RÅDATA_KVARTAL-'!$A$4:$W$75,6)&gt;0,VLOOKUP(CONCATENATE(AK$6," ",$D12),'-RÅDATA_KVARTAL-'!$A$4:$W$75,6),"")</f>
        <v>9877.4261044715822</v>
      </c>
      <c r="AL12" s="105" t="s">
        <v>213</v>
      </c>
      <c r="AM12" s="78" t="str">
        <f>IF(VLOOKUP(CONCATENATE(AM$6," ",$D12),'-RÅDATA_KVARTAL-'!$A$4:$W$75,6)&gt;0,VLOOKUP(CONCATENATE(AM$6," ",$D12),'-RÅDATA_KVARTAL-'!$A$4:$W$75,6),"")</f>
        <v/>
      </c>
      <c r="AN12" s="37"/>
      <c r="AO12" s="78" t="str">
        <f>IF(VLOOKUP(CONCATENATE(AO$6," ",$D12),'-RÅDATA_KVARTAL-'!$A$4:$W$75,6)&gt;0,VLOOKUP(CONCATENATE(AO$6," ",$D12),'-RÅDATA_KVARTAL-'!$A$4:$W$75,6),"")</f>
        <v/>
      </c>
      <c r="AP12" s="37"/>
      <c r="AQ12" s="78" t="str">
        <f>IF(VLOOKUP(CONCATENATE(AQ$6," ",$D12),'-RÅDATA_KVARTAL-'!$A$4:$W$75,6)&gt;0,VLOOKUP(CONCATENATE(AQ$6," ",$D12),'-RÅDATA_KVARTAL-'!$A$4:$W$75,6),"")</f>
        <v/>
      </c>
      <c r="AR12" s="37"/>
      <c r="AS12" s="78" t="str">
        <f>IF(VLOOKUP(CONCATENATE(AS$6," ",$D12),'-RÅDATA_KVARTAL-'!$A$4:$W$75,6)&gt;0,VLOOKUP(CONCATENATE(AS$6," ",$D12),'-RÅDATA_KVARTAL-'!$A$4:$W$75,6),"")</f>
        <v/>
      </c>
      <c r="AT12" s="37"/>
      <c r="AU12" s="33"/>
      <c r="AV12" s="18" t="s">
        <v>41</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15</v>
      </c>
      <c r="E14" s="34"/>
      <c r="F14" s="36"/>
      <c r="G14" s="34"/>
      <c r="H14" s="36"/>
      <c r="I14" s="34"/>
      <c r="J14" s="36"/>
      <c r="K14" s="98">
        <f>SUM(K9:K12)</f>
        <v>32276.63370842897</v>
      </c>
      <c r="L14" s="98"/>
      <c r="M14" s="98">
        <f>SUM(M9:M12)</f>
        <v>32916.175000000003</v>
      </c>
      <c r="N14" s="98"/>
      <c r="O14" s="98">
        <f>SUM(O9:O12)</f>
        <v>34904.27703481965</v>
      </c>
      <c r="P14" s="79"/>
      <c r="Q14" s="98">
        <f>SUM(Q9:Q12)</f>
        <v>36289.318239999979</v>
      </c>
      <c r="R14" s="98"/>
      <c r="S14" s="98">
        <f>SUM(S9:S12)</f>
        <v>37884.389875383931</v>
      </c>
      <c r="T14" s="98"/>
      <c r="U14" s="98">
        <f>SUM(U9:U12)</f>
        <v>37387.504508886661</v>
      </c>
      <c r="V14" s="98"/>
      <c r="W14" s="173">
        <f>SUM(W9:W12)</f>
        <v>34481.283578000031</v>
      </c>
      <c r="X14" s="79"/>
      <c r="Y14" s="98">
        <f>SUM(Y9:Y12)</f>
        <v>38113.842950970007</v>
      </c>
      <c r="Z14" s="98"/>
      <c r="AA14" s="98">
        <f>SUM(AA9:AA12)</f>
        <v>38576.244789368466</v>
      </c>
      <c r="AB14" s="98"/>
      <c r="AC14" s="98">
        <f>SUM(AC9:AC12)</f>
        <v>36732.934421429381</v>
      </c>
      <c r="AD14" s="148"/>
      <c r="AE14" s="98">
        <f>SUM(AE9:AE12)</f>
        <v>38242.06328417093</v>
      </c>
      <c r="AF14" s="187"/>
      <c r="AG14" s="98">
        <f>SUM(AG9:AG12)</f>
        <v>39436.786490097547</v>
      </c>
      <c r="AH14" s="187"/>
      <c r="AI14" s="98">
        <f>SUM(AI9:AI12)</f>
        <v>37579.00809914204</v>
      </c>
      <c r="AJ14" s="37"/>
      <c r="AK14" s="98">
        <f>SUM(AK9:AK12)</f>
        <v>37501.277408035705</v>
      </c>
      <c r="AL14" s="187" t="s">
        <v>213</v>
      </c>
      <c r="AM14" s="98">
        <f>SUM(AM9:AM12)</f>
        <v>9377.926267793202</v>
      </c>
      <c r="AN14" s="187"/>
      <c r="AO14" s="98">
        <f>SUM(AO9:AO12)</f>
        <v>0</v>
      </c>
      <c r="AP14" s="187"/>
      <c r="AQ14" s="98">
        <f>SUM(AQ9:AQ12)</f>
        <v>0</v>
      </c>
      <c r="AR14" s="187"/>
      <c r="AS14" s="98">
        <f>SUM(AS9:AS12)</f>
        <v>0</v>
      </c>
      <c r="AT14" s="187"/>
      <c r="AU14" s="33"/>
      <c r="AV14" s="67" t="s">
        <v>34</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200"/>
      <c r="AO16" s="41"/>
      <c r="AP16" s="200"/>
      <c r="AQ16" s="41"/>
      <c r="AR16" s="200"/>
      <c r="AS16" s="41"/>
      <c r="AT16" s="200"/>
      <c r="AU16" s="33"/>
      <c r="AV16" s="38"/>
      <c r="AW16" s="25"/>
    </row>
    <row r="17" spans="2:51" s="53" customFormat="1" ht="12.75" customHeight="1" x14ac:dyDescent="0.2">
      <c r="B17" s="248" t="s">
        <v>46</v>
      </c>
      <c r="C17" s="248"/>
      <c r="D17" s="248"/>
      <c r="E17" s="225"/>
      <c r="F17" s="225"/>
      <c r="G17" s="225"/>
      <c r="H17" s="225"/>
      <c r="I17" s="225"/>
      <c r="J17" s="225"/>
      <c r="K17" s="225"/>
      <c r="L17" s="225"/>
      <c r="M17" s="225"/>
      <c r="N17" s="225"/>
      <c r="O17" s="225"/>
      <c r="P17" s="225"/>
      <c r="Q17" s="225"/>
      <c r="R17" s="225"/>
      <c r="S17" s="225"/>
      <c r="T17" s="225"/>
      <c r="U17" s="225"/>
      <c r="V17" s="225"/>
      <c r="W17" s="225"/>
      <c r="X17" s="225"/>
      <c r="Y17" s="225"/>
      <c r="Z17" s="225"/>
      <c r="AA17" s="16"/>
      <c r="AB17" s="16"/>
      <c r="AC17" s="225"/>
      <c r="AD17" s="225"/>
      <c r="AE17" s="225"/>
      <c r="AF17" s="225"/>
      <c r="AG17" s="225"/>
      <c r="AH17" s="225"/>
      <c r="AI17" s="225"/>
      <c r="AJ17" s="225"/>
      <c r="AK17" s="225"/>
      <c r="AL17" s="225"/>
      <c r="AM17" s="225"/>
      <c r="AN17" s="225"/>
      <c r="AO17" s="225"/>
      <c r="AP17" s="225"/>
      <c r="AQ17" s="225"/>
      <c r="AR17" s="225"/>
      <c r="AS17" s="225"/>
      <c r="AT17" s="225"/>
      <c r="AU17" s="248" t="s">
        <v>48</v>
      </c>
      <c r="AV17" s="248"/>
      <c r="AW17" s="54"/>
    </row>
    <row r="18" spans="2:51" s="53" customFormat="1" ht="12.75" customHeight="1" x14ac:dyDescent="0.2">
      <c r="B18" s="248" t="s">
        <v>47</v>
      </c>
      <c r="C18" s="248"/>
      <c r="D18" s="24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8"/>
      <c r="AN18" s="198"/>
      <c r="AO18" s="198"/>
      <c r="AP18" s="198"/>
      <c r="AQ18" s="198"/>
      <c r="AR18" s="198"/>
      <c r="AS18" s="198"/>
      <c r="AT18" s="198"/>
      <c r="AU18" s="248" t="s">
        <v>49</v>
      </c>
      <c r="AV18" s="248"/>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1">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48"/>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4166.0392025233532</v>
      </c>
      <c r="AJ20" s="105" t="s">
        <v>213</v>
      </c>
      <c r="AK20" s="78">
        <f>IF(VLOOKUP(CONCATENATE(AK$6," ",$D20),'-RÅDATA_KVARTAL-'!$A$4:$W$75,7)&gt;0,VLOOKUP(CONCATENATE(AK$6," ",$D20),'-RÅDATA_KVARTAL-'!$A$4:$W$75,7),"")</f>
        <v>4059.671307737518</v>
      </c>
      <c r="AL20" s="105" t="s">
        <v>213</v>
      </c>
      <c r="AM20" s="78">
        <f>IF(VLOOKUP(CONCATENATE(AM$6," ",$D20),'-RÅDATA_KVARTAL-'!$A$4:$W$75,7)&gt;0,VLOOKUP(CONCATENATE(AM$6," ",$D20),'-RÅDATA_KVARTAL-'!$A$4:$W$75,7),"")</f>
        <v>4167.4361807870264</v>
      </c>
      <c r="AN20" s="37"/>
      <c r="AO20" s="78" t="str">
        <f>IF(VLOOKUP(CONCATENATE(AO$6," ",$D20),'-RÅDATA_KVARTAL-'!$A$4:$W$75,7)&gt;0,VLOOKUP(CONCATENATE(AO$6," ",$D20),'-RÅDATA_KVARTAL-'!$A$4:$W$75,7),"")</f>
        <v/>
      </c>
      <c r="AP20" s="37"/>
      <c r="AQ20" s="78" t="str">
        <f>IF(VLOOKUP(CONCATENATE(AQ$6," ",$D20),'-RÅDATA_KVARTAL-'!$A$4:$W$75,7)&gt;0,VLOOKUP(CONCATENATE(AQ$6," ",$D20),'-RÅDATA_KVARTAL-'!$A$4:$W$75,7),"")</f>
        <v/>
      </c>
      <c r="AR20" s="37"/>
      <c r="AS20" s="78" t="str">
        <f>IF(VLOOKUP(CONCATENATE(AS$6," ",$D20),'-RÅDATA_KVARTAL-'!$A$4:$W$75,7)&gt;0,VLOOKUP(CONCATENATE(AS$6," ",$D20),'-RÅDATA_KVARTAL-'!$A$4:$W$75,7),"")</f>
        <v/>
      </c>
      <c r="AT20" s="37"/>
      <c r="AU20" s="33"/>
      <c r="AV20" s="18" t="s">
        <v>38</v>
      </c>
      <c r="AW20" s="25"/>
    </row>
    <row r="21" spans="2:51"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1">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48"/>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4110.7770766668718</v>
      </c>
      <c r="AJ21" s="105" t="s">
        <v>213</v>
      </c>
      <c r="AK21" s="78">
        <f>IF(VLOOKUP(CONCATENATE(AK$6," ",$D21),'-RÅDATA_KVARTAL-'!$A$4:$W$75,7)&gt;0,VLOOKUP(CONCATENATE(AK$6," ",$D21),'-RÅDATA_KVARTAL-'!$A$4:$W$75,7),"")</f>
        <v>4198.8441346319296</v>
      </c>
      <c r="AL21" s="105" t="s">
        <v>213</v>
      </c>
      <c r="AM21" s="78" t="str">
        <f>IF(VLOOKUP(CONCATENATE(AM$6," ",$D21),'-RÅDATA_KVARTAL-'!$A$4:$W$75,7)&gt;0,VLOOKUP(CONCATENATE(AM$6," ",$D21),'-RÅDATA_KVARTAL-'!$A$4:$W$75,7),"")</f>
        <v/>
      </c>
      <c r="AN21" s="37"/>
      <c r="AO21" s="78" t="str">
        <f>IF(VLOOKUP(CONCATENATE(AO$6," ",$D21),'-RÅDATA_KVARTAL-'!$A$4:$W$75,7)&gt;0,VLOOKUP(CONCATENATE(AO$6," ",$D21),'-RÅDATA_KVARTAL-'!$A$4:$W$75,7),"")</f>
        <v/>
      </c>
      <c r="AP21" s="37"/>
      <c r="AQ21" s="78" t="str">
        <f>IF(VLOOKUP(CONCATENATE(AQ$6," ",$D21),'-RÅDATA_KVARTAL-'!$A$4:$W$75,7)&gt;0,VLOOKUP(CONCATENATE(AQ$6," ",$D21),'-RÅDATA_KVARTAL-'!$A$4:$W$75,7),"")</f>
        <v/>
      </c>
      <c r="AR21" s="37"/>
      <c r="AS21" s="78" t="str">
        <f>IF(VLOOKUP(CONCATENATE(AS$6," ",$D21),'-RÅDATA_KVARTAL-'!$A$4:$W$75,7)&gt;0,VLOOKUP(CONCATENATE(AS$6," ",$D21),'-RÅDATA_KVARTAL-'!$A$4:$W$75,7),"")</f>
        <v/>
      </c>
      <c r="AT21" s="37"/>
      <c r="AU21" s="33"/>
      <c r="AV21" s="18" t="s">
        <v>39</v>
      </c>
      <c r="AW21" s="25"/>
      <c r="AY21" s="44"/>
    </row>
    <row r="22" spans="2:51"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1">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48"/>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3763.8821237164893</v>
      </c>
      <c r="AJ22" s="105" t="s">
        <v>213</v>
      </c>
      <c r="AK22" s="78">
        <f>IF(VLOOKUP(CONCATENATE(AK$6," ",$D22),'-RÅDATA_KVARTAL-'!$A$4:$W$75,7)&gt;0,VLOOKUP(CONCATENATE(AK$6," ",$D22),'-RÅDATA_KVARTAL-'!$A$4:$W$75,7),"")</f>
        <v>3914.5779363588954</v>
      </c>
      <c r="AL22" s="105" t="s">
        <v>213</v>
      </c>
      <c r="AM22" s="78" t="str">
        <f>IF(VLOOKUP(CONCATENATE(AM$6," ",$D22),'-RÅDATA_KVARTAL-'!$A$4:$W$75,7)&gt;0,VLOOKUP(CONCATENATE(AM$6," ",$D22),'-RÅDATA_KVARTAL-'!$A$4:$W$75,7),"")</f>
        <v/>
      </c>
      <c r="AN22" s="37"/>
      <c r="AO22" s="78" t="str">
        <f>IF(VLOOKUP(CONCATENATE(AO$6," ",$D22),'-RÅDATA_KVARTAL-'!$A$4:$W$75,7)&gt;0,VLOOKUP(CONCATENATE(AO$6," ",$D22),'-RÅDATA_KVARTAL-'!$A$4:$W$75,7),"")</f>
        <v/>
      </c>
      <c r="AP22" s="37"/>
      <c r="AQ22" s="78" t="str">
        <f>IF(VLOOKUP(CONCATENATE(AQ$6," ",$D22),'-RÅDATA_KVARTAL-'!$A$4:$W$75,7)&gt;0,VLOOKUP(CONCATENATE(AQ$6," ",$D22),'-RÅDATA_KVARTAL-'!$A$4:$W$75,7),"")</f>
        <v/>
      </c>
      <c r="AR22" s="37"/>
      <c r="AS22" s="78" t="str">
        <f>IF(VLOOKUP(CONCATENATE(AS$6," ",$D22),'-RÅDATA_KVARTAL-'!$A$4:$W$75,7)&gt;0,VLOOKUP(CONCATENATE(AS$6," ",$D22),'-RÅDATA_KVARTAL-'!$A$4:$W$75,7),"")</f>
        <v/>
      </c>
      <c r="AT22" s="37"/>
      <c r="AU22" s="33"/>
      <c r="AV22" s="18" t="s">
        <v>40</v>
      </c>
      <c r="AW22" s="25"/>
    </row>
    <row r="23" spans="2:51"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1">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48"/>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4262.7097644294408</v>
      </c>
      <c r="AJ23" s="105" t="s">
        <v>213</v>
      </c>
      <c r="AK23" s="78">
        <f>IF(VLOOKUP(CONCATENATE(AK$6," ",$D23),'-RÅDATA_KVARTAL-'!$A$4:$W$75,7)&gt;0,VLOOKUP(CONCATENATE(AK$6," ",$D23),'-RÅDATA_KVARTAL-'!$A$4:$W$75,7),"")</f>
        <v>4457.584103831532</v>
      </c>
      <c r="AL23" s="105" t="s">
        <v>213</v>
      </c>
      <c r="AM23" s="78" t="str">
        <f>IF(VLOOKUP(CONCATENATE(AM$6," ",$D23),'-RÅDATA_KVARTAL-'!$A$4:$W$75,7)&gt;0,VLOOKUP(CONCATENATE(AM$6," ",$D23),'-RÅDATA_KVARTAL-'!$A$4:$W$75,7),"")</f>
        <v/>
      </c>
      <c r="AN23" s="37"/>
      <c r="AO23" s="78" t="str">
        <f>IF(VLOOKUP(CONCATENATE(AO$6," ",$D23),'-RÅDATA_KVARTAL-'!$A$4:$W$75,7)&gt;0,VLOOKUP(CONCATENATE(AO$6," ",$D23),'-RÅDATA_KVARTAL-'!$A$4:$W$75,7),"")</f>
        <v/>
      </c>
      <c r="AP23" s="37"/>
      <c r="AQ23" s="78" t="str">
        <f>IF(VLOOKUP(CONCATENATE(AQ$6," ",$D23),'-RÅDATA_KVARTAL-'!$A$4:$W$75,7)&gt;0,VLOOKUP(CONCATENATE(AQ$6," ",$D23),'-RÅDATA_KVARTAL-'!$A$4:$W$75,7),"")</f>
        <v/>
      </c>
      <c r="AR23" s="37"/>
      <c r="AS23" s="78" t="str">
        <f>IF(VLOOKUP(CONCATENATE(AS$6," ",$D23),'-RÅDATA_KVARTAL-'!$A$4:$W$75,7)&gt;0,VLOOKUP(CONCATENATE(AS$6," ",$D23),'-RÅDATA_KVARTAL-'!$A$4:$W$75,7),"")</f>
        <v/>
      </c>
      <c r="AT23" s="37"/>
      <c r="AU23" s="33"/>
      <c r="AV23" s="18" t="s">
        <v>41</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15</v>
      </c>
      <c r="E25" s="34"/>
      <c r="F25" s="36"/>
      <c r="G25" s="34"/>
      <c r="H25" s="36"/>
      <c r="I25" s="34"/>
      <c r="J25" s="36"/>
      <c r="K25" s="98">
        <f>SUM(K20:K23)</f>
        <v>16084.583143398442</v>
      </c>
      <c r="L25" s="98"/>
      <c r="M25" s="98">
        <f t="shared" ref="M25:AC25" si="0">SUM(M20:M23)</f>
        <v>16545.451778000002</v>
      </c>
      <c r="N25" s="98"/>
      <c r="O25" s="98">
        <f t="shared" si="0"/>
        <v>17274.909475774104</v>
      </c>
      <c r="P25" s="79"/>
      <c r="Q25" s="98">
        <f t="shared" si="0"/>
        <v>17752.760896099211</v>
      </c>
      <c r="R25" s="98"/>
      <c r="S25" s="98">
        <f t="shared" si="0"/>
        <v>18648.17521242952</v>
      </c>
      <c r="T25" s="98"/>
      <c r="U25" s="98">
        <f t="shared" si="0"/>
        <v>18560.442723206637</v>
      </c>
      <c r="V25" s="98"/>
      <c r="W25" s="173">
        <f t="shared" si="0"/>
        <v>16972.357520616581</v>
      </c>
      <c r="X25" s="79"/>
      <c r="Y25" s="98">
        <f t="shared" si="0"/>
        <v>18844.02898249733</v>
      </c>
      <c r="Z25" s="98"/>
      <c r="AA25" s="98">
        <f t="shared" si="0"/>
        <v>18194.387729349495</v>
      </c>
      <c r="AB25" s="98"/>
      <c r="AC25" s="98">
        <f t="shared" si="0"/>
        <v>17454.695790354366</v>
      </c>
      <c r="AD25" s="148"/>
      <c r="AE25" s="98">
        <f>SUM(AE20:AE23)</f>
        <v>16459.169108602353</v>
      </c>
      <c r="AF25" s="187"/>
      <c r="AG25" s="98">
        <f>SUM(AG20:AG23)</f>
        <v>16792.491091409858</v>
      </c>
      <c r="AH25" s="187"/>
      <c r="AI25" s="98">
        <f>SUM(AI20:AI23)</f>
        <v>16303.408167336154</v>
      </c>
      <c r="AJ25" s="187" t="s">
        <v>213</v>
      </c>
      <c r="AK25" s="98">
        <f>SUM(AK20:AK23)</f>
        <v>16630.677482559877</v>
      </c>
      <c r="AL25" s="187" t="s">
        <v>213</v>
      </c>
      <c r="AM25" s="98">
        <f>SUM(AM20:AM23)</f>
        <v>4167.4361807870264</v>
      </c>
      <c r="AN25" s="187"/>
      <c r="AO25" s="98">
        <f>SUM(AO20:AO23)</f>
        <v>0</v>
      </c>
      <c r="AP25" s="187"/>
      <c r="AQ25" s="98">
        <f>SUM(AQ20:AQ23)</f>
        <v>0</v>
      </c>
      <c r="AR25" s="187"/>
      <c r="AS25" s="98">
        <f>SUM(AS20:AS23)</f>
        <v>0</v>
      </c>
      <c r="AT25" s="187"/>
      <c r="AU25" s="33"/>
      <c r="AV25" s="67" t="s">
        <v>34</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116</v>
      </c>
      <c r="C31" s="22"/>
      <c r="D31" s="23"/>
      <c r="E31" s="23"/>
      <c r="F31" s="23"/>
      <c r="G31" s="23"/>
      <c r="H31" s="23"/>
      <c r="I31" s="23"/>
      <c r="J31" s="23"/>
      <c r="K31" s="23"/>
      <c r="L31" s="23"/>
      <c r="M31" s="23"/>
      <c r="N31" s="23"/>
      <c r="O31" s="23"/>
      <c r="P31" s="23"/>
      <c r="Q31" s="23"/>
      <c r="R31" s="23"/>
    </row>
    <row r="32" spans="2:51" x14ac:dyDescent="0.2">
      <c r="B32" s="179" t="s">
        <v>124</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48" t="s">
        <v>42</v>
      </c>
      <c r="C36" s="248"/>
      <c r="D36" s="248"/>
      <c r="E36" s="250">
        <v>2000</v>
      </c>
      <c r="F36" s="251"/>
      <c r="G36" s="250">
        <v>2001</v>
      </c>
      <c r="H36" s="251"/>
      <c r="I36" s="250">
        <v>2002</v>
      </c>
      <c r="J36" s="251"/>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2">
        <v>2017</v>
      </c>
      <c r="AN36" s="24"/>
      <c r="AO36" s="202">
        <v>2018</v>
      </c>
      <c r="AP36" s="24"/>
      <c r="AQ36" s="202">
        <v>2019</v>
      </c>
      <c r="AR36" s="24"/>
      <c r="AS36" s="202">
        <v>2020</v>
      </c>
      <c r="AT36" s="24"/>
      <c r="AU36" s="248" t="s">
        <v>45</v>
      </c>
      <c r="AV36" s="248"/>
      <c r="AW36" s="25"/>
    </row>
    <row r="37" spans="2:51" ht="12.75" customHeight="1" x14ac:dyDescent="0.2">
      <c r="B37" s="252" t="s">
        <v>43</v>
      </c>
      <c r="C37" s="252"/>
      <c r="D37" s="252"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44</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200"/>
      <c r="AN38" s="199"/>
      <c r="AO38" s="200"/>
      <c r="AP38" s="199"/>
      <c r="AQ38" s="200"/>
      <c r="AR38" s="199"/>
      <c r="AS38" s="200"/>
      <c r="AT38" s="199"/>
      <c r="AU38" s="18"/>
      <c r="AV38" s="18"/>
      <c r="AW38" s="25"/>
    </row>
    <row r="39" spans="2:51"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1"/>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c r="AK39" s="78">
        <f>IF(VLOOKUP(CONCATENATE(AK$6," ",$D39),'-RÅDATA_KVARTAL-'!$A$4:$W$75,20)&gt;0,VLOOKUP(CONCATENATE(AK$6," ",$D39),'-RÅDATA_KVARTAL-'!$A$4:$W$75,20),"")</f>
        <v>37169.92682960708</v>
      </c>
      <c r="AL39" s="105" t="s">
        <v>213</v>
      </c>
      <c r="AM39" s="78">
        <f>IF(VLOOKUP(CONCATENATE(AM$6," ",$D39),'-RÅDATA_KVARTAL-'!$A$4:$W$75,20)&gt;0,VLOOKUP(CONCATENATE(AM$6," ",$D39),'-RÅDATA_KVARTAL-'!$A$4:$W$75,20),"")</f>
        <v>37499.087536293395</v>
      </c>
      <c r="AN39" s="37"/>
      <c r="AO39" s="78" t="str">
        <f>IF(VLOOKUP(CONCATENATE(AO$6," ",$D39),'-RÅDATA_KVARTAL-'!$A$4:$W$75,20)&gt;0,VLOOKUP(CONCATENATE(AO$6," ",$D39),'-RÅDATA_KVARTAL-'!$A$4:$W$75,20),"")</f>
        <v/>
      </c>
      <c r="AP39" s="37"/>
      <c r="AQ39" s="78" t="str">
        <f>IF(VLOOKUP(CONCATENATE(AQ$6," ",$D39),'-RÅDATA_KVARTAL-'!$A$4:$W$75,20)&gt;0,VLOOKUP(CONCATENATE(AQ$6," ",$D39),'-RÅDATA_KVARTAL-'!$A$4:$W$75,20),"")</f>
        <v/>
      </c>
      <c r="AR39" s="37"/>
      <c r="AS39" s="78" t="str">
        <f>IF(VLOOKUP(CONCATENATE(AS$6," ",$D39),'-RÅDATA_KVARTAL-'!$A$4:$W$75,20)&gt;0,VLOOKUP(CONCATENATE(AS$6," ",$D39),'-RÅDATA_KVARTAL-'!$A$4:$W$75,20),"")</f>
        <v/>
      </c>
      <c r="AT39" s="37"/>
      <c r="AU39" s="33"/>
      <c r="AV39" s="18" t="s">
        <v>38</v>
      </c>
      <c r="AW39" s="25"/>
    </row>
    <row r="40" spans="2:51"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1"/>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c r="AK40" s="78">
        <f>IF(VLOOKUP(CONCATENATE(AK$6," ",$D40),'-RÅDATA_KVARTAL-'!$A$4:$W$75,20)&gt;0,VLOOKUP(CONCATENATE(AK$6," ",$D40),'-RÅDATA_KVARTAL-'!$A$4:$W$75,20),"")</f>
        <v>37194.457462489365</v>
      </c>
      <c r="AL40" s="105" t="s">
        <v>213</v>
      </c>
      <c r="AM40" s="78" t="str">
        <f>IF(VLOOKUP(CONCATENATE(AM$6," ",$D40),'-RÅDATA_KVARTAL-'!$A$4:$W$75,20)&gt;0,VLOOKUP(CONCATENATE(AM$6," ",$D40),'-RÅDATA_KVARTAL-'!$A$4:$W$75,20),"")</f>
        <v/>
      </c>
      <c r="AN40" s="37"/>
      <c r="AO40" s="78" t="str">
        <f>IF(VLOOKUP(CONCATENATE(AO$6," ",$D40),'-RÅDATA_KVARTAL-'!$A$4:$W$75,20)&gt;0,VLOOKUP(CONCATENATE(AO$6," ",$D40),'-RÅDATA_KVARTAL-'!$A$4:$W$75,20),"")</f>
        <v/>
      </c>
      <c r="AP40" s="37"/>
      <c r="AQ40" s="78" t="str">
        <f>IF(VLOOKUP(CONCATENATE(AQ$6," ",$D40),'-RÅDATA_KVARTAL-'!$A$4:$W$75,20)&gt;0,VLOOKUP(CONCATENATE(AQ$6," ",$D40),'-RÅDATA_KVARTAL-'!$A$4:$W$75,20),"")</f>
        <v/>
      </c>
      <c r="AR40" s="37"/>
      <c r="AS40" s="78" t="str">
        <f>IF(VLOOKUP(CONCATENATE(AS$6," ",$D40),'-RÅDATA_KVARTAL-'!$A$4:$W$75,20)&gt;0,VLOOKUP(CONCATENATE(AS$6," ",$D40),'-RÅDATA_KVARTAL-'!$A$4:$W$75,20),"")</f>
        <v/>
      </c>
      <c r="AT40" s="37"/>
      <c r="AU40" s="33"/>
      <c r="AV40" s="18" t="s">
        <v>39</v>
      </c>
      <c r="AW40" s="25"/>
      <c r="AY40" s="44"/>
    </row>
    <row r="41" spans="2:51"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1"/>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c r="AK41" s="78">
        <f>IF(VLOOKUP(CONCATENATE(AK$6," ",$D41),'-RÅDATA_KVARTAL-'!$A$4:$W$75,20)&gt;0,VLOOKUP(CONCATENATE(AK$6," ",$D41),'-RÅDATA_KVARTAL-'!$A$4:$W$75,20),"")</f>
        <v>37017.295579231213</v>
      </c>
      <c r="AL41" s="105" t="s">
        <v>213</v>
      </c>
      <c r="AM41" s="78" t="str">
        <f>IF(VLOOKUP(CONCATENATE(AM$6," ",$D41),'-RÅDATA_KVARTAL-'!$A$4:$W$75,20)&gt;0,VLOOKUP(CONCATENATE(AM$6," ",$D41),'-RÅDATA_KVARTAL-'!$A$4:$W$75,20),"")</f>
        <v/>
      </c>
      <c r="AN41" s="37"/>
      <c r="AO41" s="78" t="str">
        <f>IF(VLOOKUP(CONCATENATE(AO$6," ",$D41),'-RÅDATA_KVARTAL-'!$A$4:$W$75,20)&gt;0,VLOOKUP(CONCATENATE(AO$6," ",$D41),'-RÅDATA_KVARTAL-'!$A$4:$W$75,20),"")</f>
        <v/>
      </c>
      <c r="AP41" s="37"/>
      <c r="AQ41" s="78" t="str">
        <f>IF(VLOOKUP(CONCATENATE(AQ$6," ",$D41),'-RÅDATA_KVARTAL-'!$A$4:$W$75,20)&gt;0,VLOOKUP(CONCATENATE(AQ$6," ",$D41),'-RÅDATA_KVARTAL-'!$A$4:$W$75,20),"")</f>
        <v/>
      </c>
      <c r="AR41" s="37"/>
      <c r="AS41" s="78" t="str">
        <f>IF(VLOOKUP(CONCATENATE(AS$6," ",$D41),'-RÅDATA_KVARTAL-'!$A$4:$W$75,20)&gt;0,VLOOKUP(CONCATENATE(AS$6," ",$D41),'-RÅDATA_KVARTAL-'!$A$4:$W$75,20),"")</f>
        <v/>
      </c>
      <c r="AT41" s="37"/>
      <c r="AU41" s="33"/>
      <c r="AV41" s="18" t="s">
        <v>40</v>
      </c>
      <c r="AW41" s="25"/>
    </row>
    <row r="42" spans="2:51"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1"/>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c r="AK42" s="78">
        <f>IF(VLOOKUP(CONCATENATE(AK$6," ",$D42),'-RÅDATA_KVARTAL-'!$A$4:$W$75,20)&gt;0,VLOOKUP(CONCATENATE(AK$6," ",$D42),'-RÅDATA_KVARTAL-'!$A$4:$W$75,20),"")</f>
        <v>37501.277408035705</v>
      </c>
      <c r="AL42" s="105" t="s">
        <v>213</v>
      </c>
      <c r="AM42" s="78" t="str">
        <f>IF(VLOOKUP(CONCATENATE(AM$6," ",$D42),'-RÅDATA_KVARTAL-'!$A$4:$W$75,20)&gt;0,VLOOKUP(CONCATENATE(AM$6," ",$D42),'-RÅDATA_KVARTAL-'!$A$4:$W$75,20),"")</f>
        <v/>
      </c>
      <c r="AN42" s="37"/>
      <c r="AO42" s="78" t="str">
        <f>IF(VLOOKUP(CONCATENATE(AO$6," ",$D42),'-RÅDATA_KVARTAL-'!$A$4:$W$75,20)&gt;0,VLOOKUP(CONCATENATE(AO$6," ",$D42),'-RÅDATA_KVARTAL-'!$A$4:$W$75,20),"")</f>
        <v/>
      </c>
      <c r="AP42" s="37"/>
      <c r="AQ42" s="78" t="str">
        <f>IF(VLOOKUP(CONCATENATE(AQ$6," ",$D42),'-RÅDATA_KVARTAL-'!$A$4:$W$75,20)&gt;0,VLOOKUP(CONCATENATE(AQ$6," ",$D42),'-RÅDATA_KVARTAL-'!$A$4:$W$75,20),"")</f>
        <v/>
      </c>
      <c r="AR42" s="37"/>
      <c r="AS42" s="78" t="str">
        <f>IF(VLOOKUP(CONCATENATE(AS$6," ",$D42),'-RÅDATA_KVARTAL-'!$A$4:$W$75,20)&gt;0,VLOOKUP(CONCATENATE(AS$6," ",$D42),'-RÅDATA_KVARTAL-'!$A$4:$W$75,20),"")</f>
        <v/>
      </c>
      <c r="AT42" s="37"/>
      <c r="AU42" s="33"/>
      <c r="AV42" s="18" t="s">
        <v>41</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200"/>
      <c r="AO44" s="41"/>
      <c r="AP44" s="200"/>
      <c r="AQ44" s="41"/>
      <c r="AR44" s="200"/>
      <c r="AS44" s="41"/>
      <c r="AT44" s="200"/>
      <c r="AU44" s="33"/>
      <c r="AV44" s="38"/>
      <c r="AW44" s="25"/>
    </row>
    <row r="45" spans="2:51" s="53" customFormat="1" ht="12.75" customHeight="1" x14ac:dyDescent="0.2">
      <c r="B45" s="248" t="s">
        <v>46</v>
      </c>
      <c r="C45" s="248"/>
      <c r="D45" s="248"/>
      <c r="E45" s="225"/>
      <c r="F45" s="225"/>
      <c r="G45" s="225"/>
      <c r="H45" s="225"/>
      <c r="I45" s="225"/>
      <c r="J45" s="225"/>
      <c r="K45" s="225"/>
      <c r="L45" s="225"/>
      <c r="M45" s="225"/>
      <c r="N45" s="225"/>
      <c r="O45" s="225"/>
      <c r="P45" s="225"/>
      <c r="Q45" s="225"/>
      <c r="R45" s="225"/>
      <c r="S45" s="225"/>
      <c r="T45" s="225"/>
      <c r="U45" s="225"/>
      <c r="V45" s="225"/>
      <c r="W45" s="225"/>
      <c r="X45" s="225"/>
      <c r="Y45" s="225"/>
      <c r="Z45" s="225"/>
      <c r="AA45" s="16"/>
      <c r="AB45" s="16"/>
      <c r="AC45" s="225"/>
      <c r="AD45" s="225"/>
      <c r="AE45" s="225"/>
      <c r="AF45" s="225"/>
      <c r="AG45" s="225"/>
      <c r="AH45" s="225"/>
      <c r="AI45" s="225"/>
      <c r="AJ45" s="225"/>
      <c r="AK45" s="225"/>
      <c r="AL45" s="225"/>
      <c r="AM45" s="225"/>
      <c r="AN45" s="225"/>
      <c r="AO45" s="225"/>
      <c r="AP45" s="225"/>
      <c r="AQ45" s="225"/>
      <c r="AR45" s="225"/>
      <c r="AS45" s="225"/>
      <c r="AT45" s="225"/>
      <c r="AU45" s="248" t="s">
        <v>48</v>
      </c>
      <c r="AV45" s="248"/>
      <c r="AW45" s="54"/>
    </row>
    <row r="46" spans="2:51" s="53" customFormat="1" ht="12.75" customHeight="1" x14ac:dyDescent="0.2">
      <c r="B46" s="248" t="s">
        <v>47</v>
      </c>
      <c r="C46" s="248"/>
      <c r="D46" s="24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8"/>
      <c r="AN46" s="198"/>
      <c r="AO46" s="198"/>
      <c r="AP46" s="198"/>
      <c r="AQ46" s="198"/>
      <c r="AR46" s="198"/>
      <c r="AS46" s="198"/>
      <c r="AT46" s="198"/>
      <c r="AU46" s="248" t="s">
        <v>49</v>
      </c>
      <c r="AV46" s="248"/>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1"/>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16662.305160637159</v>
      </c>
      <c r="AJ48" s="105" t="s">
        <v>213</v>
      </c>
      <c r="AK48" s="78">
        <f>IF(VLOOKUP(CONCATENATE(AK$6," ",$D48),'-RÅDATA_KVARTAL-'!$A$4:$W$75,21)&gt;0,VLOOKUP(CONCATENATE(AK$6," ",$D48),'-RÅDATA_KVARTAL-'!$A$4:$W$75,21),"")</f>
        <v>16197.040272550319</v>
      </c>
      <c r="AL48" s="105" t="s">
        <v>213</v>
      </c>
      <c r="AM48" s="78">
        <f>IF(VLOOKUP(CONCATENATE(AM$6," ",$D48),'-RÅDATA_KVARTAL-'!$A$4:$W$75,21)&gt;0,VLOOKUP(CONCATENATE(AM$6," ",$D48),'-RÅDATA_KVARTAL-'!$A$4:$W$75,21),"")</f>
        <v>16738.442355609383</v>
      </c>
      <c r="AN48" s="37"/>
      <c r="AO48" s="78" t="str">
        <f>IF(VLOOKUP(CONCATENATE(AO$6," ",$D48),'-RÅDATA_KVARTAL-'!$A$4:$W$75,21)&gt;0,VLOOKUP(CONCATENATE(AO$6," ",$D48),'-RÅDATA_KVARTAL-'!$A$4:$W$75,21),"")</f>
        <v/>
      </c>
      <c r="AP48" s="37"/>
      <c r="AQ48" s="78" t="str">
        <f>IF(VLOOKUP(CONCATENATE(AQ$6," ",$D48),'-RÅDATA_KVARTAL-'!$A$4:$W$75,21)&gt;0,VLOOKUP(CONCATENATE(AQ$6," ",$D48),'-RÅDATA_KVARTAL-'!$A$4:$W$75,21),"")</f>
        <v/>
      </c>
      <c r="AR48" s="37"/>
      <c r="AS48" s="78" t="str">
        <f>IF(VLOOKUP(CONCATENATE(AS$6," ",$D48),'-RÅDATA_KVARTAL-'!$A$4:$W$75,21)&gt;0,VLOOKUP(CONCATENATE(AS$6," ",$D48),'-RÅDATA_KVARTAL-'!$A$4:$W$75,21),"")</f>
        <v/>
      </c>
      <c r="AT48" s="37"/>
      <c r="AU48" s="33"/>
      <c r="AV48" s="18" t="s">
        <v>38</v>
      </c>
      <c r="AW48" s="25"/>
    </row>
    <row r="49" spans="2:51"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1"/>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16466.914026596161</v>
      </c>
      <c r="AJ49" s="105" t="s">
        <v>213</v>
      </c>
      <c r="AK49" s="78">
        <f>IF(VLOOKUP(CONCATENATE(AK$6," ",$D49),'-RÅDATA_KVARTAL-'!$A$4:$W$75,21)&gt;0,VLOOKUP(CONCATENATE(AK$6," ",$D49),'-RÅDATA_KVARTAL-'!$A$4:$W$75,21),"")</f>
        <v>16285.107330515377</v>
      </c>
      <c r="AL49" s="105" t="s">
        <v>213</v>
      </c>
      <c r="AM49" s="78" t="str">
        <f>IF(VLOOKUP(CONCATENATE(AM$6," ",$D49),'-RÅDATA_KVARTAL-'!$A$4:$W$75,21)&gt;0,VLOOKUP(CONCATENATE(AM$6," ",$D49),'-RÅDATA_KVARTAL-'!$A$4:$W$75,21),"")</f>
        <v/>
      </c>
      <c r="AN49" s="37"/>
      <c r="AO49" s="78" t="str">
        <f>IF(VLOOKUP(CONCATENATE(AO$6," ",$D49),'-RÅDATA_KVARTAL-'!$A$4:$W$75,21)&gt;0,VLOOKUP(CONCATENATE(AO$6," ",$D49),'-RÅDATA_KVARTAL-'!$A$4:$W$75,21),"")</f>
        <v/>
      </c>
      <c r="AP49" s="37"/>
      <c r="AQ49" s="78" t="str">
        <f>IF(VLOOKUP(CONCATENATE(AQ$6," ",$D49),'-RÅDATA_KVARTAL-'!$A$4:$W$75,21)&gt;0,VLOOKUP(CONCATENATE(AQ$6," ",$D49),'-RÅDATA_KVARTAL-'!$A$4:$W$75,21),"")</f>
        <v/>
      </c>
      <c r="AR49" s="37"/>
      <c r="AS49" s="78" t="str">
        <f>IF(VLOOKUP(CONCATENATE(AS$6," ",$D49),'-RÅDATA_KVARTAL-'!$A$4:$W$75,21)&gt;0,VLOOKUP(CONCATENATE(AS$6," ",$D49),'-RÅDATA_KVARTAL-'!$A$4:$W$75,21),"")</f>
        <v/>
      </c>
      <c r="AT49" s="37"/>
      <c r="AU49" s="33"/>
      <c r="AV49" s="18" t="s">
        <v>39</v>
      </c>
      <c r="AW49" s="25"/>
      <c r="AY49" s="44"/>
    </row>
    <row r="50" spans="2:51"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1"/>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16382.361362102281</v>
      </c>
      <c r="AJ50" s="105" t="s">
        <v>213</v>
      </c>
      <c r="AK50" s="78">
        <f>IF(VLOOKUP(CONCATENATE(AK$6," ",$D50),'-RÅDATA_KVARTAL-'!$A$4:$W$75,21)&gt;0,VLOOKUP(CONCATENATE(AK$6," ",$D50),'-RÅDATA_KVARTAL-'!$A$4:$W$75,21),"")</f>
        <v>16435.803143157784</v>
      </c>
      <c r="AL50" s="105" t="s">
        <v>213</v>
      </c>
      <c r="AM50" s="78" t="str">
        <f>IF(VLOOKUP(CONCATENATE(AM$6," ",$D50),'-RÅDATA_KVARTAL-'!$A$4:$W$75,21)&gt;0,VLOOKUP(CONCATENATE(AM$6," ",$D50),'-RÅDATA_KVARTAL-'!$A$4:$W$75,21),"")</f>
        <v/>
      </c>
      <c r="AN50" s="37"/>
      <c r="AO50" s="78" t="str">
        <f>IF(VLOOKUP(CONCATENATE(AO$6," ",$D50),'-RÅDATA_KVARTAL-'!$A$4:$W$75,21)&gt;0,VLOOKUP(CONCATENATE(AO$6," ",$D50),'-RÅDATA_KVARTAL-'!$A$4:$W$75,21),"")</f>
        <v/>
      </c>
      <c r="AP50" s="37"/>
      <c r="AQ50" s="78" t="str">
        <f>IF(VLOOKUP(CONCATENATE(AQ$6," ",$D50),'-RÅDATA_KVARTAL-'!$A$4:$W$75,21)&gt;0,VLOOKUP(CONCATENATE(AQ$6," ",$D50),'-RÅDATA_KVARTAL-'!$A$4:$W$75,21),"")</f>
        <v/>
      </c>
      <c r="AR50" s="37"/>
      <c r="AS50" s="78" t="str">
        <f>IF(VLOOKUP(CONCATENATE(AS$6," ",$D50),'-RÅDATA_KVARTAL-'!$A$4:$W$75,21)&gt;0,VLOOKUP(CONCATENATE(AS$6," ",$D50),'-RÅDATA_KVARTAL-'!$A$4:$W$75,21),"")</f>
        <v/>
      </c>
      <c r="AT50" s="37"/>
      <c r="AU50" s="33"/>
      <c r="AV50" s="18" t="s">
        <v>40</v>
      </c>
      <c r="AW50" s="25"/>
    </row>
    <row r="51" spans="2:51"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1"/>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16303.408167336154</v>
      </c>
      <c r="AJ51" s="105" t="s">
        <v>213</v>
      </c>
      <c r="AK51" s="78">
        <f>IF(VLOOKUP(CONCATENATE(AK$6," ",$D51),'-RÅDATA_KVARTAL-'!$A$4:$W$75,21)&gt;0,VLOOKUP(CONCATENATE(AK$6," ",$D51),'-RÅDATA_KVARTAL-'!$A$4:$W$75,21),"")</f>
        <v>16630.677482559877</v>
      </c>
      <c r="AL51" s="105" t="s">
        <v>213</v>
      </c>
      <c r="AM51" s="78" t="str">
        <f>IF(VLOOKUP(CONCATENATE(AM$6," ",$D51),'-RÅDATA_KVARTAL-'!$A$4:$W$75,21)&gt;0,VLOOKUP(CONCATENATE(AM$6," ",$D51),'-RÅDATA_KVARTAL-'!$A$4:$W$75,21),"")</f>
        <v/>
      </c>
      <c r="AN51" s="37"/>
      <c r="AO51" s="78" t="str">
        <f>IF(VLOOKUP(CONCATENATE(AO$6," ",$D51),'-RÅDATA_KVARTAL-'!$A$4:$W$75,21)&gt;0,VLOOKUP(CONCATENATE(AO$6," ",$D51),'-RÅDATA_KVARTAL-'!$A$4:$W$75,21),"")</f>
        <v/>
      </c>
      <c r="AP51" s="37"/>
      <c r="AQ51" s="78" t="str">
        <f>IF(VLOOKUP(CONCATENATE(AQ$6," ",$D51),'-RÅDATA_KVARTAL-'!$A$4:$W$75,21)&gt;0,VLOOKUP(CONCATENATE(AQ$6," ",$D51),'-RÅDATA_KVARTAL-'!$A$4:$W$75,21),"")</f>
        <v/>
      </c>
      <c r="AR51" s="37"/>
      <c r="AS51" s="78" t="str">
        <f>IF(VLOOKUP(CONCATENATE(AS$6," ",$D51),'-RÅDATA_KVARTAL-'!$A$4:$W$75,21)&gt;0,VLOOKUP(CONCATENATE(AS$6," ",$D51),'-RÅDATA_KVARTAL-'!$A$4:$W$75,21),"")</f>
        <v/>
      </c>
      <c r="AT51" s="37"/>
      <c r="AU51" s="33"/>
      <c r="AV51" s="18" t="s">
        <v>41</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185</v>
      </c>
    </row>
    <row r="2" spans="2:51" x14ac:dyDescent="0.2">
      <c r="B2" s="179" t="s">
        <v>126</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48" t="s">
        <v>42</v>
      </c>
      <c r="C6" s="248"/>
      <c r="D6" s="248"/>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2">
        <v>2017</v>
      </c>
      <c r="AN6" s="24"/>
      <c r="AO6" s="202">
        <v>2018</v>
      </c>
      <c r="AP6" s="24"/>
      <c r="AQ6" s="202">
        <v>2019</v>
      </c>
      <c r="AR6" s="24"/>
      <c r="AS6" s="202">
        <v>2020</v>
      </c>
      <c r="AT6" s="24"/>
      <c r="AU6" s="248" t="s">
        <v>45</v>
      </c>
      <c r="AV6" s="248"/>
      <c r="AW6" s="25"/>
      <c r="AY6" s="203"/>
    </row>
    <row r="7" spans="2:51" ht="12.75" customHeight="1" x14ac:dyDescent="0.2">
      <c r="B7" s="252" t="s">
        <v>43</v>
      </c>
      <c r="C7" s="252"/>
      <c r="D7" s="25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44</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200"/>
      <c r="AN8" s="199"/>
      <c r="AO8" s="200"/>
      <c r="AP8" s="199"/>
      <c r="AQ8" s="200"/>
      <c r="AR8" s="199"/>
      <c r="AS8" s="200"/>
      <c r="AT8" s="199"/>
      <c r="AU8" s="18"/>
      <c r="AV8" s="18"/>
      <c r="AW8" s="25"/>
    </row>
    <row r="9" spans="2:51" ht="10.5" customHeight="1" x14ac:dyDescent="0.2">
      <c r="B9" s="65">
        <v>1</v>
      </c>
      <c r="C9" s="66"/>
      <c r="D9" s="18" t="s">
        <v>0</v>
      </c>
      <c r="E9" s="40"/>
      <c r="F9" s="40"/>
      <c r="G9" s="40"/>
      <c r="H9" s="40"/>
      <c r="I9" s="40"/>
      <c r="J9" s="40"/>
      <c r="K9" s="176" t="s">
        <v>51</v>
      </c>
      <c r="L9" s="78"/>
      <c r="M9" s="176" t="s">
        <v>51</v>
      </c>
      <c r="N9" s="78"/>
      <c r="O9" s="176" t="s">
        <v>51</v>
      </c>
      <c r="P9" s="78"/>
      <c r="Q9" s="176" t="s">
        <v>51</v>
      </c>
      <c r="R9" s="78"/>
      <c r="S9" s="176" t="s">
        <v>51</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48"/>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c r="AK9" s="78">
        <f>IF(VLOOKUP(CONCATENATE(AK$6," ",$D9),'-RÅDATA_KVARTAL-'!$A$4:$W$75,14)&gt;0,VLOOKUP(CONCATENATE(AK$6," ",$D9),'-RÅDATA_KVARTAL-'!$A$4:$W$75,14),"")</f>
        <v>9067.1549125380934</v>
      </c>
      <c r="AL9" s="105" t="s">
        <v>213</v>
      </c>
      <c r="AM9" s="78">
        <f>IF(VLOOKUP(CONCATENATE(AM$6," ",$D9),'-RÅDATA_KVARTAL-'!$A$4:$W$75,14)&gt;0,VLOOKUP(CONCATENATE(AM$6," ",$D9),'-RÅDATA_KVARTAL-'!$A$4:$W$75,14),"")</f>
        <v>9536.4589721328302</v>
      </c>
      <c r="AN9" s="37"/>
      <c r="AO9" s="78" t="str">
        <f>IF(VLOOKUP(CONCATENATE(AO$6," ",$D9),'-RÅDATA_KVARTAL-'!$A$4:$W$75,14)&gt;0,VLOOKUP(CONCATENATE(AO$6," ",$D9),'-RÅDATA_KVARTAL-'!$A$4:$W$75,14),"")</f>
        <v/>
      </c>
      <c r="AP9" s="37"/>
      <c r="AQ9" s="78" t="str">
        <f>IF(VLOOKUP(CONCATENATE(AQ$6," ",$D9),'-RÅDATA_KVARTAL-'!$A$4:$W$75,14)&gt;0,VLOOKUP(CONCATENATE(AQ$6," ",$D9),'-RÅDATA_KVARTAL-'!$A$4:$W$75,14),"")</f>
        <v/>
      </c>
      <c r="AR9" s="37"/>
      <c r="AS9" s="78" t="str">
        <f>IF(VLOOKUP(CONCATENATE(AS$6," ",$D9),'-RÅDATA_KVARTAL-'!$A$4:$W$75,14)&gt;0,VLOOKUP(CONCATENATE(AS$6," ",$D9),'-RÅDATA_KVARTAL-'!$A$4:$W$75,14),"")</f>
        <v/>
      </c>
      <c r="AT9" s="37"/>
      <c r="AU9" s="33"/>
      <c r="AV9" s="18" t="s">
        <v>38</v>
      </c>
      <c r="AW9" s="25"/>
    </row>
    <row r="10" spans="2:51" ht="10.5" customHeight="1" x14ac:dyDescent="0.2">
      <c r="B10" s="65">
        <v>2</v>
      </c>
      <c r="C10" s="65"/>
      <c r="D10" s="18" t="s">
        <v>1</v>
      </c>
      <c r="E10" s="40"/>
      <c r="F10" s="40"/>
      <c r="G10" s="40"/>
      <c r="H10" s="40"/>
      <c r="I10" s="40"/>
      <c r="J10" s="40"/>
      <c r="K10" s="176" t="s">
        <v>51</v>
      </c>
      <c r="L10" s="78"/>
      <c r="M10" s="176" t="s">
        <v>51</v>
      </c>
      <c r="N10" s="78"/>
      <c r="O10" s="176" t="s">
        <v>51</v>
      </c>
      <c r="P10" s="78"/>
      <c r="Q10" s="176" t="s">
        <v>51</v>
      </c>
      <c r="R10" s="78"/>
      <c r="S10" s="176" t="s">
        <v>51</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48"/>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c r="AK10" s="78">
        <f>IF(VLOOKUP(CONCATENATE(AK$6," ",$D10),'-RÅDATA_KVARTAL-'!$A$4:$W$75,14)&gt;0,VLOOKUP(CONCATENATE(AK$6," ",$D10),'-RÅDATA_KVARTAL-'!$A$4:$W$75,14),"")</f>
        <v>8954.1769104140185</v>
      </c>
      <c r="AL10" s="105" t="s">
        <v>213</v>
      </c>
      <c r="AM10" s="78" t="str">
        <f>IF(VLOOKUP(CONCATENATE(AM$6," ",$D10),'-RÅDATA_KVARTAL-'!$A$4:$W$75,14)&gt;0,VLOOKUP(CONCATENATE(AM$6," ",$D10),'-RÅDATA_KVARTAL-'!$A$4:$W$75,14),"")</f>
        <v/>
      </c>
      <c r="AN10" s="37"/>
      <c r="AO10" s="78" t="str">
        <f>IF(VLOOKUP(CONCATENATE(AO$6," ",$D10),'-RÅDATA_KVARTAL-'!$A$4:$W$75,14)&gt;0,VLOOKUP(CONCATENATE(AO$6," ",$D10),'-RÅDATA_KVARTAL-'!$A$4:$W$75,14),"")</f>
        <v/>
      </c>
      <c r="AP10" s="37"/>
      <c r="AQ10" s="78" t="str">
        <f>IF(VLOOKUP(CONCATENATE(AQ$6," ",$D10),'-RÅDATA_KVARTAL-'!$A$4:$W$75,14)&gt;0,VLOOKUP(CONCATENATE(AQ$6," ",$D10),'-RÅDATA_KVARTAL-'!$A$4:$W$75,14),"")</f>
        <v/>
      </c>
      <c r="AR10" s="37"/>
      <c r="AS10" s="78" t="str">
        <f>IF(VLOOKUP(CONCATENATE(AS$6," ",$D10),'-RÅDATA_KVARTAL-'!$A$4:$W$75,14)&gt;0,VLOOKUP(CONCATENATE(AS$6," ",$D10),'-RÅDATA_KVARTAL-'!$A$4:$W$75,14),"")</f>
        <v/>
      </c>
      <c r="AT10" s="37"/>
      <c r="AU10" s="33"/>
      <c r="AV10" s="18" t="s">
        <v>39</v>
      </c>
      <c r="AW10" s="25"/>
      <c r="AY10" s="44"/>
    </row>
    <row r="11" spans="2:51" ht="10.5" customHeight="1" x14ac:dyDescent="0.2">
      <c r="B11" s="65">
        <v>3</v>
      </c>
      <c r="C11" s="65"/>
      <c r="D11" s="18" t="s">
        <v>2</v>
      </c>
      <c r="E11" s="40"/>
      <c r="F11" s="40"/>
      <c r="G11" s="40"/>
      <c r="H11" s="40"/>
      <c r="I11" s="40"/>
      <c r="J11" s="40"/>
      <c r="K11" s="176" t="s">
        <v>51</v>
      </c>
      <c r="L11" s="78"/>
      <c r="M11" s="176" t="s">
        <v>51</v>
      </c>
      <c r="N11" s="78"/>
      <c r="O11" s="176" t="s">
        <v>51</v>
      </c>
      <c r="P11" s="78"/>
      <c r="Q11" s="176" t="s">
        <v>51</v>
      </c>
      <c r="R11" s="78"/>
      <c r="S11" s="176" t="s">
        <v>51</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48"/>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c r="AK11" s="78">
        <f>IF(VLOOKUP(CONCATENATE(AK$6," ",$D11),'-RÅDATA_KVARTAL-'!$A$4:$W$75,14)&gt;0,VLOOKUP(CONCATENATE(AK$6," ",$D11),'-RÅDATA_KVARTAL-'!$A$4:$W$75,14),"")</f>
        <v>8707.9446997463456</v>
      </c>
      <c r="AL11" s="105" t="s">
        <v>213</v>
      </c>
      <c r="AM11" s="78" t="str">
        <f>IF(VLOOKUP(CONCATENATE(AM$6," ",$D11),'-RÅDATA_KVARTAL-'!$A$4:$W$75,14)&gt;0,VLOOKUP(CONCATENATE(AM$6," ",$D11),'-RÅDATA_KVARTAL-'!$A$4:$W$75,14),"")</f>
        <v/>
      </c>
      <c r="AN11" s="37"/>
      <c r="AO11" s="78" t="str">
        <f>IF(VLOOKUP(CONCATENATE(AO$6," ",$D11),'-RÅDATA_KVARTAL-'!$A$4:$W$75,14)&gt;0,VLOOKUP(CONCATENATE(AO$6," ",$D11),'-RÅDATA_KVARTAL-'!$A$4:$W$75,14),"")</f>
        <v/>
      </c>
      <c r="AP11" s="37"/>
      <c r="AQ11" s="78" t="str">
        <f>IF(VLOOKUP(CONCATENATE(AQ$6," ",$D11),'-RÅDATA_KVARTAL-'!$A$4:$W$75,14)&gt;0,VLOOKUP(CONCATENATE(AQ$6," ",$D11),'-RÅDATA_KVARTAL-'!$A$4:$W$75,14),"")</f>
        <v/>
      </c>
      <c r="AR11" s="37"/>
      <c r="AS11" s="78" t="str">
        <f>IF(VLOOKUP(CONCATENATE(AS$6," ",$D11),'-RÅDATA_KVARTAL-'!$A$4:$W$75,14)&gt;0,VLOOKUP(CONCATENATE(AS$6," ",$D11),'-RÅDATA_KVARTAL-'!$A$4:$W$75,14),"")</f>
        <v/>
      </c>
      <c r="AT11" s="37"/>
      <c r="AU11" s="33"/>
      <c r="AV11" s="18" t="s">
        <v>40</v>
      </c>
      <c r="AW11" s="25"/>
    </row>
    <row r="12" spans="2:51" ht="10.5" customHeight="1" x14ac:dyDescent="0.2">
      <c r="B12" s="65">
        <v>4</v>
      </c>
      <c r="C12" s="65"/>
      <c r="D12" s="18" t="s">
        <v>3</v>
      </c>
      <c r="E12" s="40"/>
      <c r="F12" s="40"/>
      <c r="G12" s="40"/>
      <c r="H12" s="40"/>
      <c r="I12" s="40"/>
      <c r="J12" s="40"/>
      <c r="K12" s="176" t="s">
        <v>51</v>
      </c>
      <c r="L12" s="78"/>
      <c r="M12" s="176" t="s">
        <v>51</v>
      </c>
      <c r="N12" s="78"/>
      <c r="O12" s="176" t="s">
        <v>51</v>
      </c>
      <c r="P12" s="78"/>
      <c r="Q12" s="176" t="s">
        <v>51</v>
      </c>
      <c r="R12" s="78"/>
      <c r="S12" s="176" t="s">
        <v>51</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48"/>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c r="AK12" s="78">
        <f>IF(VLOOKUP(CONCATENATE(AK$6," ",$D12),'-RÅDATA_KVARTAL-'!$A$4:$W$75,14)&gt;0,VLOOKUP(CONCATENATE(AK$6," ",$D12),'-RÅDATA_KVARTAL-'!$A$4:$W$75,14),"")</f>
        <v>9599.3891178809881</v>
      </c>
      <c r="AL12" s="105" t="s">
        <v>213</v>
      </c>
      <c r="AM12" s="78" t="str">
        <f>IF(VLOOKUP(CONCATENATE(AM$6," ",$D12),'-RÅDATA_KVARTAL-'!$A$4:$W$75,14)&gt;0,VLOOKUP(CONCATENATE(AM$6," ",$D12),'-RÅDATA_KVARTAL-'!$A$4:$W$75,14),"")</f>
        <v/>
      </c>
      <c r="AN12" s="37"/>
      <c r="AO12" s="78" t="str">
        <f>IF(VLOOKUP(CONCATENATE(AO$6," ",$D12),'-RÅDATA_KVARTAL-'!$A$4:$W$75,14)&gt;0,VLOOKUP(CONCATENATE(AO$6," ",$D12),'-RÅDATA_KVARTAL-'!$A$4:$W$75,14),"")</f>
        <v/>
      </c>
      <c r="AP12" s="37"/>
      <c r="AQ12" s="78" t="str">
        <f>IF(VLOOKUP(CONCATENATE(AQ$6," ",$D12),'-RÅDATA_KVARTAL-'!$A$4:$W$75,14)&gt;0,VLOOKUP(CONCATENATE(AQ$6," ",$D12),'-RÅDATA_KVARTAL-'!$A$4:$W$75,14),"")</f>
        <v/>
      </c>
      <c r="AR12" s="37"/>
      <c r="AS12" s="78" t="str">
        <f>IF(VLOOKUP(CONCATENATE(AS$6," ",$D12),'-RÅDATA_KVARTAL-'!$A$4:$W$75,14)&gt;0,VLOOKUP(CONCATENATE(AS$6," ",$D12),'-RÅDATA_KVARTAL-'!$A$4:$W$75,14),"")</f>
        <v/>
      </c>
      <c r="AT12" s="37"/>
      <c r="AU12" s="33"/>
      <c r="AV12" s="18" t="s">
        <v>41</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15</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f>SUM(U9:U12)</f>
        <v>42388.322613999968</v>
      </c>
      <c r="V14" s="98"/>
      <c r="W14" s="98">
        <f>SUM(W9:W12)</f>
        <v>34832.577385000041</v>
      </c>
      <c r="X14" s="98"/>
      <c r="Y14" s="98">
        <f>SUM(Y9:Y12)</f>
        <v>40399.350498000007</v>
      </c>
      <c r="Z14" s="98"/>
      <c r="AA14" s="98">
        <f>SUM(AA9:AA12)</f>
        <v>39394.240118199996</v>
      </c>
      <c r="AB14" s="98"/>
      <c r="AC14" s="98">
        <f>SUM(AC9:AC12)</f>
        <v>37113.047450403414</v>
      </c>
      <c r="AD14" s="148"/>
      <c r="AE14" s="98">
        <f>SUM(AE9:AE12)</f>
        <v>36513.932783818702</v>
      </c>
      <c r="AF14" s="187"/>
      <c r="AG14" s="98">
        <f>SUM(AG9:AG12)</f>
        <v>37331.29288109755</v>
      </c>
      <c r="AH14" s="187"/>
      <c r="AI14" s="98">
        <f>SUM(AI9:AI12)</f>
        <v>36302.721322823287</v>
      </c>
      <c r="AJ14" s="37"/>
      <c r="AK14" s="98">
        <f>SUM(AK9:AK12)</f>
        <v>36328.665640579442</v>
      </c>
      <c r="AL14" s="187" t="s">
        <v>213</v>
      </c>
      <c r="AM14" s="98">
        <f>SUM(AM9:AM12)</f>
        <v>9536.4589721328302</v>
      </c>
      <c r="AN14" s="187"/>
      <c r="AO14" s="98">
        <f>SUM(AO9:AO12)</f>
        <v>0</v>
      </c>
      <c r="AP14" s="187"/>
      <c r="AQ14" s="98">
        <f>SUM(AQ9:AQ12)</f>
        <v>0</v>
      </c>
      <c r="AR14" s="187"/>
      <c r="AS14" s="98">
        <f>SUM(AS9:AS12)</f>
        <v>0</v>
      </c>
      <c r="AT14" s="187"/>
      <c r="AU14" s="33"/>
      <c r="AV14" s="67" t="s">
        <v>34</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200"/>
      <c r="AO16" s="41"/>
      <c r="AP16" s="200"/>
      <c r="AQ16" s="41"/>
      <c r="AR16" s="200"/>
      <c r="AS16" s="41"/>
      <c r="AT16" s="200"/>
      <c r="AU16" s="33"/>
      <c r="AV16" s="38"/>
      <c r="AW16" s="25"/>
    </row>
    <row r="17" spans="2:51" s="53" customFormat="1" ht="12.75" customHeight="1" x14ac:dyDescent="0.2">
      <c r="B17" s="248" t="s">
        <v>46</v>
      </c>
      <c r="C17" s="248"/>
      <c r="D17" s="248"/>
      <c r="E17" s="225"/>
      <c r="F17" s="225"/>
      <c r="G17" s="225"/>
      <c r="H17" s="225"/>
      <c r="I17" s="225"/>
      <c r="J17" s="225"/>
      <c r="K17" s="225"/>
      <c r="L17" s="225"/>
      <c r="M17" s="225"/>
      <c r="N17" s="225"/>
      <c r="O17" s="225"/>
      <c r="P17" s="225"/>
      <c r="Q17" s="225"/>
      <c r="R17" s="225"/>
      <c r="S17" s="225"/>
      <c r="T17" s="225"/>
      <c r="U17" s="225"/>
      <c r="V17" s="225"/>
      <c r="W17" s="225"/>
      <c r="X17" s="225"/>
      <c r="Y17" s="225"/>
      <c r="Z17" s="225"/>
      <c r="AA17" s="16"/>
      <c r="AB17" s="16"/>
      <c r="AC17" s="225"/>
      <c r="AD17" s="225"/>
      <c r="AE17" s="225"/>
      <c r="AF17" s="225"/>
      <c r="AG17" s="225"/>
      <c r="AH17" s="225"/>
      <c r="AI17" s="225"/>
      <c r="AJ17" s="225"/>
      <c r="AK17" s="225"/>
      <c r="AL17" s="225"/>
      <c r="AM17" s="225"/>
      <c r="AN17" s="225"/>
      <c r="AO17" s="225"/>
      <c r="AP17" s="225"/>
      <c r="AQ17" s="225"/>
      <c r="AR17" s="225"/>
      <c r="AS17" s="225"/>
      <c r="AT17" s="225"/>
      <c r="AU17" s="248" t="s">
        <v>48</v>
      </c>
      <c r="AV17" s="248"/>
      <c r="AW17" s="54"/>
    </row>
    <row r="18" spans="2:51" s="53" customFormat="1" ht="12.75" customHeight="1" x14ac:dyDescent="0.2">
      <c r="B18" s="248" t="s">
        <v>47</v>
      </c>
      <c r="C18" s="248"/>
      <c r="D18" s="24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8"/>
      <c r="AN18" s="198"/>
      <c r="AO18" s="198"/>
      <c r="AP18" s="198"/>
      <c r="AQ18" s="198"/>
      <c r="AR18" s="198"/>
      <c r="AS18" s="198"/>
      <c r="AT18" s="198"/>
      <c r="AU18" s="248" t="s">
        <v>49</v>
      </c>
      <c r="AV18" s="248"/>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48"/>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3303.2523648707311</v>
      </c>
      <c r="AJ20" s="37"/>
      <c r="AK20" s="78">
        <f>IF(VLOOKUP(CONCATENATE(AK$6," ",$D20),'-RÅDATA_KVARTAL-'!$A$4:$W$75,15)&gt;0,VLOOKUP(CONCATENATE(AK$6," ",$D20),'-RÅDATA_KVARTAL-'!$A$4:$W$75,15),"")</f>
        <v>3131.9076537120782</v>
      </c>
      <c r="AL20" s="105" t="s">
        <v>213</v>
      </c>
      <c r="AM20" s="78">
        <f>IF(VLOOKUP(CONCATENATE(AM$6," ",$D20),'-RÅDATA_KVARTAL-'!$A$4:$W$75,15)&gt;0,VLOOKUP(CONCATENATE(AM$6," ",$D20),'-RÅDATA_KVARTAL-'!$A$4:$W$75,15),"")</f>
        <v>3359.8925025881858</v>
      </c>
      <c r="AN20" s="37"/>
      <c r="AO20" s="78" t="str">
        <f>IF(VLOOKUP(CONCATENATE(AO$6," ",$D20),'-RÅDATA_KVARTAL-'!$A$4:$W$75,15)&gt;0,VLOOKUP(CONCATENATE(AO$6," ",$D20),'-RÅDATA_KVARTAL-'!$A$4:$W$75,15),"")</f>
        <v/>
      </c>
      <c r="AP20" s="37"/>
      <c r="AQ20" s="78" t="str">
        <f>IF(VLOOKUP(CONCATENATE(AQ$6," ",$D20),'-RÅDATA_KVARTAL-'!$A$4:$W$75,15)&gt;0,VLOOKUP(CONCATENATE(AQ$6," ",$D20),'-RÅDATA_KVARTAL-'!$A$4:$W$75,15),"")</f>
        <v/>
      </c>
      <c r="AR20" s="37"/>
      <c r="AS20" s="78" t="str">
        <f>IF(VLOOKUP(CONCATENATE(AS$6," ",$D20),'-RÅDATA_KVARTAL-'!$A$4:$W$75,15)&gt;0,VLOOKUP(CONCATENATE(AS$6," ",$D20),'-RÅDATA_KVARTAL-'!$A$4:$W$75,15),"")</f>
        <v/>
      </c>
      <c r="AT20" s="37"/>
      <c r="AU20" s="33"/>
      <c r="AV20" s="18" t="s">
        <v>38</v>
      </c>
      <c r="AW20" s="25"/>
    </row>
    <row r="21" spans="2:51"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48"/>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c r="AK21" s="78">
        <f>IF(VLOOKUP(CONCATENATE(AK$6," ",$D21),'-RÅDATA_KVARTAL-'!$A$4:$W$75,15)&gt;0,VLOOKUP(CONCATENATE(AK$6," ",$D21),'-RÅDATA_KVARTAL-'!$A$4:$W$75,15),"")</f>
        <v>3189.179321065295</v>
      </c>
      <c r="AL21" s="105" t="s">
        <v>213</v>
      </c>
      <c r="AM21" s="78" t="str">
        <f>IF(VLOOKUP(CONCATENATE(AM$6," ",$D21),'-RÅDATA_KVARTAL-'!$A$4:$W$75,15)&gt;0,VLOOKUP(CONCATENATE(AM$6," ",$D21),'-RÅDATA_KVARTAL-'!$A$4:$W$75,15),"")</f>
        <v/>
      </c>
      <c r="AN21" s="37"/>
      <c r="AO21" s="78" t="str">
        <f>IF(VLOOKUP(CONCATENATE(AO$6," ",$D21),'-RÅDATA_KVARTAL-'!$A$4:$W$75,15)&gt;0,VLOOKUP(CONCATENATE(AO$6," ",$D21),'-RÅDATA_KVARTAL-'!$A$4:$W$75,15),"")</f>
        <v/>
      </c>
      <c r="AP21" s="37"/>
      <c r="AQ21" s="78" t="str">
        <f>IF(VLOOKUP(CONCATENATE(AQ$6," ",$D21),'-RÅDATA_KVARTAL-'!$A$4:$W$75,15)&gt;0,VLOOKUP(CONCATENATE(AQ$6," ",$D21),'-RÅDATA_KVARTAL-'!$A$4:$W$75,15),"")</f>
        <v/>
      </c>
      <c r="AR21" s="37"/>
      <c r="AS21" s="78" t="str">
        <f>IF(VLOOKUP(CONCATENATE(AS$6," ",$D21),'-RÅDATA_KVARTAL-'!$A$4:$W$75,15)&gt;0,VLOOKUP(CONCATENATE(AS$6," ",$D21),'-RÅDATA_KVARTAL-'!$A$4:$W$75,15),"")</f>
        <v/>
      </c>
      <c r="AT21" s="37"/>
      <c r="AU21" s="33"/>
      <c r="AV21" s="18" t="s">
        <v>39</v>
      </c>
      <c r="AW21" s="25"/>
      <c r="AY21" s="44"/>
    </row>
    <row r="22" spans="2:51"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48"/>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3027.8497266621171</v>
      </c>
      <c r="AJ22" s="37"/>
      <c r="AK22" s="78">
        <f>IF(VLOOKUP(CONCATENATE(AK$6," ",$D22),'-RÅDATA_KVARTAL-'!$A$4:$W$75,15)&gt;0,VLOOKUP(CONCATENATE(AK$6," ",$D22),'-RÅDATA_KVARTAL-'!$A$4:$W$75,15),"")</f>
        <v>3172.4003554918131</v>
      </c>
      <c r="AL22" s="105" t="s">
        <v>213</v>
      </c>
      <c r="AM22" s="78" t="str">
        <f>IF(VLOOKUP(CONCATENATE(AM$6," ",$D22),'-RÅDATA_KVARTAL-'!$A$4:$W$75,15)&gt;0,VLOOKUP(CONCATENATE(AM$6," ",$D22),'-RÅDATA_KVARTAL-'!$A$4:$W$75,15),"")</f>
        <v/>
      </c>
      <c r="AN22" s="37"/>
      <c r="AO22" s="78" t="str">
        <f>IF(VLOOKUP(CONCATENATE(AO$6," ",$D22),'-RÅDATA_KVARTAL-'!$A$4:$W$75,15)&gt;0,VLOOKUP(CONCATENATE(AO$6," ",$D22),'-RÅDATA_KVARTAL-'!$A$4:$W$75,15),"")</f>
        <v/>
      </c>
      <c r="AP22" s="37"/>
      <c r="AQ22" s="78" t="str">
        <f>IF(VLOOKUP(CONCATENATE(AQ$6," ",$D22),'-RÅDATA_KVARTAL-'!$A$4:$W$75,15)&gt;0,VLOOKUP(CONCATENATE(AQ$6," ",$D22),'-RÅDATA_KVARTAL-'!$A$4:$W$75,15),"")</f>
        <v/>
      </c>
      <c r="AR22" s="37"/>
      <c r="AS22" s="78" t="str">
        <f>IF(VLOOKUP(CONCATENATE(AS$6," ",$D22),'-RÅDATA_KVARTAL-'!$A$4:$W$75,15)&gt;0,VLOOKUP(CONCATENATE(AS$6," ",$D22),'-RÅDATA_KVARTAL-'!$A$4:$W$75,15),"")</f>
        <v/>
      </c>
      <c r="AT22" s="37"/>
      <c r="AU22" s="33"/>
      <c r="AV22" s="18" t="s">
        <v>40</v>
      </c>
      <c r="AW22" s="25"/>
    </row>
    <row r="23" spans="2:51"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48"/>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3329.6859860356476</v>
      </c>
      <c r="AJ23" s="37"/>
      <c r="AK23" s="78">
        <f>IF(VLOOKUP(CONCATENATE(AK$6," ",$D23),'-RÅDATA_KVARTAL-'!$A$4:$W$75,15)&gt;0,VLOOKUP(CONCATENATE(AK$6," ",$D23),'-RÅDATA_KVARTAL-'!$A$4:$W$75,15),"")</f>
        <v>3550.9165751586866</v>
      </c>
      <c r="AL23" s="105" t="s">
        <v>213</v>
      </c>
      <c r="AM23" s="78" t="str">
        <f>IF(VLOOKUP(CONCATENATE(AM$6," ",$D23),'-RÅDATA_KVARTAL-'!$A$4:$W$75,15)&gt;0,VLOOKUP(CONCATENATE(AM$6," ",$D23),'-RÅDATA_KVARTAL-'!$A$4:$W$75,15),"")</f>
        <v/>
      </c>
      <c r="AN23" s="37"/>
      <c r="AO23" s="78" t="str">
        <f>IF(VLOOKUP(CONCATENATE(AO$6," ",$D23),'-RÅDATA_KVARTAL-'!$A$4:$W$75,15)&gt;0,VLOOKUP(CONCATENATE(AO$6," ",$D23),'-RÅDATA_KVARTAL-'!$A$4:$W$75,15),"")</f>
        <v/>
      </c>
      <c r="AP23" s="37"/>
      <c r="AQ23" s="78" t="str">
        <f>IF(VLOOKUP(CONCATENATE(AQ$6," ",$D23),'-RÅDATA_KVARTAL-'!$A$4:$W$75,15)&gt;0,VLOOKUP(CONCATENATE(AQ$6," ",$D23),'-RÅDATA_KVARTAL-'!$A$4:$W$75,15),"")</f>
        <v/>
      </c>
      <c r="AR23" s="37"/>
      <c r="AS23" s="78" t="str">
        <f>IF(VLOOKUP(CONCATENATE(AS$6," ",$D23),'-RÅDATA_KVARTAL-'!$A$4:$W$75,15)&gt;0,VLOOKUP(CONCATENATE(AS$6," ",$D23),'-RÅDATA_KVARTAL-'!$A$4:$W$75,15),"")</f>
        <v/>
      </c>
      <c r="AT23" s="37"/>
      <c r="AU23" s="33"/>
      <c r="AV23" s="18" t="s">
        <v>41</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15</v>
      </c>
      <c r="E25" s="36"/>
      <c r="F25" s="36"/>
      <c r="G25" s="36"/>
      <c r="H25" s="36"/>
      <c r="I25" s="36"/>
      <c r="J25" s="36"/>
      <c r="K25" s="98">
        <f>SUM(K20:K23)</f>
        <v>12856.052976666664</v>
      </c>
      <c r="L25" s="36"/>
      <c r="M25" s="98">
        <f t="shared" ref="M25:AC25" si="0">SUM(M20:M23)</f>
        <v>13189.780088</v>
      </c>
      <c r="N25" s="36"/>
      <c r="O25" s="98">
        <f t="shared" si="0"/>
        <v>14124.505315</v>
      </c>
      <c r="P25" s="36"/>
      <c r="Q25" s="98">
        <f t="shared" si="0"/>
        <v>14894.407510158948</v>
      </c>
      <c r="R25" s="36"/>
      <c r="S25" s="98">
        <f t="shared" si="0"/>
        <v>15681.338482000001</v>
      </c>
      <c r="T25" s="98"/>
      <c r="U25" s="98">
        <f t="shared" si="0"/>
        <v>15782.458570818171</v>
      </c>
      <c r="V25" s="98"/>
      <c r="W25" s="98">
        <f t="shared" si="0"/>
        <v>13176.154291379999</v>
      </c>
      <c r="X25" s="98"/>
      <c r="Y25" s="98">
        <f t="shared" si="0"/>
        <v>14828.241098549632</v>
      </c>
      <c r="Z25" s="98"/>
      <c r="AA25" s="98">
        <f t="shared" si="0"/>
        <v>14449.170367857991</v>
      </c>
      <c r="AB25" s="98"/>
      <c r="AC25" s="98">
        <f t="shared" si="0"/>
        <v>13921.605378466546</v>
      </c>
      <c r="AD25" s="148"/>
      <c r="AE25" s="98">
        <f>SUM(AE20:AE23)</f>
        <v>13128.749260601278</v>
      </c>
      <c r="AF25" s="187"/>
      <c r="AG25" s="98">
        <f>SUM(AG20:AG23)</f>
        <v>13455.720408419857</v>
      </c>
      <c r="AH25" s="187"/>
      <c r="AI25" s="98">
        <f>SUM(AI20:AI23)</f>
        <v>12799.896198274799</v>
      </c>
      <c r="AJ25" s="37"/>
      <c r="AK25" s="98">
        <f>SUM(AK20:AK23)</f>
        <v>13044.403905427873</v>
      </c>
      <c r="AL25" s="187" t="s">
        <v>213</v>
      </c>
      <c r="AM25" s="98">
        <f>SUM(AM20:AM23)</f>
        <v>3359.8925025881858</v>
      </c>
      <c r="AN25" s="187"/>
      <c r="AO25" s="98">
        <f>SUM(AO20:AO23)</f>
        <v>0</v>
      </c>
      <c r="AP25" s="187"/>
      <c r="AQ25" s="98">
        <f>SUM(AQ20:AQ23)</f>
        <v>0</v>
      </c>
      <c r="AR25" s="187"/>
      <c r="AS25" s="98">
        <f>SUM(AS20:AS23)</f>
        <v>0</v>
      </c>
      <c r="AT25" s="187"/>
      <c r="AU25" s="33"/>
      <c r="AV25" s="67" t="s">
        <v>34</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186</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127</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48" t="s">
        <v>42</v>
      </c>
      <c r="C38" s="248"/>
      <c r="D38" s="248"/>
      <c r="E38" s="253">
        <v>2000</v>
      </c>
      <c r="F38" s="254"/>
      <c r="G38" s="253">
        <v>2001</v>
      </c>
      <c r="H38" s="254"/>
      <c r="I38" s="253">
        <v>2002</v>
      </c>
      <c r="J38" s="254"/>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2">
        <v>2017</v>
      </c>
      <c r="AN38" s="24"/>
      <c r="AO38" s="202">
        <v>2018</v>
      </c>
      <c r="AP38" s="24"/>
      <c r="AQ38" s="202">
        <v>2019</v>
      </c>
      <c r="AR38" s="24"/>
      <c r="AS38" s="202">
        <v>2020</v>
      </c>
      <c r="AT38" s="24"/>
      <c r="AU38" s="248" t="s">
        <v>45</v>
      </c>
      <c r="AV38" s="248"/>
      <c r="AW38" s="25"/>
    </row>
    <row r="39" spans="2:51" ht="12.75" customHeight="1" x14ac:dyDescent="0.2">
      <c r="B39" s="252" t="s">
        <v>43</v>
      </c>
      <c r="C39" s="252"/>
      <c r="D39" s="25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44</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200"/>
      <c r="AN40" s="199"/>
      <c r="AO40" s="200"/>
      <c r="AP40" s="199"/>
      <c r="AQ40" s="200"/>
      <c r="AR40" s="199"/>
      <c r="AS40" s="200"/>
      <c r="AT40" s="199"/>
      <c r="AU40" s="18"/>
      <c r="AV40" s="18"/>
      <c r="AW40" s="25"/>
    </row>
    <row r="41" spans="2:51" ht="10.5" customHeight="1" x14ac:dyDescent="0.2">
      <c r="B41" s="17">
        <v>1</v>
      </c>
      <c r="C41" s="20"/>
      <c r="D41" s="18" t="s">
        <v>0</v>
      </c>
      <c r="E41" s="40"/>
      <c r="F41" s="40"/>
      <c r="G41" s="40"/>
      <c r="H41" s="40"/>
      <c r="I41" s="40"/>
      <c r="J41" s="40"/>
      <c r="K41" s="176" t="s">
        <v>51</v>
      </c>
      <c r="L41" s="78"/>
      <c r="M41" s="176" t="s">
        <v>51</v>
      </c>
      <c r="N41" s="78"/>
      <c r="O41" s="176" t="s">
        <v>51</v>
      </c>
      <c r="P41" s="78"/>
      <c r="Q41" s="176" t="s">
        <v>51</v>
      </c>
      <c r="R41" s="78"/>
      <c r="S41" s="176" t="s">
        <v>51</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1"/>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c r="AK41" s="78">
        <f>IF(VLOOKUP(CONCATENATE(AK$6," ",$D41),'-RÅDATA_KVARTAL-'!$A$4:$AC$75,28)&gt;0,VLOOKUP(CONCATENATE(AK$6," ",$D41),'-RÅDATA_KVARTAL-'!$A$4:$AC$75,28),"")</f>
        <v>35882.554112147009</v>
      </c>
      <c r="AL41" s="105" t="s">
        <v>213</v>
      </c>
      <c r="AM41" s="78">
        <f>IF(VLOOKUP(CONCATENATE(AM$6," ",$D41),'-RÅDATA_KVARTAL-'!$A$4:$AC$75,28)&gt;0,VLOOKUP(CONCATENATE(AM$6," ",$D41),'-RÅDATA_KVARTAL-'!$A$4:$AC$75,28),"")</f>
        <v>36797.969700174181</v>
      </c>
      <c r="AN41" s="37"/>
      <c r="AO41" s="78" t="str">
        <f>IF(VLOOKUP(CONCATENATE(AO$6," ",$D41),'-RÅDATA_KVARTAL-'!$A$4:$AC$75,28)&gt;0,VLOOKUP(CONCATENATE(AO$6," ",$D41),'-RÅDATA_KVARTAL-'!$A$4:$AC$75,28),"")</f>
        <v/>
      </c>
      <c r="AP41" s="37"/>
      <c r="AQ41" s="78" t="str">
        <f>IF(VLOOKUP(CONCATENATE(AQ$6," ",$D41),'-RÅDATA_KVARTAL-'!$A$4:$AC$75,28)&gt;0,VLOOKUP(CONCATENATE(AQ$6," ",$D41),'-RÅDATA_KVARTAL-'!$A$4:$AC$75,28),"")</f>
        <v/>
      </c>
      <c r="AR41" s="37"/>
      <c r="AS41" s="78" t="str">
        <f>IF(VLOOKUP(CONCATENATE(AS$6," ",$D41),'-RÅDATA_KVARTAL-'!$A$4:$AC$75,28)&gt;0,VLOOKUP(CONCATENATE(AS$6," ",$D41),'-RÅDATA_KVARTAL-'!$A$4:$AC$75,28),"")</f>
        <v/>
      </c>
      <c r="AT41" s="37"/>
      <c r="AU41" s="33"/>
      <c r="AV41" s="18" t="s">
        <v>38</v>
      </c>
      <c r="AW41" s="25"/>
    </row>
    <row r="42" spans="2:51" ht="10.5" customHeight="1" x14ac:dyDescent="0.2">
      <c r="B42" s="16">
        <v>2</v>
      </c>
      <c r="C42" s="16"/>
      <c r="D42" s="18" t="s">
        <v>1</v>
      </c>
      <c r="E42" s="40"/>
      <c r="F42" s="40"/>
      <c r="G42" s="40"/>
      <c r="H42" s="40"/>
      <c r="I42" s="40"/>
      <c r="J42" s="40"/>
      <c r="K42" s="176" t="s">
        <v>51</v>
      </c>
      <c r="L42" s="78"/>
      <c r="M42" s="176" t="s">
        <v>51</v>
      </c>
      <c r="N42" s="78"/>
      <c r="O42" s="176" t="s">
        <v>51</v>
      </c>
      <c r="P42" s="78"/>
      <c r="Q42" s="176" t="s">
        <v>51</v>
      </c>
      <c r="R42" s="78"/>
      <c r="S42" s="176" t="s">
        <v>51</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1"/>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c r="AK42" s="78">
        <f>IF(VLOOKUP(CONCATENATE(AK$6," ",$D42),'-RÅDATA_KVARTAL-'!$A$4:$AC$75,28)&gt;0,VLOOKUP(CONCATENATE(AK$6," ",$D42),'-RÅDATA_KVARTAL-'!$A$4:$AC$75,28),"")</f>
        <v>35901.826728099557</v>
      </c>
      <c r="AL42" s="105" t="s">
        <v>213</v>
      </c>
      <c r="AM42" s="78" t="str">
        <f>IF(VLOOKUP(CONCATENATE(AM$6," ",$D42),'-RÅDATA_KVARTAL-'!$A$4:$AC$75,28)&gt;0,VLOOKUP(CONCATENATE(AM$6," ",$D42),'-RÅDATA_KVARTAL-'!$A$4:$AC$75,28),"")</f>
        <v/>
      </c>
      <c r="AN42" s="37"/>
      <c r="AO42" s="78" t="str">
        <f>IF(VLOOKUP(CONCATENATE(AO$6," ",$D42),'-RÅDATA_KVARTAL-'!$A$4:$AC$75,28)&gt;0,VLOOKUP(CONCATENATE(AO$6," ",$D42),'-RÅDATA_KVARTAL-'!$A$4:$AC$75,28),"")</f>
        <v/>
      </c>
      <c r="AP42" s="37"/>
      <c r="AQ42" s="78" t="str">
        <f>IF(VLOOKUP(CONCATENATE(AQ$6," ",$D42),'-RÅDATA_KVARTAL-'!$A$4:$AC$75,28)&gt;0,VLOOKUP(CONCATENATE(AQ$6," ",$D42),'-RÅDATA_KVARTAL-'!$A$4:$AC$75,28),"")</f>
        <v/>
      </c>
      <c r="AR42" s="37"/>
      <c r="AS42" s="78" t="str">
        <f>IF(VLOOKUP(CONCATENATE(AS$6," ",$D42),'-RÅDATA_KVARTAL-'!$A$4:$AC$75,28)&gt;0,VLOOKUP(CONCATENATE(AS$6," ",$D42),'-RÅDATA_KVARTAL-'!$A$4:$AC$75,28),"")</f>
        <v/>
      </c>
      <c r="AT42" s="37"/>
      <c r="AU42" s="33"/>
      <c r="AV42" s="18" t="s">
        <v>39</v>
      </c>
      <c r="AW42" s="25"/>
      <c r="AY42" s="44"/>
    </row>
    <row r="43" spans="2:51" ht="10.5" customHeight="1" x14ac:dyDescent="0.2">
      <c r="B43" s="16">
        <v>3</v>
      </c>
      <c r="C43" s="16"/>
      <c r="D43" s="18" t="s">
        <v>2</v>
      </c>
      <c r="E43" s="40"/>
      <c r="F43" s="40"/>
      <c r="G43" s="40"/>
      <c r="H43" s="40"/>
      <c r="I43" s="40"/>
      <c r="J43" s="40"/>
      <c r="K43" s="176" t="s">
        <v>51</v>
      </c>
      <c r="L43" s="78"/>
      <c r="M43" s="176" t="s">
        <v>51</v>
      </c>
      <c r="N43" s="78"/>
      <c r="O43" s="176" t="s">
        <v>51</v>
      </c>
      <c r="P43" s="78"/>
      <c r="Q43" s="176" t="s">
        <v>51</v>
      </c>
      <c r="R43" s="78"/>
      <c r="S43" s="176" t="s">
        <v>51</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1"/>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c r="AK43" s="78">
        <f>IF(VLOOKUP(CONCATENATE(AK$6," ",$D43),'-RÅDATA_KVARTAL-'!$A$4:$AC$75,28)&gt;0,VLOOKUP(CONCATENATE(AK$6," ",$D43),'-RÅDATA_KVARTAL-'!$A$4:$AC$75,28),"")</f>
        <v>35757.69175313921</v>
      </c>
      <c r="AL43" s="105" t="s">
        <v>213</v>
      </c>
      <c r="AM43" s="78" t="str">
        <f>IF(VLOOKUP(CONCATENATE(AM$6," ",$D43),'-RÅDATA_KVARTAL-'!$A$4:$AC$75,28)&gt;0,VLOOKUP(CONCATENATE(AM$6," ",$D43),'-RÅDATA_KVARTAL-'!$A$4:$AC$75,28),"")</f>
        <v/>
      </c>
      <c r="AN43" s="37"/>
      <c r="AO43" s="78" t="str">
        <f>IF(VLOOKUP(CONCATENATE(AO$6," ",$D43),'-RÅDATA_KVARTAL-'!$A$4:$AC$75,28)&gt;0,VLOOKUP(CONCATENATE(AO$6," ",$D43),'-RÅDATA_KVARTAL-'!$A$4:$AC$75,28),"")</f>
        <v/>
      </c>
      <c r="AP43" s="37"/>
      <c r="AQ43" s="78" t="str">
        <f>IF(VLOOKUP(CONCATENATE(AQ$6," ",$D43),'-RÅDATA_KVARTAL-'!$A$4:$AC$75,28)&gt;0,VLOOKUP(CONCATENATE(AQ$6," ",$D43),'-RÅDATA_KVARTAL-'!$A$4:$AC$75,28),"")</f>
        <v/>
      </c>
      <c r="AR43" s="37"/>
      <c r="AS43" s="78" t="str">
        <f>IF(VLOOKUP(CONCATENATE(AS$6," ",$D43),'-RÅDATA_KVARTAL-'!$A$4:$AC$75,28)&gt;0,VLOOKUP(CONCATENATE(AS$6," ",$D43),'-RÅDATA_KVARTAL-'!$A$4:$AC$75,28),"")</f>
        <v/>
      </c>
      <c r="AT43" s="37"/>
      <c r="AU43" s="33"/>
      <c r="AV43" s="18" t="s">
        <v>40</v>
      </c>
      <c r="AW43" s="25"/>
    </row>
    <row r="44" spans="2:51" ht="10.5" customHeight="1" x14ac:dyDescent="0.2">
      <c r="B44" s="16">
        <v>4</v>
      </c>
      <c r="C44" s="16"/>
      <c r="D44" s="18" t="s">
        <v>3</v>
      </c>
      <c r="E44" s="40"/>
      <c r="F44" s="40"/>
      <c r="G44" s="40"/>
      <c r="H44" s="40"/>
      <c r="I44" s="40"/>
      <c r="J44" s="40"/>
      <c r="K44" s="176" t="s">
        <v>51</v>
      </c>
      <c r="L44" s="78"/>
      <c r="M44" s="176" t="s">
        <v>51</v>
      </c>
      <c r="N44" s="78"/>
      <c r="O44" s="176" t="s">
        <v>51</v>
      </c>
      <c r="P44" s="78"/>
      <c r="Q44" s="176" t="s">
        <v>51</v>
      </c>
      <c r="R44" s="78"/>
      <c r="S44" s="176" t="s">
        <v>51</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1"/>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c r="AK44" s="78">
        <f>IF(VLOOKUP(CONCATENATE(AK$6," ",$D44),'-RÅDATA_KVARTAL-'!$A$4:$AC$75,28)&gt;0,VLOOKUP(CONCATENATE(AK$6," ",$D44),'-RÅDATA_KVARTAL-'!$A$4:$AC$75,28),"")</f>
        <v>36328.665640579442</v>
      </c>
      <c r="AL44" s="105" t="s">
        <v>213</v>
      </c>
      <c r="AM44" s="78" t="str">
        <f>IF(VLOOKUP(CONCATENATE(AM$6," ",$D44),'-RÅDATA_KVARTAL-'!$A$4:$AC$75,28)&gt;0,VLOOKUP(CONCATENATE(AM$6," ",$D44),'-RÅDATA_KVARTAL-'!$A$4:$AC$75,28),"")</f>
        <v/>
      </c>
      <c r="AN44" s="37"/>
      <c r="AO44" s="78" t="str">
        <f>IF(VLOOKUP(CONCATENATE(AO$6," ",$D44),'-RÅDATA_KVARTAL-'!$A$4:$AC$75,28)&gt;0,VLOOKUP(CONCATENATE(AO$6," ",$D44),'-RÅDATA_KVARTAL-'!$A$4:$AC$75,28),"")</f>
        <v/>
      </c>
      <c r="AP44" s="37"/>
      <c r="AQ44" s="78" t="str">
        <f>IF(VLOOKUP(CONCATENATE(AQ$6," ",$D44),'-RÅDATA_KVARTAL-'!$A$4:$AC$75,28)&gt;0,VLOOKUP(CONCATENATE(AQ$6," ",$D44),'-RÅDATA_KVARTAL-'!$A$4:$AC$75,28),"")</f>
        <v/>
      </c>
      <c r="AR44" s="37"/>
      <c r="AS44" s="78" t="str">
        <f>IF(VLOOKUP(CONCATENATE(AS$6," ",$D44),'-RÅDATA_KVARTAL-'!$A$4:$AC$75,28)&gt;0,VLOOKUP(CONCATENATE(AS$6," ",$D44),'-RÅDATA_KVARTAL-'!$A$4:$AC$75,28),"")</f>
        <v/>
      </c>
      <c r="AT44" s="37"/>
      <c r="AU44" s="33"/>
      <c r="AV44" s="18" t="s">
        <v>41</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200"/>
      <c r="AO46" s="41"/>
      <c r="AP46" s="200"/>
      <c r="AQ46" s="41"/>
      <c r="AR46" s="200"/>
      <c r="AS46" s="41"/>
      <c r="AT46" s="200"/>
      <c r="AU46" s="33"/>
      <c r="AV46" s="38"/>
      <c r="AW46" s="25"/>
    </row>
    <row r="47" spans="2:51" s="53" customFormat="1" ht="12.75" customHeight="1" x14ac:dyDescent="0.2">
      <c r="B47" s="248" t="s">
        <v>46</v>
      </c>
      <c r="C47" s="248"/>
      <c r="D47" s="248"/>
      <c r="E47" s="225"/>
      <c r="F47" s="225"/>
      <c r="G47" s="225"/>
      <c r="H47" s="225"/>
      <c r="I47" s="225"/>
      <c r="J47" s="225"/>
      <c r="K47" s="225"/>
      <c r="L47" s="225"/>
      <c r="M47" s="225"/>
      <c r="N47" s="225"/>
      <c r="O47" s="225"/>
      <c r="P47" s="225"/>
      <c r="Q47" s="225"/>
      <c r="R47" s="225"/>
      <c r="S47" s="225"/>
      <c r="T47" s="225"/>
      <c r="U47" s="225"/>
      <c r="V47" s="225"/>
      <c r="W47" s="225"/>
      <c r="X47" s="225"/>
      <c r="Y47" s="225"/>
      <c r="Z47" s="225"/>
      <c r="AA47" s="16"/>
      <c r="AB47" s="16"/>
      <c r="AC47" s="225"/>
      <c r="AD47" s="225"/>
      <c r="AE47" s="225"/>
      <c r="AF47" s="225"/>
      <c r="AG47" s="225"/>
      <c r="AH47" s="225"/>
      <c r="AI47" s="225"/>
      <c r="AJ47" s="225"/>
      <c r="AK47" s="225"/>
      <c r="AL47" s="225"/>
      <c r="AM47" s="225"/>
      <c r="AN47" s="225"/>
      <c r="AO47" s="225"/>
      <c r="AP47" s="225"/>
      <c r="AQ47" s="225"/>
      <c r="AR47" s="225"/>
      <c r="AS47" s="225"/>
      <c r="AT47" s="225"/>
      <c r="AU47" s="248" t="s">
        <v>48</v>
      </c>
      <c r="AV47" s="248"/>
      <c r="AW47" s="54"/>
    </row>
    <row r="48" spans="2:51" s="53" customFormat="1" ht="12.75" customHeight="1" x14ac:dyDescent="0.2">
      <c r="B48" s="248" t="s">
        <v>47</v>
      </c>
      <c r="C48" s="248"/>
      <c r="D48" s="248"/>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8"/>
      <c r="AN48" s="198"/>
      <c r="AO48" s="198"/>
      <c r="AP48" s="198"/>
      <c r="AQ48" s="198"/>
      <c r="AR48" s="198"/>
      <c r="AS48" s="198"/>
      <c r="AT48" s="198"/>
      <c r="AU48" s="248" t="s">
        <v>49</v>
      </c>
      <c r="AV48" s="248"/>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1"/>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13398.645789158112</v>
      </c>
      <c r="AJ50" s="37"/>
      <c r="AK50" s="78">
        <f>IF(VLOOKUP(CONCATENATE(AK$6," ",$D50),'-RÅDATA_KVARTAL-'!$A$4:$AC$75,29)&gt;0,VLOOKUP(CONCATENATE(AK$6," ",$D50),'-RÅDATA_KVARTAL-'!$A$4:$AC$75,29),"")</f>
        <v>12628.551487116145</v>
      </c>
      <c r="AL50" s="105" t="s">
        <v>213</v>
      </c>
      <c r="AM50" s="78">
        <f>IF(VLOOKUP(CONCATENATE(AM$6," ",$D50),'-RÅDATA_KVARTAL-'!$A$4:$AC$75,29)&gt;0,VLOOKUP(CONCATENATE(AM$6," ",$D50),'-RÅDATA_KVARTAL-'!$A$4:$AC$75,29),"")</f>
        <v>13272.38875430398</v>
      </c>
      <c r="AN50" s="37"/>
      <c r="AO50" s="78" t="str">
        <f>IF(VLOOKUP(CONCATENATE(AO$6," ",$D50),'-RÅDATA_KVARTAL-'!$A$4:$AC$75,29)&gt;0,VLOOKUP(CONCATENATE(AO$6," ",$D50),'-RÅDATA_KVARTAL-'!$A$4:$AC$75,29),"")</f>
        <v/>
      </c>
      <c r="AP50" s="37"/>
      <c r="AQ50" s="78" t="str">
        <f>IF(VLOOKUP(CONCATENATE(AQ$6," ",$D50),'-RÅDATA_KVARTAL-'!$A$4:$AC$75,29)&gt;0,VLOOKUP(CONCATENATE(AQ$6," ",$D50),'-RÅDATA_KVARTAL-'!$A$4:$AC$75,29),"")</f>
        <v/>
      </c>
      <c r="AR50" s="37"/>
      <c r="AS50" s="78" t="str">
        <f>IF(VLOOKUP(CONCATENATE(AS$6," ",$D50),'-RÅDATA_KVARTAL-'!$A$4:$AC$75,29)&gt;0,VLOOKUP(CONCATENATE(AS$6," ",$D50),'-RÅDATA_KVARTAL-'!$A$4:$AC$75,29),"")</f>
        <v/>
      </c>
      <c r="AT50" s="37"/>
      <c r="AU50" s="33"/>
      <c r="AV50" s="18" t="s">
        <v>38</v>
      </c>
      <c r="AW50" s="25"/>
    </row>
    <row r="51" spans="2:51"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1"/>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13218.807852652862</v>
      </c>
      <c r="AJ51" s="37"/>
      <c r="AK51" s="78">
        <f>IF(VLOOKUP(CONCATENATE(AK$6," ",$D51),'-RÅDATA_KVARTAL-'!$A$4:$AC$75,29)&gt;0,VLOOKUP(CONCATENATE(AK$6," ",$D51),'-RÅDATA_KVARTAL-'!$A$4:$AC$75,29),"")</f>
        <v>12678.622687475137</v>
      </c>
      <c r="AL51" s="105" t="s">
        <v>213</v>
      </c>
      <c r="AM51" s="78" t="str">
        <f>IF(VLOOKUP(CONCATENATE(AM$6," ",$D51),'-RÅDATA_KVARTAL-'!$A$4:$AC$75,29)&gt;0,VLOOKUP(CONCATENATE(AM$6," ",$D51),'-RÅDATA_KVARTAL-'!$A$4:$AC$75,29),"")</f>
        <v/>
      </c>
      <c r="AN51" s="37"/>
      <c r="AO51" s="78" t="str">
        <f>IF(VLOOKUP(CONCATENATE(AO$6," ",$D51),'-RÅDATA_KVARTAL-'!$A$4:$AC$75,29)&gt;0,VLOOKUP(CONCATENATE(AO$6," ",$D51),'-RÅDATA_KVARTAL-'!$A$4:$AC$75,29),"")</f>
        <v/>
      </c>
      <c r="AP51" s="37"/>
      <c r="AQ51" s="78" t="str">
        <f>IF(VLOOKUP(CONCATENATE(AQ$6," ",$D51),'-RÅDATA_KVARTAL-'!$A$4:$AC$75,29)&gt;0,VLOOKUP(CONCATENATE(AQ$6," ",$D51),'-RÅDATA_KVARTAL-'!$A$4:$AC$75,29),"")</f>
        <v/>
      </c>
      <c r="AR51" s="37"/>
      <c r="AS51" s="78" t="str">
        <f>IF(VLOOKUP(CONCATENATE(AS$6," ",$D51),'-RÅDATA_KVARTAL-'!$A$4:$AC$75,29)&gt;0,VLOOKUP(CONCATENATE(AS$6," ",$D51),'-RÅDATA_KVARTAL-'!$A$4:$AC$75,29),"")</f>
        <v/>
      </c>
      <c r="AT51" s="37"/>
      <c r="AU51" s="33"/>
      <c r="AV51" s="18" t="s">
        <v>39</v>
      </c>
      <c r="AW51" s="25"/>
      <c r="AY51" s="44"/>
    </row>
    <row r="52" spans="2:51"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1"/>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12988.926718253257</v>
      </c>
      <c r="AJ52" s="37"/>
      <c r="AK52" s="78">
        <f>IF(VLOOKUP(CONCATENATE(AK$6," ",$D52),'-RÅDATA_KVARTAL-'!$A$4:$AC$75,29)&gt;0,VLOOKUP(CONCATENATE(AK$6," ",$D52),'-RÅDATA_KVARTAL-'!$A$4:$AC$75,29),"")</f>
        <v>12823.173316304834</v>
      </c>
      <c r="AL52" s="105" t="s">
        <v>213</v>
      </c>
      <c r="AM52" s="78" t="str">
        <f>IF(VLOOKUP(CONCATENATE(AM$6," ",$D52),'-RÅDATA_KVARTAL-'!$A$4:$AC$75,29)&gt;0,VLOOKUP(CONCATENATE(AM$6," ",$D52),'-RÅDATA_KVARTAL-'!$A$4:$AC$75,29),"")</f>
        <v/>
      </c>
      <c r="AN52" s="37"/>
      <c r="AO52" s="78" t="str">
        <f>IF(VLOOKUP(CONCATENATE(AO$6," ",$D52),'-RÅDATA_KVARTAL-'!$A$4:$AC$75,29)&gt;0,VLOOKUP(CONCATENATE(AO$6," ",$D52),'-RÅDATA_KVARTAL-'!$A$4:$AC$75,29),"")</f>
        <v/>
      </c>
      <c r="AP52" s="37"/>
      <c r="AQ52" s="78" t="str">
        <f>IF(VLOOKUP(CONCATENATE(AQ$6," ",$D52),'-RÅDATA_KVARTAL-'!$A$4:$AC$75,29)&gt;0,VLOOKUP(CONCATENATE(AQ$6," ",$D52),'-RÅDATA_KVARTAL-'!$A$4:$AC$75,29),"")</f>
        <v/>
      </c>
      <c r="AR52" s="37"/>
      <c r="AS52" s="78" t="str">
        <f>IF(VLOOKUP(CONCATENATE(AS$6," ",$D52),'-RÅDATA_KVARTAL-'!$A$4:$AC$75,29)&gt;0,VLOOKUP(CONCATENATE(AS$6," ",$D52),'-RÅDATA_KVARTAL-'!$A$4:$AC$75,29),"")</f>
        <v/>
      </c>
      <c r="AT52" s="37"/>
      <c r="AU52" s="33"/>
      <c r="AV52" s="18" t="s">
        <v>40</v>
      </c>
      <c r="AW52" s="25"/>
    </row>
    <row r="53" spans="2:51"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1"/>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12799.896198274799</v>
      </c>
      <c r="AJ53" s="37"/>
      <c r="AK53" s="78">
        <f>IF(VLOOKUP(CONCATENATE(AK$6," ",$D53),'-RÅDATA_KVARTAL-'!$A$4:$AC$75,29)&gt;0,VLOOKUP(CONCATENATE(AK$6," ",$D53),'-RÅDATA_KVARTAL-'!$A$4:$AC$75,29),"")</f>
        <v>13044.403905427873</v>
      </c>
      <c r="AL53" s="105" t="s">
        <v>213</v>
      </c>
      <c r="AM53" s="78" t="str">
        <f>IF(VLOOKUP(CONCATENATE(AM$6," ",$D53),'-RÅDATA_KVARTAL-'!$A$4:$AC$75,29)&gt;0,VLOOKUP(CONCATENATE(AM$6," ",$D53),'-RÅDATA_KVARTAL-'!$A$4:$AC$75,29),"")</f>
        <v/>
      </c>
      <c r="AN53" s="37"/>
      <c r="AO53" s="78" t="str">
        <f>IF(VLOOKUP(CONCATENATE(AO$6," ",$D53),'-RÅDATA_KVARTAL-'!$A$4:$AC$75,29)&gt;0,VLOOKUP(CONCATENATE(AO$6," ",$D53),'-RÅDATA_KVARTAL-'!$A$4:$AC$75,29),"")</f>
        <v/>
      </c>
      <c r="AP53" s="37"/>
      <c r="AQ53" s="78" t="str">
        <f>IF(VLOOKUP(CONCATENATE(AQ$6," ",$D53),'-RÅDATA_KVARTAL-'!$A$4:$AC$75,29)&gt;0,VLOOKUP(CONCATENATE(AQ$6," ",$D53),'-RÅDATA_KVARTAL-'!$A$4:$AC$75,29),"")</f>
        <v/>
      </c>
      <c r="AR53" s="37"/>
      <c r="AS53" s="78" t="str">
        <f>IF(VLOOKUP(CONCATENATE(AS$6," ",$D53),'-RÅDATA_KVARTAL-'!$A$4:$AC$75,29)&gt;0,VLOOKUP(CONCATENATE(AS$6," ",$D53),'-RÅDATA_KVARTAL-'!$A$4:$AC$75,29),"")</f>
        <v/>
      </c>
      <c r="AT53" s="37"/>
      <c r="AU53" s="33"/>
      <c r="AV53" s="18" t="s">
        <v>41</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U18:AV18"/>
    <mergeCell ref="B38:D38"/>
    <mergeCell ref="E38:F38"/>
    <mergeCell ref="G38:H38"/>
    <mergeCell ref="I38:J38"/>
    <mergeCell ref="AU38:AV38"/>
    <mergeCell ref="B18:D18"/>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AS47:AT47"/>
    <mergeCell ref="AM47:AN47"/>
    <mergeCell ref="AO17:AP17"/>
    <mergeCell ref="AO47:AP47"/>
    <mergeCell ref="AQ17:AR17"/>
    <mergeCell ref="AQ47:AR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194</v>
      </c>
    </row>
    <row r="2" spans="2:51" x14ac:dyDescent="0.2">
      <c r="B2" s="179" t="s">
        <v>128</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48" t="s">
        <v>42</v>
      </c>
      <c r="C6" s="248"/>
      <c r="D6" s="248"/>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2">
        <v>2017</v>
      </c>
      <c r="AN6" s="24"/>
      <c r="AO6" s="202">
        <v>2018</v>
      </c>
      <c r="AP6" s="24"/>
      <c r="AQ6" s="202">
        <v>2019</v>
      </c>
      <c r="AR6" s="24"/>
      <c r="AS6" s="202">
        <v>2020</v>
      </c>
      <c r="AT6" s="24"/>
      <c r="AU6" s="248" t="s">
        <v>45</v>
      </c>
      <c r="AV6" s="248"/>
      <c r="AW6" s="25"/>
      <c r="AY6" s="203"/>
    </row>
    <row r="7" spans="2:51" ht="12.75" customHeight="1" x14ac:dyDescent="0.2">
      <c r="B7" s="252" t="s">
        <v>43</v>
      </c>
      <c r="C7" s="252"/>
      <c r="D7" s="25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44</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200"/>
      <c r="AN8" s="199"/>
      <c r="AO8" s="200"/>
      <c r="AP8" s="199"/>
      <c r="AQ8" s="200"/>
      <c r="AR8" s="199"/>
      <c r="AS8" s="200"/>
      <c r="AT8" s="199"/>
      <c r="AU8" s="18"/>
      <c r="AV8" s="18"/>
      <c r="AW8" s="25"/>
    </row>
    <row r="9" spans="2:51" ht="10.5" customHeight="1" x14ac:dyDescent="0.2">
      <c r="B9" s="65">
        <v>1</v>
      </c>
      <c r="C9" s="66"/>
      <c r="D9" s="18" t="s">
        <v>0</v>
      </c>
      <c r="E9" s="40"/>
      <c r="F9" s="40"/>
      <c r="G9" s="40"/>
      <c r="H9" s="40"/>
      <c r="I9" s="40"/>
      <c r="J9" s="40"/>
      <c r="K9" s="176" t="s">
        <v>51</v>
      </c>
      <c r="L9" s="78"/>
      <c r="M9" s="176" t="s">
        <v>51</v>
      </c>
      <c r="N9" s="78"/>
      <c r="O9" s="176" t="s">
        <v>51</v>
      </c>
      <c r="P9" s="78"/>
      <c r="Q9" s="176" t="s">
        <v>51</v>
      </c>
      <c r="R9" s="78"/>
      <c r="S9" s="176" t="s">
        <v>51</v>
      </c>
      <c r="T9" s="78"/>
      <c r="U9" s="78">
        <f>IF(VLOOKUP(CONCATENATE(U$6," ",$D9),'-RÅDATA_KVARTAL-'!$A$4:$W$43,10)&gt;0,VLOOKUP(CONCATENATE(U$6," ",$D9),'-RÅDATA_KVARTAL-'!$A$4:$W$43,10),"")</f>
        <v>5827.4674871148645</v>
      </c>
      <c r="V9" s="78"/>
      <c r="W9" s="171">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48"/>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c r="AK9" s="78">
        <f>IF(VLOOKUP(CONCATENATE(AK$6," ",$D9),'-RÅDATA_KVARTAL-'!$A$4:$W$75,10)&gt;0,VLOOKUP(CONCATENATE(AK$6," ",$D9),'-RÅDATA_KVARTAL-'!$A$4:$W$75,10),"")</f>
        <v>7416.4923396539689</v>
      </c>
      <c r="AL9" s="105" t="s">
        <v>213</v>
      </c>
      <c r="AM9" s="78">
        <f>IF(VLOOKUP(CONCATENATE(AM$6," ",$D9),'-RÅDATA_KVARTAL-'!$A$4:$W$75,10)&gt;0,VLOOKUP(CONCATENATE(AM$6," ",$D9),'-RÅDATA_KVARTAL-'!$A$4:$W$75,10),"")</f>
        <v>7700.303295660372</v>
      </c>
      <c r="AN9" s="37"/>
      <c r="AO9" s="78" t="str">
        <f>IF(VLOOKUP(CONCATENATE(AO$6," ",$D9),'-RÅDATA_KVARTAL-'!$A$4:$W$75,10)&gt;0,VLOOKUP(CONCATENATE(AO$6," ",$D9),'-RÅDATA_KVARTAL-'!$A$4:$W$75,10),"")</f>
        <v/>
      </c>
      <c r="AP9" s="37"/>
      <c r="AQ9" s="78" t="str">
        <f>IF(VLOOKUP(CONCATENATE(AQ$6," ",$D9),'-RÅDATA_KVARTAL-'!$A$4:$W$75,10)&gt;0,VLOOKUP(CONCATENATE(AQ$6," ",$D9),'-RÅDATA_KVARTAL-'!$A$4:$W$75,10),"")</f>
        <v/>
      </c>
      <c r="AR9" s="37"/>
      <c r="AS9" s="78" t="str">
        <f>IF(VLOOKUP(CONCATENATE(AS$6," ",$D9),'-RÅDATA_KVARTAL-'!$A$4:$W$75,10)&gt;0,VLOOKUP(CONCATENATE(AS$6," ",$D9),'-RÅDATA_KVARTAL-'!$A$4:$W$75,10),"")</f>
        <v/>
      </c>
      <c r="AT9" s="37"/>
      <c r="AU9" s="33"/>
      <c r="AV9" s="18" t="s">
        <v>38</v>
      </c>
      <c r="AW9" s="25"/>
    </row>
    <row r="10" spans="2:51" ht="10.5" customHeight="1" x14ac:dyDescent="0.2">
      <c r="B10" s="65">
        <v>2</v>
      </c>
      <c r="C10" s="65"/>
      <c r="D10" s="18" t="s">
        <v>1</v>
      </c>
      <c r="E10" s="40"/>
      <c r="F10" s="40"/>
      <c r="G10" s="40"/>
      <c r="H10" s="40"/>
      <c r="I10" s="40"/>
      <c r="J10" s="40"/>
      <c r="K10" s="176" t="s">
        <v>51</v>
      </c>
      <c r="L10" s="78"/>
      <c r="M10" s="176" t="s">
        <v>51</v>
      </c>
      <c r="N10" s="78"/>
      <c r="O10" s="176" t="s">
        <v>51</v>
      </c>
      <c r="P10" s="78"/>
      <c r="Q10" s="176" t="s">
        <v>51</v>
      </c>
      <c r="R10" s="78"/>
      <c r="S10" s="176" t="s">
        <v>51</v>
      </c>
      <c r="T10" s="78"/>
      <c r="U10" s="78">
        <f>IF(VLOOKUP(CONCATENATE(U$6," ",$D10),'-RÅDATA_KVARTAL-'!$A$4:$W$43,10)&gt;0,VLOOKUP(CONCATENATE(U$6," ",$D10),'-RÅDATA_KVARTAL-'!$A$4:$W$43,10),"")</f>
        <v>5759.5062347569738</v>
      </c>
      <c r="V10" s="78"/>
      <c r="W10" s="171">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48"/>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c r="AK10" s="78">
        <f>IF(VLOOKUP(CONCATENATE(AK$6," ",$D10),'-RÅDATA_KVARTAL-'!$A$4:$W$75,10)&gt;0,VLOOKUP(CONCATENATE(AK$6," ",$D10),'-RÅDATA_KVARTAL-'!$A$4:$W$75,10),"")</f>
        <v>7728.5519260154952</v>
      </c>
      <c r="AL10" s="105" t="s">
        <v>213</v>
      </c>
      <c r="AM10" s="78" t="str">
        <f>IF(VLOOKUP(CONCATENATE(AM$6," ",$D10),'-RÅDATA_KVARTAL-'!$A$4:$W$75,10)&gt;0,VLOOKUP(CONCATENATE(AM$6," ",$D10),'-RÅDATA_KVARTAL-'!$A$4:$W$75,10),"")</f>
        <v/>
      </c>
      <c r="AN10" s="37"/>
      <c r="AO10" s="78" t="str">
        <f>IF(VLOOKUP(CONCATENATE(AO$6," ",$D10),'-RÅDATA_KVARTAL-'!$A$4:$W$75,10)&gt;0,VLOOKUP(CONCATENATE(AO$6," ",$D10),'-RÅDATA_KVARTAL-'!$A$4:$W$75,10),"")</f>
        <v/>
      </c>
      <c r="AP10" s="37"/>
      <c r="AQ10" s="78" t="str">
        <f>IF(VLOOKUP(CONCATENATE(AQ$6," ",$D10),'-RÅDATA_KVARTAL-'!$A$4:$W$75,10)&gt;0,VLOOKUP(CONCATENATE(AQ$6," ",$D10),'-RÅDATA_KVARTAL-'!$A$4:$W$75,10),"")</f>
        <v/>
      </c>
      <c r="AR10" s="37"/>
      <c r="AS10" s="78" t="str">
        <f>IF(VLOOKUP(CONCATENATE(AS$6," ",$D10),'-RÅDATA_KVARTAL-'!$A$4:$W$75,10)&gt;0,VLOOKUP(CONCATENATE(AS$6," ",$D10),'-RÅDATA_KVARTAL-'!$A$4:$W$75,10),"")</f>
        <v/>
      </c>
      <c r="AT10" s="37"/>
      <c r="AU10" s="33"/>
      <c r="AV10" s="18" t="s">
        <v>39</v>
      </c>
      <c r="AW10" s="25"/>
      <c r="AY10" s="44"/>
    </row>
    <row r="11" spans="2:51" ht="10.5" customHeight="1" x14ac:dyDescent="0.2">
      <c r="B11" s="65">
        <v>3</v>
      </c>
      <c r="C11" s="65"/>
      <c r="D11" s="18" t="s">
        <v>2</v>
      </c>
      <c r="E11" s="40"/>
      <c r="F11" s="40"/>
      <c r="G11" s="40"/>
      <c r="H11" s="40"/>
      <c r="I11" s="40"/>
      <c r="J11" s="40"/>
      <c r="K11" s="176" t="s">
        <v>51</v>
      </c>
      <c r="L11" s="78"/>
      <c r="M11" s="176" t="s">
        <v>51</v>
      </c>
      <c r="N11" s="78"/>
      <c r="O11" s="176" t="s">
        <v>51</v>
      </c>
      <c r="P11" s="78"/>
      <c r="Q11" s="176" t="s">
        <v>51</v>
      </c>
      <c r="R11" s="78"/>
      <c r="S11" s="176" t="s">
        <v>51</v>
      </c>
      <c r="T11" s="78"/>
      <c r="U11" s="78">
        <f>IF(VLOOKUP(CONCATENATE(U$6," ",$D11),'-RÅDATA_KVARTAL-'!$A$4:$W$43,10)&gt;0,VLOOKUP(CONCATENATE(U$6," ",$D11),'-RÅDATA_KVARTAL-'!$A$4:$W$43,10),"")</f>
        <v>6244.7547854094446</v>
      </c>
      <c r="V11" s="78"/>
      <c r="W11" s="171">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48"/>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c r="AK11" s="78">
        <f>IF(VLOOKUP(CONCATENATE(AK$6," ",$D11),'-RÅDATA_KVARTAL-'!$A$4:$W$75,10)&gt;0,VLOOKUP(CONCATENATE(AK$6," ",$D11),'-RÅDATA_KVARTAL-'!$A$4:$W$75,10),"")</f>
        <v>7946.4364470253922</v>
      </c>
      <c r="AL11" s="105" t="s">
        <v>213</v>
      </c>
      <c r="AM11" s="78" t="str">
        <f>IF(VLOOKUP(CONCATENATE(AM$6," ",$D11),'-RÅDATA_KVARTAL-'!$A$4:$W$75,10)&gt;0,VLOOKUP(CONCATENATE(AM$6," ",$D11),'-RÅDATA_KVARTAL-'!$A$4:$W$75,10),"")</f>
        <v/>
      </c>
      <c r="AN11" s="37"/>
      <c r="AO11" s="78" t="str">
        <f>IF(VLOOKUP(CONCATENATE(AO$6," ",$D11),'-RÅDATA_KVARTAL-'!$A$4:$W$75,10)&gt;0,VLOOKUP(CONCATENATE(AO$6," ",$D11),'-RÅDATA_KVARTAL-'!$A$4:$W$75,10),"")</f>
        <v/>
      </c>
      <c r="AP11" s="37"/>
      <c r="AQ11" s="78" t="str">
        <f>IF(VLOOKUP(CONCATENATE(AQ$6," ",$D11),'-RÅDATA_KVARTAL-'!$A$4:$W$75,10)&gt;0,VLOOKUP(CONCATENATE(AQ$6," ",$D11),'-RÅDATA_KVARTAL-'!$A$4:$W$75,10),"")</f>
        <v/>
      </c>
      <c r="AR11" s="37"/>
      <c r="AS11" s="78" t="str">
        <f>IF(VLOOKUP(CONCATENATE(AS$6," ",$D11),'-RÅDATA_KVARTAL-'!$A$4:$W$75,10)&gt;0,VLOOKUP(CONCATENATE(AS$6," ",$D11),'-RÅDATA_KVARTAL-'!$A$4:$W$75,10),"")</f>
        <v/>
      </c>
      <c r="AT11" s="37"/>
      <c r="AU11" s="33"/>
      <c r="AV11" s="18" t="s">
        <v>40</v>
      </c>
      <c r="AW11" s="25"/>
    </row>
    <row r="12" spans="2:51" ht="10.5" customHeight="1" x14ac:dyDescent="0.2">
      <c r="B12" s="65">
        <v>4</v>
      </c>
      <c r="C12" s="65"/>
      <c r="D12" s="18" t="s">
        <v>3</v>
      </c>
      <c r="E12" s="40"/>
      <c r="F12" s="40"/>
      <c r="G12" s="40"/>
      <c r="H12" s="40"/>
      <c r="I12" s="40"/>
      <c r="J12" s="40"/>
      <c r="K12" s="176" t="s">
        <v>51</v>
      </c>
      <c r="L12" s="78"/>
      <c r="M12" s="176" t="s">
        <v>51</v>
      </c>
      <c r="N12" s="78"/>
      <c r="O12" s="176" t="s">
        <v>51</v>
      </c>
      <c r="P12" s="78"/>
      <c r="Q12" s="176" t="s">
        <v>51</v>
      </c>
      <c r="R12" s="78"/>
      <c r="S12" s="176" t="s">
        <v>51</v>
      </c>
      <c r="T12" s="78"/>
      <c r="U12" s="78">
        <f>IF(VLOOKUP(CONCATENATE(U$6," ",$D12),'-RÅDATA_KVARTAL-'!$A$4:$W$43,10)&gt;0,VLOOKUP(CONCATENATE(U$6," ",$D12),'-RÅDATA_KVARTAL-'!$A$4:$W$43,10),"")</f>
        <v>5412.2103876054052</v>
      </c>
      <c r="V12" s="78"/>
      <c r="W12" s="171">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48"/>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c r="AK12" s="78">
        <f>IF(VLOOKUP(CONCATENATE(AK$6," ",$D12),'-RÅDATA_KVARTAL-'!$A$4:$W$75,10)&gt;0,VLOOKUP(CONCATENATE(AK$6," ",$D12),'-RÅDATA_KVARTAL-'!$A$4:$W$75,10),"")</f>
        <v>8058.5630547613964</v>
      </c>
      <c r="AL12" s="105" t="s">
        <v>213</v>
      </c>
      <c r="AM12" s="78" t="str">
        <f>IF(VLOOKUP(CONCATENATE(AM$6," ",$D12),'-RÅDATA_KVARTAL-'!$A$4:$W$75,10)&gt;0,VLOOKUP(CONCATENATE(AM$6," ",$D12),'-RÅDATA_KVARTAL-'!$A$4:$W$75,10),"")</f>
        <v/>
      </c>
      <c r="AN12" s="37"/>
      <c r="AO12" s="78" t="str">
        <f>IF(VLOOKUP(CONCATENATE(AO$6," ",$D12),'-RÅDATA_KVARTAL-'!$A$4:$W$75,10)&gt;0,VLOOKUP(CONCATENATE(AO$6," ",$D12),'-RÅDATA_KVARTAL-'!$A$4:$W$75,10),"")</f>
        <v/>
      </c>
      <c r="AP12" s="37"/>
      <c r="AQ12" s="78" t="str">
        <f>IF(VLOOKUP(CONCATENATE(AQ$6," ",$D12),'-RÅDATA_KVARTAL-'!$A$4:$W$75,10)&gt;0,VLOOKUP(CONCATENATE(AQ$6," ",$D12),'-RÅDATA_KVARTAL-'!$A$4:$W$75,10),"")</f>
        <v/>
      </c>
      <c r="AR12" s="37"/>
      <c r="AS12" s="78" t="str">
        <f>IF(VLOOKUP(CONCATENATE(AS$6," ",$D12),'-RÅDATA_KVARTAL-'!$A$4:$W$75,10)&gt;0,VLOOKUP(CONCATENATE(AS$6," ",$D12),'-RÅDATA_KVARTAL-'!$A$4:$W$75,10),"")</f>
        <v/>
      </c>
      <c r="AT12" s="37"/>
      <c r="AU12" s="33"/>
      <c r="AV12" s="18" t="s">
        <v>41</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15</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f>SUM(U9:U12)</f>
        <v>23243.938894886687</v>
      </c>
      <c r="V14" s="98"/>
      <c r="W14" s="173">
        <f>SUM(W9:W12)</f>
        <v>21633.803192999992</v>
      </c>
      <c r="X14" s="79"/>
      <c r="Y14" s="98">
        <f>SUM(Y9:Y12)</f>
        <v>27929.204452970007</v>
      </c>
      <c r="Z14" s="98"/>
      <c r="AA14" s="98">
        <f>SUM(AA9:AA12)</f>
        <v>28512.444671168472</v>
      </c>
      <c r="AB14" s="98"/>
      <c r="AC14" s="98">
        <f>SUM(AC9:AC12)</f>
        <v>28675.647971025963</v>
      </c>
      <c r="AD14" s="148"/>
      <c r="AE14" s="98">
        <f>SUM(AE9:AE12)</f>
        <v>30532.645000352233</v>
      </c>
      <c r="AF14" s="187"/>
      <c r="AG14" s="98">
        <f>SUM(AG9:AG12)</f>
        <v>30703.596609</v>
      </c>
      <c r="AH14" s="187"/>
      <c r="AI14" s="98">
        <f>SUM(AI9:AI12)</f>
        <v>28695.912776318757</v>
      </c>
      <c r="AJ14" s="37"/>
      <c r="AK14" s="98">
        <f>SUM(AK9:AK12)</f>
        <v>31150.043767456256</v>
      </c>
      <c r="AL14" s="187" t="s">
        <v>213</v>
      </c>
      <c r="AM14" s="98">
        <f>SUM(AM9:AM12)</f>
        <v>7700.303295660372</v>
      </c>
      <c r="AN14" s="187"/>
      <c r="AO14" s="98">
        <f>SUM(AO9:AO12)</f>
        <v>0</v>
      </c>
      <c r="AP14" s="187"/>
      <c r="AQ14" s="98">
        <f>SUM(AQ9:AQ12)</f>
        <v>0</v>
      </c>
      <c r="AR14" s="187"/>
      <c r="AS14" s="98">
        <f>SUM(AS9:AS12)</f>
        <v>0</v>
      </c>
      <c r="AT14" s="187"/>
      <c r="AU14" s="33"/>
      <c r="AV14" s="67" t="s">
        <v>34</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200"/>
      <c r="AO16" s="41"/>
      <c r="AP16" s="200"/>
      <c r="AQ16" s="41"/>
      <c r="AR16" s="200"/>
      <c r="AS16" s="41"/>
      <c r="AT16" s="200"/>
      <c r="AU16" s="33"/>
      <c r="AV16" s="38"/>
      <c r="AW16" s="25"/>
    </row>
    <row r="17" spans="2:51" s="53" customFormat="1" ht="12.75" customHeight="1" x14ac:dyDescent="0.2">
      <c r="B17" s="248" t="s">
        <v>46</v>
      </c>
      <c r="C17" s="248"/>
      <c r="D17" s="248"/>
      <c r="E17" s="225"/>
      <c r="F17" s="225"/>
      <c r="G17" s="225"/>
      <c r="H17" s="225"/>
      <c r="I17" s="225"/>
      <c r="J17" s="225"/>
      <c r="K17" s="225"/>
      <c r="L17" s="225"/>
      <c r="M17" s="225"/>
      <c r="N17" s="225"/>
      <c r="O17" s="225"/>
      <c r="P17" s="225"/>
      <c r="Q17" s="225"/>
      <c r="R17" s="225"/>
      <c r="S17" s="225"/>
      <c r="T17" s="225"/>
      <c r="U17" s="225"/>
      <c r="V17" s="225"/>
      <c r="W17" s="225"/>
      <c r="X17" s="225"/>
      <c r="Y17" s="225"/>
      <c r="Z17" s="225"/>
      <c r="AA17" s="16"/>
      <c r="AB17" s="16"/>
      <c r="AC17" s="225"/>
      <c r="AD17" s="225"/>
      <c r="AE17" s="225"/>
      <c r="AF17" s="225"/>
      <c r="AG17" s="225"/>
      <c r="AH17" s="225"/>
      <c r="AI17" s="225"/>
      <c r="AJ17" s="225"/>
      <c r="AK17" s="225"/>
      <c r="AL17" s="225"/>
      <c r="AM17" s="225"/>
      <c r="AN17" s="225"/>
      <c r="AO17" s="225"/>
      <c r="AP17" s="225"/>
      <c r="AQ17" s="225"/>
      <c r="AR17" s="225"/>
      <c r="AS17" s="225"/>
      <c r="AT17" s="225"/>
      <c r="AU17" s="248" t="s">
        <v>48</v>
      </c>
      <c r="AV17" s="248"/>
      <c r="AW17" s="54"/>
    </row>
    <row r="18" spans="2:51" s="53" customFormat="1" ht="12.75" customHeight="1" x14ac:dyDescent="0.2">
      <c r="B18" s="248" t="s">
        <v>47</v>
      </c>
      <c r="C18" s="248"/>
      <c r="D18" s="24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8"/>
      <c r="AN18" s="198"/>
      <c r="AO18" s="198"/>
      <c r="AP18" s="198"/>
      <c r="AQ18" s="198"/>
      <c r="AR18" s="198"/>
      <c r="AS18" s="198"/>
      <c r="AT18" s="198"/>
      <c r="AU18" s="248" t="s">
        <v>49</v>
      </c>
      <c r="AV18" s="248"/>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1">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48"/>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1934.5983461018341</v>
      </c>
      <c r="AJ20" s="105" t="s">
        <v>213</v>
      </c>
      <c r="AK20" s="78">
        <f>IF(VLOOKUP(CONCATENATE(AK$6," ",$D20),'-RÅDATA_KVARTAL-'!$A$4:$W$75,11)&gt;0,VLOOKUP(CONCATENATE(AK$6," ",$D20),'-RÅDATA_KVARTAL-'!$A$4:$W$75,11),"")</f>
        <v>2033.5865270978713</v>
      </c>
      <c r="AL20" s="105" t="s">
        <v>213</v>
      </c>
      <c r="AM20" s="78">
        <f>IF(VLOOKUP(CONCATENATE(AM$6," ",$D20),'-RÅDATA_KVARTAL-'!$A$4:$W$75,11)&gt;0,VLOOKUP(CONCATENATE(AM$6," ",$D20),'-RÅDATA_KVARTAL-'!$A$4:$W$75,11),"")</f>
        <v>2042.5137473988402</v>
      </c>
      <c r="AN20" s="37"/>
      <c r="AO20" s="78" t="str">
        <f>IF(VLOOKUP(CONCATENATE(AO$6," ",$D20),'-RÅDATA_KVARTAL-'!$A$4:$W$75,11)&gt;0,VLOOKUP(CONCATENATE(AO$6," ",$D20),'-RÅDATA_KVARTAL-'!$A$4:$W$75,11),"")</f>
        <v/>
      </c>
      <c r="AP20" s="37"/>
      <c r="AQ20" s="78" t="str">
        <f>IF(VLOOKUP(CONCATENATE(AQ$6," ",$D20),'-RÅDATA_KVARTAL-'!$A$4:$W$75,11)&gt;0,VLOOKUP(CONCATENATE(AQ$6," ",$D20),'-RÅDATA_KVARTAL-'!$A$4:$W$75,11),"")</f>
        <v/>
      </c>
      <c r="AR20" s="37"/>
      <c r="AS20" s="78" t="str">
        <f>IF(VLOOKUP(CONCATENATE(AS$6," ",$D20),'-RÅDATA_KVARTAL-'!$A$4:$W$75,11)&gt;0,VLOOKUP(CONCATENATE(AS$6," ",$D20),'-RÅDATA_KVARTAL-'!$A$4:$W$75,11),"")</f>
        <v/>
      </c>
      <c r="AT20" s="37"/>
      <c r="AU20" s="33"/>
      <c r="AV20" s="18" t="s">
        <v>38</v>
      </c>
      <c r="AW20" s="25"/>
    </row>
    <row r="21" spans="2:51"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1">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48"/>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2041.8913124253017</v>
      </c>
      <c r="AJ21" s="105" t="s">
        <v>213</v>
      </c>
      <c r="AK21" s="78">
        <f>IF(VLOOKUP(CONCATENATE(AK$6," ",$D21),'-RÅDATA_KVARTAL-'!$A$4:$W$75,11)&gt;0,VLOOKUP(CONCATENATE(AK$6," ",$D21),'-RÅDATA_KVARTAL-'!$A$4:$W$75,11),"")</f>
        <v>2172.3813078034136</v>
      </c>
      <c r="AL21" s="105" t="s">
        <v>213</v>
      </c>
      <c r="AM21" s="78" t="str">
        <f>IF(VLOOKUP(CONCATENATE(AM$6," ",$D21),'-RÅDATA_KVARTAL-'!$A$4:$W$75,11)&gt;0,VLOOKUP(CONCATENATE(AM$6," ",$D21),'-RÅDATA_KVARTAL-'!$A$4:$W$75,11),"")</f>
        <v/>
      </c>
      <c r="AN21" s="37"/>
      <c r="AO21" s="78" t="str">
        <f>IF(VLOOKUP(CONCATENATE(AO$6," ",$D21),'-RÅDATA_KVARTAL-'!$A$4:$W$75,11)&gt;0,VLOOKUP(CONCATENATE(AO$6," ",$D21),'-RÅDATA_KVARTAL-'!$A$4:$W$75,11),"")</f>
        <v/>
      </c>
      <c r="AP21" s="37"/>
      <c r="AQ21" s="78" t="str">
        <f>IF(VLOOKUP(CONCATENATE(AQ$6," ",$D21),'-RÅDATA_KVARTAL-'!$A$4:$W$75,11)&gt;0,VLOOKUP(CONCATENATE(AQ$6," ",$D21),'-RÅDATA_KVARTAL-'!$A$4:$W$75,11),"")</f>
        <v/>
      </c>
      <c r="AR21" s="37"/>
      <c r="AS21" s="78" t="str">
        <f>IF(VLOOKUP(CONCATENATE(AS$6," ",$D21),'-RÅDATA_KVARTAL-'!$A$4:$W$75,11)&gt;0,VLOOKUP(CONCATENATE(AS$6," ",$D21),'-RÅDATA_KVARTAL-'!$A$4:$W$75,11),"")</f>
        <v/>
      </c>
      <c r="AT21" s="37"/>
      <c r="AU21" s="33"/>
      <c r="AV21" s="18" t="s">
        <v>39</v>
      </c>
      <c r="AW21" s="25"/>
      <c r="AY21" s="44"/>
    </row>
    <row r="22" spans="2:51"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1">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48"/>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1863.0798146900913</v>
      </c>
      <c r="AJ22" s="105" t="s">
        <v>213</v>
      </c>
      <c r="AK22" s="78">
        <f>IF(VLOOKUP(CONCATENATE(AK$6," ",$D22),'-RÅDATA_KVARTAL-'!$A$4:$W$75,11)&gt;0,VLOOKUP(CONCATENATE(AK$6," ",$D22),'-RÅDATA_KVARTAL-'!$A$4:$W$75,11),"")</f>
        <v>2024.6149344255632</v>
      </c>
      <c r="AL22" s="105" t="s">
        <v>213</v>
      </c>
      <c r="AM22" s="78" t="str">
        <f>IF(VLOOKUP(CONCATENATE(AM$6," ",$D22),'-RÅDATA_KVARTAL-'!$A$4:$W$75,11)&gt;0,VLOOKUP(CONCATENATE(AM$6," ",$D22),'-RÅDATA_KVARTAL-'!$A$4:$W$75,11),"")</f>
        <v/>
      </c>
      <c r="AN22" s="37"/>
      <c r="AO22" s="78" t="str">
        <f>IF(VLOOKUP(CONCATENATE(AO$6," ",$D22),'-RÅDATA_KVARTAL-'!$A$4:$W$75,11)&gt;0,VLOOKUP(CONCATENATE(AO$6," ",$D22),'-RÅDATA_KVARTAL-'!$A$4:$W$75,11),"")</f>
        <v/>
      </c>
      <c r="AP22" s="37"/>
      <c r="AQ22" s="78" t="str">
        <f>IF(VLOOKUP(CONCATENATE(AQ$6," ",$D22),'-RÅDATA_KVARTAL-'!$A$4:$W$75,11)&gt;0,VLOOKUP(CONCATENATE(AQ$6," ",$D22),'-RÅDATA_KVARTAL-'!$A$4:$W$75,11),"")</f>
        <v/>
      </c>
      <c r="AR22" s="37"/>
      <c r="AS22" s="78" t="str">
        <f>IF(VLOOKUP(CONCATENATE(AS$6," ",$D22),'-RÅDATA_KVARTAL-'!$A$4:$W$75,11)&gt;0,VLOOKUP(CONCATENATE(AS$6," ",$D22),'-RÅDATA_KVARTAL-'!$A$4:$W$75,11),"")</f>
        <v/>
      </c>
      <c r="AT22" s="37"/>
      <c r="AU22" s="33"/>
      <c r="AV22" s="18" t="s">
        <v>40</v>
      </c>
      <c r="AW22" s="25"/>
    </row>
    <row r="23" spans="2:51"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1">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48"/>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2059.8507052441287</v>
      </c>
      <c r="AJ23" s="105" t="s">
        <v>213</v>
      </c>
      <c r="AK23" s="78">
        <f>IF(VLOOKUP(CONCATENATE(AK$6," ",$D23),'-RÅDATA_KVARTAL-'!$A$4:$W$75,11)&gt;0,VLOOKUP(CONCATENATE(AK$6," ",$D23),'-RÅDATA_KVARTAL-'!$A$4:$W$75,11),"")</f>
        <v>2130.7689380051529</v>
      </c>
      <c r="AL23" s="105" t="s">
        <v>213</v>
      </c>
      <c r="AM23" s="78" t="str">
        <f>IF(VLOOKUP(CONCATENATE(AM$6," ",$D23),'-RÅDATA_KVARTAL-'!$A$4:$W$75,11)&gt;0,VLOOKUP(CONCATENATE(AM$6," ",$D23),'-RÅDATA_KVARTAL-'!$A$4:$W$75,11),"")</f>
        <v/>
      </c>
      <c r="AN23" s="37"/>
      <c r="AO23" s="78" t="str">
        <f>IF(VLOOKUP(CONCATENATE(AO$6," ",$D23),'-RÅDATA_KVARTAL-'!$A$4:$W$75,11)&gt;0,VLOOKUP(CONCATENATE(AO$6," ",$D23),'-RÅDATA_KVARTAL-'!$A$4:$W$75,11),"")</f>
        <v/>
      </c>
      <c r="AP23" s="37"/>
      <c r="AQ23" s="78" t="str">
        <f>IF(VLOOKUP(CONCATENATE(AQ$6," ",$D23),'-RÅDATA_KVARTAL-'!$A$4:$W$75,11)&gt;0,VLOOKUP(CONCATENATE(AQ$6," ",$D23),'-RÅDATA_KVARTAL-'!$A$4:$W$75,11),"")</f>
        <v/>
      </c>
      <c r="AR23" s="37"/>
      <c r="AS23" s="78" t="str">
        <f>IF(VLOOKUP(CONCATENATE(AS$6," ",$D23),'-RÅDATA_KVARTAL-'!$A$4:$W$75,11)&gt;0,VLOOKUP(CONCATENATE(AS$6," ",$D23),'-RÅDATA_KVARTAL-'!$A$4:$W$75,11),"")</f>
        <v/>
      </c>
      <c r="AT23" s="37"/>
      <c r="AU23" s="33"/>
      <c r="AV23" s="18" t="s">
        <v>41</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15</v>
      </c>
      <c r="E25" s="36"/>
      <c r="F25" s="36"/>
      <c r="G25" s="36"/>
      <c r="H25" s="36"/>
      <c r="I25" s="36"/>
      <c r="J25" s="36"/>
      <c r="K25" s="98">
        <f>SUM(K20:K23)</f>
        <v>7313.5438519999998</v>
      </c>
      <c r="L25" s="36"/>
      <c r="M25" s="98">
        <f t="shared" ref="M25:AC25" si="0">SUM(M20:M23)</f>
        <v>7666.456694999998</v>
      </c>
      <c r="N25" s="36"/>
      <c r="O25" s="98">
        <f t="shared" si="0"/>
        <v>7550.3813624918284</v>
      </c>
      <c r="P25" s="36"/>
      <c r="Q25" s="98">
        <f t="shared" si="0"/>
        <v>7377.0250859402677</v>
      </c>
      <c r="R25" s="36"/>
      <c r="S25" s="98">
        <f t="shared" si="0"/>
        <v>7568.96962142952</v>
      </c>
      <c r="T25" s="98"/>
      <c r="U25" s="98">
        <f t="shared" si="0"/>
        <v>7141.3137133884666</v>
      </c>
      <c r="V25" s="98"/>
      <c r="W25" s="173">
        <f t="shared" si="0"/>
        <v>7212.6283920365859</v>
      </c>
      <c r="X25" s="79"/>
      <c r="Y25" s="98">
        <f t="shared" si="0"/>
        <v>8635.5384479476961</v>
      </c>
      <c r="Z25" s="98"/>
      <c r="AA25" s="98">
        <f t="shared" si="0"/>
        <v>8415.1433064915072</v>
      </c>
      <c r="AB25" s="98"/>
      <c r="AC25" s="98">
        <f t="shared" si="0"/>
        <v>8121.0342722878177</v>
      </c>
      <c r="AD25" s="148"/>
      <c r="AE25" s="98">
        <f>SUM(AE20:AE23)</f>
        <v>7841.2252508010761</v>
      </c>
      <c r="AF25" s="187"/>
      <c r="AG25" s="98">
        <f>SUM(AG20:AG23)</f>
        <v>7840.6080106899999</v>
      </c>
      <c r="AH25" s="187"/>
      <c r="AI25" s="98">
        <f>SUM(AI20:AI23)</f>
        <v>7899.420178461356</v>
      </c>
      <c r="AJ25" s="187" t="s">
        <v>213</v>
      </c>
      <c r="AK25" s="98">
        <f>SUM(AK20:AK23)</f>
        <v>8361.3517073319999</v>
      </c>
      <c r="AL25" s="187" t="s">
        <v>213</v>
      </c>
      <c r="AM25" s="98">
        <f>SUM(AM20:AM23)</f>
        <v>2042.5137473988402</v>
      </c>
      <c r="AN25" s="187"/>
      <c r="AO25" s="98">
        <f>SUM(AO20:AO23)</f>
        <v>0</v>
      </c>
      <c r="AP25" s="187"/>
      <c r="AQ25" s="98">
        <f>SUM(AQ20:AQ23)</f>
        <v>0</v>
      </c>
      <c r="AR25" s="187"/>
      <c r="AS25" s="98">
        <f>SUM(AS20:AS23)</f>
        <v>0</v>
      </c>
      <c r="AT25" s="187"/>
      <c r="AU25" s="33"/>
      <c r="AV25" s="67" t="s">
        <v>34</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195</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129</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48" t="s">
        <v>42</v>
      </c>
      <c r="C36" s="248"/>
      <c r="D36" s="248"/>
      <c r="E36" s="253">
        <v>2000</v>
      </c>
      <c r="F36" s="254"/>
      <c r="G36" s="253">
        <v>2001</v>
      </c>
      <c r="H36" s="254"/>
      <c r="I36" s="253">
        <v>2002</v>
      </c>
      <c r="J36" s="254"/>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2">
        <v>2017</v>
      </c>
      <c r="AN36" s="24"/>
      <c r="AO36" s="202">
        <v>2018</v>
      </c>
      <c r="AP36" s="24"/>
      <c r="AQ36" s="202">
        <v>2019</v>
      </c>
      <c r="AR36" s="24"/>
      <c r="AS36" s="202">
        <v>2020</v>
      </c>
      <c r="AT36" s="24"/>
      <c r="AU36" s="248" t="s">
        <v>45</v>
      </c>
      <c r="AV36" s="248"/>
      <c r="AW36" s="25"/>
    </row>
    <row r="37" spans="2:51" ht="12.75" customHeight="1" x14ac:dyDescent="0.2">
      <c r="B37" s="252" t="s">
        <v>43</v>
      </c>
      <c r="C37" s="252"/>
      <c r="D37" s="252"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44</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200"/>
      <c r="AN38" s="199"/>
      <c r="AO38" s="200"/>
      <c r="AP38" s="199"/>
      <c r="AQ38" s="200"/>
      <c r="AR38" s="199"/>
      <c r="AS38" s="200"/>
      <c r="AT38" s="199"/>
      <c r="AU38" s="18"/>
      <c r="AV38" s="18"/>
      <c r="AW38" s="25"/>
    </row>
    <row r="39" spans="2:51" ht="10.5" customHeight="1" x14ac:dyDescent="0.2">
      <c r="B39" s="17">
        <v>1</v>
      </c>
      <c r="C39" s="20"/>
      <c r="D39" s="18" t="s">
        <v>0</v>
      </c>
      <c r="E39" s="40"/>
      <c r="F39" s="40"/>
      <c r="G39" s="40"/>
      <c r="H39" s="40"/>
      <c r="I39" s="40"/>
      <c r="J39" s="40"/>
      <c r="K39" s="176" t="s">
        <v>51</v>
      </c>
      <c r="L39" s="78"/>
      <c r="M39" s="176" t="s">
        <v>51</v>
      </c>
      <c r="N39" s="78"/>
      <c r="O39" s="176" t="s">
        <v>51</v>
      </c>
      <c r="P39" s="78"/>
      <c r="Q39" s="176" t="s">
        <v>51</v>
      </c>
      <c r="R39" s="78"/>
      <c r="S39" s="176" t="s">
        <v>51</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1"/>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c r="AK39" s="78">
        <f>IF(VLOOKUP(CONCATENATE(AK$6," ",$D39),'-RÅDATA_KVARTAL-'!$A$4:$AC$75,24)&gt;0,VLOOKUP(CONCATENATE(AK$6," ",$D39),'-RÅDATA_KVARTAL-'!$A$4:$AC$75,24),"")</f>
        <v>29223.02069846815</v>
      </c>
      <c r="AL39" s="105" t="s">
        <v>213</v>
      </c>
      <c r="AM39" s="78">
        <f>IF(VLOOKUP(CONCATENATE(AM$6," ",$D39),'-RÅDATA_KVARTAL-'!$A$4:$AC$75,24)&gt;0,VLOOKUP(CONCATENATE(AM$6," ",$D39),'-RÅDATA_KVARTAL-'!$A$4:$AC$75,24),"")</f>
        <v>31433.854723462653</v>
      </c>
      <c r="AN39" s="37"/>
      <c r="AO39" s="78" t="str">
        <f>IF(VLOOKUP(CONCATENATE(AO$6," ",$D39),'-RÅDATA_KVARTAL-'!$A$4:$AC$75,24)&gt;0,VLOOKUP(CONCATENATE(AO$6," ",$D39),'-RÅDATA_KVARTAL-'!$A$4:$AC$75,24),"")</f>
        <v/>
      </c>
      <c r="AP39" s="37"/>
      <c r="AQ39" s="78" t="str">
        <f>IF(VLOOKUP(CONCATENATE(AQ$6," ",$D39),'-RÅDATA_KVARTAL-'!$A$4:$AC$75,24)&gt;0,VLOOKUP(CONCATENATE(AQ$6," ",$D39),'-RÅDATA_KVARTAL-'!$A$4:$AC$75,24),"")</f>
        <v/>
      </c>
      <c r="AR39" s="37"/>
      <c r="AS39" s="78" t="str">
        <f>IF(VLOOKUP(CONCATENATE(AS$6," ",$D39),'-RÅDATA_KVARTAL-'!$A$4:$AC$75,24)&gt;0,VLOOKUP(CONCATENATE(AS$6," ",$D39),'-RÅDATA_KVARTAL-'!$A$4:$AC$75,24),"")</f>
        <v/>
      </c>
      <c r="AT39" s="37"/>
      <c r="AU39" s="33"/>
      <c r="AV39" s="18" t="s">
        <v>38</v>
      </c>
      <c r="AW39" s="25"/>
    </row>
    <row r="40" spans="2:51" ht="10.5" customHeight="1" x14ac:dyDescent="0.2">
      <c r="B40" s="16">
        <v>2</v>
      </c>
      <c r="C40" s="16"/>
      <c r="D40" s="18" t="s">
        <v>1</v>
      </c>
      <c r="E40" s="40"/>
      <c r="F40" s="40"/>
      <c r="G40" s="40"/>
      <c r="H40" s="40"/>
      <c r="I40" s="40"/>
      <c r="J40" s="40"/>
      <c r="K40" s="176" t="s">
        <v>51</v>
      </c>
      <c r="L40" s="78"/>
      <c r="M40" s="176" t="s">
        <v>51</v>
      </c>
      <c r="N40" s="78"/>
      <c r="O40" s="176" t="s">
        <v>51</v>
      </c>
      <c r="P40" s="78"/>
      <c r="Q40" s="176" t="s">
        <v>51</v>
      </c>
      <c r="R40" s="78"/>
      <c r="S40" s="176" t="s">
        <v>51</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1"/>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c r="AK40" s="78">
        <f>IF(VLOOKUP(CONCATENATE(AK$6," ",$D40),'-RÅDATA_KVARTAL-'!$A$4:$AC$75,24)&gt;0,VLOOKUP(CONCATENATE(AK$6," ",$D40),'-RÅDATA_KVARTAL-'!$A$4:$AC$75,24),"")</f>
        <v>29741.457779644592</v>
      </c>
      <c r="AL40" s="105" t="s">
        <v>213</v>
      </c>
      <c r="AM40" s="78" t="str">
        <f>IF(VLOOKUP(CONCATENATE(AM$6," ",$D40),'-RÅDATA_KVARTAL-'!$A$4:$AC$75,24)&gt;0,VLOOKUP(CONCATENATE(AM$6," ",$D40),'-RÅDATA_KVARTAL-'!$A$4:$AC$75,24),"")</f>
        <v/>
      </c>
      <c r="AN40" s="37"/>
      <c r="AO40" s="78" t="str">
        <f>IF(VLOOKUP(CONCATENATE(AO$6," ",$D40),'-RÅDATA_KVARTAL-'!$A$4:$AC$75,24)&gt;0,VLOOKUP(CONCATENATE(AO$6," ",$D40),'-RÅDATA_KVARTAL-'!$A$4:$AC$75,24),"")</f>
        <v/>
      </c>
      <c r="AP40" s="37"/>
      <c r="AQ40" s="78" t="str">
        <f>IF(VLOOKUP(CONCATENATE(AQ$6," ",$D40),'-RÅDATA_KVARTAL-'!$A$4:$AC$75,24)&gt;0,VLOOKUP(CONCATENATE(AQ$6," ",$D40),'-RÅDATA_KVARTAL-'!$A$4:$AC$75,24),"")</f>
        <v/>
      </c>
      <c r="AR40" s="37"/>
      <c r="AS40" s="78" t="str">
        <f>IF(VLOOKUP(CONCATENATE(AS$6," ",$D40),'-RÅDATA_KVARTAL-'!$A$4:$AC$75,24)&gt;0,VLOOKUP(CONCATENATE(AS$6," ",$D40),'-RÅDATA_KVARTAL-'!$A$4:$AC$75,24),"")</f>
        <v/>
      </c>
      <c r="AT40" s="37"/>
      <c r="AU40" s="33"/>
      <c r="AV40" s="18" t="s">
        <v>39</v>
      </c>
      <c r="AW40" s="25"/>
      <c r="AY40" s="44"/>
    </row>
    <row r="41" spans="2:51" ht="10.5" customHeight="1" x14ac:dyDescent="0.2">
      <c r="B41" s="16">
        <v>3</v>
      </c>
      <c r="C41" s="16"/>
      <c r="D41" s="18" t="s">
        <v>2</v>
      </c>
      <c r="E41" s="40"/>
      <c r="F41" s="40"/>
      <c r="G41" s="40"/>
      <c r="H41" s="40"/>
      <c r="I41" s="40"/>
      <c r="J41" s="40"/>
      <c r="K41" s="176" t="s">
        <v>51</v>
      </c>
      <c r="L41" s="78"/>
      <c r="M41" s="176" t="s">
        <v>51</v>
      </c>
      <c r="N41" s="78"/>
      <c r="O41" s="176" t="s">
        <v>51</v>
      </c>
      <c r="P41" s="78"/>
      <c r="Q41" s="176" t="s">
        <v>51</v>
      </c>
      <c r="R41" s="78"/>
      <c r="S41" s="176" t="s">
        <v>51</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1"/>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c r="AK41" s="78">
        <f>IF(VLOOKUP(CONCATENATE(AK$6," ",$D41),'-RÅDATA_KVARTAL-'!$A$4:$AC$75,24)&gt;0,VLOOKUP(CONCATENATE(AK$6," ",$D41),'-RÅDATA_KVARTAL-'!$A$4:$AC$75,24),"")</f>
        <v>30513.040479203511</v>
      </c>
      <c r="AL41" s="105" t="s">
        <v>213</v>
      </c>
      <c r="AM41" s="78" t="str">
        <f>IF(VLOOKUP(CONCATENATE(AM$6," ",$D41),'-RÅDATA_KVARTAL-'!$A$4:$AC$75,24)&gt;0,VLOOKUP(CONCATENATE(AM$6," ",$D41),'-RÅDATA_KVARTAL-'!$A$4:$AC$75,24),"")</f>
        <v/>
      </c>
      <c r="AN41" s="37"/>
      <c r="AO41" s="78" t="str">
        <f>IF(VLOOKUP(CONCATENATE(AO$6," ",$D41),'-RÅDATA_KVARTAL-'!$A$4:$AC$75,24)&gt;0,VLOOKUP(CONCATENATE(AO$6," ",$D41),'-RÅDATA_KVARTAL-'!$A$4:$AC$75,24),"")</f>
        <v/>
      </c>
      <c r="AP41" s="37"/>
      <c r="AQ41" s="78" t="str">
        <f>IF(VLOOKUP(CONCATENATE(AQ$6," ",$D41),'-RÅDATA_KVARTAL-'!$A$4:$AC$75,24)&gt;0,VLOOKUP(CONCATENATE(AQ$6," ",$D41),'-RÅDATA_KVARTAL-'!$A$4:$AC$75,24),"")</f>
        <v/>
      </c>
      <c r="AR41" s="37"/>
      <c r="AS41" s="78" t="str">
        <f>IF(VLOOKUP(CONCATENATE(AS$6," ",$D41),'-RÅDATA_KVARTAL-'!$A$4:$AC$75,24)&gt;0,VLOOKUP(CONCATENATE(AS$6," ",$D41),'-RÅDATA_KVARTAL-'!$A$4:$AC$75,24),"")</f>
        <v/>
      </c>
      <c r="AT41" s="37"/>
      <c r="AU41" s="33"/>
      <c r="AV41" s="18" t="s">
        <v>40</v>
      </c>
      <c r="AW41" s="25"/>
    </row>
    <row r="42" spans="2:51" ht="10.5" customHeight="1" x14ac:dyDescent="0.2">
      <c r="B42" s="16">
        <v>4</v>
      </c>
      <c r="C42" s="16"/>
      <c r="D42" s="18" t="s">
        <v>3</v>
      </c>
      <c r="E42" s="40"/>
      <c r="F42" s="40"/>
      <c r="G42" s="40"/>
      <c r="H42" s="40"/>
      <c r="I42" s="40"/>
      <c r="J42" s="40"/>
      <c r="K42" s="176" t="s">
        <v>51</v>
      </c>
      <c r="L42" s="78"/>
      <c r="M42" s="176" t="s">
        <v>51</v>
      </c>
      <c r="N42" s="78"/>
      <c r="O42" s="176" t="s">
        <v>51</v>
      </c>
      <c r="P42" s="78"/>
      <c r="Q42" s="176" t="s">
        <v>51</v>
      </c>
      <c r="R42" s="78"/>
      <c r="S42" s="176" t="s">
        <v>51</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1"/>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c r="AK42" s="78">
        <f>IF(VLOOKUP(CONCATENATE(AK$6," ",$D42),'-RÅDATA_KVARTAL-'!$A$4:$AC$75,24)&gt;0,VLOOKUP(CONCATENATE(AK$6," ",$D42),'-RÅDATA_KVARTAL-'!$A$4:$AC$75,24),"")</f>
        <v>31150.043767456256</v>
      </c>
      <c r="AL42" s="105" t="s">
        <v>213</v>
      </c>
      <c r="AM42" s="78" t="str">
        <f>IF(VLOOKUP(CONCATENATE(AM$6," ",$D42),'-RÅDATA_KVARTAL-'!$A$4:$AC$75,24)&gt;0,VLOOKUP(CONCATENATE(AM$6," ",$D42),'-RÅDATA_KVARTAL-'!$A$4:$AC$75,24),"")</f>
        <v/>
      </c>
      <c r="AN42" s="37"/>
      <c r="AO42" s="78" t="str">
        <f>IF(VLOOKUP(CONCATENATE(AO$6," ",$D42),'-RÅDATA_KVARTAL-'!$A$4:$AC$75,24)&gt;0,VLOOKUP(CONCATENATE(AO$6," ",$D42),'-RÅDATA_KVARTAL-'!$A$4:$AC$75,24),"")</f>
        <v/>
      </c>
      <c r="AP42" s="37"/>
      <c r="AQ42" s="78" t="str">
        <f>IF(VLOOKUP(CONCATENATE(AQ$6," ",$D42),'-RÅDATA_KVARTAL-'!$A$4:$AC$75,24)&gt;0,VLOOKUP(CONCATENATE(AQ$6," ",$D42),'-RÅDATA_KVARTAL-'!$A$4:$AC$75,24),"")</f>
        <v/>
      </c>
      <c r="AR42" s="37"/>
      <c r="AS42" s="78" t="str">
        <f>IF(VLOOKUP(CONCATENATE(AS$6," ",$D42),'-RÅDATA_KVARTAL-'!$A$4:$AC$75,24)&gt;0,VLOOKUP(CONCATENATE(AS$6," ",$D42),'-RÅDATA_KVARTAL-'!$A$4:$AC$75,24),"")</f>
        <v/>
      </c>
      <c r="AT42" s="37"/>
      <c r="AU42" s="33"/>
      <c r="AV42" s="18" t="s">
        <v>41</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200"/>
      <c r="AO44" s="41"/>
      <c r="AP44" s="200"/>
      <c r="AQ44" s="41"/>
      <c r="AR44" s="200"/>
      <c r="AS44" s="41"/>
      <c r="AT44" s="200"/>
      <c r="AU44" s="33"/>
      <c r="AV44" s="38"/>
      <c r="AW44" s="25"/>
    </row>
    <row r="45" spans="2:51" s="53" customFormat="1" ht="12.75" customHeight="1" x14ac:dyDescent="0.2">
      <c r="B45" s="248" t="s">
        <v>46</v>
      </c>
      <c r="C45" s="248"/>
      <c r="D45" s="248"/>
      <c r="E45" s="225"/>
      <c r="F45" s="225"/>
      <c r="G45" s="225"/>
      <c r="H45" s="225"/>
      <c r="I45" s="225"/>
      <c r="J45" s="225"/>
      <c r="K45" s="225"/>
      <c r="L45" s="225"/>
      <c r="M45" s="225"/>
      <c r="N45" s="225"/>
      <c r="O45" s="225"/>
      <c r="P45" s="225"/>
      <c r="Q45" s="225"/>
      <c r="R45" s="225"/>
      <c r="S45" s="225"/>
      <c r="T45" s="225"/>
      <c r="U45" s="225"/>
      <c r="V45" s="225"/>
      <c r="W45" s="225"/>
      <c r="X45" s="225"/>
      <c r="Y45" s="225"/>
      <c r="Z45" s="225"/>
      <c r="AA45" s="16"/>
      <c r="AB45" s="16"/>
      <c r="AC45" s="225"/>
      <c r="AD45" s="225"/>
      <c r="AE45" s="225"/>
      <c r="AF45" s="225"/>
      <c r="AG45" s="225"/>
      <c r="AH45" s="225"/>
      <c r="AI45" s="225"/>
      <c r="AJ45" s="225"/>
      <c r="AK45" s="225"/>
      <c r="AL45" s="225"/>
      <c r="AM45" s="225"/>
      <c r="AN45" s="225"/>
      <c r="AO45" s="225"/>
      <c r="AP45" s="225"/>
      <c r="AQ45" s="225"/>
      <c r="AR45" s="225"/>
      <c r="AS45" s="225"/>
      <c r="AT45" s="225"/>
      <c r="AU45" s="248" t="s">
        <v>48</v>
      </c>
      <c r="AV45" s="248"/>
      <c r="AW45" s="54"/>
    </row>
    <row r="46" spans="2:51" s="53" customFormat="1" ht="12.75" customHeight="1" x14ac:dyDescent="0.2">
      <c r="B46" s="248" t="s">
        <v>47</v>
      </c>
      <c r="C46" s="248"/>
      <c r="D46" s="24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8"/>
      <c r="AN46" s="198"/>
      <c r="AO46" s="198"/>
      <c r="AP46" s="198"/>
      <c r="AQ46" s="198"/>
      <c r="AR46" s="198"/>
      <c r="AS46" s="198"/>
      <c r="AT46" s="198"/>
      <c r="AU46" s="248" t="s">
        <v>49</v>
      </c>
      <c r="AV46" s="248"/>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1"/>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7770.9556190282601</v>
      </c>
      <c r="AJ48" s="105" t="s">
        <v>213</v>
      </c>
      <c r="AK48" s="78">
        <f>IF(VLOOKUP(CONCATENATE(AK$6," ",$D48),'-RÅDATA_KVARTAL-'!$A$4:$AC$75,25)&gt;0,VLOOKUP(CONCATENATE(AK$6," ",$D48),'-RÅDATA_KVARTAL-'!$A$4:$AC$75,25),"")</f>
        <v>7998.4083594573922</v>
      </c>
      <c r="AL48" s="105" t="s">
        <v>213</v>
      </c>
      <c r="AM48" s="78">
        <f>IF(VLOOKUP(CONCATENATE(AM$6," ",$D48),'-RÅDATA_KVARTAL-'!$A$4:$AC$75,25)&gt;0,VLOOKUP(CONCATENATE(AM$6," ",$D48),'-RÅDATA_KVARTAL-'!$A$4:$AC$75,25),"")</f>
        <v>8370.2789276329695</v>
      </c>
      <c r="AN48" s="37"/>
      <c r="AO48" s="78" t="str">
        <f>IF(VLOOKUP(CONCATENATE(AO$6," ",$D48),'-RÅDATA_KVARTAL-'!$A$4:$AC$75,25)&gt;0,VLOOKUP(CONCATENATE(AO$6," ",$D48),'-RÅDATA_KVARTAL-'!$A$4:$AC$75,25),"")</f>
        <v/>
      </c>
      <c r="AP48" s="37"/>
      <c r="AQ48" s="78" t="str">
        <f>IF(VLOOKUP(CONCATENATE(AQ$6," ",$D48),'-RÅDATA_KVARTAL-'!$A$4:$AC$75,25)&gt;0,VLOOKUP(CONCATENATE(AQ$6," ",$D48),'-RÅDATA_KVARTAL-'!$A$4:$AC$75,25),"")</f>
        <v/>
      </c>
      <c r="AR48" s="37"/>
      <c r="AS48" s="78" t="str">
        <f>IF(VLOOKUP(CONCATENATE(AS$6," ",$D48),'-RÅDATA_KVARTAL-'!$A$4:$AC$75,25)&gt;0,VLOOKUP(CONCATENATE(AS$6," ",$D48),'-RÅDATA_KVARTAL-'!$A$4:$AC$75,25),"")</f>
        <v/>
      </c>
      <c r="AT48" s="37"/>
      <c r="AU48" s="33"/>
      <c r="AV48" s="18" t="s">
        <v>38</v>
      </c>
      <c r="AW48" s="25"/>
    </row>
    <row r="49" spans="2:51"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1"/>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7734.3177272572448</v>
      </c>
      <c r="AJ49" s="105" t="s">
        <v>213</v>
      </c>
      <c r="AK49" s="78">
        <f>IF(VLOOKUP(CONCATENATE(AK$6," ",$D49),'-RÅDATA_KVARTAL-'!$A$4:$AC$75,25)&gt;0,VLOOKUP(CONCATENATE(AK$6," ",$D49),'-RÅDATA_KVARTAL-'!$A$4:$AC$75,25),"")</f>
        <v>8128.8983548355045</v>
      </c>
      <c r="AL49" s="105" t="s">
        <v>213</v>
      </c>
      <c r="AM49" s="78" t="str">
        <f>IF(VLOOKUP(CONCATENATE(AM$6," ",$D49),'-RÅDATA_KVARTAL-'!$A$4:$AC$75,25)&gt;0,VLOOKUP(CONCATENATE(AM$6," ",$D49),'-RÅDATA_KVARTAL-'!$A$4:$AC$75,25),"")</f>
        <v/>
      </c>
      <c r="AN49" s="37"/>
      <c r="AO49" s="78" t="str">
        <f>IF(VLOOKUP(CONCATENATE(AO$6," ",$D49),'-RÅDATA_KVARTAL-'!$A$4:$AC$75,25)&gt;0,VLOOKUP(CONCATENATE(AO$6," ",$D49),'-RÅDATA_KVARTAL-'!$A$4:$AC$75,25),"")</f>
        <v/>
      </c>
      <c r="AP49" s="37"/>
      <c r="AQ49" s="78" t="str">
        <f>IF(VLOOKUP(CONCATENATE(AQ$6," ",$D49),'-RÅDATA_KVARTAL-'!$A$4:$AC$75,25)&gt;0,VLOOKUP(CONCATENATE(AQ$6," ",$D49),'-RÅDATA_KVARTAL-'!$A$4:$AC$75,25),"")</f>
        <v/>
      </c>
      <c r="AR49" s="37"/>
      <c r="AS49" s="78" t="str">
        <f>IF(VLOOKUP(CONCATENATE(AS$6," ",$D49),'-RÅDATA_KVARTAL-'!$A$4:$AC$75,25)&gt;0,VLOOKUP(CONCATENATE(AS$6," ",$D49),'-RÅDATA_KVARTAL-'!$A$4:$AC$75,25),"")</f>
        <v/>
      </c>
      <c r="AT49" s="37"/>
      <c r="AU49" s="33"/>
      <c r="AV49" s="18" t="s">
        <v>39</v>
      </c>
      <c r="AW49" s="25"/>
      <c r="AY49" s="44"/>
    </row>
    <row r="50" spans="2:51"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1"/>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7828.3996301986872</v>
      </c>
      <c r="AJ50" s="105" t="s">
        <v>213</v>
      </c>
      <c r="AK50" s="78">
        <f>IF(VLOOKUP(CONCATENATE(AK$6," ",$D50),'-RÅDATA_KVARTAL-'!$A$4:$AC$75,25)&gt;0,VLOOKUP(CONCATENATE(AK$6," ",$D50),'-RÅDATA_KVARTAL-'!$A$4:$AC$75,25),"")</f>
        <v>8290.4334745709766</v>
      </c>
      <c r="AL50" s="105" t="s">
        <v>213</v>
      </c>
      <c r="AM50" s="78" t="str">
        <f>IF(VLOOKUP(CONCATENATE(AM$6," ",$D50),'-RÅDATA_KVARTAL-'!$A$4:$AC$75,25)&gt;0,VLOOKUP(CONCATENATE(AM$6," ",$D50),'-RÅDATA_KVARTAL-'!$A$4:$AC$75,25),"")</f>
        <v/>
      </c>
      <c r="AN50" s="37"/>
      <c r="AO50" s="78" t="str">
        <f>IF(VLOOKUP(CONCATENATE(AO$6," ",$D50),'-RÅDATA_KVARTAL-'!$A$4:$AC$75,25)&gt;0,VLOOKUP(CONCATENATE(AO$6," ",$D50),'-RÅDATA_KVARTAL-'!$A$4:$AC$75,25),"")</f>
        <v/>
      </c>
      <c r="AP50" s="37"/>
      <c r="AQ50" s="78" t="str">
        <f>IF(VLOOKUP(CONCATENATE(AQ$6," ",$D50),'-RÅDATA_KVARTAL-'!$A$4:$AC$75,25)&gt;0,VLOOKUP(CONCATENATE(AQ$6," ",$D50),'-RÅDATA_KVARTAL-'!$A$4:$AC$75,25),"")</f>
        <v/>
      </c>
      <c r="AR50" s="37"/>
      <c r="AS50" s="78" t="str">
        <f>IF(VLOOKUP(CONCATENATE(AS$6," ",$D50),'-RÅDATA_KVARTAL-'!$A$4:$AC$75,25)&gt;0,VLOOKUP(CONCATENATE(AS$6," ",$D50),'-RÅDATA_KVARTAL-'!$A$4:$AC$75,25),"")</f>
        <v/>
      </c>
      <c r="AT50" s="37"/>
      <c r="AU50" s="33"/>
      <c r="AV50" s="18" t="s">
        <v>40</v>
      </c>
      <c r="AW50" s="25"/>
    </row>
    <row r="51" spans="2:51"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1"/>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7899.420178461356</v>
      </c>
      <c r="AJ51" s="105" t="s">
        <v>213</v>
      </c>
      <c r="AK51" s="78">
        <f>IF(VLOOKUP(CONCATENATE(AK$6," ",$D51),'-RÅDATA_KVARTAL-'!$A$4:$AC$75,25)&gt;0,VLOOKUP(CONCATENATE(AK$6," ",$D51),'-RÅDATA_KVARTAL-'!$A$4:$AC$75,25),"")</f>
        <v>8361.3517073319999</v>
      </c>
      <c r="AL51" s="105" t="s">
        <v>213</v>
      </c>
      <c r="AM51" s="78" t="str">
        <f>IF(VLOOKUP(CONCATENATE(AM$6," ",$D51),'-RÅDATA_KVARTAL-'!$A$4:$AC$75,25)&gt;0,VLOOKUP(CONCATENATE(AM$6," ",$D51),'-RÅDATA_KVARTAL-'!$A$4:$AC$75,25),"")</f>
        <v/>
      </c>
      <c r="AN51" s="37"/>
      <c r="AO51" s="78" t="str">
        <f>IF(VLOOKUP(CONCATENATE(AO$6," ",$D51),'-RÅDATA_KVARTAL-'!$A$4:$AC$75,25)&gt;0,VLOOKUP(CONCATENATE(AO$6," ",$D51),'-RÅDATA_KVARTAL-'!$A$4:$AC$75,25),"")</f>
        <v/>
      </c>
      <c r="AP51" s="37"/>
      <c r="AQ51" s="78" t="str">
        <f>IF(VLOOKUP(CONCATENATE(AQ$6," ",$D51),'-RÅDATA_KVARTAL-'!$A$4:$AC$75,25)&gt;0,VLOOKUP(CONCATENATE(AQ$6," ",$D51),'-RÅDATA_KVARTAL-'!$A$4:$AC$75,25),"")</f>
        <v/>
      </c>
      <c r="AR51" s="37"/>
      <c r="AS51" s="78" t="str">
        <f>IF(VLOOKUP(CONCATENATE(AS$6," ",$D51),'-RÅDATA_KVARTAL-'!$A$4:$AC$75,25)&gt;0,VLOOKUP(CONCATENATE(AS$6," ",$D51),'-RÅDATA_KVARTAL-'!$A$4:$AC$75,25),"")</f>
        <v/>
      </c>
      <c r="AT51" s="37"/>
      <c r="AU51" s="33"/>
      <c r="AV51" s="18" t="s">
        <v>41</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 ref="AU18:AV18"/>
    <mergeCell ref="B36:D36"/>
    <mergeCell ref="E36:F36"/>
    <mergeCell ref="G36:H36"/>
    <mergeCell ref="I36:J36"/>
    <mergeCell ref="AU36:AV36"/>
    <mergeCell ref="B18:D18"/>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AS45:AT45"/>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189</v>
      </c>
      <c r="C1" s="22"/>
      <c r="D1" s="23"/>
      <c r="E1" s="23"/>
      <c r="F1" s="23"/>
      <c r="G1" s="23"/>
      <c r="H1" s="23"/>
      <c r="I1" s="23"/>
      <c r="J1" s="23"/>
      <c r="K1" s="23"/>
      <c r="L1" s="23"/>
      <c r="M1" s="23"/>
      <c r="N1" s="23"/>
      <c r="O1" s="23"/>
      <c r="P1" s="23"/>
      <c r="Q1" s="23"/>
      <c r="R1" s="23"/>
    </row>
    <row r="2" spans="2:51" x14ac:dyDescent="0.2">
      <c r="B2" s="179" t="s">
        <v>130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48" t="s">
        <v>42</v>
      </c>
      <c r="C6" s="248"/>
      <c r="D6" s="248"/>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2">
        <v>2017</v>
      </c>
      <c r="AN6" s="24"/>
      <c r="AO6" s="202">
        <v>2018</v>
      </c>
      <c r="AP6" s="24"/>
      <c r="AQ6" s="202">
        <v>2019</v>
      </c>
      <c r="AR6" s="24"/>
      <c r="AS6" s="202">
        <v>2020</v>
      </c>
      <c r="AT6" s="24"/>
      <c r="AU6" s="248" t="s">
        <v>45</v>
      </c>
      <c r="AV6" s="248"/>
      <c r="AW6" s="25"/>
      <c r="AY6" s="203"/>
    </row>
    <row r="7" spans="2:51" ht="12.75" customHeight="1" x14ac:dyDescent="0.2">
      <c r="B7" s="252" t="s">
        <v>43</v>
      </c>
      <c r="C7" s="252"/>
      <c r="D7" s="25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44</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200"/>
      <c r="AN8" s="199"/>
      <c r="AO8" s="200"/>
      <c r="AP8" s="199"/>
      <c r="AQ8" s="200"/>
      <c r="AR8" s="199"/>
      <c r="AS8" s="200"/>
      <c r="AT8" s="199"/>
      <c r="AU8" s="18"/>
      <c r="AV8" s="18"/>
      <c r="AW8" s="25"/>
    </row>
    <row r="9" spans="2:51" ht="10.5" customHeight="1" x14ac:dyDescent="0.2">
      <c r="B9" s="91">
        <v>1</v>
      </c>
      <c r="C9" s="94"/>
      <c r="D9" s="18" t="s">
        <v>0</v>
      </c>
      <c r="E9" s="40"/>
      <c r="F9" s="40"/>
      <c r="G9" s="40"/>
      <c r="H9" s="40"/>
      <c r="I9" s="40"/>
      <c r="J9" s="40"/>
      <c r="K9" s="176" t="s">
        <v>51</v>
      </c>
      <c r="L9" s="78"/>
      <c r="M9" s="176" t="s">
        <v>51</v>
      </c>
      <c r="N9" s="78"/>
      <c r="O9" s="176" t="s">
        <v>51</v>
      </c>
      <c r="P9" s="78"/>
      <c r="Q9" s="176" t="s">
        <v>51</v>
      </c>
      <c r="R9" s="78"/>
      <c r="S9" s="176" t="s">
        <v>51</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48"/>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c r="AK9" s="78">
        <f>IF(VLOOKUP(CONCATENATE(AK$6," ",$D9),'-RÅDATA_KVARTAL-'!$A$4:$W$75,16)&gt;0,VLOOKUP(CONCATENATE(AK$6," ",$D9),'-RÅDATA_KVARTAL-'!$A$4:$W$75,16),"")</f>
        <v>6801.2543793888653</v>
      </c>
      <c r="AL9" s="105" t="s">
        <v>213</v>
      </c>
      <c r="AM9" s="78">
        <f>IF(VLOOKUP(CONCATENATE(AM$6," ",$D9),'-RÅDATA_KVARTAL-'!$A$4:$W$75,16)&gt;0,VLOOKUP(CONCATENATE(AM$6," ",$D9),'-RÅDATA_KVARTAL-'!$A$4:$W$75,16),"")</f>
        <v>6713.8489721328297</v>
      </c>
      <c r="AN9" s="37"/>
      <c r="AO9" s="78" t="str">
        <f>IF(VLOOKUP(CONCATENATE(AO$6," ",$D9),'-RÅDATA_KVARTAL-'!$A$4:$W$75,16)&gt;0,VLOOKUP(CONCATENATE(AO$6," ",$D9),'-RÅDATA_KVARTAL-'!$A$4:$W$75,16),"")</f>
        <v/>
      </c>
      <c r="AP9" s="37"/>
      <c r="AQ9" s="78" t="str">
        <f>IF(VLOOKUP(CONCATENATE(AQ$6," ",$D9),'-RÅDATA_KVARTAL-'!$A$4:$W$75,16)&gt;0,VLOOKUP(CONCATENATE(AQ$6," ",$D9),'-RÅDATA_KVARTAL-'!$A$4:$W$75,16),"")</f>
        <v/>
      </c>
      <c r="AR9" s="37"/>
      <c r="AS9" s="78" t="str">
        <f>IF(VLOOKUP(CONCATENATE(AS$6," ",$D9),'-RÅDATA_KVARTAL-'!$A$4:$W$75,16)&gt;0,VLOOKUP(CONCATENATE(AS$6," ",$D9),'-RÅDATA_KVARTAL-'!$A$4:$W$75,16),"")</f>
        <v/>
      </c>
      <c r="AT9" s="37"/>
      <c r="AU9" s="33"/>
      <c r="AV9" s="18" t="s">
        <v>38</v>
      </c>
      <c r="AW9" s="25"/>
    </row>
    <row r="10" spans="2:51" ht="10.5" customHeight="1" x14ac:dyDescent="0.2">
      <c r="B10" s="91">
        <v>2</v>
      </c>
      <c r="C10" s="91"/>
      <c r="D10" s="18" t="s">
        <v>1</v>
      </c>
      <c r="E10" s="40"/>
      <c r="F10" s="40"/>
      <c r="G10" s="40"/>
      <c r="H10" s="40"/>
      <c r="I10" s="40"/>
      <c r="J10" s="40"/>
      <c r="K10" s="176" t="s">
        <v>51</v>
      </c>
      <c r="L10" s="78"/>
      <c r="M10" s="176" t="s">
        <v>51</v>
      </c>
      <c r="N10" s="78"/>
      <c r="O10" s="176" t="s">
        <v>51</v>
      </c>
      <c r="P10" s="78"/>
      <c r="Q10" s="176" t="s">
        <v>51</v>
      </c>
      <c r="R10" s="78"/>
      <c r="S10" s="176" t="s">
        <v>51</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48"/>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c r="AK10" s="78">
        <f>IF(VLOOKUP(CONCATENATE(AK$6," ",$D10),'-RÅDATA_KVARTAL-'!$A$4:$W$75,16)&gt;0,VLOOKUP(CONCATENATE(AK$6," ",$D10),'-RÅDATA_KVARTAL-'!$A$4:$W$75,16),"")</f>
        <v>6753.0541812383453</v>
      </c>
      <c r="AL10" s="105" t="s">
        <v>213</v>
      </c>
      <c r="AM10" s="78" t="str">
        <f>IF(VLOOKUP(CONCATENATE(AM$6," ",$D10),'-RÅDATA_KVARTAL-'!$A$4:$W$75,16)&gt;0,VLOOKUP(CONCATENATE(AM$6," ",$D10),'-RÅDATA_KVARTAL-'!$A$4:$W$75,16),"")</f>
        <v/>
      </c>
      <c r="AN10" s="37"/>
      <c r="AO10" s="78" t="str">
        <f>IF(VLOOKUP(CONCATENATE(AO$6," ",$D10),'-RÅDATA_KVARTAL-'!$A$4:$W$75,16)&gt;0,VLOOKUP(CONCATENATE(AO$6," ",$D10),'-RÅDATA_KVARTAL-'!$A$4:$W$75,16),"")</f>
        <v/>
      </c>
      <c r="AP10" s="37"/>
      <c r="AQ10" s="78" t="str">
        <f>IF(VLOOKUP(CONCATENATE(AQ$6," ",$D10),'-RÅDATA_KVARTAL-'!$A$4:$W$75,16)&gt;0,VLOOKUP(CONCATENATE(AQ$6," ",$D10),'-RÅDATA_KVARTAL-'!$A$4:$W$75,16),"")</f>
        <v/>
      </c>
      <c r="AR10" s="37"/>
      <c r="AS10" s="78" t="str">
        <f>IF(VLOOKUP(CONCATENATE(AS$6," ",$D10),'-RÅDATA_KVARTAL-'!$A$4:$W$75,16)&gt;0,VLOOKUP(CONCATENATE(AS$6," ",$D10),'-RÅDATA_KVARTAL-'!$A$4:$W$75,16),"")</f>
        <v/>
      </c>
      <c r="AT10" s="37"/>
      <c r="AU10" s="33"/>
      <c r="AV10" s="18" t="s">
        <v>39</v>
      </c>
      <c r="AW10" s="25"/>
      <c r="AY10" s="44"/>
    </row>
    <row r="11" spans="2:51" ht="10.5" customHeight="1" x14ac:dyDescent="0.2">
      <c r="B11" s="91">
        <v>3</v>
      </c>
      <c r="C11" s="91"/>
      <c r="D11" s="18" t="s">
        <v>2</v>
      </c>
      <c r="E11" s="40"/>
      <c r="F11" s="40"/>
      <c r="G11" s="40"/>
      <c r="H11" s="40"/>
      <c r="I11" s="40"/>
      <c r="J11" s="40"/>
      <c r="K11" s="176" t="s">
        <v>51</v>
      </c>
      <c r="L11" s="78"/>
      <c r="M11" s="176" t="s">
        <v>51</v>
      </c>
      <c r="N11" s="78"/>
      <c r="O11" s="176" t="s">
        <v>51</v>
      </c>
      <c r="P11" s="78"/>
      <c r="Q11" s="176" t="s">
        <v>51</v>
      </c>
      <c r="R11" s="78"/>
      <c r="S11" s="176" t="s">
        <v>51</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48"/>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c r="AK11" s="78">
        <f>IF(VLOOKUP(CONCATENATE(AK$6," ",$D11),'-RÅDATA_KVARTAL-'!$A$4:$W$75,16)&gt;0,VLOOKUP(CONCATENATE(AK$6," ",$D11),'-RÅDATA_KVARTAL-'!$A$4:$W$75,16),"")</f>
        <v>5776.0984666061513</v>
      </c>
      <c r="AL11" s="105" t="s">
        <v>213</v>
      </c>
      <c r="AM11" s="78" t="str">
        <f>IF(VLOOKUP(CONCATENATE(AM$6," ",$D11),'-RÅDATA_KVARTAL-'!$A$4:$W$75,16)&gt;0,VLOOKUP(CONCATENATE(AM$6," ",$D11),'-RÅDATA_KVARTAL-'!$A$4:$W$75,16),"")</f>
        <v/>
      </c>
      <c r="AN11" s="37"/>
      <c r="AO11" s="78" t="str">
        <f>IF(VLOOKUP(CONCATENATE(AO$6," ",$D11),'-RÅDATA_KVARTAL-'!$A$4:$W$75,16)&gt;0,VLOOKUP(CONCATENATE(AO$6," ",$D11),'-RÅDATA_KVARTAL-'!$A$4:$W$75,16),"")</f>
        <v/>
      </c>
      <c r="AP11" s="37"/>
      <c r="AQ11" s="78" t="str">
        <f>IF(VLOOKUP(CONCATENATE(AQ$6," ",$D11),'-RÅDATA_KVARTAL-'!$A$4:$W$75,16)&gt;0,VLOOKUP(CONCATENATE(AQ$6," ",$D11),'-RÅDATA_KVARTAL-'!$A$4:$W$75,16),"")</f>
        <v/>
      </c>
      <c r="AR11" s="37"/>
      <c r="AS11" s="78" t="str">
        <f>IF(VLOOKUP(CONCATENATE(AS$6," ",$D11),'-RÅDATA_KVARTAL-'!$A$4:$W$75,16)&gt;0,VLOOKUP(CONCATENATE(AS$6," ",$D11),'-RÅDATA_KVARTAL-'!$A$4:$W$75,16),"")</f>
        <v/>
      </c>
      <c r="AT11" s="37"/>
      <c r="AU11" s="33"/>
      <c r="AV11" s="18" t="s">
        <v>40</v>
      </c>
      <c r="AW11" s="25"/>
    </row>
    <row r="12" spans="2:51" ht="10.5" customHeight="1" x14ac:dyDescent="0.2">
      <c r="B12" s="91">
        <v>4</v>
      </c>
      <c r="C12" s="91"/>
      <c r="D12" s="18" t="s">
        <v>3</v>
      </c>
      <c r="E12" s="40"/>
      <c r="F12" s="40"/>
      <c r="G12" s="40"/>
      <c r="H12" s="40"/>
      <c r="I12" s="40"/>
      <c r="J12" s="40"/>
      <c r="K12" s="176" t="s">
        <v>51</v>
      </c>
      <c r="L12" s="78"/>
      <c r="M12" s="176" t="s">
        <v>51</v>
      </c>
      <c r="N12" s="78"/>
      <c r="O12" s="176" t="s">
        <v>51</v>
      </c>
      <c r="P12" s="78"/>
      <c r="Q12" s="176" t="s">
        <v>51</v>
      </c>
      <c r="R12" s="78"/>
      <c r="S12" s="176" t="s">
        <v>51</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48"/>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c r="AK12" s="78">
        <f>IF(VLOOKUP(CONCATENATE(AK$6," ",$D12),'-RÅDATA_KVARTAL-'!$A$4:$W$75,16)&gt;0,VLOOKUP(CONCATENATE(AK$6," ",$D12),'-RÅDATA_KVARTAL-'!$A$4:$W$75,16),"")</f>
        <v>6735.1086133460785</v>
      </c>
      <c r="AL12" s="105" t="s">
        <v>213</v>
      </c>
      <c r="AM12" s="78" t="str">
        <f>IF(VLOOKUP(CONCATENATE(AM$6," ",$D12),'-RÅDATA_KVARTAL-'!$A$4:$W$75,16)&gt;0,VLOOKUP(CONCATENATE(AM$6," ",$D12),'-RÅDATA_KVARTAL-'!$A$4:$W$75,16),"")</f>
        <v/>
      </c>
      <c r="AN12" s="37"/>
      <c r="AO12" s="78" t="str">
        <f>IF(VLOOKUP(CONCATENATE(AO$6," ",$D12),'-RÅDATA_KVARTAL-'!$A$4:$W$75,16)&gt;0,VLOOKUP(CONCATENATE(AO$6," ",$D12),'-RÅDATA_KVARTAL-'!$A$4:$W$75,16),"")</f>
        <v/>
      </c>
      <c r="AP12" s="37"/>
      <c r="AQ12" s="78" t="str">
        <f>IF(VLOOKUP(CONCATENATE(AQ$6," ",$D12),'-RÅDATA_KVARTAL-'!$A$4:$W$75,16)&gt;0,VLOOKUP(CONCATENATE(AQ$6," ",$D12),'-RÅDATA_KVARTAL-'!$A$4:$W$75,16),"")</f>
        <v/>
      </c>
      <c r="AR12" s="37"/>
      <c r="AS12" s="78" t="str">
        <f>IF(VLOOKUP(CONCATENATE(AS$6," ",$D12),'-RÅDATA_KVARTAL-'!$A$4:$W$75,16)&gt;0,VLOOKUP(CONCATENATE(AS$6," ",$D12),'-RÅDATA_KVARTAL-'!$A$4:$W$75,16),"")</f>
        <v/>
      </c>
      <c r="AT12" s="37"/>
      <c r="AU12" s="33"/>
      <c r="AV12" s="18" t="s">
        <v>41</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15</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f>SUM(U9:U12)</f>
        <v>28442.790613999972</v>
      </c>
      <c r="V14" s="98"/>
      <c r="W14" s="98">
        <f>SUM(W9:W12)</f>
        <v>25529.414385000033</v>
      </c>
      <c r="X14" s="79"/>
      <c r="Y14" s="98">
        <f>SUM(Y9:Y12)</f>
        <v>27656.505498000006</v>
      </c>
      <c r="Z14" s="98"/>
      <c r="AA14" s="98">
        <f>SUM(AA9:AA12)</f>
        <v>27880.071118199994</v>
      </c>
      <c r="AB14" s="98"/>
      <c r="AC14" s="98">
        <f>SUM(AC9:AC12)</f>
        <v>26954.316450403418</v>
      </c>
      <c r="AD14" s="148"/>
      <c r="AE14" s="98">
        <f>SUM(AE9:AE12)</f>
        <v>26590.325283818704</v>
      </c>
      <c r="AF14" s="187"/>
      <c r="AG14" s="98">
        <f>SUM(AG9:AG12)</f>
        <v>27504.796881097547</v>
      </c>
      <c r="AH14" s="187"/>
      <c r="AI14" s="98">
        <f>SUM(AI9:AI12)</f>
        <v>26567.53932282329</v>
      </c>
      <c r="AJ14" s="37"/>
      <c r="AK14" s="98">
        <f>SUM(AK9:AK12)</f>
        <v>26065.515640579441</v>
      </c>
      <c r="AL14" s="187" t="s">
        <v>213</v>
      </c>
      <c r="AM14" s="98">
        <f>SUM(AM9:AM12)</f>
        <v>6713.8489721328297</v>
      </c>
      <c r="AN14" s="187"/>
      <c r="AO14" s="98">
        <f>SUM(AO9:AO12)</f>
        <v>0</v>
      </c>
      <c r="AP14" s="187"/>
      <c r="AQ14" s="98">
        <f>SUM(AQ9:AQ12)</f>
        <v>0</v>
      </c>
      <c r="AR14" s="187"/>
      <c r="AS14" s="98">
        <f>SUM(AS9:AS12)</f>
        <v>0</v>
      </c>
      <c r="AT14" s="187"/>
      <c r="AU14" s="33"/>
      <c r="AV14" s="97" t="s">
        <v>34</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200"/>
      <c r="AO16" s="41"/>
      <c r="AP16" s="200"/>
      <c r="AQ16" s="41"/>
      <c r="AR16" s="200"/>
      <c r="AS16" s="41"/>
      <c r="AT16" s="200"/>
      <c r="AU16" s="33"/>
      <c r="AV16" s="38"/>
      <c r="AW16" s="25"/>
    </row>
    <row r="17" spans="2:51" s="53" customFormat="1" ht="12.75" customHeight="1" x14ac:dyDescent="0.2">
      <c r="B17" s="248" t="s">
        <v>46</v>
      </c>
      <c r="C17" s="248"/>
      <c r="D17" s="248"/>
      <c r="E17" s="225"/>
      <c r="F17" s="225"/>
      <c r="G17" s="225"/>
      <c r="H17" s="225"/>
      <c r="I17" s="225"/>
      <c r="J17" s="225"/>
      <c r="K17" s="225"/>
      <c r="L17" s="225"/>
      <c r="M17" s="225"/>
      <c r="N17" s="225"/>
      <c r="O17" s="225"/>
      <c r="P17" s="225"/>
      <c r="Q17" s="225"/>
      <c r="R17" s="225"/>
      <c r="S17" s="225"/>
      <c r="T17" s="225"/>
      <c r="U17" s="225"/>
      <c r="V17" s="225"/>
      <c r="W17" s="225"/>
      <c r="X17" s="225"/>
      <c r="Y17" s="225"/>
      <c r="Z17" s="225"/>
      <c r="AA17" s="91"/>
      <c r="AB17" s="91"/>
      <c r="AC17" s="225"/>
      <c r="AD17" s="225"/>
      <c r="AE17" s="225"/>
      <c r="AF17" s="225"/>
      <c r="AG17" s="225"/>
      <c r="AH17" s="225"/>
      <c r="AI17" s="225"/>
      <c r="AJ17" s="225"/>
      <c r="AK17" s="225"/>
      <c r="AL17" s="225"/>
      <c r="AM17" s="225"/>
      <c r="AN17" s="225"/>
      <c r="AO17" s="225"/>
      <c r="AP17" s="225"/>
      <c r="AQ17" s="225"/>
      <c r="AR17" s="225"/>
      <c r="AS17" s="225"/>
      <c r="AT17" s="225"/>
      <c r="AU17" s="248" t="s">
        <v>48</v>
      </c>
      <c r="AV17" s="248"/>
      <c r="AW17" s="54"/>
    </row>
    <row r="18" spans="2:51" s="53" customFormat="1" ht="12.75" customHeight="1" x14ac:dyDescent="0.2">
      <c r="B18" s="248" t="s">
        <v>47</v>
      </c>
      <c r="C18" s="248"/>
      <c r="D18" s="248"/>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8"/>
      <c r="AN18" s="198"/>
      <c r="AO18" s="198"/>
      <c r="AP18" s="198"/>
      <c r="AQ18" s="198"/>
      <c r="AR18" s="198"/>
      <c r="AS18" s="198"/>
      <c r="AT18" s="198"/>
      <c r="AU18" s="248" t="s">
        <v>49</v>
      </c>
      <c r="AV18" s="248"/>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51</v>
      </c>
      <c r="L20" s="78"/>
      <c r="M20" s="176" t="s">
        <v>51</v>
      </c>
      <c r="N20" s="78"/>
      <c r="O20" s="176" t="s">
        <v>51</v>
      </c>
      <c r="P20" s="78"/>
      <c r="Q20" s="176" t="s">
        <v>51</v>
      </c>
      <c r="R20" s="78"/>
      <c r="S20" s="176" t="s">
        <v>51</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48"/>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2850.4497630288229</v>
      </c>
      <c r="AJ20" s="37"/>
      <c r="AK20" s="78">
        <f>IF(VLOOKUP(CONCATENATE(AK$6," ",$D20),'-RÅDATA_KVARTAL-'!$A$4:$W$75,17)&gt;0,VLOOKUP(CONCATENATE(AK$6," ",$D20),'-RÅDATA_KVARTAL-'!$A$4:$W$75,17),"")</f>
        <v>2768.9449915396467</v>
      </c>
      <c r="AL20" s="105" t="s">
        <v>213</v>
      </c>
      <c r="AM20" s="78">
        <f>IF(VLOOKUP(CONCATENATE(AM$6," ",$D20),'-RÅDATA_KVARTAL-'!$A$4:$W$75,17)&gt;0,VLOOKUP(CONCATENATE(AM$6," ",$D20),'-RÅDATA_KVARTAL-'!$A$4:$W$75,17),"")</f>
        <v>2882.2519149881855</v>
      </c>
      <c r="AN20" s="37"/>
      <c r="AO20" s="78" t="str">
        <f>IF(VLOOKUP(CONCATENATE(AO$6," ",$D20),'-RÅDATA_KVARTAL-'!$A$4:$W$75,17)&gt;0,VLOOKUP(CONCATENATE(AO$6," ",$D20),'-RÅDATA_KVARTAL-'!$A$4:$W$75,17),"")</f>
        <v/>
      </c>
      <c r="AP20" s="37"/>
      <c r="AQ20" s="78" t="str">
        <f>IF(VLOOKUP(CONCATENATE(AQ$6," ",$D20),'-RÅDATA_KVARTAL-'!$A$4:$W$75,17)&gt;0,VLOOKUP(CONCATENATE(AQ$6," ",$D20),'-RÅDATA_KVARTAL-'!$A$4:$W$75,17),"")</f>
        <v/>
      </c>
      <c r="AR20" s="37"/>
      <c r="AS20" s="78" t="str">
        <f>IF(VLOOKUP(CONCATENATE(AS$6," ",$D20),'-RÅDATA_KVARTAL-'!$A$4:$W$75,17)&gt;0,VLOOKUP(CONCATENATE(AS$6," ",$D20),'-RÅDATA_KVARTAL-'!$A$4:$W$75,17),"")</f>
        <v/>
      </c>
      <c r="AT20" s="37"/>
      <c r="AU20" s="33"/>
      <c r="AV20" s="18" t="s">
        <v>38</v>
      </c>
      <c r="AW20" s="25"/>
    </row>
    <row r="21" spans="2:51" ht="10.5" customHeight="1" x14ac:dyDescent="0.2">
      <c r="B21" s="91">
        <v>7</v>
      </c>
      <c r="C21" s="91"/>
      <c r="D21" s="18" t="s">
        <v>1</v>
      </c>
      <c r="E21" s="40"/>
      <c r="F21" s="40"/>
      <c r="G21" s="40"/>
      <c r="H21" s="40"/>
      <c r="I21" s="40"/>
      <c r="J21" s="40"/>
      <c r="K21" s="176" t="s">
        <v>51</v>
      </c>
      <c r="L21" s="78"/>
      <c r="M21" s="176" t="s">
        <v>51</v>
      </c>
      <c r="N21" s="78"/>
      <c r="O21" s="176" t="s">
        <v>51</v>
      </c>
      <c r="P21" s="78"/>
      <c r="Q21" s="176" t="s">
        <v>51</v>
      </c>
      <c r="R21" s="78"/>
      <c r="S21" s="176" t="s">
        <v>51</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48"/>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c r="AK21" s="78">
        <f>IF(VLOOKUP(CONCATENATE(AK$6," ",$D21),'-RÅDATA_KVARTAL-'!$A$4:$W$75,17)&gt;0,VLOOKUP(CONCATENATE(AK$6," ",$D21),'-RÅDATA_KVARTAL-'!$A$4:$W$75,17),"")</f>
        <v>2783.906403528516</v>
      </c>
      <c r="AL21" s="105" t="s">
        <v>213</v>
      </c>
      <c r="AM21" s="78" t="str">
        <f>IF(VLOOKUP(CONCATENATE(AM$6," ",$D21),'-RÅDATA_KVARTAL-'!$A$4:$W$75,17)&gt;0,VLOOKUP(CONCATENATE(AM$6," ",$D21),'-RÅDATA_KVARTAL-'!$A$4:$W$75,17),"")</f>
        <v/>
      </c>
      <c r="AN21" s="37"/>
      <c r="AO21" s="78" t="str">
        <f>IF(VLOOKUP(CONCATENATE(AO$6," ",$D21),'-RÅDATA_KVARTAL-'!$A$4:$W$75,17)&gt;0,VLOOKUP(CONCATENATE(AO$6," ",$D21),'-RÅDATA_KVARTAL-'!$A$4:$W$75,17),"")</f>
        <v/>
      </c>
      <c r="AP21" s="37"/>
      <c r="AQ21" s="78" t="str">
        <f>IF(VLOOKUP(CONCATENATE(AQ$6," ",$D21),'-RÅDATA_KVARTAL-'!$A$4:$W$75,17)&gt;0,VLOOKUP(CONCATENATE(AQ$6," ",$D21),'-RÅDATA_KVARTAL-'!$A$4:$W$75,17),"")</f>
        <v/>
      </c>
      <c r="AR21" s="37"/>
      <c r="AS21" s="78" t="str">
        <f>IF(VLOOKUP(CONCATENATE(AS$6," ",$D21),'-RÅDATA_KVARTAL-'!$A$4:$W$75,17)&gt;0,VLOOKUP(CONCATENATE(AS$6," ",$D21),'-RÅDATA_KVARTAL-'!$A$4:$W$75,17),"")</f>
        <v/>
      </c>
      <c r="AT21" s="37"/>
      <c r="AU21" s="33"/>
      <c r="AV21" s="18" t="s">
        <v>39</v>
      </c>
      <c r="AW21" s="25"/>
      <c r="AY21" s="44"/>
    </row>
    <row r="22" spans="2:51" ht="10.5" customHeight="1" x14ac:dyDescent="0.2">
      <c r="B22" s="91">
        <v>8</v>
      </c>
      <c r="C22" s="91"/>
      <c r="D22" s="18" t="s">
        <v>2</v>
      </c>
      <c r="E22" s="40"/>
      <c r="F22" s="40"/>
      <c r="G22" s="40"/>
      <c r="H22" s="40"/>
      <c r="I22" s="40"/>
      <c r="J22" s="40"/>
      <c r="K22" s="176" t="s">
        <v>51</v>
      </c>
      <c r="L22" s="78"/>
      <c r="M22" s="176" t="s">
        <v>51</v>
      </c>
      <c r="N22" s="78"/>
      <c r="O22" s="176" t="s">
        <v>51</v>
      </c>
      <c r="P22" s="78"/>
      <c r="Q22" s="176" t="s">
        <v>51</v>
      </c>
      <c r="R22" s="78"/>
      <c r="S22" s="176" t="s">
        <v>51</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48"/>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2541.2056252303137</v>
      </c>
      <c r="AJ22" s="37"/>
      <c r="AK22" s="78">
        <f>IF(VLOOKUP(CONCATENATE(AK$6," ",$D22),'-RÅDATA_KVARTAL-'!$A$4:$W$75,17)&gt;0,VLOOKUP(CONCATENATE(AK$6," ",$D22),'-RÅDATA_KVARTAL-'!$A$4:$W$75,17),"")</f>
        <v>2675.5643245333322</v>
      </c>
      <c r="AL22" s="105" t="s">
        <v>213</v>
      </c>
      <c r="AM22" s="78" t="str">
        <f>IF(VLOOKUP(CONCATENATE(AM$6," ",$D22),'-RÅDATA_KVARTAL-'!$A$4:$W$75,17)&gt;0,VLOOKUP(CONCATENATE(AM$6," ",$D22),'-RÅDATA_KVARTAL-'!$A$4:$W$75,17),"")</f>
        <v/>
      </c>
      <c r="AN22" s="37"/>
      <c r="AO22" s="78" t="str">
        <f>IF(VLOOKUP(CONCATENATE(AO$6," ",$D22),'-RÅDATA_KVARTAL-'!$A$4:$W$75,17)&gt;0,VLOOKUP(CONCATENATE(AO$6," ",$D22),'-RÅDATA_KVARTAL-'!$A$4:$W$75,17),"")</f>
        <v/>
      </c>
      <c r="AP22" s="37"/>
      <c r="AQ22" s="78" t="str">
        <f>IF(VLOOKUP(CONCATENATE(AQ$6," ",$D22),'-RÅDATA_KVARTAL-'!$A$4:$W$75,17)&gt;0,VLOOKUP(CONCATENATE(AQ$6," ",$D22),'-RÅDATA_KVARTAL-'!$A$4:$W$75,17),"")</f>
        <v/>
      </c>
      <c r="AR22" s="37"/>
      <c r="AS22" s="78" t="str">
        <f>IF(VLOOKUP(CONCATENATE(AS$6," ",$D22),'-RÅDATA_KVARTAL-'!$A$4:$W$75,17)&gt;0,VLOOKUP(CONCATENATE(AS$6," ",$D22),'-RÅDATA_KVARTAL-'!$A$4:$W$75,17),"")</f>
        <v/>
      </c>
      <c r="AT22" s="37"/>
      <c r="AU22" s="33"/>
      <c r="AV22" s="18" t="s">
        <v>40</v>
      </c>
      <c r="AW22" s="25"/>
    </row>
    <row r="23" spans="2:51" ht="10.5" customHeight="1" x14ac:dyDescent="0.2">
      <c r="B23" s="91">
        <v>9</v>
      </c>
      <c r="C23" s="91"/>
      <c r="D23" s="18" t="s">
        <v>3</v>
      </c>
      <c r="E23" s="40"/>
      <c r="F23" s="40"/>
      <c r="G23" s="40"/>
      <c r="H23" s="40"/>
      <c r="I23" s="40"/>
      <c r="J23" s="40"/>
      <c r="K23" s="176" t="s">
        <v>51</v>
      </c>
      <c r="L23" s="78"/>
      <c r="M23" s="176" t="s">
        <v>51</v>
      </c>
      <c r="N23" s="78"/>
      <c r="O23" s="176" t="s">
        <v>51</v>
      </c>
      <c r="P23" s="78"/>
      <c r="Q23" s="176" t="s">
        <v>51</v>
      </c>
      <c r="R23" s="78"/>
      <c r="S23" s="176" t="s">
        <v>51</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48"/>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2898.6864326674709</v>
      </c>
      <c r="AJ23" s="37"/>
      <c r="AK23" s="78">
        <f>IF(VLOOKUP(CONCATENATE(AK$6," ",$D23),'-RÅDATA_KVARTAL-'!$A$4:$W$75,17)&gt;0,VLOOKUP(CONCATENATE(AK$6," ",$D23),'-RÅDATA_KVARTAL-'!$A$4:$W$75,17),"")</f>
        <v>3097.2352611263786</v>
      </c>
      <c r="AL23" s="105" t="s">
        <v>213</v>
      </c>
      <c r="AM23" s="78" t="str">
        <f>IF(VLOOKUP(CONCATENATE(AM$6," ",$D23),'-RÅDATA_KVARTAL-'!$A$4:$W$75,17)&gt;0,VLOOKUP(CONCATENATE(AM$6," ",$D23),'-RÅDATA_KVARTAL-'!$A$4:$W$75,17),"")</f>
        <v/>
      </c>
      <c r="AN23" s="37"/>
      <c r="AO23" s="78" t="str">
        <f>IF(VLOOKUP(CONCATENATE(AO$6," ",$D23),'-RÅDATA_KVARTAL-'!$A$4:$W$75,17)&gt;0,VLOOKUP(CONCATENATE(AO$6," ",$D23),'-RÅDATA_KVARTAL-'!$A$4:$W$75,17),"")</f>
        <v/>
      </c>
      <c r="AP23" s="37"/>
      <c r="AQ23" s="78" t="str">
        <f>IF(VLOOKUP(CONCATENATE(AQ$6," ",$D23),'-RÅDATA_KVARTAL-'!$A$4:$W$75,17)&gt;0,VLOOKUP(CONCATENATE(AQ$6," ",$D23),'-RÅDATA_KVARTAL-'!$A$4:$W$75,17),"")</f>
        <v/>
      </c>
      <c r="AR23" s="37"/>
      <c r="AS23" s="78" t="str">
        <f>IF(VLOOKUP(CONCATENATE(AS$6," ",$D23),'-RÅDATA_KVARTAL-'!$A$4:$W$75,17)&gt;0,VLOOKUP(CONCATENATE(AS$6," ",$D23),'-RÅDATA_KVARTAL-'!$A$4:$W$75,17),"")</f>
        <v/>
      </c>
      <c r="AT23" s="37"/>
      <c r="AU23" s="33"/>
      <c r="AV23" s="18" t="s">
        <v>41</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15</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f t="shared" ref="U25:AC25" si="0">SUM(U20:U23)</f>
        <v>13450.48411781817</v>
      </c>
      <c r="V25" s="98"/>
      <c r="W25" s="98">
        <f t="shared" si="0"/>
        <v>11627.946452479999</v>
      </c>
      <c r="X25" s="79"/>
      <c r="Y25" s="98">
        <f t="shared" si="0"/>
        <v>12654.854174549631</v>
      </c>
      <c r="Z25" s="98"/>
      <c r="AA25" s="98">
        <f t="shared" si="0"/>
        <v>12376.584646257988</v>
      </c>
      <c r="AB25" s="98"/>
      <c r="AC25" s="98">
        <f t="shared" si="0"/>
        <v>12053.099222966546</v>
      </c>
      <c r="AD25" s="148"/>
      <c r="AE25" s="98">
        <f>SUM(AE20:AE23)</f>
        <v>11320.789137101277</v>
      </c>
      <c r="AF25" s="187"/>
      <c r="AG25" s="98">
        <f>SUM(AG20:AG23)</f>
        <v>11661.075462619856</v>
      </c>
      <c r="AH25" s="187"/>
      <c r="AI25" s="98">
        <f>SUM(AI20:AI23)</f>
        <v>10993.033524674798</v>
      </c>
      <c r="AJ25" s="37"/>
      <c r="AK25" s="98">
        <f>SUM(AK20:AK23)</f>
        <v>11325.650980727874</v>
      </c>
      <c r="AL25" s="187" t="s">
        <v>213</v>
      </c>
      <c r="AM25" s="98">
        <f>SUM(AM20:AM23)</f>
        <v>2882.2519149881855</v>
      </c>
      <c r="AN25" s="187"/>
      <c r="AO25" s="98">
        <f>SUM(AO20:AO23)</f>
        <v>0</v>
      </c>
      <c r="AP25" s="187"/>
      <c r="AQ25" s="98">
        <f>SUM(AQ20:AQ23)</f>
        <v>0</v>
      </c>
      <c r="AR25" s="187"/>
      <c r="AS25" s="98">
        <f>SUM(AS20:AS23)</f>
        <v>0</v>
      </c>
      <c r="AT25" s="187"/>
      <c r="AU25" s="33"/>
      <c r="AV25" s="97" t="s">
        <v>34</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188</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131</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48" t="s">
        <v>42</v>
      </c>
      <c r="C38" s="248"/>
      <c r="D38" s="248"/>
      <c r="E38" s="253">
        <v>2000</v>
      </c>
      <c r="F38" s="254"/>
      <c r="G38" s="253">
        <v>2001</v>
      </c>
      <c r="H38" s="254"/>
      <c r="I38" s="253">
        <v>2002</v>
      </c>
      <c r="J38" s="254"/>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2">
        <v>2017</v>
      </c>
      <c r="AN38" s="24"/>
      <c r="AO38" s="202">
        <v>2018</v>
      </c>
      <c r="AP38" s="24"/>
      <c r="AQ38" s="202">
        <v>2019</v>
      </c>
      <c r="AR38" s="24"/>
      <c r="AS38" s="202">
        <v>2020</v>
      </c>
      <c r="AT38" s="24"/>
      <c r="AU38" s="248" t="s">
        <v>45</v>
      </c>
      <c r="AV38" s="248"/>
      <c r="AW38" s="25"/>
    </row>
    <row r="39" spans="2:51" ht="12.75" customHeight="1" x14ac:dyDescent="0.2">
      <c r="B39" s="252" t="s">
        <v>43</v>
      </c>
      <c r="C39" s="252"/>
      <c r="D39" s="25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44</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200"/>
      <c r="AN40" s="199"/>
      <c r="AO40" s="200"/>
      <c r="AP40" s="199"/>
      <c r="AQ40" s="200"/>
      <c r="AR40" s="199"/>
      <c r="AS40" s="200"/>
      <c r="AT40" s="199"/>
      <c r="AU40" s="18"/>
      <c r="AV40" s="18"/>
      <c r="AW40" s="25"/>
    </row>
    <row r="41" spans="2:51" ht="10.5" customHeight="1" x14ac:dyDescent="0.2">
      <c r="B41" s="91">
        <v>1</v>
      </c>
      <c r="C41" s="94"/>
      <c r="D41" s="18" t="s">
        <v>0</v>
      </c>
      <c r="E41" s="40"/>
      <c r="F41" s="40"/>
      <c r="G41" s="40"/>
      <c r="H41" s="40"/>
      <c r="I41" s="40"/>
      <c r="J41" s="40"/>
      <c r="K41" s="176" t="s">
        <v>51</v>
      </c>
      <c r="L41" s="78"/>
      <c r="M41" s="176" t="s">
        <v>51</v>
      </c>
      <c r="N41" s="78"/>
      <c r="O41" s="176" t="s">
        <v>51</v>
      </c>
      <c r="P41" s="78"/>
      <c r="Q41" s="176" t="s">
        <v>51</v>
      </c>
      <c r="R41" s="78"/>
      <c r="S41" s="176" t="s">
        <v>51</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1"/>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c r="AK41" s="78">
        <f>IF(VLOOKUP(CONCATENATE(AK$6," ",$D41),'-RÅDATA_KVARTAL-'!$A$4:$AE$75,30)&gt;0,VLOOKUP(CONCATENATE(AK$6," ",$D41),'-RÅDATA_KVARTAL-'!$A$4:$AE$75,30),"")</f>
        <v>26144.639571787662</v>
      </c>
      <c r="AL41" s="105" t="s">
        <v>213</v>
      </c>
      <c r="AM41" s="78">
        <f>IF(VLOOKUP(CONCATENATE(AM$6," ",$D41),'-RÅDATA_KVARTAL-'!$A$4:$AE$75,30)&gt;0,VLOOKUP(CONCATENATE(AM$6," ",$D41),'-RÅDATA_KVARTAL-'!$A$4:$AE$75,30),"")</f>
        <v>25978.110233323405</v>
      </c>
      <c r="AN41" s="37"/>
      <c r="AO41" s="78" t="str">
        <f>IF(VLOOKUP(CONCATENATE(AO$6," ",$D41),'-RÅDATA_KVARTAL-'!$A$4:$AE$75,30)&gt;0,VLOOKUP(CONCATENATE(AO$6," ",$D41),'-RÅDATA_KVARTAL-'!$A$4:$AE$75,30),"")</f>
        <v/>
      </c>
      <c r="AP41" s="37"/>
      <c r="AQ41" s="78" t="str">
        <f>IF(VLOOKUP(CONCATENATE(AQ$6," ",$D41),'-RÅDATA_KVARTAL-'!$A$4:$AE$75,30)&gt;0,VLOOKUP(CONCATENATE(AQ$6," ",$D41),'-RÅDATA_KVARTAL-'!$A$4:$AE$75,30),"")</f>
        <v/>
      </c>
      <c r="AR41" s="37"/>
      <c r="AS41" s="78" t="str">
        <f>IF(VLOOKUP(CONCATENATE(AS$6," ",$D41),'-RÅDATA_KVARTAL-'!$A$4:$AE$75,30)&gt;0,VLOOKUP(CONCATENATE(AS$6," ",$D41),'-RÅDATA_KVARTAL-'!$A$4:$AE$75,30),"")</f>
        <v/>
      </c>
      <c r="AT41" s="37"/>
      <c r="AU41" s="33"/>
      <c r="AV41" s="18" t="s">
        <v>38</v>
      </c>
      <c r="AW41" s="25"/>
    </row>
    <row r="42" spans="2:51" ht="10.5" customHeight="1" x14ac:dyDescent="0.2">
      <c r="B42" s="91">
        <v>2</v>
      </c>
      <c r="C42" s="91"/>
      <c r="D42" s="18" t="s">
        <v>1</v>
      </c>
      <c r="E42" s="40"/>
      <c r="F42" s="40"/>
      <c r="G42" s="40"/>
      <c r="H42" s="40"/>
      <c r="I42" s="40"/>
      <c r="J42" s="40"/>
      <c r="K42" s="176" t="s">
        <v>51</v>
      </c>
      <c r="L42" s="78"/>
      <c r="M42" s="176" t="s">
        <v>51</v>
      </c>
      <c r="N42" s="78"/>
      <c r="O42" s="176" t="s">
        <v>51</v>
      </c>
      <c r="P42" s="78"/>
      <c r="Q42" s="176" t="s">
        <v>51</v>
      </c>
      <c r="R42" s="78"/>
      <c r="S42" s="176" t="s">
        <v>51</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1"/>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c r="AK42" s="78">
        <f>IF(VLOOKUP(CONCATENATE(AK$6," ",$D42),'-RÅDATA_KVARTAL-'!$A$4:$AE$75,30)&gt;0,VLOOKUP(CONCATENATE(AK$6," ",$D42),'-RÅDATA_KVARTAL-'!$A$4:$AE$75,30),"")</f>
        <v>26138.31801595851</v>
      </c>
      <c r="AL42" s="105" t="s">
        <v>213</v>
      </c>
      <c r="AM42" s="78" t="str">
        <f>IF(VLOOKUP(CONCATENATE(AM$6," ",$D42),'-RÅDATA_KVARTAL-'!$A$4:$AE$75,30)&gt;0,VLOOKUP(CONCATENATE(AM$6," ",$D42),'-RÅDATA_KVARTAL-'!$A$4:$AE$75,30),"")</f>
        <v/>
      </c>
      <c r="AN42" s="37"/>
      <c r="AO42" s="78" t="str">
        <f>IF(VLOOKUP(CONCATENATE(AO$6," ",$D42),'-RÅDATA_KVARTAL-'!$A$4:$AE$75,30)&gt;0,VLOOKUP(CONCATENATE(AO$6," ",$D42),'-RÅDATA_KVARTAL-'!$A$4:$AE$75,30),"")</f>
        <v/>
      </c>
      <c r="AP42" s="37"/>
      <c r="AQ42" s="78" t="str">
        <f>IF(VLOOKUP(CONCATENATE(AQ$6," ",$D42),'-RÅDATA_KVARTAL-'!$A$4:$AE$75,30)&gt;0,VLOOKUP(CONCATENATE(AQ$6," ",$D42),'-RÅDATA_KVARTAL-'!$A$4:$AE$75,30),"")</f>
        <v/>
      </c>
      <c r="AR42" s="37"/>
      <c r="AS42" s="78" t="str">
        <f>IF(VLOOKUP(CONCATENATE(AS$6," ",$D42),'-RÅDATA_KVARTAL-'!$A$4:$AE$75,30)&gt;0,VLOOKUP(CONCATENATE(AS$6," ",$D42),'-RÅDATA_KVARTAL-'!$A$4:$AE$75,30),"")</f>
        <v/>
      </c>
      <c r="AT42" s="37"/>
      <c r="AU42" s="33"/>
      <c r="AV42" s="18" t="s">
        <v>39</v>
      </c>
      <c r="AW42" s="25"/>
      <c r="AY42" s="44"/>
    </row>
    <row r="43" spans="2:51" ht="10.5" customHeight="1" x14ac:dyDescent="0.2">
      <c r="B43" s="91">
        <v>3</v>
      </c>
      <c r="C43" s="91"/>
      <c r="D43" s="18" t="s">
        <v>2</v>
      </c>
      <c r="E43" s="40"/>
      <c r="F43" s="40"/>
      <c r="G43" s="40"/>
      <c r="H43" s="40"/>
      <c r="I43" s="40"/>
      <c r="J43" s="40"/>
      <c r="K43" s="176" t="s">
        <v>51</v>
      </c>
      <c r="L43" s="78"/>
      <c r="M43" s="176" t="s">
        <v>51</v>
      </c>
      <c r="N43" s="78"/>
      <c r="O43" s="176" t="s">
        <v>51</v>
      </c>
      <c r="P43" s="78"/>
      <c r="Q43" s="176" t="s">
        <v>51</v>
      </c>
      <c r="R43" s="78"/>
      <c r="S43" s="176" t="s">
        <v>51</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1"/>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c r="AK43" s="78">
        <f>IF(VLOOKUP(CONCATENATE(AK$6," ",$D43),'-RÅDATA_KVARTAL-'!$A$4:$AE$75,30)&gt;0,VLOOKUP(CONCATENATE(AK$6," ",$D43),'-RÅDATA_KVARTAL-'!$A$4:$AE$75,30),"")</f>
        <v>25858.063876847027</v>
      </c>
      <c r="AL43" s="105" t="s">
        <v>213</v>
      </c>
      <c r="AM43" s="78" t="str">
        <f>IF(VLOOKUP(CONCATENATE(AM$6," ",$D43),'-RÅDATA_KVARTAL-'!$A$4:$AE$75,30)&gt;0,VLOOKUP(CONCATENATE(AM$6," ",$D43),'-RÅDATA_KVARTAL-'!$A$4:$AE$75,30),"")</f>
        <v/>
      </c>
      <c r="AN43" s="37"/>
      <c r="AO43" s="78" t="str">
        <f>IF(VLOOKUP(CONCATENATE(AO$6," ",$D43),'-RÅDATA_KVARTAL-'!$A$4:$AE$75,30)&gt;0,VLOOKUP(CONCATENATE(AO$6," ",$D43),'-RÅDATA_KVARTAL-'!$A$4:$AE$75,30),"")</f>
        <v/>
      </c>
      <c r="AP43" s="37"/>
      <c r="AQ43" s="78" t="str">
        <f>IF(VLOOKUP(CONCATENATE(AQ$6," ",$D43),'-RÅDATA_KVARTAL-'!$A$4:$AE$75,30)&gt;0,VLOOKUP(CONCATENATE(AQ$6," ",$D43),'-RÅDATA_KVARTAL-'!$A$4:$AE$75,30),"")</f>
        <v/>
      </c>
      <c r="AR43" s="37"/>
      <c r="AS43" s="78" t="str">
        <f>IF(VLOOKUP(CONCATENATE(AS$6," ",$D43),'-RÅDATA_KVARTAL-'!$A$4:$AE$75,30)&gt;0,VLOOKUP(CONCATENATE(AS$6," ",$D43),'-RÅDATA_KVARTAL-'!$A$4:$AE$75,30),"")</f>
        <v/>
      </c>
      <c r="AT43" s="37"/>
      <c r="AU43" s="33"/>
      <c r="AV43" s="18" t="s">
        <v>40</v>
      </c>
      <c r="AW43" s="25"/>
    </row>
    <row r="44" spans="2:51" ht="10.5" customHeight="1" x14ac:dyDescent="0.2">
      <c r="B44" s="91">
        <v>4</v>
      </c>
      <c r="C44" s="91"/>
      <c r="D44" s="18" t="s">
        <v>3</v>
      </c>
      <c r="E44" s="40"/>
      <c r="F44" s="40"/>
      <c r="G44" s="40"/>
      <c r="H44" s="40"/>
      <c r="I44" s="40"/>
      <c r="J44" s="40"/>
      <c r="K44" s="176" t="s">
        <v>51</v>
      </c>
      <c r="L44" s="78"/>
      <c r="M44" s="176" t="s">
        <v>51</v>
      </c>
      <c r="N44" s="78"/>
      <c r="O44" s="176" t="s">
        <v>51</v>
      </c>
      <c r="P44" s="78"/>
      <c r="Q44" s="176" t="s">
        <v>51</v>
      </c>
      <c r="R44" s="78"/>
      <c r="S44" s="176" t="s">
        <v>51</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1"/>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c r="AK44" s="78">
        <f>IF(VLOOKUP(CONCATENATE(AK$6," ",$D44),'-RÅDATA_KVARTAL-'!$A$4:$AE$75,30)&gt;0,VLOOKUP(CONCATENATE(AK$6," ",$D44),'-RÅDATA_KVARTAL-'!$A$4:$AE$75,30),"")</f>
        <v>26065.515640579441</v>
      </c>
      <c r="AL44" s="105" t="s">
        <v>213</v>
      </c>
      <c r="AM44" s="78" t="str">
        <f>IF(VLOOKUP(CONCATENATE(AM$6," ",$D44),'-RÅDATA_KVARTAL-'!$A$4:$AE$75,30)&gt;0,VLOOKUP(CONCATENATE(AM$6," ",$D44),'-RÅDATA_KVARTAL-'!$A$4:$AE$75,30),"")</f>
        <v/>
      </c>
      <c r="AN44" s="37"/>
      <c r="AO44" s="78" t="str">
        <f>IF(VLOOKUP(CONCATENATE(AO$6," ",$D44),'-RÅDATA_KVARTAL-'!$A$4:$AE$75,30)&gt;0,VLOOKUP(CONCATENATE(AO$6," ",$D44),'-RÅDATA_KVARTAL-'!$A$4:$AE$75,30),"")</f>
        <v/>
      </c>
      <c r="AP44" s="37"/>
      <c r="AQ44" s="78" t="str">
        <f>IF(VLOOKUP(CONCATENATE(AQ$6," ",$D44),'-RÅDATA_KVARTAL-'!$A$4:$AE$75,30)&gt;0,VLOOKUP(CONCATENATE(AQ$6," ",$D44),'-RÅDATA_KVARTAL-'!$A$4:$AE$75,30),"")</f>
        <v/>
      </c>
      <c r="AR44" s="37"/>
      <c r="AS44" s="78" t="str">
        <f>IF(VLOOKUP(CONCATENATE(AS$6," ",$D44),'-RÅDATA_KVARTAL-'!$A$4:$AE$75,30)&gt;0,VLOOKUP(CONCATENATE(AS$6," ",$D44),'-RÅDATA_KVARTAL-'!$A$4:$AE$75,30),"")</f>
        <v/>
      </c>
      <c r="AT44" s="37"/>
      <c r="AU44" s="33"/>
      <c r="AV44" s="18" t="s">
        <v>41</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200"/>
      <c r="AO46" s="41"/>
      <c r="AP46" s="200"/>
      <c r="AQ46" s="41"/>
      <c r="AR46" s="200"/>
      <c r="AS46" s="41"/>
      <c r="AT46" s="200"/>
      <c r="AU46" s="33"/>
      <c r="AV46" s="38"/>
      <c r="AW46" s="25"/>
    </row>
    <row r="47" spans="2:51" s="53" customFormat="1" ht="12.75" customHeight="1" x14ac:dyDescent="0.2">
      <c r="B47" s="248" t="s">
        <v>46</v>
      </c>
      <c r="C47" s="248"/>
      <c r="D47" s="248"/>
      <c r="E47" s="225"/>
      <c r="F47" s="225"/>
      <c r="G47" s="225"/>
      <c r="H47" s="225"/>
      <c r="I47" s="225"/>
      <c r="J47" s="225"/>
      <c r="K47" s="225"/>
      <c r="L47" s="225"/>
      <c r="M47" s="225"/>
      <c r="N47" s="225"/>
      <c r="O47" s="225"/>
      <c r="P47" s="225"/>
      <c r="Q47" s="225"/>
      <c r="R47" s="225"/>
      <c r="S47" s="225"/>
      <c r="T47" s="225"/>
      <c r="U47" s="225"/>
      <c r="V47" s="225"/>
      <c r="W47" s="225"/>
      <c r="X47" s="225"/>
      <c r="Y47" s="225"/>
      <c r="Z47" s="225"/>
      <c r="AA47" s="91"/>
      <c r="AB47" s="91"/>
      <c r="AC47" s="225"/>
      <c r="AD47" s="225"/>
      <c r="AE47" s="225"/>
      <c r="AF47" s="225"/>
      <c r="AG47" s="225"/>
      <c r="AH47" s="225"/>
      <c r="AI47" s="225"/>
      <c r="AJ47" s="225"/>
      <c r="AK47" s="225"/>
      <c r="AL47" s="225"/>
      <c r="AM47" s="225"/>
      <c r="AN47" s="225"/>
      <c r="AO47" s="225"/>
      <c r="AP47" s="225"/>
      <c r="AQ47" s="225"/>
      <c r="AR47" s="225"/>
      <c r="AS47" s="225"/>
      <c r="AT47" s="225"/>
      <c r="AU47" s="248" t="s">
        <v>48</v>
      </c>
      <c r="AV47" s="248"/>
      <c r="AW47" s="54"/>
    </row>
    <row r="48" spans="2:51" s="53" customFormat="1" ht="12.75" customHeight="1" x14ac:dyDescent="0.2">
      <c r="B48" s="248" t="s">
        <v>47</v>
      </c>
      <c r="C48" s="248"/>
      <c r="D48" s="248"/>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8"/>
      <c r="AN48" s="198"/>
      <c r="AO48" s="198"/>
      <c r="AP48" s="198"/>
      <c r="AQ48" s="198"/>
      <c r="AR48" s="198"/>
      <c r="AS48" s="198"/>
      <c r="AT48" s="198"/>
      <c r="AU48" s="248" t="s">
        <v>49</v>
      </c>
      <c r="AV48" s="248"/>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51</v>
      </c>
      <c r="L50" s="78"/>
      <c r="M50" s="176" t="s">
        <v>51</v>
      </c>
      <c r="N50" s="78"/>
      <c r="O50" s="176" t="s">
        <v>51</v>
      </c>
      <c r="P50" s="78"/>
      <c r="Q50" s="176" t="s">
        <v>51</v>
      </c>
      <c r="R50" s="78"/>
      <c r="S50" s="176" t="s">
        <v>51</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1"/>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c r="AK50" s="78">
        <f>IF(VLOOKUP(CONCATENATE(AK$6," ",$D50),'-RÅDATA_KVARTAL-'!$A$4:$AE$75,31)&gt;0,VLOOKUP(CONCATENATE(AK$6," ",$D50),'-RÅDATA_KVARTAL-'!$A$4:$AE$75,31),"")</f>
        <v>10911.528753185623</v>
      </c>
      <c r="AL50" s="105" t="s">
        <v>213</v>
      </c>
      <c r="AM50" s="78">
        <f>IF(VLOOKUP(CONCATENATE(AM$6," ",$D50),'-RÅDATA_KVARTAL-'!$A$4:$AE$75,31)&gt;0,VLOOKUP(CONCATENATE(AM$6," ",$D50),'-RÅDATA_KVARTAL-'!$A$4:$AE$75,31),"")</f>
        <v>11438.957904176412</v>
      </c>
      <c r="AN50" s="37"/>
      <c r="AO50" s="78" t="str">
        <f>IF(VLOOKUP(CONCATENATE(AO$6," ",$D50),'-RÅDATA_KVARTAL-'!$A$4:$AE$75,31)&gt;0,VLOOKUP(CONCATENATE(AO$6," ",$D50),'-RÅDATA_KVARTAL-'!$A$4:$AE$75,31),"")</f>
        <v/>
      </c>
      <c r="AP50" s="37"/>
      <c r="AQ50" s="78" t="str">
        <f>IF(VLOOKUP(CONCATENATE(AQ$6," ",$D50),'-RÅDATA_KVARTAL-'!$A$4:$AE$75,31)&gt;0,VLOOKUP(CONCATENATE(AQ$6," ",$D50),'-RÅDATA_KVARTAL-'!$A$4:$AE$75,31),"")</f>
        <v/>
      </c>
      <c r="AR50" s="37"/>
      <c r="AS50" s="78" t="str">
        <f>IF(VLOOKUP(CONCATENATE(AS$6," ",$D50),'-RÅDATA_KVARTAL-'!$A$4:$AE$75,31)&gt;0,VLOOKUP(CONCATENATE(AS$6," ",$D50),'-RÅDATA_KVARTAL-'!$A$4:$AE$75,31),"")</f>
        <v/>
      </c>
      <c r="AT50" s="37"/>
      <c r="AU50" s="33"/>
      <c r="AV50" s="18" t="s">
        <v>38</v>
      </c>
      <c r="AW50" s="25"/>
    </row>
    <row r="51" spans="2:51" ht="10.5" customHeight="1" x14ac:dyDescent="0.2">
      <c r="B51" s="91">
        <v>6</v>
      </c>
      <c r="C51" s="91"/>
      <c r="D51" s="18" t="s">
        <v>1</v>
      </c>
      <c r="E51" s="40"/>
      <c r="F51" s="40"/>
      <c r="G51" s="40"/>
      <c r="H51" s="40"/>
      <c r="I51" s="40"/>
      <c r="J51" s="40"/>
      <c r="K51" s="176" t="s">
        <v>51</v>
      </c>
      <c r="L51" s="78"/>
      <c r="M51" s="176" t="s">
        <v>51</v>
      </c>
      <c r="N51" s="78"/>
      <c r="O51" s="176" t="s">
        <v>51</v>
      </c>
      <c r="P51" s="78"/>
      <c r="Q51" s="176" t="s">
        <v>51</v>
      </c>
      <c r="R51" s="78"/>
      <c r="S51" s="176" t="s">
        <v>51</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1"/>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c r="AK51" s="78">
        <f>IF(VLOOKUP(CONCATENATE(AK$6," ",$D51),'-RÅDATA_KVARTAL-'!$A$4:$AE$75,31)&gt;0,VLOOKUP(CONCATENATE(AK$6," ",$D51),'-RÅDATA_KVARTAL-'!$A$4:$AE$75,31),"")</f>
        <v>10992.743452965948</v>
      </c>
      <c r="AL51" s="105" t="s">
        <v>213</v>
      </c>
      <c r="AM51" s="78" t="str">
        <f>IF(VLOOKUP(CONCATENATE(AM$6," ",$D51),'-RÅDATA_KVARTAL-'!$A$4:$AE$75,31)&gt;0,VLOOKUP(CONCATENATE(AM$6," ",$D51),'-RÅDATA_KVARTAL-'!$A$4:$AE$75,31),"")</f>
        <v/>
      </c>
      <c r="AN51" s="37"/>
      <c r="AO51" s="78" t="str">
        <f>IF(VLOOKUP(CONCATENATE(AO$6," ",$D51),'-RÅDATA_KVARTAL-'!$A$4:$AE$75,31)&gt;0,VLOOKUP(CONCATENATE(AO$6," ",$D51),'-RÅDATA_KVARTAL-'!$A$4:$AE$75,31),"")</f>
        <v/>
      </c>
      <c r="AP51" s="37"/>
      <c r="AQ51" s="78" t="str">
        <f>IF(VLOOKUP(CONCATENATE(AQ$6," ",$D51),'-RÅDATA_KVARTAL-'!$A$4:$AE$75,31)&gt;0,VLOOKUP(CONCATENATE(AQ$6," ",$D51),'-RÅDATA_KVARTAL-'!$A$4:$AE$75,31),"")</f>
        <v/>
      </c>
      <c r="AR51" s="37"/>
      <c r="AS51" s="78" t="str">
        <f>IF(VLOOKUP(CONCATENATE(AS$6," ",$D51),'-RÅDATA_KVARTAL-'!$A$4:$AE$75,31)&gt;0,VLOOKUP(CONCATENATE(AS$6," ",$D51),'-RÅDATA_KVARTAL-'!$A$4:$AE$75,31),"")</f>
        <v/>
      </c>
      <c r="AT51" s="37"/>
      <c r="AU51" s="33"/>
      <c r="AV51" s="18" t="s">
        <v>39</v>
      </c>
      <c r="AW51" s="25"/>
      <c r="AY51" s="44"/>
    </row>
    <row r="52" spans="2:51" ht="10.5" customHeight="1" x14ac:dyDescent="0.2">
      <c r="B52" s="91">
        <v>7</v>
      </c>
      <c r="C52" s="91"/>
      <c r="D52" s="18" t="s">
        <v>2</v>
      </c>
      <c r="E52" s="40"/>
      <c r="F52" s="40"/>
      <c r="G52" s="40"/>
      <c r="H52" s="40"/>
      <c r="I52" s="40"/>
      <c r="J52" s="40"/>
      <c r="K52" s="176" t="s">
        <v>51</v>
      </c>
      <c r="L52" s="78"/>
      <c r="M52" s="176" t="s">
        <v>51</v>
      </c>
      <c r="N52" s="78"/>
      <c r="O52" s="176" t="s">
        <v>51</v>
      </c>
      <c r="P52" s="78"/>
      <c r="Q52" s="176" t="s">
        <v>51</v>
      </c>
      <c r="R52" s="78"/>
      <c r="S52" s="176" t="s">
        <v>51</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1"/>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11131.560730521434</v>
      </c>
      <c r="AJ52" s="37"/>
      <c r="AK52" s="78">
        <f>IF(VLOOKUP(CONCATENATE(AK$6," ",$D52),'-RÅDATA_KVARTAL-'!$A$4:$AE$75,31)&gt;0,VLOOKUP(CONCATENATE(AK$6," ",$D52),'-RÅDATA_KVARTAL-'!$A$4:$AE$75,31),"")</f>
        <v>11127.102152268966</v>
      </c>
      <c r="AL52" s="105" t="s">
        <v>213</v>
      </c>
      <c r="AM52" s="78" t="str">
        <f>IF(VLOOKUP(CONCATENATE(AM$6," ",$D52),'-RÅDATA_KVARTAL-'!$A$4:$AE$75,31)&gt;0,VLOOKUP(CONCATENATE(AM$6," ",$D52),'-RÅDATA_KVARTAL-'!$A$4:$AE$75,31),"")</f>
        <v/>
      </c>
      <c r="AN52" s="37"/>
      <c r="AO52" s="78" t="str">
        <f>IF(VLOOKUP(CONCATENATE(AO$6," ",$D52),'-RÅDATA_KVARTAL-'!$A$4:$AE$75,31)&gt;0,VLOOKUP(CONCATENATE(AO$6," ",$D52),'-RÅDATA_KVARTAL-'!$A$4:$AE$75,31),"")</f>
        <v/>
      </c>
      <c r="AP52" s="37"/>
      <c r="AQ52" s="78" t="str">
        <f>IF(VLOOKUP(CONCATENATE(AQ$6," ",$D52),'-RÅDATA_KVARTAL-'!$A$4:$AE$75,31)&gt;0,VLOOKUP(CONCATENATE(AQ$6," ",$D52),'-RÅDATA_KVARTAL-'!$A$4:$AE$75,31),"")</f>
        <v/>
      </c>
      <c r="AR52" s="37"/>
      <c r="AS52" s="78" t="str">
        <f>IF(VLOOKUP(CONCATENATE(AS$6," ",$D52),'-RÅDATA_KVARTAL-'!$A$4:$AE$75,31)&gt;0,VLOOKUP(CONCATENATE(AS$6," ",$D52),'-RÅDATA_KVARTAL-'!$A$4:$AE$75,31),"")</f>
        <v/>
      </c>
      <c r="AT52" s="37"/>
      <c r="AU52" s="33"/>
      <c r="AV52" s="18" t="s">
        <v>40</v>
      </c>
      <c r="AW52" s="25"/>
    </row>
    <row r="53" spans="2:51" ht="10.5" customHeight="1" x14ac:dyDescent="0.2">
      <c r="B53" s="91">
        <v>8</v>
      </c>
      <c r="C53" s="91"/>
      <c r="D53" s="18" t="s">
        <v>3</v>
      </c>
      <c r="E53" s="40"/>
      <c r="F53" s="40"/>
      <c r="G53" s="40"/>
      <c r="H53" s="40"/>
      <c r="I53" s="40"/>
      <c r="J53" s="40"/>
      <c r="K53" s="176" t="s">
        <v>51</v>
      </c>
      <c r="L53" s="78"/>
      <c r="M53" s="176" t="s">
        <v>51</v>
      </c>
      <c r="N53" s="78"/>
      <c r="O53" s="176" t="s">
        <v>51</v>
      </c>
      <c r="P53" s="78"/>
      <c r="Q53" s="176" t="s">
        <v>51</v>
      </c>
      <c r="R53" s="78"/>
      <c r="S53" s="176" t="s">
        <v>51</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1"/>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10993.033524674798</v>
      </c>
      <c r="AJ53" s="37"/>
      <c r="AK53" s="78">
        <f>IF(VLOOKUP(CONCATENATE(AK$6," ",$D53),'-RÅDATA_KVARTAL-'!$A$4:$AE$75,31)&gt;0,VLOOKUP(CONCATENATE(AK$6," ",$D53),'-RÅDATA_KVARTAL-'!$A$4:$AE$75,31),"")</f>
        <v>11325.650980727874</v>
      </c>
      <c r="AL53" s="105" t="s">
        <v>213</v>
      </c>
      <c r="AM53" s="78" t="str">
        <f>IF(VLOOKUP(CONCATENATE(AM$6," ",$D53),'-RÅDATA_KVARTAL-'!$A$4:$AE$75,31)&gt;0,VLOOKUP(CONCATENATE(AM$6," ",$D53),'-RÅDATA_KVARTAL-'!$A$4:$AE$75,31),"")</f>
        <v/>
      </c>
      <c r="AN53" s="37"/>
      <c r="AO53" s="78" t="str">
        <f>IF(VLOOKUP(CONCATENATE(AO$6," ",$D53),'-RÅDATA_KVARTAL-'!$A$4:$AE$75,31)&gt;0,VLOOKUP(CONCATENATE(AO$6," ",$D53),'-RÅDATA_KVARTAL-'!$A$4:$AE$75,31),"")</f>
        <v/>
      </c>
      <c r="AP53" s="37"/>
      <c r="AQ53" s="78" t="str">
        <f>IF(VLOOKUP(CONCATENATE(AQ$6," ",$D53),'-RÅDATA_KVARTAL-'!$A$4:$AE$75,31)&gt;0,VLOOKUP(CONCATENATE(AQ$6," ",$D53),'-RÅDATA_KVARTAL-'!$A$4:$AE$75,31),"")</f>
        <v/>
      </c>
      <c r="AR53" s="37"/>
      <c r="AS53" s="78" t="str">
        <f>IF(VLOOKUP(CONCATENATE(AS$6," ",$D53),'-RÅDATA_KVARTAL-'!$A$4:$AE$75,31)&gt;0,VLOOKUP(CONCATENATE(AS$6," ",$D53),'-RÅDATA_KVARTAL-'!$A$4:$AE$75,31),"")</f>
        <v/>
      </c>
      <c r="AT53" s="37"/>
      <c r="AU53" s="33"/>
      <c r="AV53" s="18" t="s">
        <v>41</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39:D39"/>
    <mergeCell ref="B47:D47"/>
    <mergeCell ref="E47:F47"/>
    <mergeCell ref="G47:H47"/>
    <mergeCell ref="I47:J47"/>
    <mergeCell ref="AG47:AH47"/>
    <mergeCell ref="B48:D48"/>
    <mergeCell ref="AU48:AV48"/>
    <mergeCell ref="M47:N47"/>
    <mergeCell ref="O47:P47"/>
    <mergeCell ref="Q47:R47"/>
    <mergeCell ref="S47:T47"/>
    <mergeCell ref="U47:V47"/>
    <mergeCell ref="W47:X47"/>
    <mergeCell ref="K47:L47"/>
    <mergeCell ref="AQ47:AR47"/>
    <mergeCell ref="AU47:AV47"/>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198</v>
      </c>
      <c r="C1" s="22"/>
      <c r="D1" s="23"/>
      <c r="E1" s="23"/>
      <c r="F1" s="23"/>
      <c r="G1" s="23"/>
      <c r="H1" s="23"/>
      <c r="I1" s="23"/>
      <c r="J1" s="23"/>
      <c r="K1" s="23"/>
      <c r="L1" s="23"/>
      <c r="M1" s="23"/>
      <c r="N1" s="23"/>
      <c r="O1" s="23"/>
      <c r="P1" s="23"/>
      <c r="Q1" s="23"/>
      <c r="R1" s="23"/>
    </row>
    <row r="2" spans="2:51" x14ac:dyDescent="0.2">
      <c r="B2" s="179" t="s">
        <v>132</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48" t="s">
        <v>42</v>
      </c>
      <c r="C6" s="248"/>
      <c r="D6" s="248"/>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2">
        <v>2017</v>
      </c>
      <c r="AN6" s="24"/>
      <c r="AO6" s="202">
        <v>2018</v>
      </c>
      <c r="AP6" s="24"/>
      <c r="AQ6" s="202">
        <v>2019</v>
      </c>
      <c r="AR6" s="24"/>
      <c r="AS6" s="202">
        <v>2020</v>
      </c>
      <c r="AT6" s="24"/>
      <c r="AU6" s="248" t="s">
        <v>45</v>
      </c>
      <c r="AV6" s="248"/>
      <c r="AW6" s="25"/>
      <c r="AY6" s="203"/>
    </row>
    <row r="7" spans="2:51" ht="12.75" customHeight="1" x14ac:dyDescent="0.2">
      <c r="B7" s="252" t="s">
        <v>43</v>
      </c>
      <c r="C7" s="252"/>
      <c r="D7" s="25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44</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200"/>
      <c r="AN8" s="199"/>
      <c r="AO8" s="200"/>
      <c r="AP8" s="199"/>
      <c r="AQ8" s="200"/>
      <c r="AR8" s="199"/>
      <c r="AS8" s="200"/>
      <c r="AT8" s="199"/>
      <c r="AU8" s="18"/>
      <c r="AV8" s="18"/>
      <c r="AW8" s="25"/>
    </row>
    <row r="9" spans="2:51" ht="10.5" customHeight="1" x14ac:dyDescent="0.2">
      <c r="B9" s="91">
        <v>1</v>
      </c>
      <c r="C9" s="94"/>
      <c r="D9" s="18" t="s">
        <v>0</v>
      </c>
      <c r="E9" s="40"/>
      <c r="F9" s="40"/>
      <c r="G9" s="40"/>
      <c r="H9" s="40"/>
      <c r="I9" s="40"/>
      <c r="J9" s="40"/>
      <c r="K9" s="176" t="s">
        <v>51</v>
      </c>
      <c r="L9" s="78"/>
      <c r="M9" s="176" t="s">
        <v>51</v>
      </c>
      <c r="N9" s="78"/>
      <c r="O9" s="176" t="s">
        <v>51</v>
      </c>
      <c r="P9" s="78"/>
      <c r="Q9" s="176" t="s">
        <v>51</v>
      </c>
      <c r="R9" s="78"/>
      <c r="S9" s="176" t="s">
        <v>51</v>
      </c>
      <c r="T9" s="78"/>
      <c r="U9" s="78">
        <f>IF(VLOOKUP(CONCATENATE(U$6," ",$D9),'-RÅDATA_KVARTAL-'!$A$4:$W$43,12)&gt;0,VLOOKUP(CONCATENATE(U$6," ",$D9),'-RÅDATA_KVARTAL-'!$A$4:$W$43,12),"")</f>
        <v>2382.1723320893971</v>
      </c>
      <c r="V9" s="78"/>
      <c r="W9" s="171">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48"/>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c r="AK9" s="78">
        <f>IF(VLOOKUP(CONCATENATE(AK$6," ",$D9),'-RÅDATA_KVARTAL-'!$A$4:$W$75,12)&gt;0,VLOOKUP(CONCATENATE(AK$6," ",$D9),'-RÅDATA_KVARTAL-'!$A$4:$W$75,12),"")</f>
        <v>2578.8617601466422</v>
      </c>
      <c r="AL9" s="105" t="s">
        <v>213</v>
      </c>
      <c r="AM9" s="78">
        <f>IF(VLOOKUP(CONCATENATE(AM$6," ",$D9),'-RÅDATA_KVARTAL-'!$A$4:$W$75,12)&gt;0,VLOOKUP(CONCATENATE(AM$6," ",$D9),'-RÅDATA_KVARTAL-'!$A$4:$W$75,12),"")</f>
        <v>2664.0772956603732</v>
      </c>
      <c r="AN9" s="37"/>
      <c r="AO9" s="78" t="str">
        <f>IF(VLOOKUP(CONCATENATE(AO$6," ",$D9),'-RÅDATA_KVARTAL-'!$A$4:$W$75,12)&gt;0,VLOOKUP(CONCATENATE(AO$6," ",$D9),'-RÅDATA_KVARTAL-'!$A$4:$W$75,12),"")</f>
        <v/>
      </c>
      <c r="AP9" s="37"/>
      <c r="AQ9" s="78" t="str">
        <f>IF(VLOOKUP(CONCATENATE(AQ$6," ",$D9),'-RÅDATA_KVARTAL-'!$A$4:$W$75,12)&gt;0,VLOOKUP(CONCATENATE(AQ$6," ",$D9),'-RÅDATA_KVARTAL-'!$A$4:$W$75,12),"")</f>
        <v/>
      </c>
      <c r="AR9" s="37"/>
      <c r="AS9" s="78" t="str">
        <f>IF(VLOOKUP(CONCATENATE(AS$6," ",$D9),'-RÅDATA_KVARTAL-'!$A$4:$W$75,12)&gt;0,VLOOKUP(CONCATENATE(AS$6," ",$D9),'-RÅDATA_KVARTAL-'!$A$4:$W$75,12),"")</f>
        <v/>
      </c>
      <c r="AT9" s="37"/>
      <c r="AU9" s="33"/>
      <c r="AV9" s="18" t="s">
        <v>38</v>
      </c>
      <c r="AW9" s="25"/>
    </row>
    <row r="10" spans="2:51" ht="10.5" customHeight="1" x14ac:dyDescent="0.2">
      <c r="B10" s="91">
        <v>2</v>
      </c>
      <c r="C10" s="91"/>
      <c r="D10" s="18" t="s">
        <v>1</v>
      </c>
      <c r="E10" s="40"/>
      <c r="F10" s="40"/>
      <c r="G10" s="40"/>
      <c r="H10" s="40"/>
      <c r="I10" s="40"/>
      <c r="J10" s="40"/>
      <c r="K10" s="176" t="s">
        <v>51</v>
      </c>
      <c r="L10" s="78"/>
      <c r="M10" s="176" t="s">
        <v>51</v>
      </c>
      <c r="N10" s="78"/>
      <c r="O10" s="176" t="s">
        <v>51</v>
      </c>
      <c r="P10" s="78"/>
      <c r="Q10" s="176" t="s">
        <v>51</v>
      </c>
      <c r="R10" s="78"/>
      <c r="S10" s="176" t="s">
        <v>51</v>
      </c>
      <c r="T10" s="78"/>
      <c r="U10" s="78">
        <f>IF(VLOOKUP(CONCATENATE(U$6," ",$D10),'-RÅDATA_KVARTAL-'!$A$4:$W$43,12)&gt;0,VLOOKUP(CONCATENATE(U$6," ",$D10),'-RÅDATA_KVARTAL-'!$A$4:$W$43,12),"")</f>
        <v>2450.2227315966529</v>
      </c>
      <c r="V10" s="78"/>
      <c r="W10" s="171">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48"/>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c r="AK10" s="78">
        <f>IF(VLOOKUP(CONCATENATE(AK$6," ",$D10),'-RÅDATA_KVARTAL-'!$A$4:$W$75,12)&gt;0,VLOOKUP(CONCATENATE(AK$6," ",$D10),'-RÅDATA_KVARTAL-'!$A$4:$W$75,12),"")</f>
        <v>2846.5502255535075</v>
      </c>
      <c r="AL10" s="105" t="s">
        <v>213</v>
      </c>
      <c r="AM10" s="78" t="str">
        <f>IF(VLOOKUP(CONCATENATE(AM$6," ",$D10),'-RÅDATA_KVARTAL-'!$A$4:$W$75,12)&gt;0,VLOOKUP(CONCATENATE(AM$6," ",$D10),'-RÅDATA_KVARTAL-'!$A$4:$W$75,12),"")</f>
        <v/>
      </c>
      <c r="AN10" s="37"/>
      <c r="AO10" s="78" t="str">
        <f>IF(VLOOKUP(CONCATENATE(AO$6," ",$D10),'-RÅDATA_KVARTAL-'!$A$4:$W$75,12)&gt;0,VLOOKUP(CONCATENATE(AO$6," ",$D10),'-RÅDATA_KVARTAL-'!$A$4:$W$75,12),"")</f>
        <v/>
      </c>
      <c r="AP10" s="37"/>
      <c r="AQ10" s="78" t="str">
        <f>IF(VLOOKUP(CONCATENATE(AQ$6," ",$D10),'-RÅDATA_KVARTAL-'!$A$4:$W$75,12)&gt;0,VLOOKUP(CONCATENATE(AQ$6," ",$D10),'-RÅDATA_KVARTAL-'!$A$4:$W$75,12),"")</f>
        <v/>
      </c>
      <c r="AR10" s="37"/>
      <c r="AS10" s="78" t="str">
        <f>IF(VLOOKUP(CONCATENATE(AS$6," ",$D10),'-RÅDATA_KVARTAL-'!$A$4:$W$75,12)&gt;0,VLOOKUP(CONCATENATE(AS$6," ",$D10),'-RÅDATA_KVARTAL-'!$A$4:$W$75,12),"")</f>
        <v/>
      </c>
      <c r="AT10" s="37"/>
      <c r="AU10" s="33"/>
      <c r="AV10" s="18" t="s">
        <v>39</v>
      </c>
      <c r="AW10" s="25"/>
      <c r="AY10" s="44"/>
    </row>
    <row r="11" spans="2:51" ht="10.5" customHeight="1" x14ac:dyDescent="0.2">
      <c r="B11" s="91">
        <v>3</v>
      </c>
      <c r="C11" s="91"/>
      <c r="D11" s="18" t="s">
        <v>2</v>
      </c>
      <c r="E11" s="40"/>
      <c r="F11" s="40"/>
      <c r="G11" s="40"/>
      <c r="H11" s="40"/>
      <c r="I11" s="40"/>
      <c r="J11" s="40"/>
      <c r="K11" s="176" t="s">
        <v>51</v>
      </c>
      <c r="L11" s="78"/>
      <c r="M11" s="176" t="s">
        <v>51</v>
      </c>
      <c r="N11" s="78"/>
      <c r="O11" s="176" t="s">
        <v>51</v>
      </c>
      <c r="P11" s="78"/>
      <c r="Q11" s="176" t="s">
        <v>51</v>
      </c>
      <c r="R11" s="78"/>
      <c r="S11" s="176" t="s">
        <v>51</v>
      </c>
      <c r="T11" s="78"/>
      <c r="U11" s="78">
        <f>IF(VLOOKUP(CONCATENATE(U$6," ",$D11),'-RÅDATA_KVARTAL-'!$A$4:$W$43,12)&gt;0,VLOOKUP(CONCATENATE(U$6," ",$D11),'-RÅDATA_KVARTAL-'!$A$4:$W$43,12),"")</f>
        <v>2147.40376997166</v>
      </c>
      <c r="V11" s="78"/>
      <c r="W11" s="171">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48"/>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c r="AK11" s="78">
        <f>IF(VLOOKUP(CONCATENATE(AK$6," ",$D11),'-RÅDATA_KVARTAL-'!$A$4:$W$75,12)&gt;0,VLOOKUP(CONCATENATE(AK$6," ",$D11),'-RÅDATA_KVARTAL-'!$A$4:$W$75,12),"")</f>
        <v>2868.0322906306064</v>
      </c>
      <c r="AL11" s="105" t="s">
        <v>213</v>
      </c>
      <c r="AM11" s="78" t="str">
        <f>IF(VLOOKUP(CONCATENATE(AM$6," ",$D11),'-RÅDATA_KVARTAL-'!$A$4:$W$75,12)&gt;0,VLOOKUP(CONCATENATE(AM$6," ",$D11),'-RÅDATA_KVARTAL-'!$A$4:$W$75,12),"")</f>
        <v/>
      </c>
      <c r="AN11" s="37"/>
      <c r="AO11" s="78" t="str">
        <f>IF(VLOOKUP(CONCATENATE(AO$6," ",$D11),'-RÅDATA_KVARTAL-'!$A$4:$W$75,12)&gt;0,VLOOKUP(CONCATENATE(AO$6," ",$D11),'-RÅDATA_KVARTAL-'!$A$4:$W$75,12),"")</f>
        <v/>
      </c>
      <c r="AP11" s="37"/>
      <c r="AQ11" s="78" t="str">
        <f>IF(VLOOKUP(CONCATENATE(AQ$6," ",$D11),'-RÅDATA_KVARTAL-'!$A$4:$W$75,12)&gt;0,VLOOKUP(CONCATENATE(AQ$6," ",$D11),'-RÅDATA_KVARTAL-'!$A$4:$W$75,12),"")</f>
        <v/>
      </c>
      <c r="AR11" s="37"/>
      <c r="AS11" s="78" t="str">
        <f>IF(VLOOKUP(CONCATENATE(AS$6," ",$D11),'-RÅDATA_KVARTAL-'!$A$4:$W$75,12)&gt;0,VLOOKUP(CONCATENATE(AS$6," ",$D11),'-RÅDATA_KVARTAL-'!$A$4:$W$75,12),"")</f>
        <v/>
      </c>
      <c r="AT11" s="37"/>
      <c r="AU11" s="33"/>
      <c r="AV11" s="18" t="s">
        <v>40</v>
      </c>
      <c r="AW11" s="25"/>
    </row>
    <row r="12" spans="2:51" ht="10.5" customHeight="1" x14ac:dyDescent="0.2">
      <c r="B12" s="91">
        <v>4</v>
      </c>
      <c r="C12" s="91"/>
      <c r="D12" s="18" t="s">
        <v>3</v>
      </c>
      <c r="E12" s="40"/>
      <c r="F12" s="40"/>
      <c r="G12" s="40"/>
      <c r="H12" s="40"/>
      <c r="I12" s="40"/>
      <c r="J12" s="40"/>
      <c r="K12" s="176" t="s">
        <v>51</v>
      </c>
      <c r="L12" s="78"/>
      <c r="M12" s="176" t="s">
        <v>51</v>
      </c>
      <c r="N12" s="78"/>
      <c r="O12" s="176" t="s">
        <v>51</v>
      </c>
      <c r="P12" s="78"/>
      <c r="Q12" s="176" t="s">
        <v>51</v>
      </c>
      <c r="R12" s="78"/>
      <c r="S12" s="176" t="s">
        <v>51</v>
      </c>
      <c r="T12" s="78"/>
      <c r="U12" s="78">
        <f>IF(VLOOKUP(CONCATENATE(U$6," ",$D12),'-RÅDATA_KVARTAL-'!$A$4:$W$43,12)&gt;0,VLOOKUP(CONCATENATE(U$6," ",$D12),'-RÅDATA_KVARTAL-'!$A$4:$W$43,12),"")</f>
        <v>1964.9150612289795</v>
      </c>
      <c r="V12" s="78"/>
      <c r="W12" s="171">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48"/>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c r="AK12" s="78">
        <f>IF(VLOOKUP(CONCATENATE(AK$6," ",$D12),'-RÅDATA_KVARTAL-'!$A$4:$W$75,12)&gt;0,VLOOKUP(CONCATENATE(AK$6," ",$D12),'-RÅDATA_KVARTAL-'!$A$4:$W$75,12),"")</f>
        <v>3142.3174911255028</v>
      </c>
      <c r="AL12" s="105" t="s">
        <v>213</v>
      </c>
      <c r="AM12" s="78" t="str">
        <f>IF(VLOOKUP(CONCATENATE(AM$6," ",$D12),'-RÅDATA_KVARTAL-'!$A$4:$W$75,12)&gt;0,VLOOKUP(CONCATENATE(AM$6," ",$D12),'-RÅDATA_KVARTAL-'!$A$4:$W$75,12),"")</f>
        <v/>
      </c>
      <c r="AN12" s="37"/>
      <c r="AO12" s="78" t="str">
        <f>IF(VLOOKUP(CONCATENATE(AO$6," ",$D12),'-RÅDATA_KVARTAL-'!$A$4:$W$75,12)&gt;0,VLOOKUP(CONCATENATE(AO$6," ",$D12),'-RÅDATA_KVARTAL-'!$A$4:$W$75,12),"")</f>
        <v/>
      </c>
      <c r="AP12" s="37"/>
      <c r="AQ12" s="78" t="str">
        <f>IF(VLOOKUP(CONCATENATE(AQ$6," ",$D12),'-RÅDATA_KVARTAL-'!$A$4:$W$75,12)&gt;0,VLOOKUP(CONCATENATE(AQ$6," ",$D12),'-RÅDATA_KVARTAL-'!$A$4:$W$75,12),"")</f>
        <v/>
      </c>
      <c r="AR12" s="37"/>
      <c r="AS12" s="78" t="str">
        <f>IF(VLOOKUP(CONCATENATE(AS$6," ",$D12),'-RÅDATA_KVARTAL-'!$A$4:$W$75,12)&gt;0,VLOOKUP(CONCATENATE(AS$6," ",$D12),'-RÅDATA_KVARTAL-'!$A$4:$W$75,12),"")</f>
        <v/>
      </c>
      <c r="AT12" s="37"/>
      <c r="AU12" s="33"/>
      <c r="AV12" s="18" t="s">
        <v>41</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15</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f>SUM(U9:U12)</f>
        <v>8944.7138948866886</v>
      </c>
      <c r="V14" s="98"/>
      <c r="W14" s="173">
        <f>SUM(W9:W12)</f>
        <v>8951.869192999995</v>
      </c>
      <c r="X14" s="79"/>
      <c r="Y14" s="98">
        <f>SUM(Y9:Y12)</f>
        <v>10457.337452970005</v>
      </c>
      <c r="Z14" s="98"/>
      <c r="AA14" s="98">
        <f>SUM(AA9:AA12)</f>
        <v>10696.173671168472</v>
      </c>
      <c r="AB14" s="98"/>
      <c r="AC14" s="98">
        <f>SUM(AC9:AC12)</f>
        <v>9778.6179710259639</v>
      </c>
      <c r="AD14" s="148"/>
      <c r="AE14" s="98">
        <f>SUM(AE9:AE12)</f>
        <v>11651.738000352236</v>
      </c>
      <c r="AF14" s="187"/>
      <c r="AG14" s="98">
        <f>SUM(AG9:AG12)</f>
        <v>11931.989609000004</v>
      </c>
      <c r="AH14" s="187"/>
      <c r="AI14" s="98">
        <f>SUM(AI9:AI12)</f>
        <v>11011.468776318758</v>
      </c>
      <c r="AJ14" s="37"/>
      <c r="AK14" s="98">
        <f>SUM(AK9:AK12)</f>
        <v>11435.761767456259</v>
      </c>
      <c r="AL14" s="187" t="s">
        <v>213</v>
      </c>
      <c r="AM14" s="98">
        <f>SUM(AM9:AM12)</f>
        <v>2664.0772956603732</v>
      </c>
      <c r="AN14" s="187"/>
      <c r="AO14" s="98">
        <f>SUM(AO9:AO12)</f>
        <v>0</v>
      </c>
      <c r="AP14" s="187"/>
      <c r="AQ14" s="98">
        <f>SUM(AQ9:AQ12)</f>
        <v>0</v>
      </c>
      <c r="AR14" s="187"/>
      <c r="AS14" s="98">
        <f>SUM(AS9:AS12)</f>
        <v>0</v>
      </c>
      <c r="AT14" s="187"/>
      <c r="AU14" s="33"/>
      <c r="AV14" s="97" t="s">
        <v>34</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200"/>
      <c r="AO16" s="41"/>
      <c r="AP16" s="200"/>
      <c r="AQ16" s="41"/>
      <c r="AR16" s="200"/>
      <c r="AS16" s="41"/>
      <c r="AT16" s="200"/>
      <c r="AU16" s="33"/>
      <c r="AV16" s="38"/>
      <c r="AW16" s="25"/>
    </row>
    <row r="17" spans="2:51" s="53" customFormat="1" ht="12.75" customHeight="1" x14ac:dyDescent="0.2">
      <c r="B17" s="248" t="s">
        <v>46</v>
      </c>
      <c r="C17" s="248"/>
      <c r="D17" s="248"/>
      <c r="E17" s="225"/>
      <c r="F17" s="225"/>
      <c r="G17" s="225"/>
      <c r="H17" s="225"/>
      <c r="I17" s="225"/>
      <c r="J17" s="225"/>
      <c r="K17" s="225"/>
      <c r="L17" s="225"/>
      <c r="M17" s="225"/>
      <c r="N17" s="225"/>
      <c r="O17" s="225"/>
      <c r="P17" s="225"/>
      <c r="Q17" s="225"/>
      <c r="R17" s="225"/>
      <c r="S17" s="225"/>
      <c r="T17" s="225"/>
      <c r="U17" s="225"/>
      <c r="V17" s="225"/>
      <c r="W17" s="225"/>
      <c r="X17" s="225"/>
      <c r="Y17" s="225"/>
      <c r="Z17" s="225"/>
      <c r="AA17" s="91"/>
      <c r="AB17" s="91"/>
      <c r="AC17" s="225"/>
      <c r="AD17" s="225"/>
      <c r="AE17" s="225"/>
      <c r="AF17" s="225"/>
      <c r="AG17" s="225"/>
      <c r="AH17" s="225"/>
      <c r="AI17" s="225"/>
      <c r="AJ17" s="225"/>
      <c r="AK17" s="225"/>
      <c r="AL17" s="225"/>
      <c r="AM17" s="225"/>
      <c r="AN17" s="225"/>
      <c r="AO17" s="225"/>
      <c r="AP17" s="225"/>
      <c r="AQ17" s="225"/>
      <c r="AR17" s="225"/>
      <c r="AS17" s="225"/>
      <c r="AT17" s="225"/>
      <c r="AU17" s="248" t="s">
        <v>48</v>
      </c>
      <c r="AV17" s="248"/>
      <c r="AW17" s="54"/>
    </row>
    <row r="18" spans="2:51" s="53" customFormat="1" ht="12.75" customHeight="1" x14ac:dyDescent="0.2">
      <c r="B18" s="248" t="s">
        <v>47</v>
      </c>
      <c r="C18" s="248"/>
      <c r="D18" s="248"/>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8"/>
      <c r="AN18" s="198"/>
      <c r="AO18" s="198"/>
      <c r="AP18" s="198"/>
      <c r="AQ18" s="198"/>
      <c r="AR18" s="198"/>
      <c r="AS18" s="198"/>
      <c r="AT18" s="198"/>
      <c r="AU18" s="248" t="s">
        <v>49</v>
      </c>
      <c r="AV18" s="248"/>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51</v>
      </c>
      <c r="L20" s="78"/>
      <c r="M20" s="176" t="s">
        <v>51</v>
      </c>
      <c r="N20" s="78"/>
      <c r="O20" s="176" t="s">
        <v>51</v>
      </c>
      <c r="P20" s="78"/>
      <c r="Q20" s="176" t="s">
        <v>51</v>
      </c>
      <c r="R20" s="78"/>
      <c r="S20" s="176" t="s">
        <v>51</v>
      </c>
      <c r="T20" s="78"/>
      <c r="U20" s="78">
        <f>IF(VLOOKUP(CONCATENATE(U$6," ",$D20),'-RÅDATA_KVARTAL-'!$A$4:$W$43,13)&gt;0,VLOOKUP(CONCATENATE(U$6," ",$D20),'-RÅDATA_KVARTAL-'!$A$4:$W$43,13),"")</f>
        <v>1377.7792441513416</v>
      </c>
      <c r="V20" s="78"/>
      <c r="W20" s="171">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48"/>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1315.5894394945303</v>
      </c>
      <c r="AJ20" s="105" t="s">
        <v>213</v>
      </c>
      <c r="AK20" s="78">
        <f>IF(VLOOKUP(CONCATENATE(AK$6," ",$D20),'-RÅDATA_KVARTAL-'!$A$4:$W$75,13)&gt;0,VLOOKUP(CONCATENATE(AK$6," ",$D20),'-RÅDATA_KVARTAL-'!$A$4:$W$75,13),"")</f>
        <v>1290.7263161978715</v>
      </c>
      <c r="AL20" s="105" t="s">
        <v>213</v>
      </c>
      <c r="AM20" s="78">
        <f>IF(VLOOKUP(CONCATENATE(AM$6," ",$D20),'-RÅDATA_KVARTAL-'!$A$4:$W$75,13)&gt;0,VLOOKUP(CONCATENATE(AM$6," ",$D20),'-RÅDATA_KVARTAL-'!$A$4:$W$75,13),"")</f>
        <v>1285.1842657988404</v>
      </c>
      <c r="AN20" s="37"/>
      <c r="AO20" s="78" t="str">
        <f>IF(VLOOKUP(CONCATENATE(AO$6," ",$D20),'-RÅDATA_KVARTAL-'!$A$4:$W$75,13)&gt;0,VLOOKUP(CONCATENATE(AO$6," ",$D20),'-RÅDATA_KVARTAL-'!$A$4:$W$75,13),"")</f>
        <v/>
      </c>
      <c r="AP20" s="37"/>
      <c r="AQ20" s="78" t="str">
        <f>IF(VLOOKUP(CONCATENATE(AQ$6," ",$D20),'-RÅDATA_KVARTAL-'!$A$4:$W$75,13)&gt;0,VLOOKUP(CONCATENATE(AQ$6," ",$D20),'-RÅDATA_KVARTAL-'!$A$4:$W$75,13),"")</f>
        <v/>
      </c>
      <c r="AR20" s="37"/>
      <c r="AS20" s="78" t="str">
        <f>IF(VLOOKUP(CONCATENATE(AS$6," ",$D20),'-RÅDATA_KVARTAL-'!$A$4:$W$75,13)&gt;0,VLOOKUP(CONCATENATE(AS$6," ",$D20),'-RÅDATA_KVARTAL-'!$A$4:$W$75,13),"")</f>
        <v/>
      </c>
      <c r="AT20" s="37"/>
      <c r="AU20" s="33"/>
      <c r="AV20" s="18" t="s">
        <v>38</v>
      </c>
      <c r="AW20" s="25"/>
    </row>
    <row r="21" spans="2:51" ht="10.5" customHeight="1" x14ac:dyDescent="0.2">
      <c r="B21" s="91">
        <v>7</v>
      </c>
      <c r="C21" s="91"/>
      <c r="D21" s="18" t="s">
        <v>1</v>
      </c>
      <c r="E21" s="40"/>
      <c r="F21" s="40"/>
      <c r="G21" s="40"/>
      <c r="H21" s="40"/>
      <c r="I21" s="40"/>
      <c r="J21" s="40"/>
      <c r="K21" s="176" t="s">
        <v>51</v>
      </c>
      <c r="L21" s="78"/>
      <c r="M21" s="176" t="s">
        <v>51</v>
      </c>
      <c r="N21" s="78"/>
      <c r="O21" s="176" t="s">
        <v>51</v>
      </c>
      <c r="P21" s="78"/>
      <c r="Q21" s="176" t="s">
        <v>51</v>
      </c>
      <c r="R21" s="78"/>
      <c r="S21" s="176" t="s">
        <v>51</v>
      </c>
      <c r="T21" s="78"/>
      <c r="U21" s="78">
        <f>IF(VLOOKUP(CONCATENATE(U$6," ",$D21),'-RÅDATA_KVARTAL-'!$A$4:$W$43,13)&gt;0,VLOOKUP(CONCATENATE(U$6," ",$D21),'-RÅDATA_KVARTAL-'!$A$4:$W$43,13),"")</f>
        <v>1413.5698004315404</v>
      </c>
      <c r="V21" s="78"/>
      <c r="W21" s="171">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48"/>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1408.0853729186806</v>
      </c>
      <c r="AJ21" s="105" t="s">
        <v>213</v>
      </c>
      <c r="AK21" s="78">
        <f>IF(VLOOKUP(CONCATENATE(AK$6," ",$D21),'-RÅDATA_KVARTAL-'!$A$4:$W$75,13)&gt;0,VLOOKUP(CONCATENATE(AK$6," ",$D21),'-RÅDATA_KVARTAL-'!$A$4:$W$75,13),"")</f>
        <v>1414.9377311034136</v>
      </c>
      <c r="AL21" s="105" t="s">
        <v>213</v>
      </c>
      <c r="AM21" s="78" t="str">
        <f>IF(VLOOKUP(CONCATENATE(AM$6," ",$D21),'-RÅDATA_KVARTAL-'!$A$4:$W$75,13)&gt;0,VLOOKUP(CONCATENATE(AM$6," ",$D21),'-RÅDATA_KVARTAL-'!$A$4:$W$75,13),"")</f>
        <v/>
      </c>
      <c r="AN21" s="37"/>
      <c r="AO21" s="78" t="str">
        <f>IF(VLOOKUP(CONCATENATE(AO$6," ",$D21),'-RÅDATA_KVARTAL-'!$A$4:$W$75,13)&gt;0,VLOOKUP(CONCATENATE(AO$6," ",$D21),'-RÅDATA_KVARTAL-'!$A$4:$W$75,13),"")</f>
        <v/>
      </c>
      <c r="AP21" s="37"/>
      <c r="AQ21" s="78" t="str">
        <f>IF(VLOOKUP(CONCATENATE(AQ$6," ",$D21),'-RÅDATA_KVARTAL-'!$A$4:$W$75,13)&gt;0,VLOOKUP(CONCATENATE(AQ$6," ",$D21),'-RÅDATA_KVARTAL-'!$A$4:$W$75,13),"")</f>
        <v/>
      </c>
      <c r="AR21" s="37"/>
      <c r="AS21" s="78" t="str">
        <f>IF(VLOOKUP(CONCATENATE(AS$6," ",$D21),'-RÅDATA_KVARTAL-'!$A$4:$W$75,13)&gt;0,VLOOKUP(CONCATENATE(AS$6," ",$D21),'-RÅDATA_KVARTAL-'!$A$4:$W$75,13),"")</f>
        <v/>
      </c>
      <c r="AT21" s="37"/>
      <c r="AU21" s="33"/>
      <c r="AV21" s="18" t="s">
        <v>39</v>
      </c>
      <c r="AW21" s="25"/>
      <c r="AY21" s="44"/>
    </row>
    <row r="22" spans="2:51" ht="10.5" customHeight="1" x14ac:dyDescent="0.2">
      <c r="B22" s="91">
        <v>8</v>
      </c>
      <c r="C22" s="91"/>
      <c r="D22" s="18" t="s">
        <v>2</v>
      </c>
      <c r="E22" s="40"/>
      <c r="F22" s="40"/>
      <c r="G22" s="40"/>
      <c r="H22" s="40"/>
      <c r="I22" s="40"/>
      <c r="J22" s="40"/>
      <c r="K22" s="176" t="s">
        <v>51</v>
      </c>
      <c r="L22" s="78"/>
      <c r="M22" s="176" t="s">
        <v>51</v>
      </c>
      <c r="N22" s="78"/>
      <c r="O22" s="176" t="s">
        <v>51</v>
      </c>
      <c r="P22" s="78"/>
      <c r="Q22" s="176" t="s">
        <v>51</v>
      </c>
      <c r="R22" s="78"/>
      <c r="S22" s="176" t="s">
        <v>51</v>
      </c>
      <c r="T22" s="78"/>
      <c r="U22" s="78">
        <f>IF(VLOOKUP(CONCATENATE(U$6," ",$D22),'-RÅDATA_KVARTAL-'!$A$4:$W$43,13)&gt;0,VLOOKUP(CONCATENATE(U$6," ",$D22),'-RÅDATA_KVARTAL-'!$A$4:$W$43,13),"")</f>
        <v>1251.2911933820355</v>
      </c>
      <c r="V22" s="78"/>
      <c r="W22" s="171">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48"/>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1222.6764984861757</v>
      </c>
      <c r="AJ22" s="105" t="s">
        <v>213</v>
      </c>
      <c r="AK22" s="78">
        <f>IF(VLOOKUP(CONCATENATE(AK$6," ",$D22),'-RÅDATA_KVARTAL-'!$A$4:$W$75,13)&gt;0,VLOOKUP(CONCATENATE(AK$6," ",$D22),'-RÅDATA_KVARTAL-'!$A$4:$W$75,13),"")</f>
        <v>1239.0136118255632</v>
      </c>
      <c r="AL22" s="105" t="s">
        <v>213</v>
      </c>
      <c r="AM22" s="78" t="str">
        <f>IF(VLOOKUP(CONCATENATE(AM$6," ",$D22),'-RÅDATA_KVARTAL-'!$A$4:$W$75,13)&gt;0,VLOOKUP(CONCATENATE(AM$6," ",$D22),'-RÅDATA_KVARTAL-'!$A$4:$W$75,13),"")</f>
        <v/>
      </c>
      <c r="AN22" s="37"/>
      <c r="AO22" s="78" t="str">
        <f>IF(VLOOKUP(CONCATENATE(AO$6," ",$D22),'-RÅDATA_KVARTAL-'!$A$4:$W$75,13)&gt;0,VLOOKUP(CONCATENATE(AO$6," ",$D22),'-RÅDATA_KVARTAL-'!$A$4:$W$75,13),"")</f>
        <v/>
      </c>
      <c r="AP22" s="37"/>
      <c r="AQ22" s="78" t="str">
        <f>IF(VLOOKUP(CONCATENATE(AQ$6," ",$D22),'-RÅDATA_KVARTAL-'!$A$4:$W$75,13)&gt;0,VLOOKUP(CONCATENATE(AQ$6," ",$D22),'-RÅDATA_KVARTAL-'!$A$4:$W$75,13),"")</f>
        <v/>
      </c>
      <c r="AR22" s="37"/>
      <c r="AS22" s="78" t="str">
        <f>IF(VLOOKUP(CONCATENATE(AS$6," ",$D22),'-RÅDATA_KVARTAL-'!$A$4:$W$75,13)&gt;0,VLOOKUP(CONCATENATE(AS$6," ",$D22),'-RÅDATA_KVARTAL-'!$A$4:$W$75,13),"")</f>
        <v/>
      </c>
      <c r="AT22" s="37"/>
      <c r="AU22" s="33"/>
      <c r="AV22" s="18" t="s">
        <v>40</v>
      </c>
      <c r="AW22" s="25"/>
    </row>
    <row r="23" spans="2:51" ht="10.5" customHeight="1" x14ac:dyDescent="0.2">
      <c r="B23" s="91">
        <v>9</v>
      </c>
      <c r="C23" s="91"/>
      <c r="D23" s="18" t="s">
        <v>3</v>
      </c>
      <c r="E23" s="40"/>
      <c r="F23" s="40"/>
      <c r="G23" s="40"/>
      <c r="H23" s="40"/>
      <c r="I23" s="40"/>
      <c r="J23" s="40"/>
      <c r="K23" s="176" t="s">
        <v>51</v>
      </c>
      <c r="L23" s="78"/>
      <c r="M23" s="176" t="s">
        <v>51</v>
      </c>
      <c r="N23" s="78"/>
      <c r="O23" s="176" t="s">
        <v>51</v>
      </c>
      <c r="P23" s="78"/>
      <c r="Q23" s="176" t="s">
        <v>51</v>
      </c>
      <c r="R23" s="78"/>
      <c r="S23" s="176" t="s">
        <v>51</v>
      </c>
      <c r="T23" s="78"/>
      <c r="U23" s="78">
        <f>IF(VLOOKUP(CONCATENATE(U$6," ",$D23),'-RÅDATA_KVARTAL-'!$A$4:$W$43,13)&gt;0,VLOOKUP(CONCATENATE(U$6," ",$D23),'-RÅDATA_KVARTAL-'!$A$4:$W$43,13),"")</f>
        <v>1067.3183674235488</v>
      </c>
      <c r="V23" s="78"/>
      <c r="W23" s="171">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48"/>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1364.0233317619695</v>
      </c>
      <c r="AJ23" s="105" t="s">
        <v>213</v>
      </c>
      <c r="AK23" s="78">
        <f>IF(VLOOKUP(CONCATENATE(AK$6," ",$D23),'-RÅDATA_KVARTAL-'!$A$4:$W$75,13)&gt;0,VLOOKUP(CONCATENATE(AK$6," ",$D23),'-RÅDATA_KVARTAL-'!$A$4:$W$75,13),"")</f>
        <v>1360.3488427051529</v>
      </c>
      <c r="AL23" s="105" t="s">
        <v>213</v>
      </c>
      <c r="AM23" s="78" t="str">
        <f>IF(VLOOKUP(CONCATENATE(AM$6," ",$D23),'-RÅDATA_KVARTAL-'!$A$4:$W$75,13)&gt;0,VLOOKUP(CONCATENATE(AM$6," ",$D23),'-RÅDATA_KVARTAL-'!$A$4:$W$75,13),"")</f>
        <v/>
      </c>
      <c r="AN23" s="37"/>
      <c r="AO23" s="78" t="str">
        <f>IF(VLOOKUP(CONCATENATE(AO$6," ",$D23),'-RÅDATA_KVARTAL-'!$A$4:$W$75,13)&gt;0,VLOOKUP(CONCATENATE(AO$6," ",$D23),'-RÅDATA_KVARTAL-'!$A$4:$W$75,13),"")</f>
        <v/>
      </c>
      <c r="AP23" s="37"/>
      <c r="AQ23" s="78" t="str">
        <f>IF(VLOOKUP(CONCATENATE(AQ$6," ",$D23),'-RÅDATA_KVARTAL-'!$A$4:$W$75,13)&gt;0,VLOOKUP(CONCATENATE(AQ$6," ",$D23),'-RÅDATA_KVARTAL-'!$A$4:$W$75,13),"")</f>
        <v/>
      </c>
      <c r="AR23" s="37"/>
      <c r="AS23" s="78" t="str">
        <f>IF(VLOOKUP(CONCATENATE(AS$6," ",$D23),'-RÅDATA_KVARTAL-'!$A$4:$W$75,13)&gt;0,VLOOKUP(CONCATENATE(AS$6," ",$D23),'-RÅDATA_KVARTAL-'!$A$4:$W$75,13),"")</f>
        <v/>
      </c>
      <c r="AT23" s="37"/>
      <c r="AU23" s="33"/>
      <c r="AV23" s="18" t="s">
        <v>41</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15</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f t="shared" ref="U25:AC25" si="0">SUM(U20:U23)</f>
        <v>5109.9586053884668</v>
      </c>
      <c r="V25" s="98"/>
      <c r="W25" s="173">
        <f t="shared" si="0"/>
        <v>5344.4110681365855</v>
      </c>
      <c r="X25" s="79"/>
      <c r="Y25" s="98">
        <f t="shared" si="0"/>
        <v>6189.1748079476974</v>
      </c>
      <c r="Z25" s="98"/>
      <c r="AA25" s="98">
        <f t="shared" si="0"/>
        <v>5817.8030830915068</v>
      </c>
      <c r="AB25" s="98"/>
      <c r="AC25" s="98">
        <f t="shared" si="0"/>
        <v>5401.5965673878172</v>
      </c>
      <c r="AD25" s="148"/>
      <c r="AE25" s="98">
        <f>SUM(AE20:AE23)</f>
        <v>5138.3799715010764</v>
      </c>
      <c r="AF25" s="187"/>
      <c r="AG25" s="98">
        <f>SUM(AG20:AG23)</f>
        <v>5131.4156287900005</v>
      </c>
      <c r="AH25" s="187"/>
      <c r="AI25" s="98">
        <f>SUM(AI20:AI23)</f>
        <v>5310.3746426613561</v>
      </c>
      <c r="AJ25" s="187" t="s">
        <v>213</v>
      </c>
      <c r="AK25" s="98">
        <f>SUM(AK20:AK23)</f>
        <v>5305.0265018320006</v>
      </c>
      <c r="AL25" s="187" t="s">
        <v>213</v>
      </c>
      <c r="AM25" s="98">
        <f>SUM(AM20:AM23)</f>
        <v>1285.1842657988404</v>
      </c>
      <c r="AN25" s="187"/>
      <c r="AO25" s="98">
        <f>SUM(AO20:AO23)</f>
        <v>0</v>
      </c>
      <c r="AP25" s="187"/>
      <c r="AQ25" s="98">
        <f>SUM(AQ20:AQ23)</f>
        <v>0</v>
      </c>
      <c r="AR25" s="187"/>
      <c r="AS25" s="98">
        <f>SUM(AS20:AS23)</f>
        <v>0</v>
      </c>
      <c r="AT25" s="187"/>
      <c r="AU25" s="33"/>
      <c r="AV25" s="97" t="s">
        <v>34</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199</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133</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48" t="s">
        <v>42</v>
      </c>
      <c r="C36" s="248"/>
      <c r="D36" s="248"/>
      <c r="E36" s="253">
        <v>2000</v>
      </c>
      <c r="F36" s="254"/>
      <c r="G36" s="253">
        <v>2001</v>
      </c>
      <c r="H36" s="254"/>
      <c r="I36" s="253">
        <v>2002</v>
      </c>
      <c r="J36" s="254"/>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2">
        <v>2017</v>
      </c>
      <c r="AN36" s="24"/>
      <c r="AO36" s="202">
        <v>2018</v>
      </c>
      <c r="AP36" s="24"/>
      <c r="AQ36" s="202">
        <v>2019</v>
      </c>
      <c r="AR36" s="24"/>
      <c r="AS36" s="202">
        <v>2020</v>
      </c>
      <c r="AT36" s="24"/>
      <c r="AU36" s="248" t="s">
        <v>45</v>
      </c>
      <c r="AV36" s="248"/>
      <c r="AW36" s="25"/>
    </row>
    <row r="37" spans="2:51" ht="12.75" customHeight="1" x14ac:dyDescent="0.2">
      <c r="B37" s="252" t="s">
        <v>43</v>
      </c>
      <c r="C37" s="252"/>
      <c r="D37" s="252"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44</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200"/>
      <c r="AN38" s="199"/>
      <c r="AO38" s="200"/>
      <c r="AP38" s="199"/>
      <c r="AQ38" s="200"/>
      <c r="AR38" s="199"/>
      <c r="AS38" s="200"/>
      <c r="AT38" s="199"/>
      <c r="AU38" s="18"/>
      <c r="AV38" s="18"/>
      <c r="AW38" s="25"/>
    </row>
    <row r="39" spans="2:51" ht="10.5" customHeight="1" x14ac:dyDescent="0.2">
      <c r="B39" s="91">
        <v>1</v>
      </c>
      <c r="C39" s="94"/>
      <c r="D39" s="18" t="s">
        <v>0</v>
      </c>
      <c r="E39" s="40"/>
      <c r="F39" s="40"/>
      <c r="G39" s="40"/>
      <c r="H39" s="40"/>
      <c r="I39" s="40"/>
      <c r="J39" s="40"/>
      <c r="K39" s="176" t="s">
        <v>51</v>
      </c>
      <c r="L39" s="78"/>
      <c r="M39" s="176" t="s">
        <v>51</v>
      </c>
      <c r="N39" s="78"/>
      <c r="O39" s="176" t="s">
        <v>51</v>
      </c>
      <c r="P39" s="78"/>
      <c r="Q39" s="176" t="s">
        <v>51</v>
      </c>
      <c r="R39" s="78"/>
      <c r="S39" s="176" t="s">
        <v>51</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1"/>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c r="AK39" s="78">
        <f>IF(VLOOKUP(CONCATENATE(AK$6," ",$D39),'-RÅDATA_KVARTAL-'!$A$4:$AC$75,26)&gt;0,VLOOKUP(CONCATENATE(AK$6," ",$D39),'-RÅDATA_KVARTAL-'!$A$4:$AC$75,26),"")</f>
        <v>11025.287257819415</v>
      </c>
      <c r="AL39" s="105" t="s">
        <v>213</v>
      </c>
      <c r="AM39" s="78">
        <f>IF(VLOOKUP(CONCATENATE(AM$6," ",$D39),'-RÅDATA_KVARTAL-'!$A$4:$AC$75,26)&gt;0,VLOOKUP(CONCATENATE(AM$6," ",$D39),'-RÅDATA_KVARTAL-'!$A$4:$AC$75,26),"")</f>
        <v>11520.97730296999</v>
      </c>
      <c r="AN39" s="37"/>
      <c r="AO39" s="78" t="str">
        <f>IF(VLOOKUP(CONCATENATE(AO$6," ",$D39),'-RÅDATA_KVARTAL-'!$A$4:$AC$75,26)&gt;0,VLOOKUP(CONCATENATE(AO$6," ",$D39),'-RÅDATA_KVARTAL-'!$A$4:$AC$75,26),"")</f>
        <v/>
      </c>
      <c r="AP39" s="37"/>
      <c r="AQ39" s="78" t="str">
        <f>IF(VLOOKUP(CONCATENATE(AQ$6," ",$D39),'-RÅDATA_KVARTAL-'!$A$4:$AC$75,26)&gt;0,VLOOKUP(CONCATENATE(AQ$6," ",$D39),'-RÅDATA_KVARTAL-'!$A$4:$AC$75,26),"")</f>
        <v/>
      </c>
      <c r="AR39" s="37"/>
      <c r="AS39" s="78" t="str">
        <f>IF(VLOOKUP(CONCATENATE(AS$6," ",$D39),'-RÅDATA_KVARTAL-'!$A$4:$AC$75,26)&gt;0,VLOOKUP(CONCATENATE(AS$6," ",$D39),'-RÅDATA_KVARTAL-'!$A$4:$AC$75,26),"")</f>
        <v/>
      </c>
      <c r="AT39" s="37"/>
      <c r="AU39" s="33"/>
      <c r="AV39" s="18" t="s">
        <v>38</v>
      </c>
      <c r="AW39" s="25"/>
    </row>
    <row r="40" spans="2:51" ht="10.5" customHeight="1" x14ac:dyDescent="0.2">
      <c r="B40" s="91">
        <v>2</v>
      </c>
      <c r="C40" s="91"/>
      <c r="D40" s="18" t="s">
        <v>1</v>
      </c>
      <c r="E40" s="40"/>
      <c r="F40" s="40"/>
      <c r="G40" s="40"/>
      <c r="H40" s="40"/>
      <c r="I40" s="40"/>
      <c r="J40" s="40"/>
      <c r="K40" s="176" t="s">
        <v>51</v>
      </c>
      <c r="L40" s="78"/>
      <c r="M40" s="176" t="s">
        <v>51</v>
      </c>
      <c r="N40" s="78"/>
      <c r="O40" s="176" t="s">
        <v>51</v>
      </c>
      <c r="P40" s="78"/>
      <c r="Q40" s="176" t="s">
        <v>51</v>
      </c>
      <c r="R40" s="78"/>
      <c r="S40" s="176" t="s">
        <v>51</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1"/>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c r="AK40" s="78">
        <f>IF(VLOOKUP(CONCATENATE(AK$6," ",$D40),'-RÅDATA_KVARTAL-'!$A$4:$AC$75,26)&gt;0,VLOOKUP(CONCATENATE(AK$6," ",$D40),'-RÅDATA_KVARTAL-'!$A$4:$AC$75,26),"")</f>
        <v>11056.139446530859</v>
      </c>
      <c r="AL40" s="105" t="s">
        <v>213</v>
      </c>
      <c r="AM40" s="78" t="str">
        <f>IF(VLOOKUP(CONCATENATE(AM$6," ",$D40),'-RÅDATA_KVARTAL-'!$A$4:$AC$75,26)&gt;0,VLOOKUP(CONCATENATE(AM$6," ",$D40),'-RÅDATA_KVARTAL-'!$A$4:$AC$75,26),"")</f>
        <v/>
      </c>
      <c r="AN40" s="37"/>
      <c r="AO40" s="78" t="str">
        <f>IF(VLOOKUP(CONCATENATE(AO$6," ",$D40),'-RÅDATA_KVARTAL-'!$A$4:$AC$75,26)&gt;0,VLOOKUP(CONCATENATE(AO$6," ",$D40),'-RÅDATA_KVARTAL-'!$A$4:$AC$75,26),"")</f>
        <v/>
      </c>
      <c r="AP40" s="37"/>
      <c r="AQ40" s="78" t="str">
        <f>IF(VLOOKUP(CONCATENATE(AQ$6," ",$D40),'-RÅDATA_KVARTAL-'!$A$4:$AC$75,26)&gt;0,VLOOKUP(CONCATENATE(AQ$6," ",$D40),'-RÅDATA_KVARTAL-'!$A$4:$AC$75,26),"")</f>
        <v/>
      </c>
      <c r="AR40" s="37"/>
      <c r="AS40" s="78" t="str">
        <f>IF(VLOOKUP(CONCATENATE(AS$6," ",$D40),'-RÅDATA_KVARTAL-'!$A$4:$AC$75,26)&gt;0,VLOOKUP(CONCATENATE(AS$6," ",$D40),'-RÅDATA_KVARTAL-'!$A$4:$AC$75,26),"")</f>
        <v/>
      </c>
      <c r="AT40" s="37"/>
      <c r="AU40" s="33"/>
      <c r="AV40" s="18" t="s">
        <v>39</v>
      </c>
      <c r="AW40" s="25"/>
      <c r="AY40" s="44"/>
    </row>
    <row r="41" spans="2:51" ht="10.5" customHeight="1" x14ac:dyDescent="0.2">
      <c r="B41" s="91">
        <v>3</v>
      </c>
      <c r="C41" s="91"/>
      <c r="D41" s="18" t="s">
        <v>2</v>
      </c>
      <c r="E41" s="40"/>
      <c r="F41" s="40"/>
      <c r="G41" s="40"/>
      <c r="H41" s="40"/>
      <c r="I41" s="40"/>
      <c r="J41" s="40"/>
      <c r="K41" s="176" t="s">
        <v>51</v>
      </c>
      <c r="L41" s="78"/>
      <c r="M41" s="176" t="s">
        <v>51</v>
      </c>
      <c r="N41" s="78"/>
      <c r="O41" s="176" t="s">
        <v>51</v>
      </c>
      <c r="P41" s="78"/>
      <c r="Q41" s="176" t="s">
        <v>51</v>
      </c>
      <c r="R41" s="78"/>
      <c r="S41" s="176" t="s">
        <v>51</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1"/>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c r="AK41" s="78">
        <f>IF(VLOOKUP(CONCATENATE(AK$6," ",$D41),'-RÅDATA_KVARTAL-'!$A$4:$AC$75,26)&gt;0,VLOOKUP(CONCATENATE(AK$6," ",$D41),'-RÅDATA_KVARTAL-'!$A$4:$AC$75,26),"")</f>
        <v>11159.231702384182</v>
      </c>
      <c r="AL41" s="105" t="s">
        <v>213</v>
      </c>
      <c r="AM41" s="78" t="str">
        <f>IF(VLOOKUP(CONCATENATE(AM$6," ",$D41),'-RÅDATA_KVARTAL-'!$A$4:$AC$75,26)&gt;0,VLOOKUP(CONCATENATE(AM$6," ",$D41),'-RÅDATA_KVARTAL-'!$A$4:$AC$75,26),"")</f>
        <v/>
      </c>
      <c r="AN41" s="37"/>
      <c r="AO41" s="78" t="str">
        <f>IF(VLOOKUP(CONCATENATE(AO$6," ",$D41),'-RÅDATA_KVARTAL-'!$A$4:$AC$75,26)&gt;0,VLOOKUP(CONCATENATE(AO$6," ",$D41),'-RÅDATA_KVARTAL-'!$A$4:$AC$75,26),"")</f>
        <v/>
      </c>
      <c r="AP41" s="37"/>
      <c r="AQ41" s="78" t="str">
        <f>IF(VLOOKUP(CONCATENATE(AQ$6," ",$D41),'-RÅDATA_KVARTAL-'!$A$4:$AC$75,26)&gt;0,VLOOKUP(CONCATENATE(AQ$6," ",$D41),'-RÅDATA_KVARTAL-'!$A$4:$AC$75,26),"")</f>
        <v/>
      </c>
      <c r="AR41" s="37"/>
      <c r="AS41" s="78" t="str">
        <f>IF(VLOOKUP(CONCATENATE(AS$6," ",$D41),'-RÅDATA_KVARTAL-'!$A$4:$AC$75,26)&gt;0,VLOOKUP(CONCATENATE(AS$6," ",$D41),'-RÅDATA_KVARTAL-'!$A$4:$AC$75,26),"")</f>
        <v/>
      </c>
      <c r="AT41" s="37"/>
      <c r="AU41" s="33"/>
      <c r="AV41" s="18" t="s">
        <v>40</v>
      </c>
      <c r="AW41" s="25"/>
    </row>
    <row r="42" spans="2:51" ht="10.5" customHeight="1" x14ac:dyDescent="0.2">
      <c r="B42" s="91">
        <v>4</v>
      </c>
      <c r="C42" s="91"/>
      <c r="D42" s="18" t="s">
        <v>3</v>
      </c>
      <c r="E42" s="40"/>
      <c r="F42" s="40"/>
      <c r="G42" s="40"/>
      <c r="H42" s="40"/>
      <c r="I42" s="40"/>
      <c r="J42" s="40"/>
      <c r="K42" s="176" t="s">
        <v>51</v>
      </c>
      <c r="L42" s="78"/>
      <c r="M42" s="176" t="s">
        <v>51</v>
      </c>
      <c r="N42" s="78"/>
      <c r="O42" s="176" t="s">
        <v>51</v>
      </c>
      <c r="P42" s="78"/>
      <c r="Q42" s="176" t="s">
        <v>51</v>
      </c>
      <c r="R42" s="78"/>
      <c r="S42" s="176" t="s">
        <v>51</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1"/>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c r="AK42" s="78">
        <f>IF(VLOOKUP(CONCATENATE(AK$6," ",$D42),'-RÅDATA_KVARTAL-'!$A$4:$AC$75,26)&gt;0,VLOOKUP(CONCATENATE(AK$6," ",$D42),'-RÅDATA_KVARTAL-'!$A$4:$AC$75,26),"")</f>
        <v>11435.761767456259</v>
      </c>
      <c r="AL42" s="105" t="s">
        <v>213</v>
      </c>
      <c r="AM42" s="78" t="str">
        <f>IF(VLOOKUP(CONCATENATE(AM$6," ",$D42),'-RÅDATA_KVARTAL-'!$A$4:$AC$75,26)&gt;0,VLOOKUP(CONCATENATE(AM$6," ",$D42),'-RÅDATA_KVARTAL-'!$A$4:$AC$75,26),"")</f>
        <v/>
      </c>
      <c r="AN42" s="37"/>
      <c r="AO42" s="78" t="str">
        <f>IF(VLOOKUP(CONCATENATE(AO$6," ",$D42),'-RÅDATA_KVARTAL-'!$A$4:$AC$75,26)&gt;0,VLOOKUP(CONCATENATE(AO$6," ",$D42),'-RÅDATA_KVARTAL-'!$A$4:$AC$75,26),"")</f>
        <v/>
      </c>
      <c r="AP42" s="37"/>
      <c r="AQ42" s="78" t="str">
        <f>IF(VLOOKUP(CONCATENATE(AQ$6," ",$D42),'-RÅDATA_KVARTAL-'!$A$4:$AC$75,26)&gt;0,VLOOKUP(CONCATENATE(AQ$6," ",$D42),'-RÅDATA_KVARTAL-'!$A$4:$AC$75,26),"")</f>
        <v/>
      </c>
      <c r="AR42" s="37"/>
      <c r="AS42" s="78" t="str">
        <f>IF(VLOOKUP(CONCATENATE(AS$6," ",$D42),'-RÅDATA_KVARTAL-'!$A$4:$AC$75,26)&gt;0,VLOOKUP(CONCATENATE(AS$6," ",$D42),'-RÅDATA_KVARTAL-'!$A$4:$AC$75,26),"")</f>
        <v/>
      </c>
      <c r="AT42" s="37"/>
      <c r="AU42" s="33"/>
      <c r="AV42" s="18" t="s">
        <v>41</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200"/>
      <c r="AO44" s="41"/>
      <c r="AP44" s="200"/>
      <c r="AQ44" s="41"/>
      <c r="AR44" s="200"/>
      <c r="AS44" s="41"/>
      <c r="AT44" s="200"/>
      <c r="AU44" s="33"/>
      <c r="AV44" s="38"/>
      <c r="AW44" s="25"/>
    </row>
    <row r="45" spans="2:51" s="53" customFormat="1" ht="12.75" customHeight="1" x14ac:dyDescent="0.2">
      <c r="B45" s="248" t="s">
        <v>46</v>
      </c>
      <c r="C45" s="248"/>
      <c r="D45" s="248"/>
      <c r="E45" s="225"/>
      <c r="F45" s="225"/>
      <c r="G45" s="225"/>
      <c r="H45" s="225"/>
      <c r="I45" s="225"/>
      <c r="J45" s="225"/>
      <c r="K45" s="225"/>
      <c r="L45" s="225"/>
      <c r="M45" s="225"/>
      <c r="N45" s="225"/>
      <c r="O45" s="225"/>
      <c r="P45" s="225"/>
      <c r="Q45" s="225"/>
      <c r="R45" s="225"/>
      <c r="S45" s="225"/>
      <c r="T45" s="225"/>
      <c r="U45" s="225"/>
      <c r="V45" s="225"/>
      <c r="W45" s="225"/>
      <c r="X45" s="225"/>
      <c r="Y45" s="225"/>
      <c r="Z45" s="225"/>
      <c r="AA45" s="91"/>
      <c r="AB45" s="91"/>
      <c r="AC45" s="225"/>
      <c r="AD45" s="225"/>
      <c r="AE45" s="225"/>
      <c r="AF45" s="225"/>
      <c r="AG45" s="225"/>
      <c r="AH45" s="225"/>
      <c r="AI45" s="225"/>
      <c r="AJ45" s="225"/>
      <c r="AK45" s="225"/>
      <c r="AL45" s="225"/>
      <c r="AM45" s="225"/>
      <c r="AN45" s="225"/>
      <c r="AO45" s="225"/>
      <c r="AP45" s="225"/>
      <c r="AQ45" s="225"/>
      <c r="AR45" s="225"/>
      <c r="AS45" s="225"/>
      <c r="AT45" s="225"/>
      <c r="AU45" s="248" t="s">
        <v>48</v>
      </c>
      <c r="AV45" s="248"/>
      <c r="AW45" s="54"/>
    </row>
    <row r="46" spans="2:51" s="53" customFormat="1" ht="12.75" customHeight="1" x14ac:dyDescent="0.2">
      <c r="B46" s="248" t="s">
        <v>47</v>
      </c>
      <c r="C46" s="248"/>
      <c r="D46" s="248"/>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8"/>
      <c r="AN46" s="198"/>
      <c r="AO46" s="198"/>
      <c r="AP46" s="198"/>
      <c r="AQ46" s="198"/>
      <c r="AR46" s="198"/>
      <c r="AS46" s="198"/>
      <c r="AT46" s="198"/>
      <c r="AU46" s="248" t="s">
        <v>49</v>
      </c>
      <c r="AV46" s="248"/>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51</v>
      </c>
      <c r="L48" s="78"/>
      <c r="M48" s="176" t="s">
        <v>51</v>
      </c>
      <c r="N48" s="78"/>
      <c r="O48" s="176" t="s">
        <v>51</v>
      </c>
      <c r="P48" s="78"/>
      <c r="Q48" s="176" t="s">
        <v>51</v>
      </c>
      <c r="R48" s="78"/>
      <c r="S48" s="176" t="s">
        <v>51</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1"/>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5125.3510960209569</v>
      </c>
      <c r="AJ48" s="105" t="s">
        <v>213</v>
      </c>
      <c r="AK48" s="78">
        <f>IF(VLOOKUP(CONCATENATE(AK$6," ",$D48),'-RÅDATA_KVARTAL-'!$A$4:$AC$75,27)&gt;0,VLOOKUP(CONCATENATE(AK$6," ",$D48),'-RÅDATA_KVARTAL-'!$A$4:$AC$75,27),"")</f>
        <v>5285.5115193646971</v>
      </c>
      <c r="AL48" s="105" t="s">
        <v>213</v>
      </c>
      <c r="AM48" s="78">
        <f>IF(VLOOKUP(CONCATENATE(AM$6," ",$D48),'-RÅDATA_KVARTAL-'!$A$4:$AC$75,27)&gt;0,VLOOKUP(CONCATENATE(AM$6," ",$D48),'-RÅDATA_KVARTAL-'!$A$4:$AC$75,27),"")</f>
        <v>5299.4844514329707</v>
      </c>
      <c r="AN48" s="37"/>
      <c r="AO48" s="78" t="str">
        <f>IF(VLOOKUP(CONCATENATE(AO$6," ",$D48),'-RÅDATA_KVARTAL-'!$A$4:$AC$75,27)&gt;0,VLOOKUP(CONCATENATE(AO$6," ",$D48),'-RÅDATA_KVARTAL-'!$A$4:$AC$75,27),"")</f>
        <v/>
      </c>
      <c r="AP48" s="37"/>
      <c r="AQ48" s="78" t="str">
        <f>IF(VLOOKUP(CONCATENATE(AQ$6," ",$D48),'-RÅDATA_KVARTAL-'!$A$4:$AC$75,27)&gt;0,VLOOKUP(CONCATENATE(AQ$6," ",$D48),'-RÅDATA_KVARTAL-'!$A$4:$AC$75,27),"")</f>
        <v/>
      </c>
      <c r="AR48" s="37"/>
      <c r="AS48" s="78" t="str">
        <f>IF(VLOOKUP(CONCATENATE(AS$6," ",$D48),'-RÅDATA_KVARTAL-'!$A$4:$AC$75,27)&gt;0,VLOOKUP(CONCATENATE(AS$6," ",$D48),'-RÅDATA_KVARTAL-'!$A$4:$AC$75,27),"")</f>
        <v/>
      </c>
      <c r="AT48" s="37"/>
      <c r="AU48" s="33"/>
      <c r="AV48" s="18" t="s">
        <v>38</v>
      </c>
      <c r="AW48" s="25"/>
    </row>
    <row r="49" spans="2:51" ht="10.5" customHeight="1" x14ac:dyDescent="0.2">
      <c r="B49" s="91">
        <v>6</v>
      </c>
      <c r="C49" s="91"/>
      <c r="D49" s="18" t="s">
        <v>1</v>
      </c>
      <c r="E49" s="40"/>
      <c r="F49" s="40"/>
      <c r="G49" s="40"/>
      <c r="H49" s="40"/>
      <c r="I49" s="40"/>
      <c r="J49" s="40"/>
      <c r="K49" s="176" t="s">
        <v>51</v>
      </c>
      <c r="L49" s="78"/>
      <c r="M49" s="176" t="s">
        <v>51</v>
      </c>
      <c r="N49" s="78"/>
      <c r="O49" s="176" t="s">
        <v>51</v>
      </c>
      <c r="P49" s="78"/>
      <c r="Q49" s="176" t="s">
        <v>51</v>
      </c>
      <c r="R49" s="78"/>
      <c r="S49" s="176" t="s">
        <v>51</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1"/>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5133.2140151433205</v>
      </c>
      <c r="AJ49" s="105" t="s">
        <v>213</v>
      </c>
      <c r="AK49" s="78">
        <f>IF(VLOOKUP(CONCATENATE(AK$6," ",$D49),'-RÅDATA_KVARTAL-'!$A$4:$AC$75,27)&gt;0,VLOOKUP(CONCATENATE(AK$6," ",$D49),'-RÅDATA_KVARTAL-'!$A$4:$AC$75,27),"")</f>
        <v>5292.363877549431</v>
      </c>
      <c r="AL49" s="105" t="s">
        <v>213</v>
      </c>
      <c r="AM49" s="78" t="str">
        <f>IF(VLOOKUP(CONCATENATE(AM$6," ",$D49),'-RÅDATA_KVARTAL-'!$A$4:$AC$75,27)&gt;0,VLOOKUP(CONCATENATE(AM$6," ",$D49),'-RÅDATA_KVARTAL-'!$A$4:$AC$75,27),"")</f>
        <v/>
      </c>
      <c r="AN49" s="37"/>
      <c r="AO49" s="78" t="str">
        <f>IF(VLOOKUP(CONCATENATE(AO$6," ",$D49),'-RÅDATA_KVARTAL-'!$A$4:$AC$75,27)&gt;0,VLOOKUP(CONCATENATE(AO$6," ",$D49),'-RÅDATA_KVARTAL-'!$A$4:$AC$75,27),"")</f>
        <v/>
      </c>
      <c r="AP49" s="37"/>
      <c r="AQ49" s="78" t="str">
        <f>IF(VLOOKUP(CONCATENATE(AQ$6," ",$D49),'-RÅDATA_KVARTAL-'!$A$4:$AC$75,27)&gt;0,VLOOKUP(CONCATENATE(AQ$6," ",$D49),'-RÅDATA_KVARTAL-'!$A$4:$AC$75,27),"")</f>
        <v/>
      </c>
      <c r="AR49" s="37"/>
      <c r="AS49" s="78" t="str">
        <f>IF(VLOOKUP(CONCATENATE(AS$6," ",$D49),'-RÅDATA_KVARTAL-'!$A$4:$AC$75,27)&gt;0,VLOOKUP(CONCATENATE(AS$6," ",$D49),'-RÅDATA_KVARTAL-'!$A$4:$AC$75,27),"")</f>
        <v/>
      </c>
      <c r="AT49" s="37"/>
      <c r="AU49" s="33"/>
      <c r="AV49" s="18" t="s">
        <v>39</v>
      </c>
      <c r="AW49" s="25"/>
      <c r="AY49" s="44"/>
    </row>
    <row r="50" spans="2:51" ht="10.5" customHeight="1" x14ac:dyDescent="0.2">
      <c r="B50" s="91">
        <v>7</v>
      </c>
      <c r="C50" s="91"/>
      <c r="D50" s="18" t="s">
        <v>2</v>
      </c>
      <c r="E50" s="40"/>
      <c r="F50" s="40"/>
      <c r="G50" s="40"/>
      <c r="H50" s="40"/>
      <c r="I50" s="40"/>
      <c r="J50" s="40"/>
      <c r="K50" s="176" t="s">
        <v>51</v>
      </c>
      <c r="L50" s="78"/>
      <c r="M50" s="176" t="s">
        <v>51</v>
      </c>
      <c r="N50" s="78"/>
      <c r="O50" s="176" t="s">
        <v>51</v>
      </c>
      <c r="P50" s="78"/>
      <c r="Q50" s="176" t="s">
        <v>51</v>
      </c>
      <c r="R50" s="78"/>
      <c r="S50" s="176" t="s">
        <v>51</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1"/>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5250.800631580847</v>
      </c>
      <c r="AJ50" s="105" t="s">
        <v>213</v>
      </c>
      <c r="AK50" s="78">
        <f>IF(VLOOKUP(CONCATENATE(AK$6," ",$D50),'-RÅDATA_KVARTAL-'!$A$4:$AC$75,27)&gt;0,VLOOKUP(CONCATENATE(AK$6," ",$D50),'-RÅDATA_KVARTAL-'!$A$4:$AC$75,27),"")</f>
        <v>5308.7009908888176</v>
      </c>
      <c r="AL50" s="105" t="s">
        <v>213</v>
      </c>
      <c r="AM50" s="78" t="str">
        <f>IF(VLOOKUP(CONCATENATE(AM$6," ",$D50),'-RÅDATA_KVARTAL-'!$A$4:$AC$75,27)&gt;0,VLOOKUP(CONCATENATE(AM$6," ",$D50),'-RÅDATA_KVARTAL-'!$A$4:$AC$75,27),"")</f>
        <v/>
      </c>
      <c r="AN50" s="37"/>
      <c r="AO50" s="78" t="str">
        <f>IF(VLOOKUP(CONCATENATE(AO$6," ",$D50),'-RÅDATA_KVARTAL-'!$A$4:$AC$75,27)&gt;0,VLOOKUP(CONCATENATE(AO$6," ",$D50),'-RÅDATA_KVARTAL-'!$A$4:$AC$75,27),"")</f>
        <v/>
      </c>
      <c r="AP50" s="37"/>
      <c r="AQ50" s="78" t="str">
        <f>IF(VLOOKUP(CONCATENATE(AQ$6," ",$D50),'-RÅDATA_KVARTAL-'!$A$4:$AC$75,27)&gt;0,VLOOKUP(CONCATENATE(AQ$6," ",$D50),'-RÅDATA_KVARTAL-'!$A$4:$AC$75,27),"")</f>
        <v/>
      </c>
      <c r="AR50" s="37"/>
      <c r="AS50" s="78" t="str">
        <f>IF(VLOOKUP(CONCATENATE(AS$6," ",$D50),'-RÅDATA_KVARTAL-'!$A$4:$AC$75,27)&gt;0,VLOOKUP(CONCATENATE(AS$6," ",$D50),'-RÅDATA_KVARTAL-'!$A$4:$AC$75,27),"")</f>
        <v/>
      </c>
      <c r="AT50" s="37"/>
      <c r="AU50" s="33"/>
      <c r="AV50" s="18" t="s">
        <v>40</v>
      </c>
      <c r="AW50" s="25"/>
    </row>
    <row r="51" spans="2:51" ht="10.5" customHeight="1" x14ac:dyDescent="0.2">
      <c r="B51" s="91">
        <v>8</v>
      </c>
      <c r="C51" s="91"/>
      <c r="D51" s="18" t="s">
        <v>3</v>
      </c>
      <c r="E51" s="40"/>
      <c r="F51" s="40"/>
      <c r="G51" s="40"/>
      <c r="H51" s="40"/>
      <c r="I51" s="40"/>
      <c r="J51" s="40"/>
      <c r="K51" s="176" t="s">
        <v>51</v>
      </c>
      <c r="L51" s="78"/>
      <c r="M51" s="176" t="s">
        <v>51</v>
      </c>
      <c r="N51" s="78"/>
      <c r="O51" s="176" t="s">
        <v>51</v>
      </c>
      <c r="P51" s="78"/>
      <c r="Q51" s="176" t="s">
        <v>51</v>
      </c>
      <c r="R51" s="78"/>
      <c r="S51" s="176" t="s">
        <v>51</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1"/>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5310.3746426613561</v>
      </c>
      <c r="AJ51" s="105" t="s">
        <v>213</v>
      </c>
      <c r="AK51" s="78">
        <f>IF(VLOOKUP(CONCATENATE(AK$6," ",$D51),'-RÅDATA_KVARTAL-'!$A$4:$AC$75,27)&gt;0,VLOOKUP(CONCATENATE(AK$6," ",$D51),'-RÅDATA_KVARTAL-'!$A$4:$AC$75,27),"")</f>
        <v>5305.0265018320006</v>
      </c>
      <c r="AL51" s="105" t="s">
        <v>213</v>
      </c>
      <c r="AM51" s="78" t="str">
        <f>IF(VLOOKUP(CONCATENATE(AM$6," ",$D51),'-RÅDATA_KVARTAL-'!$A$4:$AC$75,27)&gt;0,VLOOKUP(CONCATENATE(AM$6," ",$D51),'-RÅDATA_KVARTAL-'!$A$4:$AC$75,27),"")</f>
        <v/>
      </c>
      <c r="AN51" s="37"/>
      <c r="AO51" s="78" t="str">
        <f>IF(VLOOKUP(CONCATENATE(AO$6," ",$D51),'-RÅDATA_KVARTAL-'!$A$4:$AC$75,27)&gt;0,VLOOKUP(CONCATENATE(AO$6," ",$D51),'-RÅDATA_KVARTAL-'!$A$4:$AC$75,27),"")</f>
        <v/>
      </c>
      <c r="AP51" s="37"/>
      <c r="AQ51" s="78" t="str">
        <f>IF(VLOOKUP(CONCATENATE(AQ$6," ",$D51),'-RÅDATA_KVARTAL-'!$A$4:$AC$75,27)&gt;0,VLOOKUP(CONCATENATE(AQ$6," ",$D51),'-RÅDATA_KVARTAL-'!$A$4:$AC$75,27),"")</f>
        <v/>
      </c>
      <c r="AR51" s="37"/>
      <c r="AS51" s="78" t="str">
        <f>IF(VLOOKUP(CONCATENATE(AS$6," ",$D51),'-RÅDATA_KVARTAL-'!$A$4:$AC$75,27)&gt;0,VLOOKUP(CONCATENATE(AS$6," ",$D51),'-RÅDATA_KVARTAL-'!$A$4:$AC$75,27),"")</f>
        <v/>
      </c>
      <c r="AT51" s="37"/>
      <c r="AU51" s="33"/>
      <c r="AV51" s="18" t="s">
        <v>41</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37:D37"/>
    <mergeCell ref="B45:D45"/>
    <mergeCell ref="E45:F45"/>
    <mergeCell ref="G45:H45"/>
    <mergeCell ref="I45:J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AS17:AT17"/>
    <mergeCell ref="AS45:AT45"/>
    <mergeCell ref="AI17:AJ17"/>
    <mergeCell ref="AI45:AJ45"/>
    <mergeCell ref="AG17:AH17"/>
    <mergeCell ref="AG45:AH45"/>
    <mergeCell ref="AM17:AN17"/>
    <mergeCell ref="AM45:AN45"/>
    <mergeCell ref="AK17:AL17"/>
    <mergeCell ref="AK45:AL45"/>
    <mergeCell ref="AE17:AF17"/>
    <mergeCell ref="AE45:AF45"/>
    <mergeCell ref="AO17:AP17"/>
    <mergeCell ref="AO45:AP45"/>
    <mergeCell ref="AQ17:AR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5" t="s">
        <v>155</v>
      </c>
    </row>
    <row r="43" spans="1:1" s="185" customFormat="1" ht="12.75" customHeight="1" x14ac:dyDescent="0.2">
      <c r="A43" s="196" t="s">
        <v>156</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138</v>
      </c>
    </row>
    <row r="43" spans="1:1" s="185" customFormat="1" ht="12.75" customHeight="1" x14ac:dyDescent="0.2">
      <c r="A43" s="197" t="s">
        <v>139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5" t="s">
        <v>151</v>
      </c>
      <c r="B42" s="121"/>
    </row>
    <row r="43" spans="1:2" s="72" customFormat="1" ht="12.75" x14ac:dyDescent="0.2">
      <c r="A43" s="196" t="s">
        <v>140</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5" t="s">
        <v>152</v>
      </c>
    </row>
    <row r="43" spans="1:1" s="72" customFormat="1" ht="12.75" x14ac:dyDescent="0.2">
      <c r="A43" s="196" t="s">
        <v>142</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5" t="s">
        <v>143</v>
      </c>
    </row>
    <row r="43" spans="1:1" s="72" customFormat="1" ht="12.75" x14ac:dyDescent="0.2">
      <c r="A43" s="196" t="s">
        <v>144</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5" t="s">
        <v>145</v>
      </c>
    </row>
    <row r="43" spans="1:1" s="72" customFormat="1" ht="12.75" x14ac:dyDescent="0.2">
      <c r="A43" s="196" t="s">
        <v>146</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5" t="s">
        <v>190</v>
      </c>
    </row>
    <row r="43" spans="1:1" s="72" customFormat="1" ht="12.75" x14ac:dyDescent="0.2">
      <c r="A43" s="196" t="s">
        <v>147</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5" t="s">
        <v>192</v>
      </c>
    </row>
    <row r="43" spans="1:1" s="72" customFormat="1" ht="12.75" x14ac:dyDescent="0.2">
      <c r="A43" s="196" t="s">
        <v>148</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5" t="s">
        <v>202</v>
      </c>
    </row>
    <row r="43" spans="1:1" s="72" customFormat="1" ht="12.75" x14ac:dyDescent="0.2">
      <c r="A43" s="196" t="s">
        <v>149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5" t="s">
        <v>203</v>
      </c>
    </row>
    <row r="42" spans="1:1" s="72" customFormat="1" ht="12.75" x14ac:dyDescent="0.2">
      <c r="A42" s="196" t="s">
        <v>150</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pageSetUpPr fitToPage="1"/>
  </sheetPr>
  <dimension ref="A1:AE75"/>
  <sheetViews>
    <sheetView zoomScaleNormal="100" workbookViewId="0">
      <pane xSplit="3" ySplit="3" topLeftCell="D31" activePane="bottomRight" state="frozen"/>
      <selection pane="topRight" activeCell="C1" sqref="C1"/>
      <selection pane="bottomLeft" activeCell="A3" sqref="A3"/>
      <selection pane="bottomRight" activeCell="D40" sqref="D40:Q60"/>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5" t="s">
        <v>37</v>
      </c>
      <c r="E1" s="256"/>
      <c r="F1" s="256"/>
      <c r="G1" s="256"/>
      <c r="H1" s="256"/>
      <c r="I1" s="256"/>
      <c r="J1" s="242"/>
      <c r="K1" s="242"/>
      <c r="L1" s="242"/>
      <c r="M1" s="257"/>
      <c r="N1" s="13"/>
      <c r="O1" s="13"/>
      <c r="P1" s="13"/>
      <c r="Q1" s="13"/>
      <c r="R1" s="260" t="s">
        <v>113</v>
      </c>
      <c r="S1" s="261"/>
      <c r="T1" s="261"/>
      <c r="U1" s="261"/>
      <c r="V1" s="261"/>
      <c r="W1" s="261"/>
      <c r="X1" s="246"/>
      <c r="Y1" s="246"/>
      <c r="Z1" s="246"/>
      <c r="AA1" s="246"/>
      <c r="AB1" s="246"/>
      <c r="AC1" s="246"/>
      <c r="AD1" s="100"/>
      <c r="AE1" s="100"/>
    </row>
    <row r="2" spans="1:31" ht="37.5" customHeight="1" x14ac:dyDescent="0.2">
      <c r="D2" s="258" t="s">
        <v>11</v>
      </c>
      <c r="E2" s="259"/>
      <c r="F2" s="258" t="s">
        <v>12</v>
      </c>
      <c r="G2" s="259"/>
      <c r="H2" s="262" t="s">
        <v>13</v>
      </c>
      <c r="I2" s="262"/>
      <c r="J2" s="258" t="s">
        <v>29</v>
      </c>
      <c r="K2" s="259"/>
      <c r="L2" s="258" t="s">
        <v>30</v>
      </c>
      <c r="M2" s="259"/>
      <c r="N2" s="258" t="s">
        <v>31</v>
      </c>
      <c r="O2" s="259"/>
      <c r="P2" s="258" t="s">
        <v>74</v>
      </c>
      <c r="Q2" s="259"/>
      <c r="R2" s="262" t="s">
        <v>14</v>
      </c>
      <c r="S2" s="262"/>
      <c r="T2" s="258" t="s">
        <v>12</v>
      </c>
      <c r="U2" s="259"/>
      <c r="V2" s="262" t="s">
        <v>13</v>
      </c>
      <c r="W2" s="262"/>
      <c r="X2" s="258" t="s">
        <v>29</v>
      </c>
      <c r="Y2" s="259"/>
      <c r="Z2" s="258" t="s">
        <v>30</v>
      </c>
      <c r="AA2" s="259"/>
      <c r="AB2" s="258" t="s">
        <v>31</v>
      </c>
      <c r="AC2" s="259"/>
      <c r="AD2" s="258" t="s">
        <v>180</v>
      </c>
      <c r="AE2" s="259"/>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144.59189633080837</v>
      </c>
      <c r="W9" s="7">
        <f t="shared" si="6"/>
        <v>8699.60465209008</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3057.1080464760353</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12228.155846674446</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3180.7242238896051</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12333.127990697938</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3196.7696956199138</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12530.123812361955</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3306.6854704719599</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12741.287436457515</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7">
        <v>16483.647252192062</v>
      </c>
      <c r="E56" s="7">
        <v>5165.4941808099493</v>
      </c>
      <c r="F56" s="7">
        <v>9380.1161395355084</v>
      </c>
      <c r="G56" s="7">
        <v>4059.671307737518</v>
      </c>
      <c r="H56" s="7">
        <v>53.934021050665628</v>
      </c>
      <c r="I56" s="7">
        <v>3083.8439907508105</v>
      </c>
      <c r="J56" s="7">
        <v>7416.4923396539689</v>
      </c>
      <c r="K56" s="7">
        <v>2033.5865270978713</v>
      </c>
      <c r="L56" s="7">
        <v>2578.8617601466422</v>
      </c>
      <c r="M56" s="7">
        <v>1290.7263161978715</v>
      </c>
      <c r="N56" s="7">
        <v>9067.1549125380934</v>
      </c>
      <c r="O56" s="7">
        <v>3131.9076537120782</v>
      </c>
      <c r="P56" s="7">
        <v>6801.2543793888653</v>
      </c>
      <c r="Q56" s="7">
        <v>2768.9449915396467</v>
      </c>
      <c r="R56" s="7">
        <f t="shared" si="61"/>
        <v>65105.574810615159</v>
      </c>
      <c r="S56" s="7">
        <f t="shared" si="62"/>
        <v>20626.95984657354</v>
      </c>
      <c r="T56" s="7">
        <f t="shared" si="63"/>
        <v>37169.92682960708</v>
      </c>
      <c r="U56" s="7">
        <f t="shared" si="64"/>
        <v>16197.040272550319</v>
      </c>
      <c r="V56" s="7">
        <f t="shared" si="65"/>
        <v>214.50554085901268</v>
      </c>
      <c r="W56" s="7">
        <f t="shared" si="66"/>
        <v>12768.023380732291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7">
        <v>16682.728836429513</v>
      </c>
      <c r="E57" s="7">
        <v>5361.5606288687086</v>
      </c>
      <c r="F57" s="7">
        <v>9599.6044067918519</v>
      </c>
      <c r="G57" s="7">
        <v>4198.8441346319296</v>
      </c>
      <c r="H57" s="7">
        <v>55.423314336794803</v>
      </c>
      <c r="I57" s="7">
        <v>3255.7043144191985</v>
      </c>
      <c r="J57" s="7">
        <v>7728.5519260154952</v>
      </c>
      <c r="K57" s="7">
        <v>2172.3813078034136</v>
      </c>
      <c r="L57" s="7">
        <v>2846.5502255535075</v>
      </c>
      <c r="M57" s="7">
        <v>1414.9377311034136</v>
      </c>
      <c r="N57" s="7">
        <v>8954.1769104140185</v>
      </c>
      <c r="O57" s="7">
        <v>3189.179321065295</v>
      </c>
      <c r="P57" s="7">
        <v>6753.0541812383453</v>
      </c>
      <c r="Q57" s="7">
        <v>2783.906403528516</v>
      </c>
      <c r="R57" s="7">
        <f t="shared" si="61"/>
        <v>65643.284507744145</v>
      </c>
      <c r="S57" s="7">
        <f t="shared" si="62"/>
        <v>20807.521042310644</v>
      </c>
      <c r="T57" s="7">
        <f t="shared" si="63"/>
        <v>37194.457462489365</v>
      </c>
      <c r="U57" s="7">
        <f t="shared" si="64"/>
        <v>16285.107330515377</v>
      </c>
      <c r="V57" s="7">
        <f t="shared" si="65"/>
        <v>216.73471307830681</v>
      </c>
      <c r="W57" s="7">
        <f t="shared" si="66"/>
        <v>12843.003471261884</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7">
        <v>16654.381146771739</v>
      </c>
      <c r="E58" s="7">
        <v>5197.0152899173763</v>
      </c>
      <c r="F58" s="7">
        <v>8644.1307572367587</v>
      </c>
      <c r="G58" s="7">
        <v>3914.5779363588954</v>
      </c>
      <c r="H58" s="7">
        <v>51.241577787292144</v>
      </c>
      <c r="I58" s="7">
        <v>3245.2985931980816</v>
      </c>
      <c r="J58" s="7">
        <v>7946.4364470253922</v>
      </c>
      <c r="K58" s="7">
        <v>2024.6149344255632</v>
      </c>
      <c r="L58" s="7">
        <v>2868.0322906306064</v>
      </c>
      <c r="M58" s="7">
        <v>1239.0136118255632</v>
      </c>
      <c r="N58" s="7">
        <v>8707.9446997463456</v>
      </c>
      <c r="O58" s="7">
        <v>3172.4003554918131</v>
      </c>
      <c r="P58" s="7">
        <v>5776.0984666061513</v>
      </c>
      <c r="Q58" s="7">
        <v>2675.5643245333322</v>
      </c>
      <c r="R58" s="7">
        <f t="shared" si="61"/>
        <v>66270.732232342707</v>
      </c>
      <c r="S58" s="7">
        <f t="shared" si="62"/>
        <v>21113.606790875812</v>
      </c>
      <c r="T58" s="7">
        <f t="shared" si="63"/>
        <v>37017.295579231213</v>
      </c>
      <c r="U58" s="7">
        <f t="shared" si="64"/>
        <v>16435.803143157784</v>
      </c>
      <c r="V58" s="7">
        <f t="shared" si="65"/>
        <v>217.43077656230599</v>
      </c>
      <c r="W58" s="7">
        <f t="shared" si="66"/>
        <v>12891.532368840051</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11127.102152268966</v>
      </c>
    </row>
    <row r="59" spans="1:31" x14ac:dyDescent="0.2">
      <c r="A59" s="6" t="str">
        <f t="shared" si="3"/>
        <v>2016 Kvartal 4</v>
      </c>
      <c r="B59" s="1">
        <f t="shared" si="12"/>
        <v>2016</v>
      </c>
      <c r="C59" s="1" t="str">
        <f t="shared" si="13"/>
        <v>Kvartal 4</v>
      </c>
      <c r="D59" s="7">
        <v>17657.952172642385</v>
      </c>
      <c r="E59" s="7">
        <v>5681.6855131638395</v>
      </c>
      <c r="F59" s="7">
        <v>9877.4261044715822</v>
      </c>
      <c r="G59" s="7">
        <v>4457.584103831532</v>
      </c>
      <c r="H59" s="7">
        <v>58.829818486348387</v>
      </c>
      <c r="I59" s="7">
        <v>3339.2025959723505</v>
      </c>
      <c r="J59" s="7">
        <v>8058.5630547613964</v>
      </c>
      <c r="K59" s="7">
        <v>2130.7689380051529</v>
      </c>
      <c r="L59" s="7">
        <v>3142.3174911255028</v>
      </c>
      <c r="M59" s="7">
        <v>1360.3488427051529</v>
      </c>
      <c r="N59" s="7">
        <v>9599.3891178809881</v>
      </c>
      <c r="O59" s="7">
        <v>3550.9165751586866</v>
      </c>
      <c r="P59" s="7">
        <v>6735.1086133460785</v>
      </c>
      <c r="Q59" s="7">
        <v>3097.2352611263786</v>
      </c>
      <c r="R59" s="7">
        <f t="shared" si="61"/>
        <v>67478.709408035706</v>
      </c>
      <c r="S59" s="7">
        <f t="shared" si="62"/>
        <v>21405.755612759876</v>
      </c>
      <c r="T59" s="7">
        <f t="shared" si="63"/>
        <v>37501.277408035705</v>
      </c>
      <c r="U59" s="7">
        <f t="shared" si="64"/>
        <v>16630.677482559877</v>
      </c>
      <c r="V59" s="7">
        <f t="shared" si="65"/>
        <v>219.42873166110095</v>
      </c>
      <c r="W59" s="7">
        <f t="shared" si="66"/>
        <v>12924.049494340441</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7">
        <v>17236.762267793201</v>
      </c>
      <c r="E60" s="7">
        <v>5402.4062499870261</v>
      </c>
      <c r="F60" s="7">
        <v>9377.926267793202</v>
      </c>
      <c r="G60" s="7">
        <v>4167.4361807870264</v>
      </c>
      <c r="H60" s="7">
        <v>55.544114216211902</v>
      </c>
      <c r="I60" s="7">
        <v>3186.9037399410226</v>
      </c>
      <c r="J60" s="7">
        <v>7700.303295660372</v>
      </c>
      <c r="K60" s="7">
        <v>2042.5137473988402</v>
      </c>
      <c r="L60" s="7">
        <v>2664.0772956603732</v>
      </c>
      <c r="M60" s="7">
        <v>1285.1842657988404</v>
      </c>
      <c r="N60" s="7">
        <v>9536.4589721328302</v>
      </c>
      <c r="O60" s="7">
        <v>3359.8925025881858</v>
      </c>
      <c r="P60" s="7">
        <v>6713.8489721328297</v>
      </c>
      <c r="Q60" s="7">
        <v>2882.2519149881855</v>
      </c>
      <c r="R60" s="7">
        <f t="shared" si="61"/>
        <v>68231.824423636834</v>
      </c>
      <c r="S60" s="7">
        <f t="shared" si="62"/>
        <v>21642.667681936953</v>
      </c>
      <c r="T60" s="7">
        <f t="shared" si="63"/>
        <v>37499.087536293395</v>
      </c>
      <c r="U60" s="7">
        <f t="shared" si="64"/>
        <v>16738.442355609383</v>
      </c>
      <c r="V60" s="7">
        <f t="shared" si="65"/>
        <v>221.03882482664724</v>
      </c>
      <c r="W60" s="7">
        <f t="shared" si="66"/>
        <v>13027.109243530653</v>
      </c>
      <c r="X60" s="7">
        <f t="shared" si="67"/>
        <v>31433.854723462653</v>
      </c>
      <c r="Y60" s="7">
        <f t="shared" si="68"/>
        <v>8370.2789276329695</v>
      </c>
      <c r="Z60" s="7">
        <f t="shared" si="69"/>
        <v>11520.97730296999</v>
      </c>
      <c r="AA60" s="7">
        <f t="shared" si="70"/>
        <v>5299.4844514329707</v>
      </c>
      <c r="AB60" s="7">
        <f t="shared" si="57"/>
        <v>36797.969700174181</v>
      </c>
      <c r="AC60" s="7">
        <f t="shared" si="59"/>
        <v>13272.38875430398</v>
      </c>
      <c r="AD60" s="7">
        <f t="shared" si="58"/>
        <v>25978.110233323405</v>
      </c>
      <c r="AE60" s="7">
        <f t="shared" si="60"/>
        <v>11438.957904176412</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Broberg Anders, PLes</cp:lastModifiedBy>
  <cp:lastPrinted>2017-06-02T11:59:49Z</cp:lastPrinted>
  <dcterms:created xsi:type="dcterms:W3CDTF">2006-04-04T13:19:40Z</dcterms:created>
  <dcterms:modified xsi:type="dcterms:W3CDTF">2017-06-02T12:01:02Z</dcterms:modified>
</cp:coreProperties>
</file>